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M:\Human Resources\LABOR\1 (CAF) AFSCME Clerical\Salary Schedules\"/>
    </mc:Choice>
  </mc:AlternateContent>
  <xr:revisionPtr revIDLastSave="0" documentId="13_ncr:1_{242736A4-BEC1-4F26-9916-470AC76ED379}" xr6:coauthVersionLast="47" xr6:coauthVersionMax="47" xr10:uidLastSave="{00000000-0000-0000-0000-000000000000}"/>
  <workbookProtection lockStructure="1"/>
  <bookViews>
    <workbookView xWindow="-120" yWindow="-120" windowWidth="29040" windowHeight="15720" firstSheet="13" activeTab="15" xr2:uid="{00000000-000D-0000-FFFF-FFFF00000000}"/>
  </bookViews>
  <sheets>
    <sheet name="July 1 2017" sheetId="4" state="hidden" r:id="rId1"/>
    <sheet name="January 1 2018" sheetId="9" state="hidden" r:id="rId2"/>
    <sheet name="July 1 2018" sheetId="10" state="hidden" r:id="rId3"/>
    <sheet name="December 30 2018" sheetId="14" state="hidden" r:id="rId4"/>
    <sheet name="January 1 2019" sheetId="12" state="hidden" r:id="rId5"/>
    <sheet name="July 1 2019" sheetId="13" state="hidden" r:id="rId6"/>
    <sheet name="1-1-2020" sheetId="22" state="hidden" r:id="rId7"/>
    <sheet name="1-1-2021" sheetId="23" state="hidden" r:id="rId8"/>
    <sheet name="1-1-2022" sheetId="24" state="hidden" r:id="rId9"/>
    <sheet name="1-1-2023" sheetId="25" state="hidden" r:id="rId10"/>
    <sheet name="4-1-2023" sheetId="26" state="hidden" r:id="rId11"/>
    <sheet name="1-1-2024" sheetId="27" state="hidden" r:id="rId12"/>
    <sheet name="4-1-2024" sheetId="28" state="hidden" r:id="rId13"/>
    <sheet name="12-14-2024" sheetId="29" r:id="rId14"/>
    <sheet name="1-1-2025" sheetId="31" r:id="rId15"/>
    <sheet name="1-1-2026" sheetId="33" r:id="rId16"/>
    <sheet name="1-1-2027" sheetId="36" r:id="rId17"/>
    <sheet name="Months" sheetId="35" state="hidden" r:id="rId18"/>
    <sheet name="Notes" sheetId="21" state="hidden" r:id="rId19"/>
    <sheet name="January 1 2018 (2)" sheetId="20" state="hidden" r:id="rId20"/>
    <sheet name="ID Sal Grad name" sheetId="16" state="hidden" r:id="rId21"/>
    <sheet name="Making NEW Schedules 17 18 19" sheetId="19" state="hidden" r:id="rId22"/>
  </sheets>
  <externalReferences>
    <externalReference r:id="rId23"/>
    <externalReference r:id="rId24"/>
    <externalReference r:id="rId25"/>
  </externalReferences>
  <definedNames>
    <definedName name="_xlnm._FilterDatabase" localSheetId="6" hidden="1">'1-1-2020'!$A$8:$AE$146</definedName>
    <definedName name="_xlnm._FilterDatabase" localSheetId="7" hidden="1">'1-1-2021'!$A$8:$L$147</definedName>
    <definedName name="_xlnm._FilterDatabase" localSheetId="8" hidden="1">'1-1-2022'!$A$8:$L$147</definedName>
    <definedName name="_xlnm._FilterDatabase" localSheetId="9" hidden="1">'1-1-2023'!$A$9:$AE$149</definedName>
    <definedName name="_xlnm._FilterDatabase" localSheetId="11" hidden="1">'1-1-2024'!$A$9:$L$151</definedName>
    <definedName name="_xlnm._FilterDatabase" localSheetId="14" hidden="1">'1-1-2025'!$A$6:$AE$149</definedName>
    <definedName name="_xlnm._FilterDatabase" localSheetId="15" hidden="1">'1-1-2026'!$A$6:$AE$147</definedName>
    <definedName name="_xlnm._FilterDatabase" localSheetId="16" hidden="1">'1-1-2027'!$A$6:$AE$148</definedName>
    <definedName name="_xlnm._FilterDatabase" localSheetId="13" hidden="1">'12-14-2024'!$A$6:$AE$149</definedName>
    <definedName name="_xlnm._FilterDatabase" localSheetId="10" hidden="1">'4-1-2023'!$A$9:$L$149</definedName>
    <definedName name="_xlnm._FilterDatabase" localSheetId="12" hidden="1">'4-1-2024'!$A$9:$AG$152</definedName>
    <definedName name="_xlnm._FilterDatabase" localSheetId="4" hidden="1">'January 1 2019'!$A$5:$XFC$5</definedName>
    <definedName name="_xlnm._FilterDatabase" localSheetId="5" hidden="1">'July 1 2019'!$A$5:$L$145</definedName>
    <definedName name="_Key1" localSheetId="17" hidden="1">[1]CEL2004!#REF!</definedName>
    <definedName name="_Key1" hidden="1">[1]CEL2004!#REF!</definedName>
    <definedName name="_Order1" hidden="1">255</definedName>
    <definedName name="Data2019">'July 1 2019'!$N$5:$U$182</definedName>
    <definedName name="Data2020">'1-1-2020'!$N$9:$U$179</definedName>
    <definedName name="Data2021">'1-1-2021'!$N$9:$U$180</definedName>
    <definedName name="Data2022">'1-1-2022'!$N$8:$U$180</definedName>
    <definedName name="Data2023">'1-1-2023'!$N$9:$U$186</definedName>
    <definedName name="Data2024">'1-1-2024'!$N$9:$U$188</definedName>
    <definedName name="DataApr2024">'4-1-2024'!$N$9:$U$190</definedName>
    <definedName name="DataApril2020">"RatesMay2020"</definedName>
    <definedName name="DataApril2023">'4-1-2023'!$N$9:$U$187</definedName>
    <definedName name="DataDec2024">'12-14-2024'!$N$6:$U$187</definedName>
    <definedName name="DataJan2025">'1-1-2025'!$N$6:$U$201</definedName>
    <definedName name="DataJan2025v2">'1-1-2025'!$X$6:$AE$149</definedName>
    <definedName name="DataJan2026">'1-1-2026'!$N$6:$V$198</definedName>
    <definedName name="DataJan2026v2">'1-1-2026'!$X$6:$AE$147</definedName>
    <definedName name="DataJan2027">'1-1-2027'!$N$6:$V$199</definedName>
    <definedName name="DataJan2027v2">'1-1-2027'!$X$6:$AE$148</definedName>
    <definedName name="DataMay2024">'[2]5-1-2024'!$M$9:$Q$71</definedName>
    <definedName name="IncrPerc2018">'[3]May 1, 2018'!$O$2</definedName>
    <definedName name="IncrPerc2018v2">'[3]May 1, 2018'!$O$3</definedName>
    <definedName name="IncrPerc2020" localSheetId="17">'[2]2020'!$N$1</definedName>
    <definedName name="IncrPerc2020">'1-1-2020'!$O$1</definedName>
    <definedName name="IncrPerc2021" localSheetId="17">'[2]2021'!$N$1</definedName>
    <definedName name="IncrPerc2021">'1-1-2021'!$O$1</definedName>
    <definedName name="IncrPerc2022">'1-1-2022'!$O$1</definedName>
    <definedName name="IncrPerc2023">'1-1-2023'!$O$2</definedName>
    <definedName name="IncrPerc2024" localSheetId="12">'4-1-2024'!$O$2</definedName>
    <definedName name="IncrPerc2024">'1-1-2024'!$O$2</definedName>
    <definedName name="IncrPercApril2023">'4-1-2023'!$O$2</definedName>
    <definedName name="IncrPercDec2024">'12-14-2024'!$N$3</definedName>
    <definedName name="IncrPercJan2025">'1-1-2025'!$N$3</definedName>
    <definedName name="IncrPercJan2026">'1-1-2026'!$N$3</definedName>
    <definedName name="IncrPercJan2027">'1-1-2027'!$N$3</definedName>
    <definedName name="IncrPercMarch2019">'[3]March 3, 2019'!$O$2</definedName>
    <definedName name="IncrPercMarch2019v2">'[3]March 3, 2019'!$O$3</definedName>
    <definedName name="IncrPercMay2019">'[3]May 1, 2019'!$O$2</definedName>
    <definedName name="IncrPercMay2019v2">'[3]May 1, 2019'!$O$3</definedName>
    <definedName name="IncrPercMay2020">'[3]April 30, 2020'!$O$2</definedName>
    <definedName name="IncrPercMay2020v2">'[3]April 30, 2020'!$O$3</definedName>
    <definedName name="IncrPercNovember2019">'[3]November 1, 2019'!$O$2</definedName>
    <definedName name="IncrPercNovember2019v2">'[3]November 1, 2019'!$O$3</definedName>
    <definedName name="Long2024">'12-14-2024'!$P$159:$Q$163</definedName>
    <definedName name="Long2025">'1-1-2025'!$Z$154:$AA$158</definedName>
    <definedName name="Long2026">'1-1-2026'!$Z$151:$AA$155</definedName>
    <definedName name="Long2027">'1-1-2027'!$Z$152:$AA$156</definedName>
    <definedName name="Months">Months!$A$1:$B$12</definedName>
    <definedName name="PensionJan2028" localSheetId="17">#REF!</definedName>
    <definedName name="PercIncrApril2024" localSheetId="17">#REF!</definedName>
    <definedName name="_xlnm.Print_Area" localSheetId="9">'1-1-2023'!$A$1:$L$192</definedName>
    <definedName name="_xlnm.Print_Area" localSheetId="11">'1-1-2024'!$A$1:$L$192</definedName>
    <definedName name="_xlnm.Print_Area" localSheetId="10">'4-1-2023'!$A$1:$L$192</definedName>
    <definedName name="_xlnm.Print_Area" localSheetId="12">'4-1-2024'!$A$1:$L$192</definedName>
    <definedName name="_xlnm.Print_Area" localSheetId="3">'December 30 2018'!$A$1:$L$165</definedName>
    <definedName name="_xlnm.Print_Area" localSheetId="20">'ID Sal Grad name'!$A$1:$N$164</definedName>
    <definedName name="_xlnm.Print_Area" localSheetId="1">'January 1 2018'!$A$1:$M$164</definedName>
    <definedName name="_xlnm.Print_Area" localSheetId="19">'January 1 2018 (2)'!$A$1:$M$163</definedName>
    <definedName name="_xlnm.Print_Area" localSheetId="4">'January 1 2019'!$A$1:$M$168</definedName>
    <definedName name="_xlnm.Print_Area" localSheetId="0">'July 1 2017'!$A$1:$M$164</definedName>
    <definedName name="_xlnm.Print_Area" localSheetId="2">'July 1 2018'!$A$1:$M$164</definedName>
    <definedName name="_xlnm.Print_Area" localSheetId="5">'July 1 2019'!$A$1:$L$182</definedName>
    <definedName name="_xlnm.Print_Area" localSheetId="21">'Making NEW Schedules 17 18 19'!$B$12:$B$687</definedName>
    <definedName name="Rates2017">'[3]May 1, 2017'!$N$6:$O$32</definedName>
    <definedName name="Rates2018">'[3]May 1, 2018'!$N$7:$O$30</definedName>
    <definedName name="Rates2019">'[2]2019'!$D$8:$J$90</definedName>
    <definedName name="Rates2020">'[2]2020'!$L$8:$N$97</definedName>
    <definedName name="RatesAugust2020" localSheetId="17">#REF!</definedName>
    <definedName name="RatesAugust2020">#REF!</definedName>
    <definedName name="RatesMarch2019">'[3]March 3, 2019'!$N$7:$O$31</definedName>
    <definedName name="RatesMay2019">'[3]May 1, 2019'!$N$7:$O$31</definedName>
    <definedName name="Schedules">[3]Sheet2!$A$2:$A$9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28" i="31" l="1"/>
  <c r="P28" i="31"/>
  <c r="Z28" i="31" s="1"/>
  <c r="O28" i="31"/>
  <c r="Y28" i="31" s="1"/>
  <c r="N28" i="31"/>
  <c r="X28" i="31" s="1"/>
  <c r="W28" i="29"/>
  <c r="P28" i="29"/>
  <c r="Z28" i="29" s="1"/>
  <c r="O28" i="29"/>
  <c r="Y28" i="29" s="1"/>
  <c r="N28" i="29"/>
  <c r="X28" i="29" s="1"/>
  <c r="W28" i="36"/>
  <c r="P28" i="36"/>
  <c r="Z28" i="36" s="1"/>
  <c r="O28" i="36"/>
  <c r="Y28" i="36" s="1"/>
  <c r="N28" i="36"/>
  <c r="W28" i="33"/>
  <c r="P28" i="33"/>
  <c r="Z28" i="33" s="1"/>
  <c r="O28" i="33"/>
  <c r="Y28" i="33" s="1"/>
  <c r="N28" i="33"/>
  <c r="W146" i="36"/>
  <c r="P146" i="36"/>
  <c r="Z146" i="36" s="1"/>
  <c r="O146" i="36"/>
  <c r="Y146" i="36" s="1"/>
  <c r="N146" i="36"/>
  <c r="W145" i="33"/>
  <c r="P145" i="33"/>
  <c r="Z145" i="33" s="1"/>
  <c r="O145" i="33"/>
  <c r="Y145" i="33" s="1"/>
  <c r="N145" i="33"/>
  <c r="W131" i="36"/>
  <c r="O131" i="36"/>
  <c r="Y131" i="36" s="1"/>
  <c r="P131" i="36"/>
  <c r="Z131" i="36" s="1"/>
  <c r="N131" i="36"/>
  <c r="X131" i="36" s="1"/>
  <c r="O130" i="33"/>
  <c r="W130" i="33"/>
  <c r="K131" i="31"/>
  <c r="J131" i="31"/>
  <c r="I131" i="31"/>
  <c r="H131" i="31"/>
  <c r="G131" i="31"/>
  <c r="AA131" i="31"/>
  <c r="AB131" i="31"/>
  <c r="AC131" i="31"/>
  <c r="AD131" i="31"/>
  <c r="AE131" i="31"/>
  <c r="O131" i="31"/>
  <c r="Y131" i="31" s="1"/>
  <c r="P131" i="31"/>
  <c r="Z131" i="31" s="1"/>
  <c r="N131" i="31"/>
  <c r="X131" i="31" s="1"/>
  <c r="P130" i="33"/>
  <c r="Z130" i="33" s="1"/>
  <c r="N130" i="33"/>
  <c r="X130" i="33" s="1"/>
  <c r="W30" i="36"/>
  <c r="P30" i="36"/>
  <c r="Z30" i="36" s="1"/>
  <c r="O30" i="36"/>
  <c r="Y30" i="36" s="1"/>
  <c r="N30" i="36"/>
  <c r="X30" i="36" s="1"/>
  <c r="W30" i="33"/>
  <c r="P30" i="33"/>
  <c r="Z30" i="33" s="1"/>
  <c r="O30" i="33"/>
  <c r="Y30" i="33" s="1"/>
  <c r="N30" i="33"/>
  <c r="X30" i="33" s="1"/>
  <c r="AA30" i="31"/>
  <c r="AB30" i="31"/>
  <c r="AC30" i="31"/>
  <c r="AD30" i="31"/>
  <c r="AE30" i="31"/>
  <c r="W30" i="31"/>
  <c r="G30" i="31"/>
  <c r="H30" i="31"/>
  <c r="I30" i="31"/>
  <c r="J30" i="31"/>
  <c r="K30" i="31"/>
  <c r="X28" i="36" l="1"/>
  <c r="X28" i="33"/>
  <c r="X146" i="36"/>
  <c r="X145" i="33"/>
  <c r="O30" i="31"/>
  <c r="Y30" i="31" s="1"/>
  <c r="P30" i="31"/>
  <c r="Z30" i="31" s="1"/>
  <c r="N30" i="31"/>
  <c r="X30" i="31" s="1"/>
  <c r="N129" i="36"/>
  <c r="X129" i="36" s="1"/>
  <c r="O129" i="36"/>
  <c r="Y129" i="36" s="1"/>
  <c r="P129" i="36"/>
  <c r="Z129" i="36" s="1"/>
  <c r="W129" i="36"/>
  <c r="N129" i="33"/>
  <c r="O129" i="33"/>
  <c r="Y129" i="33" s="1"/>
  <c r="P129" i="33"/>
  <c r="Z129" i="33" s="1"/>
  <c r="W129" i="33"/>
  <c r="G130" i="31"/>
  <c r="H130" i="31"/>
  <c r="I130" i="31"/>
  <c r="J130" i="31"/>
  <c r="K130" i="31"/>
  <c r="W130" i="31"/>
  <c r="AA130" i="31"/>
  <c r="AB130" i="31"/>
  <c r="AC130" i="31"/>
  <c r="AD130" i="31"/>
  <c r="AE130" i="31"/>
  <c r="N130" i="31"/>
  <c r="X130" i="31" s="1"/>
  <c r="O130" i="31"/>
  <c r="Y130" i="31" s="1"/>
  <c r="P130" i="31"/>
  <c r="Z130" i="31" s="1"/>
  <c r="AF41" i="31"/>
  <c r="B170" i="36"/>
  <c r="B169" i="33"/>
  <c r="B172" i="31"/>
  <c r="B166" i="36"/>
  <c r="B165" i="33"/>
  <c r="B168" i="31"/>
  <c r="N63" i="36"/>
  <c r="O63" i="36"/>
  <c r="Y63" i="36" s="1"/>
  <c r="P63" i="36"/>
  <c r="Z63" i="36" s="1"/>
  <c r="W63" i="36"/>
  <c r="B192" i="31"/>
  <c r="X129" i="33" l="1"/>
  <c r="X63" i="36"/>
  <c r="AA192" i="31"/>
  <c r="Z192" i="31"/>
  <c r="X192" i="31"/>
  <c r="W192" i="31"/>
  <c r="W137" i="36"/>
  <c r="P137" i="36"/>
  <c r="Z137" i="36" s="1"/>
  <c r="O137" i="36"/>
  <c r="Y137" i="36" s="1"/>
  <c r="N137" i="36"/>
  <c r="W136" i="33"/>
  <c r="P136" i="33"/>
  <c r="Z136" i="33" s="1"/>
  <c r="O136" i="33"/>
  <c r="Y136" i="33" s="1"/>
  <c r="N136" i="33"/>
  <c r="W118" i="36"/>
  <c r="P118" i="36"/>
  <c r="Z118" i="36" s="1"/>
  <c r="O118" i="36"/>
  <c r="Y118" i="36" s="1"/>
  <c r="N118" i="36"/>
  <c r="W118" i="33"/>
  <c r="P118" i="33"/>
  <c r="Z118" i="33" s="1"/>
  <c r="O118" i="33"/>
  <c r="Y118" i="33" s="1"/>
  <c r="N118" i="33"/>
  <c r="W36" i="36"/>
  <c r="P36" i="36"/>
  <c r="Z36" i="36" s="1"/>
  <c r="O36" i="36"/>
  <c r="Y36" i="36" s="1"/>
  <c r="N36" i="36"/>
  <c r="W36" i="33"/>
  <c r="P36" i="33"/>
  <c r="Z36" i="33" s="1"/>
  <c r="O36" i="33"/>
  <c r="Y36" i="33" s="1"/>
  <c r="N36" i="33"/>
  <c r="W142" i="36"/>
  <c r="P142" i="36"/>
  <c r="Z142" i="36" s="1"/>
  <c r="O142" i="36"/>
  <c r="Y142" i="36" s="1"/>
  <c r="N142" i="36"/>
  <c r="W142" i="33"/>
  <c r="P142" i="33"/>
  <c r="Z142" i="33" s="1"/>
  <c r="O142" i="33"/>
  <c r="Y142" i="33" s="1"/>
  <c r="N142" i="33"/>
  <c r="W145" i="31"/>
  <c r="P145" i="31"/>
  <c r="Z145" i="31" s="1"/>
  <c r="O145" i="31"/>
  <c r="Y145" i="31" s="1"/>
  <c r="N145" i="31"/>
  <c r="X145" i="31" s="1"/>
  <c r="G145" i="29"/>
  <c r="H145" i="29"/>
  <c r="I145" i="29"/>
  <c r="J145" i="29"/>
  <c r="K145" i="29"/>
  <c r="N145" i="29"/>
  <c r="X145" i="29" s="1"/>
  <c r="O145" i="29"/>
  <c r="Y145" i="29" s="1"/>
  <c r="P145" i="29"/>
  <c r="Z145" i="29" s="1"/>
  <c r="X137" i="36" l="1"/>
  <c r="X136" i="33"/>
  <c r="X118" i="36"/>
  <c r="X118" i="33"/>
  <c r="X36" i="36"/>
  <c r="X36" i="33"/>
  <c r="X142" i="36"/>
  <c r="X142" i="33"/>
  <c r="N138" i="31"/>
  <c r="X138" i="31" s="1"/>
  <c r="O138" i="31"/>
  <c r="Y138" i="31" s="1"/>
  <c r="P138" i="31"/>
  <c r="Z138" i="31" s="1"/>
  <c r="W138" i="31"/>
  <c r="W119" i="31"/>
  <c r="N119" i="31"/>
  <c r="X119" i="31" s="1"/>
  <c r="O119" i="31"/>
  <c r="Y119" i="31" s="1"/>
  <c r="P119" i="31"/>
  <c r="Z119" i="31" s="1"/>
  <c r="W36" i="31"/>
  <c r="N36" i="31"/>
  <c r="X36" i="31" s="1"/>
  <c r="O36" i="31"/>
  <c r="Y36" i="31" s="1"/>
  <c r="P36" i="31"/>
  <c r="Z36" i="31" s="1"/>
  <c r="W110" i="29" l="1"/>
  <c r="P110" i="29"/>
  <c r="Z110" i="29" s="1"/>
  <c r="O110" i="29"/>
  <c r="Y110" i="29" s="1"/>
  <c r="N110" i="29"/>
  <c r="X110" i="29" s="1"/>
  <c r="W138" i="29"/>
  <c r="P138" i="29"/>
  <c r="Z138" i="29" s="1"/>
  <c r="O138" i="29"/>
  <c r="Y138" i="29" s="1"/>
  <c r="N138" i="29"/>
  <c r="G35" i="29"/>
  <c r="H35" i="29"/>
  <c r="I35" i="29"/>
  <c r="J35" i="29"/>
  <c r="K35" i="29"/>
  <c r="AA35" i="29"/>
  <c r="AB35" i="29"/>
  <c r="AC35" i="29"/>
  <c r="AD35" i="29"/>
  <c r="AE35" i="29"/>
  <c r="N35" i="29"/>
  <c r="X35" i="29" s="1"/>
  <c r="W35" i="29"/>
  <c r="O35" i="29"/>
  <c r="Y35" i="29" s="1"/>
  <c r="P35" i="29"/>
  <c r="Z35" i="29" s="1"/>
  <c r="S160" i="31"/>
  <c r="X138" i="29" l="1"/>
  <c r="AA152" i="36"/>
  <c r="AA151" i="33"/>
  <c r="N3" i="36"/>
  <c r="Z185" i="36"/>
  <c r="X185" i="36"/>
  <c r="W185" i="36"/>
  <c r="Z182" i="36"/>
  <c r="X182" i="36"/>
  <c r="W182" i="36"/>
  <c r="Z181" i="36"/>
  <c r="X181" i="36"/>
  <c r="W181" i="36"/>
  <c r="Z179" i="36"/>
  <c r="X179" i="36"/>
  <c r="W179" i="36"/>
  <c r="Z175" i="36"/>
  <c r="X175" i="36"/>
  <c r="W175" i="36"/>
  <c r="Z167" i="36"/>
  <c r="X167" i="36"/>
  <c r="W167" i="36"/>
  <c r="Z166" i="36"/>
  <c r="X166" i="36"/>
  <c r="W166" i="36"/>
  <c r="X162" i="36"/>
  <c r="W162" i="36"/>
  <c r="X161" i="36"/>
  <c r="W161" i="36"/>
  <c r="X160" i="36"/>
  <c r="W160" i="36"/>
  <c r="X159" i="36"/>
  <c r="W159" i="36"/>
  <c r="X156" i="36"/>
  <c r="W156" i="36"/>
  <c r="X155" i="36"/>
  <c r="W155" i="36"/>
  <c r="X154" i="36"/>
  <c r="W154" i="36"/>
  <c r="X153" i="36"/>
  <c r="W153" i="36"/>
  <c r="X152" i="36"/>
  <c r="W148" i="36"/>
  <c r="P148" i="36"/>
  <c r="Z148" i="36" s="1"/>
  <c r="O148" i="36"/>
  <c r="Y148" i="36" s="1"/>
  <c r="N148" i="36"/>
  <c r="X148" i="36" s="1"/>
  <c r="W147" i="36"/>
  <c r="P147" i="36"/>
  <c r="Z147" i="36" s="1"/>
  <c r="O147" i="36"/>
  <c r="Y147" i="36" s="1"/>
  <c r="N147" i="36"/>
  <c r="X147" i="36" s="1"/>
  <c r="W145" i="36"/>
  <c r="P145" i="36"/>
  <c r="Z145" i="36" s="1"/>
  <c r="O145" i="36"/>
  <c r="Y145" i="36" s="1"/>
  <c r="N145" i="36"/>
  <c r="X145" i="36" s="1"/>
  <c r="W144" i="36"/>
  <c r="P144" i="36"/>
  <c r="Z144" i="36" s="1"/>
  <c r="O144" i="36"/>
  <c r="Y144" i="36" s="1"/>
  <c r="N144" i="36"/>
  <c r="X144" i="36" s="1"/>
  <c r="W143" i="36"/>
  <c r="P143" i="36"/>
  <c r="Z143" i="36" s="1"/>
  <c r="O143" i="36"/>
  <c r="Y143" i="36" s="1"/>
  <c r="N143" i="36"/>
  <c r="X143" i="36" s="1"/>
  <c r="W141" i="36"/>
  <c r="P141" i="36"/>
  <c r="Z141" i="36" s="1"/>
  <c r="O141" i="36"/>
  <c r="Y141" i="36" s="1"/>
  <c r="N141" i="36"/>
  <c r="X141" i="36" s="1"/>
  <c r="W140" i="36"/>
  <c r="P140" i="36"/>
  <c r="Z140" i="36" s="1"/>
  <c r="O140" i="36"/>
  <c r="Y140" i="36" s="1"/>
  <c r="N140" i="36"/>
  <c r="X140" i="36" s="1"/>
  <c r="W139" i="36"/>
  <c r="P139" i="36"/>
  <c r="Z139" i="36" s="1"/>
  <c r="O139" i="36"/>
  <c r="Y139" i="36" s="1"/>
  <c r="N139" i="36"/>
  <c r="X139" i="36" s="1"/>
  <c r="W138" i="36"/>
  <c r="P138" i="36"/>
  <c r="Z138" i="36" s="1"/>
  <c r="O138" i="36"/>
  <c r="Y138" i="36" s="1"/>
  <c r="N138" i="36"/>
  <c r="X138" i="36" s="1"/>
  <c r="W136" i="36"/>
  <c r="P136" i="36"/>
  <c r="Z136" i="36" s="1"/>
  <c r="O136" i="36"/>
  <c r="Y136" i="36" s="1"/>
  <c r="N136" i="36"/>
  <c r="X136" i="36" s="1"/>
  <c r="W135" i="36"/>
  <c r="P135" i="36"/>
  <c r="Z135" i="36" s="1"/>
  <c r="O135" i="36"/>
  <c r="Y135" i="36" s="1"/>
  <c r="N135" i="36"/>
  <c r="X135" i="36" s="1"/>
  <c r="W134" i="36"/>
  <c r="P134" i="36"/>
  <c r="Z134" i="36" s="1"/>
  <c r="O134" i="36"/>
  <c r="Y134" i="36" s="1"/>
  <c r="N134" i="36"/>
  <c r="X134" i="36" s="1"/>
  <c r="W133" i="36"/>
  <c r="P133" i="36"/>
  <c r="Z133" i="36" s="1"/>
  <c r="O133" i="36"/>
  <c r="Y133" i="36" s="1"/>
  <c r="N133" i="36"/>
  <c r="X133" i="36" s="1"/>
  <c r="W132" i="36"/>
  <c r="P132" i="36"/>
  <c r="Z132" i="36" s="1"/>
  <c r="O132" i="36"/>
  <c r="Y132" i="36" s="1"/>
  <c r="N132" i="36"/>
  <c r="X132" i="36" s="1"/>
  <c r="W125" i="36"/>
  <c r="P125" i="36"/>
  <c r="Z125" i="36" s="1"/>
  <c r="O125" i="36"/>
  <c r="Y125" i="36" s="1"/>
  <c r="N125" i="36"/>
  <c r="X125" i="36" s="1"/>
  <c r="W130" i="36"/>
  <c r="P130" i="36"/>
  <c r="Z130" i="36" s="1"/>
  <c r="O130" i="36"/>
  <c r="Y130" i="36" s="1"/>
  <c r="N130" i="36"/>
  <c r="X130" i="36" s="1"/>
  <c r="W128" i="36"/>
  <c r="P128" i="36"/>
  <c r="Z128" i="36" s="1"/>
  <c r="O128" i="36"/>
  <c r="Y128" i="36" s="1"/>
  <c r="N128" i="36"/>
  <c r="X128" i="36" s="1"/>
  <c r="W127" i="36"/>
  <c r="P127" i="36"/>
  <c r="Z127" i="36" s="1"/>
  <c r="O127" i="36"/>
  <c r="Y127" i="36" s="1"/>
  <c r="N127" i="36"/>
  <c r="X127" i="36" s="1"/>
  <c r="W126" i="36"/>
  <c r="P126" i="36"/>
  <c r="Z126" i="36" s="1"/>
  <c r="O126" i="36"/>
  <c r="Y126" i="36" s="1"/>
  <c r="N126" i="36"/>
  <c r="X126" i="36" s="1"/>
  <c r="W124" i="36"/>
  <c r="P124" i="36"/>
  <c r="Z124" i="36" s="1"/>
  <c r="O124" i="36"/>
  <c r="Y124" i="36" s="1"/>
  <c r="N124" i="36"/>
  <c r="X124" i="36" s="1"/>
  <c r="W123" i="36"/>
  <c r="P123" i="36"/>
  <c r="Z123" i="36" s="1"/>
  <c r="O123" i="36"/>
  <c r="Y123" i="36" s="1"/>
  <c r="N123" i="36"/>
  <c r="X123" i="36" s="1"/>
  <c r="W122" i="36"/>
  <c r="P122" i="36"/>
  <c r="Z122" i="36" s="1"/>
  <c r="O122" i="36"/>
  <c r="Y122" i="36" s="1"/>
  <c r="N122" i="36"/>
  <c r="X122" i="36" s="1"/>
  <c r="W121" i="36"/>
  <c r="P121" i="36"/>
  <c r="Z121" i="36" s="1"/>
  <c r="O121" i="36"/>
  <c r="Y121" i="36" s="1"/>
  <c r="N121" i="36"/>
  <c r="X121" i="36" s="1"/>
  <c r="W117" i="36"/>
  <c r="P117" i="36"/>
  <c r="Z117" i="36" s="1"/>
  <c r="O117" i="36"/>
  <c r="Y117" i="36" s="1"/>
  <c r="N117" i="36"/>
  <c r="X117" i="36" s="1"/>
  <c r="W116" i="36"/>
  <c r="P116" i="36"/>
  <c r="Z116" i="36" s="1"/>
  <c r="O116" i="36"/>
  <c r="Y116" i="36" s="1"/>
  <c r="N116" i="36"/>
  <c r="X116" i="36" s="1"/>
  <c r="W115" i="36"/>
  <c r="P115" i="36"/>
  <c r="Z115" i="36" s="1"/>
  <c r="O115" i="36"/>
  <c r="Y115" i="36" s="1"/>
  <c r="N115" i="36"/>
  <c r="X115" i="36" s="1"/>
  <c r="W114" i="36"/>
  <c r="P114" i="36"/>
  <c r="Z114" i="36" s="1"/>
  <c r="O114" i="36"/>
  <c r="Y114" i="36" s="1"/>
  <c r="N114" i="36"/>
  <c r="X114" i="36" s="1"/>
  <c r="W110" i="36"/>
  <c r="P110" i="36"/>
  <c r="Z110" i="36" s="1"/>
  <c r="O110" i="36"/>
  <c r="Y110" i="36" s="1"/>
  <c r="N110" i="36"/>
  <c r="W107" i="36"/>
  <c r="P107" i="36"/>
  <c r="Z107" i="36" s="1"/>
  <c r="O107" i="36"/>
  <c r="Y107" i="36" s="1"/>
  <c r="N107" i="36"/>
  <c r="X107" i="36" s="1"/>
  <c r="W106" i="36"/>
  <c r="P106" i="36"/>
  <c r="Z106" i="36" s="1"/>
  <c r="O106" i="36"/>
  <c r="Y106" i="36" s="1"/>
  <c r="N106" i="36"/>
  <c r="X106" i="36" s="1"/>
  <c r="W105" i="36"/>
  <c r="P105" i="36"/>
  <c r="Z105" i="36" s="1"/>
  <c r="O105" i="36"/>
  <c r="Y105" i="36" s="1"/>
  <c r="N105" i="36"/>
  <c r="W104" i="36"/>
  <c r="P104" i="36"/>
  <c r="Z104" i="36" s="1"/>
  <c r="O104" i="36"/>
  <c r="Y104" i="36" s="1"/>
  <c r="N104" i="36"/>
  <c r="X104" i="36" s="1"/>
  <c r="W103" i="36"/>
  <c r="P103" i="36"/>
  <c r="Z103" i="36" s="1"/>
  <c r="O103" i="36"/>
  <c r="Y103" i="36" s="1"/>
  <c r="N103" i="36"/>
  <c r="W102" i="36"/>
  <c r="P102" i="36"/>
  <c r="Z102" i="36" s="1"/>
  <c r="O102" i="36"/>
  <c r="Y102" i="36" s="1"/>
  <c r="N102" i="36"/>
  <c r="W120" i="36"/>
  <c r="P120" i="36"/>
  <c r="Z120" i="36" s="1"/>
  <c r="O120" i="36"/>
  <c r="Y120" i="36" s="1"/>
  <c r="N120" i="36"/>
  <c r="X120" i="36" s="1"/>
  <c r="W119" i="36"/>
  <c r="P119" i="36"/>
  <c r="Z119" i="36" s="1"/>
  <c r="O119" i="36"/>
  <c r="Y119" i="36" s="1"/>
  <c r="N119" i="36"/>
  <c r="X119" i="36" s="1"/>
  <c r="W108" i="36"/>
  <c r="P108" i="36"/>
  <c r="Z108" i="36" s="1"/>
  <c r="O108" i="36"/>
  <c r="Y108" i="36" s="1"/>
  <c r="N108" i="36"/>
  <c r="W113" i="36"/>
  <c r="P113" i="36"/>
  <c r="Z113" i="36" s="1"/>
  <c r="O113" i="36"/>
  <c r="Y113" i="36" s="1"/>
  <c r="N113" i="36"/>
  <c r="X113" i="36" s="1"/>
  <c r="W112" i="36"/>
  <c r="P112" i="36"/>
  <c r="Z112" i="36" s="1"/>
  <c r="O112" i="36"/>
  <c r="Y112" i="36" s="1"/>
  <c r="N112" i="36"/>
  <c r="W111" i="36"/>
  <c r="P111" i="36"/>
  <c r="Z111" i="36" s="1"/>
  <c r="O111" i="36"/>
  <c r="Y111" i="36" s="1"/>
  <c r="N111" i="36"/>
  <c r="W101" i="36"/>
  <c r="P101" i="36"/>
  <c r="Z101" i="36" s="1"/>
  <c r="O101" i="36"/>
  <c r="Y101" i="36" s="1"/>
  <c r="N101" i="36"/>
  <c r="X101" i="36" s="1"/>
  <c r="W100" i="36"/>
  <c r="P100" i="36"/>
  <c r="Z100" i="36" s="1"/>
  <c r="O100" i="36"/>
  <c r="Y100" i="36" s="1"/>
  <c r="N100" i="36"/>
  <c r="W99" i="36"/>
  <c r="P99" i="36"/>
  <c r="Z99" i="36" s="1"/>
  <c r="O99" i="36"/>
  <c r="Y99" i="36" s="1"/>
  <c r="N99" i="36"/>
  <c r="W98" i="36"/>
  <c r="P98" i="36"/>
  <c r="Z98" i="36" s="1"/>
  <c r="O98" i="36"/>
  <c r="Y98" i="36" s="1"/>
  <c r="N98" i="36"/>
  <c r="W97" i="36"/>
  <c r="P97" i="36"/>
  <c r="Z97" i="36" s="1"/>
  <c r="O97" i="36"/>
  <c r="Y97" i="36" s="1"/>
  <c r="N97" i="36"/>
  <c r="X97" i="36" s="1"/>
  <c r="W96" i="36"/>
  <c r="P96" i="36"/>
  <c r="Z96" i="36" s="1"/>
  <c r="O96" i="36"/>
  <c r="Y96" i="36" s="1"/>
  <c r="N96" i="36"/>
  <c r="X96" i="36" s="1"/>
  <c r="W95" i="36"/>
  <c r="P95" i="36"/>
  <c r="Z95" i="36" s="1"/>
  <c r="O95" i="36"/>
  <c r="Y95" i="36" s="1"/>
  <c r="N95" i="36"/>
  <c r="X95" i="36" s="1"/>
  <c r="W94" i="36"/>
  <c r="P94" i="36"/>
  <c r="Z94" i="36" s="1"/>
  <c r="O94" i="36"/>
  <c r="Y94" i="36" s="1"/>
  <c r="N94" i="36"/>
  <c r="W93" i="36"/>
  <c r="P93" i="36"/>
  <c r="Z93" i="36" s="1"/>
  <c r="O93" i="36"/>
  <c r="Y93" i="36" s="1"/>
  <c r="N93" i="36"/>
  <c r="W92" i="36"/>
  <c r="P92" i="36"/>
  <c r="Z92" i="36" s="1"/>
  <c r="O92" i="36"/>
  <c r="Y92" i="36" s="1"/>
  <c r="N92" i="36"/>
  <c r="W91" i="36"/>
  <c r="P91" i="36"/>
  <c r="Z91" i="36" s="1"/>
  <c r="O91" i="36"/>
  <c r="Y91" i="36" s="1"/>
  <c r="N91" i="36"/>
  <c r="W90" i="36"/>
  <c r="P90" i="36"/>
  <c r="Z90" i="36" s="1"/>
  <c r="O90" i="36"/>
  <c r="Y90" i="36" s="1"/>
  <c r="N90" i="36"/>
  <c r="W89" i="36"/>
  <c r="P89" i="36"/>
  <c r="Z89" i="36" s="1"/>
  <c r="O89" i="36"/>
  <c r="Y89" i="36" s="1"/>
  <c r="N89" i="36"/>
  <c r="W88" i="36"/>
  <c r="P88" i="36"/>
  <c r="Z88" i="36" s="1"/>
  <c r="O88" i="36"/>
  <c r="Y88" i="36" s="1"/>
  <c r="N88" i="36"/>
  <c r="W87" i="36"/>
  <c r="P87" i="36"/>
  <c r="Z87" i="36" s="1"/>
  <c r="O87" i="36"/>
  <c r="Y87" i="36" s="1"/>
  <c r="N87" i="36"/>
  <c r="W86" i="36"/>
  <c r="P86" i="36"/>
  <c r="Z86" i="36" s="1"/>
  <c r="O86" i="36"/>
  <c r="Y86" i="36" s="1"/>
  <c r="N86" i="36"/>
  <c r="W85" i="36"/>
  <c r="P85" i="36"/>
  <c r="Z85" i="36" s="1"/>
  <c r="O85" i="36"/>
  <c r="Y85" i="36" s="1"/>
  <c r="N85" i="36"/>
  <c r="W84" i="36"/>
  <c r="P84" i="36"/>
  <c r="Z84" i="36" s="1"/>
  <c r="O84" i="36"/>
  <c r="Y84" i="36" s="1"/>
  <c r="N84" i="36"/>
  <c r="X84" i="36" s="1"/>
  <c r="W83" i="36"/>
  <c r="P83" i="36"/>
  <c r="Z83" i="36" s="1"/>
  <c r="O83" i="36"/>
  <c r="Y83" i="36" s="1"/>
  <c r="N83" i="36"/>
  <c r="X83" i="36" s="1"/>
  <c r="W82" i="36"/>
  <c r="P82" i="36"/>
  <c r="Z82" i="36" s="1"/>
  <c r="O82" i="36"/>
  <c r="Y82" i="36" s="1"/>
  <c r="N82" i="36"/>
  <c r="W81" i="36"/>
  <c r="P81" i="36"/>
  <c r="Z81" i="36" s="1"/>
  <c r="O81" i="36"/>
  <c r="Y81" i="36" s="1"/>
  <c r="N81" i="36"/>
  <c r="X81" i="36" s="1"/>
  <c r="W80" i="36"/>
  <c r="P80" i="36"/>
  <c r="Z80" i="36" s="1"/>
  <c r="O80" i="36"/>
  <c r="Y80" i="36" s="1"/>
  <c r="N80" i="36"/>
  <c r="X80" i="36" s="1"/>
  <c r="W79" i="36"/>
  <c r="P79" i="36"/>
  <c r="Z79" i="36" s="1"/>
  <c r="O79" i="36"/>
  <c r="Y79" i="36" s="1"/>
  <c r="N79" i="36"/>
  <c r="W78" i="36"/>
  <c r="P78" i="36"/>
  <c r="Z78" i="36" s="1"/>
  <c r="O78" i="36"/>
  <c r="Y78" i="36" s="1"/>
  <c r="N78" i="36"/>
  <c r="X78" i="36" s="1"/>
  <c r="W77" i="36"/>
  <c r="P77" i="36"/>
  <c r="Z77" i="36" s="1"/>
  <c r="O77" i="36"/>
  <c r="Y77" i="36" s="1"/>
  <c r="N77" i="36"/>
  <c r="W76" i="36"/>
  <c r="P76" i="36"/>
  <c r="Z76" i="36" s="1"/>
  <c r="O76" i="36"/>
  <c r="Y76" i="36" s="1"/>
  <c r="N76" i="36"/>
  <c r="X76" i="36" s="1"/>
  <c r="W75" i="36"/>
  <c r="P75" i="36"/>
  <c r="Z75" i="36" s="1"/>
  <c r="O75" i="36"/>
  <c r="Y75" i="36" s="1"/>
  <c r="N75" i="36"/>
  <c r="X75" i="36" s="1"/>
  <c r="W74" i="36"/>
  <c r="P74" i="36"/>
  <c r="Z74" i="36" s="1"/>
  <c r="O74" i="36"/>
  <c r="Y74" i="36" s="1"/>
  <c r="N74" i="36"/>
  <c r="X74" i="36" s="1"/>
  <c r="W73" i="36"/>
  <c r="P73" i="36"/>
  <c r="Z73" i="36" s="1"/>
  <c r="O73" i="36"/>
  <c r="Y73" i="36" s="1"/>
  <c r="N73" i="36"/>
  <c r="X73" i="36" s="1"/>
  <c r="W72" i="36"/>
  <c r="P72" i="36"/>
  <c r="Z72" i="36" s="1"/>
  <c r="O72" i="36"/>
  <c r="Y72" i="36" s="1"/>
  <c r="N72" i="36"/>
  <c r="X72" i="36" s="1"/>
  <c r="W71" i="36"/>
  <c r="P71" i="36"/>
  <c r="Z71" i="36" s="1"/>
  <c r="O71" i="36"/>
  <c r="Y71" i="36" s="1"/>
  <c r="N71" i="36"/>
  <c r="X71" i="36" s="1"/>
  <c r="W70" i="36"/>
  <c r="P70" i="36"/>
  <c r="Z70" i="36" s="1"/>
  <c r="O70" i="36"/>
  <c r="Y70" i="36" s="1"/>
  <c r="N70" i="36"/>
  <c r="X70" i="36" s="1"/>
  <c r="W69" i="36"/>
  <c r="P69" i="36"/>
  <c r="Z69" i="36" s="1"/>
  <c r="O69" i="36"/>
  <c r="Y69" i="36" s="1"/>
  <c r="N69" i="36"/>
  <c r="X69" i="36" s="1"/>
  <c r="W68" i="36"/>
  <c r="P68" i="36"/>
  <c r="Z68" i="36" s="1"/>
  <c r="O68" i="36"/>
  <c r="Y68" i="36" s="1"/>
  <c r="N68" i="36"/>
  <c r="X68" i="36" s="1"/>
  <c r="W67" i="36"/>
  <c r="P67" i="36"/>
  <c r="Z67" i="36" s="1"/>
  <c r="O67" i="36"/>
  <c r="Y67" i="36" s="1"/>
  <c r="N67" i="36"/>
  <c r="X67" i="36" s="1"/>
  <c r="W66" i="36"/>
  <c r="P66" i="36"/>
  <c r="Z66" i="36" s="1"/>
  <c r="O66" i="36"/>
  <c r="Y66" i="36" s="1"/>
  <c r="N66" i="36"/>
  <c r="X66" i="36" s="1"/>
  <c r="W65" i="36"/>
  <c r="P65" i="36"/>
  <c r="Z65" i="36" s="1"/>
  <c r="O65" i="36"/>
  <c r="Y65" i="36" s="1"/>
  <c r="N65" i="36"/>
  <c r="X65" i="36" s="1"/>
  <c r="W64" i="36"/>
  <c r="P64" i="36"/>
  <c r="Z64" i="36" s="1"/>
  <c r="O64" i="36"/>
  <c r="Y64" i="36" s="1"/>
  <c r="N64" i="36"/>
  <c r="X64" i="36" s="1"/>
  <c r="W62" i="36"/>
  <c r="P62" i="36"/>
  <c r="Z62" i="36" s="1"/>
  <c r="O62" i="36"/>
  <c r="Y62" i="36" s="1"/>
  <c r="N62" i="36"/>
  <c r="X62" i="36" s="1"/>
  <c r="W61" i="36"/>
  <c r="P61" i="36"/>
  <c r="Z61" i="36" s="1"/>
  <c r="O61" i="36"/>
  <c r="Y61" i="36" s="1"/>
  <c r="N61" i="36"/>
  <c r="X61" i="36" s="1"/>
  <c r="W60" i="36"/>
  <c r="P60" i="36"/>
  <c r="Z60" i="36" s="1"/>
  <c r="O60" i="36"/>
  <c r="Y60" i="36" s="1"/>
  <c r="N60" i="36"/>
  <c r="X60" i="36" s="1"/>
  <c r="W59" i="36"/>
  <c r="P59" i="36"/>
  <c r="Z59" i="36" s="1"/>
  <c r="O59" i="36"/>
  <c r="Y59" i="36" s="1"/>
  <c r="N59" i="36"/>
  <c r="X59" i="36" s="1"/>
  <c r="W58" i="36"/>
  <c r="P58" i="36"/>
  <c r="Z58" i="36" s="1"/>
  <c r="O58" i="36"/>
  <c r="Y58" i="36" s="1"/>
  <c r="N58" i="36"/>
  <c r="X58" i="36" s="1"/>
  <c r="W57" i="36"/>
  <c r="P57" i="36"/>
  <c r="Z57" i="36" s="1"/>
  <c r="O57" i="36"/>
  <c r="Y57" i="36" s="1"/>
  <c r="N57" i="36"/>
  <c r="X57" i="36" s="1"/>
  <c r="W56" i="36"/>
  <c r="P56" i="36"/>
  <c r="Z56" i="36" s="1"/>
  <c r="O56" i="36"/>
  <c r="Y56" i="36" s="1"/>
  <c r="N56" i="36"/>
  <c r="X56" i="36" s="1"/>
  <c r="W55" i="36"/>
  <c r="P55" i="36"/>
  <c r="Z55" i="36" s="1"/>
  <c r="O55" i="36"/>
  <c r="Y55" i="36" s="1"/>
  <c r="N55" i="36"/>
  <c r="X55" i="36" s="1"/>
  <c r="W54" i="36"/>
  <c r="P54" i="36"/>
  <c r="Z54" i="36" s="1"/>
  <c r="O54" i="36"/>
  <c r="Y54" i="36" s="1"/>
  <c r="N54" i="36"/>
  <c r="X54" i="36" s="1"/>
  <c r="W53" i="36"/>
  <c r="P53" i="36"/>
  <c r="Z53" i="36" s="1"/>
  <c r="O53" i="36"/>
  <c r="Y53" i="36" s="1"/>
  <c r="N53" i="36"/>
  <c r="W52" i="36"/>
  <c r="P52" i="36"/>
  <c r="Z52" i="36" s="1"/>
  <c r="O52" i="36"/>
  <c r="Y52" i="36" s="1"/>
  <c r="N52" i="36"/>
  <c r="X52" i="36" s="1"/>
  <c r="W51" i="36"/>
  <c r="P51" i="36"/>
  <c r="Z51" i="36" s="1"/>
  <c r="O51" i="36"/>
  <c r="Y51" i="36" s="1"/>
  <c r="N51" i="36"/>
  <c r="X51" i="36" s="1"/>
  <c r="W50" i="36"/>
  <c r="P50" i="36"/>
  <c r="Z50" i="36" s="1"/>
  <c r="O50" i="36"/>
  <c r="Y50" i="36" s="1"/>
  <c r="N50" i="36"/>
  <c r="W49" i="36"/>
  <c r="P49" i="36"/>
  <c r="Z49" i="36" s="1"/>
  <c r="O49" i="36"/>
  <c r="Y49" i="36" s="1"/>
  <c r="N49" i="36"/>
  <c r="X49" i="36" s="1"/>
  <c r="W48" i="36"/>
  <c r="P48" i="36"/>
  <c r="Z48" i="36" s="1"/>
  <c r="O48" i="36"/>
  <c r="Y48" i="36" s="1"/>
  <c r="N48" i="36"/>
  <c r="X48" i="36" s="1"/>
  <c r="W47" i="36"/>
  <c r="P47" i="36"/>
  <c r="Z47" i="36" s="1"/>
  <c r="O47" i="36"/>
  <c r="Y47" i="36" s="1"/>
  <c r="N47" i="36"/>
  <c r="W46" i="36"/>
  <c r="P46" i="36"/>
  <c r="Z46" i="36" s="1"/>
  <c r="O46" i="36"/>
  <c r="Y46" i="36" s="1"/>
  <c r="N46" i="36"/>
  <c r="X46" i="36" s="1"/>
  <c r="W45" i="36"/>
  <c r="P45" i="36"/>
  <c r="Z45" i="36" s="1"/>
  <c r="O45" i="36"/>
  <c r="Y45" i="36" s="1"/>
  <c r="N45" i="36"/>
  <c r="X45" i="36" s="1"/>
  <c r="W44" i="36"/>
  <c r="P44" i="36"/>
  <c r="Z44" i="36" s="1"/>
  <c r="O44" i="36"/>
  <c r="Y44" i="36" s="1"/>
  <c r="N44" i="36"/>
  <c r="X44" i="36" s="1"/>
  <c r="W43" i="36"/>
  <c r="P43" i="36"/>
  <c r="Z43" i="36" s="1"/>
  <c r="O43" i="36"/>
  <c r="Y43" i="36" s="1"/>
  <c r="N43" i="36"/>
  <c r="W42" i="36"/>
  <c r="P42" i="36"/>
  <c r="Z42" i="36" s="1"/>
  <c r="O42" i="36"/>
  <c r="Y42" i="36" s="1"/>
  <c r="N42" i="36"/>
  <c r="X42" i="36" s="1"/>
  <c r="W41" i="36"/>
  <c r="P41" i="36"/>
  <c r="Z41" i="36" s="1"/>
  <c r="O41" i="36"/>
  <c r="Y41" i="36" s="1"/>
  <c r="N41" i="36"/>
  <c r="X41" i="36" s="1"/>
  <c r="W40" i="36"/>
  <c r="P40" i="36"/>
  <c r="Z40" i="36" s="1"/>
  <c r="O40" i="36"/>
  <c r="Y40" i="36" s="1"/>
  <c r="N40" i="36"/>
  <c r="X40" i="36" s="1"/>
  <c r="W39" i="36"/>
  <c r="P39" i="36"/>
  <c r="Z39" i="36" s="1"/>
  <c r="O39" i="36"/>
  <c r="Y39" i="36" s="1"/>
  <c r="N39" i="36"/>
  <c r="X39" i="36" s="1"/>
  <c r="W38" i="36"/>
  <c r="P38" i="36"/>
  <c r="Z38" i="36" s="1"/>
  <c r="O38" i="36"/>
  <c r="Y38" i="36" s="1"/>
  <c r="N38" i="36"/>
  <c r="W37" i="36"/>
  <c r="P37" i="36"/>
  <c r="Z37" i="36" s="1"/>
  <c r="O37" i="36"/>
  <c r="Y37" i="36" s="1"/>
  <c r="N37" i="36"/>
  <c r="W35" i="36"/>
  <c r="P35" i="36"/>
  <c r="Z35" i="36" s="1"/>
  <c r="O35" i="36"/>
  <c r="Y35" i="36" s="1"/>
  <c r="N35" i="36"/>
  <c r="W34" i="36"/>
  <c r="P34" i="36"/>
  <c r="Z34" i="36" s="1"/>
  <c r="O34" i="36"/>
  <c r="Y34" i="36" s="1"/>
  <c r="N34" i="36"/>
  <c r="X34" i="36" s="1"/>
  <c r="W33" i="36"/>
  <c r="P33" i="36"/>
  <c r="Z33" i="36" s="1"/>
  <c r="O33" i="36"/>
  <c r="Y33" i="36" s="1"/>
  <c r="N33" i="36"/>
  <c r="X33" i="36" s="1"/>
  <c r="Y32" i="36"/>
  <c r="W32" i="36"/>
  <c r="P32" i="36"/>
  <c r="Z32" i="36" s="1"/>
  <c r="N32" i="36"/>
  <c r="X32" i="36" s="1"/>
  <c r="W31" i="36"/>
  <c r="P31" i="36"/>
  <c r="Z31" i="36" s="1"/>
  <c r="O31" i="36"/>
  <c r="Y31" i="36" s="1"/>
  <c r="N31" i="36"/>
  <c r="W29" i="36"/>
  <c r="P29" i="36"/>
  <c r="Z29" i="36" s="1"/>
  <c r="O29" i="36"/>
  <c r="Y29" i="36" s="1"/>
  <c r="N29" i="36"/>
  <c r="W27" i="36"/>
  <c r="P27" i="36"/>
  <c r="Z27" i="36" s="1"/>
  <c r="O27" i="36"/>
  <c r="Y27" i="36" s="1"/>
  <c r="N27" i="36"/>
  <c r="W26" i="36"/>
  <c r="P26" i="36"/>
  <c r="Z26" i="36" s="1"/>
  <c r="O26" i="36"/>
  <c r="Y26" i="36" s="1"/>
  <c r="N26" i="36"/>
  <c r="W25" i="36"/>
  <c r="P25" i="36"/>
  <c r="Z25" i="36" s="1"/>
  <c r="O25" i="36"/>
  <c r="Y25" i="36" s="1"/>
  <c r="N25" i="36"/>
  <c r="W24" i="36"/>
  <c r="P24" i="36"/>
  <c r="Z24" i="36" s="1"/>
  <c r="O24" i="36"/>
  <c r="Y24" i="36" s="1"/>
  <c r="N24" i="36"/>
  <c r="W109" i="36"/>
  <c r="P109" i="36"/>
  <c r="Z109" i="36" s="1"/>
  <c r="O109" i="36"/>
  <c r="Y109" i="36" s="1"/>
  <c r="N109" i="36"/>
  <c r="W23" i="36"/>
  <c r="P23" i="36"/>
  <c r="Z23" i="36" s="1"/>
  <c r="O23" i="36"/>
  <c r="Y23" i="36" s="1"/>
  <c r="N23" i="36"/>
  <c r="W22" i="36"/>
  <c r="P22" i="36"/>
  <c r="Z22" i="36" s="1"/>
  <c r="O22" i="36"/>
  <c r="Y22" i="36" s="1"/>
  <c r="N22" i="36"/>
  <c r="W21" i="36"/>
  <c r="P21" i="36"/>
  <c r="Z21" i="36" s="1"/>
  <c r="O21" i="36"/>
  <c r="Y21" i="36" s="1"/>
  <c r="N21" i="36"/>
  <c r="W20" i="36"/>
  <c r="P20" i="36"/>
  <c r="Z20" i="36" s="1"/>
  <c r="O20" i="36"/>
  <c r="Y20" i="36" s="1"/>
  <c r="N20" i="36"/>
  <c r="W19" i="36"/>
  <c r="P19" i="36"/>
  <c r="Z19" i="36" s="1"/>
  <c r="O19" i="36"/>
  <c r="Y19" i="36" s="1"/>
  <c r="N19" i="36"/>
  <c r="W18" i="36"/>
  <c r="P18" i="36"/>
  <c r="Z18" i="36" s="1"/>
  <c r="O18" i="36"/>
  <c r="Y18" i="36" s="1"/>
  <c r="N18" i="36"/>
  <c r="P17" i="36"/>
  <c r="Z17" i="36" s="1"/>
  <c r="O17" i="36"/>
  <c r="Y17" i="36" s="1"/>
  <c r="N17" i="36"/>
  <c r="X17" i="36" s="1"/>
  <c r="W16" i="36"/>
  <c r="P16" i="36"/>
  <c r="Z16" i="36" s="1"/>
  <c r="O16" i="36"/>
  <c r="Y16" i="36" s="1"/>
  <c r="N16" i="36"/>
  <c r="X16" i="36" s="1"/>
  <c r="W15" i="36"/>
  <c r="P15" i="36"/>
  <c r="Z15" i="36" s="1"/>
  <c r="O15" i="36"/>
  <c r="Y15" i="36" s="1"/>
  <c r="N15" i="36"/>
  <c r="X15" i="36" s="1"/>
  <c r="W14" i="36"/>
  <c r="P14" i="36"/>
  <c r="Z14" i="36" s="1"/>
  <c r="O14" i="36"/>
  <c r="Y14" i="36" s="1"/>
  <c r="N14" i="36"/>
  <c r="X14" i="36" s="1"/>
  <c r="P13" i="36"/>
  <c r="Z13" i="36" s="1"/>
  <c r="O13" i="36"/>
  <c r="N13" i="36"/>
  <c r="X13" i="36" s="1"/>
  <c r="W12" i="36"/>
  <c r="P12" i="36"/>
  <c r="Z12" i="36" s="1"/>
  <c r="O12" i="36"/>
  <c r="Y12" i="36" s="1"/>
  <c r="N12" i="36"/>
  <c r="W11" i="36"/>
  <c r="P11" i="36"/>
  <c r="Z11" i="36" s="1"/>
  <c r="O11" i="36"/>
  <c r="Y11" i="36" s="1"/>
  <c r="N11" i="36"/>
  <c r="X11" i="36" s="1"/>
  <c r="W10" i="36"/>
  <c r="P10" i="36"/>
  <c r="Z10" i="36" s="1"/>
  <c r="O10" i="36"/>
  <c r="Y10" i="36" s="1"/>
  <c r="N10" i="36"/>
  <c r="W9" i="36"/>
  <c r="P9" i="36"/>
  <c r="Z9" i="36" s="1"/>
  <c r="O9" i="36"/>
  <c r="Y9" i="36" s="1"/>
  <c r="N9" i="36"/>
  <c r="W8" i="36"/>
  <c r="P8" i="36"/>
  <c r="Z8" i="36" s="1"/>
  <c r="O8" i="36"/>
  <c r="Y8" i="36" s="1"/>
  <c r="N8" i="36"/>
  <c r="X8" i="36" s="1"/>
  <c r="W7" i="36"/>
  <c r="P7" i="36"/>
  <c r="Z7" i="36" s="1"/>
  <c r="O7" i="36"/>
  <c r="Y7" i="36" s="1"/>
  <c r="N7" i="36"/>
  <c r="M3" i="36"/>
  <c r="N2" i="36"/>
  <c r="A2" i="35"/>
  <c r="A3" i="35" s="1"/>
  <c r="A4" i="35" s="1"/>
  <c r="A5" i="35" s="1"/>
  <c r="A6" i="35" s="1"/>
  <c r="A7" i="35" s="1"/>
  <c r="A8" i="35" s="1"/>
  <c r="A9" i="35" s="1"/>
  <c r="A10" i="35" s="1"/>
  <c r="A11" i="35" s="1"/>
  <c r="A12" i="35" s="1"/>
  <c r="X111" i="36" l="1"/>
  <c r="X31" i="36"/>
  <c r="X9" i="36"/>
  <c r="X10" i="36"/>
  <c r="X90" i="36"/>
  <c r="X79" i="36"/>
  <c r="X43" i="36"/>
  <c r="X102" i="36"/>
  <c r="X7" i="36"/>
  <c r="X35" i="36"/>
  <c r="X91" i="36"/>
  <c r="X12" i="36"/>
  <c r="X47" i="36"/>
  <c r="X37" i="36"/>
  <c r="X50" i="36"/>
  <c r="X53" i="36"/>
  <c r="X18" i="36"/>
  <c r="X19" i="36"/>
  <c r="X20" i="36"/>
  <c r="X21" i="36"/>
  <c r="X22" i="36"/>
  <c r="X23" i="36"/>
  <c r="X109" i="36"/>
  <c r="X24" i="36"/>
  <c r="X25" i="36"/>
  <c r="X26" i="36"/>
  <c r="X27" i="36"/>
  <c r="X29" i="36"/>
  <c r="X85" i="36"/>
  <c r="X38" i="36"/>
  <c r="X103" i="36"/>
  <c r="X108" i="36"/>
  <c r="X105" i="36"/>
  <c r="X82" i="36"/>
  <c r="X112" i="36"/>
  <c r="X86" i="36"/>
  <c r="X77" i="36"/>
  <c r="X89" i="36"/>
  <c r="X94" i="36"/>
  <c r="X100" i="36"/>
  <c r="X88" i="36"/>
  <c r="X93" i="36"/>
  <c r="X99" i="36"/>
  <c r="X110" i="36"/>
  <c r="X87" i="36"/>
  <c r="X92" i="36"/>
  <c r="X98" i="36"/>
  <c r="N3" i="33" l="1"/>
  <c r="N3" i="31"/>
  <c r="Z184" i="33" l="1"/>
  <c r="X184" i="33"/>
  <c r="W184" i="33"/>
  <c r="Z181" i="33"/>
  <c r="X181" i="33"/>
  <c r="W181" i="33"/>
  <c r="Z180" i="33"/>
  <c r="X180" i="33"/>
  <c r="W180" i="33"/>
  <c r="Z178" i="33"/>
  <c r="X178" i="33"/>
  <c r="W178" i="33"/>
  <c r="Z174" i="33"/>
  <c r="X174" i="33"/>
  <c r="W174" i="33"/>
  <c r="Z166" i="33"/>
  <c r="X166" i="33"/>
  <c r="W166" i="33"/>
  <c r="Z165" i="33"/>
  <c r="X165" i="33"/>
  <c r="W165" i="33"/>
  <c r="X161" i="33"/>
  <c r="W161" i="33"/>
  <c r="X160" i="33"/>
  <c r="W160" i="33"/>
  <c r="X159" i="33"/>
  <c r="W159" i="33"/>
  <c r="X158" i="33"/>
  <c r="W158" i="33"/>
  <c r="X155" i="33"/>
  <c r="W155" i="33"/>
  <c r="X154" i="33"/>
  <c r="W154" i="33"/>
  <c r="X153" i="33"/>
  <c r="W153" i="33"/>
  <c r="X152" i="33"/>
  <c r="W152" i="33"/>
  <c r="X151" i="33"/>
  <c r="W147" i="33"/>
  <c r="P147" i="33"/>
  <c r="Z147" i="33" s="1"/>
  <c r="O147" i="33"/>
  <c r="Y147" i="33" s="1"/>
  <c r="N147" i="33"/>
  <c r="X147" i="33" s="1"/>
  <c r="W146" i="33"/>
  <c r="P146" i="33"/>
  <c r="Z146" i="33" s="1"/>
  <c r="O146" i="33"/>
  <c r="Y146" i="33" s="1"/>
  <c r="N146" i="33"/>
  <c r="X146" i="33" s="1"/>
  <c r="W144" i="33"/>
  <c r="P144" i="33"/>
  <c r="Z144" i="33" s="1"/>
  <c r="O144" i="33"/>
  <c r="Y144" i="33" s="1"/>
  <c r="N144" i="33"/>
  <c r="X144" i="33" s="1"/>
  <c r="W143" i="33"/>
  <c r="P143" i="33"/>
  <c r="Z143" i="33" s="1"/>
  <c r="O143" i="33"/>
  <c r="Y143" i="33" s="1"/>
  <c r="N143" i="33"/>
  <c r="W141" i="33"/>
  <c r="P141" i="33"/>
  <c r="Z141" i="33" s="1"/>
  <c r="O141" i="33"/>
  <c r="Y141" i="33" s="1"/>
  <c r="N141" i="33"/>
  <c r="W140" i="33"/>
  <c r="P140" i="33"/>
  <c r="Z140" i="33" s="1"/>
  <c r="O140" i="33"/>
  <c r="Y140" i="33" s="1"/>
  <c r="N140" i="33"/>
  <c r="W139" i="33"/>
  <c r="P139" i="33"/>
  <c r="Z139" i="33" s="1"/>
  <c r="O139" i="33"/>
  <c r="Y139" i="33" s="1"/>
  <c r="N139" i="33"/>
  <c r="X139" i="33" s="1"/>
  <c r="W138" i="33"/>
  <c r="P138" i="33"/>
  <c r="Z138" i="33" s="1"/>
  <c r="O138" i="33"/>
  <c r="Y138" i="33" s="1"/>
  <c r="N138" i="33"/>
  <c r="W137" i="33"/>
  <c r="P137" i="33"/>
  <c r="Z137" i="33" s="1"/>
  <c r="O137" i="33"/>
  <c r="Y137" i="33" s="1"/>
  <c r="N137" i="33"/>
  <c r="X137" i="33" s="1"/>
  <c r="W135" i="33"/>
  <c r="P135" i="33"/>
  <c r="Z135" i="33" s="1"/>
  <c r="O135" i="33"/>
  <c r="Y135" i="33" s="1"/>
  <c r="N135" i="33"/>
  <c r="X135" i="33" s="1"/>
  <c r="W134" i="33"/>
  <c r="P134" i="33"/>
  <c r="Z134" i="33" s="1"/>
  <c r="O134" i="33"/>
  <c r="Y134" i="33" s="1"/>
  <c r="N134" i="33"/>
  <c r="X134" i="33" s="1"/>
  <c r="W133" i="33"/>
  <c r="P133" i="33"/>
  <c r="Z133" i="33" s="1"/>
  <c r="O133" i="33"/>
  <c r="Y133" i="33" s="1"/>
  <c r="N133" i="33"/>
  <c r="X133" i="33" s="1"/>
  <c r="W132" i="33"/>
  <c r="P132" i="33"/>
  <c r="Z132" i="33" s="1"/>
  <c r="O132" i="33"/>
  <c r="Y132" i="33" s="1"/>
  <c r="N132" i="33"/>
  <c r="X132" i="33" s="1"/>
  <c r="W131" i="33"/>
  <c r="P131" i="33"/>
  <c r="Z131" i="33" s="1"/>
  <c r="O131" i="33"/>
  <c r="Y131" i="33" s="1"/>
  <c r="N131" i="33"/>
  <c r="X131" i="33" s="1"/>
  <c r="W124" i="33"/>
  <c r="P124" i="33"/>
  <c r="Z124" i="33" s="1"/>
  <c r="O124" i="33"/>
  <c r="Y124" i="33" s="1"/>
  <c r="N124" i="33"/>
  <c r="W128" i="33"/>
  <c r="P128" i="33"/>
  <c r="Z128" i="33" s="1"/>
  <c r="O128" i="33"/>
  <c r="Y128" i="33" s="1"/>
  <c r="N128" i="33"/>
  <c r="W127" i="33"/>
  <c r="P127" i="33"/>
  <c r="Z127" i="33" s="1"/>
  <c r="O127" i="33"/>
  <c r="Y127" i="33" s="1"/>
  <c r="N127" i="33"/>
  <c r="W126" i="33"/>
  <c r="P126" i="33"/>
  <c r="Z126" i="33" s="1"/>
  <c r="O126" i="33"/>
  <c r="Y126" i="33" s="1"/>
  <c r="N126" i="33"/>
  <c r="W125" i="33"/>
  <c r="P125" i="33"/>
  <c r="Z125" i="33" s="1"/>
  <c r="O125" i="33"/>
  <c r="Y125" i="33" s="1"/>
  <c r="N125" i="33"/>
  <c r="W123" i="33"/>
  <c r="P123" i="33"/>
  <c r="Z123" i="33" s="1"/>
  <c r="O123" i="33"/>
  <c r="Y123" i="33" s="1"/>
  <c r="N123" i="33"/>
  <c r="W122" i="33"/>
  <c r="P122" i="33"/>
  <c r="Z122" i="33" s="1"/>
  <c r="O122" i="33"/>
  <c r="Y122" i="33" s="1"/>
  <c r="N122" i="33"/>
  <c r="X122" i="33" s="1"/>
  <c r="W121" i="33"/>
  <c r="P121" i="33"/>
  <c r="Z121" i="33" s="1"/>
  <c r="O121" i="33"/>
  <c r="Y121" i="33" s="1"/>
  <c r="N121" i="33"/>
  <c r="X121" i="33" s="1"/>
  <c r="W120" i="33"/>
  <c r="P120" i="33"/>
  <c r="Z120" i="33" s="1"/>
  <c r="O120" i="33"/>
  <c r="Y120" i="33" s="1"/>
  <c r="N120" i="33"/>
  <c r="X120" i="33" s="1"/>
  <c r="W116" i="33"/>
  <c r="P116" i="33"/>
  <c r="Z116" i="33" s="1"/>
  <c r="O116" i="33"/>
  <c r="Y116" i="33" s="1"/>
  <c r="N116" i="33"/>
  <c r="X116" i="33" s="1"/>
  <c r="W115" i="33"/>
  <c r="P115" i="33"/>
  <c r="Z115" i="33" s="1"/>
  <c r="O115" i="33"/>
  <c r="Y115" i="33" s="1"/>
  <c r="N115" i="33"/>
  <c r="X115" i="33" s="1"/>
  <c r="W114" i="33"/>
  <c r="P114" i="33"/>
  <c r="Z114" i="33" s="1"/>
  <c r="O114" i="33"/>
  <c r="Y114" i="33" s="1"/>
  <c r="N114" i="33"/>
  <c r="X114" i="33" s="1"/>
  <c r="W113" i="33"/>
  <c r="P113" i="33"/>
  <c r="Z113" i="33" s="1"/>
  <c r="O113" i="33"/>
  <c r="Y113" i="33" s="1"/>
  <c r="N113" i="33"/>
  <c r="W109" i="33"/>
  <c r="P109" i="33"/>
  <c r="Z109" i="33" s="1"/>
  <c r="O109" i="33"/>
  <c r="Y109" i="33" s="1"/>
  <c r="N109" i="33"/>
  <c r="X109" i="33" s="1"/>
  <c r="W106" i="33"/>
  <c r="P106" i="33"/>
  <c r="Z106" i="33" s="1"/>
  <c r="O106" i="33"/>
  <c r="Y106" i="33" s="1"/>
  <c r="N106" i="33"/>
  <c r="X106" i="33" s="1"/>
  <c r="W105" i="33"/>
  <c r="P105" i="33"/>
  <c r="Z105" i="33" s="1"/>
  <c r="O105" i="33"/>
  <c r="Y105" i="33" s="1"/>
  <c r="N105" i="33"/>
  <c r="W104" i="33"/>
  <c r="P104" i="33"/>
  <c r="Z104" i="33" s="1"/>
  <c r="O104" i="33"/>
  <c r="Y104" i="33" s="1"/>
  <c r="N104" i="33"/>
  <c r="X104" i="33" s="1"/>
  <c r="W103" i="33"/>
  <c r="P103" i="33"/>
  <c r="Z103" i="33" s="1"/>
  <c r="O103" i="33"/>
  <c r="Y103" i="33" s="1"/>
  <c r="N103" i="33"/>
  <c r="W102" i="33"/>
  <c r="P102" i="33"/>
  <c r="Z102" i="33" s="1"/>
  <c r="O102" i="33"/>
  <c r="Y102" i="33" s="1"/>
  <c r="N102" i="33"/>
  <c r="W101" i="33"/>
  <c r="P101" i="33"/>
  <c r="Z101" i="33" s="1"/>
  <c r="O101" i="33"/>
  <c r="Y101" i="33" s="1"/>
  <c r="N101" i="33"/>
  <c r="W119" i="33"/>
  <c r="P119" i="33"/>
  <c r="Z119" i="33" s="1"/>
  <c r="O119" i="33"/>
  <c r="Y119" i="33" s="1"/>
  <c r="N119" i="33"/>
  <c r="X119" i="33" s="1"/>
  <c r="W117" i="33"/>
  <c r="P117" i="33"/>
  <c r="Z117" i="33" s="1"/>
  <c r="O117" i="33"/>
  <c r="Y117" i="33" s="1"/>
  <c r="N117" i="33"/>
  <c r="W107" i="33"/>
  <c r="P107" i="33"/>
  <c r="Z107" i="33" s="1"/>
  <c r="O107" i="33"/>
  <c r="Y107" i="33" s="1"/>
  <c r="N107" i="33"/>
  <c r="X107" i="33" s="1"/>
  <c r="W112" i="33"/>
  <c r="P112" i="33"/>
  <c r="Z112" i="33" s="1"/>
  <c r="O112" i="33"/>
  <c r="Y112" i="33" s="1"/>
  <c r="N112" i="33"/>
  <c r="X112" i="33" s="1"/>
  <c r="W111" i="33"/>
  <c r="P111" i="33"/>
  <c r="Z111" i="33" s="1"/>
  <c r="O111" i="33"/>
  <c r="Y111" i="33" s="1"/>
  <c r="N111" i="33"/>
  <c r="X111" i="33" s="1"/>
  <c r="W110" i="33"/>
  <c r="P110" i="33"/>
  <c r="Z110" i="33" s="1"/>
  <c r="O110" i="33"/>
  <c r="Y110" i="33" s="1"/>
  <c r="N110" i="33"/>
  <c r="W100" i="33"/>
  <c r="P100" i="33"/>
  <c r="Z100" i="33" s="1"/>
  <c r="O100" i="33"/>
  <c r="Y100" i="33" s="1"/>
  <c r="N100" i="33"/>
  <c r="W99" i="33"/>
  <c r="P99" i="33"/>
  <c r="Z99" i="33" s="1"/>
  <c r="O99" i="33"/>
  <c r="Y99" i="33" s="1"/>
  <c r="N99" i="33"/>
  <c r="W98" i="33"/>
  <c r="P98" i="33"/>
  <c r="Z98" i="33" s="1"/>
  <c r="O98" i="33"/>
  <c r="Y98" i="33" s="1"/>
  <c r="N98" i="33"/>
  <c r="X98" i="33" s="1"/>
  <c r="W97" i="33"/>
  <c r="P97" i="33"/>
  <c r="Z97" i="33" s="1"/>
  <c r="O97" i="33"/>
  <c r="Y97" i="33" s="1"/>
  <c r="N97" i="33"/>
  <c r="X97" i="33" s="1"/>
  <c r="W96" i="33"/>
  <c r="P96" i="33"/>
  <c r="Z96" i="33" s="1"/>
  <c r="O96" i="33"/>
  <c r="Y96" i="33" s="1"/>
  <c r="N96" i="33"/>
  <c r="X96" i="33" s="1"/>
  <c r="W95" i="33"/>
  <c r="P95" i="33"/>
  <c r="Z95" i="33" s="1"/>
  <c r="O95" i="33"/>
  <c r="Y95" i="33" s="1"/>
  <c r="N95" i="33"/>
  <c r="W94" i="33"/>
  <c r="P94" i="33"/>
  <c r="Z94" i="33" s="1"/>
  <c r="O94" i="33"/>
  <c r="Y94" i="33" s="1"/>
  <c r="N94" i="33"/>
  <c r="X94" i="33" s="1"/>
  <c r="W93" i="33"/>
  <c r="P93" i="33"/>
  <c r="Z93" i="33" s="1"/>
  <c r="O93" i="33"/>
  <c r="Y93" i="33" s="1"/>
  <c r="N93" i="33"/>
  <c r="X93" i="33" s="1"/>
  <c r="W92" i="33"/>
  <c r="P92" i="33"/>
  <c r="Z92" i="33" s="1"/>
  <c r="O92" i="33"/>
  <c r="Y92" i="33" s="1"/>
  <c r="N92" i="33"/>
  <c r="X92" i="33" s="1"/>
  <c r="W91" i="33"/>
  <c r="P91" i="33"/>
  <c r="Z91" i="33" s="1"/>
  <c r="O91" i="33"/>
  <c r="Y91" i="33" s="1"/>
  <c r="N91" i="33"/>
  <c r="W90" i="33"/>
  <c r="P90" i="33"/>
  <c r="Z90" i="33" s="1"/>
  <c r="O90" i="33"/>
  <c r="Y90" i="33" s="1"/>
  <c r="N90" i="33"/>
  <c r="X90" i="33" s="1"/>
  <c r="W89" i="33"/>
  <c r="P89" i="33"/>
  <c r="Z89" i="33" s="1"/>
  <c r="O89" i="33"/>
  <c r="Y89" i="33" s="1"/>
  <c r="N89" i="33"/>
  <c r="X89" i="33" s="1"/>
  <c r="W88" i="33"/>
  <c r="P88" i="33"/>
  <c r="Z88" i="33" s="1"/>
  <c r="O88" i="33"/>
  <c r="Y88" i="33" s="1"/>
  <c r="N88" i="33"/>
  <c r="X88" i="33" s="1"/>
  <c r="W87" i="33"/>
  <c r="P87" i="33"/>
  <c r="Z87" i="33" s="1"/>
  <c r="O87" i="33"/>
  <c r="Y87" i="33" s="1"/>
  <c r="N87" i="33"/>
  <c r="W86" i="33"/>
  <c r="P86" i="33"/>
  <c r="Z86" i="33" s="1"/>
  <c r="O86" i="33"/>
  <c r="Y86" i="33" s="1"/>
  <c r="N86" i="33"/>
  <c r="W85" i="33"/>
  <c r="P85" i="33"/>
  <c r="Z85" i="33" s="1"/>
  <c r="O85" i="33"/>
  <c r="Y85" i="33" s="1"/>
  <c r="N85" i="33"/>
  <c r="W84" i="33"/>
  <c r="P84" i="33"/>
  <c r="Z84" i="33" s="1"/>
  <c r="O84" i="33"/>
  <c r="Y84" i="33" s="1"/>
  <c r="N84" i="33"/>
  <c r="W83" i="33"/>
  <c r="P83" i="33"/>
  <c r="Z83" i="33" s="1"/>
  <c r="O83" i="33"/>
  <c r="Y83" i="33" s="1"/>
  <c r="N83" i="33"/>
  <c r="X83" i="33" s="1"/>
  <c r="W82" i="33"/>
  <c r="P82" i="33"/>
  <c r="Z82" i="33" s="1"/>
  <c r="O82" i="33"/>
  <c r="Y82" i="33" s="1"/>
  <c r="N82" i="33"/>
  <c r="X82" i="33" s="1"/>
  <c r="W81" i="33"/>
  <c r="P81" i="33"/>
  <c r="Z81" i="33" s="1"/>
  <c r="O81" i="33"/>
  <c r="Y81" i="33" s="1"/>
  <c r="N81" i="33"/>
  <c r="X81" i="33" s="1"/>
  <c r="W80" i="33"/>
  <c r="P80" i="33"/>
  <c r="Z80" i="33" s="1"/>
  <c r="O80" i="33"/>
  <c r="Y80" i="33" s="1"/>
  <c r="N80" i="33"/>
  <c r="W79" i="33"/>
  <c r="P79" i="33"/>
  <c r="Z79" i="33" s="1"/>
  <c r="O79" i="33"/>
  <c r="Y79" i="33" s="1"/>
  <c r="N79" i="33"/>
  <c r="W78" i="33"/>
  <c r="P78" i="33"/>
  <c r="Z78" i="33" s="1"/>
  <c r="O78" i="33"/>
  <c r="Y78" i="33" s="1"/>
  <c r="N78" i="33"/>
  <c r="X78" i="33" s="1"/>
  <c r="W77" i="33"/>
  <c r="P77" i="33"/>
  <c r="Z77" i="33" s="1"/>
  <c r="O77" i="33"/>
  <c r="Y77" i="33" s="1"/>
  <c r="N77" i="33"/>
  <c r="X77" i="33" s="1"/>
  <c r="W76" i="33"/>
  <c r="P76" i="33"/>
  <c r="Z76" i="33" s="1"/>
  <c r="O76" i="33"/>
  <c r="Y76" i="33" s="1"/>
  <c r="N76" i="33"/>
  <c r="X76" i="33" s="1"/>
  <c r="W75" i="33"/>
  <c r="P75" i="33"/>
  <c r="Z75" i="33" s="1"/>
  <c r="O75" i="33"/>
  <c r="Y75" i="33" s="1"/>
  <c r="N75" i="33"/>
  <c r="X75" i="33" s="1"/>
  <c r="W74" i="33"/>
  <c r="P74" i="33"/>
  <c r="Z74" i="33" s="1"/>
  <c r="O74" i="33"/>
  <c r="Y74" i="33" s="1"/>
  <c r="N74" i="33"/>
  <c r="W73" i="33"/>
  <c r="P73" i="33"/>
  <c r="Z73" i="33" s="1"/>
  <c r="O73" i="33"/>
  <c r="Y73" i="33" s="1"/>
  <c r="N73" i="33"/>
  <c r="W72" i="33"/>
  <c r="P72" i="33"/>
  <c r="Z72" i="33" s="1"/>
  <c r="O72" i="33"/>
  <c r="Y72" i="33" s="1"/>
  <c r="N72" i="33"/>
  <c r="W71" i="33"/>
  <c r="P71" i="33"/>
  <c r="Z71" i="33" s="1"/>
  <c r="O71" i="33"/>
  <c r="Y71" i="33" s="1"/>
  <c r="N71" i="33"/>
  <c r="X71" i="33" s="1"/>
  <c r="W70" i="33"/>
  <c r="P70" i="33"/>
  <c r="Z70" i="33" s="1"/>
  <c r="O70" i="33"/>
  <c r="Y70" i="33" s="1"/>
  <c r="N70" i="33"/>
  <c r="X70" i="33" s="1"/>
  <c r="W69" i="33"/>
  <c r="P69" i="33"/>
  <c r="Z69" i="33" s="1"/>
  <c r="O69" i="33"/>
  <c r="Y69" i="33" s="1"/>
  <c r="N69" i="33"/>
  <c r="X69" i="33" s="1"/>
  <c r="W68" i="33"/>
  <c r="P68" i="33"/>
  <c r="Z68" i="33" s="1"/>
  <c r="O68" i="33"/>
  <c r="Y68" i="33" s="1"/>
  <c r="N68" i="33"/>
  <c r="X68" i="33" s="1"/>
  <c r="W67" i="33"/>
  <c r="P67" i="33"/>
  <c r="Z67" i="33" s="1"/>
  <c r="O67" i="33"/>
  <c r="Y67" i="33" s="1"/>
  <c r="N67" i="33"/>
  <c r="X67" i="33" s="1"/>
  <c r="W66" i="33"/>
  <c r="P66" i="33"/>
  <c r="Z66" i="33" s="1"/>
  <c r="O66" i="33"/>
  <c r="Y66" i="33" s="1"/>
  <c r="N66" i="33"/>
  <c r="X66" i="33" s="1"/>
  <c r="W65" i="33"/>
  <c r="P65" i="33"/>
  <c r="Z65" i="33" s="1"/>
  <c r="O65" i="33"/>
  <c r="Y65" i="33" s="1"/>
  <c r="N65" i="33"/>
  <c r="X65" i="33" s="1"/>
  <c r="W64" i="33"/>
  <c r="P64" i="33"/>
  <c r="Z64" i="33" s="1"/>
  <c r="O64" i="33"/>
  <c r="Y64" i="33" s="1"/>
  <c r="N64" i="33"/>
  <c r="W63" i="33"/>
  <c r="P63" i="33"/>
  <c r="Z63" i="33" s="1"/>
  <c r="O63" i="33"/>
  <c r="Y63" i="33" s="1"/>
  <c r="N63" i="33"/>
  <c r="W62" i="33"/>
  <c r="P62" i="33"/>
  <c r="Z62" i="33" s="1"/>
  <c r="O62" i="33"/>
  <c r="Y62" i="33" s="1"/>
  <c r="N62" i="33"/>
  <c r="W61" i="33"/>
  <c r="P61" i="33"/>
  <c r="Z61" i="33" s="1"/>
  <c r="O61" i="33"/>
  <c r="Y61" i="33" s="1"/>
  <c r="N61" i="33"/>
  <c r="W60" i="33"/>
  <c r="P60" i="33"/>
  <c r="Z60" i="33" s="1"/>
  <c r="O60" i="33"/>
  <c r="Y60" i="33" s="1"/>
  <c r="N60" i="33"/>
  <c r="W59" i="33"/>
  <c r="P59" i="33"/>
  <c r="Z59" i="33" s="1"/>
  <c r="O59" i="33"/>
  <c r="Y59" i="33" s="1"/>
  <c r="N59" i="33"/>
  <c r="X59" i="33" s="1"/>
  <c r="W58" i="33"/>
  <c r="P58" i="33"/>
  <c r="Z58" i="33" s="1"/>
  <c r="O58" i="33"/>
  <c r="Y58" i="33" s="1"/>
  <c r="N58" i="33"/>
  <c r="W57" i="33"/>
  <c r="P57" i="33"/>
  <c r="Z57" i="33" s="1"/>
  <c r="O57" i="33"/>
  <c r="Y57" i="33" s="1"/>
  <c r="N57" i="33"/>
  <c r="X57" i="33" s="1"/>
  <c r="W56" i="33"/>
  <c r="P56" i="33"/>
  <c r="Z56" i="33" s="1"/>
  <c r="O56" i="33"/>
  <c r="Y56" i="33" s="1"/>
  <c r="N56" i="33"/>
  <c r="X56" i="33" s="1"/>
  <c r="W55" i="33"/>
  <c r="P55" i="33"/>
  <c r="Z55" i="33" s="1"/>
  <c r="O55" i="33"/>
  <c r="Y55" i="33" s="1"/>
  <c r="N55" i="33"/>
  <c r="X55" i="33" s="1"/>
  <c r="W54" i="33"/>
  <c r="P54" i="33"/>
  <c r="Z54" i="33" s="1"/>
  <c r="O54" i="33"/>
  <c r="Y54" i="33" s="1"/>
  <c r="N54" i="33"/>
  <c r="X54" i="33" s="1"/>
  <c r="W53" i="33"/>
  <c r="P53" i="33"/>
  <c r="Z53" i="33" s="1"/>
  <c r="O53" i="33"/>
  <c r="Y53" i="33" s="1"/>
  <c r="N53" i="33"/>
  <c r="W52" i="33"/>
  <c r="P52" i="33"/>
  <c r="Z52" i="33" s="1"/>
  <c r="O52" i="33"/>
  <c r="Y52" i="33" s="1"/>
  <c r="N52" i="33"/>
  <c r="X52" i="33" s="1"/>
  <c r="W51" i="33"/>
  <c r="P51" i="33"/>
  <c r="Z51" i="33" s="1"/>
  <c r="O51" i="33"/>
  <c r="Y51" i="33" s="1"/>
  <c r="N51" i="33"/>
  <c r="W50" i="33"/>
  <c r="P50" i="33"/>
  <c r="Z50" i="33" s="1"/>
  <c r="O50" i="33"/>
  <c r="Y50" i="33" s="1"/>
  <c r="N50" i="33"/>
  <c r="X50" i="33" s="1"/>
  <c r="W49" i="33"/>
  <c r="P49" i="33"/>
  <c r="Z49" i="33" s="1"/>
  <c r="O49" i="33"/>
  <c r="Y49" i="33" s="1"/>
  <c r="N49" i="33"/>
  <c r="X49" i="33" s="1"/>
  <c r="W48" i="33"/>
  <c r="P48" i="33"/>
  <c r="Z48" i="33" s="1"/>
  <c r="O48" i="33"/>
  <c r="Y48" i="33" s="1"/>
  <c r="N48" i="33"/>
  <c r="X48" i="33" s="1"/>
  <c r="W47" i="33"/>
  <c r="P47" i="33"/>
  <c r="Z47" i="33" s="1"/>
  <c r="O47" i="33"/>
  <c r="Y47" i="33" s="1"/>
  <c r="N47" i="33"/>
  <c r="X47" i="33" s="1"/>
  <c r="W46" i="33"/>
  <c r="P46" i="33"/>
  <c r="Z46" i="33" s="1"/>
  <c r="O46" i="33"/>
  <c r="Y46" i="33" s="1"/>
  <c r="N46" i="33"/>
  <c r="X46" i="33" s="1"/>
  <c r="W45" i="33"/>
  <c r="P45" i="33"/>
  <c r="Z45" i="33" s="1"/>
  <c r="O45" i="33"/>
  <c r="Y45" i="33" s="1"/>
  <c r="N45" i="33"/>
  <c r="X45" i="33" s="1"/>
  <c r="W44" i="33"/>
  <c r="P44" i="33"/>
  <c r="Z44" i="33" s="1"/>
  <c r="O44" i="33"/>
  <c r="Y44" i="33" s="1"/>
  <c r="N44" i="33"/>
  <c r="X44" i="33" s="1"/>
  <c r="W43" i="33"/>
  <c r="P43" i="33"/>
  <c r="Z43" i="33" s="1"/>
  <c r="O43" i="33"/>
  <c r="Y43" i="33" s="1"/>
  <c r="N43" i="33"/>
  <c r="W42" i="33"/>
  <c r="P42" i="33"/>
  <c r="Z42" i="33" s="1"/>
  <c r="O42" i="33"/>
  <c r="Y42" i="33" s="1"/>
  <c r="N42" i="33"/>
  <c r="W41" i="33"/>
  <c r="P41" i="33"/>
  <c r="Z41" i="33" s="1"/>
  <c r="O41" i="33"/>
  <c r="Y41" i="33" s="1"/>
  <c r="N41" i="33"/>
  <c r="X41" i="33" s="1"/>
  <c r="W40" i="33"/>
  <c r="P40" i="33"/>
  <c r="Z40" i="33" s="1"/>
  <c r="O40" i="33"/>
  <c r="Y40" i="33" s="1"/>
  <c r="N40" i="33"/>
  <c r="W39" i="33"/>
  <c r="P39" i="33"/>
  <c r="Z39" i="33" s="1"/>
  <c r="O39" i="33"/>
  <c r="Y39" i="33" s="1"/>
  <c r="N39" i="33"/>
  <c r="W38" i="33"/>
  <c r="P38" i="33"/>
  <c r="Z38" i="33" s="1"/>
  <c r="O38" i="33"/>
  <c r="Y38" i="33" s="1"/>
  <c r="N38" i="33"/>
  <c r="X38" i="33" s="1"/>
  <c r="W37" i="33"/>
  <c r="P37" i="33"/>
  <c r="Z37" i="33" s="1"/>
  <c r="O37" i="33"/>
  <c r="Y37" i="33" s="1"/>
  <c r="N37" i="33"/>
  <c r="X37" i="33" s="1"/>
  <c r="W35" i="33"/>
  <c r="P35" i="33"/>
  <c r="Z35" i="33" s="1"/>
  <c r="O35" i="33"/>
  <c r="Y35" i="33" s="1"/>
  <c r="N35" i="33"/>
  <c r="X35" i="33" s="1"/>
  <c r="W34" i="33"/>
  <c r="P34" i="33"/>
  <c r="Z34" i="33" s="1"/>
  <c r="O34" i="33"/>
  <c r="Y34" i="33" s="1"/>
  <c r="N34" i="33"/>
  <c r="W33" i="33"/>
  <c r="P33" i="33"/>
  <c r="Z33" i="33" s="1"/>
  <c r="O33" i="33"/>
  <c r="Y33" i="33" s="1"/>
  <c r="N33" i="33"/>
  <c r="X33" i="33" s="1"/>
  <c r="Y32" i="33"/>
  <c r="W32" i="33"/>
  <c r="P32" i="33"/>
  <c r="Z32" i="33" s="1"/>
  <c r="N32" i="33"/>
  <c r="X32" i="33" s="1"/>
  <c r="W31" i="33"/>
  <c r="P31" i="33"/>
  <c r="Z31" i="33" s="1"/>
  <c r="O31" i="33"/>
  <c r="Y31" i="33" s="1"/>
  <c r="N31" i="33"/>
  <c r="X31" i="33" s="1"/>
  <c r="W29" i="33"/>
  <c r="P29" i="33"/>
  <c r="Z29" i="33" s="1"/>
  <c r="O29" i="33"/>
  <c r="Y29" i="33" s="1"/>
  <c r="N29" i="33"/>
  <c r="X29" i="33" s="1"/>
  <c r="W27" i="33"/>
  <c r="P27" i="33"/>
  <c r="Z27" i="33" s="1"/>
  <c r="O27" i="33"/>
  <c r="Y27" i="33" s="1"/>
  <c r="N27" i="33"/>
  <c r="X27" i="33" s="1"/>
  <c r="W26" i="33"/>
  <c r="P26" i="33"/>
  <c r="Z26" i="33" s="1"/>
  <c r="O26" i="33"/>
  <c r="Y26" i="33" s="1"/>
  <c r="N26" i="33"/>
  <c r="X26" i="33" s="1"/>
  <c r="W25" i="33"/>
  <c r="P25" i="33"/>
  <c r="Z25" i="33" s="1"/>
  <c r="O25" i="33"/>
  <c r="Y25" i="33" s="1"/>
  <c r="N25" i="33"/>
  <c r="W24" i="33"/>
  <c r="P24" i="33"/>
  <c r="Z24" i="33" s="1"/>
  <c r="O24" i="33"/>
  <c r="Y24" i="33" s="1"/>
  <c r="N24" i="33"/>
  <c r="X24" i="33" s="1"/>
  <c r="W108" i="33"/>
  <c r="P108" i="33"/>
  <c r="Z108" i="33" s="1"/>
  <c r="O108" i="33"/>
  <c r="Y108" i="33" s="1"/>
  <c r="N108" i="33"/>
  <c r="X108" i="33" s="1"/>
  <c r="W23" i="33"/>
  <c r="P23" i="33"/>
  <c r="Z23" i="33" s="1"/>
  <c r="O23" i="33"/>
  <c r="Y23" i="33" s="1"/>
  <c r="N23" i="33"/>
  <c r="X23" i="33" s="1"/>
  <c r="W22" i="33"/>
  <c r="P22" i="33"/>
  <c r="Z22" i="33" s="1"/>
  <c r="O22" i="33"/>
  <c r="Y22" i="33" s="1"/>
  <c r="N22" i="33"/>
  <c r="W21" i="33"/>
  <c r="P21" i="33"/>
  <c r="Z21" i="33" s="1"/>
  <c r="O21" i="33"/>
  <c r="Y21" i="33" s="1"/>
  <c r="N21" i="33"/>
  <c r="X21" i="33" s="1"/>
  <c r="W20" i="33"/>
  <c r="P20" i="33"/>
  <c r="Z20" i="33" s="1"/>
  <c r="O20" i="33"/>
  <c r="Y20" i="33" s="1"/>
  <c r="N20" i="33"/>
  <c r="X20" i="33" s="1"/>
  <c r="W19" i="33"/>
  <c r="P19" i="33"/>
  <c r="Z19" i="33" s="1"/>
  <c r="O19" i="33"/>
  <c r="Y19" i="33" s="1"/>
  <c r="N19" i="33"/>
  <c r="W18" i="33"/>
  <c r="P18" i="33"/>
  <c r="Z18" i="33" s="1"/>
  <c r="O18" i="33"/>
  <c r="Y18" i="33" s="1"/>
  <c r="N18" i="33"/>
  <c r="X18" i="33" s="1"/>
  <c r="P17" i="33"/>
  <c r="Z17" i="33" s="1"/>
  <c r="O17" i="33"/>
  <c r="Y17" i="33" s="1"/>
  <c r="N17" i="33"/>
  <c r="X17" i="33" s="1"/>
  <c r="W16" i="33"/>
  <c r="P16" i="33"/>
  <c r="Z16" i="33" s="1"/>
  <c r="O16" i="33"/>
  <c r="Y16" i="33" s="1"/>
  <c r="N16" i="33"/>
  <c r="X16" i="33" s="1"/>
  <c r="W15" i="33"/>
  <c r="P15" i="33"/>
  <c r="Z15" i="33" s="1"/>
  <c r="O15" i="33"/>
  <c r="Y15" i="33" s="1"/>
  <c r="N15" i="33"/>
  <c r="X15" i="33" s="1"/>
  <c r="W14" i="33"/>
  <c r="P14" i="33"/>
  <c r="Z14" i="33" s="1"/>
  <c r="O14" i="33"/>
  <c r="Y14" i="33" s="1"/>
  <c r="N14" i="33"/>
  <c r="P13" i="33"/>
  <c r="Z13" i="33" s="1"/>
  <c r="O13" i="33"/>
  <c r="N13" i="33"/>
  <c r="X13" i="33" s="1"/>
  <c r="W12" i="33"/>
  <c r="P12" i="33"/>
  <c r="Z12" i="33" s="1"/>
  <c r="O12" i="33"/>
  <c r="Y12" i="33" s="1"/>
  <c r="N12" i="33"/>
  <c r="W11" i="33"/>
  <c r="P11" i="33"/>
  <c r="Z11" i="33" s="1"/>
  <c r="O11" i="33"/>
  <c r="Y11" i="33" s="1"/>
  <c r="N11" i="33"/>
  <c r="X11" i="33" s="1"/>
  <c r="W10" i="33"/>
  <c r="P10" i="33"/>
  <c r="Z10" i="33" s="1"/>
  <c r="O10" i="33"/>
  <c r="Y10" i="33" s="1"/>
  <c r="N10" i="33"/>
  <c r="W9" i="33"/>
  <c r="P9" i="33"/>
  <c r="Z9" i="33" s="1"/>
  <c r="O9" i="33"/>
  <c r="Y9" i="33" s="1"/>
  <c r="N9" i="33"/>
  <c r="X9" i="33" s="1"/>
  <c r="W8" i="33"/>
  <c r="P8" i="33"/>
  <c r="Z8" i="33" s="1"/>
  <c r="O8" i="33"/>
  <c r="Y8" i="33" s="1"/>
  <c r="N8" i="33"/>
  <c r="X8" i="33" s="1"/>
  <c r="W7" i="33"/>
  <c r="P7" i="33"/>
  <c r="Z7" i="33" s="1"/>
  <c r="O7" i="33"/>
  <c r="Y7" i="33" s="1"/>
  <c r="N7" i="33"/>
  <c r="M3" i="33"/>
  <c r="N2" i="33"/>
  <c r="Z187" i="31"/>
  <c r="X187" i="31"/>
  <c r="W187" i="31"/>
  <c r="Z184" i="31"/>
  <c r="X184" i="31"/>
  <c r="W184" i="31"/>
  <c r="Z183" i="31"/>
  <c r="X183" i="31"/>
  <c r="W183" i="31"/>
  <c r="Z181" i="31"/>
  <c r="X181" i="31"/>
  <c r="W181" i="31"/>
  <c r="Z177" i="31"/>
  <c r="X177" i="31"/>
  <c r="W177" i="31"/>
  <c r="Z169" i="31"/>
  <c r="X169" i="31"/>
  <c r="W169" i="31"/>
  <c r="Z168" i="31"/>
  <c r="X168" i="31"/>
  <c r="W168" i="31"/>
  <c r="X164" i="31"/>
  <c r="W164" i="31"/>
  <c r="X163" i="31"/>
  <c r="W163" i="31"/>
  <c r="X162" i="31"/>
  <c r="W162" i="31"/>
  <c r="X161" i="31"/>
  <c r="W161" i="31"/>
  <c r="X158" i="31"/>
  <c r="W158" i="31"/>
  <c r="X157" i="31"/>
  <c r="W157" i="31"/>
  <c r="X156" i="31"/>
  <c r="W156" i="31"/>
  <c r="X155" i="31"/>
  <c r="W155" i="31"/>
  <c r="X153" i="31"/>
  <c r="W149" i="31"/>
  <c r="P149" i="31"/>
  <c r="Z149" i="31" s="1"/>
  <c r="O149" i="31"/>
  <c r="Y149" i="31" s="1"/>
  <c r="N149" i="31"/>
  <c r="W148" i="31"/>
  <c r="P148" i="31"/>
  <c r="Z148" i="31" s="1"/>
  <c r="O148" i="31"/>
  <c r="Y148" i="31" s="1"/>
  <c r="N148" i="31"/>
  <c r="X148" i="31" s="1"/>
  <c r="W147" i="31"/>
  <c r="P147" i="31"/>
  <c r="Z147" i="31" s="1"/>
  <c r="O147" i="31"/>
  <c r="Y147" i="31" s="1"/>
  <c r="N147" i="31"/>
  <c r="X147" i="31" s="1"/>
  <c r="W146" i="31"/>
  <c r="P146" i="31"/>
  <c r="Z146" i="31" s="1"/>
  <c r="O146" i="31"/>
  <c r="Y146" i="31" s="1"/>
  <c r="N146" i="31"/>
  <c r="X146" i="31" s="1"/>
  <c r="W144" i="31"/>
  <c r="P144" i="31"/>
  <c r="Z144" i="31" s="1"/>
  <c r="O144" i="31"/>
  <c r="Y144" i="31" s="1"/>
  <c r="N144" i="31"/>
  <c r="W143" i="31"/>
  <c r="P143" i="31"/>
  <c r="Z143" i="31" s="1"/>
  <c r="O143" i="31"/>
  <c r="Y143" i="31" s="1"/>
  <c r="N143" i="31"/>
  <c r="X143" i="31" s="1"/>
  <c r="W142" i="31"/>
  <c r="P142" i="31"/>
  <c r="Z142" i="31" s="1"/>
  <c r="O142" i="31"/>
  <c r="Y142" i="31" s="1"/>
  <c r="N142" i="31"/>
  <c r="X142" i="31" s="1"/>
  <c r="W141" i="31"/>
  <c r="P141" i="31"/>
  <c r="Z141" i="31" s="1"/>
  <c r="O141" i="31"/>
  <c r="Y141" i="31" s="1"/>
  <c r="N141" i="31"/>
  <c r="W140" i="31"/>
  <c r="P140" i="31"/>
  <c r="Z140" i="31" s="1"/>
  <c r="O140" i="31"/>
  <c r="Y140" i="31" s="1"/>
  <c r="N140" i="31"/>
  <c r="X140" i="31" s="1"/>
  <c r="W139" i="31"/>
  <c r="P139" i="31"/>
  <c r="Z139" i="31" s="1"/>
  <c r="O139" i="31"/>
  <c r="Y139" i="31" s="1"/>
  <c r="N139" i="31"/>
  <c r="X139" i="31" s="1"/>
  <c r="W137" i="31"/>
  <c r="P137" i="31"/>
  <c r="Z137" i="31" s="1"/>
  <c r="O137" i="31"/>
  <c r="Y137" i="31" s="1"/>
  <c r="N137" i="31"/>
  <c r="X137" i="31" s="1"/>
  <c r="W136" i="31"/>
  <c r="P136" i="31"/>
  <c r="Z136" i="31" s="1"/>
  <c r="O136" i="31"/>
  <c r="Y136" i="31" s="1"/>
  <c r="N136" i="31"/>
  <c r="W135" i="31"/>
  <c r="P135" i="31"/>
  <c r="Z135" i="31" s="1"/>
  <c r="O135" i="31"/>
  <c r="Y135" i="31" s="1"/>
  <c r="N135" i="31"/>
  <c r="X135" i="31" s="1"/>
  <c r="W134" i="31"/>
  <c r="P134" i="31"/>
  <c r="Z134" i="31" s="1"/>
  <c r="O134" i="31"/>
  <c r="Y134" i="31" s="1"/>
  <c r="N134" i="31"/>
  <c r="X134" i="31" s="1"/>
  <c r="W133" i="31"/>
  <c r="P133" i="31"/>
  <c r="Z133" i="31" s="1"/>
  <c r="O133" i="31"/>
  <c r="Y133" i="31" s="1"/>
  <c r="N133" i="31"/>
  <c r="X133" i="31" s="1"/>
  <c r="W132" i="31"/>
  <c r="P132" i="31"/>
  <c r="Z132" i="31" s="1"/>
  <c r="O132" i="31"/>
  <c r="Y132" i="31" s="1"/>
  <c r="N132" i="31"/>
  <c r="X132" i="31" s="1"/>
  <c r="W125" i="31"/>
  <c r="P125" i="31"/>
  <c r="Z125" i="31" s="1"/>
  <c r="O125" i="31"/>
  <c r="Y125" i="31" s="1"/>
  <c r="N125" i="31"/>
  <c r="W129" i="31"/>
  <c r="P129" i="31"/>
  <c r="Z129" i="31" s="1"/>
  <c r="O129" i="31"/>
  <c r="Y129" i="31" s="1"/>
  <c r="N129" i="31"/>
  <c r="W128" i="31"/>
  <c r="P128" i="31"/>
  <c r="Z128" i="31" s="1"/>
  <c r="O128" i="31"/>
  <c r="Y128" i="31" s="1"/>
  <c r="N128" i="31"/>
  <c r="W127" i="31"/>
  <c r="P127" i="31"/>
  <c r="Z127" i="31" s="1"/>
  <c r="O127" i="31"/>
  <c r="Y127" i="31" s="1"/>
  <c r="N127" i="31"/>
  <c r="W126" i="31"/>
  <c r="P126" i="31"/>
  <c r="Z126" i="31" s="1"/>
  <c r="O126" i="31"/>
  <c r="Y126" i="31" s="1"/>
  <c r="N126" i="31"/>
  <c r="X126" i="31" s="1"/>
  <c r="W124" i="31"/>
  <c r="P124" i="31"/>
  <c r="Z124" i="31" s="1"/>
  <c r="O124" i="31"/>
  <c r="Y124" i="31" s="1"/>
  <c r="N124" i="31"/>
  <c r="W123" i="31"/>
  <c r="P123" i="31"/>
  <c r="Z123" i="31" s="1"/>
  <c r="O123" i="31"/>
  <c r="Y123" i="31" s="1"/>
  <c r="N123" i="31"/>
  <c r="X123" i="31" s="1"/>
  <c r="W122" i="31"/>
  <c r="P122" i="31"/>
  <c r="Z122" i="31" s="1"/>
  <c r="O122" i="31"/>
  <c r="Y122" i="31" s="1"/>
  <c r="N122" i="31"/>
  <c r="X122" i="31" s="1"/>
  <c r="W121" i="31"/>
  <c r="P121" i="31"/>
  <c r="Z121" i="31" s="1"/>
  <c r="O121" i="31"/>
  <c r="Y121" i="31" s="1"/>
  <c r="N121" i="31"/>
  <c r="W117" i="31"/>
  <c r="P117" i="31"/>
  <c r="Z117" i="31" s="1"/>
  <c r="O117" i="31"/>
  <c r="Y117" i="31" s="1"/>
  <c r="N117" i="31"/>
  <c r="W116" i="31"/>
  <c r="P116" i="31"/>
  <c r="Z116" i="31" s="1"/>
  <c r="O116" i="31"/>
  <c r="Y116" i="31" s="1"/>
  <c r="N116" i="31"/>
  <c r="W115" i="31"/>
  <c r="P115" i="31"/>
  <c r="Z115" i="31" s="1"/>
  <c r="O115" i="31"/>
  <c r="Y115" i="31" s="1"/>
  <c r="N115" i="31"/>
  <c r="X115" i="31" s="1"/>
  <c r="W114" i="31"/>
  <c r="P114" i="31"/>
  <c r="Z114" i="31" s="1"/>
  <c r="O114" i="31"/>
  <c r="Y114" i="31" s="1"/>
  <c r="N114" i="31"/>
  <c r="X114" i="31" s="1"/>
  <c r="W109" i="31"/>
  <c r="P109" i="31"/>
  <c r="Z109" i="31" s="1"/>
  <c r="O109" i="31"/>
  <c r="Y109" i="31" s="1"/>
  <c r="N109" i="31"/>
  <c r="X109" i="31" s="1"/>
  <c r="W107" i="31"/>
  <c r="P107" i="31"/>
  <c r="Z107" i="31" s="1"/>
  <c r="O107" i="31"/>
  <c r="Y107" i="31" s="1"/>
  <c r="N107" i="31"/>
  <c r="W106" i="31"/>
  <c r="P106" i="31"/>
  <c r="Z106" i="31" s="1"/>
  <c r="O106" i="31"/>
  <c r="Y106" i="31" s="1"/>
  <c r="N106" i="31"/>
  <c r="X106" i="31" s="1"/>
  <c r="W105" i="31"/>
  <c r="P105" i="31"/>
  <c r="Z105" i="31" s="1"/>
  <c r="O105" i="31"/>
  <c r="Y105" i="31" s="1"/>
  <c r="N105" i="31"/>
  <c r="W104" i="31"/>
  <c r="P104" i="31"/>
  <c r="Z104" i="31" s="1"/>
  <c r="O104" i="31"/>
  <c r="Y104" i="31" s="1"/>
  <c r="N104" i="31"/>
  <c r="X104" i="31" s="1"/>
  <c r="W103" i="31"/>
  <c r="P103" i="31"/>
  <c r="Z103" i="31" s="1"/>
  <c r="O103" i="31"/>
  <c r="Y103" i="31" s="1"/>
  <c r="N103" i="31"/>
  <c r="X103" i="31" s="1"/>
  <c r="W102" i="31"/>
  <c r="P102" i="31"/>
  <c r="Z102" i="31" s="1"/>
  <c r="O102" i="31"/>
  <c r="Y102" i="31" s="1"/>
  <c r="N102" i="31"/>
  <c r="X102" i="31" s="1"/>
  <c r="W120" i="31"/>
  <c r="P120" i="31"/>
  <c r="Z120" i="31" s="1"/>
  <c r="O120" i="31"/>
  <c r="Y120" i="31" s="1"/>
  <c r="N120" i="31"/>
  <c r="X120" i="31" s="1"/>
  <c r="W118" i="31"/>
  <c r="P118" i="31"/>
  <c r="Z118" i="31" s="1"/>
  <c r="O118" i="31"/>
  <c r="Y118" i="31" s="1"/>
  <c r="N118" i="31"/>
  <c r="X118" i="31" s="1"/>
  <c r="W113" i="31"/>
  <c r="P113" i="31"/>
  <c r="Z113" i="31" s="1"/>
  <c r="O113" i="31"/>
  <c r="Y113" i="31" s="1"/>
  <c r="N113" i="31"/>
  <c r="W112" i="31"/>
  <c r="P112" i="31"/>
  <c r="Z112" i="31" s="1"/>
  <c r="O112" i="31"/>
  <c r="Y112" i="31" s="1"/>
  <c r="N112" i="31"/>
  <c r="W111" i="31"/>
  <c r="P111" i="31"/>
  <c r="Z111" i="31" s="1"/>
  <c r="O111" i="31"/>
  <c r="Y111" i="31" s="1"/>
  <c r="N111" i="31"/>
  <c r="X111" i="31" s="1"/>
  <c r="W110" i="31"/>
  <c r="P110" i="31"/>
  <c r="Z110" i="31" s="1"/>
  <c r="O110" i="31"/>
  <c r="Y110" i="31" s="1"/>
  <c r="N110" i="31"/>
  <c r="X110" i="31" s="1"/>
  <c r="W101" i="31"/>
  <c r="P101" i="31"/>
  <c r="Z101" i="31" s="1"/>
  <c r="O101" i="31"/>
  <c r="Y101" i="31" s="1"/>
  <c r="N101" i="31"/>
  <c r="X101" i="31" s="1"/>
  <c r="W100" i="31"/>
  <c r="P100" i="31"/>
  <c r="Z100" i="31" s="1"/>
  <c r="O100" i="31"/>
  <c r="Y100" i="31" s="1"/>
  <c r="N100" i="31"/>
  <c r="X100" i="31" s="1"/>
  <c r="W99" i="31"/>
  <c r="P99" i="31"/>
  <c r="Z99" i="31" s="1"/>
  <c r="O99" i="31"/>
  <c r="Y99" i="31" s="1"/>
  <c r="N99" i="31"/>
  <c r="W98" i="31"/>
  <c r="P98" i="31"/>
  <c r="Z98" i="31" s="1"/>
  <c r="O98" i="31"/>
  <c r="Y98" i="31" s="1"/>
  <c r="N98" i="31"/>
  <c r="W97" i="31"/>
  <c r="P97" i="31"/>
  <c r="Z97" i="31" s="1"/>
  <c r="O97" i="31"/>
  <c r="Y97" i="31" s="1"/>
  <c r="N97" i="31"/>
  <c r="X97" i="31" s="1"/>
  <c r="W96" i="31"/>
  <c r="P96" i="31"/>
  <c r="Z96" i="31" s="1"/>
  <c r="O96" i="31"/>
  <c r="Y96" i="31" s="1"/>
  <c r="N96" i="31"/>
  <c r="X96" i="31" s="1"/>
  <c r="W95" i="31"/>
  <c r="P95" i="31"/>
  <c r="Z95" i="31" s="1"/>
  <c r="O95" i="31"/>
  <c r="Y95" i="31" s="1"/>
  <c r="N95" i="31"/>
  <c r="X95" i="31" s="1"/>
  <c r="W94" i="31"/>
  <c r="P94" i="31"/>
  <c r="Z94" i="31" s="1"/>
  <c r="O94" i="31"/>
  <c r="Y94" i="31" s="1"/>
  <c r="N94" i="31"/>
  <c r="X94" i="31" s="1"/>
  <c r="W93" i="31"/>
  <c r="P93" i="31"/>
  <c r="Z93" i="31" s="1"/>
  <c r="O93" i="31"/>
  <c r="Y93" i="31" s="1"/>
  <c r="N93" i="31"/>
  <c r="X93" i="31" s="1"/>
  <c r="W92" i="31"/>
  <c r="P92" i="31"/>
  <c r="Z92" i="31" s="1"/>
  <c r="O92" i="31"/>
  <c r="Y92" i="31" s="1"/>
  <c r="N92" i="31"/>
  <c r="X92" i="31" s="1"/>
  <c r="W91" i="31"/>
  <c r="P91" i="31"/>
  <c r="Z91" i="31" s="1"/>
  <c r="O91" i="31"/>
  <c r="Y91" i="31" s="1"/>
  <c r="N91" i="31"/>
  <c r="W90" i="31"/>
  <c r="P90" i="31"/>
  <c r="Z90" i="31" s="1"/>
  <c r="O90" i="31"/>
  <c r="Y90" i="31" s="1"/>
  <c r="N90" i="31"/>
  <c r="X90" i="31" s="1"/>
  <c r="W89" i="31"/>
  <c r="P89" i="31"/>
  <c r="Z89" i="31" s="1"/>
  <c r="O89" i="31"/>
  <c r="Y89" i="31" s="1"/>
  <c r="N89" i="31"/>
  <c r="W88" i="31"/>
  <c r="P88" i="31"/>
  <c r="Z88" i="31" s="1"/>
  <c r="O88" i="31"/>
  <c r="Y88" i="31" s="1"/>
  <c r="N88" i="31"/>
  <c r="X88" i="31" s="1"/>
  <c r="W87" i="31"/>
  <c r="P87" i="31"/>
  <c r="Z87" i="31" s="1"/>
  <c r="O87" i="31"/>
  <c r="Y87" i="31" s="1"/>
  <c r="N87" i="31"/>
  <c r="X87" i="31" s="1"/>
  <c r="W86" i="31"/>
  <c r="P86" i="31"/>
  <c r="Z86" i="31" s="1"/>
  <c r="O86" i="31"/>
  <c r="Y86" i="31" s="1"/>
  <c r="N86" i="31"/>
  <c r="W85" i="31"/>
  <c r="P85" i="31"/>
  <c r="Z85" i="31" s="1"/>
  <c r="O85" i="31"/>
  <c r="Y85" i="31" s="1"/>
  <c r="N85" i="31"/>
  <c r="W84" i="31"/>
  <c r="P84" i="31"/>
  <c r="Z84" i="31" s="1"/>
  <c r="O84" i="31"/>
  <c r="Y84" i="31" s="1"/>
  <c r="N84" i="31"/>
  <c r="W83" i="31"/>
  <c r="P83" i="31"/>
  <c r="Z83" i="31" s="1"/>
  <c r="O83" i="31"/>
  <c r="Y83" i="31" s="1"/>
  <c r="N83" i="31"/>
  <c r="X83" i="31" s="1"/>
  <c r="W82" i="31"/>
  <c r="P82" i="31"/>
  <c r="Z82" i="31" s="1"/>
  <c r="O82" i="31"/>
  <c r="Y82" i="31" s="1"/>
  <c r="N82" i="31"/>
  <c r="X82" i="31" s="1"/>
  <c r="W81" i="31"/>
  <c r="P81" i="31"/>
  <c r="Z81" i="31" s="1"/>
  <c r="O81" i="31"/>
  <c r="Y81" i="31" s="1"/>
  <c r="N81" i="31"/>
  <c r="X81" i="31" s="1"/>
  <c r="W80" i="31"/>
  <c r="P80" i="31"/>
  <c r="Z80" i="31" s="1"/>
  <c r="O80" i="31"/>
  <c r="Y80" i="31" s="1"/>
  <c r="N80" i="31"/>
  <c r="X80" i="31" s="1"/>
  <c r="W79" i="31"/>
  <c r="P79" i="31"/>
  <c r="Z79" i="31" s="1"/>
  <c r="O79" i="31"/>
  <c r="Y79" i="31" s="1"/>
  <c r="N79" i="31"/>
  <c r="W78" i="31"/>
  <c r="P78" i="31"/>
  <c r="Z78" i="31" s="1"/>
  <c r="O78" i="31"/>
  <c r="Y78" i="31" s="1"/>
  <c r="N78" i="31"/>
  <c r="X78" i="31" s="1"/>
  <c r="W77" i="31"/>
  <c r="P77" i="31"/>
  <c r="Z77" i="31" s="1"/>
  <c r="O77" i="31"/>
  <c r="Y77" i="31" s="1"/>
  <c r="N77" i="31"/>
  <c r="X77" i="31" s="1"/>
  <c r="W76" i="31"/>
  <c r="P76" i="31"/>
  <c r="Z76" i="31" s="1"/>
  <c r="O76" i="31"/>
  <c r="Y76" i="31" s="1"/>
  <c r="N76" i="31"/>
  <c r="X76" i="31" s="1"/>
  <c r="W75" i="31"/>
  <c r="P75" i="31"/>
  <c r="Z75" i="31" s="1"/>
  <c r="O75" i="31"/>
  <c r="Y75" i="31" s="1"/>
  <c r="N75" i="31"/>
  <c r="X75" i="31" s="1"/>
  <c r="W74" i="31"/>
  <c r="P74" i="31"/>
  <c r="Z74" i="31" s="1"/>
  <c r="O74" i="31"/>
  <c r="Y74" i="31" s="1"/>
  <c r="N74" i="31"/>
  <c r="W73" i="31"/>
  <c r="P73" i="31"/>
  <c r="Z73" i="31" s="1"/>
  <c r="O73" i="31"/>
  <c r="Y73" i="31" s="1"/>
  <c r="N73" i="31"/>
  <c r="X73" i="31" s="1"/>
  <c r="W72" i="31"/>
  <c r="P72" i="31"/>
  <c r="Z72" i="31" s="1"/>
  <c r="O72" i="31"/>
  <c r="Y72" i="31" s="1"/>
  <c r="N72" i="31"/>
  <c r="W71" i="31"/>
  <c r="P71" i="31"/>
  <c r="Z71" i="31" s="1"/>
  <c r="O71" i="31"/>
  <c r="Y71" i="31" s="1"/>
  <c r="N71" i="31"/>
  <c r="X71" i="31" s="1"/>
  <c r="W70" i="31"/>
  <c r="P70" i="31"/>
  <c r="Z70" i="31" s="1"/>
  <c r="O70" i="31"/>
  <c r="Y70" i="31" s="1"/>
  <c r="N70" i="31"/>
  <c r="X70" i="31" s="1"/>
  <c r="W69" i="31"/>
  <c r="P69" i="31"/>
  <c r="Z69" i="31" s="1"/>
  <c r="O69" i="31"/>
  <c r="Y69" i="31" s="1"/>
  <c r="N69" i="31"/>
  <c r="W68" i="31"/>
  <c r="P68" i="31"/>
  <c r="Z68" i="31" s="1"/>
  <c r="O68" i="31"/>
  <c r="Y68" i="31" s="1"/>
  <c r="N68" i="31"/>
  <c r="X68" i="31" s="1"/>
  <c r="W67" i="31"/>
  <c r="P67" i="31"/>
  <c r="Z67" i="31" s="1"/>
  <c r="O67" i="31"/>
  <c r="Y67" i="31" s="1"/>
  <c r="N67" i="31"/>
  <c r="X67" i="31" s="1"/>
  <c r="W66" i="31"/>
  <c r="P66" i="31"/>
  <c r="Z66" i="31" s="1"/>
  <c r="O66" i="31"/>
  <c r="Y66" i="31" s="1"/>
  <c r="N66" i="31"/>
  <c r="W65" i="31"/>
  <c r="P65" i="31"/>
  <c r="Z65" i="31" s="1"/>
  <c r="O65" i="31"/>
  <c r="Y65" i="31" s="1"/>
  <c r="N65" i="31"/>
  <c r="X65" i="31" s="1"/>
  <c r="W64" i="31"/>
  <c r="P64" i="31"/>
  <c r="Z64" i="31" s="1"/>
  <c r="O64" i="31"/>
  <c r="Y64" i="31" s="1"/>
  <c r="N64" i="31"/>
  <c r="X64" i="31" s="1"/>
  <c r="W63" i="31"/>
  <c r="P63" i="31"/>
  <c r="Z63" i="31" s="1"/>
  <c r="O63" i="31"/>
  <c r="Y63" i="31" s="1"/>
  <c r="N63" i="31"/>
  <c r="X63" i="31" s="1"/>
  <c r="W62" i="31"/>
  <c r="P62" i="31"/>
  <c r="Z62" i="31" s="1"/>
  <c r="O62" i="31"/>
  <c r="Y62" i="31" s="1"/>
  <c r="N62" i="31"/>
  <c r="W61" i="31"/>
  <c r="P61" i="31"/>
  <c r="Z61" i="31" s="1"/>
  <c r="O61" i="31"/>
  <c r="Y61" i="31" s="1"/>
  <c r="N61" i="31"/>
  <c r="X61" i="31" s="1"/>
  <c r="W60" i="31"/>
  <c r="P60" i="31"/>
  <c r="Z60" i="31" s="1"/>
  <c r="O60" i="31"/>
  <c r="Y60" i="31" s="1"/>
  <c r="N60" i="31"/>
  <c r="X60" i="31" s="1"/>
  <c r="W59" i="31"/>
  <c r="P59" i="31"/>
  <c r="Z59" i="31" s="1"/>
  <c r="O59" i="31"/>
  <c r="Y59" i="31" s="1"/>
  <c r="N59" i="31"/>
  <c r="X59" i="31" s="1"/>
  <c r="W58" i="31"/>
  <c r="P58" i="31"/>
  <c r="Z58" i="31" s="1"/>
  <c r="O58" i="31"/>
  <c r="Y58" i="31" s="1"/>
  <c r="N58" i="31"/>
  <c r="W57" i="31"/>
  <c r="P57" i="31"/>
  <c r="Z57" i="31" s="1"/>
  <c r="O57" i="31"/>
  <c r="Y57" i="31" s="1"/>
  <c r="N57" i="31"/>
  <c r="X57" i="31" s="1"/>
  <c r="W56" i="31"/>
  <c r="P56" i="31"/>
  <c r="Z56" i="31" s="1"/>
  <c r="O56" i="31"/>
  <c r="Y56" i="31" s="1"/>
  <c r="N56" i="31"/>
  <c r="X56" i="31" s="1"/>
  <c r="W55" i="31"/>
  <c r="P55" i="31"/>
  <c r="Z55" i="31" s="1"/>
  <c r="O55" i="31"/>
  <c r="Y55" i="31" s="1"/>
  <c r="N55" i="31"/>
  <c r="X55" i="31" s="1"/>
  <c r="W54" i="31"/>
  <c r="P54" i="31"/>
  <c r="Z54" i="31" s="1"/>
  <c r="O54" i="31"/>
  <c r="Y54" i="31" s="1"/>
  <c r="N54" i="31"/>
  <c r="W53" i="31"/>
  <c r="P53" i="31"/>
  <c r="Z53" i="31" s="1"/>
  <c r="O53" i="31"/>
  <c r="Y53" i="31" s="1"/>
  <c r="N53" i="31"/>
  <c r="W52" i="31"/>
  <c r="P52" i="31"/>
  <c r="Z52" i="31" s="1"/>
  <c r="O52" i="31"/>
  <c r="Y52" i="31" s="1"/>
  <c r="N52" i="31"/>
  <c r="W51" i="31"/>
  <c r="P51" i="31"/>
  <c r="Z51" i="31" s="1"/>
  <c r="O51" i="31"/>
  <c r="Y51" i="31" s="1"/>
  <c r="N51" i="31"/>
  <c r="W50" i="31"/>
  <c r="P50" i="31"/>
  <c r="Z50" i="31" s="1"/>
  <c r="O50" i="31"/>
  <c r="Y50" i="31" s="1"/>
  <c r="N50" i="31"/>
  <c r="W49" i="31"/>
  <c r="P49" i="31"/>
  <c r="Z49" i="31" s="1"/>
  <c r="O49" i="31"/>
  <c r="Y49" i="31" s="1"/>
  <c r="N49" i="31"/>
  <c r="X49" i="31" s="1"/>
  <c r="W48" i="31"/>
  <c r="P48" i="31"/>
  <c r="Z48" i="31" s="1"/>
  <c r="O48" i="31"/>
  <c r="Y48" i="31" s="1"/>
  <c r="N48" i="31"/>
  <c r="X48" i="31" s="1"/>
  <c r="W47" i="31"/>
  <c r="P47" i="31"/>
  <c r="Z47" i="31" s="1"/>
  <c r="O47" i="31"/>
  <c r="Y47" i="31" s="1"/>
  <c r="N47" i="31"/>
  <c r="X47" i="31" s="1"/>
  <c r="W46" i="31"/>
  <c r="P46" i="31"/>
  <c r="Z46" i="31" s="1"/>
  <c r="O46" i="31"/>
  <c r="Y46" i="31" s="1"/>
  <c r="N46" i="31"/>
  <c r="X46" i="31" s="1"/>
  <c r="W45" i="31"/>
  <c r="P45" i="31"/>
  <c r="Z45" i="31" s="1"/>
  <c r="O45" i="31"/>
  <c r="Y45" i="31" s="1"/>
  <c r="N45" i="31"/>
  <c r="W44" i="31"/>
  <c r="P44" i="31"/>
  <c r="Z44" i="31" s="1"/>
  <c r="O44" i="31"/>
  <c r="Y44" i="31" s="1"/>
  <c r="N44" i="31"/>
  <c r="X44" i="31" s="1"/>
  <c r="W43" i="31"/>
  <c r="P43" i="31"/>
  <c r="Z43" i="31" s="1"/>
  <c r="O43" i="31"/>
  <c r="Y43" i="31" s="1"/>
  <c r="N43" i="31"/>
  <c r="W42" i="31"/>
  <c r="P42" i="31"/>
  <c r="Z42" i="31" s="1"/>
  <c r="O42" i="31"/>
  <c r="Y42" i="31" s="1"/>
  <c r="N42" i="31"/>
  <c r="X42" i="31" s="1"/>
  <c r="W41" i="31"/>
  <c r="P41" i="31"/>
  <c r="Z41" i="31" s="1"/>
  <c r="O41" i="31"/>
  <c r="Y41" i="31" s="1"/>
  <c r="N41" i="31"/>
  <c r="X41" i="31" s="1"/>
  <c r="W40" i="31"/>
  <c r="P40" i="31"/>
  <c r="Z40" i="31" s="1"/>
  <c r="O40" i="31"/>
  <c r="Y40" i="31" s="1"/>
  <c r="N40" i="31"/>
  <c r="W39" i="31"/>
  <c r="P39" i="31"/>
  <c r="Z39" i="31" s="1"/>
  <c r="O39" i="31"/>
  <c r="Y39" i="31" s="1"/>
  <c r="N39" i="31"/>
  <c r="W38" i="31"/>
  <c r="P38" i="31"/>
  <c r="Z38" i="31" s="1"/>
  <c r="O38" i="31"/>
  <c r="Y38" i="31" s="1"/>
  <c r="N38" i="31"/>
  <c r="W37" i="31"/>
  <c r="P37" i="31"/>
  <c r="Z37" i="31" s="1"/>
  <c r="O37" i="31"/>
  <c r="Y37" i="31" s="1"/>
  <c r="N37" i="31"/>
  <c r="W35" i="31"/>
  <c r="P35" i="31"/>
  <c r="Z35" i="31" s="1"/>
  <c r="O35" i="31"/>
  <c r="Y35" i="31" s="1"/>
  <c r="N35" i="31"/>
  <c r="W34" i="31"/>
  <c r="P34" i="31"/>
  <c r="Z34" i="31" s="1"/>
  <c r="O34" i="31"/>
  <c r="Y34" i="31" s="1"/>
  <c r="N34" i="31"/>
  <c r="W33" i="31"/>
  <c r="P33" i="31"/>
  <c r="Z33" i="31" s="1"/>
  <c r="O33" i="31"/>
  <c r="Y33" i="31" s="1"/>
  <c r="N33" i="31"/>
  <c r="X33" i="31" s="1"/>
  <c r="Y32" i="31"/>
  <c r="W32" i="31"/>
  <c r="P32" i="31"/>
  <c r="Z32" i="31" s="1"/>
  <c r="N32" i="31"/>
  <c r="W31" i="31"/>
  <c r="P31" i="31"/>
  <c r="Z31" i="31" s="1"/>
  <c r="O31" i="31"/>
  <c r="Y31" i="31" s="1"/>
  <c r="N31" i="31"/>
  <c r="X31" i="31" s="1"/>
  <c r="W29" i="31"/>
  <c r="P29" i="31"/>
  <c r="Z29" i="31" s="1"/>
  <c r="O29" i="31"/>
  <c r="Y29" i="31" s="1"/>
  <c r="N29" i="31"/>
  <c r="X29" i="31" s="1"/>
  <c r="W27" i="31"/>
  <c r="P27" i="31"/>
  <c r="Z27" i="31" s="1"/>
  <c r="O27" i="31"/>
  <c r="Y27" i="31" s="1"/>
  <c r="N27" i="31"/>
  <c r="W26" i="31"/>
  <c r="P26" i="31"/>
  <c r="Z26" i="31" s="1"/>
  <c r="O26" i="31"/>
  <c r="Y26" i="31" s="1"/>
  <c r="N26" i="31"/>
  <c r="W25" i="31"/>
  <c r="P25" i="31"/>
  <c r="Z25" i="31" s="1"/>
  <c r="O25" i="31"/>
  <c r="Y25" i="31" s="1"/>
  <c r="N25" i="31"/>
  <c r="W24" i="31"/>
  <c r="P24" i="31"/>
  <c r="Z24" i="31" s="1"/>
  <c r="O24" i="31"/>
  <c r="Y24" i="31" s="1"/>
  <c r="N24" i="31"/>
  <c r="W108" i="31"/>
  <c r="P108" i="31"/>
  <c r="Z108" i="31" s="1"/>
  <c r="O108" i="31"/>
  <c r="Y108" i="31" s="1"/>
  <c r="N108" i="31"/>
  <c r="X108" i="31" s="1"/>
  <c r="W23" i="31"/>
  <c r="P23" i="31"/>
  <c r="Z23" i="31" s="1"/>
  <c r="O23" i="31"/>
  <c r="Y23" i="31" s="1"/>
  <c r="N23" i="31"/>
  <c r="X23" i="31" s="1"/>
  <c r="W22" i="31"/>
  <c r="P22" i="31"/>
  <c r="Z22" i="31" s="1"/>
  <c r="O22" i="31"/>
  <c r="Y22" i="31" s="1"/>
  <c r="N22" i="31"/>
  <c r="W21" i="31"/>
  <c r="P21" i="31"/>
  <c r="Z21" i="31" s="1"/>
  <c r="O21" i="31"/>
  <c r="Y21" i="31" s="1"/>
  <c r="N21" i="31"/>
  <c r="X21" i="31" s="1"/>
  <c r="W20" i="31"/>
  <c r="P20" i="31"/>
  <c r="Z20" i="31" s="1"/>
  <c r="O20" i="31"/>
  <c r="Y20" i="31" s="1"/>
  <c r="N20" i="31"/>
  <c r="X20" i="31" s="1"/>
  <c r="W19" i="31"/>
  <c r="P19" i="31"/>
  <c r="Z19" i="31" s="1"/>
  <c r="O19" i="31"/>
  <c r="Y19" i="31" s="1"/>
  <c r="N19" i="31"/>
  <c r="X19" i="31" s="1"/>
  <c r="W18" i="31"/>
  <c r="P18" i="31"/>
  <c r="Z18" i="31" s="1"/>
  <c r="O18" i="31"/>
  <c r="Y18" i="31" s="1"/>
  <c r="N18" i="31"/>
  <c r="P17" i="31"/>
  <c r="Z17" i="31" s="1"/>
  <c r="O17" i="31"/>
  <c r="Y17" i="31" s="1"/>
  <c r="N17" i="31"/>
  <c r="X17" i="31" s="1"/>
  <c r="W16" i="31"/>
  <c r="P16" i="31"/>
  <c r="Z16" i="31" s="1"/>
  <c r="O16" i="31"/>
  <c r="Y16" i="31" s="1"/>
  <c r="N16" i="31"/>
  <c r="X16" i="31" s="1"/>
  <c r="W15" i="31"/>
  <c r="P15" i="31"/>
  <c r="Z15" i="31" s="1"/>
  <c r="O15" i="31"/>
  <c r="Y15" i="31" s="1"/>
  <c r="N15" i="31"/>
  <c r="X15" i="31" s="1"/>
  <c r="W14" i="31"/>
  <c r="P14" i="31"/>
  <c r="Z14" i="31" s="1"/>
  <c r="O14" i="31"/>
  <c r="Y14" i="31" s="1"/>
  <c r="N14" i="31"/>
  <c r="X14" i="31" s="1"/>
  <c r="P13" i="31"/>
  <c r="Z13" i="31" s="1"/>
  <c r="O13" i="31"/>
  <c r="N13" i="31"/>
  <c r="X13" i="31" s="1"/>
  <c r="W12" i="31"/>
  <c r="P12" i="31"/>
  <c r="Z12" i="31" s="1"/>
  <c r="O12" i="31"/>
  <c r="Y12" i="31" s="1"/>
  <c r="N12" i="31"/>
  <c r="W11" i="31"/>
  <c r="P11" i="31"/>
  <c r="Z11" i="31" s="1"/>
  <c r="O11" i="31"/>
  <c r="Y11" i="31" s="1"/>
  <c r="N11" i="31"/>
  <c r="X11" i="31" s="1"/>
  <c r="W10" i="31"/>
  <c r="P10" i="31"/>
  <c r="Z10" i="31" s="1"/>
  <c r="O10" i="31"/>
  <c r="Y10" i="31" s="1"/>
  <c r="N10" i="31"/>
  <c r="X10" i="31" s="1"/>
  <c r="W9" i="31"/>
  <c r="P9" i="31"/>
  <c r="Z9" i="31" s="1"/>
  <c r="O9" i="31"/>
  <c r="Y9" i="31" s="1"/>
  <c r="N9" i="31"/>
  <c r="X9" i="31" s="1"/>
  <c r="W8" i="31"/>
  <c r="P8" i="31"/>
  <c r="Z8" i="31" s="1"/>
  <c r="O8" i="31"/>
  <c r="Y8" i="31" s="1"/>
  <c r="N8" i="31"/>
  <c r="W7" i="31"/>
  <c r="P7" i="31"/>
  <c r="Z7" i="31" s="1"/>
  <c r="O7" i="31"/>
  <c r="Y7" i="31" s="1"/>
  <c r="N7" i="31"/>
  <c r="M3" i="31"/>
  <c r="N2" i="31"/>
  <c r="M3" i="29"/>
  <c r="N2" i="29"/>
  <c r="W29" i="29"/>
  <c r="P29" i="29"/>
  <c r="Z29" i="29" s="1"/>
  <c r="O29" i="29"/>
  <c r="Y29" i="29" s="1"/>
  <c r="N29" i="29"/>
  <c r="X29" i="29" s="1"/>
  <c r="G33" i="28"/>
  <c r="H33" i="28"/>
  <c r="I33" i="28"/>
  <c r="J33" i="28"/>
  <c r="K33" i="28"/>
  <c r="AA33" i="28"/>
  <c r="AB33" i="28"/>
  <c r="AC33" i="28"/>
  <c r="AD33" i="28"/>
  <c r="AE33" i="28"/>
  <c r="W33" i="28"/>
  <c r="P33" i="28"/>
  <c r="Z33" i="28" s="1"/>
  <c r="O33" i="28"/>
  <c r="Y33" i="28" s="1"/>
  <c r="N33" i="28"/>
  <c r="X33" i="28" s="1"/>
  <c r="Q189" i="33" a="1"/>
  <c r="T129" i="33" a="1"/>
  <c r="R129" i="33" a="1"/>
  <c r="S30" i="33" a="1"/>
  <c r="T30" i="33" a="1"/>
  <c r="U130" i="33" a="1"/>
  <c r="R130" i="33" a="1"/>
  <c r="S130" i="33" a="1"/>
  <c r="Q130" i="33" a="1"/>
  <c r="U30" i="33" a="1"/>
  <c r="T130" i="33" a="1"/>
  <c r="Q129" i="33" a="1"/>
  <c r="U129" i="33" a="1"/>
  <c r="R30" i="33" a="1"/>
  <c r="Q30" i="33" a="1"/>
  <c r="S129" i="33" a="1"/>
  <c r="T130" i="33" l="1"/>
  <c r="R130" i="33"/>
  <c r="Q130" i="33"/>
  <c r="U130" i="33"/>
  <c r="S130" i="33"/>
  <c r="S30" i="33"/>
  <c r="T30" i="33"/>
  <c r="R30" i="33"/>
  <c r="Q30" i="33"/>
  <c r="U30" i="33"/>
  <c r="Q129" i="33"/>
  <c r="R129" i="33"/>
  <c r="T129" i="33"/>
  <c r="U129" i="33"/>
  <c r="S129" i="33"/>
  <c r="Q189" i="33"/>
  <c r="X72" i="33"/>
  <c r="X7" i="33"/>
  <c r="X22" i="33"/>
  <c r="X51" i="33"/>
  <c r="X42" i="33"/>
  <c r="X14" i="33"/>
  <c r="X63" i="33"/>
  <c r="X10" i="33"/>
  <c r="X79" i="33"/>
  <c r="X19" i="33"/>
  <c r="X40" i="33"/>
  <c r="X53" i="33"/>
  <c r="X43" i="33"/>
  <c r="X64" i="33"/>
  <c r="X105" i="33"/>
  <c r="X117" i="33"/>
  <c r="X58" i="33"/>
  <c r="X12" i="33"/>
  <c r="X25" i="33"/>
  <c r="X39" i="33"/>
  <c r="X74" i="33"/>
  <c r="X34" i="33"/>
  <c r="X60" i="33"/>
  <c r="X73" i="33"/>
  <c r="X102" i="33"/>
  <c r="X86" i="33"/>
  <c r="X84" i="33"/>
  <c r="X91" i="33"/>
  <c r="X99" i="33"/>
  <c r="X61" i="33"/>
  <c r="X80" i="33"/>
  <c r="X110" i="33"/>
  <c r="X100" i="33"/>
  <c r="X125" i="33"/>
  <c r="X124" i="33"/>
  <c r="X138" i="33"/>
  <c r="X143" i="33"/>
  <c r="X62" i="33"/>
  <c r="X113" i="33"/>
  <c r="X128" i="33"/>
  <c r="X87" i="33"/>
  <c r="X85" i="33"/>
  <c r="X127" i="33"/>
  <c r="X141" i="33"/>
  <c r="X95" i="33"/>
  <c r="X103" i="33"/>
  <c r="X126" i="33"/>
  <c r="X140" i="33"/>
  <c r="X101" i="33"/>
  <c r="X123" i="33"/>
  <c r="X37" i="31"/>
  <c r="X24" i="31"/>
  <c r="X45" i="31"/>
  <c r="X58" i="31"/>
  <c r="X74" i="31"/>
  <c r="X12" i="31"/>
  <c r="X35" i="31"/>
  <c r="X85" i="31"/>
  <c r="X121" i="31"/>
  <c r="X34" i="31"/>
  <c r="X52" i="31"/>
  <c r="X43" i="31"/>
  <c r="X22" i="31"/>
  <c r="X25" i="31"/>
  <c r="X40" i="31"/>
  <c r="X136" i="31"/>
  <c r="X18" i="31"/>
  <c r="X39" i="31"/>
  <c r="X32" i="31"/>
  <c r="X7" i="31"/>
  <c r="X27" i="31"/>
  <c r="X141" i="31"/>
  <c r="X38" i="31"/>
  <c r="X69" i="31"/>
  <c r="X105" i="31"/>
  <c r="X53" i="31"/>
  <c r="X144" i="31"/>
  <c r="X79" i="31"/>
  <c r="X89" i="31"/>
  <c r="X91" i="31"/>
  <c r="X124" i="31"/>
  <c r="X8" i="31"/>
  <c r="X86" i="31"/>
  <c r="X84" i="31"/>
  <c r="X125" i="31"/>
  <c r="X26" i="31"/>
  <c r="X62" i="31"/>
  <c r="X127" i="31"/>
  <c r="X129" i="31"/>
  <c r="X99" i="31"/>
  <c r="X112" i="31"/>
  <c r="X50" i="31"/>
  <c r="X54" i="31"/>
  <c r="X72" i="31"/>
  <c r="X51" i="31"/>
  <c r="X66" i="31"/>
  <c r="X107" i="31"/>
  <c r="X98" i="31"/>
  <c r="X117" i="31"/>
  <c r="X113" i="31"/>
  <c r="X128" i="31"/>
  <c r="X149" i="31"/>
  <c r="X116" i="31"/>
  <c r="S30" i="36" a="1"/>
  <c r="R129" i="36" a="1"/>
  <c r="R131" i="36" a="1"/>
  <c r="Q129" i="36" a="1"/>
  <c r="U131" i="36" a="1"/>
  <c r="S131" i="36" a="1"/>
  <c r="Q131" i="36" a="1"/>
  <c r="Q30" i="36" a="1"/>
  <c r="U129" i="36" a="1"/>
  <c r="T30" i="36" a="1"/>
  <c r="Q190" i="36" a="1"/>
  <c r="T129" i="36" a="1"/>
  <c r="S129" i="36" a="1"/>
  <c r="R30" i="36" a="1"/>
  <c r="T131" i="36" a="1"/>
  <c r="U30" i="36" a="1"/>
  <c r="Q131" i="36" l="1"/>
  <c r="S131" i="36"/>
  <c r="U131" i="36"/>
  <c r="R131" i="36"/>
  <c r="T131" i="36"/>
  <c r="G130" i="33"/>
  <c r="AA130" i="33"/>
  <c r="AC130" i="33"/>
  <c r="I130" i="33"/>
  <c r="AE130" i="33"/>
  <c r="K130" i="33"/>
  <c r="AB130" i="33"/>
  <c r="H130" i="33"/>
  <c r="AD130" i="33"/>
  <c r="J130" i="33"/>
  <c r="U30" i="36"/>
  <c r="Q30" i="36"/>
  <c r="R30" i="36"/>
  <c r="T30" i="36"/>
  <c r="S30" i="36"/>
  <c r="K30" i="33"/>
  <c r="AE30" i="33"/>
  <c r="AA30" i="33"/>
  <c r="G30" i="33"/>
  <c r="H30" i="33"/>
  <c r="AB30" i="33"/>
  <c r="J30" i="33"/>
  <c r="AD30" i="33"/>
  <c r="I30" i="33"/>
  <c r="AC30" i="33"/>
  <c r="R129" i="36"/>
  <c r="S129" i="36"/>
  <c r="U129" i="36"/>
  <c r="T129" i="36"/>
  <c r="Q129" i="36"/>
  <c r="H129" i="33"/>
  <c r="AB129" i="33"/>
  <c r="I129" i="33"/>
  <c r="AC129" i="33"/>
  <c r="AE129" i="33"/>
  <c r="K129" i="33"/>
  <c r="J129" i="33"/>
  <c r="AD129" i="33"/>
  <c r="G129" i="33"/>
  <c r="AA129" i="33"/>
  <c r="Q190" i="36"/>
  <c r="B190" i="36" s="1"/>
  <c r="B189" i="33"/>
  <c r="AC28" i="29" l="1"/>
  <c r="I28" i="29"/>
  <c r="AD28" i="29"/>
  <c r="J28" i="29"/>
  <c r="AB28" i="29"/>
  <c r="H28" i="29"/>
  <c r="AA28" i="29"/>
  <c r="G28" i="29"/>
  <c r="AE28" i="29"/>
  <c r="K28" i="29"/>
  <c r="J131" i="36"/>
  <c r="AD131" i="36"/>
  <c r="H131" i="36"/>
  <c r="AB131" i="36"/>
  <c r="AE131" i="36"/>
  <c r="K131" i="36"/>
  <c r="AC131" i="36"/>
  <c r="I131" i="36"/>
  <c r="AA131" i="36"/>
  <c r="G131" i="36"/>
  <c r="AC30" i="36"/>
  <c r="I30" i="36"/>
  <c r="J30" i="36"/>
  <c r="AD30" i="36"/>
  <c r="H30" i="36"/>
  <c r="AB30" i="36"/>
  <c r="AA30" i="36"/>
  <c r="G30" i="36"/>
  <c r="K30" i="36"/>
  <c r="AE30" i="36"/>
  <c r="I129" i="36"/>
  <c r="AC129" i="36"/>
  <c r="H129" i="36"/>
  <c r="AB129" i="36"/>
  <c r="G129" i="36"/>
  <c r="AA129" i="36"/>
  <c r="AD129" i="36"/>
  <c r="J129" i="36"/>
  <c r="AE129" i="36"/>
  <c r="K129" i="36"/>
  <c r="Q175" i="28"/>
  <c r="W47" i="29" l="1"/>
  <c r="W97" i="29"/>
  <c r="N97" i="29"/>
  <c r="X97" i="29" s="1"/>
  <c r="O97" i="29"/>
  <c r="Y97" i="29" s="1"/>
  <c r="P97" i="29"/>
  <c r="Z97" i="29" s="1"/>
  <c r="AA101" i="28"/>
  <c r="AB101" i="28"/>
  <c r="AC101" i="28"/>
  <c r="AD101" i="28"/>
  <c r="AE101" i="28"/>
  <c r="W101" i="28"/>
  <c r="G101" i="28"/>
  <c r="H101" i="28"/>
  <c r="I101" i="28"/>
  <c r="J101" i="28"/>
  <c r="K101" i="28"/>
  <c r="N101" i="28"/>
  <c r="X101" i="28" s="1"/>
  <c r="O101" i="28"/>
  <c r="Y101" i="28" s="1"/>
  <c r="P101" i="28"/>
  <c r="Z101" i="28" s="1"/>
  <c r="Z186" i="29" l="1"/>
  <c r="X186" i="29"/>
  <c r="W186" i="29"/>
  <c r="Z183" i="29"/>
  <c r="X183" i="29"/>
  <c r="W183" i="29"/>
  <c r="Z182" i="29"/>
  <c r="X182" i="29"/>
  <c r="W182" i="29"/>
  <c r="Z180" i="29"/>
  <c r="X180" i="29"/>
  <c r="W180" i="29"/>
  <c r="Z176" i="29"/>
  <c r="X176" i="29"/>
  <c r="W176" i="29"/>
  <c r="Z170" i="29"/>
  <c r="X170" i="29"/>
  <c r="W170" i="29"/>
  <c r="Z169" i="29"/>
  <c r="X169" i="29"/>
  <c r="W169" i="29"/>
  <c r="Z168" i="29"/>
  <c r="X168" i="29"/>
  <c r="W168" i="29"/>
  <c r="Z167" i="29"/>
  <c r="X167" i="29"/>
  <c r="W167" i="29"/>
  <c r="X163" i="29"/>
  <c r="W163" i="29"/>
  <c r="X162" i="29"/>
  <c r="W162" i="29"/>
  <c r="X161" i="29"/>
  <c r="W161" i="29"/>
  <c r="X160" i="29"/>
  <c r="W160" i="29"/>
  <c r="X157" i="29"/>
  <c r="W157" i="29"/>
  <c r="X156" i="29"/>
  <c r="W156" i="29"/>
  <c r="X155" i="29"/>
  <c r="W155" i="29"/>
  <c r="X154" i="29"/>
  <c r="W154" i="29"/>
  <c r="X153" i="29"/>
  <c r="W149" i="29"/>
  <c r="P149" i="29"/>
  <c r="Z149" i="29" s="1"/>
  <c r="O149" i="29"/>
  <c r="Y149" i="29" s="1"/>
  <c r="N149" i="29"/>
  <c r="X149" i="29" s="1"/>
  <c r="W148" i="29"/>
  <c r="P148" i="29"/>
  <c r="Z148" i="29" s="1"/>
  <c r="O148" i="29"/>
  <c r="Y148" i="29" s="1"/>
  <c r="N148" i="29"/>
  <c r="W147" i="29"/>
  <c r="P147" i="29"/>
  <c r="Z147" i="29" s="1"/>
  <c r="O147" i="29"/>
  <c r="Y147" i="29" s="1"/>
  <c r="N147" i="29"/>
  <c r="X147" i="29" s="1"/>
  <c r="W146" i="29"/>
  <c r="P146" i="29"/>
  <c r="Z146" i="29" s="1"/>
  <c r="O146" i="29"/>
  <c r="Y146" i="29" s="1"/>
  <c r="N146" i="29"/>
  <c r="W144" i="29"/>
  <c r="P144" i="29"/>
  <c r="Z144" i="29" s="1"/>
  <c r="O144" i="29"/>
  <c r="Y144" i="29" s="1"/>
  <c r="N144" i="29"/>
  <c r="X144" i="29" s="1"/>
  <c r="W143" i="29"/>
  <c r="P143" i="29"/>
  <c r="Z143" i="29" s="1"/>
  <c r="O143" i="29"/>
  <c r="Y143" i="29" s="1"/>
  <c r="N143" i="29"/>
  <c r="X143" i="29" s="1"/>
  <c r="W142" i="29"/>
  <c r="P142" i="29"/>
  <c r="Z142" i="29" s="1"/>
  <c r="O142" i="29"/>
  <c r="Y142" i="29" s="1"/>
  <c r="N142" i="29"/>
  <c r="X142" i="29" s="1"/>
  <c r="W141" i="29"/>
  <c r="P141" i="29"/>
  <c r="Z141" i="29" s="1"/>
  <c r="O141" i="29"/>
  <c r="Y141" i="29" s="1"/>
  <c r="N141" i="29"/>
  <c r="X141" i="29" s="1"/>
  <c r="W140" i="29"/>
  <c r="P140" i="29"/>
  <c r="Z140" i="29" s="1"/>
  <c r="O140" i="29"/>
  <c r="Y140" i="29" s="1"/>
  <c r="N140" i="29"/>
  <c r="W139" i="29"/>
  <c r="P139" i="29"/>
  <c r="Z139" i="29" s="1"/>
  <c r="O139" i="29"/>
  <c r="Y139" i="29" s="1"/>
  <c r="N139" i="29"/>
  <c r="W137" i="29"/>
  <c r="P137" i="29"/>
  <c r="Z137" i="29" s="1"/>
  <c r="O137" i="29"/>
  <c r="Y137" i="29" s="1"/>
  <c r="N137" i="29"/>
  <c r="X137" i="29" s="1"/>
  <c r="W136" i="29"/>
  <c r="P136" i="29"/>
  <c r="Z136" i="29" s="1"/>
  <c r="O136" i="29"/>
  <c r="Y136" i="29" s="1"/>
  <c r="N136" i="29"/>
  <c r="X136" i="29" s="1"/>
  <c r="W135" i="29"/>
  <c r="P135" i="29"/>
  <c r="Z135" i="29" s="1"/>
  <c r="O135" i="29"/>
  <c r="Y135" i="29" s="1"/>
  <c r="N135" i="29"/>
  <c r="X135" i="29" s="1"/>
  <c r="W134" i="29"/>
  <c r="P134" i="29"/>
  <c r="Z134" i="29" s="1"/>
  <c r="O134" i="29"/>
  <c r="Y134" i="29" s="1"/>
  <c r="N134" i="29"/>
  <c r="W133" i="29"/>
  <c r="P133" i="29"/>
  <c r="Z133" i="29" s="1"/>
  <c r="O133" i="29"/>
  <c r="Y133" i="29" s="1"/>
  <c r="N133" i="29"/>
  <c r="X133" i="29" s="1"/>
  <c r="W132" i="29"/>
  <c r="P132" i="29"/>
  <c r="Z132" i="29" s="1"/>
  <c r="O132" i="29"/>
  <c r="Y132" i="29" s="1"/>
  <c r="N132" i="29"/>
  <c r="X132" i="29" s="1"/>
  <c r="W131" i="29"/>
  <c r="P131" i="29"/>
  <c r="Z131" i="29" s="1"/>
  <c r="O131" i="29"/>
  <c r="Y131" i="29" s="1"/>
  <c r="N131" i="29"/>
  <c r="W130" i="29"/>
  <c r="P130" i="29"/>
  <c r="Z130" i="29" s="1"/>
  <c r="O130" i="29"/>
  <c r="Y130" i="29" s="1"/>
  <c r="N130" i="29"/>
  <c r="W129" i="29"/>
  <c r="P129" i="29"/>
  <c r="Z129" i="29" s="1"/>
  <c r="O129" i="29"/>
  <c r="Y129" i="29" s="1"/>
  <c r="N129" i="29"/>
  <c r="X129" i="29" s="1"/>
  <c r="W128" i="29"/>
  <c r="P128" i="29"/>
  <c r="Z128" i="29" s="1"/>
  <c r="O128" i="29"/>
  <c r="Y128" i="29" s="1"/>
  <c r="N128" i="29"/>
  <c r="X128" i="29" s="1"/>
  <c r="W127" i="29"/>
  <c r="P127" i="29"/>
  <c r="Z127" i="29" s="1"/>
  <c r="O127" i="29"/>
  <c r="Y127" i="29" s="1"/>
  <c r="N127" i="29"/>
  <c r="X127" i="29" s="1"/>
  <c r="W126" i="29"/>
  <c r="P126" i="29"/>
  <c r="Z126" i="29" s="1"/>
  <c r="O126" i="29"/>
  <c r="Y126" i="29" s="1"/>
  <c r="N126" i="29"/>
  <c r="X126" i="29" s="1"/>
  <c r="W125" i="29"/>
  <c r="P125" i="29"/>
  <c r="Z125" i="29" s="1"/>
  <c r="O125" i="29"/>
  <c r="Y125" i="29" s="1"/>
  <c r="N125" i="29"/>
  <c r="X125" i="29" s="1"/>
  <c r="W124" i="29"/>
  <c r="P124" i="29"/>
  <c r="Z124" i="29" s="1"/>
  <c r="O124" i="29"/>
  <c r="Y124" i="29" s="1"/>
  <c r="N124" i="29"/>
  <c r="W123" i="29"/>
  <c r="P123" i="29"/>
  <c r="Z123" i="29" s="1"/>
  <c r="O123" i="29"/>
  <c r="Y123" i="29" s="1"/>
  <c r="N123" i="29"/>
  <c r="X123" i="29" s="1"/>
  <c r="W122" i="29"/>
  <c r="P122" i="29"/>
  <c r="Z122" i="29" s="1"/>
  <c r="O122" i="29"/>
  <c r="Y122" i="29" s="1"/>
  <c r="N122" i="29"/>
  <c r="X122" i="29" s="1"/>
  <c r="W121" i="29"/>
  <c r="P121" i="29"/>
  <c r="Z121" i="29" s="1"/>
  <c r="O121" i="29"/>
  <c r="Y121" i="29" s="1"/>
  <c r="N121" i="29"/>
  <c r="X121" i="29" s="1"/>
  <c r="W120" i="29"/>
  <c r="P120" i="29"/>
  <c r="Z120" i="29" s="1"/>
  <c r="O120" i="29"/>
  <c r="Y120" i="29" s="1"/>
  <c r="N120" i="29"/>
  <c r="W119" i="29"/>
  <c r="P119" i="29"/>
  <c r="Z119" i="29" s="1"/>
  <c r="O119" i="29"/>
  <c r="Y119" i="29" s="1"/>
  <c r="N119" i="29"/>
  <c r="X119" i="29" s="1"/>
  <c r="W118" i="29"/>
  <c r="P118" i="29"/>
  <c r="Z118" i="29" s="1"/>
  <c r="O118" i="29"/>
  <c r="Y118" i="29" s="1"/>
  <c r="N118" i="29"/>
  <c r="X118" i="29" s="1"/>
  <c r="W117" i="29"/>
  <c r="P117" i="29"/>
  <c r="Z117" i="29" s="1"/>
  <c r="O117" i="29"/>
  <c r="Y117" i="29" s="1"/>
  <c r="N117" i="29"/>
  <c r="X117" i="29" s="1"/>
  <c r="W116" i="29"/>
  <c r="P116" i="29"/>
  <c r="Z116" i="29" s="1"/>
  <c r="O116" i="29"/>
  <c r="Y116" i="29" s="1"/>
  <c r="N116" i="29"/>
  <c r="X116" i="29" s="1"/>
  <c r="W115" i="29"/>
  <c r="P115" i="29"/>
  <c r="Z115" i="29" s="1"/>
  <c r="O115" i="29"/>
  <c r="Y115" i="29" s="1"/>
  <c r="N115" i="29"/>
  <c r="X115" i="29" s="1"/>
  <c r="W114" i="29"/>
  <c r="P114" i="29"/>
  <c r="Z114" i="29" s="1"/>
  <c r="O114" i="29"/>
  <c r="Y114" i="29" s="1"/>
  <c r="N114" i="29"/>
  <c r="X114" i="29" s="1"/>
  <c r="W113" i="29"/>
  <c r="P113" i="29"/>
  <c r="Z113" i="29" s="1"/>
  <c r="O113" i="29"/>
  <c r="Y113" i="29" s="1"/>
  <c r="N113" i="29"/>
  <c r="X113" i="29" s="1"/>
  <c r="W112" i="29"/>
  <c r="P112" i="29"/>
  <c r="Z112" i="29" s="1"/>
  <c r="O112" i="29"/>
  <c r="Y112" i="29" s="1"/>
  <c r="N112" i="29"/>
  <c r="X112" i="29" s="1"/>
  <c r="W111" i="29"/>
  <c r="P111" i="29"/>
  <c r="Z111" i="29" s="1"/>
  <c r="O111" i="29"/>
  <c r="Y111" i="29" s="1"/>
  <c r="N111" i="29"/>
  <c r="X111" i="29" s="1"/>
  <c r="W109" i="29"/>
  <c r="P109" i="29"/>
  <c r="Z109" i="29" s="1"/>
  <c r="O109" i="29"/>
  <c r="Y109" i="29" s="1"/>
  <c r="N109" i="29"/>
  <c r="X109" i="29" s="1"/>
  <c r="W108" i="29"/>
  <c r="P108" i="29"/>
  <c r="Z108" i="29" s="1"/>
  <c r="O108" i="29"/>
  <c r="Y108" i="29" s="1"/>
  <c r="N108" i="29"/>
  <c r="X108" i="29" s="1"/>
  <c r="W107" i="29"/>
  <c r="P107" i="29"/>
  <c r="Z107" i="29" s="1"/>
  <c r="O107" i="29"/>
  <c r="Y107" i="29" s="1"/>
  <c r="N107" i="29"/>
  <c r="X107" i="29" s="1"/>
  <c r="W106" i="29"/>
  <c r="P106" i="29"/>
  <c r="Z106" i="29" s="1"/>
  <c r="O106" i="29"/>
  <c r="Y106" i="29" s="1"/>
  <c r="N106" i="29"/>
  <c r="X106" i="29" s="1"/>
  <c r="W105" i="29"/>
  <c r="P105" i="29"/>
  <c r="Z105" i="29" s="1"/>
  <c r="O105" i="29"/>
  <c r="Y105" i="29" s="1"/>
  <c r="N105" i="29"/>
  <c r="X105" i="29" s="1"/>
  <c r="W103" i="29"/>
  <c r="P103" i="29"/>
  <c r="Z103" i="29" s="1"/>
  <c r="O103" i="29"/>
  <c r="Y103" i="29" s="1"/>
  <c r="N103" i="29"/>
  <c r="X103" i="29" s="1"/>
  <c r="W102" i="29"/>
  <c r="P102" i="29"/>
  <c r="Z102" i="29" s="1"/>
  <c r="O102" i="29"/>
  <c r="Y102" i="29" s="1"/>
  <c r="N102" i="29"/>
  <c r="X102" i="29" s="1"/>
  <c r="W101" i="29"/>
  <c r="P101" i="29"/>
  <c r="Z101" i="29" s="1"/>
  <c r="O101" i="29"/>
  <c r="Y101" i="29" s="1"/>
  <c r="N101" i="29"/>
  <c r="X101" i="29" s="1"/>
  <c r="W100" i="29"/>
  <c r="P100" i="29"/>
  <c r="Z100" i="29" s="1"/>
  <c r="O100" i="29"/>
  <c r="Y100" i="29" s="1"/>
  <c r="N100" i="29"/>
  <c r="X100" i="29" s="1"/>
  <c r="W99" i="29"/>
  <c r="P99" i="29"/>
  <c r="Z99" i="29" s="1"/>
  <c r="O99" i="29"/>
  <c r="Y99" i="29" s="1"/>
  <c r="N99" i="29"/>
  <c r="X99" i="29" s="1"/>
  <c r="W98" i="29"/>
  <c r="P98" i="29"/>
  <c r="Z98" i="29" s="1"/>
  <c r="O98" i="29"/>
  <c r="Y98" i="29" s="1"/>
  <c r="N98" i="29"/>
  <c r="X98" i="29" s="1"/>
  <c r="W96" i="29"/>
  <c r="P96" i="29"/>
  <c r="Z96" i="29" s="1"/>
  <c r="O96" i="29"/>
  <c r="Y96" i="29" s="1"/>
  <c r="N96" i="29"/>
  <c r="X96" i="29" s="1"/>
  <c r="W95" i="29"/>
  <c r="P95" i="29"/>
  <c r="Z95" i="29" s="1"/>
  <c r="O95" i="29"/>
  <c r="Y95" i="29" s="1"/>
  <c r="N95" i="29"/>
  <c r="W94" i="29"/>
  <c r="P94" i="29"/>
  <c r="Z94" i="29" s="1"/>
  <c r="O94" i="29"/>
  <c r="Y94" i="29" s="1"/>
  <c r="N94" i="29"/>
  <c r="X94" i="29" s="1"/>
  <c r="W93" i="29"/>
  <c r="P93" i="29"/>
  <c r="Z93" i="29" s="1"/>
  <c r="O93" i="29"/>
  <c r="Y93" i="29" s="1"/>
  <c r="N93" i="29"/>
  <c r="W91" i="29"/>
  <c r="P91" i="29"/>
  <c r="Z91" i="29" s="1"/>
  <c r="O91" i="29"/>
  <c r="Y91" i="29" s="1"/>
  <c r="N91" i="29"/>
  <c r="W92" i="29"/>
  <c r="P92" i="29"/>
  <c r="Z92" i="29" s="1"/>
  <c r="O92" i="29"/>
  <c r="Y92" i="29" s="1"/>
  <c r="N92" i="29"/>
  <c r="W90" i="29"/>
  <c r="P90" i="29"/>
  <c r="Z90" i="29" s="1"/>
  <c r="O90" i="29"/>
  <c r="Y90" i="29" s="1"/>
  <c r="N90" i="29"/>
  <c r="X90" i="29" s="1"/>
  <c r="W89" i="29"/>
  <c r="P89" i="29"/>
  <c r="Z89" i="29" s="1"/>
  <c r="O89" i="29"/>
  <c r="Y89" i="29" s="1"/>
  <c r="N89" i="29"/>
  <c r="W88" i="29"/>
  <c r="P88" i="29"/>
  <c r="Z88" i="29" s="1"/>
  <c r="O88" i="29"/>
  <c r="Y88" i="29" s="1"/>
  <c r="N88" i="29"/>
  <c r="X88" i="29" s="1"/>
  <c r="W87" i="29"/>
  <c r="P87" i="29"/>
  <c r="Z87" i="29" s="1"/>
  <c r="O87" i="29"/>
  <c r="Y87" i="29" s="1"/>
  <c r="N87" i="29"/>
  <c r="X87" i="29" s="1"/>
  <c r="W86" i="29"/>
  <c r="P86" i="29"/>
  <c r="Z86" i="29" s="1"/>
  <c r="O86" i="29"/>
  <c r="Y86" i="29" s="1"/>
  <c r="N86" i="29"/>
  <c r="W85" i="29"/>
  <c r="P85" i="29"/>
  <c r="Z85" i="29" s="1"/>
  <c r="O85" i="29"/>
  <c r="Y85" i="29" s="1"/>
  <c r="N85" i="29"/>
  <c r="W84" i="29"/>
  <c r="P84" i="29"/>
  <c r="Z84" i="29" s="1"/>
  <c r="O84" i="29"/>
  <c r="Y84" i="29" s="1"/>
  <c r="N84" i="29"/>
  <c r="X84" i="29" s="1"/>
  <c r="W83" i="29"/>
  <c r="P83" i="29"/>
  <c r="Z83" i="29" s="1"/>
  <c r="O83" i="29"/>
  <c r="Y83" i="29" s="1"/>
  <c r="N83" i="29"/>
  <c r="X83" i="29" s="1"/>
  <c r="W82" i="29"/>
  <c r="P82" i="29"/>
  <c r="Z82" i="29" s="1"/>
  <c r="O82" i="29"/>
  <c r="Y82" i="29" s="1"/>
  <c r="N82" i="29"/>
  <c r="X82" i="29" s="1"/>
  <c r="W81" i="29"/>
  <c r="P81" i="29"/>
  <c r="Z81" i="29" s="1"/>
  <c r="O81" i="29"/>
  <c r="Y81" i="29" s="1"/>
  <c r="N81" i="29"/>
  <c r="X81" i="29" s="1"/>
  <c r="W80" i="29"/>
  <c r="P80" i="29"/>
  <c r="Z80" i="29" s="1"/>
  <c r="O80" i="29"/>
  <c r="Y80" i="29" s="1"/>
  <c r="N80" i="29"/>
  <c r="X80" i="29" s="1"/>
  <c r="W79" i="29"/>
  <c r="P79" i="29"/>
  <c r="Z79" i="29" s="1"/>
  <c r="O79" i="29"/>
  <c r="Y79" i="29" s="1"/>
  <c r="N79" i="29"/>
  <c r="W78" i="29"/>
  <c r="P78" i="29"/>
  <c r="Z78" i="29" s="1"/>
  <c r="O78" i="29"/>
  <c r="Y78" i="29" s="1"/>
  <c r="N78" i="29"/>
  <c r="X78" i="29" s="1"/>
  <c r="W77" i="29"/>
  <c r="P77" i="29"/>
  <c r="Z77" i="29" s="1"/>
  <c r="O77" i="29"/>
  <c r="Y77" i="29" s="1"/>
  <c r="N77" i="29"/>
  <c r="X77" i="29" s="1"/>
  <c r="W76" i="29"/>
  <c r="P76" i="29"/>
  <c r="Z76" i="29" s="1"/>
  <c r="O76" i="29"/>
  <c r="Y76" i="29" s="1"/>
  <c r="N76" i="29"/>
  <c r="X76" i="29" s="1"/>
  <c r="W75" i="29"/>
  <c r="P75" i="29"/>
  <c r="Z75" i="29" s="1"/>
  <c r="O75" i="29"/>
  <c r="Y75" i="29" s="1"/>
  <c r="N75" i="29"/>
  <c r="X75" i="29" s="1"/>
  <c r="W74" i="29"/>
  <c r="P74" i="29"/>
  <c r="Z74" i="29" s="1"/>
  <c r="O74" i="29"/>
  <c r="Y74" i="29" s="1"/>
  <c r="N74" i="29"/>
  <c r="X74" i="29" s="1"/>
  <c r="W73" i="29"/>
  <c r="P73" i="29"/>
  <c r="Z73" i="29" s="1"/>
  <c r="O73" i="29"/>
  <c r="Y73" i="29" s="1"/>
  <c r="N73" i="29"/>
  <c r="X73" i="29" s="1"/>
  <c r="W72" i="29"/>
  <c r="P72" i="29"/>
  <c r="Z72" i="29" s="1"/>
  <c r="O72" i="29"/>
  <c r="Y72" i="29" s="1"/>
  <c r="N72" i="29"/>
  <c r="W71" i="29"/>
  <c r="P71" i="29"/>
  <c r="Z71" i="29" s="1"/>
  <c r="O71" i="29"/>
  <c r="Y71" i="29" s="1"/>
  <c r="N71" i="29"/>
  <c r="X71" i="29" s="1"/>
  <c r="W70" i="29"/>
  <c r="P70" i="29"/>
  <c r="Z70" i="29" s="1"/>
  <c r="O70" i="29"/>
  <c r="Y70" i="29" s="1"/>
  <c r="N70" i="29"/>
  <c r="X70" i="29" s="1"/>
  <c r="W69" i="29"/>
  <c r="P69" i="29"/>
  <c r="Z69" i="29" s="1"/>
  <c r="O69" i="29"/>
  <c r="Y69" i="29" s="1"/>
  <c r="N69" i="29"/>
  <c r="X69" i="29" s="1"/>
  <c r="W68" i="29"/>
  <c r="P68" i="29"/>
  <c r="Z68" i="29" s="1"/>
  <c r="O68" i="29"/>
  <c r="Y68" i="29" s="1"/>
  <c r="N68" i="29"/>
  <c r="W67" i="29"/>
  <c r="P67" i="29"/>
  <c r="Z67" i="29" s="1"/>
  <c r="O67" i="29"/>
  <c r="Y67" i="29" s="1"/>
  <c r="N67" i="29"/>
  <c r="X67" i="29" s="1"/>
  <c r="W66" i="29"/>
  <c r="P66" i="29"/>
  <c r="Z66" i="29" s="1"/>
  <c r="O66" i="29"/>
  <c r="Y66" i="29" s="1"/>
  <c r="N66" i="29"/>
  <c r="W65" i="29"/>
  <c r="P65" i="29"/>
  <c r="Z65" i="29" s="1"/>
  <c r="O65" i="29"/>
  <c r="Y65" i="29" s="1"/>
  <c r="N65" i="29"/>
  <c r="X65" i="29" s="1"/>
  <c r="W64" i="29"/>
  <c r="P64" i="29"/>
  <c r="Z64" i="29" s="1"/>
  <c r="O64" i="29"/>
  <c r="Y64" i="29" s="1"/>
  <c r="N64" i="29"/>
  <c r="X64" i="29" s="1"/>
  <c r="W63" i="29"/>
  <c r="P63" i="29"/>
  <c r="Z63" i="29" s="1"/>
  <c r="O63" i="29"/>
  <c r="Y63" i="29" s="1"/>
  <c r="N63" i="29"/>
  <c r="W62" i="29"/>
  <c r="P62" i="29"/>
  <c r="Z62" i="29" s="1"/>
  <c r="O62" i="29"/>
  <c r="Y62" i="29" s="1"/>
  <c r="N62" i="29"/>
  <c r="W61" i="29"/>
  <c r="P61" i="29"/>
  <c r="Z61" i="29" s="1"/>
  <c r="O61" i="29"/>
  <c r="Y61" i="29" s="1"/>
  <c r="N61" i="29"/>
  <c r="W60" i="29"/>
  <c r="P60" i="29"/>
  <c r="Z60" i="29" s="1"/>
  <c r="O60" i="29"/>
  <c r="Y60" i="29" s="1"/>
  <c r="N60" i="29"/>
  <c r="X60" i="29" s="1"/>
  <c r="W59" i="29"/>
  <c r="P59" i="29"/>
  <c r="Z59" i="29" s="1"/>
  <c r="O59" i="29"/>
  <c r="Y59" i="29" s="1"/>
  <c r="N59" i="29"/>
  <c r="X59" i="29" s="1"/>
  <c r="W58" i="29"/>
  <c r="P58" i="29"/>
  <c r="Z58" i="29" s="1"/>
  <c r="O58" i="29"/>
  <c r="Y58" i="29" s="1"/>
  <c r="N58" i="29"/>
  <c r="X58" i="29" s="1"/>
  <c r="W57" i="29"/>
  <c r="P57" i="29"/>
  <c r="Z57" i="29" s="1"/>
  <c r="O57" i="29"/>
  <c r="Y57" i="29" s="1"/>
  <c r="N57" i="29"/>
  <c r="X57" i="29" s="1"/>
  <c r="W56" i="29"/>
  <c r="P56" i="29"/>
  <c r="Z56" i="29" s="1"/>
  <c r="O56" i="29"/>
  <c r="Y56" i="29" s="1"/>
  <c r="N56" i="29"/>
  <c r="X56" i="29" s="1"/>
  <c r="W55" i="29"/>
  <c r="P55" i="29"/>
  <c r="Z55" i="29" s="1"/>
  <c r="O55" i="29"/>
  <c r="Y55" i="29" s="1"/>
  <c r="N55" i="29"/>
  <c r="X55" i="29" s="1"/>
  <c r="W54" i="29"/>
  <c r="P54" i="29"/>
  <c r="Z54" i="29" s="1"/>
  <c r="O54" i="29"/>
  <c r="Y54" i="29" s="1"/>
  <c r="N54" i="29"/>
  <c r="X54" i="29" s="1"/>
  <c r="W53" i="29"/>
  <c r="P53" i="29"/>
  <c r="Z53" i="29" s="1"/>
  <c r="O53" i="29"/>
  <c r="Y53" i="29" s="1"/>
  <c r="N53" i="29"/>
  <c r="X53" i="29" s="1"/>
  <c r="W52" i="29"/>
  <c r="P52" i="29"/>
  <c r="Z52" i="29" s="1"/>
  <c r="O52" i="29"/>
  <c r="Y52" i="29" s="1"/>
  <c r="N52" i="29"/>
  <c r="X52" i="29" s="1"/>
  <c r="W51" i="29"/>
  <c r="P51" i="29"/>
  <c r="Z51" i="29" s="1"/>
  <c r="O51" i="29"/>
  <c r="Y51" i="29" s="1"/>
  <c r="N51" i="29"/>
  <c r="X51" i="29" s="1"/>
  <c r="W50" i="29"/>
  <c r="P50" i="29"/>
  <c r="Z50" i="29" s="1"/>
  <c r="O50" i="29"/>
  <c r="Y50" i="29" s="1"/>
  <c r="N50" i="29"/>
  <c r="X50" i="29" s="1"/>
  <c r="W49" i="29"/>
  <c r="P49" i="29"/>
  <c r="Z49" i="29" s="1"/>
  <c r="O49" i="29"/>
  <c r="Y49" i="29" s="1"/>
  <c r="N49" i="29"/>
  <c r="W48" i="29"/>
  <c r="P48" i="29"/>
  <c r="Z48" i="29" s="1"/>
  <c r="O48" i="29"/>
  <c r="Y48" i="29" s="1"/>
  <c r="N48" i="29"/>
  <c r="X48" i="29" s="1"/>
  <c r="P47" i="29"/>
  <c r="Z47" i="29" s="1"/>
  <c r="O47" i="29"/>
  <c r="Y47" i="29" s="1"/>
  <c r="N47" i="29"/>
  <c r="X47" i="29" s="1"/>
  <c r="W46" i="29"/>
  <c r="P46" i="29"/>
  <c r="Z46" i="29" s="1"/>
  <c r="O46" i="29"/>
  <c r="Y46" i="29" s="1"/>
  <c r="N46" i="29"/>
  <c r="X46" i="29" s="1"/>
  <c r="W45" i="29"/>
  <c r="P45" i="29"/>
  <c r="Z45" i="29" s="1"/>
  <c r="O45" i="29"/>
  <c r="Y45" i="29" s="1"/>
  <c r="N45" i="29"/>
  <c r="X45" i="29" s="1"/>
  <c r="W44" i="29"/>
  <c r="P44" i="29"/>
  <c r="Z44" i="29" s="1"/>
  <c r="O44" i="29"/>
  <c r="Y44" i="29" s="1"/>
  <c r="N44" i="29"/>
  <c r="W43" i="29"/>
  <c r="P43" i="29"/>
  <c r="Z43" i="29" s="1"/>
  <c r="O43" i="29"/>
  <c r="Y43" i="29" s="1"/>
  <c r="N43" i="29"/>
  <c r="W42" i="29"/>
  <c r="P42" i="29"/>
  <c r="Z42" i="29" s="1"/>
  <c r="O42" i="29"/>
  <c r="Y42" i="29" s="1"/>
  <c r="N42" i="29"/>
  <c r="X42" i="29" s="1"/>
  <c r="W41" i="29"/>
  <c r="P41" i="29"/>
  <c r="Z41" i="29" s="1"/>
  <c r="O41" i="29"/>
  <c r="Y41" i="29" s="1"/>
  <c r="N41" i="29"/>
  <c r="X41" i="29" s="1"/>
  <c r="W40" i="29"/>
  <c r="P40" i="29"/>
  <c r="Z40" i="29" s="1"/>
  <c r="O40" i="29"/>
  <c r="Y40" i="29" s="1"/>
  <c r="N40" i="29"/>
  <c r="W39" i="29"/>
  <c r="P39" i="29"/>
  <c r="Z39" i="29" s="1"/>
  <c r="O39" i="29"/>
  <c r="Y39" i="29" s="1"/>
  <c r="N39" i="29"/>
  <c r="X39" i="29" s="1"/>
  <c r="W38" i="29"/>
  <c r="P38" i="29"/>
  <c r="Z38" i="29" s="1"/>
  <c r="O38" i="29"/>
  <c r="Y38" i="29" s="1"/>
  <c r="N38" i="29"/>
  <c r="W37" i="29"/>
  <c r="P37" i="29"/>
  <c r="Z37" i="29" s="1"/>
  <c r="O37" i="29"/>
  <c r="Y37" i="29" s="1"/>
  <c r="N37" i="29"/>
  <c r="X37" i="29" s="1"/>
  <c r="W36" i="29"/>
  <c r="P36" i="29"/>
  <c r="Z36" i="29" s="1"/>
  <c r="O36" i="29"/>
  <c r="Y36" i="29" s="1"/>
  <c r="N36" i="29"/>
  <c r="X36" i="29" s="1"/>
  <c r="W34" i="29"/>
  <c r="P34" i="29"/>
  <c r="Z34" i="29" s="1"/>
  <c r="O34" i="29"/>
  <c r="Y34" i="29" s="1"/>
  <c r="N34" i="29"/>
  <c r="X34" i="29" s="1"/>
  <c r="W33" i="29"/>
  <c r="P33" i="29"/>
  <c r="Z33" i="29" s="1"/>
  <c r="O33" i="29"/>
  <c r="Y33" i="29" s="1"/>
  <c r="N33" i="29"/>
  <c r="X33" i="29" s="1"/>
  <c r="W32" i="29"/>
  <c r="P32" i="29"/>
  <c r="Z32" i="29" s="1"/>
  <c r="O32" i="29"/>
  <c r="Y32" i="29" s="1"/>
  <c r="N32" i="29"/>
  <c r="X32" i="29" s="1"/>
  <c r="W31" i="29"/>
  <c r="P31" i="29"/>
  <c r="Z31" i="29" s="1"/>
  <c r="Y31" i="29"/>
  <c r="N31" i="29"/>
  <c r="W30" i="29"/>
  <c r="P30" i="29"/>
  <c r="Z30" i="29" s="1"/>
  <c r="O30" i="29"/>
  <c r="Y30" i="29" s="1"/>
  <c r="N30" i="29"/>
  <c r="X30" i="29" s="1"/>
  <c r="W27" i="29"/>
  <c r="P27" i="29"/>
  <c r="Z27" i="29" s="1"/>
  <c r="O27" i="29"/>
  <c r="Y27" i="29" s="1"/>
  <c r="N27" i="29"/>
  <c r="X27" i="29" s="1"/>
  <c r="W26" i="29"/>
  <c r="P26" i="29"/>
  <c r="Z26" i="29" s="1"/>
  <c r="O26" i="29"/>
  <c r="Y26" i="29" s="1"/>
  <c r="N26" i="29"/>
  <c r="X26" i="29" s="1"/>
  <c r="W25" i="29"/>
  <c r="P25" i="29"/>
  <c r="Z25" i="29" s="1"/>
  <c r="O25" i="29"/>
  <c r="Y25" i="29" s="1"/>
  <c r="N25" i="29"/>
  <c r="X25" i="29" s="1"/>
  <c r="W24" i="29"/>
  <c r="P24" i="29"/>
  <c r="Z24" i="29" s="1"/>
  <c r="O24" i="29"/>
  <c r="Y24" i="29" s="1"/>
  <c r="N24" i="29"/>
  <c r="X24" i="29" s="1"/>
  <c r="W104" i="29"/>
  <c r="P104" i="29"/>
  <c r="Z104" i="29" s="1"/>
  <c r="O104" i="29"/>
  <c r="Y104" i="29" s="1"/>
  <c r="N104" i="29"/>
  <c r="X104" i="29" s="1"/>
  <c r="W23" i="29"/>
  <c r="P23" i="29"/>
  <c r="Z23" i="29" s="1"/>
  <c r="O23" i="29"/>
  <c r="Y23" i="29" s="1"/>
  <c r="N23" i="29"/>
  <c r="X23" i="29" s="1"/>
  <c r="W22" i="29"/>
  <c r="P22" i="29"/>
  <c r="Z22" i="29" s="1"/>
  <c r="O22" i="29"/>
  <c r="Y22" i="29" s="1"/>
  <c r="N22" i="29"/>
  <c r="X22" i="29" s="1"/>
  <c r="W21" i="29"/>
  <c r="P21" i="29"/>
  <c r="Z21" i="29" s="1"/>
  <c r="O21" i="29"/>
  <c r="Y21" i="29" s="1"/>
  <c r="N21" i="29"/>
  <c r="W20" i="29"/>
  <c r="P20" i="29"/>
  <c r="Z20" i="29" s="1"/>
  <c r="O20" i="29"/>
  <c r="Y20" i="29" s="1"/>
  <c r="N20" i="29"/>
  <c r="W19" i="29"/>
  <c r="P19" i="29"/>
  <c r="Z19" i="29" s="1"/>
  <c r="O19" i="29"/>
  <c r="Y19" i="29" s="1"/>
  <c r="N19" i="29"/>
  <c r="W18" i="29"/>
  <c r="P18" i="29"/>
  <c r="Z18" i="29" s="1"/>
  <c r="O18" i="29"/>
  <c r="Y18" i="29" s="1"/>
  <c r="N18" i="29"/>
  <c r="X18" i="29" s="1"/>
  <c r="P17" i="29"/>
  <c r="Z17" i="29" s="1"/>
  <c r="O17" i="29"/>
  <c r="Y17" i="29" s="1"/>
  <c r="N17" i="29"/>
  <c r="X17" i="29" s="1"/>
  <c r="W16" i="29"/>
  <c r="P16" i="29"/>
  <c r="Z16" i="29" s="1"/>
  <c r="O16" i="29"/>
  <c r="Y16" i="29" s="1"/>
  <c r="N16" i="29"/>
  <c r="X16" i="29" s="1"/>
  <c r="W15" i="29"/>
  <c r="P15" i="29"/>
  <c r="Z15" i="29" s="1"/>
  <c r="O15" i="29"/>
  <c r="Y15" i="29" s="1"/>
  <c r="N15" i="29"/>
  <c r="W14" i="29"/>
  <c r="P14" i="29"/>
  <c r="Z14" i="29" s="1"/>
  <c r="O14" i="29"/>
  <c r="Y14" i="29" s="1"/>
  <c r="N14" i="29"/>
  <c r="P13" i="29"/>
  <c r="Z13" i="29" s="1"/>
  <c r="O13" i="29"/>
  <c r="N13" i="29"/>
  <c r="X13" i="29" s="1"/>
  <c r="W12" i="29"/>
  <c r="P12" i="29"/>
  <c r="Z12" i="29" s="1"/>
  <c r="O12" i="29"/>
  <c r="Y12" i="29" s="1"/>
  <c r="N12" i="29"/>
  <c r="W11" i="29"/>
  <c r="P11" i="29"/>
  <c r="Z11" i="29" s="1"/>
  <c r="O11" i="29"/>
  <c r="Y11" i="29" s="1"/>
  <c r="N11" i="29"/>
  <c r="X11" i="29" s="1"/>
  <c r="W10" i="29"/>
  <c r="P10" i="29"/>
  <c r="Z10" i="29" s="1"/>
  <c r="O10" i="29"/>
  <c r="Y10" i="29" s="1"/>
  <c r="N10" i="29"/>
  <c r="X10" i="29" s="1"/>
  <c r="W9" i="29"/>
  <c r="P9" i="29"/>
  <c r="Z9" i="29" s="1"/>
  <c r="O9" i="29"/>
  <c r="Y9" i="29" s="1"/>
  <c r="N9" i="29"/>
  <c r="X9" i="29" s="1"/>
  <c r="W8" i="29"/>
  <c r="P8" i="29"/>
  <c r="Z8" i="29" s="1"/>
  <c r="O8" i="29"/>
  <c r="Y8" i="29" s="1"/>
  <c r="N8" i="29"/>
  <c r="X8" i="29" s="1"/>
  <c r="W7" i="29"/>
  <c r="P7" i="29"/>
  <c r="Z7" i="29" s="1"/>
  <c r="O7" i="29"/>
  <c r="Y7" i="29" s="1"/>
  <c r="N7" i="29"/>
  <c r="S36" i="31" a="1"/>
  <c r="S140" i="31" a="1"/>
  <c r="S119" i="31" a="1"/>
  <c r="U119" i="31" a="1"/>
  <c r="Q140" i="31" a="1"/>
  <c r="U140" i="31" a="1"/>
  <c r="U138" i="31" a="1"/>
  <c r="T140" i="31" a="1"/>
  <c r="T138" i="31" a="1"/>
  <c r="T119" i="31" a="1"/>
  <c r="Q119" i="31" a="1"/>
  <c r="R36" i="31" a="1"/>
  <c r="R138" i="31" a="1"/>
  <c r="U36" i="31" a="1"/>
  <c r="S138" i="31" a="1"/>
  <c r="T36" i="31" a="1"/>
  <c r="Q36" i="31" a="1"/>
  <c r="R140" i="31" a="1"/>
  <c r="R119" i="31" a="1"/>
  <c r="Q138" i="31" a="1"/>
  <c r="Q138" i="31" l="1"/>
  <c r="U138" i="31"/>
  <c r="S138" i="31"/>
  <c r="T138" i="31"/>
  <c r="R138" i="31"/>
  <c r="R119" i="31"/>
  <c r="Q119" i="31"/>
  <c r="T119" i="31"/>
  <c r="S119" i="31"/>
  <c r="U119" i="31"/>
  <c r="U36" i="31"/>
  <c r="T36" i="31"/>
  <c r="S36" i="31"/>
  <c r="R36" i="31"/>
  <c r="Q36" i="31"/>
  <c r="X7" i="29"/>
  <c r="X12" i="29"/>
  <c r="T140" i="31"/>
  <c r="U140" i="31"/>
  <c r="S140" i="31"/>
  <c r="Q140" i="31"/>
  <c r="R140" i="31"/>
  <c r="X72" i="29"/>
  <c r="X43" i="29"/>
  <c r="X15" i="29"/>
  <c r="X31" i="29"/>
  <c r="X40" i="29"/>
  <c r="X61" i="29"/>
  <c r="X14" i="29"/>
  <c r="X86" i="29"/>
  <c r="X21" i="29"/>
  <c r="X38" i="29"/>
  <c r="X89" i="29"/>
  <c r="X92" i="29"/>
  <c r="X20" i="29"/>
  <c r="X19" i="29"/>
  <c r="X44" i="29"/>
  <c r="X68" i="29"/>
  <c r="X85" i="29"/>
  <c r="X91" i="29"/>
  <c r="X66" i="29"/>
  <c r="X49" i="29"/>
  <c r="X63" i="29"/>
  <c r="X62" i="29"/>
  <c r="X140" i="29"/>
  <c r="X95" i="29"/>
  <c r="X79" i="29"/>
  <c r="X93" i="29"/>
  <c r="X148" i="29"/>
  <c r="X124" i="29"/>
  <c r="X139" i="29"/>
  <c r="X120" i="29"/>
  <c r="X134" i="29"/>
  <c r="X131" i="29"/>
  <c r="X130" i="29"/>
  <c r="X146" i="29"/>
  <c r="AE15" i="28"/>
  <c r="W124" i="28"/>
  <c r="P124" i="28"/>
  <c r="Z124" i="28" s="1"/>
  <c r="O124" i="28"/>
  <c r="Y124" i="28" s="1"/>
  <c r="N124" i="28"/>
  <c r="X124" i="28" s="1"/>
  <c r="AE123" i="27"/>
  <c r="AD123" i="27"/>
  <c r="AC123" i="27"/>
  <c r="AB123" i="27"/>
  <c r="W123" i="27"/>
  <c r="P123" i="27"/>
  <c r="Z123" i="27" s="1"/>
  <c r="O123" i="27"/>
  <c r="Y123" i="27" s="1"/>
  <c r="N123" i="27"/>
  <c r="K123" i="27"/>
  <c r="J123" i="27"/>
  <c r="I123" i="27"/>
  <c r="H123" i="27"/>
  <c r="W112" i="28"/>
  <c r="P112" i="28"/>
  <c r="Z112" i="28" s="1"/>
  <c r="O112" i="28"/>
  <c r="Y112" i="28" s="1"/>
  <c r="N112" i="28"/>
  <c r="X112" i="28" s="1"/>
  <c r="G111" i="27"/>
  <c r="H111" i="27"/>
  <c r="I111" i="27"/>
  <c r="J111" i="27"/>
  <c r="K111" i="27"/>
  <c r="W111" i="27"/>
  <c r="AA111" i="27"/>
  <c r="AB111" i="27"/>
  <c r="AC111" i="27"/>
  <c r="AD111" i="27"/>
  <c r="AE111" i="27"/>
  <c r="P111" i="27"/>
  <c r="Z111" i="27" s="1"/>
  <c r="O111" i="27"/>
  <c r="Y111" i="27" s="1"/>
  <c r="N111" i="27"/>
  <c r="X111" i="27" s="1"/>
  <c r="W50" i="26"/>
  <c r="W21" i="26"/>
  <c r="AD36" i="31" l="1"/>
  <c r="J36" i="31"/>
  <c r="K36" i="31"/>
  <c r="AE36" i="31"/>
  <c r="K119" i="31"/>
  <c r="AE119" i="31"/>
  <c r="I119" i="31"/>
  <c r="AC119" i="31"/>
  <c r="I36" i="31"/>
  <c r="AC36" i="31"/>
  <c r="G119" i="31"/>
  <c r="AA119" i="31"/>
  <c r="H36" i="31"/>
  <c r="AB36" i="31"/>
  <c r="J119" i="31"/>
  <c r="AD119" i="31"/>
  <c r="AB119" i="31"/>
  <c r="H119" i="31"/>
  <c r="AD138" i="31"/>
  <c r="J138" i="31"/>
  <c r="AC138" i="31"/>
  <c r="I138" i="31"/>
  <c r="K138" i="31"/>
  <c r="AE138" i="31"/>
  <c r="H138" i="31"/>
  <c r="AB138" i="31"/>
  <c r="G36" i="31"/>
  <c r="AA36" i="31"/>
  <c r="AA138" i="31"/>
  <c r="G138" i="31"/>
  <c r="H140" i="31"/>
  <c r="AB140" i="31"/>
  <c r="AA140" i="31"/>
  <c r="G140" i="31"/>
  <c r="I140" i="31"/>
  <c r="AC140" i="31"/>
  <c r="K140" i="31"/>
  <c r="AE140" i="31"/>
  <c r="J140" i="31"/>
  <c r="AD140" i="31"/>
  <c r="X123" i="27"/>
  <c r="W110" i="28"/>
  <c r="P110" i="28"/>
  <c r="Z110" i="28" s="1"/>
  <c r="O110" i="28"/>
  <c r="Y110" i="28" s="1"/>
  <c r="N110" i="28"/>
  <c r="X110" i="28" s="1"/>
  <c r="W109" i="27"/>
  <c r="P109" i="27"/>
  <c r="Z109" i="27" s="1"/>
  <c r="O109" i="27"/>
  <c r="Y109" i="27" s="1"/>
  <c r="N109" i="27"/>
  <c r="X109" i="27" s="1"/>
  <c r="U139" i="33" a="1"/>
  <c r="Q139" i="33" a="1"/>
  <c r="T139" i="33" a="1"/>
  <c r="S139" i="33" a="1"/>
  <c r="R139" i="33" a="1"/>
  <c r="Q139" i="33" l="1"/>
  <c r="R139" i="33"/>
  <c r="U139" i="33"/>
  <c r="S139" i="33"/>
  <c r="T139" i="33"/>
  <c r="W50" i="27"/>
  <c r="W21" i="27"/>
  <c r="O17" i="28"/>
  <c r="P17" i="28"/>
  <c r="Z17" i="28" s="1"/>
  <c r="N17" i="28"/>
  <c r="X17" i="28" s="1"/>
  <c r="O17" i="27"/>
  <c r="Y17" i="27" s="1"/>
  <c r="W17" i="27"/>
  <c r="P17" i="27"/>
  <c r="Z17" i="27" s="1"/>
  <c r="N17" i="27"/>
  <c r="X17" i="27" s="1"/>
  <c r="O17" i="26"/>
  <c r="Y17" i="26" s="1"/>
  <c r="W17" i="26"/>
  <c r="P17" i="26"/>
  <c r="Z17" i="26" s="1"/>
  <c r="N17" i="26"/>
  <c r="X17" i="26" s="1"/>
  <c r="W21" i="25"/>
  <c r="O17" i="25"/>
  <c r="Y17" i="25" s="1"/>
  <c r="W17" i="25"/>
  <c r="P17" i="25"/>
  <c r="Z17" i="25" s="1"/>
  <c r="N17" i="25"/>
  <c r="X17" i="25" s="1"/>
  <c r="N51" i="28"/>
  <c r="X51" i="28" s="1"/>
  <c r="O51" i="28"/>
  <c r="Y51" i="28" s="1"/>
  <c r="P51" i="28"/>
  <c r="Z51" i="28" s="1"/>
  <c r="N50" i="27"/>
  <c r="X50" i="27" s="1"/>
  <c r="O50" i="27"/>
  <c r="Y50" i="27" s="1"/>
  <c r="P50" i="27"/>
  <c r="Z50" i="27" s="1"/>
  <c r="N50" i="26"/>
  <c r="X50" i="26" s="1"/>
  <c r="O50" i="26"/>
  <c r="Y50" i="26" s="1"/>
  <c r="P50" i="26"/>
  <c r="Z50" i="26" s="1"/>
  <c r="N48" i="24"/>
  <c r="O48" i="24"/>
  <c r="P48" i="24"/>
  <c r="G48" i="24"/>
  <c r="H48" i="24"/>
  <c r="I48" i="24"/>
  <c r="J48" i="24"/>
  <c r="K48" i="24"/>
  <c r="N50" i="25"/>
  <c r="O50" i="25"/>
  <c r="Y50" i="25" s="1"/>
  <c r="J139" i="33" l="1"/>
  <c r="AC139" i="33"/>
  <c r="AE139" i="33"/>
  <c r="AB139" i="33"/>
  <c r="AD139" i="33"/>
  <c r="AA139" i="33"/>
  <c r="I139" i="33"/>
  <c r="G139" i="33"/>
  <c r="K139" i="33"/>
  <c r="H139" i="33"/>
  <c r="P50" i="25"/>
  <c r="Z50" i="25" s="1"/>
  <c r="G10" i="24"/>
  <c r="H10" i="24"/>
  <c r="I10" i="24"/>
  <c r="J10" i="24"/>
  <c r="K10" i="24"/>
  <c r="G17" i="25" l="1"/>
  <c r="AA17" i="25"/>
  <c r="H17" i="25"/>
  <c r="AB17" i="25"/>
  <c r="I17" i="25"/>
  <c r="AC17" i="25"/>
  <c r="J17" i="25"/>
  <c r="AD17" i="25"/>
  <c r="K17" i="25"/>
  <c r="AE17" i="25"/>
  <c r="Q181" i="22"/>
  <c r="U145" i="22" l="1"/>
  <c r="P108" i="23"/>
  <c r="Z108" i="23" s="1"/>
  <c r="W108" i="23"/>
  <c r="X108" i="23"/>
  <c r="Y108" i="23"/>
  <c r="N107" i="22"/>
  <c r="X107" i="22" s="1"/>
  <c r="O107" i="22"/>
  <c r="Y107" i="22" s="1"/>
  <c r="P107" i="22"/>
  <c r="W107" i="22"/>
  <c r="Z107" i="22"/>
  <c r="J124" i="13"/>
  <c r="N21" i="28"/>
  <c r="X21" i="28" s="1"/>
  <c r="O21" i="28"/>
  <c r="Y21" i="28" s="1"/>
  <c r="P21" i="28"/>
  <c r="Z21" i="28" s="1"/>
  <c r="N21" i="27"/>
  <c r="X21" i="27" s="1"/>
  <c r="O21" i="27"/>
  <c r="Y21" i="27" s="1"/>
  <c r="P21" i="27"/>
  <c r="Z21" i="27" s="1"/>
  <c r="N21" i="26"/>
  <c r="X21" i="26" s="1"/>
  <c r="O21" i="26"/>
  <c r="Y21" i="26" s="1"/>
  <c r="P21" i="26"/>
  <c r="Z21" i="26" s="1"/>
  <c r="N21" i="25"/>
  <c r="X21" i="25" s="1"/>
  <c r="O21" i="25"/>
  <c r="Y21" i="25" s="1"/>
  <c r="P21" i="25"/>
  <c r="Z21" i="25" s="1"/>
  <c r="N19" i="24"/>
  <c r="O19" i="24"/>
  <c r="P19" i="24"/>
  <c r="N17" i="23"/>
  <c r="O17" i="23"/>
  <c r="P17" i="23"/>
  <c r="N17" i="22"/>
  <c r="O17" i="22"/>
  <c r="P17" i="22"/>
  <c r="N14" i="13"/>
  <c r="O14" i="13"/>
  <c r="P14" i="13"/>
  <c r="Q14" i="13"/>
  <c r="R14" i="13"/>
  <c r="S14" i="13"/>
  <c r="T14" i="13"/>
  <c r="U14" i="13"/>
  <c r="B173" i="25"/>
  <c r="B172" i="25"/>
  <c r="S164" i="13" l="1"/>
  <c r="P173" i="27" l="1"/>
  <c r="N173" i="27"/>
  <c r="P172" i="26"/>
  <c r="N172" i="26"/>
  <c r="Z189" i="28"/>
  <c r="X189" i="28"/>
  <c r="W189" i="28"/>
  <c r="Z186" i="28"/>
  <c r="X186" i="28"/>
  <c r="W186" i="28"/>
  <c r="Z185" i="28"/>
  <c r="X185" i="28"/>
  <c r="W185" i="28"/>
  <c r="Z183" i="28"/>
  <c r="X183" i="28"/>
  <c r="W183" i="28"/>
  <c r="Z179" i="28"/>
  <c r="X179" i="28"/>
  <c r="W179" i="28"/>
  <c r="Z173" i="28"/>
  <c r="X173" i="28"/>
  <c r="W173" i="28"/>
  <c r="Z172" i="28"/>
  <c r="X172" i="28"/>
  <c r="W172" i="28"/>
  <c r="Z171" i="28"/>
  <c r="X171" i="28"/>
  <c r="W171" i="28"/>
  <c r="Z170" i="28"/>
  <c r="X170" i="28"/>
  <c r="W170" i="28"/>
  <c r="X166" i="28"/>
  <c r="W166" i="28"/>
  <c r="X165" i="28"/>
  <c r="W165" i="28"/>
  <c r="X164" i="28"/>
  <c r="W164" i="28"/>
  <c r="X163" i="28"/>
  <c r="W163" i="28"/>
  <c r="X160" i="28"/>
  <c r="W160" i="28"/>
  <c r="X159" i="28"/>
  <c r="W159" i="28"/>
  <c r="X158" i="28"/>
  <c r="W158" i="28"/>
  <c r="X157" i="28"/>
  <c r="W157" i="28"/>
  <c r="X156" i="28"/>
  <c r="W152" i="28"/>
  <c r="P152" i="28"/>
  <c r="Z152" i="28" s="1"/>
  <c r="O152" i="28"/>
  <c r="Y152" i="28" s="1"/>
  <c r="N152" i="28"/>
  <c r="X152" i="28" s="1"/>
  <c r="W151" i="28"/>
  <c r="P151" i="28"/>
  <c r="Z151" i="28" s="1"/>
  <c r="O151" i="28"/>
  <c r="Y151" i="28" s="1"/>
  <c r="N151" i="28"/>
  <c r="W150" i="28"/>
  <c r="P150" i="28"/>
  <c r="Z150" i="28" s="1"/>
  <c r="O150" i="28"/>
  <c r="Y150" i="28" s="1"/>
  <c r="N150" i="28"/>
  <c r="X150" i="28" s="1"/>
  <c r="W149" i="28"/>
  <c r="P149" i="28"/>
  <c r="Z149" i="28" s="1"/>
  <c r="O149" i="28"/>
  <c r="Y149" i="28" s="1"/>
  <c r="N149" i="28"/>
  <c r="X149" i="28" s="1"/>
  <c r="W148" i="28"/>
  <c r="P148" i="28"/>
  <c r="Z148" i="28" s="1"/>
  <c r="O148" i="28"/>
  <c r="Y148" i="28" s="1"/>
  <c r="N148" i="28"/>
  <c r="X148" i="28" s="1"/>
  <c r="W147" i="28"/>
  <c r="P147" i="28"/>
  <c r="Z147" i="28" s="1"/>
  <c r="O147" i="28"/>
  <c r="Y147" i="28" s="1"/>
  <c r="N147" i="28"/>
  <c r="W146" i="28"/>
  <c r="P146" i="28"/>
  <c r="Z146" i="28" s="1"/>
  <c r="O146" i="28"/>
  <c r="Y146" i="28" s="1"/>
  <c r="N146" i="28"/>
  <c r="X146" i="28" s="1"/>
  <c r="W145" i="28"/>
  <c r="P145" i="28"/>
  <c r="Z145" i="28" s="1"/>
  <c r="O145" i="28"/>
  <c r="Y145" i="28" s="1"/>
  <c r="N145" i="28"/>
  <c r="X145" i="28" s="1"/>
  <c r="W144" i="28"/>
  <c r="P144" i="28"/>
  <c r="Z144" i="28" s="1"/>
  <c r="O144" i="28"/>
  <c r="Y144" i="28" s="1"/>
  <c r="N144" i="28"/>
  <c r="X144" i="28" s="1"/>
  <c r="W143" i="28"/>
  <c r="P143" i="28"/>
  <c r="Z143" i="28" s="1"/>
  <c r="O143" i="28"/>
  <c r="Y143" i="28" s="1"/>
  <c r="N143" i="28"/>
  <c r="W142" i="28"/>
  <c r="P142" i="28"/>
  <c r="Z142" i="28" s="1"/>
  <c r="O142" i="28"/>
  <c r="Y142" i="28" s="1"/>
  <c r="N142" i="28"/>
  <c r="X142" i="28" s="1"/>
  <c r="W141" i="28"/>
  <c r="P141" i="28"/>
  <c r="Z141" i="28" s="1"/>
  <c r="O141" i="28"/>
  <c r="Y141" i="28" s="1"/>
  <c r="N141" i="28"/>
  <c r="W140" i="28"/>
  <c r="P140" i="28"/>
  <c r="Z140" i="28" s="1"/>
  <c r="O140" i="28"/>
  <c r="Y140" i="28" s="1"/>
  <c r="N140" i="28"/>
  <c r="X140" i="28" s="1"/>
  <c r="W139" i="28"/>
  <c r="P139" i="28"/>
  <c r="Z139" i="28" s="1"/>
  <c r="O139" i="28"/>
  <c r="Y139" i="28" s="1"/>
  <c r="N139" i="28"/>
  <c r="W138" i="28"/>
  <c r="P138" i="28"/>
  <c r="Z138" i="28" s="1"/>
  <c r="O138" i="28"/>
  <c r="Y138" i="28" s="1"/>
  <c r="N138" i="28"/>
  <c r="X138" i="28" s="1"/>
  <c r="W137" i="28"/>
  <c r="P137" i="28"/>
  <c r="Z137" i="28" s="1"/>
  <c r="O137" i="28"/>
  <c r="Y137" i="28" s="1"/>
  <c r="N137" i="28"/>
  <c r="W136" i="28"/>
  <c r="P136" i="28"/>
  <c r="Z136" i="28" s="1"/>
  <c r="O136" i="28"/>
  <c r="Y136" i="28" s="1"/>
  <c r="N136" i="28"/>
  <c r="X136" i="28" s="1"/>
  <c r="W135" i="28"/>
  <c r="P135" i="28"/>
  <c r="Z135" i="28" s="1"/>
  <c r="O135" i="28"/>
  <c r="Y135" i="28" s="1"/>
  <c r="N135" i="28"/>
  <c r="W134" i="28"/>
  <c r="P134" i="28"/>
  <c r="Z134" i="28" s="1"/>
  <c r="O134" i="28"/>
  <c r="Y134" i="28" s="1"/>
  <c r="N134" i="28"/>
  <c r="X134" i="28" s="1"/>
  <c r="W133" i="28"/>
  <c r="P133" i="28"/>
  <c r="Z133" i="28" s="1"/>
  <c r="O133" i="28"/>
  <c r="Y133" i="28" s="1"/>
  <c r="N133" i="28"/>
  <c r="W132" i="28"/>
  <c r="P132" i="28"/>
  <c r="Z132" i="28" s="1"/>
  <c r="O132" i="28"/>
  <c r="Y132" i="28" s="1"/>
  <c r="N132" i="28"/>
  <c r="X132" i="28" s="1"/>
  <c r="W131" i="28"/>
  <c r="P131" i="28"/>
  <c r="Z131" i="28" s="1"/>
  <c r="O131" i="28"/>
  <c r="Y131" i="28" s="1"/>
  <c r="N131" i="28"/>
  <c r="W130" i="28"/>
  <c r="P130" i="28"/>
  <c r="Z130" i="28" s="1"/>
  <c r="O130" i="28"/>
  <c r="Y130" i="28" s="1"/>
  <c r="N130" i="28"/>
  <c r="X130" i="28" s="1"/>
  <c r="W129" i="28"/>
  <c r="P129" i="28"/>
  <c r="Z129" i="28" s="1"/>
  <c r="O129" i="28"/>
  <c r="Y129" i="28" s="1"/>
  <c r="N129" i="28"/>
  <c r="W128" i="28"/>
  <c r="P128" i="28"/>
  <c r="Z128" i="28" s="1"/>
  <c r="O128" i="28"/>
  <c r="Y128" i="28" s="1"/>
  <c r="N128" i="28"/>
  <c r="X128" i="28" s="1"/>
  <c r="W127" i="28"/>
  <c r="P127" i="28"/>
  <c r="Z127" i="28" s="1"/>
  <c r="O127" i="28"/>
  <c r="Y127" i="28" s="1"/>
  <c r="N127" i="28"/>
  <c r="W126" i="28"/>
  <c r="P126" i="28"/>
  <c r="Z126" i="28" s="1"/>
  <c r="O126" i="28"/>
  <c r="Y126" i="28" s="1"/>
  <c r="N126" i="28"/>
  <c r="X126" i="28" s="1"/>
  <c r="W125" i="28"/>
  <c r="P125" i="28"/>
  <c r="Z125" i="28" s="1"/>
  <c r="O125" i="28"/>
  <c r="Y125" i="28" s="1"/>
  <c r="N125" i="28"/>
  <c r="AE123" i="28"/>
  <c r="AD123" i="28"/>
  <c r="AC123" i="28"/>
  <c r="AB123" i="28"/>
  <c r="W123" i="28"/>
  <c r="P123" i="28"/>
  <c r="Z123" i="28" s="1"/>
  <c r="O123" i="28"/>
  <c r="Y123" i="28" s="1"/>
  <c r="N123" i="28"/>
  <c r="X123" i="28" s="1"/>
  <c r="K123" i="28"/>
  <c r="J123" i="28"/>
  <c r="I123" i="28"/>
  <c r="H123" i="28"/>
  <c r="W122" i="28"/>
  <c r="P122" i="28"/>
  <c r="Z122" i="28" s="1"/>
  <c r="O122" i="28"/>
  <c r="Y122" i="28" s="1"/>
  <c r="N122" i="28"/>
  <c r="W121" i="28"/>
  <c r="P121" i="28"/>
  <c r="Z121" i="28" s="1"/>
  <c r="O121" i="28"/>
  <c r="Y121" i="28" s="1"/>
  <c r="N121" i="28"/>
  <c r="X121" i="28" s="1"/>
  <c r="W119" i="28"/>
  <c r="P119" i="28"/>
  <c r="Z119" i="28" s="1"/>
  <c r="O119" i="28"/>
  <c r="Y119" i="28" s="1"/>
  <c r="N119" i="28"/>
  <c r="W118" i="28"/>
  <c r="P118" i="28"/>
  <c r="Z118" i="28" s="1"/>
  <c r="O118" i="28"/>
  <c r="Y118" i="28" s="1"/>
  <c r="N118" i="28"/>
  <c r="W117" i="28"/>
  <c r="P117" i="28"/>
  <c r="Z117" i="28" s="1"/>
  <c r="O117" i="28"/>
  <c r="Y117" i="28" s="1"/>
  <c r="N117" i="28"/>
  <c r="W116" i="28"/>
  <c r="P116" i="28"/>
  <c r="Z116" i="28" s="1"/>
  <c r="O116" i="28"/>
  <c r="Y116" i="28" s="1"/>
  <c r="N116" i="28"/>
  <c r="X116" i="28" s="1"/>
  <c r="W115" i="28"/>
  <c r="P115" i="28"/>
  <c r="Z115" i="28" s="1"/>
  <c r="O115" i="28"/>
  <c r="Y115" i="28" s="1"/>
  <c r="N115" i="28"/>
  <c r="W114" i="28"/>
  <c r="P114" i="28"/>
  <c r="Z114" i="28" s="1"/>
  <c r="O114" i="28"/>
  <c r="Y114" i="28" s="1"/>
  <c r="N114" i="28"/>
  <c r="X114" i="28" s="1"/>
  <c r="W113" i="28"/>
  <c r="P113" i="28"/>
  <c r="Z113" i="28" s="1"/>
  <c r="O113" i="28"/>
  <c r="Y113" i="28" s="1"/>
  <c r="N113" i="28"/>
  <c r="X113" i="28" s="1"/>
  <c r="W111" i="28"/>
  <c r="P111" i="28"/>
  <c r="Z111" i="28" s="1"/>
  <c r="O111" i="28"/>
  <c r="Y111" i="28" s="1"/>
  <c r="N111" i="28"/>
  <c r="X111" i="28" s="1"/>
  <c r="W109" i="28"/>
  <c r="P109" i="28"/>
  <c r="Z109" i="28" s="1"/>
  <c r="O109" i="28"/>
  <c r="Y109" i="28" s="1"/>
  <c r="N109" i="28"/>
  <c r="X109" i="28" s="1"/>
  <c r="W28" i="28"/>
  <c r="P28" i="28"/>
  <c r="Z28" i="28" s="1"/>
  <c r="O28" i="28"/>
  <c r="Y28" i="28" s="1"/>
  <c r="N28" i="28"/>
  <c r="W108" i="28"/>
  <c r="P108" i="28"/>
  <c r="Z108" i="28" s="1"/>
  <c r="O108" i="28"/>
  <c r="Y108" i="28" s="1"/>
  <c r="N108" i="28"/>
  <c r="X108" i="28" s="1"/>
  <c r="W107" i="28"/>
  <c r="P107" i="28"/>
  <c r="Z107" i="28" s="1"/>
  <c r="O107" i="28"/>
  <c r="Y107" i="28" s="1"/>
  <c r="N107" i="28"/>
  <c r="X107" i="28" s="1"/>
  <c r="W106" i="28"/>
  <c r="P106" i="28"/>
  <c r="Z106" i="28" s="1"/>
  <c r="O106" i="28"/>
  <c r="Y106" i="28" s="1"/>
  <c r="N106" i="28"/>
  <c r="X106" i="28" s="1"/>
  <c r="W105" i="28"/>
  <c r="P105" i="28"/>
  <c r="Z105" i="28" s="1"/>
  <c r="O105" i="28"/>
  <c r="Y105" i="28" s="1"/>
  <c r="N105" i="28"/>
  <c r="X105" i="28" s="1"/>
  <c r="W104" i="28"/>
  <c r="P104" i="28"/>
  <c r="Z104" i="28" s="1"/>
  <c r="O104" i="28"/>
  <c r="Y104" i="28" s="1"/>
  <c r="N104" i="28"/>
  <c r="X104" i="28" s="1"/>
  <c r="W103" i="28"/>
  <c r="P103" i="28"/>
  <c r="Z103" i="28" s="1"/>
  <c r="O103" i="28"/>
  <c r="Y103" i="28" s="1"/>
  <c r="N103" i="28"/>
  <c r="X103" i="28" s="1"/>
  <c r="W102" i="28"/>
  <c r="P102" i="28"/>
  <c r="Z102" i="28" s="1"/>
  <c r="O102" i="28"/>
  <c r="Y102" i="28" s="1"/>
  <c r="N102" i="28"/>
  <c r="X102" i="28" s="1"/>
  <c r="W120" i="28"/>
  <c r="P120" i="28"/>
  <c r="Z120" i="28" s="1"/>
  <c r="O120" i="28"/>
  <c r="Y120" i="28" s="1"/>
  <c r="N120" i="28"/>
  <c r="X120" i="28" s="1"/>
  <c r="W100" i="28"/>
  <c r="P100" i="28"/>
  <c r="Z100" i="28" s="1"/>
  <c r="O100" i="28"/>
  <c r="Y100" i="28" s="1"/>
  <c r="N100" i="28"/>
  <c r="X100" i="28" s="1"/>
  <c r="W99" i="28"/>
  <c r="P99" i="28"/>
  <c r="Z99" i="28" s="1"/>
  <c r="O99" i="28"/>
  <c r="Y99" i="28" s="1"/>
  <c r="N99" i="28"/>
  <c r="X99" i="28" s="1"/>
  <c r="W98" i="28"/>
  <c r="P98" i="28"/>
  <c r="Z98" i="28" s="1"/>
  <c r="O98" i="28"/>
  <c r="Y98" i="28" s="1"/>
  <c r="N98" i="28"/>
  <c r="X98" i="28" s="1"/>
  <c r="W97" i="28"/>
  <c r="P97" i="28"/>
  <c r="Z97" i="28" s="1"/>
  <c r="O97" i="28"/>
  <c r="Y97" i="28" s="1"/>
  <c r="N97" i="28"/>
  <c r="X97" i="28" s="1"/>
  <c r="W96" i="28"/>
  <c r="P96" i="28"/>
  <c r="Z96" i="28" s="1"/>
  <c r="O96" i="28"/>
  <c r="Y96" i="28" s="1"/>
  <c r="N96" i="28"/>
  <c r="X96" i="28" s="1"/>
  <c r="W95" i="28"/>
  <c r="P95" i="28"/>
  <c r="Z95" i="28" s="1"/>
  <c r="O95" i="28"/>
  <c r="Y95" i="28" s="1"/>
  <c r="N95" i="28"/>
  <c r="X95" i="28" s="1"/>
  <c r="W94" i="28"/>
  <c r="P94" i="28"/>
  <c r="Z94" i="28" s="1"/>
  <c r="O94" i="28"/>
  <c r="Y94" i="28" s="1"/>
  <c r="N94" i="28"/>
  <c r="W93" i="28"/>
  <c r="P93" i="28"/>
  <c r="Z93" i="28" s="1"/>
  <c r="O93" i="28"/>
  <c r="Y93" i="28" s="1"/>
  <c r="N93" i="28"/>
  <c r="X93" i="28" s="1"/>
  <c r="W92" i="28"/>
  <c r="P92" i="28"/>
  <c r="Z92" i="28" s="1"/>
  <c r="O92" i="28"/>
  <c r="Y92" i="28" s="1"/>
  <c r="N92" i="28"/>
  <c r="X92" i="28" s="1"/>
  <c r="W91" i="28"/>
  <c r="P91" i="28"/>
  <c r="Z91" i="28" s="1"/>
  <c r="O91" i="28"/>
  <c r="Y91" i="28" s="1"/>
  <c r="N91" i="28"/>
  <c r="X91" i="28" s="1"/>
  <c r="W90" i="28"/>
  <c r="P90" i="28"/>
  <c r="Z90" i="28" s="1"/>
  <c r="O90" i="28"/>
  <c r="Y90" i="28" s="1"/>
  <c r="N90" i="28"/>
  <c r="X90" i="28" s="1"/>
  <c r="W89" i="28"/>
  <c r="P89" i="28"/>
  <c r="Z89" i="28" s="1"/>
  <c r="O89" i="28"/>
  <c r="Y89" i="28" s="1"/>
  <c r="N89" i="28"/>
  <c r="X89" i="28" s="1"/>
  <c r="W88" i="28"/>
  <c r="P88" i="28"/>
  <c r="Z88" i="28" s="1"/>
  <c r="O88" i="28"/>
  <c r="Y88" i="28" s="1"/>
  <c r="N88" i="28"/>
  <c r="X88" i="28" s="1"/>
  <c r="W87" i="28"/>
  <c r="P87" i="28"/>
  <c r="Z87" i="28" s="1"/>
  <c r="O87" i="28"/>
  <c r="Y87" i="28" s="1"/>
  <c r="N87" i="28"/>
  <c r="X87" i="28" s="1"/>
  <c r="W86" i="28"/>
  <c r="P86" i="28"/>
  <c r="Z86" i="28" s="1"/>
  <c r="O86" i="28"/>
  <c r="Y86" i="28" s="1"/>
  <c r="N86" i="28"/>
  <c r="X86" i="28" s="1"/>
  <c r="W85" i="28"/>
  <c r="P85" i="28"/>
  <c r="Z85" i="28" s="1"/>
  <c r="O85" i="28"/>
  <c r="Y85" i="28" s="1"/>
  <c r="N85" i="28"/>
  <c r="X85" i="28" s="1"/>
  <c r="W84" i="28"/>
  <c r="P84" i="28"/>
  <c r="Z84" i="28" s="1"/>
  <c r="O84" i="28"/>
  <c r="Y84" i="28" s="1"/>
  <c r="N84" i="28"/>
  <c r="X84" i="28" s="1"/>
  <c r="W83" i="28"/>
  <c r="P83" i="28"/>
  <c r="Z83" i="28" s="1"/>
  <c r="O83" i="28"/>
  <c r="Y83" i="28" s="1"/>
  <c r="N83" i="28"/>
  <c r="X83" i="28" s="1"/>
  <c r="W82" i="28"/>
  <c r="P82" i="28"/>
  <c r="Z82" i="28" s="1"/>
  <c r="O82" i="28"/>
  <c r="Y82" i="28" s="1"/>
  <c r="N82" i="28"/>
  <c r="X82" i="28" s="1"/>
  <c r="W81" i="28"/>
  <c r="P81" i="28"/>
  <c r="Z81" i="28" s="1"/>
  <c r="O81" i="28"/>
  <c r="Y81" i="28" s="1"/>
  <c r="N81" i="28"/>
  <c r="X81" i="28" s="1"/>
  <c r="W80" i="28"/>
  <c r="P80" i="28"/>
  <c r="Z80" i="28" s="1"/>
  <c r="O80" i="28"/>
  <c r="Y80" i="28" s="1"/>
  <c r="N80" i="28"/>
  <c r="X80" i="28" s="1"/>
  <c r="W79" i="28"/>
  <c r="P79" i="28"/>
  <c r="Z79" i="28" s="1"/>
  <c r="O79" i="28"/>
  <c r="Y79" i="28" s="1"/>
  <c r="N79" i="28"/>
  <c r="X79" i="28" s="1"/>
  <c r="W78" i="28"/>
  <c r="P78" i="28"/>
  <c r="Z78" i="28" s="1"/>
  <c r="O78" i="28"/>
  <c r="Y78" i="28" s="1"/>
  <c r="N78" i="28"/>
  <c r="X78" i="28" s="1"/>
  <c r="W77" i="28"/>
  <c r="P77" i="28"/>
  <c r="Z77" i="28" s="1"/>
  <c r="O77" i="28"/>
  <c r="Y77" i="28" s="1"/>
  <c r="N77" i="28"/>
  <c r="W76" i="28"/>
  <c r="P76" i="28"/>
  <c r="Z76" i="28" s="1"/>
  <c r="O76" i="28"/>
  <c r="Y76" i="28" s="1"/>
  <c r="N76" i="28"/>
  <c r="X76" i="28" s="1"/>
  <c r="W75" i="28"/>
  <c r="P75" i="28"/>
  <c r="Z75" i="28" s="1"/>
  <c r="O75" i="28"/>
  <c r="Y75" i="28" s="1"/>
  <c r="N75" i="28"/>
  <c r="X75" i="28" s="1"/>
  <c r="W74" i="28"/>
  <c r="P74" i="28"/>
  <c r="Z74" i="28" s="1"/>
  <c r="O74" i="28"/>
  <c r="Y74" i="28" s="1"/>
  <c r="N74" i="28"/>
  <c r="X74" i="28" s="1"/>
  <c r="W73" i="28"/>
  <c r="P73" i="28"/>
  <c r="Z73" i="28" s="1"/>
  <c r="O73" i="28"/>
  <c r="Y73" i="28" s="1"/>
  <c r="N73" i="28"/>
  <c r="W72" i="28"/>
  <c r="P72" i="28"/>
  <c r="Z72" i="28" s="1"/>
  <c r="O72" i="28"/>
  <c r="Y72" i="28" s="1"/>
  <c r="N72" i="28"/>
  <c r="X72" i="28" s="1"/>
  <c r="W71" i="28"/>
  <c r="P71" i="28"/>
  <c r="Z71" i="28" s="1"/>
  <c r="O71" i="28"/>
  <c r="Y71" i="28" s="1"/>
  <c r="N71" i="28"/>
  <c r="X71" i="28" s="1"/>
  <c r="W70" i="28"/>
  <c r="P70" i="28"/>
  <c r="Z70" i="28" s="1"/>
  <c r="O70" i="28"/>
  <c r="Y70" i="28" s="1"/>
  <c r="N70" i="28"/>
  <c r="X70" i="28" s="1"/>
  <c r="W69" i="28"/>
  <c r="P69" i="28"/>
  <c r="Z69" i="28" s="1"/>
  <c r="O69" i="28"/>
  <c r="Y69" i="28" s="1"/>
  <c r="N69" i="28"/>
  <c r="W68" i="28"/>
  <c r="P68" i="28"/>
  <c r="Z68" i="28" s="1"/>
  <c r="O68" i="28"/>
  <c r="Y68" i="28" s="1"/>
  <c r="N68" i="28"/>
  <c r="X68" i="28" s="1"/>
  <c r="W67" i="28"/>
  <c r="P67" i="28"/>
  <c r="Z67" i="28" s="1"/>
  <c r="O67" i="28"/>
  <c r="Y67" i="28" s="1"/>
  <c r="N67" i="28"/>
  <c r="X67" i="28" s="1"/>
  <c r="W66" i="28"/>
  <c r="P66" i="28"/>
  <c r="Z66" i="28" s="1"/>
  <c r="O66" i="28"/>
  <c r="Y66" i="28" s="1"/>
  <c r="N66" i="28"/>
  <c r="W65" i="28"/>
  <c r="P65" i="28"/>
  <c r="Z65" i="28" s="1"/>
  <c r="O65" i="28"/>
  <c r="Y65" i="28" s="1"/>
  <c r="N65" i="28"/>
  <c r="X65" i="28" s="1"/>
  <c r="W64" i="28"/>
  <c r="P64" i="28"/>
  <c r="Z64" i="28" s="1"/>
  <c r="O64" i="28"/>
  <c r="Y64" i="28" s="1"/>
  <c r="N64" i="28"/>
  <c r="X64" i="28" s="1"/>
  <c r="W63" i="28"/>
  <c r="P63" i="28"/>
  <c r="Z63" i="28" s="1"/>
  <c r="O63" i="28"/>
  <c r="Y63" i="28" s="1"/>
  <c r="N63" i="28"/>
  <c r="W62" i="28"/>
  <c r="P62" i="28"/>
  <c r="Z62" i="28" s="1"/>
  <c r="O62" i="28"/>
  <c r="Y62" i="28" s="1"/>
  <c r="N62" i="28"/>
  <c r="W61" i="28"/>
  <c r="P61" i="28"/>
  <c r="Z61" i="28" s="1"/>
  <c r="O61" i="28"/>
  <c r="Y61" i="28" s="1"/>
  <c r="N61" i="28"/>
  <c r="X61" i="28" s="1"/>
  <c r="W60" i="28"/>
  <c r="P60" i="28"/>
  <c r="Z60" i="28" s="1"/>
  <c r="O60" i="28"/>
  <c r="Y60" i="28" s="1"/>
  <c r="N60" i="28"/>
  <c r="W59" i="28"/>
  <c r="P59" i="28"/>
  <c r="Z59" i="28" s="1"/>
  <c r="O59" i="28"/>
  <c r="Y59" i="28" s="1"/>
  <c r="N59" i="28"/>
  <c r="X59" i="28" s="1"/>
  <c r="W58" i="28"/>
  <c r="P58" i="28"/>
  <c r="Z58" i="28" s="1"/>
  <c r="O58" i="28"/>
  <c r="Y58" i="28" s="1"/>
  <c r="N58" i="28"/>
  <c r="W57" i="28"/>
  <c r="P57" i="28"/>
  <c r="Z57" i="28" s="1"/>
  <c r="O57" i="28"/>
  <c r="Y57" i="28" s="1"/>
  <c r="N57" i="28"/>
  <c r="X57" i="28" s="1"/>
  <c r="W56" i="28"/>
  <c r="P56" i="28"/>
  <c r="Z56" i="28" s="1"/>
  <c r="O56" i="28"/>
  <c r="Y56" i="28" s="1"/>
  <c r="N56" i="28"/>
  <c r="W55" i="28"/>
  <c r="P55" i="28"/>
  <c r="Z55" i="28" s="1"/>
  <c r="O55" i="28"/>
  <c r="Y55" i="28" s="1"/>
  <c r="N55" i="28"/>
  <c r="X55" i="28" s="1"/>
  <c r="W54" i="28"/>
  <c r="P54" i="28"/>
  <c r="Z54" i="28" s="1"/>
  <c r="O54" i="28"/>
  <c r="Y54" i="28" s="1"/>
  <c r="N54" i="28"/>
  <c r="W53" i="28"/>
  <c r="P53" i="28"/>
  <c r="Z53" i="28" s="1"/>
  <c r="O53" i="28"/>
  <c r="Y53" i="28" s="1"/>
  <c r="N53" i="28"/>
  <c r="W52" i="28"/>
  <c r="P52" i="28"/>
  <c r="Z52" i="28" s="1"/>
  <c r="O52" i="28"/>
  <c r="Y52" i="28" s="1"/>
  <c r="N52" i="28"/>
  <c r="X52" i="28" s="1"/>
  <c r="W50" i="28"/>
  <c r="P50" i="28"/>
  <c r="Z50" i="28" s="1"/>
  <c r="O50" i="28"/>
  <c r="Y50" i="28" s="1"/>
  <c r="N50" i="28"/>
  <c r="X50" i="28" s="1"/>
  <c r="W49" i="28"/>
  <c r="P49" i="28"/>
  <c r="Z49" i="28" s="1"/>
  <c r="O49" i="28"/>
  <c r="Y49" i="28" s="1"/>
  <c r="N49" i="28"/>
  <c r="W11" i="28"/>
  <c r="P11" i="28"/>
  <c r="Z11" i="28" s="1"/>
  <c r="O11" i="28"/>
  <c r="Y11" i="28" s="1"/>
  <c r="N11" i="28"/>
  <c r="X11" i="28" s="1"/>
  <c r="W10" i="28"/>
  <c r="P10" i="28"/>
  <c r="Z10" i="28" s="1"/>
  <c r="O10" i="28"/>
  <c r="Y10" i="28" s="1"/>
  <c r="N10" i="28"/>
  <c r="W48" i="28"/>
  <c r="P48" i="28"/>
  <c r="Z48" i="28" s="1"/>
  <c r="O48" i="28"/>
  <c r="Y48" i="28" s="1"/>
  <c r="N48" i="28"/>
  <c r="X48" i="28" s="1"/>
  <c r="W47" i="28"/>
  <c r="P47" i="28"/>
  <c r="Z47" i="28" s="1"/>
  <c r="O47" i="28"/>
  <c r="Y47" i="28" s="1"/>
  <c r="N47" i="28"/>
  <c r="W46" i="28"/>
  <c r="P46" i="28"/>
  <c r="Z46" i="28" s="1"/>
  <c r="O46" i="28"/>
  <c r="Y46" i="28" s="1"/>
  <c r="N46" i="28"/>
  <c r="X46" i="28" s="1"/>
  <c r="W45" i="28"/>
  <c r="P45" i="28"/>
  <c r="Z45" i="28" s="1"/>
  <c r="O45" i="28"/>
  <c r="Y45" i="28" s="1"/>
  <c r="N45" i="28"/>
  <c r="W44" i="28"/>
  <c r="P44" i="28"/>
  <c r="Z44" i="28" s="1"/>
  <c r="O44" i="28"/>
  <c r="Y44" i="28" s="1"/>
  <c r="N44" i="28"/>
  <c r="X44" i="28" s="1"/>
  <c r="W43" i="28"/>
  <c r="P43" i="28"/>
  <c r="Z43" i="28" s="1"/>
  <c r="O43" i="28"/>
  <c r="Y43" i="28" s="1"/>
  <c r="N43" i="28"/>
  <c r="W42" i="28"/>
  <c r="P42" i="28"/>
  <c r="Z42" i="28" s="1"/>
  <c r="O42" i="28"/>
  <c r="Y42" i="28" s="1"/>
  <c r="N42" i="28"/>
  <c r="X42" i="28" s="1"/>
  <c r="W41" i="28"/>
  <c r="P41" i="28"/>
  <c r="Z41" i="28" s="1"/>
  <c r="O41" i="28"/>
  <c r="Y41" i="28" s="1"/>
  <c r="N41" i="28"/>
  <c r="AE40" i="28"/>
  <c r="W40" i="28"/>
  <c r="P40" i="28"/>
  <c r="Z40" i="28" s="1"/>
  <c r="O40" i="28"/>
  <c r="Y40" i="28" s="1"/>
  <c r="N40" i="28"/>
  <c r="K40" i="28"/>
  <c r="W39" i="28"/>
  <c r="P39" i="28"/>
  <c r="Z39" i="28" s="1"/>
  <c r="O39" i="28"/>
  <c r="Y39" i="28" s="1"/>
  <c r="N39" i="28"/>
  <c r="W38" i="28"/>
  <c r="P38" i="28"/>
  <c r="Z38" i="28" s="1"/>
  <c r="O38" i="28"/>
  <c r="Y38" i="28" s="1"/>
  <c r="N38" i="28"/>
  <c r="X38" i="28" s="1"/>
  <c r="W37" i="28"/>
  <c r="P37" i="28"/>
  <c r="Z37" i="28" s="1"/>
  <c r="O37" i="28"/>
  <c r="Y37" i="28" s="1"/>
  <c r="N37" i="28"/>
  <c r="W36" i="28"/>
  <c r="P36" i="28"/>
  <c r="Z36" i="28" s="1"/>
  <c r="O36" i="28"/>
  <c r="Y36" i="28" s="1"/>
  <c r="N36" i="28"/>
  <c r="W35" i="28"/>
  <c r="P35" i="28"/>
  <c r="Z35" i="28" s="1"/>
  <c r="O35" i="28"/>
  <c r="Y35" i="28" s="1"/>
  <c r="N35" i="28"/>
  <c r="W34" i="28"/>
  <c r="P34" i="28"/>
  <c r="Z34" i="28" s="1"/>
  <c r="O34" i="28"/>
  <c r="Y34" i="28" s="1"/>
  <c r="N34" i="28"/>
  <c r="X34" i="28" s="1"/>
  <c r="W32" i="28"/>
  <c r="P32" i="28"/>
  <c r="Z32" i="28" s="1"/>
  <c r="O32" i="28"/>
  <c r="Y32" i="28" s="1"/>
  <c r="N32" i="28"/>
  <c r="W31" i="28"/>
  <c r="P31" i="28"/>
  <c r="Z31" i="28" s="1"/>
  <c r="O31" i="28"/>
  <c r="Y31" i="28" s="1"/>
  <c r="N31" i="28"/>
  <c r="W30" i="28"/>
  <c r="P30" i="28"/>
  <c r="Z30" i="28" s="1"/>
  <c r="O30" i="28"/>
  <c r="Y30" i="28" s="1"/>
  <c r="N30" i="28"/>
  <c r="W29" i="28"/>
  <c r="P29" i="28"/>
  <c r="Z29" i="28" s="1"/>
  <c r="O29" i="28"/>
  <c r="Y29" i="28" s="1"/>
  <c r="N29" i="28"/>
  <c r="W27" i="28"/>
  <c r="P27" i="28"/>
  <c r="Z27" i="28" s="1"/>
  <c r="O27" i="28"/>
  <c r="Y27" i="28" s="1"/>
  <c r="N27" i="28"/>
  <c r="W26" i="28"/>
  <c r="P26" i="28"/>
  <c r="Z26" i="28" s="1"/>
  <c r="O26" i="28"/>
  <c r="Y26" i="28" s="1"/>
  <c r="N26" i="28"/>
  <c r="W25" i="28"/>
  <c r="P25" i="28"/>
  <c r="Z25" i="28" s="1"/>
  <c r="O25" i="28"/>
  <c r="Y25" i="28" s="1"/>
  <c r="N25" i="28"/>
  <c r="W24" i="28"/>
  <c r="P24" i="28"/>
  <c r="Z24" i="28" s="1"/>
  <c r="O24" i="28"/>
  <c r="Y24" i="28" s="1"/>
  <c r="N24" i="28"/>
  <c r="X24" i="28" s="1"/>
  <c r="W23" i="28"/>
  <c r="P23" i="28"/>
  <c r="Z23" i="28" s="1"/>
  <c r="O23" i="28"/>
  <c r="Y23" i="28" s="1"/>
  <c r="N23" i="28"/>
  <c r="W22" i="28"/>
  <c r="P22" i="28"/>
  <c r="Z22" i="28" s="1"/>
  <c r="O22" i="28"/>
  <c r="Y22" i="28" s="1"/>
  <c r="N22" i="28"/>
  <c r="W20" i="28"/>
  <c r="P20" i="28"/>
  <c r="Z20" i="28" s="1"/>
  <c r="O20" i="28"/>
  <c r="Y20" i="28" s="1"/>
  <c r="N20" i="28"/>
  <c r="W19" i="28"/>
  <c r="P19" i="28"/>
  <c r="Z19" i="28" s="1"/>
  <c r="O19" i="28"/>
  <c r="Y19" i="28" s="1"/>
  <c r="N19" i="28"/>
  <c r="X19" i="28" s="1"/>
  <c r="W18" i="28"/>
  <c r="P18" i="28"/>
  <c r="Z18" i="28" s="1"/>
  <c r="O18" i="28"/>
  <c r="Y18" i="28" s="1"/>
  <c r="N18" i="28"/>
  <c r="W16" i="28"/>
  <c r="P16" i="28"/>
  <c r="Z16" i="28" s="1"/>
  <c r="O16" i="28"/>
  <c r="Y16" i="28" s="1"/>
  <c r="N16" i="28"/>
  <c r="W15" i="28"/>
  <c r="P15" i="28"/>
  <c r="Z15" i="28" s="1"/>
  <c r="O15" i="28"/>
  <c r="Y15" i="28" s="1"/>
  <c r="N15" i="28"/>
  <c r="W14" i="28"/>
  <c r="P14" i="28"/>
  <c r="Z14" i="28" s="1"/>
  <c r="O14" i="28"/>
  <c r="Y14" i="28" s="1"/>
  <c r="N14" i="28"/>
  <c r="X14" i="28" s="1"/>
  <c r="W13" i="28"/>
  <c r="P13" i="28"/>
  <c r="Z13" i="28" s="1"/>
  <c r="O13" i="28"/>
  <c r="Y13" i="28" s="1"/>
  <c r="N13" i="28"/>
  <c r="W12" i="28"/>
  <c r="P12" i="28"/>
  <c r="Z12" i="28" s="1"/>
  <c r="O12" i="28"/>
  <c r="Y12" i="28" s="1"/>
  <c r="N12" i="28"/>
  <c r="Z188" i="27"/>
  <c r="X188" i="27"/>
  <c r="W188" i="27"/>
  <c r="Z185" i="27"/>
  <c r="X185" i="27"/>
  <c r="W185" i="27"/>
  <c r="Z184" i="27"/>
  <c r="X184" i="27"/>
  <c r="W184" i="27"/>
  <c r="Z182" i="27"/>
  <c r="X182" i="27"/>
  <c r="W182" i="27"/>
  <c r="Z178" i="27"/>
  <c r="X178" i="27"/>
  <c r="W178" i="27"/>
  <c r="Z172" i="27"/>
  <c r="X172" i="27"/>
  <c r="W172" i="27"/>
  <c r="Z171" i="27"/>
  <c r="X171" i="27"/>
  <c r="W171" i="27"/>
  <c r="Z170" i="27"/>
  <c r="X170" i="27"/>
  <c r="W170" i="27"/>
  <c r="Z169" i="27"/>
  <c r="X169" i="27"/>
  <c r="W169" i="27"/>
  <c r="X165" i="27"/>
  <c r="W165" i="27"/>
  <c r="X164" i="27"/>
  <c r="W164" i="27"/>
  <c r="X163" i="27"/>
  <c r="W163" i="27"/>
  <c r="X162" i="27"/>
  <c r="W162" i="27"/>
  <c r="X159" i="27"/>
  <c r="W159" i="27"/>
  <c r="X158" i="27"/>
  <c r="W158" i="27"/>
  <c r="X157" i="27"/>
  <c r="W157" i="27"/>
  <c r="X156" i="27"/>
  <c r="W156" i="27"/>
  <c r="X155" i="27"/>
  <c r="W151" i="27"/>
  <c r="P151" i="27"/>
  <c r="Z151" i="27" s="1"/>
  <c r="O151" i="27"/>
  <c r="Y151" i="27" s="1"/>
  <c r="N151" i="27"/>
  <c r="X151" i="27" s="1"/>
  <c r="W150" i="27"/>
  <c r="P150" i="27"/>
  <c r="Z150" i="27" s="1"/>
  <c r="O150" i="27"/>
  <c r="Y150" i="27" s="1"/>
  <c r="N150" i="27"/>
  <c r="W149" i="27"/>
  <c r="P149" i="27"/>
  <c r="Z149" i="27" s="1"/>
  <c r="O149" i="27"/>
  <c r="Y149" i="27" s="1"/>
  <c r="N149" i="27"/>
  <c r="X149" i="27" s="1"/>
  <c r="W148" i="27"/>
  <c r="P148" i="27"/>
  <c r="Z148" i="27" s="1"/>
  <c r="O148" i="27"/>
  <c r="Y148" i="27" s="1"/>
  <c r="N148" i="27"/>
  <c r="X148" i="27" s="1"/>
  <c r="W147" i="27"/>
  <c r="P147" i="27"/>
  <c r="Z147" i="27" s="1"/>
  <c r="O147" i="27"/>
  <c r="Y147" i="27" s="1"/>
  <c r="N147" i="27"/>
  <c r="X147" i="27" s="1"/>
  <c r="W146" i="27"/>
  <c r="P146" i="27"/>
  <c r="Z146" i="27" s="1"/>
  <c r="O146" i="27"/>
  <c r="Y146" i="27" s="1"/>
  <c r="N146" i="27"/>
  <c r="W145" i="27"/>
  <c r="P145" i="27"/>
  <c r="Z145" i="27" s="1"/>
  <c r="O145" i="27"/>
  <c r="Y145" i="27" s="1"/>
  <c r="N145" i="27"/>
  <c r="X145" i="27" s="1"/>
  <c r="W144" i="27"/>
  <c r="P144" i="27"/>
  <c r="Z144" i="27" s="1"/>
  <c r="O144" i="27"/>
  <c r="Y144" i="27" s="1"/>
  <c r="N144" i="27"/>
  <c r="X144" i="27" s="1"/>
  <c r="W143" i="27"/>
  <c r="P143" i="27"/>
  <c r="Z143" i="27" s="1"/>
  <c r="O143" i="27"/>
  <c r="Y143" i="27" s="1"/>
  <c r="N143" i="27"/>
  <c r="X143" i="27" s="1"/>
  <c r="W142" i="27"/>
  <c r="P142" i="27"/>
  <c r="Z142" i="27" s="1"/>
  <c r="O142" i="27"/>
  <c r="Y142" i="27" s="1"/>
  <c r="N142" i="27"/>
  <c r="W141" i="27"/>
  <c r="P141" i="27"/>
  <c r="Z141" i="27" s="1"/>
  <c r="O141" i="27"/>
  <c r="Y141" i="27" s="1"/>
  <c r="N141" i="27"/>
  <c r="X141" i="27" s="1"/>
  <c r="W140" i="27"/>
  <c r="P140" i="27"/>
  <c r="Z140" i="27" s="1"/>
  <c r="O140" i="27"/>
  <c r="Y140" i="27" s="1"/>
  <c r="N140" i="27"/>
  <c r="X140" i="27" s="1"/>
  <c r="W139" i="27"/>
  <c r="P139" i="27"/>
  <c r="Z139" i="27" s="1"/>
  <c r="O139" i="27"/>
  <c r="Y139" i="27" s="1"/>
  <c r="N139" i="27"/>
  <c r="W138" i="27"/>
  <c r="P138" i="27"/>
  <c r="Z138" i="27" s="1"/>
  <c r="O138" i="27"/>
  <c r="Y138" i="27" s="1"/>
  <c r="N138" i="27"/>
  <c r="W137" i="27"/>
  <c r="P137" i="27"/>
  <c r="Z137" i="27" s="1"/>
  <c r="O137" i="27"/>
  <c r="Y137" i="27" s="1"/>
  <c r="N137" i="27"/>
  <c r="X137" i="27" s="1"/>
  <c r="W136" i="27"/>
  <c r="P136" i="27"/>
  <c r="Z136" i="27" s="1"/>
  <c r="O136" i="27"/>
  <c r="Y136" i="27" s="1"/>
  <c r="N136" i="27"/>
  <c r="X136" i="27" s="1"/>
  <c r="W135" i="27"/>
  <c r="P135" i="27"/>
  <c r="Z135" i="27" s="1"/>
  <c r="O135" i="27"/>
  <c r="Y135" i="27" s="1"/>
  <c r="N135" i="27"/>
  <c r="W134" i="27"/>
  <c r="P134" i="27"/>
  <c r="Z134" i="27" s="1"/>
  <c r="O134" i="27"/>
  <c r="Y134" i="27" s="1"/>
  <c r="N134" i="27"/>
  <c r="W133" i="27"/>
  <c r="P133" i="27"/>
  <c r="Z133" i="27" s="1"/>
  <c r="O133" i="27"/>
  <c r="Y133" i="27" s="1"/>
  <c r="N133" i="27"/>
  <c r="X133" i="27" s="1"/>
  <c r="W132" i="27"/>
  <c r="P132" i="27"/>
  <c r="Z132" i="27" s="1"/>
  <c r="O132" i="27"/>
  <c r="Y132" i="27" s="1"/>
  <c r="N132" i="27"/>
  <c r="X132" i="27" s="1"/>
  <c r="W131" i="27"/>
  <c r="P131" i="27"/>
  <c r="Z131" i="27" s="1"/>
  <c r="O131" i="27"/>
  <c r="Y131" i="27" s="1"/>
  <c r="N131" i="27"/>
  <c r="W130" i="27"/>
  <c r="P130" i="27"/>
  <c r="Z130" i="27" s="1"/>
  <c r="O130" i="27"/>
  <c r="Y130" i="27" s="1"/>
  <c r="N130" i="27"/>
  <c r="W129" i="27"/>
  <c r="P129" i="27"/>
  <c r="Z129" i="27" s="1"/>
  <c r="O129" i="27"/>
  <c r="Y129" i="27" s="1"/>
  <c r="N129" i="27"/>
  <c r="X129" i="27" s="1"/>
  <c r="W128" i="27"/>
  <c r="P128" i="27"/>
  <c r="Z128" i="27" s="1"/>
  <c r="O128" i="27"/>
  <c r="Y128" i="27" s="1"/>
  <c r="N128" i="27"/>
  <c r="X128" i="27" s="1"/>
  <c r="W127" i="27"/>
  <c r="P127" i="27"/>
  <c r="Z127" i="27" s="1"/>
  <c r="O127" i="27"/>
  <c r="Y127" i="27" s="1"/>
  <c r="N127" i="27"/>
  <c r="W126" i="27"/>
  <c r="P126" i="27"/>
  <c r="Z126" i="27" s="1"/>
  <c r="O126" i="27"/>
  <c r="Y126" i="27" s="1"/>
  <c r="N126" i="27"/>
  <c r="W125" i="27"/>
  <c r="P125" i="27"/>
  <c r="Z125" i="27" s="1"/>
  <c r="O125" i="27"/>
  <c r="Y125" i="27" s="1"/>
  <c r="N125" i="27"/>
  <c r="X125" i="27" s="1"/>
  <c r="W124" i="27"/>
  <c r="P124" i="27"/>
  <c r="Z124" i="27" s="1"/>
  <c r="O124" i="27"/>
  <c r="Y124" i="27" s="1"/>
  <c r="N124" i="27"/>
  <c r="X124" i="27" s="1"/>
  <c r="AE122" i="27"/>
  <c r="AD122" i="27"/>
  <c r="AC122" i="27"/>
  <c r="AB122" i="27"/>
  <c r="W122" i="27"/>
  <c r="P122" i="27"/>
  <c r="Z122" i="27" s="1"/>
  <c r="O122" i="27"/>
  <c r="Y122" i="27" s="1"/>
  <c r="N122" i="27"/>
  <c r="X122" i="27" s="1"/>
  <c r="K122" i="27"/>
  <c r="J122" i="27"/>
  <c r="I122" i="27"/>
  <c r="H122" i="27"/>
  <c r="W121" i="27"/>
  <c r="P121" i="27"/>
  <c r="Z121" i="27" s="1"/>
  <c r="O121" i="27"/>
  <c r="Y121" i="27" s="1"/>
  <c r="N121" i="27"/>
  <c r="W120" i="27"/>
  <c r="P120" i="27"/>
  <c r="Z120" i="27" s="1"/>
  <c r="O120" i="27"/>
  <c r="Y120" i="27" s="1"/>
  <c r="N120" i="27"/>
  <c r="X120" i="27" s="1"/>
  <c r="W118" i="27"/>
  <c r="P118" i="27"/>
  <c r="Z118" i="27" s="1"/>
  <c r="O118" i="27"/>
  <c r="Y118" i="27" s="1"/>
  <c r="N118" i="27"/>
  <c r="W117" i="27"/>
  <c r="P117" i="27"/>
  <c r="Z117" i="27" s="1"/>
  <c r="O117" i="27"/>
  <c r="Y117" i="27" s="1"/>
  <c r="N117" i="27"/>
  <c r="X117" i="27" s="1"/>
  <c r="W116" i="27"/>
  <c r="P116" i="27"/>
  <c r="Z116" i="27" s="1"/>
  <c r="O116" i="27"/>
  <c r="Y116" i="27" s="1"/>
  <c r="N116" i="27"/>
  <c r="W115" i="27"/>
  <c r="P115" i="27"/>
  <c r="Z115" i="27" s="1"/>
  <c r="O115" i="27"/>
  <c r="Y115" i="27" s="1"/>
  <c r="N115" i="27"/>
  <c r="X115" i="27" s="1"/>
  <c r="W114" i="27"/>
  <c r="P114" i="27"/>
  <c r="Z114" i="27" s="1"/>
  <c r="O114" i="27"/>
  <c r="Y114" i="27" s="1"/>
  <c r="N114" i="27"/>
  <c r="W113" i="27"/>
  <c r="P113" i="27"/>
  <c r="Z113" i="27" s="1"/>
  <c r="O113" i="27"/>
  <c r="Y113" i="27" s="1"/>
  <c r="N113" i="27"/>
  <c r="X113" i="27" s="1"/>
  <c r="W112" i="27"/>
  <c r="P112" i="27"/>
  <c r="Z112" i="27" s="1"/>
  <c r="O112" i="27"/>
  <c r="Y112" i="27" s="1"/>
  <c r="N112" i="27"/>
  <c r="W110" i="27"/>
  <c r="P110" i="27"/>
  <c r="Z110" i="27" s="1"/>
  <c r="O110" i="27"/>
  <c r="Y110" i="27" s="1"/>
  <c r="N110" i="27"/>
  <c r="X110" i="27" s="1"/>
  <c r="W108" i="27"/>
  <c r="P108" i="27"/>
  <c r="Z108" i="27" s="1"/>
  <c r="O108" i="27"/>
  <c r="Y108" i="27" s="1"/>
  <c r="N108" i="27"/>
  <c r="W28" i="27"/>
  <c r="P28" i="27"/>
  <c r="Z28" i="27" s="1"/>
  <c r="O28" i="27"/>
  <c r="Y28" i="27" s="1"/>
  <c r="N28" i="27"/>
  <c r="W107" i="27"/>
  <c r="P107" i="27"/>
  <c r="Z107" i="27" s="1"/>
  <c r="O107" i="27"/>
  <c r="Y107" i="27" s="1"/>
  <c r="N107" i="27"/>
  <c r="W106" i="27"/>
  <c r="P106" i="27"/>
  <c r="Z106" i="27" s="1"/>
  <c r="O106" i="27"/>
  <c r="Y106" i="27" s="1"/>
  <c r="N106" i="27"/>
  <c r="X106" i="27" s="1"/>
  <c r="W105" i="27"/>
  <c r="P105" i="27"/>
  <c r="Z105" i="27" s="1"/>
  <c r="O105" i="27"/>
  <c r="Y105" i="27" s="1"/>
  <c r="N105" i="27"/>
  <c r="W104" i="27"/>
  <c r="P104" i="27"/>
  <c r="Z104" i="27" s="1"/>
  <c r="O104" i="27"/>
  <c r="Y104" i="27" s="1"/>
  <c r="N104" i="27"/>
  <c r="W103" i="27"/>
  <c r="P103" i="27"/>
  <c r="Z103" i="27" s="1"/>
  <c r="O103" i="27"/>
  <c r="Y103" i="27" s="1"/>
  <c r="N103" i="27"/>
  <c r="X103" i="27" s="1"/>
  <c r="W102" i="27"/>
  <c r="P102" i="27"/>
  <c r="Z102" i="27" s="1"/>
  <c r="O102" i="27"/>
  <c r="Y102" i="27" s="1"/>
  <c r="N102" i="27"/>
  <c r="X102" i="27" s="1"/>
  <c r="W101" i="27"/>
  <c r="P101" i="27"/>
  <c r="Z101" i="27" s="1"/>
  <c r="O101" i="27"/>
  <c r="Y101" i="27" s="1"/>
  <c r="N101" i="27"/>
  <c r="X101" i="27" s="1"/>
  <c r="W119" i="27"/>
  <c r="P119" i="27"/>
  <c r="Z119" i="27" s="1"/>
  <c r="O119" i="27"/>
  <c r="Y119" i="27" s="1"/>
  <c r="N119" i="27"/>
  <c r="W100" i="27"/>
  <c r="P100" i="27"/>
  <c r="Z100" i="27" s="1"/>
  <c r="O100" i="27"/>
  <c r="Y100" i="27" s="1"/>
  <c r="N100" i="27"/>
  <c r="X100" i="27" s="1"/>
  <c r="W99" i="27"/>
  <c r="P99" i="27"/>
  <c r="Z99" i="27" s="1"/>
  <c r="O99" i="27"/>
  <c r="Y99" i="27" s="1"/>
  <c r="N99" i="27"/>
  <c r="W98" i="27"/>
  <c r="P98" i="27"/>
  <c r="Z98" i="27" s="1"/>
  <c r="O98" i="27"/>
  <c r="Y98" i="27" s="1"/>
  <c r="N98" i="27"/>
  <c r="X98" i="27" s="1"/>
  <c r="W97" i="27"/>
  <c r="P97" i="27"/>
  <c r="Z97" i="27" s="1"/>
  <c r="O97" i="27"/>
  <c r="Y97" i="27" s="1"/>
  <c r="N97" i="27"/>
  <c r="W96" i="27"/>
  <c r="P96" i="27"/>
  <c r="Z96" i="27" s="1"/>
  <c r="O96" i="27"/>
  <c r="Y96" i="27" s="1"/>
  <c r="N96" i="27"/>
  <c r="W95" i="27"/>
  <c r="P95" i="27"/>
  <c r="Z95" i="27" s="1"/>
  <c r="O95" i="27"/>
  <c r="Y95" i="27" s="1"/>
  <c r="N95" i="27"/>
  <c r="X95" i="27" s="1"/>
  <c r="W94" i="27"/>
  <c r="P94" i="27"/>
  <c r="Z94" i="27" s="1"/>
  <c r="O94" i="27"/>
  <c r="Y94" i="27" s="1"/>
  <c r="N94" i="27"/>
  <c r="W93" i="27"/>
  <c r="P93" i="27"/>
  <c r="Z93" i="27" s="1"/>
  <c r="O93" i="27"/>
  <c r="Y93" i="27" s="1"/>
  <c r="N93" i="27"/>
  <c r="W92" i="27"/>
  <c r="P92" i="27"/>
  <c r="Z92" i="27" s="1"/>
  <c r="O92" i="27"/>
  <c r="Y92" i="27" s="1"/>
  <c r="N92" i="27"/>
  <c r="W91" i="27"/>
  <c r="P91" i="27"/>
  <c r="Z91" i="27" s="1"/>
  <c r="O91" i="27"/>
  <c r="Y91" i="27" s="1"/>
  <c r="N91" i="27"/>
  <c r="X91" i="27" s="1"/>
  <c r="W90" i="27"/>
  <c r="P90" i="27"/>
  <c r="Z90" i="27" s="1"/>
  <c r="O90" i="27"/>
  <c r="Y90" i="27" s="1"/>
  <c r="N90" i="27"/>
  <c r="W89" i="27"/>
  <c r="P89" i="27"/>
  <c r="Z89" i="27" s="1"/>
  <c r="O89" i="27"/>
  <c r="Y89" i="27" s="1"/>
  <c r="N89" i="27"/>
  <c r="W88" i="27"/>
  <c r="P88" i="27"/>
  <c r="Z88" i="27" s="1"/>
  <c r="O88" i="27"/>
  <c r="Y88" i="27" s="1"/>
  <c r="N88" i="27"/>
  <c r="X88" i="27" s="1"/>
  <c r="W87" i="27"/>
  <c r="P87" i="27"/>
  <c r="Z87" i="27" s="1"/>
  <c r="O87" i="27"/>
  <c r="Y87" i="27" s="1"/>
  <c r="N87" i="27"/>
  <c r="X87" i="27" s="1"/>
  <c r="W86" i="27"/>
  <c r="P86" i="27"/>
  <c r="Z86" i="27" s="1"/>
  <c r="O86" i="27"/>
  <c r="Y86" i="27" s="1"/>
  <c r="N86" i="27"/>
  <c r="W85" i="27"/>
  <c r="P85" i="27"/>
  <c r="Z85" i="27" s="1"/>
  <c r="O85" i="27"/>
  <c r="Y85" i="27" s="1"/>
  <c r="N85" i="27"/>
  <c r="W84" i="27"/>
  <c r="P84" i="27"/>
  <c r="Z84" i="27" s="1"/>
  <c r="O84" i="27"/>
  <c r="Y84" i="27" s="1"/>
  <c r="N84" i="27"/>
  <c r="X84" i="27" s="1"/>
  <c r="W83" i="27"/>
  <c r="P83" i="27"/>
  <c r="Z83" i="27" s="1"/>
  <c r="O83" i="27"/>
  <c r="Y83" i="27" s="1"/>
  <c r="N83" i="27"/>
  <c r="X83" i="27" s="1"/>
  <c r="W82" i="27"/>
  <c r="P82" i="27"/>
  <c r="Z82" i="27" s="1"/>
  <c r="O82" i="27"/>
  <c r="Y82" i="27" s="1"/>
  <c r="N82" i="27"/>
  <c r="W81" i="27"/>
  <c r="P81" i="27"/>
  <c r="Z81" i="27" s="1"/>
  <c r="O81" i="27"/>
  <c r="Y81" i="27" s="1"/>
  <c r="N81" i="27"/>
  <c r="W80" i="27"/>
  <c r="P80" i="27"/>
  <c r="Z80" i="27" s="1"/>
  <c r="O80" i="27"/>
  <c r="Y80" i="27" s="1"/>
  <c r="N80" i="27"/>
  <c r="W79" i="27"/>
  <c r="P79" i="27"/>
  <c r="Z79" i="27" s="1"/>
  <c r="O79" i="27"/>
  <c r="Y79" i="27" s="1"/>
  <c r="N79" i="27"/>
  <c r="W78" i="27"/>
  <c r="P78" i="27"/>
  <c r="Z78" i="27" s="1"/>
  <c r="O78" i="27"/>
  <c r="Y78" i="27" s="1"/>
  <c r="N78" i="27"/>
  <c r="X78" i="27" s="1"/>
  <c r="W77" i="27"/>
  <c r="P77" i="27"/>
  <c r="Z77" i="27" s="1"/>
  <c r="O77" i="27"/>
  <c r="Y77" i="27" s="1"/>
  <c r="N77" i="27"/>
  <c r="W76" i="27"/>
  <c r="P76" i="27"/>
  <c r="Z76" i="27" s="1"/>
  <c r="O76" i="27"/>
  <c r="Y76" i="27" s="1"/>
  <c r="N76" i="27"/>
  <c r="X76" i="27" s="1"/>
  <c r="W75" i="27"/>
  <c r="P75" i="27"/>
  <c r="Z75" i="27" s="1"/>
  <c r="O75" i="27"/>
  <c r="Y75" i="27" s="1"/>
  <c r="N75" i="27"/>
  <c r="X75" i="27" s="1"/>
  <c r="W74" i="27"/>
  <c r="P74" i="27"/>
  <c r="Z74" i="27" s="1"/>
  <c r="O74" i="27"/>
  <c r="Y74" i="27" s="1"/>
  <c r="N74" i="27"/>
  <c r="X74" i="27" s="1"/>
  <c r="W73" i="27"/>
  <c r="P73" i="27"/>
  <c r="Z73" i="27" s="1"/>
  <c r="O73" i="27"/>
  <c r="Y73" i="27" s="1"/>
  <c r="N73" i="27"/>
  <c r="W72" i="27"/>
  <c r="P72" i="27"/>
  <c r="Z72" i="27" s="1"/>
  <c r="O72" i="27"/>
  <c r="Y72" i="27" s="1"/>
  <c r="N72" i="27"/>
  <c r="X72" i="27" s="1"/>
  <c r="W71" i="27"/>
  <c r="P71" i="27"/>
  <c r="Z71" i="27" s="1"/>
  <c r="O71" i="27"/>
  <c r="Y71" i="27" s="1"/>
  <c r="N71" i="27"/>
  <c r="X71" i="27" s="1"/>
  <c r="W70" i="27"/>
  <c r="P70" i="27"/>
  <c r="Z70" i="27" s="1"/>
  <c r="O70" i="27"/>
  <c r="Y70" i="27" s="1"/>
  <c r="N70" i="27"/>
  <c r="X70" i="27" s="1"/>
  <c r="W69" i="27"/>
  <c r="P69" i="27"/>
  <c r="Z69" i="27" s="1"/>
  <c r="O69" i="27"/>
  <c r="Y69" i="27" s="1"/>
  <c r="N69" i="27"/>
  <c r="W68" i="27"/>
  <c r="P68" i="27"/>
  <c r="Z68" i="27" s="1"/>
  <c r="O68" i="27"/>
  <c r="Y68" i="27" s="1"/>
  <c r="N68" i="27"/>
  <c r="X68" i="27" s="1"/>
  <c r="W67" i="27"/>
  <c r="P67" i="27"/>
  <c r="Z67" i="27" s="1"/>
  <c r="O67" i="27"/>
  <c r="Y67" i="27" s="1"/>
  <c r="N67" i="27"/>
  <c r="X67" i="27" s="1"/>
  <c r="W66" i="27"/>
  <c r="P66" i="27"/>
  <c r="Z66" i="27" s="1"/>
  <c r="O66" i="27"/>
  <c r="Y66" i="27" s="1"/>
  <c r="N66" i="27"/>
  <c r="X66" i="27" s="1"/>
  <c r="W65" i="27"/>
  <c r="P65" i="27"/>
  <c r="Z65" i="27" s="1"/>
  <c r="O65" i="27"/>
  <c r="Y65" i="27" s="1"/>
  <c r="N65" i="27"/>
  <c r="W64" i="27"/>
  <c r="P64" i="27"/>
  <c r="Z64" i="27" s="1"/>
  <c r="O64" i="27"/>
  <c r="Y64" i="27" s="1"/>
  <c r="N64" i="27"/>
  <c r="X64" i="27" s="1"/>
  <c r="W63" i="27"/>
  <c r="P63" i="27"/>
  <c r="Z63" i="27" s="1"/>
  <c r="O63" i="27"/>
  <c r="Y63" i="27" s="1"/>
  <c r="N63" i="27"/>
  <c r="X63" i="27" s="1"/>
  <c r="W62" i="27"/>
  <c r="P62" i="27"/>
  <c r="Z62" i="27" s="1"/>
  <c r="O62" i="27"/>
  <c r="Y62" i="27" s="1"/>
  <c r="N62" i="27"/>
  <c r="X62" i="27" s="1"/>
  <c r="W61" i="27"/>
  <c r="P61" i="27"/>
  <c r="Z61" i="27" s="1"/>
  <c r="O61" i="27"/>
  <c r="Y61" i="27" s="1"/>
  <c r="N61" i="27"/>
  <c r="W60" i="27"/>
  <c r="P60" i="27"/>
  <c r="Z60" i="27" s="1"/>
  <c r="O60" i="27"/>
  <c r="Y60" i="27" s="1"/>
  <c r="N60" i="27"/>
  <c r="X60" i="27" s="1"/>
  <c r="W59" i="27"/>
  <c r="P59" i="27"/>
  <c r="Z59" i="27" s="1"/>
  <c r="O59" i="27"/>
  <c r="Y59" i="27" s="1"/>
  <c r="N59" i="27"/>
  <c r="X59" i="27" s="1"/>
  <c r="W58" i="27"/>
  <c r="P58" i="27"/>
  <c r="Z58" i="27" s="1"/>
  <c r="O58" i="27"/>
  <c r="Y58" i="27" s="1"/>
  <c r="N58" i="27"/>
  <c r="X58" i="27" s="1"/>
  <c r="W57" i="27"/>
  <c r="P57" i="27"/>
  <c r="Z57" i="27" s="1"/>
  <c r="O57" i="27"/>
  <c r="Y57" i="27" s="1"/>
  <c r="N57" i="27"/>
  <c r="W56" i="27"/>
  <c r="P56" i="27"/>
  <c r="Z56" i="27" s="1"/>
  <c r="O56" i="27"/>
  <c r="Y56" i="27" s="1"/>
  <c r="N56" i="27"/>
  <c r="X56" i="27" s="1"/>
  <c r="W55" i="27"/>
  <c r="P55" i="27"/>
  <c r="Z55" i="27" s="1"/>
  <c r="O55" i="27"/>
  <c r="Y55" i="27" s="1"/>
  <c r="N55" i="27"/>
  <c r="X55" i="27" s="1"/>
  <c r="W54" i="27"/>
  <c r="P54" i="27"/>
  <c r="Z54" i="27" s="1"/>
  <c r="O54" i="27"/>
  <c r="Y54" i="27" s="1"/>
  <c r="N54" i="27"/>
  <c r="X54" i="27" s="1"/>
  <c r="W53" i="27"/>
  <c r="P53" i="27"/>
  <c r="Z53" i="27" s="1"/>
  <c r="O53" i="27"/>
  <c r="Y53" i="27" s="1"/>
  <c r="N53" i="27"/>
  <c r="W52" i="27"/>
  <c r="P52" i="27"/>
  <c r="Z52" i="27" s="1"/>
  <c r="O52" i="27"/>
  <c r="Y52" i="27" s="1"/>
  <c r="N52" i="27"/>
  <c r="X52" i="27" s="1"/>
  <c r="W51" i="27"/>
  <c r="P51" i="27"/>
  <c r="Z51" i="27" s="1"/>
  <c r="O51" i="27"/>
  <c r="Y51" i="27" s="1"/>
  <c r="N51" i="27"/>
  <c r="X51" i="27" s="1"/>
  <c r="W49" i="27"/>
  <c r="P49" i="27"/>
  <c r="Z49" i="27" s="1"/>
  <c r="O49" i="27"/>
  <c r="Y49" i="27" s="1"/>
  <c r="N49" i="27"/>
  <c r="W48" i="27"/>
  <c r="P48" i="27"/>
  <c r="Z48" i="27" s="1"/>
  <c r="O48" i="27"/>
  <c r="Y48" i="27" s="1"/>
  <c r="N48" i="27"/>
  <c r="X48" i="27" s="1"/>
  <c r="W11" i="27"/>
  <c r="P11" i="27"/>
  <c r="Z11" i="27" s="1"/>
  <c r="O11" i="27"/>
  <c r="Y11" i="27" s="1"/>
  <c r="N11" i="27"/>
  <c r="X11" i="27" s="1"/>
  <c r="W10" i="27"/>
  <c r="P10" i="27"/>
  <c r="Z10" i="27" s="1"/>
  <c r="O10" i="27"/>
  <c r="Y10" i="27" s="1"/>
  <c r="N10" i="27"/>
  <c r="W47" i="27"/>
  <c r="P47" i="27"/>
  <c r="Z47" i="27" s="1"/>
  <c r="O47" i="27"/>
  <c r="Y47" i="27" s="1"/>
  <c r="N47" i="27"/>
  <c r="X47" i="27" s="1"/>
  <c r="W46" i="27"/>
  <c r="P46" i="27"/>
  <c r="Z46" i="27" s="1"/>
  <c r="O46" i="27"/>
  <c r="Y46" i="27" s="1"/>
  <c r="N46" i="27"/>
  <c r="W45" i="27"/>
  <c r="P45" i="27"/>
  <c r="Z45" i="27" s="1"/>
  <c r="O45" i="27"/>
  <c r="Y45" i="27" s="1"/>
  <c r="N45" i="27"/>
  <c r="X45" i="27" s="1"/>
  <c r="W44" i="27"/>
  <c r="P44" i="27"/>
  <c r="Z44" i="27" s="1"/>
  <c r="O44" i="27"/>
  <c r="Y44" i="27" s="1"/>
  <c r="N44" i="27"/>
  <c r="X44" i="27" s="1"/>
  <c r="W43" i="27"/>
  <c r="P43" i="27"/>
  <c r="Z43" i="27" s="1"/>
  <c r="O43" i="27"/>
  <c r="Y43" i="27" s="1"/>
  <c r="N43" i="27"/>
  <c r="X43" i="27" s="1"/>
  <c r="W42" i="27"/>
  <c r="P42" i="27"/>
  <c r="Z42" i="27" s="1"/>
  <c r="O42" i="27"/>
  <c r="Y42" i="27" s="1"/>
  <c r="N42" i="27"/>
  <c r="W41" i="27"/>
  <c r="P41" i="27"/>
  <c r="Z41" i="27" s="1"/>
  <c r="O41" i="27"/>
  <c r="Y41" i="27" s="1"/>
  <c r="N41" i="27"/>
  <c r="X41" i="27" s="1"/>
  <c r="W40" i="27"/>
  <c r="P40" i="27"/>
  <c r="Z40" i="27" s="1"/>
  <c r="O40" i="27"/>
  <c r="Y40" i="27" s="1"/>
  <c r="N40" i="27"/>
  <c r="X40" i="27" s="1"/>
  <c r="AE39" i="27"/>
  <c r="W39" i="27"/>
  <c r="P39" i="27"/>
  <c r="Z39" i="27" s="1"/>
  <c r="O39" i="27"/>
  <c r="Y39" i="27" s="1"/>
  <c r="N39" i="27"/>
  <c r="K39" i="27"/>
  <c r="W38" i="27"/>
  <c r="P38" i="27"/>
  <c r="Z38" i="27" s="1"/>
  <c r="O38" i="27"/>
  <c r="Y38" i="27" s="1"/>
  <c r="N38" i="27"/>
  <c r="X38" i="27" s="1"/>
  <c r="W37" i="27"/>
  <c r="P37" i="27"/>
  <c r="Z37" i="27" s="1"/>
  <c r="O37" i="27"/>
  <c r="Y37" i="27" s="1"/>
  <c r="N37" i="27"/>
  <c r="W36" i="27"/>
  <c r="P36" i="27"/>
  <c r="Z36" i="27" s="1"/>
  <c r="O36" i="27"/>
  <c r="Y36" i="27" s="1"/>
  <c r="N36" i="27"/>
  <c r="X36" i="27" s="1"/>
  <c r="W35" i="27"/>
  <c r="P35" i="27"/>
  <c r="Z35" i="27" s="1"/>
  <c r="O35" i="27"/>
  <c r="Y35" i="27" s="1"/>
  <c r="N35" i="27"/>
  <c r="X35" i="27" s="1"/>
  <c r="W34" i="27"/>
  <c r="P34" i="27"/>
  <c r="Z34" i="27" s="1"/>
  <c r="O34" i="27"/>
  <c r="Y34" i="27" s="1"/>
  <c r="N34" i="27"/>
  <c r="X34" i="27" s="1"/>
  <c r="W33" i="27"/>
  <c r="P33" i="27"/>
  <c r="Z33" i="27" s="1"/>
  <c r="O33" i="27"/>
  <c r="Y33" i="27" s="1"/>
  <c r="N33" i="27"/>
  <c r="W32" i="27"/>
  <c r="P32" i="27"/>
  <c r="Z32" i="27" s="1"/>
  <c r="O32" i="27"/>
  <c r="Y32" i="27" s="1"/>
  <c r="N32" i="27"/>
  <c r="X32" i="27" s="1"/>
  <c r="W31" i="27"/>
  <c r="P31" i="27"/>
  <c r="Z31" i="27" s="1"/>
  <c r="O31" i="27"/>
  <c r="Y31" i="27" s="1"/>
  <c r="N31" i="27"/>
  <c r="X31" i="27" s="1"/>
  <c r="W30" i="27"/>
  <c r="P30" i="27"/>
  <c r="Z30" i="27" s="1"/>
  <c r="O30" i="27"/>
  <c r="Y30" i="27" s="1"/>
  <c r="N30" i="27"/>
  <c r="X30" i="27" s="1"/>
  <c r="W29" i="27"/>
  <c r="P29" i="27"/>
  <c r="Z29" i="27" s="1"/>
  <c r="O29" i="27"/>
  <c r="Y29" i="27" s="1"/>
  <c r="N29" i="27"/>
  <c r="X29" i="27" s="1"/>
  <c r="W27" i="27"/>
  <c r="P27" i="27"/>
  <c r="Z27" i="27" s="1"/>
  <c r="O27" i="27"/>
  <c r="Y27" i="27" s="1"/>
  <c r="N27" i="27"/>
  <c r="X27" i="27" s="1"/>
  <c r="W26" i="27"/>
  <c r="P26" i="27"/>
  <c r="Z26" i="27" s="1"/>
  <c r="O26" i="27"/>
  <c r="Y26" i="27" s="1"/>
  <c r="N26" i="27"/>
  <c r="X26" i="27" s="1"/>
  <c r="W25" i="27"/>
  <c r="P25" i="27"/>
  <c r="Z25" i="27" s="1"/>
  <c r="O25" i="27"/>
  <c r="Y25" i="27" s="1"/>
  <c r="N25" i="27"/>
  <c r="X25" i="27" s="1"/>
  <c r="W24" i="27"/>
  <c r="P24" i="27"/>
  <c r="Z24" i="27" s="1"/>
  <c r="O24" i="27"/>
  <c r="Y24" i="27" s="1"/>
  <c r="N24" i="27"/>
  <c r="X24" i="27" s="1"/>
  <c r="W23" i="27"/>
  <c r="P23" i="27"/>
  <c r="Z23" i="27" s="1"/>
  <c r="O23" i="27"/>
  <c r="Y23" i="27" s="1"/>
  <c r="N23" i="27"/>
  <c r="X23" i="27" s="1"/>
  <c r="W22" i="27"/>
  <c r="P22" i="27"/>
  <c r="Z22" i="27" s="1"/>
  <c r="O22" i="27"/>
  <c r="Y22" i="27" s="1"/>
  <c r="N22" i="27"/>
  <c r="X22" i="27" s="1"/>
  <c r="W20" i="27"/>
  <c r="P20" i="27"/>
  <c r="Z20" i="27" s="1"/>
  <c r="O20" i="27"/>
  <c r="Y20" i="27" s="1"/>
  <c r="N20" i="27"/>
  <c r="X20" i="27" s="1"/>
  <c r="W19" i="27"/>
  <c r="P19" i="27"/>
  <c r="Z19" i="27" s="1"/>
  <c r="O19" i="27"/>
  <c r="Y19" i="27" s="1"/>
  <c r="N19" i="27"/>
  <c r="X19" i="27" s="1"/>
  <c r="W18" i="27"/>
  <c r="P18" i="27"/>
  <c r="Z18" i="27" s="1"/>
  <c r="O18" i="27"/>
  <c r="Y18" i="27" s="1"/>
  <c r="N18" i="27"/>
  <c r="X18" i="27" s="1"/>
  <c r="W16" i="27"/>
  <c r="P16" i="27"/>
  <c r="Z16" i="27" s="1"/>
  <c r="O16" i="27"/>
  <c r="Y16" i="27" s="1"/>
  <c r="N16" i="27"/>
  <c r="X16" i="27" s="1"/>
  <c r="W15" i="27"/>
  <c r="P15" i="27"/>
  <c r="Z15" i="27" s="1"/>
  <c r="O15" i="27"/>
  <c r="Y15" i="27" s="1"/>
  <c r="N15" i="27"/>
  <c r="X15" i="27" s="1"/>
  <c r="W14" i="27"/>
  <c r="P14" i="27"/>
  <c r="Z14" i="27" s="1"/>
  <c r="O14" i="27"/>
  <c r="Y14" i="27" s="1"/>
  <c r="N14" i="27"/>
  <c r="X14" i="27" s="1"/>
  <c r="W13" i="27"/>
  <c r="P13" i="27"/>
  <c r="Z13" i="27" s="1"/>
  <c r="O13" i="27"/>
  <c r="Y13" i="27" s="1"/>
  <c r="N13" i="27"/>
  <c r="X13" i="27" s="1"/>
  <c r="W12" i="27"/>
  <c r="P12" i="27"/>
  <c r="Z12" i="27" s="1"/>
  <c r="O12" i="27"/>
  <c r="Y12" i="27" s="1"/>
  <c r="N12" i="27"/>
  <c r="Z187" i="26"/>
  <c r="X187" i="26"/>
  <c r="W187" i="26"/>
  <c r="Z184" i="26"/>
  <c r="X184" i="26"/>
  <c r="W184" i="26"/>
  <c r="Z183" i="26"/>
  <c r="X183" i="26"/>
  <c r="W183" i="26"/>
  <c r="Z181" i="26"/>
  <c r="X181" i="26"/>
  <c r="W181" i="26"/>
  <c r="Z177" i="26"/>
  <c r="X177" i="26"/>
  <c r="W177" i="26"/>
  <c r="Z170" i="26"/>
  <c r="X170" i="26"/>
  <c r="W170" i="26"/>
  <c r="Z169" i="26"/>
  <c r="X169" i="26"/>
  <c r="W169" i="26"/>
  <c r="Z168" i="26"/>
  <c r="X168" i="26"/>
  <c r="W168" i="26"/>
  <c r="Z167" i="26"/>
  <c r="X167" i="26"/>
  <c r="W167" i="26"/>
  <c r="X163" i="26"/>
  <c r="W163" i="26"/>
  <c r="X162" i="26"/>
  <c r="W162" i="26"/>
  <c r="X161" i="26"/>
  <c r="W161" i="26"/>
  <c r="X160" i="26"/>
  <c r="W160" i="26"/>
  <c r="X157" i="26"/>
  <c r="W157" i="26"/>
  <c r="X156" i="26"/>
  <c r="W156" i="26"/>
  <c r="X155" i="26"/>
  <c r="W155" i="26"/>
  <c r="X154" i="26"/>
  <c r="W154" i="26"/>
  <c r="X153" i="26"/>
  <c r="W149" i="26"/>
  <c r="P149" i="26"/>
  <c r="Z149" i="26" s="1"/>
  <c r="O149" i="26"/>
  <c r="Y149" i="26" s="1"/>
  <c r="N149" i="26"/>
  <c r="X149" i="26" s="1"/>
  <c r="W148" i="26"/>
  <c r="P148" i="26"/>
  <c r="Z148" i="26" s="1"/>
  <c r="O148" i="26"/>
  <c r="Y148" i="26" s="1"/>
  <c r="N148" i="26"/>
  <c r="W147" i="26"/>
  <c r="P147" i="26"/>
  <c r="Z147" i="26" s="1"/>
  <c r="O147" i="26"/>
  <c r="Y147" i="26" s="1"/>
  <c r="N147" i="26"/>
  <c r="W146" i="26"/>
  <c r="P146" i="26"/>
  <c r="Z146" i="26" s="1"/>
  <c r="O146" i="26"/>
  <c r="Y146" i="26" s="1"/>
  <c r="N146" i="26"/>
  <c r="X146" i="26" s="1"/>
  <c r="W145" i="26"/>
  <c r="P145" i="26"/>
  <c r="Z145" i="26" s="1"/>
  <c r="O145" i="26"/>
  <c r="Y145" i="26" s="1"/>
  <c r="N145" i="26"/>
  <c r="X145" i="26" s="1"/>
  <c r="W144" i="26"/>
  <c r="P144" i="26"/>
  <c r="Z144" i="26" s="1"/>
  <c r="O144" i="26"/>
  <c r="Y144" i="26" s="1"/>
  <c r="N144" i="26"/>
  <c r="W143" i="26"/>
  <c r="P143" i="26"/>
  <c r="Z143" i="26" s="1"/>
  <c r="O143" i="26"/>
  <c r="Y143" i="26" s="1"/>
  <c r="N143" i="26"/>
  <c r="W142" i="26"/>
  <c r="P142" i="26"/>
  <c r="Z142" i="26" s="1"/>
  <c r="O142" i="26"/>
  <c r="Y142" i="26" s="1"/>
  <c r="N142" i="26"/>
  <c r="X142" i="26" s="1"/>
  <c r="W141" i="26"/>
  <c r="P141" i="26"/>
  <c r="Z141" i="26" s="1"/>
  <c r="O141" i="26"/>
  <c r="Y141" i="26" s="1"/>
  <c r="N141" i="26"/>
  <c r="X141" i="26" s="1"/>
  <c r="W140" i="26"/>
  <c r="P140" i="26"/>
  <c r="Z140" i="26" s="1"/>
  <c r="O140" i="26"/>
  <c r="Y140" i="26" s="1"/>
  <c r="N140" i="26"/>
  <c r="W139" i="26"/>
  <c r="P139" i="26"/>
  <c r="Z139" i="26" s="1"/>
  <c r="O139" i="26"/>
  <c r="Y139" i="26" s="1"/>
  <c r="N139" i="26"/>
  <c r="W138" i="26"/>
  <c r="P138" i="26"/>
  <c r="Z138" i="26" s="1"/>
  <c r="O138" i="26"/>
  <c r="Y138" i="26" s="1"/>
  <c r="N138" i="26"/>
  <c r="X138" i="26" s="1"/>
  <c r="W137" i="26"/>
  <c r="P137" i="26"/>
  <c r="Z137" i="26" s="1"/>
  <c r="O137" i="26"/>
  <c r="Y137" i="26" s="1"/>
  <c r="N137" i="26"/>
  <c r="X137" i="26" s="1"/>
  <c r="W136" i="26"/>
  <c r="P136" i="26"/>
  <c r="Z136" i="26" s="1"/>
  <c r="O136" i="26"/>
  <c r="Y136" i="26" s="1"/>
  <c r="N136" i="26"/>
  <c r="W135" i="26"/>
  <c r="P135" i="26"/>
  <c r="Z135" i="26" s="1"/>
  <c r="O135" i="26"/>
  <c r="Y135" i="26" s="1"/>
  <c r="N135" i="26"/>
  <c r="W134" i="26"/>
  <c r="P134" i="26"/>
  <c r="Z134" i="26" s="1"/>
  <c r="O134" i="26"/>
  <c r="Y134" i="26" s="1"/>
  <c r="N134" i="26"/>
  <c r="X134" i="26" s="1"/>
  <c r="W133" i="26"/>
  <c r="P133" i="26"/>
  <c r="Z133" i="26" s="1"/>
  <c r="O133" i="26"/>
  <c r="Y133" i="26" s="1"/>
  <c r="N133" i="26"/>
  <c r="X133" i="26" s="1"/>
  <c r="W132" i="26"/>
  <c r="P132" i="26"/>
  <c r="Z132" i="26" s="1"/>
  <c r="O132" i="26"/>
  <c r="Y132" i="26" s="1"/>
  <c r="N132" i="26"/>
  <c r="W131" i="26"/>
  <c r="P131" i="26"/>
  <c r="Z131" i="26" s="1"/>
  <c r="O131" i="26"/>
  <c r="Y131" i="26" s="1"/>
  <c r="N131" i="26"/>
  <c r="W130" i="26"/>
  <c r="P130" i="26"/>
  <c r="Z130" i="26" s="1"/>
  <c r="O130" i="26"/>
  <c r="Y130" i="26" s="1"/>
  <c r="N130" i="26"/>
  <c r="X130" i="26" s="1"/>
  <c r="W129" i="26"/>
  <c r="P129" i="26"/>
  <c r="Z129" i="26" s="1"/>
  <c r="O129" i="26"/>
  <c r="Y129" i="26" s="1"/>
  <c r="N129" i="26"/>
  <c r="X129" i="26" s="1"/>
  <c r="W128" i="26"/>
  <c r="P128" i="26"/>
  <c r="Z128" i="26" s="1"/>
  <c r="O128" i="26"/>
  <c r="Y128" i="26" s="1"/>
  <c r="N128" i="26"/>
  <c r="X128" i="26" s="1"/>
  <c r="W127" i="26"/>
  <c r="P127" i="26"/>
  <c r="Z127" i="26" s="1"/>
  <c r="O127" i="26"/>
  <c r="Y127" i="26" s="1"/>
  <c r="N127" i="26"/>
  <c r="W126" i="26"/>
  <c r="P126" i="26"/>
  <c r="Z126" i="26" s="1"/>
  <c r="O126" i="26"/>
  <c r="Y126" i="26" s="1"/>
  <c r="N126" i="26"/>
  <c r="X126" i="26" s="1"/>
  <c r="W125" i="26"/>
  <c r="P125" i="26"/>
  <c r="Z125" i="26" s="1"/>
  <c r="O125" i="26"/>
  <c r="Y125" i="26" s="1"/>
  <c r="N125" i="26"/>
  <c r="X125" i="26" s="1"/>
  <c r="W124" i="26"/>
  <c r="P124" i="26"/>
  <c r="Z124" i="26" s="1"/>
  <c r="O124" i="26"/>
  <c r="Y124" i="26" s="1"/>
  <c r="N124" i="26"/>
  <c r="X124" i="26" s="1"/>
  <c r="W123" i="26"/>
  <c r="P123" i="26"/>
  <c r="Z123" i="26" s="1"/>
  <c r="O123" i="26"/>
  <c r="Y123" i="26" s="1"/>
  <c r="N123" i="26"/>
  <c r="W122" i="26"/>
  <c r="P122" i="26"/>
  <c r="Z122" i="26" s="1"/>
  <c r="O122" i="26"/>
  <c r="Y122" i="26" s="1"/>
  <c r="N122" i="26"/>
  <c r="X122" i="26" s="1"/>
  <c r="W109" i="26"/>
  <c r="P109" i="26"/>
  <c r="Z109" i="26" s="1"/>
  <c r="O109" i="26"/>
  <c r="Y109" i="26" s="1"/>
  <c r="N109" i="26"/>
  <c r="X109" i="26" s="1"/>
  <c r="AE121" i="26"/>
  <c r="AD121" i="26"/>
  <c r="AC121" i="26"/>
  <c r="AB121" i="26"/>
  <c r="W121" i="26"/>
  <c r="P121" i="26"/>
  <c r="Z121" i="26" s="1"/>
  <c r="O121" i="26"/>
  <c r="Y121" i="26" s="1"/>
  <c r="N121" i="26"/>
  <c r="X121" i="26" s="1"/>
  <c r="K121" i="26"/>
  <c r="J121" i="26"/>
  <c r="I121" i="26"/>
  <c r="H121" i="26"/>
  <c r="W120" i="26"/>
  <c r="P120" i="26"/>
  <c r="Z120" i="26" s="1"/>
  <c r="O120" i="26"/>
  <c r="Y120" i="26" s="1"/>
  <c r="N120" i="26"/>
  <c r="W119" i="26"/>
  <c r="P119" i="26"/>
  <c r="Z119" i="26" s="1"/>
  <c r="O119" i="26"/>
  <c r="Y119" i="26" s="1"/>
  <c r="N119" i="26"/>
  <c r="W117" i="26"/>
  <c r="P117" i="26"/>
  <c r="Z117" i="26" s="1"/>
  <c r="O117" i="26"/>
  <c r="Y117" i="26" s="1"/>
  <c r="N117" i="26"/>
  <c r="X117" i="26" s="1"/>
  <c r="W116" i="26"/>
  <c r="P116" i="26"/>
  <c r="Z116" i="26" s="1"/>
  <c r="O116" i="26"/>
  <c r="Y116" i="26" s="1"/>
  <c r="N116" i="26"/>
  <c r="X116" i="26" s="1"/>
  <c r="W115" i="26"/>
  <c r="P115" i="26"/>
  <c r="Z115" i="26" s="1"/>
  <c r="O115" i="26"/>
  <c r="Y115" i="26" s="1"/>
  <c r="N115" i="26"/>
  <c r="W114" i="26"/>
  <c r="P114" i="26"/>
  <c r="Z114" i="26" s="1"/>
  <c r="O114" i="26"/>
  <c r="Y114" i="26" s="1"/>
  <c r="N114" i="26"/>
  <c r="X114" i="26" s="1"/>
  <c r="W113" i="26"/>
  <c r="P113" i="26"/>
  <c r="Z113" i="26" s="1"/>
  <c r="O113" i="26"/>
  <c r="Y113" i="26" s="1"/>
  <c r="N113" i="26"/>
  <c r="X113" i="26" s="1"/>
  <c r="W112" i="26"/>
  <c r="P112" i="26"/>
  <c r="Z112" i="26" s="1"/>
  <c r="O112" i="26"/>
  <c r="Y112" i="26" s="1"/>
  <c r="N112" i="26"/>
  <c r="W111" i="26"/>
  <c r="P111" i="26"/>
  <c r="Z111" i="26" s="1"/>
  <c r="O111" i="26"/>
  <c r="Y111" i="26" s="1"/>
  <c r="N111" i="26"/>
  <c r="X111" i="26" s="1"/>
  <c r="W110" i="26"/>
  <c r="P110" i="26"/>
  <c r="Z110" i="26" s="1"/>
  <c r="O110" i="26"/>
  <c r="Y110" i="26" s="1"/>
  <c r="N110" i="26"/>
  <c r="W108" i="26"/>
  <c r="P108" i="26"/>
  <c r="Z108" i="26" s="1"/>
  <c r="O108" i="26"/>
  <c r="Y108" i="26" s="1"/>
  <c r="N108" i="26"/>
  <c r="X108" i="26" s="1"/>
  <c r="W28" i="26"/>
  <c r="P28" i="26"/>
  <c r="Z28" i="26" s="1"/>
  <c r="O28" i="26"/>
  <c r="Y28" i="26" s="1"/>
  <c r="N28" i="26"/>
  <c r="W107" i="26"/>
  <c r="P107" i="26"/>
  <c r="Z107" i="26" s="1"/>
  <c r="O107" i="26"/>
  <c r="Y107" i="26" s="1"/>
  <c r="N107" i="26"/>
  <c r="X107" i="26" s="1"/>
  <c r="W106" i="26"/>
  <c r="P106" i="26"/>
  <c r="Z106" i="26" s="1"/>
  <c r="O106" i="26"/>
  <c r="Y106" i="26" s="1"/>
  <c r="N106" i="26"/>
  <c r="W105" i="26"/>
  <c r="P105" i="26"/>
  <c r="Z105" i="26" s="1"/>
  <c r="O105" i="26"/>
  <c r="Y105" i="26" s="1"/>
  <c r="N105" i="26"/>
  <c r="X105" i="26" s="1"/>
  <c r="W104" i="26"/>
  <c r="P104" i="26"/>
  <c r="Z104" i="26" s="1"/>
  <c r="O104" i="26"/>
  <c r="Y104" i="26" s="1"/>
  <c r="N104" i="26"/>
  <c r="X104" i="26" s="1"/>
  <c r="W103" i="26"/>
  <c r="P103" i="26"/>
  <c r="Z103" i="26" s="1"/>
  <c r="O103" i="26"/>
  <c r="Y103" i="26" s="1"/>
  <c r="N103" i="26"/>
  <c r="W102" i="26"/>
  <c r="P102" i="26"/>
  <c r="Z102" i="26" s="1"/>
  <c r="O102" i="26"/>
  <c r="Y102" i="26" s="1"/>
  <c r="N102" i="26"/>
  <c r="W101" i="26"/>
  <c r="P101" i="26"/>
  <c r="Z101" i="26" s="1"/>
  <c r="O101" i="26"/>
  <c r="Y101" i="26" s="1"/>
  <c r="N101" i="26"/>
  <c r="W118" i="26"/>
  <c r="P118" i="26"/>
  <c r="Z118" i="26" s="1"/>
  <c r="O118" i="26"/>
  <c r="Y118" i="26" s="1"/>
  <c r="N118" i="26"/>
  <c r="W100" i="26"/>
  <c r="P100" i="26"/>
  <c r="Z100" i="26" s="1"/>
  <c r="O100" i="26"/>
  <c r="Y100" i="26" s="1"/>
  <c r="N100" i="26"/>
  <c r="W99" i="26"/>
  <c r="P99" i="26"/>
  <c r="Z99" i="26" s="1"/>
  <c r="O99" i="26"/>
  <c r="Y99" i="26" s="1"/>
  <c r="N99" i="26"/>
  <c r="W98" i="26"/>
  <c r="P98" i="26"/>
  <c r="Z98" i="26" s="1"/>
  <c r="O98" i="26"/>
  <c r="Y98" i="26" s="1"/>
  <c r="N98" i="26"/>
  <c r="X98" i="26" s="1"/>
  <c r="W97" i="26"/>
  <c r="P97" i="26"/>
  <c r="Z97" i="26" s="1"/>
  <c r="O97" i="26"/>
  <c r="Y97" i="26" s="1"/>
  <c r="N97" i="26"/>
  <c r="W96" i="26"/>
  <c r="P96" i="26"/>
  <c r="Z96" i="26" s="1"/>
  <c r="O96" i="26"/>
  <c r="Y96" i="26" s="1"/>
  <c r="N96" i="26"/>
  <c r="X96" i="26" s="1"/>
  <c r="W95" i="26"/>
  <c r="P95" i="26"/>
  <c r="Z95" i="26" s="1"/>
  <c r="O95" i="26"/>
  <c r="Y95" i="26" s="1"/>
  <c r="N95" i="26"/>
  <c r="W94" i="26"/>
  <c r="P94" i="26"/>
  <c r="Z94" i="26" s="1"/>
  <c r="O94" i="26"/>
  <c r="Y94" i="26" s="1"/>
  <c r="N94" i="26"/>
  <c r="X94" i="26" s="1"/>
  <c r="W93" i="26"/>
  <c r="P93" i="26"/>
  <c r="Z93" i="26" s="1"/>
  <c r="O93" i="26"/>
  <c r="Y93" i="26" s="1"/>
  <c r="N93" i="26"/>
  <c r="W92" i="26"/>
  <c r="P92" i="26"/>
  <c r="Z92" i="26" s="1"/>
  <c r="O92" i="26"/>
  <c r="Y92" i="26" s="1"/>
  <c r="N92" i="26"/>
  <c r="W91" i="26"/>
  <c r="P91" i="26"/>
  <c r="Z91" i="26" s="1"/>
  <c r="O91" i="26"/>
  <c r="Y91" i="26" s="1"/>
  <c r="N91" i="26"/>
  <c r="W90" i="26"/>
  <c r="P90" i="26"/>
  <c r="Z90" i="26" s="1"/>
  <c r="O90" i="26"/>
  <c r="Y90" i="26" s="1"/>
  <c r="N90" i="26"/>
  <c r="X90" i="26" s="1"/>
  <c r="W89" i="26"/>
  <c r="P89" i="26"/>
  <c r="Z89" i="26" s="1"/>
  <c r="O89" i="26"/>
  <c r="Y89" i="26" s="1"/>
  <c r="N89" i="26"/>
  <c r="X89" i="26" s="1"/>
  <c r="W88" i="26"/>
  <c r="P88" i="26"/>
  <c r="Z88" i="26" s="1"/>
  <c r="O88" i="26"/>
  <c r="Y88" i="26" s="1"/>
  <c r="N88" i="26"/>
  <c r="X88" i="26" s="1"/>
  <c r="W87" i="26"/>
  <c r="P87" i="26"/>
  <c r="Z87" i="26" s="1"/>
  <c r="O87" i="26"/>
  <c r="Y87" i="26" s="1"/>
  <c r="N87" i="26"/>
  <c r="W86" i="26"/>
  <c r="P86" i="26"/>
  <c r="Z86" i="26" s="1"/>
  <c r="O86" i="26"/>
  <c r="Y86" i="26" s="1"/>
  <c r="N86" i="26"/>
  <c r="X86" i="26" s="1"/>
  <c r="W85" i="26"/>
  <c r="P85" i="26"/>
  <c r="Z85" i="26" s="1"/>
  <c r="O85" i="26"/>
  <c r="Y85" i="26" s="1"/>
  <c r="N85" i="26"/>
  <c r="X85" i="26" s="1"/>
  <c r="W84" i="26"/>
  <c r="P84" i="26"/>
  <c r="Z84" i="26" s="1"/>
  <c r="O84" i="26"/>
  <c r="Y84" i="26" s="1"/>
  <c r="N84" i="26"/>
  <c r="X84" i="26" s="1"/>
  <c r="W83" i="26"/>
  <c r="P83" i="26"/>
  <c r="Z83" i="26" s="1"/>
  <c r="O83" i="26"/>
  <c r="Y83" i="26" s="1"/>
  <c r="N83" i="26"/>
  <c r="W82" i="26"/>
  <c r="P82" i="26"/>
  <c r="Z82" i="26" s="1"/>
  <c r="O82" i="26"/>
  <c r="Y82" i="26" s="1"/>
  <c r="N82" i="26"/>
  <c r="W81" i="26"/>
  <c r="P81" i="26"/>
  <c r="Z81" i="26" s="1"/>
  <c r="O81" i="26"/>
  <c r="Y81" i="26" s="1"/>
  <c r="N81" i="26"/>
  <c r="X81" i="26" s="1"/>
  <c r="W80" i="26"/>
  <c r="P80" i="26"/>
  <c r="Z80" i="26" s="1"/>
  <c r="O80" i="26"/>
  <c r="Y80" i="26" s="1"/>
  <c r="N80" i="26"/>
  <c r="W79" i="26"/>
  <c r="P79" i="26"/>
  <c r="Z79" i="26" s="1"/>
  <c r="O79" i="26"/>
  <c r="Y79" i="26" s="1"/>
  <c r="N79" i="26"/>
  <c r="W78" i="26"/>
  <c r="P78" i="26"/>
  <c r="Z78" i="26" s="1"/>
  <c r="O78" i="26"/>
  <c r="Y78" i="26" s="1"/>
  <c r="N78" i="26"/>
  <c r="X78" i="26" s="1"/>
  <c r="W77" i="26"/>
  <c r="P77" i="26"/>
  <c r="Z77" i="26" s="1"/>
  <c r="O77" i="26"/>
  <c r="Y77" i="26" s="1"/>
  <c r="N77" i="26"/>
  <c r="X77" i="26" s="1"/>
  <c r="W76" i="26"/>
  <c r="P76" i="26"/>
  <c r="Z76" i="26" s="1"/>
  <c r="O76" i="26"/>
  <c r="Y76" i="26" s="1"/>
  <c r="N76" i="26"/>
  <c r="X76" i="26" s="1"/>
  <c r="W75" i="26"/>
  <c r="P75" i="26"/>
  <c r="Z75" i="26" s="1"/>
  <c r="O75" i="26"/>
  <c r="Y75" i="26" s="1"/>
  <c r="N75" i="26"/>
  <c r="X75" i="26" s="1"/>
  <c r="W74" i="26"/>
  <c r="P74" i="26"/>
  <c r="Z74" i="26" s="1"/>
  <c r="O74" i="26"/>
  <c r="Y74" i="26" s="1"/>
  <c r="N74" i="26"/>
  <c r="W73" i="26"/>
  <c r="P73" i="26"/>
  <c r="Z73" i="26" s="1"/>
  <c r="O73" i="26"/>
  <c r="Y73" i="26" s="1"/>
  <c r="N73" i="26"/>
  <c r="X73" i="26" s="1"/>
  <c r="W72" i="26"/>
  <c r="P72" i="26"/>
  <c r="Z72" i="26" s="1"/>
  <c r="O72" i="26"/>
  <c r="Y72" i="26" s="1"/>
  <c r="N72" i="26"/>
  <c r="W71" i="26"/>
  <c r="P71" i="26"/>
  <c r="Z71" i="26" s="1"/>
  <c r="O71" i="26"/>
  <c r="Y71" i="26" s="1"/>
  <c r="N71" i="26"/>
  <c r="X71" i="26" s="1"/>
  <c r="W70" i="26"/>
  <c r="P70" i="26"/>
  <c r="Z70" i="26" s="1"/>
  <c r="O70" i="26"/>
  <c r="Y70" i="26" s="1"/>
  <c r="N70" i="26"/>
  <c r="W69" i="26"/>
  <c r="P69" i="26"/>
  <c r="Z69" i="26" s="1"/>
  <c r="O69" i="26"/>
  <c r="Y69" i="26" s="1"/>
  <c r="N69" i="26"/>
  <c r="X69" i="26" s="1"/>
  <c r="W68" i="26"/>
  <c r="P68" i="26"/>
  <c r="Z68" i="26" s="1"/>
  <c r="O68" i="26"/>
  <c r="Y68" i="26" s="1"/>
  <c r="N68" i="26"/>
  <c r="W67" i="26"/>
  <c r="P67" i="26"/>
  <c r="Z67" i="26" s="1"/>
  <c r="O67" i="26"/>
  <c r="Y67" i="26" s="1"/>
  <c r="N67" i="26"/>
  <c r="W66" i="26"/>
  <c r="P66" i="26"/>
  <c r="Z66" i="26" s="1"/>
  <c r="O66" i="26"/>
  <c r="Y66" i="26" s="1"/>
  <c r="N66" i="26"/>
  <c r="X66" i="26" s="1"/>
  <c r="W65" i="26"/>
  <c r="P65" i="26"/>
  <c r="Z65" i="26" s="1"/>
  <c r="O65" i="26"/>
  <c r="Y65" i="26" s="1"/>
  <c r="N65" i="26"/>
  <c r="X65" i="26" s="1"/>
  <c r="W64" i="26"/>
  <c r="P64" i="26"/>
  <c r="Z64" i="26" s="1"/>
  <c r="O64" i="26"/>
  <c r="Y64" i="26" s="1"/>
  <c r="N64" i="26"/>
  <c r="X64" i="26" s="1"/>
  <c r="W63" i="26"/>
  <c r="P63" i="26"/>
  <c r="Z63" i="26" s="1"/>
  <c r="O63" i="26"/>
  <c r="Y63" i="26" s="1"/>
  <c r="N63" i="26"/>
  <c r="W62" i="26"/>
  <c r="P62" i="26"/>
  <c r="Z62" i="26" s="1"/>
  <c r="O62" i="26"/>
  <c r="Y62" i="26" s="1"/>
  <c r="N62" i="26"/>
  <c r="W61" i="26"/>
  <c r="P61" i="26"/>
  <c r="Z61" i="26" s="1"/>
  <c r="O61" i="26"/>
  <c r="Y61" i="26" s="1"/>
  <c r="N61" i="26"/>
  <c r="X61" i="26" s="1"/>
  <c r="W60" i="26"/>
  <c r="P60" i="26"/>
  <c r="Z60" i="26" s="1"/>
  <c r="O60" i="26"/>
  <c r="Y60" i="26" s="1"/>
  <c r="N60" i="26"/>
  <c r="W59" i="26"/>
  <c r="P59" i="26"/>
  <c r="Z59" i="26" s="1"/>
  <c r="O59" i="26"/>
  <c r="Y59" i="26" s="1"/>
  <c r="N59" i="26"/>
  <c r="W58" i="26"/>
  <c r="P58" i="26"/>
  <c r="Z58" i="26" s="1"/>
  <c r="O58" i="26"/>
  <c r="Y58" i="26" s="1"/>
  <c r="N58" i="26"/>
  <c r="X58" i="26" s="1"/>
  <c r="W57" i="26"/>
  <c r="P57" i="26"/>
  <c r="Z57" i="26" s="1"/>
  <c r="O57" i="26"/>
  <c r="Y57" i="26" s="1"/>
  <c r="N57" i="26"/>
  <c r="X57" i="26" s="1"/>
  <c r="W56" i="26"/>
  <c r="P56" i="26"/>
  <c r="Z56" i="26" s="1"/>
  <c r="O56" i="26"/>
  <c r="Y56" i="26" s="1"/>
  <c r="N56" i="26"/>
  <c r="X56" i="26" s="1"/>
  <c r="W55" i="26"/>
  <c r="P55" i="26"/>
  <c r="Z55" i="26" s="1"/>
  <c r="O55" i="26"/>
  <c r="Y55" i="26" s="1"/>
  <c r="N55" i="26"/>
  <c r="W54" i="26"/>
  <c r="P54" i="26"/>
  <c r="Z54" i="26" s="1"/>
  <c r="O54" i="26"/>
  <c r="Y54" i="26" s="1"/>
  <c r="N54" i="26"/>
  <c r="X54" i="26" s="1"/>
  <c r="W53" i="26"/>
  <c r="P53" i="26"/>
  <c r="Z53" i="26" s="1"/>
  <c r="O53" i="26"/>
  <c r="Y53" i="26" s="1"/>
  <c r="N53" i="26"/>
  <c r="X53" i="26" s="1"/>
  <c r="W52" i="26"/>
  <c r="P52" i="26"/>
  <c r="Z52" i="26" s="1"/>
  <c r="O52" i="26"/>
  <c r="Y52" i="26" s="1"/>
  <c r="N52" i="26"/>
  <c r="W51" i="26"/>
  <c r="P51" i="26"/>
  <c r="Z51" i="26" s="1"/>
  <c r="O51" i="26"/>
  <c r="Y51" i="26" s="1"/>
  <c r="N51" i="26"/>
  <c r="X51" i="26" s="1"/>
  <c r="W49" i="26"/>
  <c r="P49" i="26"/>
  <c r="Z49" i="26" s="1"/>
  <c r="O49" i="26"/>
  <c r="Y49" i="26" s="1"/>
  <c r="N49" i="26"/>
  <c r="X49" i="26" s="1"/>
  <c r="W48" i="26"/>
  <c r="P48" i="26"/>
  <c r="Z48" i="26" s="1"/>
  <c r="O48" i="26"/>
  <c r="Y48" i="26" s="1"/>
  <c r="N48" i="26"/>
  <c r="W11" i="26"/>
  <c r="P11" i="26"/>
  <c r="Z11" i="26" s="1"/>
  <c r="O11" i="26"/>
  <c r="Y11" i="26" s="1"/>
  <c r="N11" i="26"/>
  <c r="X11" i="26" s="1"/>
  <c r="W10" i="26"/>
  <c r="P10" i="26"/>
  <c r="Z10" i="26" s="1"/>
  <c r="O10" i="26"/>
  <c r="Y10" i="26" s="1"/>
  <c r="N10" i="26"/>
  <c r="W47" i="26"/>
  <c r="P47" i="26"/>
  <c r="Z47" i="26" s="1"/>
  <c r="O47" i="26"/>
  <c r="Y47" i="26" s="1"/>
  <c r="N47" i="26"/>
  <c r="X47" i="26" s="1"/>
  <c r="W46" i="26"/>
  <c r="P46" i="26"/>
  <c r="Z46" i="26" s="1"/>
  <c r="O46" i="26"/>
  <c r="Y46" i="26" s="1"/>
  <c r="N46" i="26"/>
  <c r="W45" i="26"/>
  <c r="P45" i="26"/>
  <c r="Z45" i="26" s="1"/>
  <c r="O45" i="26"/>
  <c r="Y45" i="26" s="1"/>
  <c r="N45" i="26"/>
  <c r="X45" i="26" s="1"/>
  <c r="W44" i="26"/>
  <c r="P44" i="26"/>
  <c r="Z44" i="26" s="1"/>
  <c r="O44" i="26"/>
  <c r="Y44" i="26" s="1"/>
  <c r="N44" i="26"/>
  <c r="W43" i="26"/>
  <c r="P43" i="26"/>
  <c r="Z43" i="26" s="1"/>
  <c r="O43" i="26"/>
  <c r="Y43" i="26" s="1"/>
  <c r="N43" i="26"/>
  <c r="X43" i="26" s="1"/>
  <c r="W42" i="26"/>
  <c r="P42" i="26"/>
  <c r="Z42" i="26" s="1"/>
  <c r="O42" i="26"/>
  <c r="Y42" i="26" s="1"/>
  <c r="N42" i="26"/>
  <c r="W41" i="26"/>
  <c r="P41" i="26"/>
  <c r="Z41" i="26" s="1"/>
  <c r="O41" i="26"/>
  <c r="Y41" i="26" s="1"/>
  <c r="N41" i="26"/>
  <c r="X41" i="26" s="1"/>
  <c r="W40" i="26"/>
  <c r="P40" i="26"/>
  <c r="Z40" i="26" s="1"/>
  <c r="O40" i="26"/>
  <c r="Y40" i="26" s="1"/>
  <c r="N40" i="26"/>
  <c r="X40" i="26" s="1"/>
  <c r="AE39" i="26"/>
  <c r="W39" i="26"/>
  <c r="P39" i="26"/>
  <c r="Z39" i="26" s="1"/>
  <c r="O39" i="26"/>
  <c r="Y39" i="26" s="1"/>
  <c r="N39" i="26"/>
  <c r="X39" i="26" s="1"/>
  <c r="K39" i="26"/>
  <c r="W38" i="26"/>
  <c r="P38" i="26"/>
  <c r="Z38" i="26" s="1"/>
  <c r="O38" i="26"/>
  <c r="Y38" i="26" s="1"/>
  <c r="N38" i="26"/>
  <c r="X38" i="26" s="1"/>
  <c r="W37" i="26"/>
  <c r="P37" i="26"/>
  <c r="Z37" i="26" s="1"/>
  <c r="O37" i="26"/>
  <c r="Y37" i="26" s="1"/>
  <c r="N37" i="26"/>
  <c r="W36" i="26"/>
  <c r="P36" i="26"/>
  <c r="Z36" i="26" s="1"/>
  <c r="O36" i="26"/>
  <c r="Y36" i="26" s="1"/>
  <c r="N36" i="26"/>
  <c r="X36" i="26" s="1"/>
  <c r="W35" i="26"/>
  <c r="P35" i="26"/>
  <c r="Z35" i="26" s="1"/>
  <c r="O35" i="26"/>
  <c r="Y35" i="26" s="1"/>
  <c r="N35" i="26"/>
  <c r="X35" i="26" s="1"/>
  <c r="W34" i="26"/>
  <c r="P34" i="26"/>
  <c r="Z34" i="26" s="1"/>
  <c r="O34" i="26"/>
  <c r="Y34" i="26" s="1"/>
  <c r="N34" i="26"/>
  <c r="X34" i="26" s="1"/>
  <c r="W33" i="26"/>
  <c r="P33" i="26"/>
  <c r="Z33" i="26" s="1"/>
  <c r="O33" i="26"/>
  <c r="Y33" i="26" s="1"/>
  <c r="N33" i="26"/>
  <c r="X33" i="26" s="1"/>
  <c r="W32" i="26"/>
  <c r="P32" i="26"/>
  <c r="Z32" i="26" s="1"/>
  <c r="O32" i="26"/>
  <c r="Y32" i="26" s="1"/>
  <c r="N32" i="26"/>
  <c r="X32" i="26" s="1"/>
  <c r="W31" i="26"/>
  <c r="P31" i="26"/>
  <c r="Z31" i="26" s="1"/>
  <c r="O31" i="26"/>
  <c r="Y31" i="26" s="1"/>
  <c r="N31" i="26"/>
  <c r="X31" i="26" s="1"/>
  <c r="W30" i="26"/>
  <c r="P30" i="26"/>
  <c r="Z30" i="26" s="1"/>
  <c r="O30" i="26"/>
  <c r="Y30" i="26" s="1"/>
  <c r="N30" i="26"/>
  <c r="X30" i="26" s="1"/>
  <c r="W29" i="26"/>
  <c r="P29" i="26"/>
  <c r="Z29" i="26" s="1"/>
  <c r="O29" i="26"/>
  <c r="Y29" i="26" s="1"/>
  <c r="N29" i="26"/>
  <c r="X29" i="26" s="1"/>
  <c r="W27" i="26"/>
  <c r="P27" i="26"/>
  <c r="Z27" i="26" s="1"/>
  <c r="O27" i="26"/>
  <c r="Y27" i="26" s="1"/>
  <c r="N27" i="26"/>
  <c r="X27" i="26" s="1"/>
  <c r="W26" i="26"/>
  <c r="P26" i="26"/>
  <c r="Z26" i="26" s="1"/>
  <c r="O26" i="26"/>
  <c r="Y26" i="26" s="1"/>
  <c r="N26" i="26"/>
  <c r="X26" i="26" s="1"/>
  <c r="W25" i="26"/>
  <c r="P25" i="26"/>
  <c r="Z25" i="26" s="1"/>
  <c r="O25" i="26"/>
  <c r="Y25" i="26" s="1"/>
  <c r="N25" i="26"/>
  <c r="X25" i="26" s="1"/>
  <c r="W24" i="26"/>
  <c r="P24" i="26"/>
  <c r="Z24" i="26" s="1"/>
  <c r="O24" i="26"/>
  <c r="Y24" i="26" s="1"/>
  <c r="N24" i="26"/>
  <c r="X24" i="26" s="1"/>
  <c r="W23" i="26"/>
  <c r="P23" i="26"/>
  <c r="Z23" i="26" s="1"/>
  <c r="O23" i="26"/>
  <c r="Y23" i="26" s="1"/>
  <c r="N23" i="26"/>
  <c r="X23" i="26" s="1"/>
  <c r="W22" i="26"/>
  <c r="P22" i="26"/>
  <c r="Z22" i="26" s="1"/>
  <c r="O22" i="26"/>
  <c r="Y22" i="26" s="1"/>
  <c r="N22" i="26"/>
  <c r="X22" i="26" s="1"/>
  <c r="W20" i="26"/>
  <c r="P20" i="26"/>
  <c r="Z20" i="26" s="1"/>
  <c r="O20" i="26"/>
  <c r="Y20" i="26" s="1"/>
  <c r="N20" i="26"/>
  <c r="X20" i="26" s="1"/>
  <c r="W19" i="26"/>
  <c r="P19" i="26"/>
  <c r="Z19" i="26" s="1"/>
  <c r="O19" i="26"/>
  <c r="Y19" i="26" s="1"/>
  <c r="N19" i="26"/>
  <c r="X19" i="26" s="1"/>
  <c r="W18" i="26"/>
  <c r="P18" i="26"/>
  <c r="Z18" i="26" s="1"/>
  <c r="O18" i="26"/>
  <c r="Y18" i="26" s="1"/>
  <c r="N18" i="26"/>
  <c r="X18" i="26" s="1"/>
  <c r="W16" i="26"/>
  <c r="P16" i="26"/>
  <c r="Z16" i="26" s="1"/>
  <c r="O16" i="26"/>
  <c r="Y16" i="26" s="1"/>
  <c r="N16" i="26"/>
  <c r="W15" i="26"/>
  <c r="P15" i="26"/>
  <c r="Z15" i="26" s="1"/>
  <c r="O15" i="26"/>
  <c r="Y15" i="26" s="1"/>
  <c r="N15" i="26"/>
  <c r="X15" i="26" s="1"/>
  <c r="W14" i="26"/>
  <c r="P14" i="26"/>
  <c r="Z14" i="26" s="1"/>
  <c r="O14" i="26"/>
  <c r="Y14" i="26" s="1"/>
  <c r="N14" i="26"/>
  <c r="X14" i="26" s="1"/>
  <c r="W13" i="26"/>
  <c r="P13" i="26"/>
  <c r="Z13" i="26" s="1"/>
  <c r="O13" i="26"/>
  <c r="Y13" i="26" s="1"/>
  <c r="N13" i="26"/>
  <c r="X13" i="26" s="1"/>
  <c r="W12" i="26"/>
  <c r="P12" i="26"/>
  <c r="Z12" i="26" s="1"/>
  <c r="O12" i="26"/>
  <c r="Y12" i="26" s="1"/>
  <c r="N12" i="26"/>
  <c r="Z186" i="25"/>
  <c r="X186" i="25"/>
  <c r="W186" i="25"/>
  <c r="Z183" i="25"/>
  <c r="X183" i="25"/>
  <c r="W183" i="25"/>
  <c r="Z182" i="25"/>
  <c r="X182" i="25"/>
  <c r="W182" i="25"/>
  <c r="Z180" i="25"/>
  <c r="X180" i="25"/>
  <c r="W180" i="25"/>
  <c r="Z176" i="25"/>
  <c r="X176" i="25"/>
  <c r="W176" i="25"/>
  <c r="Z170" i="25"/>
  <c r="X170" i="25"/>
  <c r="W170" i="25"/>
  <c r="Z169" i="25"/>
  <c r="X169" i="25"/>
  <c r="W169" i="25"/>
  <c r="Z168" i="25"/>
  <c r="X168" i="25"/>
  <c r="W168" i="25"/>
  <c r="Z167" i="25"/>
  <c r="X167" i="25"/>
  <c r="W167" i="25"/>
  <c r="X163" i="25"/>
  <c r="W163" i="25"/>
  <c r="X162" i="25"/>
  <c r="W162" i="25"/>
  <c r="X161" i="25"/>
  <c r="W161" i="25"/>
  <c r="X160" i="25"/>
  <c r="W160" i="25"/>
  <c r="X157" i="25"/>
  <c r="W157" i="25"/>
  <c r="X156" i="25"/>
  <c r="W156" i="25"/>
  <c r="X155" i="25"/>
  <c r="W155" i="25"/>
  <c r="X154" i="25"/>
  <c r="W154" i="25"/>
  <c r="X153" i="25"/>
  <c r="W149" i="25"/>
  <c r="P149" i="25"/>
  <c r="Z149" i="25" s="1"/>
  <c r="O149" i="25"/>
  <c r="Y149" i="25" s="1"/>
  <c r="N149" i="25"/>
  <c r="X149" i="25" s="1"/>
  <c r="W148" i="25"/>
  <c r="P148" i="25"/>
  <c r="Z148" i="25" s="1"/>
  <c r="O148" i="25"/>
  <c r="Y148" i="25" s="1"/>
  <c r="N148" i="25"/>
  <c r="W147" i="25"/>
  <c r="P147" i="25"/>
  <c r="Z147" i="25" s="1"/>
  <c r="O147" i="25"/>
  <c r="Y147" i="25" s="1"/>
  <c r="N147" i="25"/>
  <c r="W146" i="25"/>
  <c r="P146" i="25"/>
  <c r="Z146" i="25" s="1"/>
  <c r="O146" i="25"/>
  <c r="Y146" i="25" s="1"/>
  <c r="N146" i="25"/>
  <c r="X146" i="25" s="1"/>
  <c r="W145" i="25"/>
  <c r="P145" i="25"/>
  <c r="Z145" i="25" s="1"/>
  <c r="O145" i="25"/>
  <c r="Y145" i="25" s="1"/>
  <c r="N145" i="25"/>
  <c r="X145" i="25" s="1"/>
  <c r="W144" i="25"/>
  <c r="P144" i="25"/>
  <c r="Z144" i="25" s="1"/>
  <c r="O144" i="25"/>
  <c r="Y144" i="25" s="1"/>
  <c r="N144" i="25"/>
  <c r="W143" i="25"/>
  <c r="P143" i="25"/>
  <c r="Z143" i="25" s="1"/>
  <c r="O143" i="25"/>
  <c r="Y143" i="25" s="1"/>
  <c r="N143" i="25"/>
  <c r="W142" i="25"/>
  <c r="P142" i="25"/>
  <c r="Z142" i="25" s="1"/>
  <c r="O142" i="25"/>
  <c r="Y142" i="25" s="1"/>
  <c r="N142" i="25"/>
  <c r="X142" i="25" s="1"/>
  <c r="W141" i="25"/>
  <c r="P141" i="25"/>
  <c r="Z141" i="25" s="1"/>
  <c r="O141" i="25"/>
  <c r="Y141" i="25" s="1"/>
  <c r="N141" i="25"/>
  <c r="X141" i="25" s="1"/>
  <c r="W140" i="25"/>
  <c r="P140" i="25"/>
  <c r="Z140" i="25" s="1"/>
  <c r="O140" i="25"/>
  <c r="Y140" i="25" s="1"/>
  <c r="N140" i="25"/>
  <c r="W139" i="25"/>
  <c r="P139" i="25"/>
  <c r="Z139" i="25" s="1"/>
  <c r="O139" i="25"/>
  <c r="Y139" i="25" s="1"/>
  <c r="N139" i="25"/>
  <c r="X139" i="25" s="1"/>
  <c r="W138" i="25"/>
  <c r="P138" i="25"/>
  <c r="Z138" i="25" s="1"/>
  <c r="O138" i="25"/>
  <c r="Y138" i="25" s="1"/>
  <c r="N138" i="25"/>
  <c r="X138" i="25" s="1"/>
  <c r="W137" i="25"/>
  <c r="P137" i="25"/>
  <c r="Z137" i="25" s="1"/>
  <c r="O137" i="25"/>
  <c r="Y137" i="25" s="1"/>
  <c r="N137" i="25"/>
  <c r="X137" i="25" s="1"/>
  <c r="W136" i="25"/>
  <c r="P136" i="25"/>
  <c r="Z136" i="25" s="1"/>
  <c r="O136" i="25"/>
  <c r="Y136" i="25" s="1"/>
  <c r="N136" i="25"/>
  <c r="W135" i="25"/>
  <c r="P135" i="25"/>
  <c r="Z135" i="25" s="1"/>
  <c r="O135" i="25"/>
  <c r="Y135" i="25" s="1"/>
  <c r="N135" i="25"/>
  <c r="X135" i="25" s="1"/>
  <c r="W134" i="25"/>
  <c r="P134" i="25"/>
  <c r="Z134" i="25" s="1"/>
  <c r="O134" i="25"/>
  <c r="Y134" i="25" s="1"/>
  <c r="N134" i="25"/>
  <c r="X134" i="25" s="1"/>
  <c r="W133" i="25"/>
  <c r="P133" i="25"/>
  <c r="Z133" i="25" s="1"/>
  <c r="O133" i="25"/>
  <c r="Y133" i="25" s="1"/>
  <c r="N133" i="25"/>
  <c r="X133" i="25" s="1"/>
  <c r="W132" i="25"/>
  <c r="P132" i="25"/>
  <c r="Z132" i="25" s="1"/>
  <c r="O132" i="25"/>
  <c r="Y132" i="25" s="1"/>
  <c r="N132" i="25"/>
  <c r="W131" i="25"/>
  <c r="P131" i="25"/>
  <c r="Z131" i="25" s="1"/>
  <c r="O131" i="25"/>
  <c r="Y131" i="25" s="1"/>
  <c r="N131" i="25"/>
  <c r="X131" i="25" s="1"/>
  <c r="W130" i="25"/>
  <c r="P130" i="25"/>
  <c r="Z130" i="25" s="1"/>
  <c r="O130" i="25"/>
  <c r="Y130" i="25" s="1"/>
  <c r="N130" i="25"/>
  <c r="W129" i="25"/>
  <c r="P129" i="25"/>
  <c r="Z129" i="25" s="1"/>
  <c r="O129" i="25"/>
  <c r="Y129" i="25" s="1"/>
  <c r="N129" i="25"/>
  <c r="X129" i="25" s="1"/>
  <c r="W128" i="25"/>
  <c r="P128" i="25"/>
  <c r="Z128" i="25" s="1"/>
  <c r="O128" i="25"/>
  <c r="Y128" i="25" s="1"/>
  <c r="N128" i="25"/>
  <c r="W127" i="25"/>
  <c r="P127" i="25"/>
  <c r="Z127" i="25" s="1"/>
  <c r="O127" i="25"/>
  <c r="Y127" i="25" s="1"/>
  <c r="N127" i="25"/>
  <c r="X127" i="25" s="1"/>
  <c r="W126" i="25"/>
  <c r="P126" i="25"/>
  <c r="Z126" i="25" s="1"/>
  <c r="O126" i="25"/>
  <c r="Y126" i="25" s="1"/>
  <c r="N126" i="25"/>
  <c r="W125" i="25"/>
  <c r="P125" i="25"/>
  <c r="Z125" i="25" s="1"/>
  <c r="O125" i="25"/>
  <c r="Y125" i="25" s="1"/>
  <c r="N125" i="25"/>
  <c r="X125" i="25" s="1"/>
  <c r="W124" i="25"/>
  <c r="P124" i="25"/>
  <c r="Z124" i="25" s="1"/>
  <c r="O124" i="25"/>
  <c r="Y124" i="25" s="1"/>
  <c r="N124" i="25"/>
  <c r="W123" i="25"/>
  <c r="P123" i="25"/>
  <c r="Z123" i="25" s="1"/>
  <c r="O123" i="25"/>
  <c r="Y123" i="25" s="1"/>
  <c r="N123" i="25"/>
  <c r="X123" i="25" s="1"/>
  <c r="W122" i="25"/>
  <c r="P122" i="25"/>
  <c r="Z122" i="25" s="1"/>
  <c r="O122" i="25"/>
  <c r="Y122" i="25" s="1"/>
  <c r="N122" i="25"/>
  <c r="W121" i="25"/>
  <c r="P121" i="25"/>
  <c r="Z121" i="25" s="1"/>
  <c r="O121" i="25"/>
  <c r="Y121" i="25" s="1"/>
  <c r="N121" i="25"/>
  <c r="X121" i="25" s="1"/>
  <c r="AE120" i="25"/>
  <c r="AD120" i="25"/>
  <c r="AC120" i="25"/>
  <c r="AB120" i="25"/>
  <c r="W120" i="25"/>
  <c r="P120" i="25"/>
  <c r="Z120" i="25" s="1"/>
  <c r="O120" i="25"/>
  <c r="Y120" i="25" s="1"/>
  <c r="N120" i="25"/>
  <c r="K120" i="25"/>
  <c r="J120" i="25"/>
  <c r="I120" i="25"/>
  <c r="H120" i="25"/>
  <c r="W119" i="25"/>
  <c r="P119" i="25"/>
  <c r="Z119" i="25" s="1"/>
  <c r="O119" i="25"/>
  <c r="Y119" i="25" s="1"/>
  <c r="N119" i="25"/>
  <c r="X119" i="25" s="1"/>
  <c r="W118" i="25"/>
  <c r="P118" i="25"/>
  <c r="Z118" i="25" s="1"/>
  <c r="O118" i="25"/>
  <c r="Y118" i="25" s="1"/>
  <c r="N118" i="25"/>
  <c r="X118" i="25" s="1"/>
  <c r="W116" i="25"/>
  <c r="P116" i="25"/>
  <c r="Z116" i="25" s="1"/>
  <c r="O116" i="25"/>
  <c r="Y116" i="25" s="1"/>
  <c r="N116" i="25"/>
  <c r="X116" i="25" s="1"/>
  <c r="W115" i="25"/>
  <c r="P115" i="25"/>
  <c r="Z115" i="25" s="1"/>
  <c r="O115" i="25"/>
  <c r="Y115" i="25" s="1"/>
  <c r="N115" i="25"/>
  <c r="W114" i="25"/>
  <c r="P114" i="25"/>
  <c r="Z114" i="25" s="1"/>
  <c r="O114" i="25"/>
  <c r="Y114" i="25" s="1"/>
  <c r="N114" i="25"/>
  <c r="X114" i="25" s="1"/>
  <c r="W113" i="25"/>
  <c r="P113" i="25"/>
  <c r="Z113" i="25" s="1"/>
  <c r="O113" i="25"/>
  <c r="Y113" i="25" s="1"/>
  <c r="N113" i="25"/>
  <c r="X113" i="25" s="1"/>
  <c r="W112" i="25"/>
  <c r="P112" i="25"/>
  <c r="Z112" i="25" s="1"/>
  <c r="O112" i="25"/>
  <c r="Y112" i="25" s="1"/>
  <c r="N112" i="25"/>
  <c r="W111" i="25"/>
  <c r="P111" i="25"/>
  <c r="Z111" i="25" s="1"/>
  <c r="O111" i="25"/>
  <c r="Y111" i="25" s="1"/>
  <c r="N111" i="25"/>
  <c r="X111" i="25" s="1"/>
  <c r="W110" i="25"/>
  <c r="P110" i="25"/>
  <c r="Z110" i="25" s="1"/>
  <c r="O110" i="25"/>
  <c r="Y110" i="25" s="1"/>
  <c r="N110" i="25"/>
  <c r="W109" i="25"/>
  <c r="P109" i="25"/>
  <c r="Z109" i="25" s="1"/>
  <c r="O109" i="25"/>
  <c r="Y109" i="25" s="1"/>
  <c r="N109" i="25"/>
  <c r="W108" i="25"/>
  <c r="P108" i="25"/>
  <c r="Z108" i="25" s="1"/>
  <c r="O108" i="25"/>
  <c r="Y108" i="25" s="1"/>
  <c r="N108" i="25"/>
  <c r="X108" i="25" s="1"/>
  <c r="W28" i="25"/>
  <c r="P28" i="25"/>
  <c r="Z28" i="25" s="1"/>
  <c r="O28" i="25"/>
  <c r="Y28" i="25" s="1"/>
  <c r="N28" i="25"/>
  <c r="W107" i="25"/>
  <c r="P107" i="25"/>
  <c r="Z107" i="25" s="1"/>
  <c r="O107" i="25"/>
  <c r="Y107" i="25" s="1"/>
  <c r="N107" i="25"/>
  <c r="X107" i="25" s="1"/>
  <c r="W106" i="25"/>
  <c r="P106" i="25"/>
  <c r="Z106" i="25" s="1"/>
  <c r="O106" i="25"/>
  <c r="Y106" i="25" s="1"/>
  <c r="N106" i="25"/>
  <c r="W105" i="25"/>
  <c r="P105" i="25"/>
  <c r="Z105" i="25" s="1"/>
  <c r="O105" i="25"/>
  <c r="Y105" i="25" s="1"/>
  <c r="N105" i="25"/>
  <c r="X105" i="25" s="1"/>
  <c r="W104" i="25"/>
  <c r="P104" i="25"/>
  <c r="Z104" i="25" s="1"/>
  <c r="O104" i="25"/>
  <c r="Y104" i="25" s="1"/>
  <c r="N104" i="25"/>
  <c r="W103" i="25"/>
  <c r="P103" i="25"/>
  <c r="Z103" i="25" s="1"/>
  <c r="O103" i="25"/>
  <c r="Y103" i="25" s="1"/>
  <c r="N103" i="25"/>
  <c r="X103" i="25" s="1"/>
  <c r="W102" i="25"/>
  <c r="P102" i="25"/>
  <c r="Z102" i="25" s="1"/>
  <c r="O102" i="25"/>
  <c r="Y102" i="25" s="1"/>
  <c r="N102" i="25"/>
  <c r="W101" i="25"/>
  <c r="P101" i="25"/>
  <c r="Z101" i="25" s="1"/>
  <c r="O101" i="25"/>
  <c r="Y101" i="25" s="1"/>
  <c r="N101" i="25"/>
  <c r="X101" i="25" s="1"/>
  <c r="W117" i="25"/>
  <c r="P117" i="25"/>
  <c r="Z117" i="25" s="1"/>
  <c r="O117" i="25"/>
  <c r="Y117" i="25" s="1"/>
  <c r="N117" i="25"/>
  <c r="X117" i="25" s="1"/>
  <c r="W100" i="25"/>
  <c r="P100" i="25"/>
  <c r="Z100" i="25" s="1"/>
  <c r="O100" i="25"/>
  <c r="Y100" i="25" s="1"/>
  <c r="N100" i="25"/>
  <c r="X100" i="25" s="1"/>
  <c r="W99" i="25"/>
  <c r="P99" i="25"/>
  <c r="Z99" i="25" s="1"/>
  <c r="O99" i="25"/>
  <c r="Y99" i="25" s="1"/>
  <c r="N99" i="25"/>
  <c r="W98" i="25"/>
  <c r="P98" i="25"/>
  <c r="Z98" i="25" s="1"/>
  <c r="O98" i="25"/>
  <c r="Y98" i="25" s="1"/>
  <c r="N98" i="25"/>
  <c r="X98" i="25" s="1"/>
  <c r="W97" i="25"/>
  <c r="P97" i="25"/>
  <c r="Z97" i="25" s="1"/>
  <c r="O97" i="25"/>
  <c r="Y97" i="25" s="1"/>
  <c r="N97" i="25"/>
  <c r="X97" i="25" s="1"/>
  <c r="W96" i="25"/>
  <c r="P96" i="25"/>
  <c r="Z96" i="25" s="1"/>
  <c r="O96" i="25"/>
  <c r="Y96" i="25" s="1"/>
  <c r="N96" i="25"/>
  <c r="X96" i="25" s="1"/>
  <c r="W95" i="25"/>
  <c r="P95" i="25"/>
  <c r="Z95" i="25" s="1"/>
  <c r="O95" i="25"/>
  <c r="Y95" i="25" s="1"/>
  <c r="N95" i="25"/>
  <c r="W94" i="25"/>
  <c r="P94" i="25"/>
  <c r="Z94" i="25" s="1"/>
  <c r="O94" i="25"/>
  <c r="Y94" i="25" s="1"/>
  <c r="N94" i="25"/>
  <c r="X94" i="25" s="1"/>
  <c r="W93" i="25"/>
  <c r="P93" i="25"/>
  <c r="Z93" i="25" s="1"/>
  <c r="O93" i="25"/>
  <c r="Y93" i="25" s="1"/>
  <c r="N93" i="25"/>
  <c r="W92" i="25"/>
  <c r="P92" i="25"/>
  <c r="Z92" i="25" s="1"/>
  <c r="O92" i="25"/>
  <c r="Y92" i="25" s="1"/>
  <c r="N92" i="25"/>
  <c r="W91" i="25"/>
  <c r="P91" i="25"/>
  <c r="Z91" i="25" s="1"/>
  <c r="O91" i="25"/>
  <c r="Y91" i="25" s="1"/>
  <c r="N91" i="25"/>
  <c r="W90" i="25"/>
  <c r="P90" i="25"/>
  <c r="Z90" i="25" s="1"/>
  <c r="O90" i="25"/>
  <c r="Y90" i="25" s="1"/>
  <c r="N90" i="25"/>
  <c r="X90" i="25" s="1"/>
  <c r="W89" i="25"/>
  <c r="P89" i="25"/>
  <c r="Z89" i="25" s="1"/>
  <c r="O89" i="25"/>
  <c r="Y89" i="25" s="1"/>
  <c r="N89" i="25"/>
  <c r="X89" i="25" s="1"/>
  <c r="W88" i="25"/>
  <c r="P88" i="25"/>
  <c r="Z88" i="25" s="1"/>
  <c r="O88" i="25"/>
  <c r="Y88" i="25" s="1"/>
  <c r="N88" i="25"/>
  <c r="X88" i="25" s="1"/>
  <c r="W87" i="25"/>
  <c r="P87" i="25"/>
  <c r="Z87" i="25" s="1"/>
  <c r="O87" i="25"/>
  <c r="Y87" i="25" s="1"/>
  <c r="N87" i="25"/>
  <c r="W86" i="25"/>
  <c r="P86" i="25"/>
  <c r="Z86" i="25" s="1"/>
  <c r="O86" i="25"/>
  <c r="Y86" i="25" s="1"/>
  <c r="N86" i="25"/>
  <c r="X86" i="25" s="1"/>
  <c r="W85" i="25"/>
  <c r="P85" i="25"/>
  <c r="Z85" i="25" s="1"/>
  <c r="O85" i="25"/>
  <c r="Y85" i="25" s="1"/>
  <c r="N85" i="25"/>
  <c r="W84" i="25"/>
  <c r="P84" i="25"/>
  <c r="Z84" i="25" s="1"/>
  <c r="O84" i="25"/>
  <c r="Y84" i="25" s="1"/>
  <c r="N84" i="25"/>
  <c r="X84" i="25" s="1"/>
  <c r="W83" i="25"/>
  <c r="P83" i="25"/>
  <c r="Z83" i="25" s="1"/>
  <c r="O83" i="25"/>
  <c r="Y83" i="25" s="1"/>
  <c r="N83" i="25"/>
  <c r="W82" i="25"/>
  <c r="P82" i="25"/>
  <c r="Z82" i="25" s="1"/>
  <c r="O82" i="25"/>
  <c r="Y82" i="25" s="1"/>
  <c r="N82" i="25"/>
  <c r="X82" i="25" s="1"/>
  <c r="W81" i="25"/>
  <c r="P81" i="25"/>
  <c r="Z81" i="25" s="1"/>
  <c r="O81" i="25"/>
  <c r="Y81" i="25" s="1"/>
  <c r="N81" i="25"/>
  <c r="W80" i="25"/>
  <c r="P80" i="25"/>
  <c r="Z80" i="25" s="1"/>
  <c r="O80" i="25"/>
  <c r="Y80" i="25" s="1"/>
  <c r="N80" i="25"/>
  <c r="W79" i="25"/>
  <c r="P79" i="25"/>
  <c r="Z79" i="25" s="1"/>
  <c r="O79" i="25"/>
  <c r="Y79" i="25" s="1"/>
  <c r="N79" i="25"/>
  <c r="X79" i="25" s="1"/>
  <c r="W78" i="25"/>
  <c r="P78" i="25"/>
  <c r="Z78" i="25" s="1"/>
  <c r="O78" i="25"/>
  <c r="Y78" i="25" s="1"/>
  <c r="N78" i="25"/>
  <c r="X78" i="25" s="1"/>
  <c r="W77" i="25"/>
  <c r="P77" i="25"/>
  <c r="Z77" i="25" s="1"/>
  <c r="O77" i="25"/>
  <c r="Y77" i="25" s="1"/>
  <c r="N77" i="25"/>
  <c r="X77" i="25" s="1"/>
  <c r="W76" i="25"/>
  <c r="P76" i="25"/>
  <c r="Z76" i="25" s="1"/>
  <c r="O76" i="25"/>
  <c r="Y76" i="25" s="1"/>
  <c r="N76" i="25"/>
  <c r="X76" i="25" s="1"/>
  <c r="W75" i="25"/>
  <c r="P75" i="25"/>
  <c r="Z75" i="25" s="1"/>
  <c r="O75" i="25"/>
  <c r="Y75" i="25" s="1"/>
  <c r="N75" i="25"/>
  <c r="X75" i="25" s="1"/>
  <c r="W74" i="25"/>
  <c r="P74" i="25"/>
  <c r="Z74" i="25" s="1"/>
  <c r="O74" i="25"/>
  <c r="Y74" i="25" s="1"/>
  <c r="N74" i="25"/>
  <c r="W73" i="25"/>
  <c r="P73" i="25"/>
  <c r="Z73" i="25" s="1"/>
  <c r="O73" i="25"/>
  <c r="Y73" i="25" s="1"/>
  <c r="N73" i="25"/>
  <c r="W72" i="25"/>
  <c r="P72" i="25"/>
  <c r="Z72" i="25" s="1"/>
  <c r="O72" i="25"/>
  <c r="Y72" i="25" s="1"/>
  <c r="N72" i="25"/>
  <c r="W71" i="25"/>
  <c r="P71" i="25"/>
  <c r="Z71" i="25" s="1"/>
  <c r="O71" i="25"/>
  <c r="Y71" i="25" s="1"/>
  <c r="N71" i="25"/>
  <c r="W70" i="25"/>
  <c r="P70" i="25"/>
  <c r="Z70" i="25" s="1"/>
  <c r="O70" i="25"/>
  <c r="Y70" i="25" s="1"/>
  <c r="N70" i="25"/>
  <c r="X70" i="25" s="1"/>
  <c r="W69" i="25"/>
  <c r="P69" i="25"/>
  <c r="Z69" i="25" s="1"/>
  <c r="O69" i="25"/>
  <c r="Y69" i="25" s="1"/>
  <c r="N69" i="25"/>
  <c r="X69" i="25" s="1"/>
  <c r="W68" i="25"/>
  <c r="P68" i="25"/>
  <c r="Z68" i="25" s="1"/>
  <c r="O68" i="25"/>
  <c r="Y68" i="25" s="1"/>
  <c r="N68" i="25"/>
  <c r="X68" i="25" s="1"/>
  <c r="W67" i="25"/>
  <c r="P67" i="25"/>
  <c r="Z67" i="25" s="1"/>
  <c r="O67" i="25"/>
  <c r="Y67" i="25" s="1"/>
  <c r="N67" i="25"/>
  <c r="W66" i="25"/>
  <c r="P66" i="25"/>
  <c r="Z66" i="25" s="1"/>
  <c r="O66" i="25"/>
  <c r="Y66" i="25" s="1"/>
  <c r="N66" i="25"/>
  <c r="X66" i="25" s="1"/>
  <c r="W65" i="25"/>
  <c r="P65" i="25"/>
  <c r="Z65" i="25" s="1"/>
  <c r="O65" i="25"/>
  <c r="Y65" i="25" s="1"/>
  <c r="N65" i="25"/>
  <c r="W64" i="25"/>
  <c r="P64" i="25"/>
  <c r="Z64" i="25" s="1"/>
  <c r="O64" i="25"/>
  <c r="Y64" i="25" s="1"/>
  <c r="N64" i="25"/>
  <c r="X64" i="25" s="1"/>
  <c r="W63" i="25"/>
  <c r="P63" i="25"/>
  <c r="Z63" i="25" s="1"/>
  <c r="O63" i="25"/>
  <c r="Y63" i="25" s="1"/>
  <c r="N63" i="25"/>
  <c r="X63" i="25" s="1"/>
  <c r="W62" i="25"/>
  <c r="P62" i="25"/>
  <c r="Z62" i="25" s="1"/>
  <c r="O62" i="25"/>
  <c r="Y62" i="25" s="1"/>
  <c r="N62" i="25"/>
  <c r="W61" i="25"/>
  <c r="P61" i="25"/>
  <c r="Z61" i="25" s="1"/>
  <c r="O61" i="25"/>
  <c r="Y61" i="25" s="1"/>
  <c r="N61" i="25"/>
  <c r="X61" i="25" s="1"/>
  <c r="W60" i="25"/>
  <c r="P60" i="25"/>
  <c r="Z60" i="25" s="1"/>
  <c r="O60" i="25"/>
  <c r="Y60" i="25" s="1"/>
  <c r="N60" i="25"/>
  <c r="X60" i="25" s="1"/>
  <c r="W59" i="25"/>
  <c r="P59" i="25"/>
  <c r="Z59" i="25" s="1"/>
  <c r="O59" i="25"/>
  <c r="Y59" i="25" s="1"/>
  <c r="N59" i="25"/>
  <c r="X59" i="25" s="1"/>
  <c r="W58" i="25"/>
  <c r="P58" i="25"/>
  <c r="Z58" i="25" s="1"/>
  <c r="O58" i="25"/>
  <c r="Y58" i="25" s="1"/>
  <c r="N58" i="25"/>
  <c r="W57" i="25"/>
  <c r="P57" i="25"/>
  <c r="Z57" i="25" s="1"/>
  <c r="O57" i="25"/>
  <c r="Y57" i="25" s="1"/>
  <c r="N57" i="25"/>
  <c r="X57" i="25" s="1"/>
  <c r="W56" i="25"/>
  <c r="P56" i="25"/>
  <c r="Z56" i="25" s="1"/>
  <c r="O56" i="25"/>
  <c r="Y56" i="25" s="1"/>
  <c r="N56" i="25"/>
  <c r="X56" i="25" s="1"/>
  <c r="W55" i="25"/>
  <c r="P55" i="25"/>
  <c r="Z55" i="25" s="1"/>
  <c r="O55" i="25"/>
  <c r="Y55" i="25" s="1"/>
  <c r="N55" i="25"/>
  <c r="X55" i="25" s="1"/>
  <c r="W54" i="25"/>
  <c r="P54" i="25"/>
  <c r="Z54" i="25" s="1"/>
  <c r="O54" i="25"/>
  <c r="Y54" i="25" s="1"/>
  <c r="N54" i="25"/>
  <c r="X54" i="25" s="1"/>
  <c r="W53" i="25"/>
  <c r="P53" i="25"/>
  <c r="Z53" i="25" s="1"/>
  <c r="O53" i="25"/>
  <c r="Y53" i="25" s="1"/>
  <c r="N53" i="25"/>
  <c r="X53" i="25" s="1"/>
  <c r="W52" i="25"/>
  <c r="P52" i="25"/>
  <c r="Z52" i="25" s="1"/>
  <c r="O52" i="25"/>
  <c r="Y52" i="25" s="1"/>
  <c r="N52" i="25"/>
  <c r="X52" i="25" s="1"/>
  <c r="W51" i="25"/>
  <c r="P51" i="25"/>
  <c r="Z51" i="25" s="1"/>
  <c r="O51" i="25"/>
  <c r="Y51" i="25" s="1"/>
  <c r="N51" i="25"/>
  <c r="X51" i="25" s="1"/>
  <c r="W49" i="25"/>
  <c r="P49" i="25"/>
  <c r="Z49" i="25" s="1"/>
  <c r="O49" i="25"/>
  <c r="Y49" i="25" s="1"/>
  <c r="N49" i="25"/>
  <c r="X49" i="25" s="1"/>
  <c r="W48" i="25"/>
  <c r="P48" i="25"/>
  <c r="Z48" i="25" s="1"/>
  <c r="O48" i="25"/>
  <c r="Y48" i="25" s="1"/>
  <c r="N48" i="25"/>
  <c r="X48" i="25" s="1"/>
  <c r="W11" i="25"/>
  <c r="P11" i="25"/>
  <c r="Z11" i="25" s="1"/>
  <c r="O11" i="25"/>
  <c r="Y11" i="25" s="1"/>
  <c r="N11" i="25"/>
  <c r="X11" i="25" s="1"/>
  <c r="W10" i="25"/>
  <c r="P10" i="25"/>
  <c r="Z10" i="25" s="1"/>
  <c r="O10" i="25"/>
  <c r="Y10" i="25" s="1"/>
  <c r="N10" i="25"/>
  <c r="W47" i="25"/>
  <c r="P47" i="25"/>
  <c r="Z47" i="25" s="1"/>
  <c r="O47" i="25"/>
  <c r="Y47" i="25" s="1"/>
  <c r="N47" i="25"/>
  <c r="X47" i="25" s="1"/>
  <c r="W46" i="25"/>
  <c r="P46" i="25"/>
  <c r="Z46" i="25" s="1"/>
  <c r="O46" i="25"/>
  <c r="Y46" i="25" s="1"/>
  <c r="N46" i="25"/>
  <c r="W45" i="25"/>
  <c r="P45" i="25"/>
  <c r="Z45" i="25" s="1"/>
  <c r="O45" i="25"/>
  <c r="Y45" i="25" s="1"/>
  <c r="N45" i="25"/>
  <c r="X45" i="25" s="1"/>
  <c r="W44" i="25"/>
  <c r="P44" i="25"/>
  <c r="Z44" i="25" s="1"/>
  <c r="O44" i="25"/>
  <c r="Y44" i="25" s="1"/>
  <c r="N44" i="25"/>
  <c r="X44" i="25" s="1"/>
  <c r="W43" i="25"/>
  <c r="P43" i="25"/>
  <c r="Z43" i="25" s="1"/>
  <c r="O43" i="25"/>
  <c r="Y43" i="25" s="1"/>
  <c r="N43" i="25"/>
  <c r="X43" i="25" s="1"/>
  <c r="W42" i="25"/>
  <c r="P42" i="25"/>
  <c r="Z42" i="25" s="1"/>
  <c r="O42" i="25"/>
  <c r="Y42" i="25" s="1"/>
  <c r="N42" i="25"/>
  <c r="X42" i="25" s="1"/>
  <c r="W41" i="25"/>
  <c r="P41" i="25"/>
  <c r="Z41" i="25" s="1"/>
  <c r="O41" i="25"/>
  <c r="Y41" i="25" s="1"/>
  <c r="N41" i="25"/>
  <c r="W40" i="25"/>
  <c r="P40" i="25"/>
  <c r="Z40" i="25" s="1"/>
  <c r="O40" i="25"/>
  <c r="Y40" i="25" s="1"/>
  <c r="N40" i="25"/>
  <c r="AE39" i="25"/>
  <c r="W39" i="25"/>
  <c r="P39" i="25"/>
  <c r="Z39" i="25" s="1"/>
  <c r="O39" i="25"/>
  <c r="Y39" i="25" s="1"/>
  <c r="N39" i="25"/>
  <c r="X39" i="25" s="1"/>
  <c r="K39" i="25"/>
  <c r="W38" i="25"/>
  <c r="P38" i="25"/>
  <c r="Z38" i="25" s="1"/>
  <c r="O38" i="25"/>
  <c r="Y38" i="25" s="1"/>
  <c r="N38" i="25"/>
  <c r="W37" i="25"/>
  <c r="P37" i="25"/>
  <c r="Z37" i="25" s="1"/>
  <c r="O37" i="25"/>
  <c r="Y37" i="25" s="1"/>
  <c r="N37" i="25"/>
  <c r="W36" i="25"/>
  <c r="P36" i="25"/>
  <c r="Z36" i="25" s="1"/>
  <c r="O36" i="25"/>
  <c r="Y36" i="25" s="1"/>
  <c r="N36" i="25"/>
  <c r="W35" i="25"/>
  <c r="P35" i="25"/>
  <c r="Z35" i="25" s="1"/>
  <c r="O35" i="25"/>
  <c r="Y35" i="25" s="1"/>
  <c r="N35" i="25"/>
  <c r="W34" i="25"/>
  <c r="P34" i="25"/>
  <c r="Z34" i="25" s="1"/>
  <c r="O34" i="25"/>
  <c r="Y34" i="25" s="1"/>
  <c r="N34" i="25"/>
  <c r="X34" i="25" s="1"/>
  <c r="W33" i="25"/>
  <c r="P33" i="25"/>
  <c r="Z33" i="25" s="1"/>
  <c r="O33" i="25"/>
  <c r="Y33" i="25" s="1"/>
  <c r="N33" i="25"/>
  <c r="W32" i="25"/>
  <c r="P32" i="25"/>
  <c r="Z32" i="25" s="1"/>
  <c r="O32" i="25"/>
  <c r="Y32" i="25" s="1"/>
  <c r="N32" i="25"/>
  <c r="X32" i="25" s="1"/>
  <c r="W31" i="25"/>
  <c r="P31" i="25"/>
  <c r="Z31" i="25" s="1"/>
  <c r="O31" i="25"/>
  <c r="Y31" i="25" s="1"/>
  <c r="N31" i="25"/>
  <c r="X31" i="25" s="1"/>
  <c r="W30" i="25"/>
  <c r="P30" i="25"/>
  <c r="Z30" i="25" s="1"/>
  <c r="O30" i="25"/>
  <c r="Y30" i="25" s="1"/>
  <c r="N30" i="25"/>
  <c r="X30" i="25" s="1"/>
  <c r="W29" i="25"/>
  <c r="P29" i="25"/>
  <c r="Z29" i="25" s="1"/>
  <c r="O29" i="25"/>
  <c r="Y29" i="25" s="1"/>
  <c r="N29" i="25"/>
  <c r="W27" i="25"/>
  <c r="P27" i="25"/>
  <c r="Z27" i="25" s="1"/>
  <c r="O27" i="25"/>
  <c r="Y27" i="25" s="1"/>
  <c r="N27" i="25"/>
  <c r="X27" i="25" s="1"/>
  <c r="W26" i="25"/>
  <c r="P26" i="25"/>
  <c r="Z26" i="25" s="1"/>
  <c r="O26" i="25"/>
  <c r="Y26" i="25" s="1"/>
  <c r="N26" i="25"/>
  <c r="X26" i="25" s="1"/>
  <c r="W25" i="25"/>
  <c r="P25" i="25"/>
  <c r="Z25" i="25" s="1"/>
  <c r="O25" i="25"/>
  <c r="Y25" i="25" s="1"/>
  <c r="N25" i="25"/>
  <c r="X25" i="25" s="1"/>
  <c r="W24" i="25"/>
  <c r="P24" i="25"/>
  <c r="Z24" i="25" s="1"/>
  <c r="O24" i="25"/>
  <c r="Y24" i="25" s="1"/>
  <c r="N24" i="25"/>
  <c r="W23" i="25"/>
  <c r="P23" i="25"/>
  <c r="Z23" i="25" s="1"/>
  <c r="O23" i="25"/>
  <c r="Y23" i="25" s="1"/>
  <c r="N23" i="25"/>
  <c r="X23" i="25" s="1"/>
  <c r="W22" i="25"/>
  <c r="P22" i="25"/>
  <c r="Z22" i="25" s="1"/>
  <c r="O22" i="25"/>
  <c r="Y22" i="25" s="1"/>
  <c r="N22" i="25"/>
  <c r="X22" i="25" s="1"/>
  <c r="W20" i="25"/>
  <c r="P20" i="25"/>
  <c r="Z20" i="25" s="1"/>
  <c r="O20" i="25"/>
  <c r="Y20" i="25" s="1"/>
  <c r="N20" i="25"/>
  <c r="W19" i="25"/>
  <c r="P19" i="25"/>
  <c r="Z19" i="25" s="1"/>
  <c r="O19" i="25"/>
  <c r="Y19" i="25" s="1"/>
  <c r="N19" i="25"/>
  <c r="W18" i="25"/>
  <c r="P18" i="25"/>
  <c r="Z18" i="25" s="1"/>
  <c r="O18" i="25"/>
  <c r="Y18" i="25" s="1"/>
  <c r="N18" i="25"/>
  <c r="X18" i="25" s="1"/>
  <c r="W16" i="25"/>
  <c r="P16" i="25"/>
  <c r="Z16" i="25" s="1"/>
  <c r="O16" i="25"/>
  <c r="Y16" i="25" s="1"/>
  <c r="N16" i="25"/>
  <c r="X16" i="25" s="1"/>
  <c r="W15" i="25"/>
  <c r="P15" i="25"/>
  <c r="Z15" i="25" s="1"/>
  <c r="O15" i="25"/>
  <c r="Y15" i="25" s="1"/>
  <c r="N15" i="25"/>
  <c r="X15" i="25" s="1"/>
  <c r="W14" i="25"/>
  <c r="P14" i="25"/>
  <c r="Z14" i="25" s="1"/>
  <c r="O14" i="25"/>
  <c r="Y14" i="25" s="1"/>
  <c r="N14" i="25"/>
  <c r="X14" i="25" s="1"/>
  <c r="W13" i="25"/>
  <c r="P13" i="25"/>
  <c r="Z13" i="25" s="1"/>
  <c r="O13" i="25"/>
  <c r="Y13" i="25" s="1"/>
  <c r="N13" i="25"/>
  <c r="W12" i="25"/>
  <c r="P12" i="25"/>
  <c r="Z12" i="25" s="1"/>
  <c r="O12" i="25"/>
  <c r="Y12" i="25" s="1"/>
  <c r="N12" i="25"/>
  <c r="Z180" i="24"/>
  <c r="X180" i="24"/>
  <c r="W180" i="24"/>
  <c r="Z177" i="24"/>
  <c r="X177" i="24"/>
  <c r="W177" i="24"/>
  <c r="Z176" i="24"/>
  <c r="X176" i="24"/>
  <c r="W176" i="24"/>
  <c r="Z174" i="24"/>
  <c r="X174" i="24"/>
  <c r="W174" i="24"/>
  <c r="Z170" i="24"/>
  <c r="X170" i="24"/>
  <c r="W170" i="24"/>
  <c r="Z168" i="24"/>
  <c r="X168" i="24"/>
  <c r="W168" i="24"/>
  <c r="Z167" i="24"/>
  <c r="X167" i="24"/>
  <c r="W167" i="24"/>
  <c r="Z166" i="24"/>
  <c r="X166" i="24"/>
  <c r="W166" i="24"/>
  <c r="Z165" i="24"/>
  <c r="X165" i="24"/>
  <c r="W165" i="24"/>
  <c r="X161" i="24"/>
  <c r="W161" i="24"/>
  <c r="X160" i="24"/>
  <c r="W160" i="24"/>
  <c r="X159" i="24"/>
  <c r="W159" i="24"/>
  <c r="X158" i="24"/>
  <c r="W158" i="24"/>
  <c r="X155" i="24"/>
  <c r="W155" i="24"/>
  <c r="X154" i="24"/>
  <c r="W154" i="24"/>
  <c r="X153" i="24"/>
  <c r="W153" i="24"/>
  <c r="X152" i="24"/>
  <c r="W152" i="24"/>
  <c r="X151" i="24"/>
  <c r="W147" i="24"/>
  <c r="P147" i="24"/>
  <c r="Z147" i="24" s="1"/>
  <c r="O147" i="24"/>
  <c r="Y147" i="24" s="1"/>
  <c r="N147" i="24"/>
  <c r="X147" i="24" s="1"/>
  <c r="W146" i="24"/>
  <c r="P146" i="24"/>
  <c r="Z146" i="24" s="1"/>
  <c r="O146" i="24"/>
  <c r="Y146" i="24" s="1"/>
  <c r="N146" i="24"/>
  <c r="W145" i="24"/>
  <c r="P145" i="24"/>
  <c r="Z145" i="24" s="1"/>
  <c r="O145" i="24"/>
  <c r="Y145" i="24" s="1"/>
  <c r="N145" i="24"/>
  <c r="W144" i="24"/>
  <c r="P144" i="24"/>
  <c r="Z144" i="24" s="1"/>
  <c r="O144" i="24"/>
  <c r="Y144" i="24" s="1"/>
  <c r="N144" i="24"/>
  <c r="X144" i="24" s="1"/>
  <c r="W143" i="24"/>
  <c r="P143" i="24"/>
  <c r="Z143" i="24" s="1"/>
  <c r="O143" i="24"/>
  <c r="Y143" i="24" s="1"/>
  <c r="N143" i="24"/>
  <c r="X143" i="24" s="1"/>
  <c r="W142" i="24"/>
  <c r="P142" i="24"/>
  <c r="Z142" i="24" s="1"/>
  <c r="O142" i="24"/>
  <c r="Y142" i="24" s="1"/>
  <c r="N142" i="24"/>
  <c r="W141" i="24"/>
  <c r="P141" i="24"/>
  <c r="Z141" i="24" s="1"/>
  <c r="O141" i="24"/>
  <c r="Y141" i="24" s="1"/>
  <c r="N141" i="24"/>
  <c r="W140" i="24"/>
  <c r="P140" i="24"/>
  <c r="Z140" i="24" s="1"/>
  <c r="O140" i="24"/>
  <c r="Y140" i="24" s="1"/>
  <c r="N140" i="24"/>
  <c r="X140" i="24" s="1"/>
  <c r="W139" i="24"/>
  <c r="P139" i="24"/>
  <c r="Z139" i="24" s="1"/>
  <c r="O139" i="24"/>
  <c r="Y139" i="24" s="1"/>
  <c r="N139" i="24"/>
  <c r="X139" i="24" s="1"/>
  <c r="W138" i="24"/>
  <c r="P138" i="24"/>
  <c r="Z138" i="24" s="1"/>
  <c r="O138" i="24"/>
  <c r="Y138" i="24" s="1"/>
  <c r="N138" i="24"/>
  <c r="W137" i="24"/>
  <c r="P137" i="24"/>
  <c r="Z137" i="24" s="1"/>
  <c r="O137" i="24"/>
  <c r="Y137" i="24" s="1"/>
  <c r="N137" i="24"/>
  <c r="W136" i="24"/>
  <c r="P136" i="24"/>
  <c r="Z136" i="24" s="1"/>
  <c r="O136" i="24"/>
  <c r="Y136" i="24" s="1"/>
  <c r="N136" i="24"/>
  <c r="X136" i="24" s="1"/>
  <c r="W135" i="24"/>
  <c r="P135" i="24"/>
  <c r="Z135" i="24" s="1"/>
  <c r="O135" i="24"/>
  <c r="Y135" i="24" s="1"/>
  <c r="N135" i="24"/>
  <c r="X135" i="24" s="1"/>
  <c r="W134" i="24"/>
  <c r="P134" i="24"/>
  <c r="Z134" i="24" s="1"/>
  <c r="O134" i="24"/>
  <c r="Y134" i="24" s="1"/>
  <c r="N134" i="24"/>
  <c r="W133" i="24"/>
  <c r="P133" i="24"/>
  <c r="Z133" i="24" s="1"/>
  <c r="O133" i="24"/>
  <c r="Y133" i="24" s="1"/>
  <c r="N133" i="24"/>
  <c r="W132" i="24"/>
  <c r="P132" i="24"/>
  <c r="Z132" i="24" s="1"/>
  <c r="O132" i="24"/>
  <c r="Y132" i="24" s="1"/>
  <c r="N132" i="24"/>
  <c r="X132" i="24" s="1"/>
  <c r="W131" i="24"/>
  <c r="P131" i="24"/>
  <c r="Z131" i="24" s="1"/>
  <c r="O131" i="24"/>
  <c r="Y131" i="24" s="1"/>
  <c r="N131" i="24"/>
  <c r="X131" i="24" s="1"/>
  <c r="W130" i="24"/>
  <c r="P130" i="24"/>
  <c r="Z130" i="24" s="1"/>
  <c r="O130" i="24"/>
  <c r="Y130" i="24" s="1"/>
  <c r="N130" i="24"/>
  <c r="X130" i="24" s="1"/>
  <c r="W129" i="24"/>
  <c r="P129" i="24"/>
  <c r="Z129" i="24" s="1"/>
  <c r="O129" i="24"/>
  <c r="Y129" i="24" s="1"/>
  <c r="N129" i="24"/>
  <c r="W128" i="24"/>
  <c r="P128" i="24"/>
  <c r="Z128" i="24" s="1"/>
  <c r="O128" i="24"/>
  <c r="Y128" i="24" s="1"/>
  <c r="N128" i="24"/>
  <c r="X128" i="24" s="1"/>
  <c r="W127" i="24"/>
  <c r="P127" i="24"/>
  <c r="Z127" i="24" s="1"/>
  <c r="O127" i="24"/>
  <c r="Y127" i="24" s="1"/>
  <c r="N127" i="24"/>
  <c r="X127" i="24" s="1"/>
  <c r="W126" i="24"/>
  <c r="P126" i="24"/>
  <c r="Z126" i="24" s="1"/>
  <c r="O126" i="24"/>
  <c r="Y126" i="24" s="1"/>
  <c r="N126" i="24"/>
  <c r="X126" i="24" s="1"/>
  <c r="W125" i="24"/>
  <c r="P125" i="24"/>
  <c r="Z125" i="24" s="1"/>
  <c r="O125" i="24"/>
  <c r="Y125" i="24" s="1"/>
  <c r="N125" i="24"/>
  <c r="W124" i="24"/>
  <c r="P124" i="24"/>
  <c r="Z124" i="24" s="1"/>
  <c r="O124" i="24"/>
  <c r="Y124" i="24" s="1"/>
  <c r="N124" i="24"/>
  <c r="X124" i="24" s="1"/>
  <c r="W123" i="24"/>
  <c r="P123" i="24"/>
  <c r="Z123" i="24" s="1"/>
  <c r="O123" i="24"/>
  <c r="Y123" i="24" s="1"/>
  <c r="N123" i="24"/>
  <c r="X123" i="24" s="1"/>
  <c r="W122" i="24"/>
  <c r="P122" i="24"/>
  <c r="Z122" i="24" s="1"/>
  <c r="O122" i="24"/>
  <c r="Y122" i="24" s="1"/>
  <c r="N122" i="24"/>
  <c r="X122" i="24" s="1"/>
  <c r="W121" i="24"/>
  <c r="P121" i="24"/>
  <c r="Z121" i="24" s="1"/>
  <c r="O121" i="24"/>
  <c r="Y121" i="24" s="1"/>
  <c r="N121" i="24"/>
  <c r="W120" i="24"/>
  <c r="P120" i="24"/>
  <c r="Z120" i="24" s="1"/>
  <c r="O120" i="24"/>
  <c r="Y120" i="24" s="1"/>
  <c r="N120" i="24"/>
  <c r="X120" i="24" s="1"/>
  <c r="W119" i="24"/>
  <c r="P119" i="24"/>
  <c r="Z119" i="24" s="1"/>
  <c r="O119" i="24"/>
  <c r="Y119" i="24" s="1"/>
  <c r="N119" i="24"/>
  <c r="X119" i="24" s="1"/>
  <c r="AE118" i="24"/>
  <c r="AD118" i="24"/>
  <c r="AC118" i="24"/>
  <c r="AB118" i="24"/>
  <c r="W118" i="24"/>
  <c r="P118" i="24"/>
  <c r="Z118" i="24" s="1"/>
  <c r="O118" i="24"/>
  <c r="Y118" i="24" s="1"/>
  <c r="N118" i="24"/>
  <c r="K118" i="24"/>
  <c r="J118" i="24"/>
  <c r="I118" i="24"/>
  <c r="H118" i="24"/>
  <c r="W117" i="24"/>
  <c r="P117" i="24"/>
  <c r="Z117" i="24" s="1"/>
  <c r="O117" i="24"/>
  <c r="Y117" i="24" s="1"/>
  <c r="N117" i="24"/>
  <c r="X117" i="24" s="1"/>
  <c r="W116" i="24"/>
  <c r="P116" i="24"/>
  <c r="Z116" i="24" s="1"/>
  <c r="O116" i="24"/>
  <c r="Y116" i="24" s="1"/>
  <c r="N116" i="24"/>
  <c r="W114" i="24"/>
  <c r="P114" i="24"/>
  <c r="Z114" i="24" s="1"/>
  <c r="O114" i="24"/>
  <c r="Y114" i="24" s="1"/>
  <c r="N114" i="24"/>
  <c r="W113" i="24"/>
  <c r="P113" i="24"/>
  <c r="Z113" i="24" s="1"/>
  <c r="O113" i="24"/>
  <c r="Y113" i="24" s="1"/>
  <c r="N113" i="24"/>
  <c r="X113" i="24" s="1"/>
  <c r="W112" i="24"/>
  <c r="P112" i="24"/>
  <c r="Z112" i="24" s="1"/>
  <c r="O112" i="24"/>
  <c r="Y112" i="24" s="1"/>
  <c r="N112" i="24"/>
  <c r="W111" i="24"/>
  <c r="P111" i="24"/>
  <c r="Z111" i="24" s="1"/>
  <c r="O111" i="24"/>
  <c r="Y111" i="24" s="1"/>
  <c r="N111" i="24"/>
  <c r="W110" i="24"/>
  <c r="P110" i="24"/>
  <c r="Z110" i="24" s="1"/>
  <c r="O110" i="24"/>
  <c r="Y110" i="24" s="1"/>
  <c r="N110" i="24"/>
  <c r="W109" i="24"/>
  <c r="P109" i="24"/>
  <c r="Z109" i="24" s="1"/>
  <c r="O109" i="24"/>
  <c r="Y109" i="24" s="1"/>
  <c r="N109" i="24"/>
  <c r="X109" i="24" s="1"/>
  <c r="W108" i="24"/>
  <c r="P108" i="24"/>
  <c r="Z108" i="24" s="1"/>
  <c r="O108" i="24"/>
  <c r="Y108" i="24" s="1"/>
  <c r="N108" i="24"/>
  <c r="W107" i="24"/>
  <c r="P107" i="24"/>
  <c r="Z107" i="24" s="1"/>
  <c r="O107" i="24"/>
  <c r="Y107" i="24" s="1"/>
  <c r="N107" i="24"/>
  <c r="W106" i="24"/>
  <c r="P106" i="24"/>
  <c r="Z106" i="24" s="1"/>
  <c r="O106" i="24"/>
  <c r="Y106" i="24" s="1"/>
  <c r="N106" i="24"/>
  <c r="W26" i="24"/>
  <c r="P26" i="24"/>
  <c r="Z26" i="24" s="1"/>
  <c r="O26" i="24"/>
  <c r="Y26" i="24" s="1"/>
  <c r="N26" i="24"/>
  <c r="X26" i="24" s="1"/>
  <c r="W105" i="24"/>
  <c r="P105" i="24"/>
  <c r="Z105" i="24" s="1"/>
  <c r="O105" i="24"/>
  <c r="Y105" i="24" s="1"/>
  <c r="N105" i="24"/>
  <c r="W104" i="24"/>
  <c r="P104" i="24"/>
  <c r="Z104" i="24" s="1"/>
  <c r="O104" i="24"/>
  <c r="Y104" i="24" s="1"/>
  <c r="N104" i="24"/>
  <c r="X104" i="24" s="1"/>
  <c r="W103" i="24"/>
  <c r="P103" i="24"/>
  <c r="Z103" i="24" s="1"/>
  <c r="O103" i="24"/>
  <c r="Y103" i="24" s="1"/>
  <c r="N103" i="24"/>
  <c r="W102" i="24"/>
  <c r="P102" i="24"/>
  <c r="Z102" i="24" s="1"/>
  <c r="O102" i="24"/>
  <c r="Y102" i="24" s="1"/>
  <c r="N102" i="24"/>
  <c r="X102" i="24" s="1"/>
  <c r="W101" i="24"/>
  <c r="P101" i="24"/>
  <c r="Z101" i="24" s="1"/>
  <c r="O101" i="24"/>
  <c r="Y101" i="24" s="1"/>
  <c r="N101" i="24"/>
  <c r="W100" i="24"/>
  <c r="P100" i="24"/>
  <c r="Z100" i="24" s="1"/>
  <c r="O100" i="24"/>
  <c r="Y100" i="24" s="1"/>
  <c r="N100" i="24"/>
  <c r="X100" i="24" s="1"/>
  <c r="W99" i="24"/>
  <c r="P99" i="24"/>
  <c r="Z99" i="24" s="1"/>
  <c r="O99" i="24"/>
  <c r="Y99" i="24" s="1"/>
  <c r="N99" i="24"/>
  <c r="W115" i="24"/>
  <c r="P115" i="24"/>
  <c r="Z115" i="24" s="1"/>
  <c r="O115" i="24"/>
  <c r="Y115" i="24" s="1"/>
  <c r="N115" i="24"/>
  <c r="X115" i="24" s="1"/>
  <c r="W98" i="24"/>
  <c r="P98" i="24"/>
  <c r="Z98" i="24" s="1"/>
  <c r="O98" i="24"/>
  <c r="Y98" i="24" s="1"/>
  <c r="N98" i="24"/>
  <c r="W97" i="24"/>
  <c r="P97" i="24"/>
  <c r="Z97" i="24" s="1"/>
  <c r="O97" i="24"/>
  <c r="Y97" i="24" s="1"/>
  <c r="N97" i="24"/>
  <c r="X97" i="24" s="1"/>
  <c r="W96" i="24"/>
  <c r="P96" i="24"/>
  <c r="Z96" i="24" s="1"/>
  <c r="O96" i="24"/>
  <c r="Y96" i="24" s="1"/>
  <c r="N96" i="24"/>
  <c r="W95" i="24"/>
  <c r="P95" i="24"/>
  <c r="Z95" i="24" s="1"/>
  <c r="O95" i="24"/>
  <c r="Y95" i="24" s="1"/>
  <c r="N95" i="24"/>
  <c r="X95" i="24" s="1"/>
  <c r="W94" i="24"/>
  <c r="P94" i="24"/>
  <c r="Z94" i="24" s="1"/>
  <c r="O94" i="24"/>
  <c r="Y94" i="24" s="1"/>
  <c r="N94" i="24"/>
  <c r="W93" i="24"/>
  <c r="P93" i="24"/>
  <c r="Z93" i="24" s="1"/>
  <c r="O93" i="24"/>
  <c r="Y93" i="24" s="1"/>
  <c r="N93" i="24"/>
  <c r="X93" i="24" s="1"/>
  <c r="W92" i="24"/>
  <c r="P92" i="24"/>
  <c r="Z92" i="24" s="1"/>
  <c r="O92" i="24"/>
  <c r="Y92" i="24" s="1"/>
  <c r="N92" i="24"/>
  <c r="W91" i="24"/>
  <c r="P91" i="24"/>
  <c r="Z91" i="24" s="1"/>
  <c r="O91" i="24"/>
  <c r="Y91" i="24" s="1"/>
  <c r="N91" i="24"/>
  <c r="W90" i="24"/>
  <c r="P90" i="24"/>
  <c r="Z90" i="24" s="1"/>
  <c r="O90" i="24"/>
  <c r="Y90" i="24" s="1"/>
  <c r="N90" i="24"/>
  <c r="W89" i="24"/>
  <c r="P89" i="24"/>
  <c r="Z89" i="24" s="1"/>
  <c r="O89" i="24"/>
  <c r="Y89" i="24" s="1"/>
  <c r="N89" i="24"/>
  <c r="X89" i="24" s="1"/>
  <c r="W88" i="24"/>
  <c r="P88" i="24"/>
  <c r="Z88" i="24" s="1"/>
  <c r="O88" i="24"/>
  <c r="Y88" i="24" s="1"/>
  <c r="N88" i="24"/>
  <c r="W87" i="24"/>
  <c r="P87" i="24"/>
  <c r="Z87" i="24" s="1"/>
  <c r="O87" i="24"/>
  <c r="Y87" i="24" s="1"/>
  <c r="N87" i="24"/>
  <c r="W86" i="24"/>
  <c r="P86" i="24"/>
  <c r="Z86" i="24" s="1"/>
  <c r="O86" i="24"/>
  <c r="Y86" i="24" s="1"/>
  <c r="N86" i="24"/>
  <c r="W85" i="24"/>
  <c r="P85" i="24"/>
  <c r="Z85" i="24" s="1"/>
  <c r="O85" i="24"/>
  <c r="Y85" i="24" s="1"/>
  <c r="N85" i="24"/>
  <c r="X85" i="24" s="1"/>
  <c r="W84" i="24"/>
  <c r="P84" i="24"/>
  <c r="Z84" i="24" s="1"/>
  <c r="O84" i="24"/>
  <c r="Y84" i="24" s="1"/>
  <c r="N84" i="24"/>
  <c r="W83" i="24"/>
  <c r="P83" i="24"/>
  <c r="Z83" i="24" s="1"/>
  <c r="O83" i="24"/>
  <c r="Y83" i="24" s="1"/>
  <c r="N83" i="24"/>
  <c r="W82" i="24"/>
  <c r="P82" i="24"/>
  <c r="Z82" i="24" s="1"/>
  <c r="O82" i="24"/>
  <c r="Y82" i="24" s="1"/>
  <c r="N82" i="24"/>
  <c r="X82" i="24" s="1"/>
  <c r="W81" i="24"/>
  <c r="P81" i="24"/>
  <c r="Z81" i="24" s="1"/>
  <c r="O81" i="24"/>
  <c r="Y81" i="24" s="1"/>
  <c r="N81" i="24"/>
  <c r="X81" i="24" s="1"/>
  <c r="W80" i="24"/>
  <c r="P80" i="24"/>
  <c r="Z80" i="24" s="1"/>
  <c r="O80" i="24"/>
  <c r="Y80" i="24" s="1"/>
  <c r="N80" i="24"/>
  <c r="W79" i="24"/>
  <c r="P79" i="24"/>
  <c r="Z79" i="24" s="1"/>
  <c r="O79" i="24"/>
  <c r="Y79" i="24" s="1"/>
  <c r="N79" i="24"/>
  <c r="W78" i="24"/>
  <c r="P78" i="24"/>
  <c r="Z78" i="24" s="1"/>
  <c r="O78" i="24"/>
  <c r="Y78" i="24" s="1"/>
  <c r="N78" i="24"/>
  <c r="W77" i="24"/>
  <c r="P77" i="24"/>
  <c r="Z77" i="24" s="1"/>
  <c r="O77" i="24"/>
  <c r="Y77" i="24" s="1"/>
  <c r="N77" i="24"/>
  <c r="X77" i="24" s="1"/>
  <c r="W76" i="24"/>
  <c r="P76" i="24"/>
  <c r="Z76" i="24" s="1"/>
  <c r="O76" i="24"/>
  <c r="Y76" i="24" s="1"/>
  <c r="N76" i="24"/>
  <c r="W75" i="24"/>
  <c r="P75" i="24"/>
  <c r="Z75" i="24" s="1"/>
  <c r="O75" i="24"/>
  <c r="Y75" i="24" s="1"/>
  <c r="N75" i="24"/>
  <c r="W74" i="24"/>
  <c r="P74" i="24"/>
  <c r="Z74" i="24" s="1"/>
  <c r="O74" i="24"/>
  <c r="Y74" i="24" s="1"/>
  <c r="N74" i="24"/>
  <c r="X74" i="24" s="1"/>
  <c r="W73" i="24"/>
  <c r="P73" i="24"/>
  <c r="Z73" i="24" s="1"/>
  <c r="O73" i="24"/>
  <c r="Y73" i="24" s="1"/>
  <c r="N73" i="24"/>
  <c r="X73" i="24" s="1"/>
  <c r="W72" i="24"/>
  <c r="P72" i="24"/>
  <c r="Z72" i="24" s="1"/>
  <c r="O72" i="24"/>
  <c r="Y72" i="24" s="1"/>
  <c r="N72" i="24"/>
  <c r="W71" i="24"/>
  <c r="P71" i="24"/>
  <c r="Z71" i="24" s="1"/>
  <c r="O71" i="24"/>
  <c r="Y71" i="24" s="1"/>
  <c r="N71" i="24"/>
  <c r="X71" i="24" s="1"/>
  <c r="W70" i="24"/>
  <c r="P70" i="24"/>
  <c r="Z70" i="24" s="1"/>
  <c r="O70" i="24"/>
  <c r="Y70" i="24" s="1"/>
  <c r="N70" i="24"/>
  <c r="W69" i="24"/>
  <c r="P69" i="24"/>
  <c r="Z69" i="24" s="1"/>
  <c r="O69" i="24"/>
  <c r="Y69" i="24" s="1"/>
  <c r="N69" i="24"/>
  <c r="X69" i="24" s="1"/>
  <c r="W68" i="24"/>
  <c r="P68" i="24"/>
  <c r="Z68" i="24" s="1"/>
  <c r="O68" i="24"/>
  <c r="Y68" i="24" s="1"/>
  <c r="N68" i="24"/>
  <c r="W67" i="24"/>
  <c r="P67" i="24"/>
  <c r="Z67" i="24" s="1"/>
  <c r="O67" i="24"/>
  <c r="Y67" i="24" s="1"/>
  <c r="N67" i="24"/>
  <c r="X67" i="24" s="1"/>
  <c r="W66" i="24"/>
  <c r="P66" i="24"/>
  <c r="Z66" i="24" s="1"/>
  <c r="O66" i="24"/>
  <c r="Y66" i="24" s="1"/>
  <c r="N66" i="24"/>
  <c r="W65" i="24"/>
  <c r="P65" i="24"/>
  <c r="Z65" i="24" s="1"/>
  <c r="O65" i="24"/>
  <c r="Y65" i="24" s="1"/>
  <c r="N65" i="24"/>
  <c r="W64" i="24"/>
  <c r="P64" i="24"/>
  <c r="Z64" i="24" s="1"/>
  <c r="O64" i="24"/>
  <c r="Y64" i="24" s="1"/>
  <c r="N64" i="24"/>
  <c r="W63" i="24"/>
  <c r="P63" i="24"/>
  <c r="Z63" i="24" s="1"/>
  <c r="O63" i="24"/>
  <c r="Y63" i="24" s="1"/>
  <c r="N63" i="24"/>
  <c r="X63" i="24" s="1"/>
  <c r="W62" i="24"/>
  <c r="P62" i="24"/>
  <c r="Z62" i="24" s="1"/>
  <c r="O62" i="24"/>
  <c r="Y62" i="24" s="1"/>
  <c r="N62" i="24"/>
  <c r="W61" i="24"/>
  <c r="P61" i="24"/>
  <c r="Z61" i="24" s="1"/>
  <c r="O61" i="24"/>
  <c r="Y61" i="24" s="1"/>
  <c r="N61" i="24"/>
  <c r="X61" i="24" s="1"/>
  <c r="W60" i="24"/>
  <c r="P60" i="24"/>
  <c r="Z60" i="24" s="1"/>
  <c r="O60" i="24"/>
  <c r="Y60" i="24" s="1"/>
  <c r="N60" i="24"/>
  <c r="W59" i="24"/>
  <c r="P59" i="24"/>
  <c r="Z59" i="24" s="1"/>
  <c r="O59" i="24"/>
  <c r="Y59" i="24" s="1"/>
  <c r="N59" i="24"/>
  <c r="X59" i="24" s="1"/>
  <c r="W58" i="24"/>
  <c r="P58" i="24"/>
  <c r="Z58" i="24" s="1"/>
  <c r="O58" i="24"/>
  <c r="Y58" i="24" s="1"/>
  <c r="N58" i="24"/>
  <c r="W57" i="24"/>
  <c r="P57" i="24"/>
  <c r="Z57" i="24" s="1"/>
  <c r="O57" i="24"/>
  <c r="Y57" i="24" s="1"/>
  <c r="N57" i="24"/>
  <c r="X57" i="24" s="1"/>
  <c r="W56" i="24"/>
  <c r="P56" i="24"/>
  <c r="Z56" i="24" s="1"/>
  <c r="O56" i="24"/>
  <c r="Y56" i="24" s="1"/>
  <c r="N56" i="24"/>
  <c r="X56" i="24" s="1"/>
  <c r="W55" i="24"/>
  <c r="P55" i="24"/>
  <c r="Z55" i="24" s="1"/>
  <c r="O55" i="24"/>
  <c r="Y55" i="24" s="1"/>
  <c r="N55" i="24"/>
  <c r="X55" i="24" s="1"/>
  <c r="W54" i="24"/>
  <c r="P54" i="24"/>
  <c r="Z54" i="24" s="1"/>
  <c r="O54" i="24"/>
  <c r="Y54" i="24" s="1"/>
  <c r="N54" i="24"/>
  <c r="X54" i="24" s="1"/>
  <c r="W53" i="24"/>
  <c r="P53" i="24"/>
  <c r="Z53" i="24" s="1"/>
  <c r="O53" i="24"/>
  <c r="Y53" i="24" s="1"/>
  <c r="N53" i="24"/>
  <c r="W52" i="24"/>
  <c r="P52" i="24"/>
  <c r="Z52" i="24" s="1"/>
  <c r="O52" i="24"/>
  <c r="Y52" i="24" s="1"/>
  <c r="N52" i="24"/>
  <c r="W51" i="24"/>
  <c r="P51" i="24"/>
  <c r="Z51" i="24" s="1"/>
  <c r="O51" i="24"/>
  <c r="Y51" i="24" s="1"/>
  <c r="N51" i="24"/>
  <c r="X51" i="24" s="1"/>
  <c r="W50" i="24"/>
  <c r="P50" i="24"/>
  <c r="Z50" i="24" s="1"/>
  <c r="O50" i="24"/>
  <c r="Y50" i="24" s="1"/>
  <c r="N50" i="24"/>
  <c r="W49" i="24"/>
  <c r="P49" i="24"/>
  <c r="Z49" i="24" s="1"/>
  <c r="O49" i="24"/>
  <c r="Y49" i="24" s="1"/>
  <c r="N49" i="24"/>
  <c r="W47" i="24"/>
  <c r="P47" i="24"/>
  <c r="Z47" i="24" s="1"/>
  <c r="O47" i="24"/>
  <c r="Y47" i="24" s="1"/>
  <c r="N47" i="24"/>
  <c r="W46" i="24"/>
  <c r="P46" i="24"/>
  <c r="Z46" i="24" s="1"/>
  <c r="O46" i="24"/>
  <c r="Y46" i="24" s="1"/>
  <c r="N46" i="24"/>
  <c r="X46" i="24" s="1"/>
  <c r="W10" i="24"/>
  <c r="P10" i="24"/>
  <c r="Z10" i="24" s="1"/>
  <c r="O10" i="24"/>
  <c r="Y10" i="24" s="1"/>
  <c r="N10" i="24"/>
  <c r="W9" i="24"/>
  <c r="P9" i="24"/>
  <c r="Z9" i="24" s="1"/>
  <c r="O9" i="24"/>
  <c r="Y9" i="24" s="1"/>
  <c r="N9" i="24"/>
  <c r="W45" i="24"/>
  <c r="P45" i="24"/>
  <c r="Z45" i="24" s="1"/>
  <c r="O45" i="24"/>
  <c r="Y45" i="24" s="1"/>
  <c r="N45" i="24"/>
  <c r="X45" i="24" s="1"/>
  <c r="W44" i="24"/>
  <c r="P44" i="24"/>
  <c r="Z44" i="24" s="1"/>
  <c r="O44" i="24"/>
  <c r="Y44" i="24" s="1"/>
  <c r="N44" i="24"/>
  <c r="X44" i="24" s="1"/>
  <c r="W43" i="24"/>
  <c r="P43" i="24"/>
  <c r="Z43" i="24" s="1"/>
  <c r="O43" i="24"/>
  <c r="Y43" i="24" s="1"/>
  <c r="N43" i="24"/>
  <c r="W42" i="24"/>
  <c r="P42" i="24"/>
  <c r="Z42" i="24" s="1"/>
  <c r="O42" i="24"/>
  <c r="Y42" i="24" s="1"/>
  <c r="N42" i="24"/>
  <c r="W41" i="24"/>
  <c r="P41" i="24"/>
  <c r="Z41" i="24" s="1"/>
  <c r="O41" i="24"/>
  <c r="Y41" i="24" s="1"/>
  <c r="N41" i="24"/>
  <c r="X41" i="24" s="1"/>
  <c r="W40" i="24"/>
  <c r="P40" i="24"/>
  <c r="Z40" i="24" s="1"/>
  <c r="O40" i="24"/>
  <c r="Y40" i="24" s="1"/>
  <c r="N40" i="24"/>
  <c r="W39" i="24"/>
  <c r="P39" i="24"/>
  <c r="Z39" i="24" s="1"/>
  <c r="O39" i="24"/>
  <c r="Y39" i="24" s="1"/>
  <c r="N39" i="24"/>
  <c r="W38" i="24"/>
  <c r="P38" i="24"/>
  <c r="Z38" i="24" s="1"/>
  <c r="O38" i="24"/>
  <c r="Y38" i="24" s="1"/>
  <c r="N38" i="24"/>
  <c r="AE37" i="24"/>
  <c r="W37" i="24"/>
  <c r="P37" i="24"/>
  <c r="Z37" i="24" s="1"/>
  <c r="O37" i="24"/>
  <c r="Y37" i="24" s="1"/>
  <c r="N37" i="24"/>
  <c r="K37" i="24"/>
  <c r="W36" i="24"/>
  <c r="P36" i="24"/>
  <c r="Z36" i="24" s="1"/>
  <c r="O36" i="24"/>
  <c r="Y36" i="24" s="1"/>
  <c r="N36" i="24"/>
  <c r="X36" i="24" s="1"/>
  <c r="W35" i="24"/>
  <c r="P35" i="24"/>
  <c r="Z35" i="24" s="1"/>
  <c r="O35" i="24"/>
  <c r="Y35" i="24" s="1"/>
  <c r="N35" i="24"/>
  <c r="X35" i="24" s="1"/>
  <c r="W34" i="24"/>
  <c r="P34" i="24"/>
  <c r="Z34" i="24" s="1"/>
  <c r="O34" i="24"/>
  <c r="Y34" i="24" s="1"/>
  <c r="N34" i="24"/>
  <c r="X34" i="24" s="1"/>
  <c r="W33" i="24"/>
  <c r="P33" i="24"/>
  <c r="Z33" i="24" s="1"/>
  <c r="O33" i="24"/>
  <c r="Y33" i="24" s="1"/>
  <c r="N33" i="24"/>
  <c r="W32" i="24"/>
  <c r="P32" i="24"/>
  <c r="Z32" i="24" s="1"/>
  <c r="O32" i="24"/>
  <c r="Y32" i="24" s="1"/>
  <c r="N32" i="24"/>
  <c r="W31" i="24"/>
  <c r="P31" i="24"/>
  <c r="Z31" i="24" s="1"/>
  <c r="O31" i="24"/>
  <c r="Y31" i="24" s="1"/>
  <c r="N31" i="24"/>
  <c r="W30" i="24"/>
  <c r="P30" i="24"/>
  <c r="Z30" i="24" s="1"/>
  <c r="O30" i="24"/>
  <c r="Y30" i="24" s="1"/>
  <c r="N30" i="24"/>
  <c r="X30" i="24" s="1"/>
  <c r="W29" i="24"/>
  <c r="P29" i="24"/>
  <c r="Z29" i="24" s="1"/>
  <c r="O29" i="24"/>
  <c r="Y29" i="24" s="1"/>
  <c r="N29" i="24"/>
  <c r="W28" i="24"/>
  <c r="P28" i="24"/>
  <c r="Z28" i="24" s="1"/>
  <c r="O28" i="24"/>
  <c r="Y28" i="24" s="1"/>
  <c r="N28" i="24"/>
  <c r="W27" i="24"/>
  <c r="P27" i="24"/>
  <c r="Z27" i="24" s="1"/>
  <c r="O27" i="24"/>
  <c r="Y27" i="24" s="1"/>
  <c r="N27" i="24"/>
  <c r="W25" i="24"/>
  <c r="P25" i="24"/>
  <c r="Z25" i="24" s="1"/>
  <c r="O25" i="24"/>
  <c r="Y25" i="24" s="1"/>
  <c r="N25" i="24"/>
  <c r="X25" i="24" s="1"/>
  <c r="W24" i="24"/>
  <c r="P24" i="24"/>
  <c r="Z24" i="24" s="1"/>
  <c r="O24" i="24"/>
  <c r="Y24" i="24" s="1"/>
  <c r="N24" i="24"/>
  <c r="W23" i="24"/>
  <c r="P23" i="24"/>
  <c r="Z23" i="24" s="1"/>
  <c r="O23" i="24"/>
  <c r="Y23" i="24" s="1"/>
  <c r="N23" i="24"/>
  <c r="W22" i="24"/>
  <c r="P22" i="24"/>
  <c r="Z22" i="24" s="1"/>
  <c r="O22" i="24"/>
  <c r="Y22" i="24" s="1"/>
  <c r="N22" i="24"/>
  <c r="W21" i="24"/>
  <c r="P21" i="24"/>
  <c r="Z21" i="24" s="1"/>
  <c r="O21" i="24"/>
  <c r="Y21" i="24" s="1"/>
  <c r="N21" i="24"/>
  <c r="X21" i="24" s="1"/>
  <c r="W20" i="24"/>
  <c r="P20" i="24"/>
  <c r="Z20" i="24" s="1"/>
  <c r="O20" i="24"/>
  <c r="Y20" i="24" s="1"/>
  <c r="N20" i="24"/>
  <c r="W18" i="24"/>
  <c r="P18" i="24"/>
  <c r="Z18" i="24" s="1"/>
  <c r="O18" i="24"/>
  <c r="Y18" i="24" s="1"/>
  <c r="N18" i="24"/>
  <c r="W17" i="24"/>
  <c r="P17" i="24"/>
  <c r="Z17" i="24" s="1"/>
  <c r="O17" i="24"/>
  <c r="Y17" i="24" s="1"/>
  <c r="N17" i="24"/>
  <c r="X17" i="24" s="1"/>
  <c r="W16" i="24"/>
  <c r="P16" i="24"/>
  <c r="Z16" i="24" s="1"/>
  <c r="O16" i="24"/>
  <c r="Y16" i="24" s="1"/>
  <c r="N16" i="24"/>
  <c r="W15" i="24"/>
  <c r="P15" i="24"/>
  <c r="Z15" i="24" s="1"/>
  <c r="O15" i="24"/>
  <c r="Y15" i="24" s="1"/>
  <c r="N15" i="24"/>
  <c r="W14" i="24"/>
  <c r="P14" i="24"/>
  <c r="Z14" i="24" s="1"/>
  <c r="O14" i="24"/>
  <c r="Y14" i="24" s="1"/>
  <c r="N14" i="24"/>
  <c r="X14" i="24" s="1"/>
  <c r="W13" i="24"/>
  <c r="P13" i="24"/>
  <c r="Z13" i="24" s="1"/>
  <c r="O13" i="24"/>
  <c r="Y13" i="24" s="1"/>
  <c r="N13" i="24"/>
  <c r="X13" i="24" s="1"/>
  <c r="W12" i="24"/>
  <c r="P12" i="24"/>
  <c r="Z12" i="24" s="1"/>
  <c r="O12" i="24"/>
  <c r="Y12" i="24" s="1"/>
  <c r="N12" i="24"/>
  <c r="W11" i="24"/>
  <c r="P11" i="24"/>
  <c r="Z11" i="24" s="1"/>
  <c r="O11" i="24"/>
  <c r="Y11" i="24" s="1"/>
  <c r="N11" i="24"/>
  <c r="Z180" i="23"/>
  <c r="X180" i="23"/>
  <c r="W180" i="23"/>
  <c r="Z177" i="23"/>
  <c r="X177" i="23"/>
  <c r="W177" i="23"/>
  <c r="Z176" i="23"/>
  <c r="X176" i="23"/>
  <c r="W176" i="23"/>
  <c r="Z174" i="23"/>
  <c r="X174" i="23"/>
  <c r="W174" i="23"/>
  <c r="Z170" i="23"/>
  <c r="X170" i="23"/>
  <c r="W170" i="23"/>
  <c r="Z168" i="23"/>
  <c r="X168" i="23"/>
  <c r="W168" i="23"/>
  <c r="Z167" i="23"/>
  <c r="X167" i="23"/>
  <c r="W167" i="23"/>
  <c r="Z166" i="23"/>
  <c r="X166" i="23"/>
  <c r="W166" i="23"/>
  <c r="Z165" i="23"/>
  <c r="X165" i="23"/>
  <c r="W165" i="23"/>
  <c r="X161" i="23"/>
  <c r="W161" i="23"/>
  <c r="X160" i="23"/>
  <c r="W160" i="23"/>
  <c r="X159" i="23"/>
  <c r="W159" i="23"/>
  <c r="X158" i="23"/>
  <c r="W158" i="23"/>
  <c r="X155" i="23"/>
  <c r="W155" i="23"/>
  <c r="X154" i="23"/>
  <c r="W154" i="23"/>
  <c r="X153" i="23"/>
  <c r="W153" i="23"/>
  <c r="X152" i="23"/>
  <c r="W152" i="23"/>
  <c r="X151" i="23"/>
  <c r="W147" i="23"/>
  <c r="P147" i="23"/>
  <c r="Z147" i="23" s="1"/>
  <c r="O147" i="23"/>
  <c r="Y147" i="23" s="1"/>
  <c r="N147" i="23"/>
  <c r="X147" i="23" s="1"/>
  <c r="W146" i="23"/>
  <c r="P146" i="23"/>
  <c r="Z146" i="23" s="1"/>
  <c r="O146" i="23"/>
  <c r="Y146" i="23" s="1"/>
  <c r="N146" i="23"/>
  <c r="W145" i="23"/>
  <c r="P145" i="23"/>
  <c r="Z145" i="23" s="1"/>
  <c r="O145" i="23"/>
  <c r="Y145" i="23" s="1"/>
  <c r="N145" i="23"/>
  <c r="X145" i="23" s="1"/>
  <c r="W144" i="23"/>
  <c r="P144" i="23"/>
  <c r="Z144" i="23" s="1"/>
  <c r="O144" i="23"/>
  <c r="Y144" i="23" s="1"/>
  <c r="N144" i="23"/>
  <c r="X144" i="23" s="1"/>
  <c r="W143" i="23"/>
  <c r="P143" i="23"/>
  <c r="Z143" i="23" s="1"/>
  <c r="O143" i="23"/>
  <c r="Y143" i="23" s="1"/>
  <c r="N143" i="23"/>
  <c r="X143" i="23" s="1"/>
  <c r="W142" i="23"/>
  <c r="P142" i="23"/>
  <c r="Z142" i="23" s="1"/>
  <c r="O142" i="23"/>
  <c r="Y142" i="23" s="1"/>
  <c r="N142" i="23"/>
  <c r="W141" i="23"/>
  <c r="P141" i="23"/>
  <c r="Z141" i="23" s="1"/>
  <c r="O141" i="23"/>
  <c r="Y141" i="23" s="1"/>
  <c r="N141" i="23"/>
  <c r="X141" i="23" s="1"/>
  <c r="W140" i="23"/>
  <c r="P140" i="23"/>
  <c r="Z140" i="23" s="1"/>
  <c r="O140" i="23"/>
  <c r="Y140" i="23" s="1"/>
  <c r="N140" i="23"/>
  <c r="X140" i="23" s="1"/>
  <c r="W139" i="23"/>
  <c r="P139" i="23"/>
  <c r="Z139" i="23" s="1"/>
  <c r="O139" i="23"/>
  <c r="Y139" i="23" s="1"/>
  <c r="N139" i="23"/>
  <c r="X139" i="23" s="1"/>
  <c r="W138" i="23"/>
  <c r="P138" i="23"/>
  <c r="Z138" i="23" s="1"/>
  <c r="O138" i="23"/>
  <c r="Y138" i="23" s="1"/>
  <c r="N138" i="23"/>
  <c r="W137" i="23"/>
  <c r="P137" i="23"/>
  <c r="Z137" i="23" s="1"/>
  <c r="O137" i="23"/>
  <c r="Y137" i="23" s="1"/>
  <c r="N137" i="23"/>
  <c r="X137" i="23" s="1"/>
  <c r="W136" i="23"/>
  <c r="P136" i="23"/>
  <c r="Z136" i="23" s="1"/>
  <c r="O136" i="23"/>
  <c r="Y136" i="23" s="1"/>
  <c r="N136" i="23"/>
  <c r="X136" i="23" s="1"/>
  <c r="W135" i="23"/>
  <c r="P135" i="23"/>
  <c r="Z135" i="23" s="1"/>
  <c r="O135" i="23"/>
  <c r="Y135" i="23" s="1"/>
  <c r="N135" i="23"/>
  <c r="X135" i="23" s="1"/>
  <c r="W134" i="23"/>
  <c r="P134" i="23"/>
  <c r="Z134" i="23" s="1"/>
  <c r="O134" i="23"/>
  <c r="Y134" i="23" s="1"/>
  <c r="N134" i="23"/>
  <c r="W133" i="23"/>
  <c r="P133" i="23"/>
  <c r="Z133" i="23" s="1"/>
  <c r="O133" i="23"/>
  <c r="Y133" i="23" s="1"/>
  <c r="N133" i="23"/>
  <c r="X133" i="23" s="1"/>
  <c r="W132" i="23"/>
  <c r="P132" i="23"/>
  <c r="Z132" i="23" s="1"/>
  <c r="O132" i="23"/>
  <c r="Y132" i="23" s="1"/>
  <c r="N132" i="23"/>
  <c r="X132" i="23" s="1"/>
  <c r="W131" i="23"/>
  <c r="P131" i="23"/>
  <c r="Z131" i="23" s="1"/>
  <c r="O131" i="23"/>
  <c r="Y131" i="23" s="1"/>
  <c r="N131" i="23"/>
  <c r="X131" i="23" s="1"/>
  <c r="W130" i="23"/>
  <c r="P130" i="23"/>
  <c r="Z130" i="23" s="1"/>
  <c r="O130" i="23"/>
  <c r="Y130" i="23" s="1"/>
  <c r="N130" i="23"/>
  <c r="W129" i="23"/>
  <c r="P129" i="23"/>
  <c r="Z129" i="23" s="1"/>
  <c r="O129" i="23"/>
  <c r="Y129" i="23" s="1"/>
  <c r="N129" i="23"/>
  <c r="X129" i="23" s="1"/>
  <c r="W128" i="23"/>
  <c r="P128" i="23"/>
  <c r="Z128" i="23" s="1"/>
  <c r="O128" i="23"/>
  <c r="Y128" i="23" s="1"/>
  <c r="N128" i="23"/>
  <c r="X128" i="23" s="1"/>
  <c r="W127" i="23"/>
  <c r="P127" i="23"/>
  <c r="Z127" i="23" s="1"/>
  <c r="O127" i="23"/>
  <c r="Y127" i="23" s="1"/>
  <c r="N127" i="23"/>
  <c r="X127" i="23" s="1"/>
  <c r="W126" i="23"/>
  <c r="P126" i="23"/>
  <c r="Z126" i="23" s="1"/>
  <c r="O126" i="23"/>
  <c r="Y126" i="23" s="1"/>
  <c r="N126" i="23"/>
  <c r="W125" i="23"/>
  <c r="P125" i="23"/>
  <c r="Z125" i="23" s="1"/>
  <c r="O125" i="23"/>
  <c r="Y125" i="23" s="1"/>
  <c r="N125" i="23"/>
  <c r="X125" i="23" s="1"/>
  <c r="W124" i="23"/>
  <c r="P124" i="23"/>
  <c r="Z124" i="23" s="1"/>
  <c r="O124" i="23"/>
  <c r="Y124" i="23" s="1"/>
  <c r="N124" i="23"/>
  <c r="X124" i="23" s="1"/>
  <c r="W123" i="23"/>
  <c r="P123" i="23"/>
  <c r="Z123" i="23" s="1"/>
  <c r="O123" i="23"/>
  <c r="Y123" i="23" s="1"/>
  <c r="N123" i="23"/>
  <c r="X123" i="23" s="1"/>
  <c r="W122" i="23"/>
  <c r="P122" i="23"/>
  <c r="Z122" i="23" s="1"/>
  <c r="O122" i="23"/>
  <c r="Y122" i="23" s="1"/>
  <c r="N122" i="23"/>
  <c r="W121" i="23"/>
  <c r="P121" i="23"/>
  <c r="Z121" i="23" s="1"/>
  <c r="O121" i="23"/>
  <c r="Y121" i="23" s="1"/>
  <c r="N121" i="23"/>
  <c r="X121" i="23" s="1"/>
  <c r="W120" i="23"/>
  <c r="P120" i="23"/>
  <c r="Z120" i="23" s="1"/>
  <c r="O120" i="23"/>
  <c r="Y120" i="23" s="1"/>
  <c r="N120" i="23"/>
  <c r="X120" i="23" s="1"/>
  <c r="W119" i="23"/>
  <c r="P119" i="23"/>
  <c r="Z119" i="23" s="1"/>
  <c r="O119" i="23"/>
  <c r="Y119" i="23" s="1"/>
  <c r="N119" i="23"/>
  <c r="X119" i="23" s="1"/>
  <c r="AE118" i="23"/>
  <c r="AD118" i="23"/>
  <c r="AC118" i="23"/>
  <c r="AB118" i="23"/>
  <c r="W118" i="23"/>
  <c r="P118" i="23"/>
  <c r="Z118" i="23" s="1"/>
  <c r="O118" i="23"/>
  <c r="Y118" i="23" s="1"/>
  <c r="N118" i="23"/>
  <c r="X118" i="23" s="1"/>
  <c r="K118" i="23"/>
  <c r="J118" i="23"/>
  <c r="I118" i="23"/>
  <c r="H118" i="23"/>
  <c r="W117" i="23"/>
  <c r="P117" i="23"/>
  <c r="Z117" i="23" s="1"/>
  <c r="O117" i="23"/>
  <c r="Y117" i="23" s="1"/>
  <c r="N117" i="23"/>
  <c r="W116" i="23"/>
  <c r="P116" i="23"/>
  <c r="Z116" i="23" s="1"/>
  <c r="O116" i="23"/>
  <c r="Y116" i="23" s="1"/>
  <c r="N116" i="23"/>
  <c r="X116" i="23" s="1"/>
  <c r="W115" i="23"/>
  <c r="P115" i="23"/>
  <c r="Z115" i="23" s="1"/>
  <c r="O115" i="23"/>
  <c r="Y115" i="23" s="1"/>
  <c r="N115" i="23"/>
  <c r="W114" i="23"/>
  <c r="P114" i="23"/>
  <c r="Z114" i="23" s="1"/>
  <c r="O114" i="23"/>
  <c r="Y114" i="23" s="1"/>
  <c r="N114" i="23"/>
  <c r="X114" i="23" s="1"/>
  <c r="W113" i="23"/>
  <c r="P113" i="23"/>
  <c r="Z113" i="23" s="1"/>
  <c r="O113" i="23"/>
  <c r="Y113" i="23" s="1"/>
  <c r="N113" i="23"/>
  <c r="X113" i="23" s="1"/>
  <c r="W112" i="23"/>
  <c r="P112" i="23"/>
  <c r="Z112" i="23" s="1"/>
  <c r="O112" i="23"/>
  <c r="Y112" i="23" s="1"/>
  <c r="N112" i="23"/>
  <c r="X112" i="23" s="1"/>
  <c r="W111" i="23"/>
  <c r="P111" i="23"/>
  <c r="Z111" i="23" s="1"/>
  <c r="O111" i="23"/>
  <c r="Y111" i="23" s="1"/>
  <c r="N111" i="23"/>
  <c r="W110" i="23"/>
  <c r="P110" i="23"/>
  <c r="Z110" i="23" s="1"/>
  <c r="O110" i="23"/>
  <c r="Y110" i="23" s="1"/>
  <c r="N110" i="23"/>
  <c r="W109" i="23"/>
  <c r="P109" i="23"/>
  <c r="Z109" i="23" s="1"/>
  <c r="O109" i="23"/>
  <c r="Y109" i="23" s="1"/>
  <c r="N109" i="23"/>
  <c r="W107" i="23"/>
  <c r="P107" i="23"/>
  <c r="Z107" i="23" s="1"/>
  <c r="O107" i="23"/>
  <c r="Y107" i="23" s="1"/>
  <c r="N107" i="23"/>
  <c r="W24" i="23"/>
  <c r="P24" i="23"/>
  <c r="Z24" i="23" s="1"/>
  <c r="O24" i="23"/>
  <c r="Y24" i="23" s="1"/>
  <c r="N24" i="23"/>
  <c r="X24" i="23" s="1"/>
  <c r="W106" i="23"/>
  <c r="P106" i="23"/>
  <c r="Z106" i="23" s="1"/>
  <c r="O106" i="23"/>
  <c r="Y106" i="23" s="1"/>
  <c r="N106" i="23"/>
  <c r="W105" i="23"/>
  <c r="P105" i="23"/>
  <c r="Z105" i="23" s="1"/>
  <c r="O105" i="23"/>
  <c r="Y105" i="23" s="1"/>
  <c r="N105" i="23"/>
  <c r="X105" i="23" s="1"/>
  <c r="W104" i="23"/>
  <c r="P104" i="23"/>
  <c r="Z104" i="23" s="1"/>
  <c r="O104" i="23"/>
  <c r="Y104" i="23" s="1"/>
  <c r="N104" i="23"/>
  <c r="W103" i="23"/>
  <c r="P103" i="23"/>
  <c r="Z103" i="23" s="1"/>
  <c r="O103" i="23"/>
  <c r="Y103" i="23" s="1"/>
  <c r="N103" i="23"/>
  <c r="W102" i="23"/>
  <c r="P102" i="23"/>
  <c r="Z102" i="23" s="1"/>
  <c r="O102" i="23"/>
  <c r="Y102" i="23" s="1"/>
  <c r="N102" i="23"/>
  <c r="X102" i="23" s="1"/>
  <c r="W101" i="23"/>
  <c r="P101" i="23"/>
  <c r="Z101" i="23" s="1"/>
  <c r="O101" i="23"/>
  <c r="Y101" i="23" s="1"/>
  <c r="N101" i="23"/>
  <c r="X101" i="23" s="1"/>
  <c r="W100" i="23"/>
  <c r="P100" i="23"/>
  <c r="Z100" i="23" s="1"/>
  <c r="O100" i="23"/>
  <c r="Y100" i="23" s="1"/>
  <c r="N100" i="23"/>
  <c r="W99" i="23"/>
  <c r="P99" i="23"/>
  <c r="Z99" i="23" s="1"/>
  <c r="O99" i="23"/>
  <c r="Y99" i="23" s="1"/>
  <c r="N99" i="23"/>
  <c r="X99" i="23" s="1"/>
  <c r="W98" i="23"/>
  <c r="P98" i="23"/>
  <c r="Z98" i="23" s="1"/>
  <c r="O98" i="23"/>
  <c r="Y98" i="23" s="1"/>
  <c r="N98" i="23"/>
  <c r="X98" i="23" s="1"/>
  <c r="W97" i="23"/>
  <c r="P97" i="23"/>
  <c r="Z97" i="23" s="1"/>
  <c r="O97" i="23"/>
  <c r="Y97" i="23" s="1"/>
  <c r="N97" i="23"/>
  <c r="X97" i="23" s="1"/>
  <c r="W96" i="23"/>
  <c r="P96" i="23"/>
  <c r="Z96" i="23" s="1"/>
  <c r="O96" i="23"/>
  <c r="Y96" i="23" s="1"/>
  <c r="N96" i="23"/>
  <c r="W95" i="23"/>
  <c r="P95" i="23"/>
  <c r="Z95" i="23" s="1"/>
  <c r="O95" i="23"/>
  <c r="Y95" i="23" s="1"/>
  <c r="N95" i="23"/>
  <c r="W94" i="23"/>
  <c r="P94" i="23"/>
  <c r="Z94" i="23" s="1"/>
  <c r="O94" i="23"/>
  <c r="Y94" i="23" s="1"/>
  <c r="N94" i="23"/>
  <c r="W93" i="23"/>
  <c r="P93" i="23"/>
  <c r="Z93" i="23" s="1"/>
  <c r="O93" i="23"/>
  <c r="Y93" i="23" s="1"/>
  <c r="N93" i="23"/>
  <c r="X93" i="23" s="1"/>
  <c r="W92" i="23"/>
  <c r="P92" i="23"/>
  <c r="Z92" i="23" s="1"/>
  <c r="O92" i="23"/>
  <c r="Y92" i="23" s="1"/>
  <c r="N92" i="23"/>
  <c r="W91" i="23"/>
  <c r="P91" i="23"/>
  <c r="Z91" i="23" s="1"/>
  <c r="O91" i="23"/>
  <c r="Y91" i="23" s="1"/>
  <c r="N91" i="23"/>
  <c r="W90" i="23"/>
  <c r="P90" i="23"/>
  <c r="Z90" i="23" s="1"/>
  <c r="O90" i="23"/>
  <c r="Y90" i="23" s="1"/>
  <c r="N90" i="23"/>
  <c r="X90" i="23" s="1"/>
  <c r="W89" i="23"/>
  <c r="P89" i="23"/>
  <c r="Z89" i="23" s="1"/>
  <c r="O89" i="23"/>
  <c r="Y89" i="23" s="1"/>
  <c r="N89" i="23"/>
  <c r="X89" i="23" s="1"/>
  <c r="W88" i="23"/>
  <c r="P88" i="23"/>
  <c r="Z88" i="23" s="1"/>
  <c r="O88" i="23"/>
  <c r="Y88" i="23" s="1"/>
  <c r="N88" i="23"/>
  <c r="W87" i="23"/>
  <c r="P87" i="23"/>
  <c r="Z87" i="23" s="1"/>
  <c r="O87" i="23"/>
  <c r="Y87" i="23" s="1"/>
  <c r="N87" i="23"/>
  <c r="X87" i="23" s="1"/>
  <c r="W86" i="23"/>
  <c r="P86" i="23"/>
  <c r="Z86" i="23" s="1"/>
  <c r="O86" i="23"/>
  <c r="Y86" i="23" s="1"/>
  <c r="N86" i="23"/>
  <c r="X86" i="23" s="1"/>
  <c r="W85" i="23"/>
  <c r="P85" i="23"/>
  <c r="Z85" i="23" s="1"/>
  <c r="O85" i="23"/>
  <c r="Y85" i="23" s="1"/>
  <c r="N85" i="23"/>
  <c r="X85" i="23" s="1"/>
  <c r="W84" i="23"/>
  <c r="P84" i="23"/>
  <c r="Z84" i="23" s="1"/>
  <c r="O84" i="23"/>
  <c r="Y84" i="23" s="1"/>
  <c r="N84" i="23"/>
  <c r="W83" i="23"/>
  <c r="P83" i="23"/>
  <c r="Z83" i="23" s="1"/>
  <c r="O83" i="23"/>
  <c r="Y83" i="23" s="1"/>
  <c r="N83" i="23"/>
  <c r="W82" i="23"/>
  <c r="P82" i="23"/>
  <c r="Z82" i="23" s="1"/>
  <c r="O82" i="23"/>
  <c r="Y82" i="23" s="1"/>
  <c r="N82" i="23"/>
  <c r="W81" i="23"/>
  <c r="P81" i="23"/>
  <c r="Z81" i="23" s="1"/>
  <c r="O81" i="23"/>
  <c r="Y81" i="23" s="1"/>
  <c r="N81" i="23"/>
  <c r="X81" i="23" s="1"/>
  <c r="W80" i="23"/>
  <c r="P80" i="23"/>
  <c r="Z80" i="23" s="1"/>
  <c r="O80" i="23"/>
  <c r="Y80" i="23" s="1"/>
  <c r="N80" i="23"/>
  <c r="X80" i="23" s="1"/>
  <c r="W79" i="23"/>
  <c r="P79" i="23"/>
  <c r="Z79" i="23" s="1"/>
  <c r="O79" i="23"/>
  <c r="Y79" i="23" s="1"/>
  <c r="N79" i="23"/>
  <c r="X79" i="23" s="1"/>
  <c r="W78" i="23"/>
  <c r="P78" i="23"/>
  <c r="Z78" i="23" s="1"/>
  <c r="O78" i="23"/>
  <c r="Y78" i="23" s="1"/>
  <c r="N78" i="23"/>
  <c r="X78" i="23" s="1"/>
  <c r="W77" i="23"/>
  <c r="P77" i="23"/>
  <c r="Z77" i="23" s="1"/>
  <c r="O77" i="23"/>
  <c r="Y77" i="23" s="1"/>
  <c r="N77" i="23"/>
  <c r="X77" i="23" s="1"/>
  <c r="W76" i="23"/>
  <c r="P76" i="23"/>
  <c r="Z76" i="23" s="1"/>
  <c r="O76" i="23"/>
  <c r="Y76" i="23" s="1"/>
  <c r="N76" i="23"/>
  <c r="X76" i="23" s="1"/>
  <c r="W75" i="23"/>
  <c r="P75" i="23"/>
  <c r="Z75" i="23" s="1"/>
  <c r="O75" i="23"/>
  <c r="Y75" i="23" s="1"/>
  <c r="N75" i="23"/>
  <c r="W74" i="23"/>
  <c r="P74" i="23"/>
  <c r="Z74" i="23" s="1"/>
  <c r="O74" i="23"/>
  <c r="Y74" i="23" s="1"/>
  <c r="N74" i="23"/>
  <c r="W73" i="23"/>
  <c r="P73" i="23"/>
  <c r="Z73" i="23" s="1"/>
  <c r="O73" i="23"/>
  <c r="Y73" i="23" s="1"/>
  <c r="N73" i="23"/>
  <c r="X73" i="23" s="1"/>
  <c r="W72" i="23"/>
  <c r="P72" i="23"/>
  <c r="Z72" i="23" s="1"/>
  <c r="O72" i="23"/>
  <c r="Y72" i="23" s="1"/>
  <c r="N72" i="23"/>
  <c r="W71" i="23"/>
  <c r="P71" i="23"/>
  <c r="Z71" i="23" s="1"/>
  <c r="O71" i="23"/>
  <c r="Y71" i="23" s="1"/>
  <c r="N71" i="23"/>
  <c r="W70" i="23"/>
  <c r="P70" i="23"/>
  <c r="Z70" i="23" s="1"/>
  <c r="O70" i="23"/>
  <c r="Y70" i="23" s="1"/>
  <c r="N70" i="23"/>
  <c r="W69" i="23"/>
  <c r="P69" i="23"/>
  <c r="Z69" i="23" s="1"/>
  <c r="O69" i="23"/>
  <c r="Y69" i="23" s="1"/>
  <c r="N69" i="23"/>
  <c r="W68" i="23"/>
  <c r="P68" i="23"/>
  <c r="Z68" i="23" s="1"/>
  <c r="O68" i="23"/>
  <c r="Y68" i="23" s="1"/>
  <c r="N68" i="23"/>
  <c r="W67" i="23"/>
  <c r="P67" i="23"/>
  <c r="Z67" i="23" s="1"/>
  <c r="O67" i="23"/>
  <c r="Y67" i="23" s="1"/>
  <c r="N67" i="23"/>
  <c r="X67" i="23" s="1"/>
  <c r="W66" i="23"/>
  <c r="P66" i="23"/>
  <c r="Z66" i="23" s="1"/>
  <c r="O66" i="23"/>
  <c r="Y66" i="23" s="1"/>
  <c r="N66" i="23"/>
  <c r="W65" i="23"/>
  <c r="P65" i="23"/>
  <c r="Z65" i="23" s="1"/>
  <c r="O65" i="23"/>
  <c r="Y65" i="23" s="1"/>
  <c r="N65" i="23"/>
  <c r="X65" i="23" s="1"/>
  <c r="W64" i="23"/>
  <c r="P64" i="23"/>
  <c r="Z64" i="23" s="1"/>
  <c r="O64" i="23"/>
  <c r="Y64" i="23" s="1"/>
  <c r="N64" i="23"/>
  <c r="W63" i="23"/>
  <c r="P63" i="23"/>
  <c r="Z63" i="23" s="1"/>
  <c r="O63" i="23"/>
  <c r="Y63" i="23" s="1"/>
  <c r="N63" i="23"/>
  <c r="X63" i="23" s="1"/>
  <c r="W62" i="23"/>
  <c r="P62" i="23"/>
  <c r="Z62" i="23" s="1"/>
  <c r="O62" i="23"/>
  <c r="Y62" i="23" s="1"/>
  <c r="N62" i="23"/>
  <c r="W61" i="23"/>
  <c r="P61" i="23"/>
  <c r="Z61" i="23" s="1"/>
  <c r="O61" i="23"/>
  <c r="Y61" i="23" s="1"/>
  <c r="N61" i="23"/>
  <c r="X61" i="23" s="1"/>
  <c r="W60" i="23"/>
  <c r="P60" i="23"/>
  <c r="Z60" i="23" s="1"/>
  <c r="O60" i="23"/>
  <c r="Y60" i="23" s="1"/>
  <c r="N60" i="23"/>
  <c r="W59" i="23"/>
  <c r="P59" i="23"/>
  <c r="Z59" i="23" s="1"/>
  <c r="O59" i="23"/>
  <c r="Y59" i="23" s="1"/>
  <c r="N59" i="23"/>
  <c r="X59" i="23" s="1"/>
  <c r="W58" i="23"/>
  <c r="P58" i="23"/>
  <c r="Z58" i="23" s="1"/>
  <c r="O58" i="23"/>
  <c r="Y58" i="23" s="1"/>
  <c r="N58" i="23"/>
  <c r="X58" i="23" s="1"/>
  <c r="W57" i="23"/>
  <c r="P57" i="23"/>
  <c r="Z57" i="23" s="1"/>
  <c r="O57" i="23"/>
  <c r="Y57" i="23" s="1"/>
  <c r="N57" i="23"/>
  <c r="X57" i="23" s="1"/>
  <c r="W56" i="23"/>
  <c r="P56" i="23"/>
  <c r="Z56" i="23" s="1"/>
  <c r="O56" i="23"/>
  <c r="Y56" i="23" s="1"/>
  <c r="N56" i="23"/>
  <c r="X56" i="23" s="1"/>
  <c r="W55" i="23"/>
  <c r="P55" i="23"/>
  <c r="Z55" i="23" s="1"/>
  <c r="O55" i="23"/>
  <c r="Y55" i="23" s="1"/>
  <c r="N55" i="23"/>
  <c r="X55" i="23" s="1"/>
  <c r="W54" i="23"/>
  <c r="P54" i="23"/>
  <c r="Z54" i="23" s="1"/>
  <c r="O54" i="23"/>
  <c r="Y54" i="23" s="1"/>
  <c r="N54" i="23"/>
  <c r="X54" i="23" s="1"/>
  <c r="W53" i="23"/>
  <c r="P53" i="23"/>
  <c r="Z53" i="23" s="1"/>
  <c r="O53" i="23"/>
  <c r="Y53" i="23" s="1"/>
  <c r="N53" i="23"/>
  <c r="W52" i="23"/>
  <c r="P52" i="23"/>
  <c r="Z52" i="23" s="1"/>
  <c r="O52" i="23"/>
  <c r="Y52" i="23" s="1"/>
  <c r="N52" i="23"/>
  <c r="X52" i="23" s="1"/>
  <c r="W51" i="23"/>
  <c r="P51" i="23"/>
  <c r="Z51" i="23" s="1"/>
  <c r="O51" i="23"/>
  <c r="Y51" i="23" s="1"/>
  <c r="N51" i="23"/>
  <c r="X51" i="23" s="1"/>
  <c r="W50" i="23"/>
  <c r="P50" i="23"/>
  <c r="Z50" i="23" s="1"/>
  <c r="O50" i="23"/>
  <c r="Y50" i="23" s="1"/>
  <c r="N50" i="23"/>
  <c r="W49" i="23"/>
  <c r="P49" i="23"/>
  <c r="Z49" i="23" s="1"/>
  <c r="O49" i="23"/>
  <c r="Y49" i="23" s="1"/>
  <c r="N49" i="23"/>
  <c r="X49" i="23" s="1"/>
  <c r="W48" i="23"/>
  <c r="P48" i="23"/>
  <c r="Z48" i="23" s="1"/>
  <c r="O48" i="23"/>
  <c r="Y48" i="23" s="1"/>
  <c r="N48" i="23"/>
  <c r="X48" i="23" s="1"/>
  <c r="W47" i="23"/>
  <c r="P47" i="23"/>
  <c r="Z47" i="23" s="1"/>
  <c r="O47" i="23"/>
  <c r="Y47" i="23" s="1"/>
  <c r="N47" i="23"/>
  <c r="X47" i="23" s="1"/>
  <c r="W46" i="23"/>
  <c r="P46" i="23"/>
  <c r="Z46" i="23" s="1"/>
  <c r="O46" i="23"/>
  <c r="Y46" i="23" s="1"/>
  <c r="N46" i="23"/>
  <c r="X46" i="23" s="1"/>
  <c r="W45" i="23"/>
  <c r="P45" i="23"/>
  <c r="Z45" i="23" s="1"/>
  <c r="O45" i="23"/>
  <c r="Y45" i="23" s="1"/>
  <c r="N45" i="23"/>
  <c r="X45" i="23" s="1"/>
  <c r="W44" i="23"/>
  <c r="P44" i="23"/>
  <c r="Z44" i="23" s="1"/>
  <c r="O44" i="23"/>
  <c r="Y44" i="23" s="1"/>
  <c r="N44" i="23"/>
  <c r="X44" i="23" s="1"/>
  <c r="W43" i="23"/>
  <c r="P43" i="23"/>
  <c r="Z43" i="23" s="1"/>
  <c r="O43" i="23"/>
  <c r="Y43" i="23" s="1"/>
  <c r="N43" i="23"/>
  <c r="X43" i="23" s="1"/>
  <c r="W42" i="23"/>
  <c r="P42" i="23"/>
  <c r="Z42" i="23" s="1"/>
  <c r="O42" i="23"/>
  <c r="Y42" i="23" s="1"/>
  <c r="N42" i="23"/>
  <c r="X42" i="23" s="1"/>
  <c r="W41" i="23"/>
  <c r="P41" i="23"/>
  <c r="Z41" i="23" s="1"/>
  <c r="O41" i="23"/>
  <c r="Y41" i="23" s="1"/>
  <c r="N41" i="23"/>
  <c r="X41" i="23" s="1"/>
  <c r="W40" i="23"/>
  <c r="P40" i="23"/>
  <c r="Z40" i="23" s="1"/>
  <c r="O40" i="23"/>
  <c r="Y40" i="23" s="1"/>
  <c r="N40" i="23"/>
  <c r="W39" i="23"/>
  <c r="P39" i="23"/>
  <c r="Z39" i="23" s="1"/>
  <c r="O39" i="23"/>
  <c r="Y39" i="23" s="1"/>
  <c r="N39" i="23"/>
  <c r="W38" i="23"/>
  <c r="P38" i="23"/>
  <c r="Z38" i="23" s="1"/>
  <c r="O38" i="23"/>
  <c r="Y38" i="23" s="1"/>
  <c r="N38" i="23"/>
  <c r="W37" i="23"/>
  <c r="P37" i="23"/>
  <c r="Z37" i="23" s="1"/>
  <c r="O37" i="23"/>
  <c r="Y37" i="23" s="1"/>
  <c r="N37" i="23"/>
  <c r="W36" i="23"/>
  <c r="P36" i="23"/>
  <c r="Z36" i="23" s="1"/>
  <c r="O36" i="23"/>
  <c r="Y36" i="23" s="1"/>
  <c r="N36" i="23"/>
  <c r="X36" i="23" s="1"/>
  <c r="AE35" i="23"/>
  <c r="W35" i="23"/>
  <c r="P35" i="23"/>
  <c r="Z35" i="23" s="1"/>
  <c r="O35" i="23"/>
  <c r="Y35" i="23" s="1"/>
  <c r="N35" i="23"/>
  <c r="K35" i="23"/>
  <c r="W34" i="23"/>
  <c r="P34" i="23"/>
  <c r="Z34" i="23" s="1"/>
  <c r="O34" i="23"/>
  <c r="Y34" i="23" s="1"/>
  <c r="N34" i="23"/>
  <c r="W33" i="23"/>
  <c r="P33" i="23"/>
  <c r="Z33" i="23" s="1"/>
  <c r="O33" i="23"/>
  <c r="Y33" i="23" s="1"/>
  <c r="N33" i="23"/>
  <c r="X33" i="23" s="1"/>
  <c r="W32" i="23"/>
  <c r="P32" i="23"/>
  <c r="Z32" i="23" s="1"/>
  <c r="O32" i="23"/>
  <c r="Y32" i="23" s="1"/>
  <c r="N32" i="23"/>
  <c r="W31" i="23"/>
  <c r="P31" i="23"/>
  <c r="Z31" i="23" s="1"/>
  <c r="O31" i="23"/>
  <c r="Y31" i="23" s="1"/>
  <c r="N31" i="23"/>
  <c r="W30" i="23"/>
  <c r="P30" i="23"/>
  <c r="Z30" i="23" s="1"/>
  <c r="O30" i="23"/>
  <c r="Y30" i="23" s="1"/>
  <c r="N30" i="23"/>
  <c r="W29" i="23"/>
  <c r="P29" i="23"/>
  <c r="Z29" i="23" s="1"/>
  <c r="O29" i="23"/>
  <c r="Y29" i="23" s="1"/>
  <c r="N29" i="23"/>
  <c r="X29" i="23" s="1"/>
  <c r="W28" i="23"/>
  <c r="P28" i="23"/>
  <c r="Z28" i="23" s="1"/>
  <c r="O28" i="23"/>
  <c r="Y28" i="23" s="1"/>
  <c r="N28" i="23"/>
  <c r="X28" i="23" s="1"/>
  <c r="W27" i="23"/>
  <c r="P27" i="23"/>
  <c r="Z27" i="23" s="1"/>
  <c r="O27" i="23"/>
  <c r="Y27" i="23" s="1"/>
  <c r="N27" i="23"/>
  <c r="X27" i="23" s="1"/>
  <c r="W26" i="23"/>
  <c r="P26" i="23"/>
  <c r="Z26" i="23" s="1"/>
  <c r="O26" i="23"/>
  <c r="Y26" i="23" s="1"/>
  <c r="N26" i="23"/>
  <c r="X26" i="23" s="1"/>
  <c r="W25" i="23"/>
  <c r="P25" i="23"/>
  <c r="Z25" i="23" s="1"/>
  <c r="O25" i="23"/>
  <c r="Y25" i="23" s="1"/>
  <c r="N25" i="23"/>
  <c r="X25" i="23" s="1"/>
  <c r="W23" i="23"/>
  <c r="P23" i="23"/>
  <c r="Z23" i="23" s="1"/>
  <c r="O23" i="23"/>
  <c r="Y23" i="23" s="1"/>
  <c r="N23" i="23"/>
  <c r="X23" i="23" s="1"/>
  <c r="W22" i="23"/>
  <c r="P22" i="23"/>
  <c r="Z22" i="23" s="1"/>
  <c r="O22" i="23"/>
  <c r="Y22" i="23" s="1"/>
  <c r="N22" i="23"/>
  <c r="X22" i="23" s="1"/>
  <c r="W21" i="23"/>
  <c r="P21" i="23"/>
  <c r="Z21" i="23" s="1"/>
  <c r="O21" i="23"/>
  <c r="Y21" i="23" s="1"/>
  <c r="N21" i="23"/>
  <c r="X21" i="23" s="1"/>
  <c r="W20" i="23"/>
  <c r="P20" i="23"/>
  <c r="Z20" i="23" s="1"/>
  <c r="O20" i="23"/>
  <c r="Y20" i="23" s="1"/>
  <c r="N20" i="23"/>
  <c r="X20" i="23" s="1"/>
  <c r="W19" i="23"/>
  <c r="P19" i="23"/>
  <c r="Z19" i="23" s="1"/>
  <c r="O19" i="23"/>
  <c r="Y19" i="23" s="1"/>
  <c r="N19" i="23"/>
  <c r="X19" i="23" s="1"/>
  <c r="W18" i="23"/>
  <c r="P18" i="23"/>
  <c r="Z18" i="23" s="1"/>
  <c r="O18" i="23"/>
  <c r="Y18" i="23" s="1"/>
  <c r="N18" i="23"/>
  <c r="W16" i="23"/>
  <c r="P16" i="23"/>
  <c r="Z16" i="23" s="1"/>
  <c r="O16" i="23"/>
  <c r="Y16" i="23" s="1"/>
  <c r="N16" i="23"/>
  <c r="X16" i="23" s="1"/>
  <c r="W15" i="23"/>
  <c r="P15" i="23"/>
  <c r="Z15" i="23" s="1"/>
  <c r="O15" i="23"/>
  <c r="Y15" i="23" s="1"/>
  <c r="N15" i="23"/>
  <c r="X15" i="23" s="1"/>
  <c r="W14" i="23"/>
  <c r="P14" i="23"/>
  <c r="Z14" i="23" s="1"/>
  <c r="O14" i="23"/>
  <c r="Y14" i="23" s="1"/>
  <c r="N14" i="23"/>
  <c r="X14" i="23" s="1"/>
  <c r="W13" i="23"/>
  <c r="P13" i="23"/>
  <c r="Z13" i="23" s="1"/>
  <c r="O13" i="23"/>
  <c r="Y13" i="23" s="1"/>
  <c r="N13" i="23"/>
  <c r="X13" i="23" s="1"/>
  <c r="W12" i="23"/>
  <c r="P12" i="23"/>
  <c r="Z12" i="23" s="1"/>
  <c r="O12" i="23"/>
  <c r="Y12" i="23" s="1"/>
  <c r="N12" i="23"/>
  <c r="X12" i="23" s="1"/>
  <c r="W11" i="23"/>
  <c r="P11" i="23"/>
  <c r="Z11" i="23" s="1"/>
  <c r="O11" i="23"/>
  <c r="Y11" i="23" s="1"/>
  <c r="N11" i="23"/>
  <c r="X11" i="23" s="1"/>
  <c r="W10" i="23"/>
  <c r="P10" i="23"/>
  <c r="Z10" i="23" s="1"/>
  <c r="O10" i="23"/>
  <c r="Y10" i="23" s="1"/>
  <c r="N10" i="23"/>
  <c r="X10" i="23" s="1"/>
  <c r="W9" i="23"/>
  <c r="P9" i="23"/>
  <c r="Z9" i="23" s="1"/>
  <c r="O9" i="23"/>
  <c r="Y9" i="23" s="1"/>
  <c r="N9" i="23"/>
  <c r="X9" i="23" s="1"/>
  <c r="W165" i="22"/>
  <c r="X165" i="22"/>
  <c r="Z165" i="22"/>
  <c r="W166" i="22"/>
  <c r="X166" i="22"/>
  <c r="Z166" i="22"/>
  <c r="W167" i="22"/>
  <c r="X167" i="22"/>
  <c r="Z167" i="22"/>
  <c r="W169" i="22"/>
  <c r="X169" i="22"/>
  <c r="Z169" i="22"/>
  <c r="W173" i="22"/>
  <c r="X173" i="22"/>
  <c r="Z173" i="22"/>
  <c r="W175" i="22"/>
  <c r="X175" i="22"/>
  <c r="Z175" i="22"/>
  <c r="W176" i="22"/>
  <c r="X176" i="22"/>
  <c r="Z176" i="22"/>
  <c r="W179" i="22"/>
  <c r="X179" i="22"/>
  <c r="Z179" i="22"/>
  <c r="Z164" i="22"/>
  <c r="W164" i="22"/>
  <c r="X164" i="22"/>
  <c r="W158" i="22"/>
  <c r="X158" i="22"/>
  <c r="W159" i="22"/>
  <c r="X159" i="22"/>
  <c r="W160" i="22"/>
  <c r="X160" i="22"/>
  <c r="X157" i="22"/>
  <c r="W157" i="22"/>
  <c r="W152" i="22"/>
  <c r="X152" i="22"/>
  <c r="W153" i="22"/>
  <c r="X153" i="22"/>
  <c r="W154" i="22"/>
  <c r="X154" i="22"/>
  <c r="X151" i="22"/>
  <c r="W151" i="22"/>
  <c r="X150" i="22"/>
  <c r="T17" i="26" a="1"/>
  <c r="Q109" i="27" a="1"/>
  <c r="R17" i="26" a="1"/>
  <c r="S97" i="29" a="1"/>
  <c r="Q29" i="29" a="1"/>
  <c r="S27" i="29" a="1"/>
  <c r="U124" i="28" a="1"/>
  <c r="Q171" i="29" a="1"/>
  <c r="U112" i="28" a="1"/>
  <c r="Q167" i="29" a="1"/>
  <c r="U109" i="27" a="1"/>
  <c r="S29" i="29" a="1"/>
  <c r="U11" i="29" a="1"/>
  <c r="U27" i="29" a="1"/>
  <c r="T29" i="29" a="1"/>
  <c r="T109" i="27" a="1"/>
  <c r="U17" i="26" a="1"/>
  <c r="S118" i="29" a="1"/>
  <c r="Q112" i="28" a="1"/>
  <c r="Q172" i="26" a="1"/>
  <c r="Q124" i="28" a="1"/>
  <c r="R29" i="29" a="1"/>
  <c r="Q97" i="29" a="1"/>
  <c r="U29" i="29" a="1"/>
  <c r="R118" i="29" a="1"/>
  <c r="S109" i="27" a="1"/>
  <c r="S50" i="25" a="1"/>
  <c r="Q27" i="29" a="1"/>
  <c r="U36" i="29" a="1"/>
  <c r="T11" i="29" a="1"/>
  <c r="S17" i="26" a="1"/>
  <c r="R109" i="27" a="1"/>
  <c r="R27" i="29" a="1"/>
  <c r="U97" i="29" a="1"/>
  <c r="Q17" i="26" a="1"/>
  <c r="U118" i="29" a="1"/>
  <c r="T27" i="29" a="1"/>
  <c r="Q11" i="29" a="1"/>
  <c r="R11" i="29" a="1"/>
  <c r="R112" i="28" a="1"/>
  <c r="T124" i="28" a="1"/>
  <c r="Q50" i="25" a="1"/>
  <c r="S11" i="29" a="1"/>
  <c r="R97" i="29" a="1"/>
  <c r="R124" i="28" a="1"/>
  <c r="S124" i="28" a="1"/>
  <c r="T50" i="25" a="1"/>
  <c r="T112" i="28" a="1"/>
  <c r="R50" i="25" a="1"/>
  <c r="T97" i="29" a="1"/>
  <c r="S112" i="28" a="1"/>
  <c r="T118" i="29" a="1"/>
  <c r="U50" i="25" a="1"/>
  <c r="S29" i="29" l="1"/>
  <c r="T29" i="29"/>
  <c r="U29" i="29"/>
  <c r="Q29" i="29"/>
  <c r="R29" i="29"/>
  <c r="Q167" i="29"/>
  <c r="Q171" i="29"/>
  <c r="U97" i="29"/>
  <c r="Q97" i="29"/>
  <c r="T97" i="29"/>
  <c r="R97" i="29"/>
  <c r="S97" i="29"/>
  <c r="R11" i="29"/>
  <c r="Q27" i="29"/>
  <c r="S11" i="29"/>
  <c r="R27" i="29"/>
  <c r="T11" i="29"/>
  <c r="S27" i="29"/>
  <c r="U27" i="29"/>
  <c r="U36" i="29"/>
  <c r="U11" i="29"/>
  <c r="T27" i="29"/>
  <c r="R118" i="29"/>
  <c r="S118" i="29"/>
  <c r="Q11" i="29"/>
  <c r="T118" i="29"/>
  <c r="U118" i="29"/>
  <c r="X10" i="28"/>
  <c r="Q124" i="28"/>
  <c r="S124" i="28"/>
  <c r="R124" i="28"/>
  <c r="U124" i="28"/>
  <c r="T124" i="28"/>
  <c r="U112" i="28"/>
  <c r="Q112" i="28"/>
  <c r="S112" i="28"/>
  <c r="T112" i="28"/>
  <c r="R112" i="28"/>
  <c r="Q109" i="27"/>
  <c r="T109" i="27"/>
  <c r="R109" i="27"/>
  <c r="U109" i="27"/>
  <c r="S109" i="27"/>
  <c r="X10" i="26"/>
  <c r="X10" i="27"/>
  <c r="R17" i="26"/>
  <c r="T17" i="26"/>
  <c r="S17" i="26"/>
  <c r="Q17" i="26"/>
  <c r="U17" i="26"/>
  <c r="X10" i="25"/>
  <c r="U50" i="25"/>
  <c r="T50" i="25"/>
  <c r="S50" i="25"/>
  <c r="Q50" i="25"/>
  <c r="R50" i="25"/>
  <c r="X11" i="24"/>
  <c r="X12" i="25"/>
  <c r="Q172" i="26"/>
  <c r="B174" i="26" s="1"/>
  <c r="X20" i="25"/>
  <c r="X15" i="28"/>
  <c r="X20" i="28"/>
  <c r="X25" i="28"/>
  <c r="X30" i="28"/>
  <c r="X35" i="28"/>
  <c r="X39" i="28"/>
  <c r="X54" i="28"/>
  <c r="X12" i="28"/>
  <c r="X16" i="28"/>
  <c r="X22" i="28"/>
  <c r="X26" i="28"/>
  <c r="X31" i="28"/>
  <c r="X36" i="28"/>
  <c r="X43" i="28"/>
  <c r="X58" i="28"/>
  <c r="X41" i="28"/>
  <c r="X47" i="28"/>
  <c r="X13" i="28"/>
  <c r="X18" i="28"/>
  <c r="X23" i="28"/>
  <c r="X27" i="28"/>
  <c r="X32" i="28"/>
  <c r="X37" i="28"/>
  <c r="X40" i="28"/>
  <c r="X56" i="28"/>
  <c r="X29" i="28"/>
  <c r="X49" i="28"/>
  <c r="X53" i="28"/>
  <c r="X45" i="28"/>
  <c r="X69" i="28"/>
  <c r="X73" i="28"/>
  <c r="X62" i="28"/>
  <c r="X94" i="28"/>
  <c r="X63" i="28"/>
  <c r="X77" i="28"/>
  <c r="X131" i="28"/>
  <c r="X60" i="28"/>
  <c r="X66" i="28"/>
  <c r="X117" i="28"/>
  <c r="X118" i="28"/>
  <c r="X119" i="28"/>
  <c r="X122" i="28"/>
  <c r="X125" i="28"/>
  <c r="X115" i="28"/>
  <c r="X133" i="28"/>
  <c r="X137" i="28"/>
  <c r="X28" i="28"/>
  <c r="X141" i="28"/>
  <c r="X129" i="28"/>
  <c r="X127" i="28"/>
  <c r="X135" i="28"/>
  <c r="X139" i="28"/>
  <c r="X143" i="28"/>
  <c r="X147" i="28"/>
  <c r="X151" i="28"/>
  <c r="X12" i="27"/>
  <c r="X33" i="27"/>
  <c r="X39" i="27"/>
  <c r="X93" i="27"/>
  <c r="X42" i="27"/>
  <c r="X61" i="27"/>
  <c r="X73" i="27"/>
  <c r="X57" i="27"/>
  <c r="X89" i="27"/>
  <c r="X81" i="27"/>
  <c r="X49" i="27"/>
  <c r="X65" i="27"/>
  <c r="X77" i="27"/>
  <c r="X80" i="27"/>
  <c r="X79" i="27"/>
  <c r="X94" i="27"/>
  <c r="X37" i="27"/>
  <c r="X46" i="27"/>
  <c r="X69" i="27"/>
  <c r="X108" i="27"/>
  <c r="X92" i="27"/>
  <c r="X82" i="27"/>
  <c r="X97" i="27"/>
  <c r="X96" i="27"/>
  <c r="X90" i="27"/>
  <c r="X107" i="27"/>
  <c r="X53" i="27"/>
  <c r="X86" i="27"/>
  <c r="X104" i="27"/>
  <c r="X28" i="27"/>
  <c r="X119" i="27"/>
  <c r="X85" i="27"/>
  <c r="X105" i="27"/>
  <c r="X135" i="27"/>
  <c r="X114" i="27"/>
  <c r="X112" i="27"/>
  <c r="X127" i="27"/>
  <c r="X139" i="27"/>
  <c r="X99" i="27"/>
  <c r="X116" i="27"/>
  <c r="X121" i="27"/>
  <c r="X131" i="27"/>
  <c r="X118" i="27"/>
  <c r="X126" i="27"/>
  <c r="X130" i="27"/>
  <c r="X134" i="27"/>
  <c r="X138" i="27"/>
  <c r="X142" i="27"/>
  <c r="X146" i="27"/>
  <c r="X150" i="27"/>
  <c r="X52" i="26"/>
  <c r="X12" i="26"/>
  <c r="X46" i="26"/>
  <c r="X37" i="26"/>
  <c r="X16" i="26"/>
  <c r="X42" i="26"/>
  <c r="X44" i="26"/>
  <c r="X55" i="26"/>
  <c r="X59" i="26"/>
  <c r="X67" i="26"/>
  <c r="X60" i="26"/>
  <c r="X62" i="26"/>
  <c r="X48" i="26"/>
  <c r="X70" i="26"/>
  <c r="X72" i="26"/>
  <c r="X74" i="26"/>
  <c r="X82" i="26"/>
  <c r="X97" i="26"/>
  <c r="X87" i="26"/>
  <c r="X93" i="26"/>
  <c r="X99" i="26"/>
  <c r="X63" i="26"/>
  <c r="X100" i="26"/>
  <c r="X95" i="26"/>
  <c r="X118" i="26"/>
  <c r="X101" i="26"/>
  <c r="X68" i="26"/>
  <c r="X92" i="26"/>
  <c r="X91" i="26"/>
  <c r="X102" i="26"/>
  <c r="X80" i="26"/>
  <c r="X28" i="26"/>
  <c r="X112" i="26"/>
  <c r="X79" i="26"/>
  <c r="X147" i="26"/>
  <c r="X83" i="26"/>
  <c r="X103" i="26"/>
  <c r="X106" i="26"/>
  <c r="X120" i="26"/>
  <c r="X143" i="26"/>
  <c r="X139" i="26"/>
  <c r="X110" i="26"/>
  <c r="X135" i="26"/>
  <c r="X115" i="26"/>
  <c r="X131" i="26"/>
  <c r="X127" i="26"/>
  <c r="X123" i="26"/>
  <c r="X132" i="26"/>
  <c r="X136" i="26"/>
  <c r="X140" i="26"/>
  <c r="X144" i="26"/>
  <c r="X148" i="26"/>
  <c r="X119" i="26"/>
  <c r="X35" i="25"/>
  <c r="X19" i="25"/>
  <c r="X29" i="25"/>
  <c r="X41" i="25"/>
  <c r="X13" i="25"/>
  <c r="X46" i="25"/>
  <c r="X74" i="25"/>
  <c r="X24" i="25"/>
  <c r="X58" i="25"/>
  <c r="X33" i="25"/>
  <c r="X40" i="25"/>
  <c r="X37" i="25"/>
  <c r="X38" i="25"/>
  <c r="X36" i="25"/>
  <c r="X73" i="25"/>
  <c r="X62" i="25"/>
  <c r="X83" i="25"/>
  <c r="X91" i="25"/>
  <c r="X99" i="25"/>
  <c r="X115" i="25"/>
  <c r="X72" i="25"/>
  <c r="X71" i="25"/>
  <c r="X95" i="25"/>
  <c r="X67" i="25"/>
  <c r="X65" i="25"/>
  <c r="X102" i="25"/>
  <c r="X85" i="25"/>
  <c r="X109" i="25"/>
  <c r="X28" i="25"/>
  <c r="X106" i="25"/>
  <c r="X81" i="25"/>
  <c r="X93" i="25"/>
  <c r="X112" i="25"/>
  <c r="X80" i="25"/>
  <c r="X92" i="25"/>
  <c r="X104" i="25"/>
  <c r="X87" i="25"/>
  <c r="X120" i="25"/>
  <c r="X110" i="25"/>
  <c r="X122" i="25"/>
  <c r="X124" i="25"/>
  <c r="X126" i="25"/>
  <c r="X130" i="25"/>
  <c r="X128" i="25"/>
  <c r="X143" i="25"/>
  <c r="X147" i="25"/>
  <c r="X132" i="25"/>
  <c r="X136" i="25"/>
  <c r="X140" i="25"/>
  <c r="X144" i="25"/>
  <c r="X148" i="25"/>
  <c r="X22" i="24"/>
  <c r="X27" i="24"/>
  <c r="X31" i="24"/>
  <c r="X20" i="24"/>
  <c r="X24" i="24"/>
  <c r="X9" i="24"/>
  <c r="X29" i="24"/>
  <c r="X33" i="24"/>
  <c r="X39" i="24"/>
  <c r="X64" i="24"/>
  <c r="X18" i="24"/>
  <c r="X52" i="24"/>
  <c r="X58" i="24"/>
  <c r="X88" i="24"/>
  <c r="X43" i="24"/>
  <c r="X68" i="24"/>
  <c r="X96" i="24"/>
  <c r="X16" i="24"/>
  <c r="X23" i="24"/>
  <c r="X28" i="24"/>
  <c r="X32" i="24"/>
  <c r="X15" i="24"/>
  <c r="X62" i="24"/>
  <c r="X37" i="24"/>
  <c r="X108" i="24"/>
  <c r="X66" i="24"/>
  <c r="X12" i="24"/>
  <c r="X38" i="24"/>
  <c r="X47" i="24"/>
  <c r="X42" i="24"/>
  <c r="X53" i="24"/>
  <c r="X10" i="24"/>
  <c r="X60" i="24"/>
  <c r="X141" i="24"/>
  <c r="X40" i="24"/>
  <c r="X86" i="24"/>
  <c r="X98" i="24"/>
  <c r="X72" i="24"/>
  <c r="X110" i="24"/>
  <c r="X106" i="24"/>
  <c r="X50" i="24"/>
  <c r="X65" i="24"/>
  <c r="X70" i="24"/>
  <c r="X92" i="24"/>
  <c r="X49" i="24"/>
  <c r="X78" i="24"/>
  <c r="X84" i="24"/>
  <c r="X76" i="24"/>
  <c r="X101" i="24"/>
  <c r="X103" i="24"/>
  <c r="X107" i="24"/>
  <c r="X90" i="24"/>
  <c r="X129" i="24"/>
  <c r="X94" i="24"/>
  <c r="X99" i="24"/>
  <c r="X80" i="24"/>
  <c r="X112" i="24"/>
  <c r="X137" i="24"/>
  <c r="X118" i="24"/>
  <c r="X133" i="24"/>
  <c r="X75" i="24"/>
  <c r="X79" i="24"/>
  <c r="X83" i="24"/>
  <c r="X87" i="24"/>
  <c r="X91" i="24"/>
  <c r="X125" i="24"/>
  <c r="X105" i="24"/>
  <c r="X111" i="24"/>
  <c r="X121" i="24"/>
  <c r="X145" i="24"/>
  <c r="X114" i="24"/>
  <c r="X134" i="24"/>
  <c r="X138" i="24"/>
  <c r="X142" i="24"/>
  <c r="X146" i="24"/>
  <c r="X116" i="24"/>
  <c r="X31" i="23"/>
  <c r="X37" i="23"/>
  <c r="X18" i="23"/>
  <c r="X66" i="23"/>
  <c r="X69" i="23"/>
  <c r="X84" i="23"/>
  <c r="X35" i="23"/>
  <c r="X40" i="23"/>
  <c r="X94" i="23"/>
  <c r="X34" i="23"/>
  <c r="X39" i="23"/>
  <c r="X74" i="23"/>
  <c r="X32" i="23"/>
  <c r="X38" i="23"/>
  <c r="X62" i="23"/>
  <c r="X30" i="23"/>
  <c r="X71" i="23"/>
  <c r="X53" i="23"/>
  <c r="X60" i="23"/>
  <c r="X50" i="23"/>
  <c r="X70" i="23"/>
  <c r="X83" i="23"/>
  <c r="X75" i="23"/>
  <c r="X68" i="23"/>
  <c r="X72" i="23"/>
  <c r="X95" i="23"/>
  <c r="X103" i="23"/>
  <c r="X91" i="23"/>
  <c r="X64" i="23"/>
  <c r="X106" i="23"/>
  <c r="X82" i="23"/>
  <c r="X111" i="23"/>
  <c r="X115" i="23"/>
  <c r="X117" i="23"/>
  <c r="X110" i="23"/>
  <c r="X88" i="23"/>
  <c r="X92" i="23"/>
  <c r="X96" i="23"/>
  <c r="X100" i="23"/>
  <c r="X104" i="23"/>
  <c r="X107" i="23"/>
  <c r="X109" i="23"/>
  <c r="X122" i="23"/>
  <c r="X126" i="23"/>
  <c r="X130" i="23"/>
  <c r="X134" i="23"/>
  <c r="X138" i="23"/>
  <c r="X142" i="23"/>
  <c r="X146" i="23"/>
  <c r="W10" i="22"/>
  <c r="W11" i="22"/>
  <c r="W12" i="22"/>
  <c r="W13" i="22"/>
  <c r="W14" i="22"/>
  <c r="W15" i="22"/>
  <c r="W16" i="22"/>
  <c r="W18" i="22"/>
  <c r="W19" i="22"/>
  <c r="W20" i="22"/>
  <c r="W21" i="22"/>
  <c r="W22" i="22"/>
  <c r="W23" i="22"/>
  <c r="W25" i="22"/>
  <c r="W26" i="22"/>
  <c r="W27" i="22"/>
  <c r="W28" i="22"/>
  <c r="W29" i="22"/>
  <c r="W30" i="22"/>
  <c r="W31" i="22"/>
  <c r="W32" i="22"/>
  <c r="W33" i="22"/>
  <c r="W34" i="22"/>
  <c r="W35" i="22"/>
  <c r="AE35" i="22"/>
  <c r="W36" i="22"/>
  <c r="W37" i="22"/>
  <c r="W38" i="22"/>
  <c r="W39" i="22"/>
  <c r="W40" i="22"/>
  <c r="W41" i="22"/>
  <c r="W42" i="22"/>
  <c r="W43" i="22"/>
  <c r="W44" i="22"/>
  <c r="W45" i="22"/>
  <c r="W46" i="22"/>
  <c r="W47" i="22"/>
  <c r="W48" i="22"/>
  <c r="W49" i="22"/>
  <c r="W50" i="22"/>
  <c r="W51" i="22"/>
  <c r="W52" i="22"/>
  <c r="W53" i="22"/>
  <c r="W54" i="22"/>
  <c r="W55" i="22"/>
  <c r="W56" i="22"/>
  <c r="W57" i="22"/>
  <c r="W58" i="22"/>
  <c r="W59" i="22"/>
  <c r="W60" i="22"/>
  <c r="W61" i="22"/>
  <c r="W62" i="22"/>
  <c r="W63" i="22"/>
  <c r="W64" i="22"/>
  <c r="W65" i="22"/>
  <c r="W66" i="22"/>
  <c r="W67" i="22"/>
  <c r="W68" i="22"/>
  <c r="W69" i="22"/>
  <c r="W70" i="22"/>
  <c r="W71" i="22"/>
  <c r="W72" i="22"/>
  <c r="W73" i="22"/>
  <c r="W74" i="22"/>
  <c r="W75" i="22"/>
  <c r="W76" i="22"/>
  <c r="W77" i="22"/>
  <c r="W78" i="22"/>
  <c r="W79" i="22"/>
  <c r="W80" i="22"/>
  <c r="W81" i="22"/>
  <c r="W82" i="22"/>
  <c r="W83" i="22"/>
  <c r="W84" i="22"/>
  <c r="W85" i="22"/>
  <c r="W86" i="22"/>
  <c r="W87" i="22"/>
  <c r="W88" i="22"/>
  <c r="W89" i="22"/>
  <c r="W90" i="22"/>
  <c r="W91" i="22"/>
  <c r="W92" i="22"/>
  <c r="W93" i="22"/>
  <c r="W94" i="22"/>
  <c r="W95" i="22"/>
  <c r="W96" i="22"/>
  <c r="W97" i="22"/>
  <c r="W98" i="22"/>
  <c r="W99" i="22"/>
  <c r="W100" i="22"/>
  <c r="W101" i="22"/>
  <c r="W102" i="22"/>
  <c r="W103" i="22"/>
  <c r="W104" i="22"/>
  <c r="W105" i="22"/>
  <c r="W24" i="22"/>
  <c r="W106" i="22"/>
  <c r="W108" i="22"/>
  <c r="W109" i="22"/>
  <c r="W110" i="22"/>
  <c r="W111" i="22"/>
  <c r="W112" i="22"/>
  <c r="W113" i="22"/>
  <c r="W114" i="22"/>
  <c r="W115" i="22"/>
  <c r="W116" i="22"/>
  <c r="W117" i="22"/>
  <c r="AB117" i="22"/>
  <c r="AC117" i="22"/>
  <c r="AD117" i="22"/>
  <c r="AE117" i="22"/>
  <c r="W118" i="22"/>
  <c r="W119" i="22"/>
  <c r="W120" i="22"/>
  <c r="W121" i="22"/>
  <c r="W122" i="22"/>
  <c r="W123" i="22"/>
  <c r="W124" i="22"/>
  <c r="W125" i="22"/>
  <c r="W126" i="22"/>
  <c r="W127" i="22"/>
  <c r="W128" i="22"/>
  <c r="W129" i="22"/>
  <c r="W130" i="22"/>
  <c r="W131" i="22"/>
  <c r="W132" i="22"/>
  <c r="W133" i="22"/>
  <c r="W134" i="22"/>
  <c r="W135" i="22"/>
  <c r="W136" i="22"/>
  <c r="W137" i="22"/>
  <c r="W138" i="22"/>
  <c r="W139" i="22"/>
  <c r="W140" i="22"/>
  <c r="W141" i="22"/>
  <c r="W142" i="22"/>
  <c r="W143" i="22"/>
  <c r="W144" i="22"/>
  <c r="W145" i="22"/>
  <c r="W146" i="22"/>
  <c r="R28" i="31" a="1"/>
  <c r="S28" i="31" a="1"/>
  <c r="U28" i="31" a="1"/>
  <c r="T28" i="31" a="1"/>
  <c r="Q28" i="31" a="1"/>
  <c r="T109" i="31" a="1"/>
  <c r="U110" i="28" a="1"/>
  <c r="S11" i="31" a="1"/>
  <c r="Q17" i="27" a="1"/>
  <c r="Q110" i="28" a="1"/>
  <c r="R29" i="31" a="1"/>
  <c r="S95" i="31" a="1"/>
  <c r="S108" i="29" a="1"/>
  <c r="S17" i="27" a="1"/>
  <c r="Q95" i="31" a="1"/>
  <c r="U29" i="31" a="1"/>
  <c r="U17" i="27" a="1"/>
  <c r="S29" i="31" a="1"/>
  <c r="Q27" i="31" a="1"/>
  <c r="R119" i="29" a="1"/>
  <c r="S110" i="28" a="1"/>
  <c r="U11" i="31" a="1"/>
  <c r="Q172" i="31" a="1"/>
  <c r="R50" i="26" a="1"/>
  <c r="R109" i="31" a="1"/>
  <c r="T110" i="28" a="1"/>
  <c r="T50" i="26" a="1"/>
  <c r="T27" i="31" a="1"/>
  <c r="Q108" i="29" a="1"/>
  <c r="R11" i="31" a="1"/>
  <c r="Q29" i="31" a="1"/>
  <c r="S27" i="31" a="1"/>
  <c r="U108" i="29" a="1"/>
  <c r="Q11" i="31" a="1"/>
  <c r="T119" i="29" a="1"/>
  <c r="R108" i="29" a="1"/>
  <c r="T29" i="31" a="1"/>
  <c r="U95" i="31" a="1"/>
  <c r="R27" i="31" a="1"/>
  <c r="S109" i="31" a="1"/>
  <c r="Q173" i="27" a="1"/>
  <c r="Q168" i="31" a="1"/>
  <c r="S119" i="29" a="1"/>
  <c r="R110" i="28" a="1"/>
  <c r="S50" i="26" a="1"/>
  <c r="U109" i="31" a="1"/>
  <c r="T11" i="31" a="1"/>
  <c r="T95" i="31" a="1"/>
  <c r="T108" i="29" a="1"/>
  <c r="Q119" i="29" a="1"/>
  <c r="T17" i="27" a="1"/>
  <c r="U37" i="31" a="1"/>
  <c r="Q50" i="26" a="1"/>
  <c r="U27" i="31" a="1"/>
  <c r="U119" i="29" a="1"/>
  <c r="R95" i="31" a="1"/>
  <c r="U50" i="26" a="1"/>
  <c r="R17" i="27" a="1"/>
  <c r="Q28" i="31" l="1"/>
  <c r="T28" i="31"/>
  <c r="U28" i="31"/>
  <c r="S28" i="31"/>
  <c r="R28" i="31"/>
  <c r="R29" i="31"/>
  <c r="U29" i="31"/>
  <c r="Q29" i="31"/>
  <c r="T29" i="31"/>
  <c r="S29" i="31"/>
  <c r="AB29" i="29"/>
  <c r="H29" i="29"/>
  <c r="AE29" i="29"/>
  <c r="K29" i="29"/>
  <c r="AA29" i="29"/>
  <c r="G29" i="29"/>
  <c r="AD29" i="29"/>
  <c r="J29" i="29"/>
  <c r="AC29" i="29"/>
  <c r="I29" i="29"/>
  <c r="Q172" i="31"/>
  <c r="Q168" i="31"/>
  <c r="Q172" i="29"/>
  <c r="Q168" i="29"/>
  <c r="R109" i="31"/>
  <c r="T27" i="31"/>
  <c r="U37" i="31"/>
  <c r="U27" i="31"/>
  <c r="S27" i="31"/>
  <c r="T11" i="31"/>
  <c r="U95" i="31"/>
  <c r="U11" i="31"/>
  <c r="R27" i="31"/>
  <c r="S11" i="31"/>
  <c r="Q27" i="31"/>
  <c r="U109" i="31"/>
  <c r="R11" i="31"/>
  <c r="T109" i="31"/>
  <c r="S95" i="31"/>
  <c r="Q11" i="31"/>
  <c r="R95" i="31"/>
  <c r="S109" i="31"/>
  <c r="T95" i="31"/>
  <c r="Q95" i="31"/>
  <c r="G97" i="29"/>
  <c r="AA97" i="29"/>
  <c r="AC97" i="29"/>
  <c r="I97" i="29"/>
  <c r="AB97" i="29"/>
  <c r="H97" i="29"/>
  <c r="J97" i="29"/>
  <c r="AD97" i="29"/>
  <c r="K97" i="29"/>
  <c r="AE97" i="29"/>
  <c r="H118" i="29"/>
  <c r="AB118" i="29"/>
  <c r="AD27" i="29"/>
  <c r="J27" i="29"/>
  <c r="AE11" i="29"/>
  <c r="K11" i="29"/>
  <c r="J118" i="29"/>
  <c r="AD118" i="29"/>
  <c r="I118" i="29"/>
  <c r="AC118" i="29"/>
  <c r="AE36" i="29"/>
  <c r="K36" i="29"/>
  <c r="AE27" i="29"/>
  <c r="K27" i="29"/>
  <c r="G11" i="29"/>
  <c r="AA11" i="29"/>
  <c r="I27" i="29"/>
  <c r="AC27" i="29"/>
  <c r="AD11" i="29"/>
  <c r="J11" i="29"/>
  <c r="H27" i="29"/>
  <c r="AB27" i="29"/>
  <c r="AC11" i="29"/>
  <c r="I11" i="29"/>
  <c r="AA27" i="29"/>
  <c r="G27" i="29"/>
  <c r="K118" i="29"/>
  <c r="AE118" i="29"/>
  <c r="AB11" i="29"/>
  <c r="H11" i="29"/>
  <c r="R108" i="29"/>
  <c r="T108" i="29"/>
  <c r="S108" i="29"/>
  <c r="Q108" i="29"/>
  <c r="U108" i="29"/>
  <c r="T119" i="29"/>
  <c r="U119" i="29"/>
  <c r="R119" i="29"/>
  <c r="S119" i="29"/>
  <c r="Q119" i="29"/>
  <c r="AD124" i="28"/>
  <c r="J124" i="28"/>
  <c r="AE124" i="28"/>
  <c r="K124" i="28"/>
  <c r="AB124" i="28"/>
  <c r="H124" i="28"/>
  <c r="AC124" i="28"/>
  <c r="I124" i="28"/>
  <c r="AA124" i="28"/>
  <c r="G124" i="28"/>
  <c r="AC112" i="28"/>
  <c r="I112" i="28"/>
  <c r="AB112" i="28"/>
  <c r="H112" i="28"/>
  <c r="AD112" i="28"/>
  <c r="J112" i="28"/>
  <c r="AA112" i="28"/>
  <c r="G112" i="28"/>
  <c r="AE112" i="28"/>
  <c r="K112" i="28"/>
  <c r="S110" i="28"/>
  <c r="U110" i="28"/>
  <c r="R110" i="28"/>
  <c r="T110" i="28"/>
  <c r="Q110" i="28"/>
  <c r="AC109" i="27"/>
  <c r="I109" i="27"/>
  <c r="AE109" i="27"/>
  <c r="K109" i="27"/>
  <c r="AB109" i="27"/>
  <c r="H109" i="27"/>
  <c r="AD109" i="27"/>
  <c r="J109" i="27"/>
  <c r="G109" i="27"/>
  <c r="AA109" i="27"/>
  <c r="B173" i="26"/>
  <c r="U17" i="27"/>
  <c r="Q17" i="27"/>
  <c r="S17" i="27"/>
  <c r="T17" i="27"/>
  <c r="R17" i="27"/>
  <c r="AE17" i="26"/>
  <c r="K17" i="26"/>
  <c r="AA17" i="26"/>
  <c r="G17" i="26"/>
  <c r="I17" i="26"/>
  <c r="AC17" i="26"/>
  <c r="J17" i="26"/>
  <c r="AD17" i="26"/>
  <c r="H17" i="26"/>
  <c r="AB17" i="26"/>
  <c r="R50" i="26"/>
  <c r="AB50" i="26" s="1"/>
  <c r="Q50" i="26"/>
  <c r="AA50" i="26" s="1"/>
  <c r="S50" i="26"/>
  <c r="AC50" i="26" s="1"/>
  <c r="T50" i="26"/>
  <c r="AD50" i="26" s="1"/>
  <c r="U50" i="26"/>
  <c r="AE50" i="26" s="1"/>
  <c r="H50" i="25"/>
  <c r="G50" i="25"/>
  <c r="I50" i="25"/>
  <c r="J50" i="25"/>
  <c r="K50" i="25"/>
  <c r="Q173" i="27"/>
  <c r="W9" i="22"/>
  <c r="P146" i="22"/>
  <c r="Z146" i="22" s="1"/>
  <c r="O146" i="22"/>
  <c r="Y146" i="22" s="1"/>
  <c r="N146" i="22"/>
  <c r="X146" i="22" s="1"/>
  <c r="P145" i="22"/>
  <c r="Z145" i="22" s="1"/>
  <c r="O145" i="22"/>
  <c r="Y145" i="22" s="1"/>
  <c r="N145" i="22"/>
  <c r="X145" i="22" s="1"/>
  <c r="P144" i="22"/>
  <c r="Z144" i="22" s="1"/>
  <c r="O144" i="22"/>
  <c r="Y144" i="22" s="1"/>
  <c r="N144" i="22"/>
  <c r="X144" i="22" s="1"/>
  <c r="P143" i="22"/>
  <c r="Z143" i="22" s="1"/>
  <c r="O143" i="22"/>
  <c r="Y143" i="22" s="1"/>
  <c r="N143" i="22"/>
  <c r="X143" i="22" s="1"/>
  <c r="P142" i="22"/>
  <c r="Z142" i="22" s="1"/>
  <c r="O142" i="22"/>
  <c r="Y142" i="22" s="1"/>
  <c r="N142" i="22"/>
  <c r="X142" i="22" s="1"/>
  <c r="P141" i="22"/>
  <c r="Z141" i="22" s="1"/>
  <c r="O141" i="22"/>
  <c r="Y141" i="22" s="1"/>
  <c r="N141" i="22"/>
  <c r="X141" i="22" s="1"/>
  <c r="P140" i="22"/>
  <c r="Z140" i="22" s="1"/>
  <c r="O140" i="22"/>
  <c r="Y140" i="22" s="1"/>
  <c r="N140" i="22"/>
  <c r="X140" i="22" s="1"/>
  <c r="P139" i="22"/>
  <c r="Z139" i="22" s="1"/>
  <c r="O139" i="22"/>
  <c r="Y139" i="22" s="1"/>
  <c r="N139" i="22"/>
  <c r="X139" i="22" s="1"/>
  <c r="P138" i="22"/>
  <c r="Z138" i="22" s="1"/>
  <c r="O138" i="22"/>
  <c r="Y138" i="22" s="1"/>
  <c r="N138" i="22"/>
  <c r="X138" i="22" s="1"/>
  <c r="P137" i="22"/>
  <c r="Z137" i="22" s="1"/>
  <c r="O137" i="22"/>
  <c r="Y137" i="22" s="1"/>
  <c r="N137" i="22"/>
  <c r="X137" i="22" s="1"/>
  <c r="P136" i="22"/>
  <c r="Z136" i="22" s="1"/>
  <c r="O136" i="22"/>
  <c r="Y136" i="22" s="1"/>
  <c r="N136" i="22"/>
  <c r="X136" i="22" s="1"/>
  <c r="P135" i="22"/>
  <c r="Z135" i="22" s="1"/>
  <c r="O135" i="22"/>
  <c r="Y135" i="22" s="1"/>
  <c r="N135" i="22"/>
  <c r="X135" i="22" s="1"/>
  <c r="P134" i="22"/>
  <c r="Z134" i="22" s="1"/>
  <c r="O134" i="22"/>
  <c r="Y134" i="22" s="1"/>
  <c r="N134" i="22"/>
  <c r="X134" i="22" s="1"/>
  <c r="P133" i="22"/>
  <c r="Z133" i="22" s="1"/>
  <c r="O133" i="22"/>
  <c r="Y133" i="22" s="1"/>
  <c r="N133" i="22"/>
  <c r="X133" i="22" s="1"/>
  <c r="P132" i="22"/>
  <c r="Z132" i="22" s="1"/>
  <c r="O132" i="22"/>
  <c r="Y132" i="22" s="1"/>
  <c r="N132" i="22"/>
  <c r="X132" i="22" s="1"/>
  <c r="P131" i="22"/>
  <c r="Z131" i="22" s="1"/>
  <c r="O131" i="22"/>
  <c r="Y131" i="22" s="1"/>
  <c r="N131" i="22"/>
  <c r="X131" i="22" s="1"/>
  <c r="P130" i="22"/>
  <c r="Z130" i="22" s="1"/>
  <c r="O130" i="22"/>
  <c r="Y130" i="22" s="1"/>
  <c r="N130" i="22"/>
  <c r="X130" i="22" s="1"/>
  <c r="P129" i="22"/>
  <c r="Z129" i="22" s="1"/>
  <c r="O129" i="22"/>
  <c r="Y129" i="22" s="1"/>
  <c r="N129" i="22"/>
  <c r="X129" i="22" s="1"/>
  <c r="P128" i="22"/>
  <c r="Z128" i="22" s="1"/>
  <c r="O128" i="22"/>
  <c r="Y128" i="22" s="1"/>
  <c r="N128" i="22"/>
  <c r="X128" i="22" s="1"/>
  <c r="P127" i="22"/>
  <c r="Z127" i="22" s="1"/>
  <c r="O127" i="22"/>
  <c r="Y127" i="22" s="1"/>
  <c r="N127" i="22"/>
  <c r="X127" i="22" s="1"/>
  <c r="P126" i="22"/>
  <c r="Z126" i="22" s="1"/>
  <c r="O126" i="22"/>
  <c r="Y126" i="22" s="1"/>
  <c r="N126" i="22"/>
  <c r="X126" i="22" s="1"/>
  <c r="P125" i="22"/>
  <c r="Z125" i="22" s="1"/>
  <c r="O125" i="22"/>
  <c r="Y125" i="22" s="1"/>
  <c r="N125" i="22"/>
  <c r="X125" i="22" s="1"/>
  <c r="P124" i="22"/>
  <c r="Z124" i="22" s="1"/>
  <c r="O124" i="22"/>
  <c r="Y124" i="22" s="1"/>
  <c r="N124" i="22"/>
  <c r="X124" i="22" s="1"/>
  <c r="P123" i="22"/>
  <c r="Z123" i="22" s="1"/>
  <c r="O123" i="22"/>
  <c r="Y123" i="22" s="1"/>
  <c r="N123" i="22"/>
  <c r="X123" i="22" s="1"/>
  <c r="P122" i="22"/>
  <c r="Z122" i="22" s="1"/>
  <c r="O122" i="22"/>
  <c r="Y122" i="22" s="1"/>
  <c r="N122" i="22"/>
  <c r="X122" i="22" s="1"/>
  <c r="P121" i="22"/>
  <c r="Z121" i="22" s="1"/>
  <c r="O121" i="22"/>
  <c r="Y121" i="22" s="1"/>
  <c r="N121" i="22"/>
  <c r="X121" i="22" s="1"/>
  <c r="P120" i="22"/>
  <c r="Z120" i="22" s="1"/>
  <c r="O120" i="22"/>
  <c r="Y120" i="22" s="1"/>
  <c r="N120" i="22"/>
  <c r="X120" i="22" s="1"/>
  <c r="P119" i="22"/>
  <c r="Z119" i="22" s="1"/>
  <c r="O119" i="22"/>
  <c r="Y119" i="22" s="1"/>
  <c r="N119" i="22"/>
  <c r="X119" i="22" s="1"/>
  <c r="P118" i="22"/>
  <c r="Z118" i="22" s="1"/>
  <c r="O118" i="22"/>
  <c r="Y118" i="22" s="1"/>
  <c r="N118" i="22"/>
  <c r="X118" i="22" s="1"/>
  <c r="P117" i="22"/>
  <c r="Z117" i="22" s="1"/>
  <c r="O117" i="22"/>
  <c r="Y117" i="22" s="1"/>
  <c r="N117" i="22"/>
  <c r="X117" i="22" s="1"/>
  <c r="P116" i="22"/>
  <c r="Z116" i="22" s="1"/>
  <c r="O116" i="22"/>
  <c r="Y116" i="22" s="1"/>
  <c r="N116" i="22"/>
  <c r="X116" i="22" s="1"/>
  <c r="P115" i="22"/>
  <c r="Z115" i="22" s="1"/>
  <c r="O115" i="22"/>
  <c r="Y115" i="22" s="1"/>
  <c r="N115" i="22"/>
  <c r="X115" i="22" s="1"/>
  <c r="P114" i="22"/>
  <c r="Z114" i="22" s="1"/>
  <c r="O114" i="22"/>
  <c r="Y114" i="22" s="1"/>
  <c r="N114" i="22"/>
  <c r="X114" i="22" s="1"/>
  <c r="P113" i="22"/>
  <c r="Z113" i="22" s="1"/>
  <c r="O113" i="22"/>
  <c r="Y113" i="22" s="1"/>
  <c r="N113" i="22"/>
  <c r="X113" i="22" s="1"/>
  <c r="P112" i="22"/>
  <c r="Z112" i="22" s="1"/>
  <c r="O112" i="22"/>
  <c r="Y112" i="22" s="1"/>
  <c r="N112" i="22"/>
  <c r="X112" i="22" s="1"/>
  <c r="P111" i="22"/>
  <c r="Z111" i="22" s="1"/>
  <c r="O111" i="22"/>
  <c r="Y111" i="22" s="1"/>
  <c r="N111" i="22"/>
  <c r="X111" i="22" s="1"/>
  <c r="P110" i="22"/>
  <c r="Z110" i="22" s="1"/>
  <c r="O110" i="22"/>
  <c r="Y110" i="22" s="1"/>
  <c r="N110" i="22"/>
  <c r="X110" i="22" s="1"/>
  <c r="P109" i="22"/>
  <c r="Z109" i="22" s="1"/>
  <c r="O109" i="22"/>
  <c r="Y109" i="22" s="1"/>
  <c r="N109" i="22"/>
  <c r="X109" i="22" s="1"/>
  <c r="P108" i="22"/>
  <c r="Z108" i="22" s="1"/>
  <c r="O108" i="22"/>
  <c r="Y108" i="22" s="1"/>
  <c r="N108" i="22"/>
  <c r="X108" i="22" s="1"/>
  <c r="P106" i="22"/>
  <c r="Z106" i="22" s="1"/>
  <c r="O106" i="22"/>
  <c r="Y106" i="22" s="1"/>
  <c r="N106" i="22"/>
  <c r="X106" i="22" s="1"/>
  <c r="P24" i="22"/>
  <c r="Z24" i="22" s="1"/>
  <c r="O24" i="22"/>
  <c r="Y24" i="22" s="1"/>
  <c r="N24" i="22"/>
  <c r="X24" i="22" s="1"/>
  <c r="P105" i="22"/>
  <c r="Z105" i="22" s="1"/>
  <c r="O105" i="22"/>
  <c r="Y105" i="22" s="1"/>
  <c r="N105" i="22"/>
  <c r="X105" i="22" s="1"/>
  <c r="P104" i="22"/>
  <c r="Z104" i="22" s="1"/>
  <c r="O104" i="22"/>
  <c r="Y104" i="22" s="1"/>
  <c r="N104" i="22"/>
  <c r="X104" i="22" s="1"/>
  <c r="P103" i="22"/>
  <c r="Z103" i="22" s="1"/>
  <c r="O103" i="22"/>
  <c r="Y103" i="22" s="1"/>
  <c r="N103" i="22"/>
  <c r="X103" i="22" s="1"/>
  <c r="P102" i="22"/>
  <c r="Z102" i="22" s="1"/>
  <c r="O102" i="22"/>
  <c r="Y102" i="22" s="1"/>
  <c r="N102" i="22"/>
  <c r="X102" i="22" s="1"/>
  <c r="P101" i="22"/>
  <c r="Z101" i="22" s="1"/>
  <c r="O101" i="22"/>
  <c r="Y101" i="22" s="1"/>
  <c r="N101" i="22"/>
  <c r="X101" i="22" s="1"/>
  <c r="P100" i="22"/>
  <c r="Z100" i="22" s="1"/>
  <c r="O100" i="22"/>
  <c r="Y100" i="22" s="1"/>
  <c r="N100" i="22"/>
  <c r="X100" i="22" s="1"/>
  <c r="P99" i="22"/>
  <c r="Z99" i="22" s="1"/>
  <c r="O99" i="22"/>
  <c r="Y99" i="22" s="1"/>
  <c r="N99" i="22"/>
  <c r="X99" i="22" s="1"/>
  <c r="P98" i="22"/>
  <c r="Z98" i="22" s="1"/>
  <c r="O98" i="22"/>
  <c r="Y98" i="22" s="1"/>
  <c r="N98" i="22"/>
  <c r="X98" i="22" s="1"/>
  <c r="P97" i="22"/>
  <c r="Z97" i="22" s="1"/>
  <c r="O97" i="22"/>
  <c r="Y97" i="22" s="1"/>
  <c r="N97" i="22"/>
  <c r="X97" i="22" s="1"/>
  <c r="P96" i="22"/>
  <c r="Z96" i="22" s="1"/>
  <c r="O96" i="22"/>
  <c r="Y96" i="22" s="1"/>
  <c r="N96" i="22"/>
  <c r="X96" i="22" s="1"/>
  <c r="P95" i="22"/>
  <c r="Z95" i="22" s="1"/>
  <c r="O95" i="22"/>
  <c r="Y95" i="22" s="1"/>
  <c r="N95" i="22"/>
  <c r="X95" i="22" s="1"/>
  <c r="P94" i="22"/>
  <c r="Z94" i="22" s="1"/>
  <c r="O94" i="22"/>
  <c r="Y94" i="22" s="1"/>
  <c r="N94" i="22"/>
  <c r="X94" i="22" s="1"/>
  <c r="P93" i="22"/>
  <c r="Z93" i="22" s="1"/>
  <c r="O93" i="22"/>
  <c r="Y93" i="22" s="1"/>
  <c r="N93" i="22"/>
  <c r="X93" i="22" s="1"/>
  <c r="P92" i="22"/>
  <c r="Z92" i="22" s="1"/>
  <c r="O92" i="22"/>
  <c r="Y92" i="22" s="1"/>
  <c r="N92" i="22"/>
  <c r="X92" i="22" s="1"/>
  <c r="P91" i="22"/>
  <c r="Z91" i="22" s="1"/>
  <c r="O91" i="22"/>
  <c r="Y91" i="22" s="1"/>
  <c r="N91" i="22"/>
  <c r="X91" i="22" s="1"/>
  <c r="P90" i="22"/>
  <c r="Z90" i="22" s="1"/>
  <c r="O90" i="22"/>
  <c r="Y90" i="22" s="1"/>
  <c r="N90" i="22"/>
  <c r="X90" i="22" s="1"/>
  <c r="P89" i="22"/>
  <c r="Z89" i="22" s="1"/>
  <c r="O89" i="22"/>
  <c r="Y89" i="22" s="1"/>
  <c r="N89" i="22"/>
  <c r="X89" i="22" s="1"/>
  <c r="P88" i="22"/>
  <c r="Z88" i="22" s="1"/>
  <c r="O88" i="22"/>
  <c r="Y88" i="22" s="1"/>
  <c r="N88" i="22"/>
  <c r="X88" i="22" s="1"/>
  <c r="P87" i="22"/>
  <c r="Z87" i="22" s="1"/>
  <c r="O87" i="22"/>
  <c r="Y87" i="22" s="1"/>
  <c r="N87" i="22"/>
  <c r="X87" i="22" s="1"/>
  <c r="P86" i="22"/>
  <c r="Z86" i="22" s="1"/>
  <c r="O86" i="22"/>
  <c r="Y86" i="22" s="1"/>
  <c r="N86" i="22"/>
  <c r="X86" i="22" s="1"/>
  <c r="P85" i="22"/>
  <c r="Z85" i="22" s="1"/>
  <c r="O85" i="22"/>
  <c r="Y85" i="22" s="1"/>
  <c r="N85" i="22"/>
  <c r="X85" i="22" s="1"/>
  <c r="P84" i="22"/>
  <c r="Z84" i="22" s="1"/>
  <c r="O84" i="22"/>
  <c r="Y84" i="22" s="1"/>
  <c r="N84" i="22"/>
  <c r="X84" i="22" s="1"/>
  <c r="P83" i="22"/>
  <c r="Z83" i="22" s="1"/>
  <c r="O83" i="22"/>
  <c r="Y83" i="22" s="1"/>
  <c r="N83" i="22"/>
  <c r="X83" i="22" s="1"/>
  <c r="P82" i="22"/>
  <c r="Z82" i="22" s="1"/>
  <c r="O82" i="22"/>
  <c r="Y82" i="22" s="1"/>
  <c r="N82" i="22"/>
  <c r="X82" i="22" s="1"/>
  <c r="P81" i="22"/>
  <c r="Z81" i="22" s="1"/>
  <c r="O81" i="22"/>
  <c r="Y81" i="22" s="1"/>
  <c r="N81" i="22"/>
  <c r="X81" i="22" s="1"/>
  <c r="P80" i="22"/>
  <c r="Z80" i="22" s="1"/>
  <c r="O80" i="22"/>
  <c r="Y80" i="22" s="1"/>
  <c r="N80" i="22"/>
  <c r="X80" i="22" s="1"/>
  <c r="P79" i="22"/>
  <c r="Z79" i="22" s="1"/>
  <c r="O79" i="22"/>
  <c r="Y79" i="22" s="1"/>
  <c r="N79" i="22"/>
  <c r="X79" i="22" s="1"/>
  <c r="P78" i="22"/>
  <c r="Z78" i="22" s="1"/>
  <c r="O78" i="22"/>
  <c r="Y78" i="22" s="1"/>
  <c r="N78" i="22"/>
  <c r="X78" i="22" s="1"/>
  <c r="P77" i="22"/>
  <c r="Z77" i="22" s="1"/>
  <c r="O77" i="22"/>
  <c r="Y77" i="22" s="1"/>
  <c r="N77" i="22"/>
  <c r="X77" i="22" s="1"/>
  <c r="P76" i="22"/>
  <c r="Z76" i="22" s="1"/>
  <c r="O76" i="22"/>
  <c r="Y76" i="22" s="1"/>
  <c r="N76" i="22"/>
  <c r="X76" i="22" s="1"/>
  <c r="P75" i="22"/>
  <c r="Z75" i="22" s="1"/>
  <c r="O75" i="22"/>
  <c r="Y75" i="22" s="1"/>
  <c r="N75" i="22"/>
  <c r="X75" i="22" s="1"/>
  <c r="P74" i="22"/>
  <c r="Z74" i="22" s="1"/>
  <c r="O74" i="22"/>
  <c r="Y74" i="22" s="1"/>
  <c r="N74" i="22"/>
  <c r="X74" i="22" s="1"/>
  <c r="P73" i="22"/>
  <c r="Z73" i="22" s="1"/>
  <c r="O73" i="22"/>
  <c r="Y73" i="22" s="1"/>
  <c r="N73" i="22"/>
  <c r="X73" i="22" s="1"/>
  <c r="P72" i="22"/>
  <c r="Z72" i="22" s="1"/>
  <c r="O72" i="22"/>
  <c r="Y72" i="22" s="1"/>
  <c r="N72" i="22"/>
  <c r="X72" i="22" s="1"/>
  <c r="P71" i="22"/>
  <c r="Z71" i="22" s="1"/>
  <c r="O71" i="22"/>
  <c r="Y71" i="22" s="1"/>
  <c r="N71" i="22"/>
  <c r="X71" i="22" s="1"/>
  <c r="P70" i="22"/>
  <c r="Z70" i="22" s="1"/>
  <c r="O70" i="22"/>
  <c r="Y70" i="22" s="1"/>
  <c r="N70" i="22"/>
  <c r="X70" i="22" s="1"/>
  <c r="P69" i="22"/>
  <c r="Z69" i="22" s="1"/>
  <c r="O69" i="22"/>
  <c r="Y69" i="22" s="1"/>
  <c r="N69" i="22"/>
  <c r="X69" i="22" s="1"/>
  <c r="P68" i="22"/>
  <c r="Z68" i="22" s="1"/>
  <c r="O68" i="22"/>
  <c r="Y68" i="22" s="1"/>
  <c r="N68" i="22"/>
  <c r="X68" i="22" s="1"/>
  <c r="P67" i="22"/>
  <c r="Z67" i="22" s="1"/>
  <c r="O67" i="22"/>
  <c r="Y67" i="22" s="1"/>
  <c r="N67" i="22"/>
  <c r="X67" i="22" s="1"/>
  <c r="P66" i="22"/>
  <c r="Z66" i="22" s="1"/>
  <c r="O66" i="22"/>
  <c r="Y66" i="22" s="1"/>
  <c r="N66" i="22"/>
  <c r="X66" i="22" s="1"/>
  <c r="P65" i="22"/>
  <c r="Z65" i="22" s="1"/>
  <c r="O65" i="22"/>
  <c r="Y65" i="22" s="1"/>
  <c r="N65" i="22"/>
  <c r="X65" i="22" s="1"/>
  <c r="P64" i="22"/>
  <c r="Z64" i="22" s="1"/>
  <c r="O64" i="22"/>
  <c r="Y64" i="22" s="1"/>
  <c r="N64" i="22"/>
  <c r="X64" i="22" s="1"/>
  <c r="P63" i="22"/>
  <c r="Z63" i="22" s="1"/>
  <c r="O63" i="22"/>
  <c r="Y63" i="22" s="1"/>
  <c r="N63" i="22"/>
  <c r="X63" i="22" s="1"/>
  <c r="P62" i="22"/>
  <c r="Z62" i="22" s="1"/>
  <c r="O62" i="22"/>
  <c r="Y62" i="22" s="1"/>
  <c r="N62" i="22"/>
  <c r="X62" i="22" s="1"/>
  <c r="P61" i="22"/>
  <c r="Z61" i="22" s="1"/>
  <c r="O61" i="22"/>
  <c r="Y61" i="22" s="1"/>
  <c r="N61" i="22"/>
  <c r="X61" i="22" s="1"/>
  <c r="P60" i="22"/>
  <c r="Z60" i="22" s="1"/>
  <c r="O60" i="22"/>
  <c r="Y60" i="22" s="1"/>
  <c r="N60" i="22"/>
  <c r="X60" i="22" s="1"/>
  <c r="P59" i="22"/>
  <c r="Z59" i="22" s="1"/>
  <c r="O59" i="22"/>
  <c r="Y59" i="22" s="1"/>
  <c r="N59" i="22"/>
  <c r="X59" i="22" s="1"/>
  <c r="P58" i="22"/>
  <c r="Z58" i="22" s="1"/>
  <c r="O58" i="22"/>
  <c r="Y58" i="22" s="1"/>
  <c r="N58" i="22"/>
  <c r="X58" i="22" s="1"/>
  <c r="P57" i="22"/>
  <c r="Z57" i="22" s="1"/>
  <c r="O57" i="22"/>
  <c r="Y57" i="22" s="1"/>
  <c r="N57" i="22"/>
  <c r="X57" i="22" s="1"/>
  <c r="P56" i="22"/>
  <c r="Z56" i="22" s="1"/>
  <c r="O56" i="22"/>
  <c r="Y56" i="22" s="1"/>
  <c r="N56" i="22"/>
  <c r="X56" i="22" s="1"/>
  <c r="P55" i="22"/>
  <c r="Z55" i="22" s="1"/>
  <c r="O55" i="22"/>
  <c r="Y55" i="22" s="1"/>
  <c r="N55" i="22"/>
  <c r="X55" i="22" s="1"/>
  <c r="P54" i="22"/>
  <c r="Z54" i="22" s="1"/>
  <c r="O54" i="22"/>
  <c r="Y54" i="22" s="1"/>
  <c r="N54" i="22"/>
  <c r="X54" i="22" s="1"/>
  <c r="P53" i="22"/>
  <c r="Z53" i="22" s="1"/>
  <c r="O53" i="22"/>
  <c r="Y53" i="22" s="1"/>
  <c r="N53" i="22"/>
  <c r="X53" i="22" s="1"/>
  <c r="P52" i="22"/>
  <c r="Z52" i="22" s="1"/>
  <c r="O52" i="22"/>
  <c r="Y52" i="22" s="1"/>
  <c r="N52" i="22"/>
  <c r="X52" i="22" s="1"/>
  <c r="P51" i="22"/>
  <c r="Z51" i="22" s="1"/>
  <c r="O51" i="22"/>
  <c r="Y51" i="22" s="1"/>
  <c r="N51" i="22"/>
  <c r="X51" i="22" s="1"/>
  <c r="P50" i="22"/>
  <c r="Z50" i="22" s="1"/>
  <c r="O50" i="22"/>
  <c r="Y50" i="22" s="1"/>
  <c r="N50" i="22"/>
  <c r="X50" i="22" s="1"/>
  <c r="P49" i="22"/>
  <c r="Z49" i="22" s="1"/>
  <c r="O49" i="22"/>
  <c r="Y49" i="22" s="1"/>
  <c r="N49" i="22"/>
  <c r="X49" i="22" s="1"/>
  <c r="P48" i="22"/>
  <c r="Z48" i="22" s="1"/>
  <c r="O48" i="22"/>
  <c r="Y48" i="22" s="1"/>
  <c r="N48" i="22"/>
  <c r="X48" i="22" s="1"/>
  <c r="P47" i="22"/>
  <c r="Z47" i="22" s="1"/>
  <c r="O47" i="22"/>
  <c r="Y47" i="22" s="1"/>
  <c r="N47" i="22"/>
  <c r="X47" i="22" s="1"/>
  <c r="P46" i="22"/>
  <c r="Z46" i="22" s="1"/>
  <c r="O46" i="22"/>
  <c r="Y46" i="22" s="1"/>
  <c r="N46" i="22"/>
  <c r="X46" i="22" s="1"/>
  <c r="P45" i="22"/>
  <c r="Z45" i="22" s="1"/>
  <c r="O45" i="22"/>
  <c r="Y45" i="22" s="1"/>
  <c r="N45" i="22"/>
  <c r="X45" i="22" s="1"/>
  <c r="P44" i="22"/>
  <c r="Z44" i="22" s="1"/>
  <c r="O44" i="22"/>
  <c r="Y44" i="22" s="1"/>
  <c r="N44" i="22"/>
  <c r="X44" i="22" s="1"/>
  <c r="P43" i="22"/>
  <c r="Z43" i="22" s="1"/>
  <c r="O43" i="22"/>
  <c r="Y43" i="22" s="1"/>
  <c r="N43" i="22"/>
  <c r="X43" i="22" s="1"/>
  <c r="P42" i="22"/>
  <c r="Z42" i="22" s="1"/>
  <c r="O42" i="22"/>
  <c r="Y42" i="22" s="1"/>
  <c r="N42" i="22"/>
  <c r="X42" i="22" s="1"/>
  <c r="P41" i="22"/>
  <c r="Z41" i="22" s="1"/>
  <c r="O41" i="22"/>
  <c r="Y41" i="22" s="1"/>
  <c r="N41" i="22"/>
  <c r="X41" i="22" s="1"/>
  <c r="P40" i="22"/>
  <c r="Z40" i="22" s="1"/>
  <c r="O40" i="22"/>
  <c r="Y40" i="22" s="1"/>
  <c r="N40" i="22"/>
  <c r="X40" i="22" s="1"/>
  <c r="P39" i="22"/>
  <c r="Z39" i="22" s="1"/>
  <c r="O39" i="22"/>
  <c r="Y39" i="22" s="1"/>
  <c r="N39" i="22"/>
  <c r="X39" i="22" s="1"/>
  <c r="P38" i="22"/>
  <c r="Z38" i="22" s="1"/>
  <c r="O38" i="22"/>
  <c r="Y38" i="22" s="1"/>
  <c r="N38" i="22"/>
  <c r="X38" i="22" s="1"/>
  <c r="P37" i="22"/>
  <c r="Z37" i="22" s="1"/>
  <c r="O37" i="22"/>
  <c r="Y37" i="22" s="1"/>
  <c r="N37" i="22"/>
  <c r="X37" i="22" s="1"/>
  <c r="P36" i="22"/>
  <c r="Z36" i="22" s="1"/>
  <c r="O36" i="22"/>
  <c r="Y36" i="22" s="1"/>
  <c r="N36" i="22"/>
  <c r="X36" i="22" s="1"/>
  <c r="P35" i="22"/>
  <c r="Z35" i="22" s="1"/>
  <c r="O35" i="22"/>
  <c r="Y35" i="22" s="1"/>
  <c r="N35" i="22"/>
  <c r="X35" i="22" s="1"/>
  <c r="P34" i="22"/>
  <c r="Z34" i="22" s="1"/>
  <c r="O34" i="22"/>
  <c r="Y34" i="22" s="1"/>
  <c r="N34" i="22"/>
  <c r="X34" i="22" s="1"/>
  <c r="P33" i="22"/>
  <c r="Z33" i="22" s="1"/>
  <c r="O33" i="22"/>
  <c r="Y33" i="22" s="1"/>
  <c r="N33" i="22"/>
  <c r="X33" i="22" s="1"/>
  <c r="P32" i="22"/>
  <c r="Z32" i="22" s="1"/>
  <c r="O32" i="22"/>
  <c r="Y32" i="22" s="1"/>
  <c r="N32" i="22"/>
  <c r="X32" i="22" s="1"/>
  <c r="P31" i="22"/>
  <c r="Z31" i="22" s="1"/>
  <c r="O31" i="22"/>
  <c r="Y31" i="22" s="1"/>
  <c r="N31" i="22"/>
  <c r="X31" i="22" s="1"/>
  <c r="P30" i="22"/>
  <c r="Z30" i="22" s="1"/>
  <c r="O30" i="22"/>
  <c r="Y30" i="22" s="1"/>
  <c r="N30" i="22"/>
  <c r="X30" i="22" s="1"/>
  <c r="P29" i="22"/>
  <c r="Z29" i="22" s="1"/>
  <c r="O29" i="22"/>
  <c r="Y29" i="22" s="1"/>
  <c r="N29" i="22"/>
  <c r="X29" i="22" s="1"/>
  <c r="P28" i="22"/>
  <c r="Z28" i="22" s="1"/>
  <c r="O28" i="22"/>
  <c r="Y28" i="22" s="1"/>
  <c r="N28" i="22"/>
  <c r="X28" i="22" s="1"/>
  <c r="P27" i="22"/>
  <c r="Z27" i="22" s="1"/>
  <c r="O27" i="22"/>
  <c r="Y27" i="22" s="1"/>
  <c r="N27" i="22"/>
  <c r="X27" i="22" s="1"/>
  <c r="P26" i="22"/>
  <c r="Z26" i="22" s="1"/>
  <c r="O26" i="22"/>
  <c r="Y26" i="22" s="1"/>
  <c r="N26" i="22"/>
  <c r="X26" i="22" s="1"/>
  <c r="P25" i="22"/>
  <c r="Z25" i="22" s="1"/>
  <c r="O25" i="22"/>
  <c r="Y25" i="22" s="1"/>
  <c r="N25" i="22"/>
  <c r="X25" i="22" s="1"/>
  <c r="P23" i="22"/>
  <c r="Z23" i="22" s="1"/>
  <c r="O23" i="22"/>
  <c r="Y23" i="22" s="1"/>
  <c r="N23" i="22"/>
  <c r="X23" i="22" s="1"/>
  <c r="P22" i="22"/>
  <c r="Z22" i="22" s="1"/>
  <c r="O22" i="22"/>
  <c r="Y22" i="22" s="1"/>
  <c r="N22" i="22"/>
  <c r="X22" i="22" s="1"/>
  <c r="P21" i="22"/>
  <c r="Z21" i="22" s="1"/>
  <c r="O21" i="22"/>
  <c r="Y21" i="22" s="1"/>
  <c r="N21" i="22"/>
  <c r="X21" i="22" s="1"/>
  <c r="P20" i="22"/>
  <c r="Z20" i="22" s="1"/>
  <c r="O20" i="22"/>
  <c r="Y20" i="22" s="1"/>
  <c r="N20" i="22"/>
  <c r="X20" i="22" s="1"/>
  <c r="P19" i="22"/>
  <c r="Z19" i="22" s="1"/>
  <c r="O19" i="22"/>
  <c r="Y19" i="22" s="1"/>
  <c r="N19" i="22"/>
  <c r="X19" i="22" s="1"/>
  <c r="P18" i="22"/>
  <c r="Z18" i="22" s="1"/>
  <c r="O18" i="22"/>
  <c r="Y18" i="22" s="1"/>
  <c r="N18" i="22"/>
  <c r="X18" i="22" s="1"/>
  <c r="P16" i="22"/>
  <c r="Z16" i="22" s="1"/>
  <c r="O16" i="22"/>
  <c r="Y16" i="22" s="1"/>
  <c r="N16" i="22"/>
  <c r="X16" i="22" s="1"/>
  <c r="P15" i="22"/>
  <c r="Z15" i="22" s="1"/>
  <c r="O15" i="22"/>
  <c r="Y15" i="22" s="1"/>
  <c r="N15" i="22"/>
  <c r="X15" i="22" s="1"/>
  <c r="P14" i="22"/>
  <c r="Z14" i="22" s="1"/>
  <c r="O14" i="22"/>
  <c r="Y14" i="22" s="1"/>
  <c r="N14" i="22"/>
  <c r="X14" i="22" s="1"/>
  <c r="P13" i="22"/>
  <c r="Z13" i="22" s="1"/>
  <c r="O13" i="22"/>
  <c r="Y13" i="22" s="1"/>
  <c r="N13" i="22"/>
  <c r="X13" i="22" s="1"/>
  <c r="P12" i="22"/>
  <c r="Z12" i="22" s="1"/>
  <c r="O12" i="22"/>
  <c r="Y12" i="22" s="1"/>
  <c r="N12" i="22"/>
  <c r="X12" i="22" s="1"/>
  <c r="P11" i="22"/>
  <c r="Z11" i="22" s="1"/>
  <c r="O11" i="22"/>
  <c r="Y11" i="22" s="1"/>
  <c r="N11" i="22"/>
  <c r="X11" i="22" s="1"/>
  <c r="P10" i="22"/>
  <c r="Z10" i="22" s="1"/>
  <c r="O10" i="22"/>
  <c r="Y10" i="22" s="1"/>
  <c r="N10" i="22"/>
  <c r="X10" i="22" s="1"/>
  <c r="P9" i="22"/>
  <c r="Z9" i="22" s="1"/>
  <c r="O9" i="22"/>
  <c r="Y9" i="22" s="1"/>
  <c r="N9" i="22"/>
  <c r="Q165" i="13"/>
  <c r="Q166" i="13" s="1"/>
  <c r="Q167" i="13" s="1"/>
  <c r="Q179" i="13"/>
  <c r="U145" i="13"/>
  <c r="P145" i="13"/>
  <c r="O145" i="13"/>
  <c r="N145" i="13"/>
  <c r="U144" i="13"/>
  <c r="T144" i="13"/>
  <c r="S144" i="13"/>
  <c r="R144" i="13"/>
  <c r="Q144" i="13"/>
  <c r="P144" i="13"/>
  <c r="O144" i="13"/>
  <c r="N144" i="13"/>
  <c r="U143" i="13"/>
  <c r="P143" i="13"/>
  <c r="O143" i="13"/>
  <c r="N143" i="13"/>
  <c r="U142" i="13"/>
  <c r="T142" i="13"/>
  <c r="S142" i="13"/>
  <c r="R142" i="13"/>
  <c r="Q142" i="13"/>
  <c r="P142" i="13"/>
  <c r="O142" i="13"/>
  <c r="N142" i="13"/>
  <c r="U141" i="13"/>
  <c r="P141" i="13"/>
  <c r="O141" i="13"/>
  <c r="N141" i="13"/>
  <c r="U140" i="13"/>
  <c r="P140" i="13"/>
  <c r="O140" i="13"/>
  <c r="N140" i="13"/>
  <c r="U139" i="13"/>
  <c r="P139" i="13"/>
  <c r="O139" i="13"/>
  <c r="N139" i="13"/>
  <c r="U138" i="13"/>
  <c r="P138" i="13"/>
  <c r="O138" i="13"/>
  <c r="N138" i="13"/>
  <c r="U137" i="13"/>
  <c r="T137" i="13"/>
  <c r="S137" i="13"/>
  <c r="R137" i="13"/>
  <c r="Q137" i="13"/>
  <c r="P137" i="13"/>
  <c r="O137" i="13"/>
  <c r="N137" i="13"/>
  <c r="U136" i="13"/>
  <c r="P136" i="13"/>
  <c r="O136" i="13"/>
  <c r="N136" i="13"/>
  <c r="U135" i="13"/>
  <c r="P135" i="13"/>
  <c r="O135" i="13"/>
  <c r="N135" i="13"/>
  <c r="U134" i="13"/>
  <c r="T134" i="13"/>
  <c r="S134" i="13"/>
  <c r="R134" i="13"/>
  <c r="Q134" i="13"/>
  <c r="P134" i="13"/>
  <c r="O134" i="13"/>
  <c r="N134" i="13"/>
  <c r="U133" i="13"/>
  <c r="P133" i="13"/>
  <c r="O133" i="13"/>
  <c r="N133" i="13"/>
  <c r="U132" i="13"/>
  <c r="P132" i="13"/>
  <c r="O132" i="13"/>
  <c r="N132" i="13"/>
  <c r="U131" i="13"/>
  <c r="P131" i="13"/>
  <c r="O131" i="13"/>
  <c r="N131" i="13"/>
  <c r="U130" i="13"/>
  <c r="T130" i="13"/>
  <c r="S130" i="13"/>
  <c r="R130" i="13"/>
  <c r="Q130" i="13"/>
  <c r="P130" i="13"/>
  <c r="O130" i="13"/>
  <c r="N130" i="13"/>
  <c r="U129" i="13"/>
  <c r="P129" i="13"/>
  <c r="O129" i="13"/>
  <c r="N129" i="13"/>
  <c r="U128" i="13"/>
  <c r="P128" i="13"/>
  <c r="O128" i="13"/>
  <c r="N128" i="13"/>
  <c r="U127" i="13"/>
  <c r="P127" i="13"/>
  <c r="O127" i="13"/>
  <c r="N127" i="13"/>
  <c r="U126" i="13"/>
  <c r="P126" i="13"/>
  <c r="O126" i="13"/>
  <c r="N126" i="13"/>
  <c r="U125" i="13"/>
  <c r="P125" i="13"/>
  <c r="O125" i="13"/>
  <c r="N125" i="13"/>
  <c r="U124" i="13"/>
  <c r="T124" i="13"/>
  <c r="S124" i="13"/>
  <c r="R124" i="13"/>
  <c r="Q124" i="13"/>
  <c r="P124" i="13"/>
  <c r="O124" i="13"/>
  <c r="N124" i="13"/>
  <c r="U123" i="13"/>
  <c r="P123" i="13"/>
  <c r="O123" i="13"/>
  <c r="N123" i="13"/>
  <c r="U122" i="13"/>
  <c r="T122" i="13"/>
  <c r="S122" i="13"/>
  <c r="R122" i="13"/>
  <c r="Q122" i="13"/>
  <c r="P122" i="13"/>
  <c r="O122" i="13"/>
  <c r="N122" i="13"/>
  <c r="U121" i="13"/>
  <c r="P121" i="13"/>
  <c r="O121" i="13"/>
  <c r="N121" i="13"/>
  <c r="U120" i="13"/>
  <c r="T120" i="13"/>
  <c r="S120" i="13"/>
  <c r="R120" i="13"/>
  <c r="Q120" i="13"/>
  <c r="P120" i="13"/>
  <c r="O120" i="13"/>
  <c r="N120" i="13"/>
  <c r="U119" i="13"/>
  <c r="T119" i="13"/>
  <c r="S119" i="13"/>
  <c r="R119" i="13"/>
  <c r="Q119" i="13"/>
  <c r="P119" i="13"/>
  <c r="O119" i="13"/>
  <c r="N119" i="13"/>
  <c r="U118" i="13"/>
  <c r="T118" i="13"/>
  <c r="S118" i="13"/>
  <c r="R118" i="13"/>
  <c r="Q118" i="13"/>
  <c r="P118" i="13"/>
  <c r="O118" i="13"/>
  <c r="N118" i="13"/>
  <c r="U117" i="13"/>
  <c r="T117" i="13"/>
  <c r="S117" i="13"/>
  <c r="R117" i="13"/>
  <c r="Q117" i="13"/>
  <c r="P117" i="13"/>
  <c r="O117" i="13"/>
  <c r="N117" i="13"/>
  <c r="U116" i="13"/>
  <c r="T116" i="13"/>
  <c r="S116" i="13"/>
  <c r="R116" i="13"/>
  <c r="Q116" i="13"/>
  <c r="P116" i="13"/>
  <c r="O116" i="13"/>
  <c r="N116" i="13"/>
  <c r="U115" i="13"/>
  <c r="P115" i="13"/>
  <c r="O115" i="13"/>
  <c r="N115" i="13"/>
  <c r="U114" i="13"/>
  <c r="P114" i="13"/>
  <c r="O114" i="13"/>
  <c r="N114" i="13"/>
  <c r="U113" i="13"/>
  <c r="P113" i="13"/>
  <c r="O113" i="13"/>
  <c r="N113" i="13"/>
  <c r="U112" i="13"/>
  <c r="P112" i="13"/>
  <c r="O112" i="13"/>
  <c r="N112" i="13"/>
  <c r="U111" i="13"/>
  <c r="P111" i="13"/>
  <c r="O111" i="13"/>
  <c r="N111" i="13"/>
  <c r="U110" i="13"/>
  <c r="P110" i="13"/>
  <c r="O110" i="13"/>
  <c r="N110" i="13"/>
  <c r="U109" i="13"/>
  <c r="P109" i="13"/>
  <c r="O109" i="13"/>
  <c r="N109" i="13"/>
  <c r="U108" i="13"/>
  <c r="T108" i="13"/>
  <c r="S108" i="13"/>
  <c r="R108" i="13"/>
  <c r="Q108" i="13"/>
  <c r="P108" i="13"/>
  <c r="O108" i="13"/>
  <c r="N108" i="13"/>
  <c r="U107" i="13"/>
  <c r="T107" i="13"/>
  <c r="S107" i="13"/>
  <c r="R107" i="13"/>
  <c r="Q107" i="13"/>
  <c r="P107" i="13"/>
  <c r="O107" i="13"/>
  <c r="N107" i="13"/>
  <c r="U106" i="13"/>
  <c r="T106" i="13"/>
  <c r="S106" i="13"/>
  <c r="R106" i="13"/>
  <c r="Q106" i="13"/>
  <c r="P106" i="13"/>
  <c r="O106" i="13"/>
  <c r="N106" i="13"/>
  <c r="U105" i="13"/>
  <c r="T105" i="13"/>
  <c r="S105" i="13"/>
  <c r="R105" i="13"/>
  <c r="Q105" i="13"/>
  <c r="P105" i="13"/>
  <c r="O105" i="13"/>
  <c r="N105" i="13"/>
  <c r="U104" i="13"/>
  <c r="T104" i="13"/>
  <c r="S104" i="13"/>
  <c r="R104" i="13"/>
  <c r="Q104" i="13"/>
  <c r="P104" i="13"/>
  <c r="O104" i="13"/>
  <c r="N104" i="13"/>
  <c r="U103" i="13"/>
  <c r="P103" i="13"/>
  <c r="O103" i="13"/>
  <c r="N103" i="13"/>
  <c r="U102" i="13"/>
  <c r="P102" i="13"/>
  <c r="O102" i="13"/>
  <c r="N102" i="13"/>
  <c r="U101" i="13"/>
  <c r="P101" i="13"/>
  <c r="O101" i="13"/>
  <c r="N101" i="13"/>
  <c r="U100" i="13"/>
  <c r="P100" i="13"/>
  <c r="O100" i="13"/>
  <c r="N100" i="13"/>
  <c r="U99" i="13"/>
  <c r="T99" i="13"/>
  <c r="S99" i="13"/>
  <c r="R99" i="13"/>
  <c r="Q99" i="13"/>
  <c r="P99" i="13"/>
  <c r="O99" i="13"/>
  <c r="N99" i="13"/>
  <c r="U98" i="13"/>
  <c r="P98" i="13"/>
  <c r="O98" i="13"/>
  <c r="N98" i="13"/>
  <c r="U97" i="13"/>
  <c r="P97" i="13"/>
  <c r="O97" i="13"/>
  <c r="N97" i="13"/>
  <c r="U96" i="13"/>
  <c r="T96" i="13"/>
  <c r="S96" i="13"/>
  <c r="R96" i="13"/>
  <c r="Q96" i="13"/>
  <c r="P96" i="13"/>
  <c r="O96" i="13"/>
  <c r="N96" i="13"/>
  <c r="U95" i="13"/>
  <c r="P95" i="13"/>
  <c r="O95" i="13"/>
  <c r="N95" i="13"/>
  <c r="U94" i="13"/>
  <c r="P94" i="13"/>
  <c r="O94" i="13"/>
  <c r="N94" i="13"/>
  <c r="U93" i="13"/>
  <c r="P93" i="13"/>
  <c r="O93" i="13"/>
  <c r="N93" i="13"/>
  <c r="U92" i="13"/>
  <c r="P92" i="13"/>
  <c r="O92" i="13"/>
  <c r="N92" i="13"/>
  <c r="U91" i="13"/>
  <c r="P91" i="13"/>
  <c r="O91" i="13"/>
  <c r="N91" i="13"/>
  <c r="U90" i="13"/>
  <c r="P90" i="13"/>
  <c r="O90" i="13"/>
  <c r="N90" i="13"/>
  <c r="U89" i="13"/>
  <c r="P89" i="13"/>
  <c r="O89" i="13"/>
  <c r="N89" i="13"/>
  <c r="U88" i="13"/>
  <c r="P88" i="13"/>
  <c r="O88" i="13"/>
  <c r="N88" i="13"/>
  <c r="U87" i="13"/>
  <c r="T87" i="13"/>
  <c r="S87" i="13"/>
  <c r="R87" i="13"/>
  <c r="Q87" i="13"/>
  <c r="P87" i="13"/>
  <c r="O87" i="13"/>
  <c r="N87" i="13"/>
  <c r="U86" i="13"/>
  <c r="T86" i="13"/>
  <c r="S86" i="13"/>
  <c r="R86" i="13"/>
  <c r="Q86" i="13"/>
  <c r="P86" i="13"/>
  <c r="O86" i="13"/>
  <c r="N86" i="13"/>
  <c r="U85" i="13"/>
  <c r="T85" i="13"/>
  <c r="S85" i="13"/>
  <c r="R85" i="13"/>
  <c r="Q85" i="13"/>
  <c r="P85" i="13"/>
  <c r="O85" i="13"/>
  <c r="N85" i="13"/>
  <c r="U84" i="13"/>
  <c r="P84" i="13"/>
  <c r="O84" i="13"/>
  <c r="N84" i="13"/>
  <c r="U83" i="13"/>
  <c r="P83" i="13"/>
  <c r="O83" i="13"/>
  <c r="N83" i="13"/>
  <c r="U82" i="13"/>
  <c r="P82" i="13"/>
  <c r="O82" i="13"/>
  <c r="N82" i="13"/>
  <c r="U81" i="13"/>
  <c r="P81" i="13"/>
  <c r="O81" i="13"/>
  <c r="N81" i="13"/>
  <c r="U80" i="13"/>
  <c r="P80" i="13"/>
  <c r="O80" i="13"/>
  <c r="N80" i="13"/>
  <c r="U79" i="13"/>
  <c r="T79" i="13"/>
  <c r="S79" i="13"/>
  <c r="R79" i="13"/>
  <c r="Q79" i="13"/>
  <c r="P79" i="13"/>
  <c r="O79" i="13"/>
  <c r="N79" i="13"/>
  <c r="U78" i="13"/>
  <c r="P78" i="13"/>
  <c r="O78" i="13"/>
  <c r="N78" i="13"/>
  <c r="U77" i="13"/>
  <c r="P77" i="13"/>
  <c r="O77" i="13"/>
  <c r="N77" i="13"/>
  <c r="U76" i="13"/>
  <c r="P76" i="13"/>
  <c r="O76" i="13"/>
  <c r="N76" i="13"/>
  <c r="U75" i="13"/>
  <c r="P75" i="13"/>
  <c r="O75" i="13"/>
  <c r="N75" i="13"/>
  <c r="U74" i="13"/>
  <c r="P74" i="13"/>
  <c r="O74" i="13"/>
  <c r="N74" i="13"/>
  <c r="U73" i="13"/>
  <c r="P73" i="13"/>
  <c r="O73" i="13"/>
  <c r="N73" i="13"/>
  <c r="U72" i="13"/>
  <c r="T72" i="13"/>
  <c r="S72" i="13"/>
  <c r="R72" i="13"/>
  <c r="Q72" i="13"/>
  <c r="P72" i="13"/>
  <c r="O72" i="13"/>
  <c r="N72" i="13"/>
  <c r="U71" i="13"/>
  <c r="T71" i="13"/>
  <c r="S71" i="13"/>
  <c r="R71" i="13"/>
  <c r="Q71" i="13"/>
  <c r="P71" i="13"/>
  <c r="O71" i="13"/>
  <c r="N71" i="13"/>
  <c r="U70" i="13"/>
  <c r="P70" i="13"/>
  <c r="O70" i="13"/>
  <c r="N70" i="13"/>
  <c r="U69" i="13"/>
  <c r="P69" i="13"/>
  <c r="O69" i="13"/>
  <c r="N69" i="13"/>
  <c r="U68" i="13"/>
  <c r="P68" i="13"/>
  <c r="O68" i="13"/>
  <c r="N68" i="13"/>
  <c r="U67" i="13"/>
  <c r="P67" i="13"/>
  <c r="O67" i="13"/>
  <c r="N67" i="13"/>
  <c r="U66" i="13"/>
  <c r="P66" i="13"/>
  <c r="O66" i="13"/>
  <c r="N66" i="13"/>
  <c r="U65" i="13"/>
  <c r="P65" i="13"/>
  <c r="O65" i="13"/>
  <c r="N65" i="13"/>
  <c r="U64" i="13"/>
  <c r="P64" i="13"/>
  <c r="O64" i="13"/>
  <c r="N64" i="13"/>
  <c r="U63" i="13"/>
  <c r="P63" i="13"/>
  <c r="O63" i="13"/>
  <c r="N63" i="13"/>
  <c r="U62" i="13"/>
  <c r="P62" i="13"/>
  <c r="O62" i="13"/>
  <c r="N62" i="13"/>
  <c r="U61" i="13"/>
  <c r="P61" i="13"/>
  <c r="O61" i="13"/>
  <c r="N61" i="13"/>
  <c r="U60" i="13"/>
  <c r="P60" i="13"/>
  <c r="O60" i="13"/>
  <c r="N60" i="13"/>
  <c r="U59" i="13"/>
  <c r="P59" i="13"/>
  <c r="O59" i="13"/>
  <c r="N59" i="13"/>
  <c r="U58" i="13"/>
  <c r="P58" i="13"/>
  <c r="O58" i="13"/>
  <c r="N58" i="13"/>
  <c r="U57" i="13"/>
  <c r="P57" i="13"/>
  <c r="O57" i="13"/>
  <c r="N57" i="13"/>
  <c r="U56" i="13"/>
  <c r="P56" i="13"/>
  <c r="O56" i="13"/>
  <c r="N56" i="13"/>
  <c r="U55" i="13"/>
  <c r="P55" i="13"/>
  <c r="O55" i="13"/>
  <c r="N55" i="13"/>
  <c r="U54" i="13"/>
  <c r="P54" i="13"/>
  <c r="O54" i="13"/>
  <c r="N54" i="13"/>
  <c r="U53" i="13"/>
  <c r="P53" i="13"/>
  <c r="O53" i="13"/>
  <c r="N53" i="13"/>
  <c r="U52" i="13"/>
  <c r="P52" i="13"/>
  <c r="O52" i="13"/>
  <c r="N52" i="13"/>
  <c r="U51" i="13"/>
  <c r="P51" i="13"/>
  <c r="O51" i="13"/>
  <c r="N51" i="13"/>
  <c r="U50" i="13"/>
  <c r="P50" i="13"/>
  <c r="O50" i="13"/>
  <c r="N50" i="13"/>
  <c r="U49" i="13"/>
  <c r="P49" i="13"/>
  <c r="O49" i="13"/>
  <c r="N49" i="13"/>
  <c r="U48" i="13"/>
  <c r="P48" i="13"/>
  <c r="O48" i="13"/>
  <c r="N48" i="13"/>
  <c r="U47" i="13"/>
  <c r="P47" i="13"/>
  <c r="O47" i="13"/>
  <c r="N47" i="13"/>
  <c r="U46" i="13"/>
  <c r="P46" i="13"/>
  <c r="O46" i="13"/>
  <c r="N46" i="13"/>
  <c r="U45" i="13"/>
  <c r="P45" i="13"/>
  <c r="O45" i="13"/>
  <c r="N45" i="13"/>
  <c r="U44" i="13"/>
  <c r="T44" i="13"/>
  <c r="S44" i="13"/>
  <c r="R44" i="13"/>
  <c r="Q44" i="13"/>
  <c r="P44" i="13"/>
  <c r="O44" i="13"/>
  <c r="N44" i="13"/>
  <c r="U43" i="13"/>
  <c r="P43" i="13"/>
  <c r="O43" i="13"/>
  <c r="N43" i="13"/>
  <c r="U42" i="13"/>
  <c r="P42" i="13"/>
  <c r="O42" i="13"/>
  <c r="N42" i="13"/>
  <c r="U41" i="13"/>
  <c r="P41" i="13"/>
  <c r="O41" i="13"/>
  <c r="N41" i="13"/>
  <c r="U40" i="13"/>
  <c r="P40" i="13"/>
  <c r="O40" i="13"/>
  <c r="N40" i="13"/>
  <c r="U39" i="13"/>
  <c r="P39" i="13"/>
  <c r="O39" i="13"/>
  <c r="N39" i="13"/>
  <c r="U38" i="13"/>
  <c r="P38" i="13"/>
  <c r="O38" i="13"/>
  <c r="N38" i="13"/>
  <c r="U37" i="13"/>
  <c r="P37" i="13"/>
  <c r="O37" i="13"/>
  <c r="N37" i="13"/>
  <c r="U36" i="13"/>
  <c r="P36" i="13"/>
  <c r="O36" i="13"/>
  <c r="N36" i="13"/>
  <c r="U35" i="13"/>
  <c r="P35" i="13"/>
  <c r="O35" i="13"/>
  <c r="N35" i="13"/>
  <c r="U34" i="13"/>
  <c r="P34" i="13"/>
  <c r="O34" i="13"/>
  <c r="N34" i="13"/>
  <c r="U33" i="13"/>
  <c r="P33" i="13"/>
  <c r="O33" i="13"/>
  <c r="N33" i="13"/>
  <c r="U32" i="13"/>
  <c r="P32" i="13"/>
  <c r="O32" i="13"/>
  <c r="N32" i="13"/>
  <c r="U31" i="13"/>
  <c r="T31" i="13"/>
  <c r="P31" i="13"/>
  <c r="O31" i="13"/>
  <c r="N31" i="13"/>
  <c r="U30" i="13"/>
  <c r="T30" i="13"/>
  <c r="S30" i="13"/>
  <c r="R30" i="13"/>
  <c r="Q30" i="13"/>
  <c r="P30" i="13"/>
  <c r="O30" i="13"/>
  <c r="N30" i="13"/>
  <c r="U29" i="13"/>
  <c r="T29" i="13"/>
  <c r="S29" i="13"/>
  <c r="R29" i="13"/>
  <c r="Q29" i="13"/>
  <c r="P29" i="13"/>
  <c r="O29" i="13"/>
  <c r="N29" i="13"/>
  <c r="U28" i="13"/>
  <c r="P28" i="13"/>
  <c r="O28" i="13"/>
  <c r="N28" i="13"/>
  <c r="U27" i="13"/>
  <c r="P27" i="13"/>
  <c r="O27" i="13"/>
  <c r="N27" i="13"/>
  <c r="U26" i="13"/>
  <c r="P26" i="13"/>
  <c r="O26" i="13"/>
  <c r="N26" i="13"/>
  <c r="U25" i="13"/>
  <c r="P25" i="13"/>
  <c r="O25" i="13"/>
  <c r="N25" i="13"/>
  <c r="U24" i="13"/>
  <c r="P24" i="13"/>
  <c r="O24" i="13"/>
  <c r="N24" i="13"/>
  <c r="U23" i="13"/>
  <c r="T23" i="13"/>
  <c r="S23" i="13"/>
  <c r="R23" i="13"/>
  <c r="Q23" i="13"/>
  <c r="P23" i="13"/>
  <c r="O23" i="13"/>
  <c r="N23" i="13"/>
  <c r="U22" i="13"/>
  <c r="P22" i="13"/>
  <c r="O22" i="13"/>
  <c r="N22" i="13"/>
  <c r="U21" i="13"/>
  <c r="P21" i="13"/>
  <c r="O21" i="13"/>
  <c r="N21" i="13"/>
  <c r="U20" i="13"/>
  <c r="P20" i="13"/>
  <c r="O20" i="13"/>
  <c r="N20" i="13"/>
  <c r="U19" i="13"/>
  <c r="P19" i="13"/>
  <c r="O19" i="13"/>
  <c r="N19" i="13"/>
  <c r="U18" i="13"/>
  <c r="P18" i="13"/>
  <c r="O18" i="13"/>
  <c r="N18" i="13"/>
  <c r="P17" i="13"/>
  <c r="O17" i="13"/>
  <c r="N17" i="13"/>
  <c r="P16" i="13"/>
  <c r="O16" i="13"/>
  <c r="N16" i="13"/>
  <c r="U15" i="13"/>
  <c r="T15" i="13"/>
  <c r="S15" i="13"/>
  <c r="R15" i="13"/>
  <c r="Q15" i="13"/>
  <c r="P15" i="13"/>
  <c r="O15" i="13"/>
  <c r="N15" i="13"/>
  <c r="U13" i="13"/>
  <c r="P13" i="13"/>
  <c r="O13" i="13"/>
  <c r="N13" i="13"/>
  <c r="U12" i="13"/>
  <c r="P12" i="13"/>
  <c r="O12" i="13"/>
  <c r="N12" i="13"/>
  <c r="U11" i="13"/>
  <c r="P11" i="13"/>
  <c r="O11" i="13"/>
  <c r="N11" i="13"/>
  <c r="U10" i="13"/>
  <c r="P10" i="13"/>
  <c r="O10" i="13"/>
  <c r="N10" i="13"/>
  <c r="U9" i="13"/>
  <c r="P9" i="13"/>
  <c r="O9" i="13"/>
  <c r="N9" i="13"/>
  <c r="U8" i="13"/>
  <c r="P8" i="13"/>
  <c r="O8" i="13"/>
  <c r="N8" i="13"/>
  <c r="U7" i="13"/>
  <c r="P7" i="13"/>
  <c r="O7" i="13"/>
  <c r="N7" i="13"/>
  <c r="R6" i="13"/>
  <c r="U6" i="13"/>
  <c r="Q6" i="13"/>
  <c r="P6" i="13"/>
  <c r="O6" i="13"/>
  <c r="N6" i="13"/>
  <c r="J21" i="13"/>
  <c r="I21" i="13" s="1"/>
  <c r="H21" i="13" s="1"/>
  <c r="G21" i="13" s="1"/>
  <c r="Q21" i="13" s="1"/>
  <c r="R28" i="33" a="1"/>
  <c r="Q28" i="33" a="1"/>
  <c r="T28" i="33" a="1"/>
  <c r="S28" i="33" a="1"/>
  <c r="U28" i="33" a="1"/>
  <c r="U142" i="22" a="1"/>
  <c r="T98" i="22" a="1"/>
  <c r="R119" i="22" a="1"/>
  <c r="T119" i="22" a="1"/>
  <c r="U26" i="22" a="1"/>
  <c r="R81" i="22" a="1"/>
  <c r="Q118" i="22" a="1"/>
  <c r="U59" i="22" a="1"/>
  <c r="U22" i="22" a="1"/>
  <c r="U109" i="22" a="1"/>
  <c r="S123" i="22" a="1"/>
  <c r="U65" i="22" a="1"/>
  <c r="Q29" i="33" a="1"/>
  <c r="U12" i="22" a="1"/>
  <c r="U24" i="22" a="1"/>
  <c r="U92" i="22" a="1"/>
  <c r="U52" i="22" a="1"/>
  <c r="U73" i="22" a="1"/>
  <c r="U138" i="22" a="1"/>
  <c r="S74" i="22" a="1"/>
  <c r="S119" i="22" a="1"/>
  <c r="U76" i="22" a="1"/>
  <c r="R135" i="22" a="1"/>
  <c r="T33" i="22" a="1"/>
  <c r="Q143" i="22" a="1"/>
  <c r="Q34" i="22" a="1"/>
  <c r="U122" i="22" a="1"/>
  <c r="Q109" i="22" a="1"/>
  <c r="Q121" i="22" a="1"/>
  <c r="S101" i="22" a="1"/>
  <c r="U15" i="22" a="1"/>
  <c r="S29" i="33" a="1"/>
  <c r="U95" i="22" a="1"/>
  <c r="Q107" i="22" a="1"/>
  <c r="U102" i="22" a="1"/>
  <c r="Q17" i="22" a="1"/>
  <c r="U75" i="22" a="1"/>
  <c r="T135" i="22" a="1"/>
  <c r="Q24" i="22" a="1"/>
  <c r="U28" i="22" a="1"/>
  <c r="U58" i="22" a="1"/>
  <c r="U86" i="22" a="1"/>
  <c r="U110" i="22" a="1"/>
  <c r="U36" i="33" a="1"/>
  <c r="U31" i="22" a="1"/>
  <c r="U125" i="22" a="1"/>
  <c r="U17" i="22" a="1"/>
  <c r="S108" i="22" a="1"/>
  <c r="Q50" i="27" a="1"/>
  <c r="T73" i="22" a="1"/>
  <c r="T27" i="22" a="1"/>
  <c r="T88" i="22" a="1"/>
  <c r="Q101" i="22" a="1"/>
  <c r="S113" i="31" a="1"/>
  <c r="U91" i="22" a="1"/>
  <c r="Q89" i="22" a="1"/>
  <c r="U67" i="22" a="1"/>
  <c r="R74" i="22" a="1"/>
  <c r="U17" i="28" a="1"/>
  <c r="U135" i="22" a="1"/>
  <c r="R87" i="22" a="1"/>
  <c r="T106" i="22" a="1"/>
  <c r="U89" i="22" a="1"/>
  <c r="U46" i="22" a="1"/>
  <c r="U85" i="22" a="1"/>
  <c r="S88" i="22" a="1"/>
  <c r="U94" i="22" a="1"/>
  <c r="U55" i="22" a="1"/>
  <c r="U130" i="22" a="1"/>
  <c r="U57" i="22" a="1"/>
  <c r="U131" i="22" a="1"/>
  <c r="S121" i="22" a="1"/>
  <c r="T113" i="31" a="1"/>
  <c r="T17" i="22" a="1"/>
  <c r="Q125" i="22" a="1"/>
  <c r="U146" i="22" a="1"/>
  <c r="S145" i="22" a="1"/>
  <c r="U81" i="22" a="1"/>
  <c r="T108" i="22" a="1"/>
  <c r="Q33" i="22" a="1"/>
  <c r="S87" i="22" a="1"/>
  <c r="T87" i="22" a="1"/>
  <c r="U54" i="22" a="1"/>
  <c r="U61" i="22" a="1"/>
  <c r="U116" i="22" a="1"/>
  <c r="R108" i="22" a="1"/>
  <c r="R29" i="33" a="1"/>
  <c r="U114" i="22" a="1"/>
  <c r="Q113" i="31" a="1"/>
  <c r="U64" i="22" a="1"/>
  <c r="Q81" i="22" a="1"/>
  <c r="R138" i="22" a="1"/>
  <c r="U132" i="22" a="1"/>
  <c r="U62" i="22" a="1"/>
  <c r="T118" i="22" a="1"/>
  <c r="S17" i="28" a="1"/>
  <c r="U37" i="22" a="1"/>
  <c r="U126" i="22" a="1"/>
  <c r="U71" i="22" a="1"/>
  <c r="R17" i="22" a="1"/>
  <c r="U72" i="22" a="1"/>
  <c r="U106" i="29" a="1"/>
  <c r="U96" i="22" a="1"/>
  <c r="U120" i="22" a="1"/>
  <c r="U80" i="22" a="1"/>
  <c r="R9" i="22" a="1"/>
  <c r="S106" i="29" a="1"/>
  <c r="Q114" i="31" a="1"/>
  <c r="U141" i="22" a="1"/>
  <c r="U123" i="22" a="1"/>
  <c r="U27" i="22" a="1"/>
  <c r="U93" i="22" a="1"/>
  <c r="T17" i="28" a="1"/>
  <c r="U79" i="22" a="1"/>
  <c r="T29" i="33" a="1"/>
  <c r="T101" i="22" a="1"/>
  <c r="Q119" i="22" a="1"/>
  <c r="R27" i="22" a="1"/>
  <c r="T138" i="22" a="1"/>
  <c r="Q87" i="22" a="1"/>
  <c r="Q123" i="22" a="1"/>
  <c r="U48" i="22" a="1"/>
  <c r="S118" i="22" a="1"/>
  <c r="U113" i="22" a="1"/>
  <c r="Q88" i="22" a="1"/>
  <c r="T18" i="22" a="1"/>
  <c r="U18" i="22" a="1"/>
  <c r="U56" i="22" a="1"/>
  <c r="Q164" i="22" a="1"/>
  <c r="T120" i="22" a="1"/>
  <c r="Q106" i="22" a="1"/>
  <c r="Q98" i="22" a="1"/>
  <c r="U107" i="22" a="1"/>
  <c r="Q120" i="22" a="1"/>
  <c r="R145" i="22" a="1"/>
  <c r="U30" i="22" a="1"/>
  <c r="Q173" i="22" a="1"/>
  <c r="R106" i="22" a="1"/>
  <c r="R120" i="22" a="1"/>
  <c r="U88" i="22" a="1"/>
  <c r="R18" i="22" a="1"/>
  <c r="R34" i="22" a="1"/>
  <c r="S131" i="22" a="1"/>
  <c r="Q73" i="22" a="1"/>
  <c r="S17" i="22" a="1"/>
  <c r="U137" i="22" a="1"/>
  <c r="S109" i="22" a="1"/>
  <c r="U90" i="22" a="1"/>
  <c r="U66" i="22" a="1"/>
  <c r="U119" i="22" a="1"/>
  <c r="U14" i="22" a="1"/>
  <c r="U44" i="22" a="1"/>
  <c r="Q135" i="22" a="1"/>
  <c r="U127" i="22" a="1"/>
  <c r="R109" i="22" a="1"/>
  <c r="R24" i="22" a="1"/>
  <c r="R73" i="22" a="1"/>
  <c r="Q17" i="28" a="1"/>
  <c r="U41" i="22" a="1"/>
  <c r="R107" i="22" a="1"/>
  <c r="U34" i="22" a="1"/>
  <c r="S98" i="22" a="1"/>
  <c r="S34" i="22" a="1"/>
  <c r="S27" i="22" a="1"/>
  <c r="U114" i="31" a="1"/>
  <c r="U97" i="22" a="1"/>
  <c r="S107" i="22" a="1"/>
  <c r="S106" i="22" a="1"/>
  <c r="S24" i="22" a="1"/>
  <c r="T50" i="27" a="1"/>
  <c r="U106" i="22" a="1"/>
  <c r="U115" i="22" a="1"/>
  <c r="U134" i="22" a="1"/>
  <c r="U111" i="22" a="1"/>
  <c r="T145" i="22" a="1"/>
  <c r="T24" i="22" a="1"/>
  <c r="S114" i="31" a="1"/>
  <c r="U51" i="22" a="1"/>
  <c r="R17" i="28" a="1"/>
  <c r="U16" i="22" a="1"/>
  <c r="R106" i="29" a="1"/>
  <c r="Q145" i="22" a="1"/>
  <c r="U78" i="22" a="1"/>
  <c r="T121" i="22" a="1"/>
  <c r="S50" i="27" a="1"/>
  <c r="S120" i="22" a="1"/>
  <c r="U63" i="22" a="1"/>
  <c r="U83" i="22" a="1"/>
  <c r="U43" i="22" a="1"/>
  <c r="U11" i="22" a="1"/>
  <c r="U70" i="22" a="1"/>
  <c r="U140" i="22" a="1"/>
  <c r="U100" i="22" a="1"/>
  <c r="T74" i="22" a="1"/>
  <c r="U36" i="22" a="1"/>
  <c r="U104" i="22" a="1"/>
  <c r="U113" i="31" a="1"/>
  <c r="U118" i="22" a="1"/>
  <c r="U33" i="22" a="1"/>
  <c r="U47" i="22" a="1"/>
  <c r="U10" i="22" a="1"/>
  <c r="R89" i="22" a="1"/>
  <c r="U98" i="22" a="1"/>
  <c r="U23" i="22" a="1"/>
  <c r="Q25" i="22" a="1"/>
  <c r="Q9" i="22" a="1"/>
  <c r="R143" i="22" a="1"/>
  <c r="Q117" i="22" a="1"/>
  <c r="Q169" i="33" a="1"/>
  <c r="U9" i="22" a="1"/>
  <c r="U128" i="22" a="1"/>
  <c r="U45" i="22" a="1"/>
  <c r="U29" i="22" a="1"/>
  <c r="T89" i="22" a="1"/>
  <c r="U50" i="22" a="1"/>
  <c r="T143" i="22" a="1"/>
  <c r="S143" i="22" a="1"/>
  <c r="T131" i="22" a="1"/>
  <c r="U87" i="22" a="1"/>
  <c r="U25" i="22" a="1"/>
  <c r="S18" i="22" a="1"/>
  <c r="U82" i="22" a="1"/>
  <c r="U49" i="22" a="1"/>
  <c r="U136" i="22" a="1"/>
  <c r="U101" i="22" a="1"/>
  <c r="R118" i="22" a="1"/>
  <c r="U50" i="27" a="1"/>
  <c r="U60" i="22" a="1"/>
  <c r="U144" i="22" a="1"/>
  <c r="T81" i="22" a="1"/>
  <c r="U29" i="33" a="1"/>
  <c r="R88" i="22" a="1"/>
  <c r="T34" i="22" a="1"/>
  <c r="U69" i="22" a="1"/>
  <c r="Q18" i="22" a="1"/>
  <c r="Q169" i="22" a="1"/>
  <c r="T107" i="22" a="1"/>
  <c r="U129" i="22" a="1"/>
  <c r="U38" i="22" a="1"/>
  <c r="Q138" i="22" a="1"/>
  <c r="Q27" i="22" a="1"/>
  <c r="U139" i="22" a="1"/>
  <c r="U84" i="22" a="1"/>
  <c r="R50" i="27" a="1"/>
  <c r="U124" i="22" a="1"/>
  <c r="R113" i="31" a="1"/>
  <c r="U42" i="22" a="1"/>
  <c r="R121" i="22" a="1"/>
  <c r="T109" i="22" a="1"/>
  <c r="R98" i="22" a="1"/>
  <c r="S33" i="22" a="1"/>
  <c r="S81" i="22" a="1"/>
  <c r="U77" i="22" a="1"/>
  <c r="Q106" i="29" a="1"/>
  <c r="U133" i="22" a="1"/>
  <c r="T114" i="31" a="1"/>
  <c r="S135" i="22" a="1"/>
  <c r="T123" i="22" a="1"/>
  <c r="T106" i="29" a="1"/>
  <c r="U53" i="22" a="1"/>
  <c r="R114" i="31" a="1"/>
  <c r="R101" i="22" a="1"/>
  <c r="U105" i="22" a="1"/>
  <c r="U40" i="22" a="1"/>
  <c r="R33" i="22" a="1"/>
  <c r="Q131" i="22" a="1"/>
  <c r="S89" i="22" a="1"/>
  <c r="Q175" i="22" a="1"/>
  <c r="U13" i="22" a="1"/>
  <c r="R131" i="22" a="1"/>
  <c r="S73" i="22" a="1"/>
  <c r="Q108" i="22" a="1"/>
  <c r="U74" i="22" a="1"/>
  <c r="R123" i="22" a="1"/>
  <c r="Q74" i="22" a="1"/>
  <c r="U68" i="22" a="1"/>
  <c r="U32" i="22" a="1"/>
  <c r="U108" i="22" a="1"/>
  <c r="S125" i="22" a="1"/>
  <c r="U99" i="22" a="1"/>
  <c r="U121" i="22" a="1"/>
  <c r="U39" i="22" a="1"/>
  <c r="U112" i="22" a="1"/>
  <c r="R125" i="22" a="1"/>
  <c r="U143" i="22" a="1"/>
  <c r="U103" i="22" a="1"/>
  <c r="S138" i="22" a="1"/>
  <c r="T35" i="22" a="1"/>
  <c r="U28" i="33" l="1"/>
  <c r="S28" i="33"/>
  <c r="T28" i="33"/>
  <c r="Q28" i="33"/>
  <c r="R28" i="33"/>
  <c r="AE29" i="31"/>
  <c r="AC29" i="31"/>
  <c r="AD29" i="31"/>
  <c r="AA29" i="31"/>
  <c r="AB29" i="31"/>
  <c r="H28" i="31"/>
  <c r="AB28" i="31"/>
  <c r="I28" i="31"/>
  <c r="AC28" i="31"/>
  <c r="AE28" i="31"/>
  <c r="K28" i="31"/>
  <c r="AD28" i="31"/>
  <c r="J28" i="31"/>
  <c r="AA28" i="31"/>
  <c r="G28" i="31"/>
  <c r="S29" i="33"/>
  <c r="T29" i="33"/>
  <c r="Q29" i="33"/>
  <c r="U29" i="33"/>
  <c r="R29" i="33"/>
  <c r="I29" i="31"/>
  <c r="J29" i="31"/>
  <c r="G29" i="31"/>
  <c r="K29" i="31"/>
  <c r="H29" i="31"/>
  <c r="U36" i="33"/>
  <c r="Q169" i="33"/>
  <c r="B171" i="33" s="1"/>
  <c r="Q169" i="31"/>
  <c r="AA169" i="31" s="1"/>
  <c r="B169" i="31"/>
  <c r="AA168" i="31"/>
  <c r="B170" i="31"/>
  <c r="B174" i="31"/>
  <c r="Q173" i="31"/>
  <c r="B173" i="31"/>
  <c r="S114" i="31"/>
  <c r="Q114" i="31"/>
  <c r="R114" i="31"/>
  <c r="U114" i="31"/>
  <c r="T114" i="31"/>
  <c r="U113" i="31"/>
  <c r="Q113" i="31"/>
  <c r="S113" i="31"/>
  <c r="T113" i="31"/>
  <c r="R113" i="31"/>
  <c r="J109" i="31"/>
  <c r="AD109" i="31"/>
  <c r="AB11" i="31"/>
  <c r="H11" i="31"/>
  <c r="K109" i="31"/>
  <c r="AE109" i="31"/>
  <c r="G27" i="31"/>
  <c r="AA27" i="31"/>
  <c r="AC11" i="31"/>
  <c r="I11" i="31"/>
  <c r="H27" i="31"/>
  <c r="AB27" i="31"/>
  <c r="K11" i="31"/>
  <c r="AE11" i="31"/>
  <c r="AE95" i="31"/>
  <c r="K95" i="31"/>
  <c r="G95" i="31"/>
  <c r="AA95" i="31"/>
  <c r="AD11" i="31"/>
  <c r="J11" i="31"/>
  <c r="AD95" i="31"/>
  <c r="J95" i="31"/>
  <c r="I27" i="31"/>
  <c r="AC27" i="31"/>
  <c r="I109" i="31"/>
  <c r="AC109" i="31"/>
  <c r="K27" i="31"/>
  <c r="AE27" i="31"/>
  <c r="AB95" i="31"/>
  <c r="H95" i="31"/>
  <c r="AE37" i="31"/>
  <c r="K37" i="31"/>
  <c r="AA11" i="31"/>
  <c r="G11" i="31"/>
  <c r="J27" i="31"/>
  <c r="AD27" i="31"/>
  <c r="AC95" i="31"/>
  <c r="I95" i="31"/>
  <c r="H109" i="31"/>
  <c r="AB109" i="31"/>
  <c r="Q106" i="29"/>
  <c r="T106" i="29"/>
  <c r="R106" i="29"/>
  <c r="U106" i="29"/>
  <c r="S106" i="29"/>
  <c r="H110" i="28"/>
  <c r="G119" i="29"/>
  <c r="AA119" i="29"/>
  <c r="J110" i="28"/>
  <c r="AE110" i="28"/>
  <c r="I119" i="29"/>
  <c r="AC119" i="29"/>
  <c r="I110" i="28"/>
  <c r="AB119" i="29"/>
  <c r="H119" i="29"/>
  <c r="K119" i="29"/>
  <c r="AE119" i="29"/>
  <c r="AD119" i="29"/>
  <c r="J119" i="29"/>
  <c r="K108" i="29"/>
  <c r="AE108" i="29"/>
  <c r="G110" i="28"/>
  <c r="G108" i="29"/>
  <c r="AA108" i="29"/>
  <c r="AC108" i="29"/>
  <c r="I108" i="29"/>
  <c r="J108" i="29"/>
  <c r="AD108" i="29"/>
  <c r="AB108" i="29"/>
  <c r="H108" i="29"/>
  <c r="B175" i="27"/>
  <c r="AD110" i="28"/>
  <c r="AB110" i="28"/>
  <c r="AC110" i="28"/>
  <c r="AA110" i="28"/>
  <c r="K110" i="28"/>
  <c r="R17" i="28"/>
  <c r="T17" i="28"/>
  <c r="S17" i="28"/>
  <c r="Q17" i="28"/>
  <c r="U17" i="28"/>
  <c r="H17" i="27"/>
  <c r="AB17" i="27"/>
  <c r="AD17" i="27"/>
  <c r="J17" i="27"/>
  <c r="I17" i="27"/>
  <c r="AC17" i="27"/>
  <c r="G17" i="27"/>
  <c r="AA17" i="27"/>
  <c r="K17" i="27"/>
  <c r="AE17" i="27"/>
  <c r="U50" i="27"/>
  <c r="T50" i="27"/>
  <c r="S50" i="27"/>
  <c r="Q50" i="27"/>
  <c r="R50" i="27"/>
  <c r="K50" i="26"/>
  <c r="J50" i="26"/>
  <c r="I50" i="26"/>
  <c r="G50" i="26"/>
  <c r="H50" i="26"/>
  <c r="T107" i="22"/>
  <c r="Q107" i="22"/>
  <c r="R107" i="22"/>
  <c r="S107" i="22"/>
  <c r="U107" i="22"/>
  <c r="Q17" i="22"/>
  <c r="R17" i="22"/>
  <c r="T17" i="22"/>
  <c r="U17" i="22"/>
  <c r="S17" i="22"/>
  <c r="X9" i="22"/>
  <c r="B174" i="27"/>
  <c r="Q175" i="22"/>
  <c r="Q173" i="22"/>
  <c r="Q169" i="22"/>
  <c r="Q164" i="22"/>
  <c r="R21" i="13"/>
  <c r="S21" i="13"/>
  <c r="T21" i="13"/>
  <c r="Q9" i="22"/>
  <c r="U134" i="22"/>
  <c r="R131" i="22"/>
  <c r="U128" i="22"/>
  <c r="R125" i="22"/>
  <c r="U112" i="22"/>
  <c r="T108" i="22"/>
  <c r="U92" i="22"/>
  <c r="Q88" i="22"/>
  <c r="Q73" i="22"/>
  <c r="U65" i="22"/>
  <c r="U48" i="22"/>
  <c r="Q125" i="22"/>
  <c r="Q123" i="22"/>
  <c r="Q121" i="22"/>
  <c r="U118" i="22"/>
  <c r="U116" i="22"/>
  <c r="U114" i="22"/>
  <c r="S108" i="22"/>
  <c r="Q106" i="22"/>
  <c r="U99" i="22"/>
  <c r="U87" i="22"/>
  <c r="U72" i="22"/>
  <c r="U54" i="22"/>
  <c r="S145" i="22"/>
  <c r="Q143" i="22"/>
  <c r="U141" i="22"/>
  <c r="R138" i="22"/>
  <c r="U135" i="22"/>
  <c r="Q131" i="22"/>
  <c r="U129" i="22"/>
  <c r="U124" i="22"/>
  <c r="U122" i="22"/>
  <c r="U120" i="22"/>
  <c r="R108" i="22"/>
  <c r="U24" i="22"/>
  <c r="U94" i="22"/>
  <c r="T87" i="22"/>
  <c r="U82" i="22"/>
  <c r="U68" i="22"/>
  <c r="U50" i="22"/>
  <c r="U40" i="22"/>
  <c r="S138" i="22"/>
  <c r="R106" i="22"/>
  <c r="U126" i="22"/>
  <c r="T120" i="22"/>
  <c r="T118" i="22"/>
  <c r="Q108" i="22"/>
  <c r="T24" i="22"/>
  <c r="U101" i="22"/>
  <c r="U89" i="22"/>
  <c r="S87" i="22"/>
  <c r="U75" i="22"/>
  <c r="U57" i="22"/>
  <c r="R143" i="22"/>
  <c r="U110" i="22"/>
  <c r="R145" i="22"/>
  <c r="U142" i="22"/>
  <c r="Q138" i="22"/>
  <c r="U136" i="22"/>
  <c r="T135" i="22"/>
  <c r="U130" i="22"/>
  <c r="S120" i="22"/>
  <c r="S118" i="22"/>
  <c r="S24" i="22"/>
  <c r="T101" i="22"/>
  <c r="U96" i="22"/>
  <c r="T89" i="22"/>
  <c r="R87" i="22"/>
  <c r="U84" i="22"/>
  <c r="U71" i="22"/>
  <c r="U53" i="22"/>
  <c r="U140" i="22"/>
  <c r="U104" i="22"/>
  <c r="R120" i="22"/>
  <c r="R118" i="22"/>
  <c r="R24" i="22"/>
  <c r="U103" i="22"/>
  <c r="S101" i="22"/>
  <c r="U91" i="22"/>
  <c r="S89" i="22"/>
  <c r="Q87" i="22"/>
  <c r="U78" i="22"/>
  <c r="U60" i="22"/>
  <c r="Q145" i="22"/>
  <c r="U143" i="22"/>
  <c r="U137" i="22"/>
  <c r="S135" i="22"/>
  <c r="U131" i="22"/>
  <c r="Q120" i="22"/>
  <c r="Q118" i="22"/>
  <c r="U111" i="22"/>
  <c r="U109" i="22"/>
  <c r="Q24" i="22"/>
  <c r="R101" i="22"/>
  <c r="U98" i="22"/>
  <c r="R89" i="22"/>
  <c r="U86" i="22"/>
  <c r="U74" i="22"/>
  <c r="U56" i="22"/>
  <c r="U146" i="22"/>
  <c r="K117" i="22"/>
  <c r="U115" i="22"/>
  <c r="U113" i="22"/>
  <c r="T109" i="22"/>
  <c r="U105" i="22"/>
  <c r="Q101" i="22"/>
  <c r="T98" i="22"/>
  <c r="U93" i="22"/>
  <c r="Q89" i="22"/>
  <c r="U81" i="22"/>
  <c r="T74" i="22"/>
  <c r="U63" i="22"/>
  <c r="U47" i="22"/>
  <c r="U34" i="22"/>
  <c r="T145" i="22"/>
  <c r="Q119" i="22"/>
  <c r="U144" i="22"/>
  <c r="T143" i="22"/>
  <c r="U138" i="22"/>
  <c r="R135" i="22"/>
  <c r="U132" i="22"/>
  <c r="T131" i="22"/>
  <c r="U123" i="22"/>
  <c r="U121" i="22"/>
  <c r="U119" i="22"/>
  <c r="J117" i="22"/>
  <c r="S109" i="22"/>
  <c r="U100" i="22"/>
  <c r="S98" i="22"/>
  <c r="U88" i="22"/>
  <c r="S81" i="22"/>
  <c r="U77" i="22"/>
  <c r="R74" i="22"/>
  <c r="U59" i="22"/>
  <c r="U46" i="22"/>
  <c r="T33" i="22"/>
  <c r="U127" i="22"/>
  <c r="U125" i="22"/>
  <c r="T123" i="22"/>
  <c r="T121" i="22"/>
  <c r="T119" i="22"/>
  <c r="R109" i="22"/>
  <c r="U106" i="22"/>
  <c r="R98" i="22"/>
  <c r="U95" i="22"/>
  <c r="T88" i="22"/>
  <c r="U83" i="22"/>
  <c r="R81" i="22"/>
  <c r="Q74" i="22"/>
  <c r="U66" i="22"/>
  <c r="U49" i="22"/>
  <c r="R123" i="22"/>
  <c r="S143" i="22"/>
  <c r="U139" i="22"/>
  <c r="T138" i="22"/>
  <c r="Q135" i="22"/>
  <c r="U133" i="22"/>
  <c r="S131" i="22"/>
  <c r="S121" i="22"/>
  <c r="S119" i="22"/>
  <c r="I117" i="22"/>
  <c r="Q109" i="22"/>
  <c r="T106" i="22"/>
  <c r="U102" i="22"/>
  <c r="Q98" i="22"/>
  <c r="U90" i="22"/>
  <c r="S88" i="22"/>
  <c r="U80" i="22"/>
  <c r="T73" i="22"/>
  <c r="U62" i="22"/>
  <c r="Q117" i="22"/>
  <c r="S125" i="22"/>
  <c r="S123" i="22"/>
  <c r="R121" i="22"/>
  <c r="R119" i="22"/>
  <c r="H117" i="22"/>
  <c r="U108" i="22"/>
  <c r="S106" i="22"/>
  <c r="U97" i="22"/>
  <c r="R88" i="22"/>
  <c r="U85" i="22"/>
  <c r="S73" i="22"/>
  <c r="U69" i="22"/>
  <c r="U51" i="22"/>
  <c r="U41" i="22"/>
  <c r="K35" i="22"/>
  <c r="T34" i="22"/>
  <c r="S33" i="22"/>
  <c r="U29" i="22"/>
  <c r="T81" i="22"/>
  <c r="U76" i="22"/>
  <c r="S74" i="22"/>
  <c r="R73" i="22"/>
  <c r="U70" i="22"/>
  <c r="U64" i="22"/>
  <c r="U58" i="22"/>
  <c r="U52" i="22"/>
  <c r="U42" i="22"/>
  <c r="U36" i="22"/>
  <c r="T35" i="22"/>
  <c r="S34" i="22"/>
  <c r="R33" i="22"/>
  <c r="U30" i="22"/>
  <c r="U43" i="22"/>
  <c r="U37" i="22"/>
  <c r="R34" i="22"/>
  <c r="Q33" i="22"/>
  <c r="U31" i="22"/>
  <c r="U44" i="22"/>
  <c r="U38" i="22"/>
  <c r="Q34" i="22"/>
  <c r="U32" i="22"/>
  <c r="Q81" i="22"/>
  <c r="U79" i="22"/>
  <c r="U73" i="22"/>
  <c r="U67" i="22"/>
  <c r="U61" i="22"/>
  <c r="U55" i="22"/>
  <c r="U45" i="22"/>
  <c r="U39" i="22"/>
  <c r="U33" i="22"/>
  <c r="U16" i="22"/>
  <c r="S27" i="22"/>
  <c r="Q25" i="22"/>
  <c r="U22" i="22"/>
  <c r="Q18" i="22"/>
  <c r="U15" i="22"/>
  <c r="U10" i="22"/>
  <c r="Q27" i="22"/>
  <c r="U25" i="22"/>
  <c r="U18" i="22"/>
  <c r="U11" i="22"/>
  <c r="U26" i="22"/>
  <c r="T18" i="22"/>
  <c r="U12" i="22"/>
  <c r="R27" i="22"/>
  <c r="U27" i="22"/>
  <c r="S18" i="22"/>
  <c r="U13" i="22"/>
  <c r="U23" i="22"/>
  <c r="U28" i="22"/>
  <c r="T27" i="22"/>
  <c r="R18" i="22"/>
  <c r="U14" i="22"/>
  <c r="U9" i="22"/>
  <c r="R9" i="22"/>
  <c r="J73" i="13"/>
  <c r="U28" i="36" a="1"/>
  <c r="S28" i="36" a="1"/>
  <c r="R28" i="36" a="1"/>
  <c r="T28" i="36" a="1"/>
  <c r="Q28" i="36" a="1"/>
  <c r="U78" i="23" a="1"/>
  <c r="S144" i="23" a="1"/>
  <c r="S94" i="33" a="1"/>
  <c r="T13" i="29" a="1"/>
  <c r="U121" i="23" a="1"/>
  <c r="U62" i="23" a="1"/>
  <c r="S136" i="23" a="1"/>
  <c r="U145" i="23" a="1"/>
  <c r="U131" i="23" a="1"/>
  <c r="T35" i="23" a="1"/>
  <c r="S111" i="31" a="1"/>
  <c r="R82" i="23" a="1"/>
  <c r="S74" i="23" a="1"/>
  <c r="R24" i="23" a="1"/>
  <c r="Q126" i="23" a="1"/>
  <c r="U76" i="23" a="1"/>
  <c r="S109" i="33" a="1"/>
  <c r="U67" i="23" a="1"/>
  <c r="U130" i="23" a="1"/>
  <c r="U56" i="23" a="1"/>
  <c r="T144" i="23" a="1"/>
  <c r="R48" i="23" a="1"/>
  <c r="S27" i="23" a="1"/>
  <c r="U30" i="23" a="1"/>
  <c r="U73" i="23" a="1"/>
  <c r="T11" i="33" a="1"/>
  <c r="U60" i="23" a="1"/>
  <c r="T17" i="23" a="1"/>
  <c r="U34" i="23" a="1"/>
  <c r="S25" i="22" a="1"/>
  <c r="U144" i="23" a="1"/>
  <c r="Q51" i="28" a="1"/>
  <c r="U109" i="23" a="1"/>
  <c r="U16" i="23" a="1"/>
  <c r="U29" i="23" a="1"/>
  <c r="U37" i="33" a="1"/>
  <c r="U137" i="23" a="1"/>
  <c r="U37" i="23" a="1"/>
  <c r="Q165" i="33" a="1"/>
  <c r="Q120" i="23" a="1"/>
  <c r="S108" i="23" a="1"/>
  <c r="S75" i="23" a="1"/>
  <c r="Q165" i="23" a="1"/>
  <c r="U64" i="23" a="1"/>
  <c r="U26" i="23" a="1"/>
  <c r="U31" i="23" a="1"/>
  <c r="U115" i="23" a="1"/>
  <c r="U11" i="23" a="1"/>
  <c r="S33" i="23" a="1"/>
  <c r="S146" i="23" a="1"/>
  <c r="U92" i="23" a="1"/>
  <c r="U38" i="23" a="1"/>
  <c r="T99" i="23" a="1"/>
  <c r="R124" i="23" a="1"/>
  <c r="Q146" i="23" a="1"/>
  <c r="U120" i="23" a="1"/>
  <c r="U58" i="23" a="1"/>
  <c r="U108" i="23" a="1"/>
  <c r="U109" i="33" a="1"/>
  <c r="Q88" i="23" a="1"/>
  <c r="T109" i="23" a="1"/>
  <c r="S34" i="23" a="1"/>
  <c r="Q124" i="23" a="1"/>
  <c r="U40" i="23" a="1"/>
  <c r="R89" i="23" a="1"/>
  <c r="U80" i="23" a="1"/>
  <c r="T120" i="23" a="1"/>
  <c r="T132" i="23" a="1"/>
  <c r="T121" i="23" a="1"/>
  <c r="S51" i="28" a="1"/>
  <c r="U94" i="23" a="1"/>
  <c r="Q176" i="23" a="1"/>
  <c r="U52" i="23" a="1"/>
  <c r="T34" i="23" a="1"/>
  <c r="U50" i="23" a="1"/>
  <c r="S18" i="23" a="1"/>
  <c r="U45" i="23" a="1"/>
  <c r="U134" i="23" a="1"/>
  <c r="Q109" i="23" a="1"/>
  <c r="U43" i="23" a="1"/>
  <c r="U81" i="23" a="1"/>
  <c r="U105" i="23" a="1"/>
  <c r="R109" i="33" a="1"/>
  <c r="U70" i="23" a="1"/>
  <c r="R110" i="23" a="1"/>
  <c r="U75" i="23" a="1"/>
  <c r="U122" i="23" a="1"/>
  <c r="T25" i="22" a="1"/>
  <c r="Q102" i="23" a="1"/>
  <c r="Q11" i="33" a="1"/>
  <c r="Q25" i="23" a="1"/>
  <c r="U133" i="23" a="1"/>
  <c r="T94" i="33" a="1"/>
  <c r="Q89" i="23" a="1"/>
  <c r="U39" i="23" a="1"/>
  <c r="Q48" i="23" a="1"/>
  <c r="U79" i="23" a="1"/>
  <c r="U101" i="23" a="1"/>
  <c r="U51" i="28" a="1"/>
  <c r="U71" i="23" a="1"/>
  <c r="S48" i="23" a="1"/>
  <c r="Q13" i="29" a="1"/>
  <c r="S13" i="29" a="1"/>
  <c r="R132" i="23" a="1"/>
  <c r="U93" i="23" a="1"/>
  <c r="U63" i="23" a="1"/>
  <c r="Q139" i="23" a="1"/>
  <c r="R88" i="23" a="1"/>
  <c r="Q33" i="23" a="1"/>
  <c r="U74" i="23" a="1"/>
  <c r="U103" i="23" a="1"/>
  <c r="U95" i="23" a="1"/>
  <c r="U27" i="23" a="1"/>
  <c r="Q144" i="23" a="1"/>
  <c r="U96" i="23" a="1"/>
  <c r="R126" i="23" a="1"/>
  <c r="Q99" i="23" a="1"/>
  <c r="U22" i="23" a="1"/>
  <c r="T88" i="23" a="1"/>
  <c r="U61" i="23" a="1"/>
  <c r="S120" i="23" a="1"/>
  <c r="S109" i="23" a="1"/>
  <c r="R99" i="23" a="1"/>
  <c r="U48" i="23" a="1"/>
  <c r="Q34" i="23" a="1"/>
  <c r="U141" i="23" a="1"/>
  <c r="S132" i="23" a="1"/>
  <c r="U12" i="23" a="1"/>
  <c r="S139" i="23" a="1"/>
  <c r="Q90" i="23" a="1"/>
  <c r="R17" i="23" a="1"/>
  <c r="U126" i="23" a="1"/>
  <c r="U27" i="33" a="1"/>
  <c r="U139" i="23" a="1"/>
  <c r="T102" i="23" a="1"/>
  <c r="U104" i="23" a="1"/>
  <c r="R51" i="28" a="1"/>
  <c r="T136" i="23" a="1"/>
  <c r="U124" i="23" a="1"/>
  <c r="S102" i="23" a="1"/>
  <c r="U87" i="23" a="1"/>
  <c r="R136" i="23" a="1"/>
  <c r="U10" i="23" a="1"/>
  <c r="U113" i="23" a="1"/>
  <c r="R111" i="31" a="1"/>
  <c r="S99" i="23" a="1"/>
  <c r="U107" i="23" a="1"/>
  <c r="U24" i="23" a="1"/>
  <c r="S126" i="23" a="1"/>
  <c r="U142" i="23" a="1"/>
  <c r="R94" i="33" a="1"/>
  <c r="Q108" i="23" a="1"/>
  <c r="U129" i="23" a="1"/>
  <c r="U82" i="23" a="1"/>
  <c r="R121" i="23" a="1"/>
  <c r="T122" i="23" a="1"/>
  <c r="S90" i="23" a="1"/>
  <c r="U114" i="23" a="1"/>
  <c r="R108" i="23" a="1"/>
  <c r="R102" i="23" a="1"/>
  <c r="U44" i="23" a="1"/>
  <c r="R109" i="23" a="1"/>
  <c r="T75" i="23" a="1"/>
  <c r="S124" i="23" a="1"/>
  <c r="S17" i="23" a="1"/>
  <c r="Q136" i="23" a="1"/>
  <c r="U32" i="23" a="1"/>
  <c r="U127" i="23" a="1"/>
  <c r="Q107" i="23" a="1"/>
  <c r="U36" i="23" a="1"/>
  <c r="U25" i="23" a="1"/>
  <c r="U91" i="23" a="1"/>
  <c r="S27" i="33" a="1"/>
  <c r="R25" i="22" a="1"/>
  <c r="R122" i="23" a="1"/>
  <c r="R27" i="33" a="1"/>
  <c r="R119" i="23" a="1"/>
  <c r="U54" i="23" a="1"/>
  <c r="U85" i="23" a="1"/>
  <c r="U28" i="23" a="1"/>
  <c r="R33" i="23" a="1"/>
  <c r="U14" i="23" a="1"/>
  <c r="U11" i="33" a="1"/>
  <c r="Q110" i="23" a="1"/>
  <c r="S121" i="23" a="1"/>
  <c r="U65" i="23" a="1"/>
  <c r="U117" i="23" a="1"/>
  <c r="Q180" i="23" a="1"/>
  <c r="U9" i="23" a="1"/>
  <c r="R146" i="23" a="1"/>
  <c r="U42" i="23" a="1"/>
  <c r="U55" i="23" a="1"/>
  <c r="U66" i="23" a="1"/>
  <c r="Q122" i="23" a="1"/>
  <c r="U53" i="23" a="1"/>
  <c r="U13" i="23" a="1"/>
  <c r="S11" i="33" a="1"/>
  <c r="U97" i="23" a="1"/>
  <c r="U110" i="23" a="1"/>
  <c r="U17" i="23" a="1"/>
  <c r="Q174" i="23" a="1"/>
  <c r="U147" i="23" a="1"/>
  <c r="R90" i="23" a="1"/>
  <c r="T107" i="23" a="1"/>
  <c r="U146" i="23" a="1"/>
  <c r="R18" i="23" a="1"/>
  <c r="T74" i="23" a="1"/>
  <c r="U83" i="23" a="1"/>
  <c r="Q9" i="23" a="1"/>
  <c r="Q118" i="23" a="1"/>
  <c r="T82" i="23" a="1"/>
  <c r="U140" i="23" a="1"/>
  <c r="U111" i="31" a="1"/>
  <c r="S82" i="23" a="1"/>
  <c r="U13" i="29" a="1"/>
  <c r="U125" i="23" a="1"/>
  <c r="T126" i="23" a="1"/>
  <c r="U21" i="23" a="1"/>
  <c r="U89" i="23" a="1"/>
  <c r="Q121" i="23" a="1"/>
  <c r="R144" i="23" a="1"/>
  <c r="R74" i="23" a="1"/>
  <c r="R9" i="23" a="1"/>
  <c r="U123" i="23" a="1"/>
  <c r="S88" i="23" a="1"/>
  <c r="T109" i="33" a="1"/>
  <c r="U106" i="23" a="1"/>
  <c r="T18" i="23" a="1"/>
  <c r="U49" i="23" a="1"/>
  <c r="R27" i="23" a="1"/>
  <c r="U57" i="23" a="1"/>
  <c r="U23" i="23" a="1"/>
  <c r="T119" i="23" a="1"/>
  <c r="U69" i="23" a="1"/>
  <c r="U86" i="23" a="1"/>
  <c r="Q111" i="31" a="1"/>
  <c r="T111" i="31" a="1"/>
  <c r="U41" i="23" a="1"/>
  <c r="U90" i="23" a="1"/>
  <c r="U111" i="23" a="1"/>
  <c r="T48" i="23" a="1"/>
  <c r="T89" i="23" a="1"/>
  <c r="Q94" i="33" a="1"/>
  <c r="U15" i="23" a="1"/>
  <c r="U112" i="23" a="1"/>
  <c r="U72" i="23" a="1"/>
  <c r="T27" i="23" a="1"/>
  <c r="S110" i="23" a="1"/>
  <c r="S89" i="23" a="1"/>
  <c r="T139" i="23" a="1"/>
  <c r="R11" i="33" a="1"/>
  <c r="U102" i="23" a="1"/>
  <c r="Q132" i="23" a="1"/>
  <c r="R13" i="29" a="1"/>
  <c r="U138" i="23" a="1"/>
  <c r="U47" i="23" a="1"/>
  <c r="T146" i="23" a="1"/>
  <c r="S119" i="23" a="1"/>
  <c r="R120" i="23" a="1"/>
  <c r="Q24" i="23" a="1"/>
  <c r="Q75" i="23" a="1"/>
  <c r="U132" i="23" a="1"/>
  <c r="U100" i="23" a="1"/>
  <c r="R75" i="23" a="1"/>
  <c r="U128" i="23" a="1"/>
  <c r="T90" i="23" a="1"/>
  <c r="U143" i="23" a="1"/>
  <c r="Q119" i="23" a="1"/>
  <c r="U135" i="23" a="1"/>
  <c r="U99" i="23" a="1"/>
  <c r="U46" i="23" a="1"/>
  <c r="U68" i="23" a="1"/>
  <c r="R139" i="23" a="1"/>
  <c r="S107" i="23" a="1"/>
  <c r="S122" i="23" a="1"/>
  <c r="U18" i="23" a="1"/>
  <c r="R34" i="23" a="1"/>
  <c r="Q17" i="23" a="1"/>
  <c r="T27" i="33" a="1"/>
  <c r="R107" i="23" a="1"/>
  <c r="Q27" i="23" a="1"/>
  <c r="T33" i="23" a="1"/>
  <c r="U84" i="23" a="1"/>
  <c r="U51" i="23" a="1"/>
  <c r="U88" i="23" a="1"/>
  <c r="Q170" i="23" a="1"/>
  <c r="Q74" i="23" a="1"/>
  <c r="U59" i="23" a="1"/>
  <c r="T108" i="23" a="1"/>
  <c r="Q82" i="23" a="1"/>
  <c r="T24" i="23" a="1"/>
  <c r="U33" i="23" a="1"/>
  <c r="U77" i="23" a="1"/>
  <c r="U98" i="23" a="1"/>
  <c r="T124" i="23" a="1"/>
  <c r="S24" i="23" a="1"/>
  <c r="U94" i="33" a="1"/>
  <c r="T110" i="23" a="1"/>
  <c r="U116" i="23" a="1"/>
  <c r="Q18" i="23" a="1"/>
  <c r="T51" i="28" a="1"/>
  <c r="Q27" i="33" a="1"/>
  <c r="U136" i="23" a="1"/>
  <c r="U119" i="23" a="1"/>
  <c r="Q28" i="36" l="1"/>
  <c r="T28" i="36"/>
  <c r="R28" i="36"/>
  <c r="S28" i="36"/>
  <c r="U28" i="36"/>
  <c r="G28" i="33"/>
  <c r="AA28" i="33"/>
  <c r="J28" i="33"/>
  <c r="AD28" i="33"/>
  <c r="H28" i="33"/>
  <c r="AB28" i="33"/>
  <c r="I28" i="33"/>
  <c r="AC28" i="33"/>
  <c r="AE28" i="33"/>
  <c r="K28" i="33"/>
  <c r="H29" i="33"/>
  <c r="AB29" i="33"/>
  <c r="K29" i="33"/>
  <c r="AE29" i="33"/>
  <c r="G29" i="33"/>
  <c r="AA29" i="33"/>
  <c r="J29" i="33"/>
  <c r="AD29" i="33"/>
  <c r="AC29" i="33"/>
  <c r="I29" i="33"/>
  <c r="AE36" i="33"/>
  <c r="K36" i="33"/>
  <c r="U27" i="33"/>
  <c r="U11" i="33"/>
  <c r="Q165" i="33"/>
  <c r="B167" i="33" s="1"/>
  <c r="R109" i="33"/>
  <c r="S109" i="33"/>
  <c r="R27" i="33"/>
  <c r="S27" i="33"/>
  <c r="S94" i="33"/>
  <c r="S11" i="33"/>
  <c r="T27" i="33"/>
  <c r="Q27" i="33"/>
  <c r="T94" i="33"/>
  <c r="U109" i="33"/>
  <c r="Q11" i="33"/>
  <c r="T11" i="33"/>
  <c r="Q94" i="33"/>
  <c r="U37" i="33"/>
  <c r="R11" i="33"/>
  <c r="T109" i="33"/>
  <c r="R94" i="33"/>
  <c r="U94" i="33"/>
  <c r="B170" i="33"/>
  <c r="Q170" i="33"/>
  <c r="H113" i="31"/>
  <c r="J113" i="31"/>
  <c r="AC113" i="31"/>
  <c r="AA113" i="31"/>
  <c r="K113" i="31"/>
  <c r="J114" i="31"/>
  <c r="K114" i="31"/>
  <c r="AB114" i="31"/>
  <c r="G114" i="31"/>
  <c r="AC114" i="31"/>
  <c r="I113" i="31"/>
  <c r="AD113" i="31"/>
  <c r="I114" i="31"/>
  <c r="AE113" i="31"/>
  <c r="AB113" i="31"/>
  <c r="S111" i="31"/>
  <c r="U111" i="31"/>
  <c r="R111" i="31"/>
  <c r="T111" i="31"/>
  <c r="Q111" i="31"/>
  <c r="AD114" i="31"/>
  <c r="AE114" i="31"/>
  <c r="AA114" i="31"/>
  <c r="AC106" i="29"/>
  <c r="AE106" i="29"/>
  <c r="G113" i="31"/>
  <c r="AB106" i="29"/>
  <c r="AD106" i="29"/>
  <c r="H114" i="31"/>
  <c r="AA106" i="29"/>
  <c r="K106" i="29"/>
  <c r="J106" i="29"/>
  <c r="U13" i="29"/>
  <c r="S13" i="29"/>
  <c r="T13" i="29"/>
  <c r="R13" i="29"/>
  <c r="Q13" i="29"/>
  <c r="I106" i="29"/>
  <c r="G106" i="29"/>
  <c r="H106" i="29"/>
  <c r="AB50" i="27"/>
  <c r="AA50" i="27"/>
  <c r="AC50" i="27"/>
  <c r="AD50" i="27"/>
  <c r="AE50" i="27"/>
  <c r="K17" i="28"/>
  <c r="AE17" i="28"/>
  <c r="AA17" i="28"/>
  <c r="G17" i="28"/>
  <c r="I17" i="28"/>
  <c r="AC17" i="28"/>
  <c r="AD17" i="28"/>
  <c r="J17" i="28"/>
  <c r="AB17" i="28"/>
  <c r="H17" i="28"/>
  <c r="R51" i="28"/>
  <c r="Q51" i="28"/>
  <c r="S51" i="28"/>
  <c r="T51" i="28"/>
  <c r="U51" i="28"/>
  <c r="H50" i="27"/>
  <c r="G50" i="27"/>
  <c r="I50" i="27"/>
  <c r="J50" i="27"/>
  <c r="K50" i="27"/>
  <c r="R108" i="23"/>
  <c r="AB108" i="23" s="1"/>
  <c r="Q108" i="23"/>
  <c r="AA108" i="23" s="1"/>
  <c r="T108" i="23"/>
  <c r="AD108" i="23" s="1"/>
  <c r="U108" i="23"/>
  <c r="AE108" i="23" s="1"/>
  <c r="S108" i="23"/>
  <c r="AC108" i="23" s="1"/>
  <c r="AB107" i="22"/>
  <c r="AA107" i="22"/>
  <c r="AD107" i="22"/>
  <c r="AE107" i="22"/>
  <c r="AC107" i="22"/>
  <c r="T17" i="23"/>
  <c r="J17" i="23" s="1"/>
  <c r="R17" i="23"/>
  <c r="H17" i="23" s="1"/>
  <c r="S17" i="23"/>
  <c r="I17" i="23" s="1"/>
  <c r="U17" i="23"/>
  <c r="K17" i="23" s="1"/>
  <c r="Q17" i="23"/>
  <c r="G17" i="23" s="1"/>
  <c r="J17" i="22"/>
  <c r="H17" i="22"/>
  <c r="I17" i="22"/>
  <c r="K17" i="22"/>
  <c r="G17" i="22"/>
  <c r="Q165" i="23"/>
  <c r="Q170" i="23"/>
  <c r="Q174" i="23"/>
  <c r="Q176" i="23"/>
  <c r="Q180" i="23"/>
  <c r="T25" i="22"/>
  <c r="J25" i="22" s="1"/>
  <c r="S25" i="22"/>
  <c r="I25" i="22" s="1"/>
  <c r="R25" i="22"/>
  <c r="H25" i="22" s="1"/>
  <c r="I73" i="13"/>
  <c r="T73" i="13"/>
  <c r="AA164" i="22"/>
  <c r="B165" i="22"/>
  <c r="B166" i="22"/>
  <c r="Q165" i="22"/>
  <c r="B169" i="22"/>
  <c r="AA169" i="22"/>
  <c r="B173" i="22"/>
  <c r="AA173" i="22"/>
  <c r="Q176" i="22"/>
  <c r="AA176" i="22" s="1"/>
  <c r="AA175" i="22"/>
  <c r="B176" i="22"/>
  <c r="AA179" i="22"/>
  <c r="U44" i="23"/>
  <c r="T27" i="23"/>
  <c r="U56" i="23"/>
  <c r="U36" i="23"/>
  <c r="U98" i="23"/>
  <c r="S126" i="23"/>
  <c r="T74" i="23"/>
  <c r="R136" i="23"/>
  <c r="U34" i="23"/>
  <c r="Q121" i="23"/>
  <c r="U92" i="23"/>
  <c r="R119" i="23"/>
  <c r="U130" i="23"/>
  <c r="Q89" i="23"/>
  <c r="U14" i="23"/>
  <c r="U23" i="23"/>
  <c r="U25" i="23"/>
  <c r="U74" i="23"/>
  <c r="U53" i="23"/>
  <c r="T82" i="23"/>
  <c r="S74" i="23"/>
  <c r="U134" i="23"/>
  <c r="U84" i="23"/>
  <c r="U120" i="23"/>
  <c r="U139" i="23"/>
  <c r="U99" i="23"/>
  <c r="S24" i="23"/>
  <c r="U131" i="23"/>
  <c r="R146" i="23"/>
  <c r="U83" i="23"/>
  <c r="S109" i="23"/>
  <c r="Q27" i="23"/>
  <c r="U33" i="23"/>
  <c r="U29" i="23"/>
  <c r="S107" i="23"/>
  <c r="Q136" i="23"/>
  <c r="U122" i="23"/>
  <c r="R102" i="23"/>
  <c r="U105" i="23"/>
  <c r="U76" i="23"/>
  <c r="T24" i="23"/>
  <c r="U40" i="23"/>
  <c r="T109" i="23"/>
  <c r="U94" i="23"/>
  <c r="U50" i="23"/>
  <c r="Q109" i="23"/>
  <c r="U113" i="23"/>
  <c r="U31" i="23"/>
  <c r="U11" i="23"/>
  <c r="Q33" i="23"/>
  <c r="U109" i="23"/>
  <c r="U115" i="23"/>
  <c r="U22" i="23"/>
  <c r="U38" i="23"/>
  <c r="R34" i="23"/>
  <c r="U71" i="23"/>
  <c r="U91" i="23"/>
  <c r="T120" i="23"/>
  <c r="S99" i="23"/>
  <c r="U64" i="23"/>
  <c r="T99" i="23"/>
  <c r="U75" i="23"/>
  <c r="Q24" i="23"/>
  <c r="Q146" i="23"/>
  <c r="R24" i="23"/>
  <c r="U85" i="23"/>
  <c r="U51" i="23"/>
  <c r="U144" i="23"/>
  <c r="U88" i="23"/>
  <c r="U117" i="23"/>
  <c r="Q102" i="23"/>
  <c r="R126" i="23"/>
  <c r="S102" i="23"/>
  <c r="R18" i="23"/>
  <c r="T18" i="23"/>
  <c r="U62" i="23"/>
  <c r="U42" i="23"/>
  <c r="S89" i="23"/>
  <c r="T89" i="23"/>
  <c r="U60" i="23"/>
  <c r="U124" i="23"/>
  <c r="U104" i="23"/>
  <c r="U141" i="23"/>
  <c r="U111" i="23"/>
  <c r="T88" i="23"/>
  <c r="T144" i="23"/>
  <c r="U136" i="23"/>
  <c r="U69" i="23"/>
  <c r="U66" i="23"/>
  <c r="Q9" i="23"/>
  <c r="R9" i="23"/>
  <c r="U27" i="23"/>
  <c r="Q25" i="23"/>
  <c r="U30" i="23"/>
  <c r="S33" i="23"/>
  <c r="U86" i="23"/>
  <c r="S120" i="23"/>
  <c r="T139" i="23"/>
  <c r="T122" i="23"/>
  <c r="U101" i="23"/>
  <c r="U132" i="23"/>
  <c r="U79" i="23"/>
  <c r="T48" i="23"/>
  <c r="R144" i="23"/>
  <c r="R88" i="23"/>
  <c r="T136" i="23"/>
  <c r="U121" i="23"/>
  <c r="R139" i="23"/>
  <c r="U119" i="23"/>
  <c r="Q74" i="23"/>
  <c r="U21" i="23"/>
  <c r="U10" i="23"/>
  <c r="U80" i="23"/>
  <c r="U59" i="23"/>
  <c r="R74" i="23"/>
  <c r="T34" i="23"/>
  <c r="R89" i="23"/>
  <c r="S122" i="23"/>
  <c r="U140" i="23"/>
  <c r="U96" i="23"/>
  <c r="T124" i="23"/>
  <c r="U145" i="23"/>
  <c r="U147" i="23"/>
  <c r="U110" i="23"/>
  <c r="T90" i="23"/>
  <c r="S119" i="23"/>
  <c r="U137" i="23"/>
  <c r="S88" i="23"/>
  <c r="S144" i="23"/>
  <c r="U95" i="23"/>
  <c r="U123" i="23"/>
  <c r="U55" i="23"/>
  <c r="Q122" i="23"/>
  <c r="R48" i="23"/>
  <c r="U9" i="23"/>
  <c r="U18" i="23"/>
  <c r="U68" i="23"/>
  <c r="S34" i="23"/>
  <c r="U48" i="23"/>
  <c r="R122" i="23"/>
  <c r="U67" i="23"/>
  <c r="U128" i="23"/>
  <c r="U78" i="23"/>
  <c r="U133" i="23"/>
  <c r="Q120" i="23"/>
  <c r="Q48" i="23"/>
  <c r="U87" i="23"/>
  <c r="S136" i="23"/>
  <c r="S48" i="23"/>
  <c r="Q144" i="23"/>
  <c r="Q88" i="23"/>
  <c r="T121" i="23"/>
  <c r="U142" i="23"/>
  <c r="Q126" i="23"/>
  <c r="R132" i="23"/>
  <c r="U16" i="23"/>
  <c r="U77" i="23"/>
  <c r="S124" i="23"/>
  <c r="U103" i="23"/>
  <c r="S82" i="23"/>
  <c r="S110" i="23"/>
  <c r="T146" i="23"/>
  <c r="Q119" i="23"/>
  <c r="S90" i="23"/>
  <c r="U97" i="23"/>
  <c r="U58" i="23"/>
  <c r="U100" i="23"/>
  <c r="U82" i="23"/>
  <c r="U49" i="23"/>
  <c r="R90" i="23"/>
  <c r="Q75" i="23"/>
  <c r="U127" i="23"/>
  <c r="U28" i="23"/>
  <c r="U12" i="23"/>
  <c r="U15" i="23"/>
  <c r="U32" i="23"/>
  <c r="U65" i="23"/>
  <c r="T107" i="23"/>
  <c r="S132" i="23"/>
  <c r="U146" i="23"/>
  <c r="U107" i="23"/>
  <c r="U46" i="23"/>
  <c r="U47" i="23"/>
  <c r="U114" i="23"/>
  <c r="U57" i="23"/>
  <c r="R121" i="23"/>
  <c r="T102" i="23"/>
  <c r="U143" i="23"/>
  <c r="R107" i="23"/>
  <c r="U24" i="23"/>
  <c r="Q132" i="23"/>
  <c r="S146" i="23"/>
  <c r="U73" i="23"/>
  <c r="U135" i="23"/>
  <c r="U26" i="23"/>
  <c r="T35" i="23"/>
  <c r="T110" i="23"/>
  <c r="S18" i="23"/>
  <c r="T33" i="23"/>
  <c r="U138" i="23"/>
  <c r="U13" i="23"/>
  <c r="R27" i="23"/>
  <c r="S27" i="23"/>
  <c r="U39" i="23"/>
  <c r="Q82" i="23"/>
  <c r="U37" i="23"/>
  <c r="R33" i="23"/>
  <c r="S75" i="23"/>
  <c r="U52" i="23"/>
  <c r="R120" i="23"/>
  <c r="U63" i="23"/>
  <c r="Q99" i="23"/>
  <c r="T126" i="23"/>
  <c r="R99" i="23"/>
  <c r="U126" i="23"/>
  <c r="R75" i="23"/>
  <c r="T132" i="23"/>
  <c r="T75" i="23"/>
  <c r="U106" i="23"/>
  <c r="U112" i="23"/>
  <c r="U54" i="23"/>
  <c r="S121" i="23"/>
  <c r="Q139" i="23"/>
  <c r="U90" i="23"/>
  <c r="T119" i="23"/>
  <c r="U125" i="23"/>
  <c r="Q124" i="23"/>
  <c r="U129" i="23"/>
  <c r="Q18" i="23"/>
  <c r="U45" i="23"/>
  <c r="Q34" i="23"/>
  <c r="U43" i="23"/>
  <c r="U41" i="23"/>
  <c r="U70" i="23"/>
  <c r="Q118" i="23"/>
  <c r="U81" i="23"/>
  <c r="Q110" i="23"/>
  <c r="R124" i="23"/>
  <c r="R82" i="23"/>
  <c r="R110" i="23"/>
  <c r="U89" i="23"/>
  <c r="Q90" i="23"/>
  <c r="U116" i="23"/>
  <c r="U61" i="23"/>
  <c r="U72" i="23"/>
  <c r="U102" i="23"/>
  <c r="S139" i="23"/>
  <c r="R109" i="23"/>
  <c r="Q107" i="23"/>
  <c r="U93" i="23"/>
  <c r="K52" i="22"/>
  <c r="AE52" i="22"/>
  <c r="K121" i="22"/>
  <c r="AE121" i="22"/>
  <c r="H101" i="22"/>
  <c r="AB101" i="22"/>
  <c r="K104" i="22"/>
  <c r="AE104" i="22"/>
  <c r="K40" i="22"/>
  <c r="AE40" i="22"/>
  <c r="J108" i="22"/>
  <c r="AD108" i="22"/>
  <c r="G33" i="22"/>
  <c r="AA33" i="22"/>
  <c r="K123" i="22"/>
  <c r="AE123" i="22"/>
  <c r="K103" i="22"/>
  <c r="AE103" i="22"/>
  <c r="K135" i="22"/>
  <c r="AE135" i="22"/>
  <c r="K22" i="22"/>
  <c r="AE22" i="22"/>
  <c r="K38" i="22"/>
  <c r="AE38" i="22"/>
  <c r="H34" i="22"/>
  <c r="AB34" i="22"/>
  <c r="K70" i="22"/>
  <c r="AE70" i="22"/>
  <c r="K90" i="22"/>
  <c r="AE90" i="22"/>
  <c r="J119" i="22"/>
  <c r="AD119" i="22"/>
  <c r="I98" i="22"/>
  <c r="AC98" i="22"/>
  <c r="K63" i="22"/>
  <c r="AE63" i="22"/>
  <c r="J98" i="22"/>
  <c r="AD98" i="22"/>
  <c r="K74" i="22"/>
  <c r="AE74" i="22"/>
  <c r="G24" i="22"/>
  <c r="AA24" i="22"/>
  <c r="G145" i="22"/>
  <c r="AA145" i="22"/>
  <c r="H24" i="22"/>
  <c r="AB24" i="22"/>
  <c r="K84" i="22"/>
  <c r="AE84" i="22"/>
  <c r="H143" i="22"/>
  <c r="AB143" i="22"/>
  <c r="K50" i="22"/>
  <c r="AE50" i="22"/>
  <c r="K87" i="22"/>
  <c r="AE87" i="22"/>
  <c r="K116" i="22"/>
  <c r="AE116" i="22"/>
  <c r="G27" i="22"/>
  <c r="AA27" i="22"/>
  <c r="K29" i="22"/>
  <c r="AE29" i="22"/>
  <c r="K93" i="22"/>
  <c r="AE93" i="22"/>
  <c r="I101" i="22"/>
  <c r="AC101" i="22"/>
  <c r="J24" i="22"/>
  <c r="AD24" i="22"/>
  <c r="H18" i="22"/>
  <c r="AB18" i="22"/>
  <c r="J18" i="22"/>
  <c r="AD18" i="22"/>
  <c r="K61" i="22"/>
  <c r="AE61" i="22"/>
  <c r="K49" i="22"/>
  <c r="AE49" i="22"/>
  <c r="K59" i="22"/>
  <c r="AE59" i="22"/>
  <c r="K143" i="22"/>
  <c r="AE143" i="22"/>
  <c r="K112" i="22"/>
  <c r="AE112" i="22"/>
  <c r="K27" i="22"/>
  <c r="AE27" i="22"/>
  <c r="G25" i="22"/>
  <c r="AA25" i="22"/>
  <c r="K30" i="22"/>
  <c r="AE30" i="22"/>
  <c r="I33" i="22"/>
  <c r="AC33" i="22"/>
  <c r="K85" i="22"/>
  <c r="AE85" i="22"/>
  <c r="I119" i="22"/>
  <c r="AC119" i="22"/>
  <c r="J138" i="22"/>
  <c r="AD138" i="22"/>
  <c r="J121" i="22"/>
  <c r="AD121" i="22"/>
  <c r="K100" i="22"/>
  <c r="AE100" i="22"/>
  <c r="J143" i="22"/>
  <c r="AD143" i="22"/>
  <c r="G101" i="22"/>
  <c r="AA101" i="22"/>
  <c r="K131" i="22"/>
  <c r="AE131" i="22"/>
  <c r="K78" i="22"/>
  <c r="AE78" i="22"/>
  <c r="H87" i="22"/>
  <c r="AB87" i="22"/>
  <c r="J135" i="22"/>
  <c r="AD135" i="22"/>
  <c r="K120" i="22"/>
  <c r="AE120" i="22"/>
  <c r="H138" i="22"/>
  <c r="AB138" i="22"/>
  <c r="K118" i="22"/>
  <c r="AE118" i="22"/>
  <c r="G73" i="22"/>
  <c r="AA73" i="22"/>
  <c r="H125" i="22"/>
  <c r="AB125" i="22"/>
  <c r="K25" i="22"/>
  <c r="AE25" i="22"/>
  <c r="I121" i="22"/>
  <c r="AC121" i="22"/>
  <c r="K95" i="22"/>
  <c r="AE95" i="22"/>
  <c r="K146" i="22"/>
  <c r="AE146" i="22"/>
  <c r="K94" i="22"/>
  <c r="AE94" i="22"/>
  <c r="K122" i="22"/>
  <c r="AE122" i="22"/>
  <c r="K54" i="22"/>
  <c r="AE54" i="22"/>
  <c r="G121" i="22"/>
  <c r="AA121" i="22"/>
  <c r="K14" i="22"/>
  <c r="AE14" i="22"/>
  <c r="K73" i="22"/>
  <c r="AE73" i="22"/>
  <c r="K10" i="22"/>
  <c r="AE10" i="22"/>
  <c r="K79" i="22"/>
  <c r="AE79" i="22"/>
  <c r="K58" i="22"/>
  <c r="AE58" i="22"/>
  <c r="J34" i="22"/>
  <c r="AD34" i="22"/>
  <c r="H88" i="22"/>
  <c r="AB88" i="22"/>
  <c r="K139" i="22"/>
  <c r="AE139" i="22"/>
  <c r="J123" i="22"/>
  <c r="AD123" i="22"/>
  <c r="K144" i="22"/>
  <c r="AE144" i="22"/>
  <c r="K109" i="22"/>
  <c r="AE109" i="22"/>
  <c r="J89" i="22"/>
  <c r="AD89" i="22"/>
  <c r="I118" i="22"/>
  <c r="AC118" i="22"/>
  <c r="K136" i="22"/>
  <c r="AE136" i="22"/>
  <c r="I87" i="22"/>
  <c r="AC87" i="22"/>
  <c r="K13" i="22"/>
  <c r="AE13" i="22"/>
  <c r="H27" i="22"/>
  <c r="AB27" i="22"/>
  <c r="I27" i="22"/>
  <c r="AC27" i="22"/>
  <c r="K39" i="22"/>
  <c r="AE39" i="22"/>
  <c r="G81" i="22"/>
  <c r="AA81" i="22"/>
  <c r="K37" i="22"/>
  <c r="AE37" i="22"/>
  <c r="H33" i="22"/>
  <c r="AB33" i="22"/>
  <c r="I74" i="22"/>
  <c r="AC74" i="22"/>
  <c r="K51" i="22"/>
  <c r="AE51" i="22"/>
  <c r="H119" i="22"/>
  <c r="AB119" i="22"/>
  <c r="K62" i="22"/>
  <c r="AE62" i="22"/>
  <c r="G98" i="22"/>
  <c r="AA98" i="22"/>
  <c r="J125" i="22"/>
  <c r="AD125" i="22"/>
  <c r="H98" i="22"/>
  <c r="AB98" i="22"/>
  <c r="K125" i="22"/>
  <c r="AE125" i="22"/>
  <c r="H74" i="22"/>
  <c r="AB74" i="22"/>
  <c r="J131" i="22"/>
  <c r="AD131" i="22"/>
  <c r="J74" i="22"/>
  <c r="AD74" i="22"/>
  <c r="K105" i="22"/>
  <c r="AE105" i="22"/>
  <c r="K111" i="22"/>
  <c r="AE111" i="22"/>
  <c r="K53" i="22"/>
  <c r="AE53" i="22"/>
  <c r="I120" i="22"/>
  <c r="AC120" i="22"/>
  <c r="G138" i="22"/>
  <c r="AA138" i="22"/>
  <c r="K89" i="22"/>
  <c r="AE89" i="22"/>
  <c r="J118" i="22"/>
  <c r="AD118" i="22"/>
  <c r="K124" i="22"/>
  <c r="AE124" i="22"/>
  <c r="G123" i="22"/>
  <c r="AA123" i="22"/>
  <c r="K128" i="22"/>
  <c r="AE128" i="22"/>
  <c r="K18" i="22"/>
  <c r="AE18" i="22"/>
  <c r="K67" i="22"/>
  <c r="AE67" i="22"/>
  <c r="I34" i="22"/>
  <c r="AC34" i="22"/>
  <c r="H121" i="22"/>
  <c r="AB121" i="22"/>
  <c r="K66" i="22"/>
  <c r="AE66" i="22"/>
  <c r="K127" i="22"/>
  <c r="AE127" i="22"/>
  <c r="K77" i="22"/>
  <c r="AE77" i="22"/>
  <c r="K132" i="22"/>
  <c r="AE132" i="22"/>
  <c r="G119" i="22"/>
  <c r="AA119" i="22"/>
  <c r="K86" i="22"/>
  <c r="AE86" i="22"/>
  <c r="I135" i="22"/>
  <c r="AC135" i="22"/>
  <c r="G87" i="22"/>
  <c r="AA87" i="22"/>
  <c r="J120" i="22"/>
  <c r="AD120" i="22"/>
  <c r="K141" i="22"/>
  <c r="AE141" i="22"/>
  <c r="G125" i="22"/>
  <c r="AA125" i="22"/>
  <c r="H131" i="22"/>
  <c r="AB131" i="22"/>
  <c r="K83" i="22"/>
  <c r="AE83" i="22"/>
  <c r="K21" i="22"/>
  <c r="AE21" i="22"/>
  <c r="H73" i="22"/>
  <c r="AB73" i="22"/>
  <c r="K26" i="22"/>
  <c r="AE26" i="22"/>
  <c r="K16" i="22"/>
  <c r="AE16" i="22"/>
  <c r="K44" i="22"/>
  <c r="AE44" i="22"/>
  <c r="J35" i="22"/>
  <c r="AD35" i="22"/>
  <c r="K76" i="22"/>
  <c r="AE76" i="22"/>
  <c r="I123" i="22"/>
  <c r="AC123" i="22"/>
  <c r="K102" i="22"/>
  <c r="AE102" i="22"/>
  <c r="I143" i="22"/>
  <c r="AC143" i="22"/>
  <c r="I81" i="22"/>
  <c r="AC81" i="22"/>
  <c r="I109" i="22"/>
  <c r="AC109" i="22"/>
  <c r="J145" i="22"/>
  <c r="AD145" i="22"/>
  <c r="K81" i="22"/>
  <c r="AE81" i="22"/>
  <c r="J109" i="22"/>
  <c r="AD109" i="22"/>
  <c r="H89" i="22"/>
  <c r="AB89" i="22"/>
  <c r="G118" i="22"/>
  <c r="AA118" i="22"/>
  <c r="I89" i="22"/>
  <c r="AC89" i="22"/>
  <c r="K96" i="22"/>
  <c r="AE96" i="22"/>
  <c r="K57" i="22"/>
  <c r="AE57" i="22"/>
  <c r="K68" i="22"/>
  <c r="AE68" i="22"/>
  <c r="G143" i="22"/>
  <c r="AA143" i="22"/>
  <c r="K99" i="22"/>
  <c r="AE99" i="22"/>
  <c r="J81" i="22"/>
  <c r="AD81" i="22"/>
  <c r="J73" i="22"/>
  <c r="AD73" i="22"/>
  <c r="J27" i="22"/>
  <c r="AD27" i="22"/>
  <c r="I18" i="22"/>
  <c r="AC18" i="22"/>
  <c r="K55" i="22"/>
  <c r="AE55" i="22"/>
  <c r="K36" i="22"/>
  <c r="AE36" i="22"/>
  <c r="K97" i="22"/>
  <c r="AE97" i="22"/>
  <c r="I125" i="22"/>
  <c r="AC125" i="22"/>
  <c r="G74" i="22"/>
  <c r="AA74" i="22"/>
  <c r="J33" i="22"/>
  <c r="AD33" i="22"/>
  <c r="H135" i="22"/>
  <c r="AB135" i="22"/>
  <c r="K34" i="22"/>
  <c r="AE34" i="22"/>
  <c r="G120" i="22"/>
  <c r="AA120" i="22"/>
  <c r="K137" i="22"/>
  <c r="AE137" i="22"/>
  <c r="K91" i="22"/>
  <c r="AE91" i="22"/>
  <c r="H118" i="22"/>
  <c r="AB118" i="22"/>
  <c r="K126" i="22"/>
  <c r="AE126" i="22"/>
  <c r="K129" i="22"/>
  <c r="AE129" i="22"/>
  <c r="K48" i="22"/>
  <c r="AE48" i="22"/>
  <c r="G88" i="22"/>
  <c r="AA88" i="22"/>
  <c r="K28" i="22"/>
  <c r="AE28" i="22"/>
  <c r="K12" i="22"/>
  <c r="AE12" i="22"/>
  <c r="K15" i="22"/>
  <c r="AE15" i="22"/>
  <c r="K32" i="22"/>
  <c r="AE32" i="22"/>
  <c r="K64" i="22"/>
  <c r="AE64" i="22"/>
  <c r="J106" i="22"/>
  <c r="AD106" i="22"/>
  <c r="I131" i="22"/>
  <c r="AC131" i="22"/>
  <c r="K145" i="22"/>
  <c r="AE145" i="22"/>
  <c r="K106" i="22"/>
  <c r="AE106" i="22"/>
  <c r="K46" i="22"/>
  <c r="AE46" i="22"/>
  <c r="K47" i="22"/>
  <c r="AE47" i="22"/>
  <c r="K113" i="22"/>
  <c r="AE113" i="22"/>
  <c r="K56" i="22"/>
  <c r="AE56" i="22"/>
  <c r="H120" i="22"/>
  <c r="AB120" i="22"/>
  <c r="J101" i="22"/>
  <c r="AD101" i="22"/>
  <c r="K142" i="22"/>
  <c r="AE142" i="22"/>
  <c r="H106" i="22"/>
  <c r="AB106" i="22"/>
  <c r="K24" i="22"/>
  <c r="AE24" i="22"/>
  <c r="G131" i="22"/>
  <c r="AA131" i="22"/>
  <c r="I145" i="22"/>
  <c r="AC145" i="22"/>
  <c r="K72" i="22"/>
  <c r="AE72" i="22"/>
  <c r="K134" i="22"/>
  <c r="AE134" i="22"/>
  <c r="G18" i="22"/>
  <c r="AA18" i="22"/>
  <c r="K45" i="22"/>
  <c r="AE45" i="22"/>
  <c r="G34" i="22"/>
  <c r="AA34" i="22"/>
  <c r="K43" i="22"/>
  <c r="AE43" i="22"/>
  <c r="K41" i="22"/>
  <c r="AE41" i="22"/>
  <c r="K69" i="22"/>
  <c r="AE69" i="22"/>
  <c r="G117" i="22"/>
  <c r="AA117" i="22"/>
  <c r="K80" i="22"/>
  <c r="AE80" i="22"/>
  <c r="G109" i="22"/>
  <c r="AA109" i="22"/>
  <c r="H123" i="22"/>
  <c r="AB123" i="22"/>
  <c r="H81" i="22"/>
  <c r="AB81" i="22"/>
  <c r="H109" i="22"/>
  <c r="AB109" i="22"/>
  <c r="K88" i="22"/>
  <c r="AE88" i="22"/>
  <c r="G89" i="22"/>
  <c r="AA89" i="22"/>
  <c r="K115" i="22"/>
  <c r="AE115" i="22"/>
  <c r="K60" i="22"/>
  <c r="AE60" i="22"/>
  <c r="K71" i="22"/>
  <c r="AE71" i="22"/>
  <c r="K101" i="22"/>
  <c r="AE101" i="22"/>
  <c r="I138" i="22"/>
  <c r="AC138" i="22"/>
  <c r="H108" i="22"/>
  <c r="AB108" i="22"/>
  <c r="G106" i="22"/>
  <c r="AA106" i="22"/>
  <c r="K92" i="22"/>
  <c r="AE92" i="22"/>
  <c r="K23" i="22"/>
  <c r="AE23" i="22"/>
  <c r="I73" i="22"/>
  <c r="AC73" i="22"/>
  <c r="K133" i="22"/>
  <c r="AE133" i="22"/>
  <c r="K119" i="22"/>
  <c r="AE119" i="22"/>
  <c r="K138" i="22"/>
  <c r="AE138" i="22"/>
  <c r="K98" i="22"/>
  <c r="AE98" i="22"/>
  <c r="I24" i="22"/>
  <c r="AC24" i="22"/>
  <c r="K130" i="22"/>
  <c r="AE130" i="22"/>
  <c r="H145" i="22"/>
  <c r="AB145" i="22"/>
  <c r="K82" i="22"/>
  <c r="AE82" i="22"/>
  <c r="I108" i="22"/>
  <c r="AC108" i="22"/>
  <c r="K33" i="22"/>
  <c r="AE33" i="22"/>
  <c r="I106" i="22"/>
  <c r="AC106" i="22"/>
  <c r="K31" i="22"/>
  <c r="AE31" i="22"/>
  <c r="G135" i="22"/>
  <c r="AA135" i="22"/>
  <c r="K75" i="22"/>
  <c r="AE75" i="22"/>
  <c r="K11" i="22"/>
  <c r="AE11" i="22"/>
  <c r="K42" i="22"/>
  <c r="AE42" i="22"/>
  <c r="K108" i="22"/>
  <c r="AE108" i="22"/>
  <c r="I88" i="22"/>
  <c r="AC88" i="22"/>
  <c r="J88" i="22"/>
  <c r="AD88" i="22"/>
  <c r="K140" i="22"/>
  <c r="AE140" i="22"/>
  <c r="K110" i="22"/>
  <c r="AE110" i="22"/>
  <c r="G108" i="22"/>
  <c r="AA108" i="22"/>
  <c r="J87" i="22"/>
  <c r="AD87" i="22"/>
  <c r="K114" i="22"/>
  <c r="AE114" i="22"/>
  <c r="K65" i="22"/>
  <c r="AE65" i="22"/>
  <c r="K9" i="22"/>
  <c r="AE9" i="22"/>
  <c r="H9" i="22"/>
  <c r="AB9" i="22"/>
  <c r="G9" i="22"/>
  <c r="AA9" i="22"/>
  <c r="J36" i="13"/>
  <c r="T36" i="13" s="1"/>
  <c r="R47" i="29" a="1"/>
  <c r="Q113" i="33" a="1"/>
  <c r="T25" i="23" a="1"/>
  <c r="S107" i="33" a="1"/>
  <c r="U19" i="24" a="1"/>
  <c r="R19" i="24" a="1"/>
  <c r="T75" i="22" a="1"/>
  <c r="R107" i="33" a="1"/>
  <c r="T113" i="33" a="1"/>
  <c r="R25" i="23" a="1"/>
  <c r="S13" i="31" a="1"/>
  <c r="R113" i="33" a="1"/>
  <c r="Q13" i="31" a="1"/>
  <c r="Q107" i="33" a="1"/>
  <c r="S113" i="33" a="1"/>
  <c r="U113" i="33" a="1"/>
  <c r="U36" i="36" a="1"/>
  <c r="S25" i="23" a="1"/>
  <c r="Q47" i="29" a="1"/>
  <c r="U107" i="33" a="1"/>
  <c r="T19" i="24" a="1"/>
  <c r="T107" i="33" a="1"/>
  <c r="T47" i="29" a="1"/>
  <c r="S47" i="29" a="1"/>
  <c r="U47" i="29" a="1"/>
  <c r="T40" i="22" a="1"/>
  <c r="S19" i="24" a="1"/>
  <c r="R13" i="31" a="1"/>
  <c r="U13" i="31" a="1"/>
  <c r="T13" i="31" a="1"/>
  <c r="Q19" i="24" a="1"/>
  <c r="K28" i="36" l="1"/>
  <c r="AE28" i="36"/>
  <c r="AC28" i="36"/>
  <c r="I28" i="36"/>
  <c r="H28" i="36"/>
  <c r="AB28" i="36"/>
  <c r="AD28" i="36"/>
  <c r="J28" i="36"/>
  <c r="G28" i="36"/>
  <c r="AA28" i="36"/>
  <c r="U36" i="36"/>
  <c r="AB11" i="33"/>
  <c r="AB109" i="33"/>
  <c r="AE37" i="33"/>
  <c r="K11" i="33"/>
  <c r="AD11" i="33"/>
  <c r="AE27" i="33"/>
  <c r="K109" i="33"/>
  <c r="J94" i="33"/>
  <c r="J27" i="33"/>
  <c r="I11" i="33"/>
  <c r="AC94" i="33"/>
  <c r="K94" i="33"/>
  <c r="I27" i="33"/>
  <c r="H94" i="33"/>
  <c r="H27" i="33"/>
  <c r="J109" i="33"/>
  <c r="AC109" i="33"/>
  <c r="G94" i="33"/>
  <c r="G11" i="33"/>
  <c r="AA27" i="33"/>
  <c r="G27" i="33"/>
  <c r="I94" i="33"/>
  <c r="AA94" i="33"/>
  <c r="AE11" i="33"/>
  <c r="B166" i="33"/>
  <c r="AA165" i="33"/>
  <c r="AD27" i="33"/>
  <c r="J11" i="33"/>
  <c r="AB94" i="33"/>
  <c r="K27" i="33"/>
  <c r="AE94" i="33"/>
  <c r="H109" i="33"/>
  <c r="AC27" i="33"/>
  <c r="I109" i="33"/>
  <c r="Q166" i="33"/>
  <c r="AA166" i="33" s="1"/>
  <c r="AD109" i="33"/>
  <c r="R107" i="33"/>
  <c r="U107" i="33"/>
  <c r="S107" i="33"/>
  <c r="T107" i="33"/>
  <c r="S113" i="33"/>
  <c r="Q113" i="33"/>
  <c r="U113" i="33"/>
  <c r="R113" i="33"/>
  <c r="T113" i="33"/>
  <c r="Q107" i="33"/>
  <c r="AA11" i="33"/>
  <c r="AE109" i="33"/>
  <c r="H11" i="33"/>
  <c r="AD94" i="33"/>
  <c r="K37" i="33"/>
  <c r="AC11" i="33"/>
  <c r="AB27" i="33"/>
  <c r="AA111" i="31"/>
  <c r="AD111" i="31"/>
  <c r="AB111" i="31"/>
  <c r="AE111" i="31"/>
  <c r="I111" i="31"/>
  <c r="H111" i="31"/>
  <c r="G111" i="31"/>
  <c r="J111" i="31"/>
  <c r="Q13" i="31"/>
  <c r="R13" i="31"/>
  <c r="T13" i="31"/>
  <c r="S13" i="31"/>
  <c r="U13" i="31"/>
  <c r="K111" i="31"/>
  <c r="AC111" i="31"/>
  <c r="G13" i="29"/>
  <c r="AB13" i="29"/>
  <c r="AD13" i="29"/>
  <c r="I13" i="29"/>
  <c r="AE13" i="29"/>
  <c r="AD51" i="28"/>
  <c r="AA51" i="28"/>
  <c r="AB51" i="28"/>
  <c r="AE51" i="28"/>
  <c r="AC51" i="28"/>
  <c r="B172" i="29"/>
  <c r="B173" i="29"/>
  <c r="J13" i="29"/>
  <c r="K13" i="29"/>
  <c r="AA13" i="29"/>
  <c r="U47" i="29"/>
  <c r="T47" i="29"/>
  <c r="S47" i="29"/>
  <c r="Q47" i="29"/>
  <c r="R47" i="29"/>
  <c r="AC13" i="29"/>
  <c r="H13" i="29"/>
  <c r="J51" i="28"/>
  <c r="I51" i="28"/>
  <c r="G51" i="28"/>
  <c r="H51" i="28"/>
  <c r="K51" i="28"/>
  <c r="K115" i="24"/>
  <c r="J115" i="24"/>
  <c r="I115" i="24"/>
  <c r="H115" i="24"/>
  <c r="G115" i="24"/>
  <c r="AA180" i="23"/>
  <c r="Q182" i="23"/>
  <c r="Q19" i="24"/>
  <c r="G19" i="24" s="1"/>
  <c r="U19" i="24"/>
  <c r="K19" i="24" s="1"/>
  <c r="S19" i="24"/>
  <c r="I19" i="24" s="1"/>
  <c r="R19" i="24"/>
  <c r="H19" i="24" s="1"/>
  <c r="T19" i="24"/>
  <c r="J19" i="24" s="1"/>
  <c r="AD25" i="22"/>
  <c r="AC25" i="22"/>
  <c r="AB25" i="22"/>
  <c r="T40" i="22"/>
  <c r="S25" i="23"/>
  <c r="I25" i="23" s="1"/>
  <c r="T75" i="22"/>
  <c r="T25" i="23"/>
  <c r="AD25" i="23" s="1"/>
  <c r="R25" i="23"/>
  <c r="H25" i="23" s="1"/>
  <c r="H73" i="13"/>
  <c r="S73" i="13"/>
  <c r="Q177" i="23"/>
  <c r="AA177" i="23" s="1"/>
  <c r="B177" i="23"/>
  <c r="AA176" i="23"/>
  <c r="AA174" i="23"/>
  <c r="B174" i="23"/>
  <c r="AA170" i="23"/>
  <c r="B170" i="23"/>
  <c r="B166" i="23"/>
  <c r="AA165" i="23"/>
  <c r="B167" i="23"/>
  <c r="Q166" i="23"/>
  <c r="Q166" i="22"/>
  <c r="AA165" i="22"/>
  <c r="H124" i="23"/>
  <c r="AB124" i="23"/>
  <c r="K43" i="23"/>
  <c r="AE43" i="23"/>
  <c r="AE90" i="23"/>
  <c r="K90" i="23"/>
  <c r="AA99" i="23"/>
  <c r="G99" i="23"/>
  <c r="AE138" i="23"/>
  <c r="K138" i="23"/>
  <c r="AE73" i="23"/>
  <c r="K73" i="23"/>
  <c r="AB121" i="23"/>
  <c r="H121" i="23"/>
  <c r="K97" i="23"/>
  <c r="AE97" i="23"/>
  <c r="AE133" i="23"/>
  <c r="K133" i="23"/>
  <c r="AB48" i="23"/>
  <c r="H48" i="23"/>
  <c r="I144" i="23"/>
  <c r="AC144" i="23"/>
  <c r="AC122" i="23"/>
  <c r="I122" i="23"/>
  <c r="AE80" i="23"/>
  <c r="K80" i="23"/>
  <c r="J136" i="23"/>
  <c r="AD136" i="23"/>
  <c r="AE86" i="23"/>
  <c r="K86" i="23"/>
  <c r="AA25" i="23"/>
  <c r="G25" i="23"/>
  <c r="AB18" i="23"/>
  <c r="H18" i="23"/>
  <c r="K94" i="23"/>
  <c r="AE94" i="23"/>
  <c r="K40" i="23"/>
  <c r="AE40" i="23"/>
  <c r="K29" i="23"/>
  <c r="AE29" i="23"/>
  <c r="AB136" i="23"/>
  <c r="H136" i="23"/>
  <c r="H109" i="23"/>
  <c r="AB109" i="23"/>
  <c r="K106" i="23"/>
  <c r="AE106" i="23"/>
  <c r="AE63" i="23"/>
  <c r="K63" i="23"/>
  <c r="AD33" i="23"/>
  <c r="J33" i="23"/>
  <c r="AC146" i="23"/>
  <c r="I146" i="23"/>
  <c r="K46" i="23"/>
  <c r="AE46" i="23"/>
  <c r="AE65" i="23"/>
  <c r="K65" i="23"/>
  <c r="AE142" i="23"/>
  <c r="K142" i="23"/>
  <c r="G108" i="23"/>
  <c r="AC88" i="23"/>
  <c r="I88" i="23"/>
  <c r="AE147" i="23"/>
  <c r="K147" i="23"/>
  <c r="AA74" i="23"/>
  <c r="G74" i="23"/>
  <c r="K136" i="23"/>
  <c r="AE136" i="23"/>
  <c r="I102" i="23"/>
  <c r="AC102" i="23"/>
  <c r="AD99" i="23"/>
  <c r="J99" i="23"/>
  <c r="AE109" i="23"/>
  <c r="K109" i="23"/>
  <c r="J24" i="23"/>
  <c r="AD24" i="23"/>
  <c r="AE122" i="23"/>
  <c r="K122" i="23"/>
  <c r="AE53" i="23"/>
  <c r="K53" i="23"/>
  <c r="AA110" i="23"/>
  <c r="G110" i="23"/>
  <c r="AA34" i="23"/>
  <c r="G34" i="23"/>
  <c r="K129" i="23"/>
  <c r="AE129" i="23"/>
  <c r="AA139" i="23"/>
  <c r="G139" i="23"/>
  <c r="AD75" i="23"/>
  <c r="J75" i="23"/>
  <c r="H120" i="23"/>
  <c r="AB120" i="23"/>
  <c r="K39" i="23"/>
  <c r="AE39" i="23"/>
  <c r="G132" i="23"/>
  <c r="AA132" i="23"/>
  <c r="K107" i="23"/>
  <c r="AE107" i="23"/>
  <c r="K12" i="23"/>
  <c r="AE12" i="23"/>
  <c r="AE49" i="23"/>
  <c r="K49" i="23"/>
  <c r="AE100" i="23"/>
  <c r="K100" i="23"/>
  <c r="AC90" i="23"/>
  <c r="I90" i="23"/>
  <c r="G88" i="23"/>
  <c r="AA88" i="23"/>
  <c r="AE78" i="23"/>
  <c r="K78" i="23"/>
  <c r="AE18" i="23"/>
  <c r="K18" i="23"/>
  <c r="K119" i="23"/>
  <c r="AE119" i="23"/>
  <c r="AB88" i="23"/>
  <c r="H88" i="23"/>
  <c r="K101" i="23"/>
  <c r="AE101" i="23"/>
  <c r="I33" i="23"/>
  <c r="AC33" i="23"/>
  <c r="J144" i="23"/>
  <c r="AD144" i="23"/>
  <c r="K64" i="23"/>
  <c r="AE64" i="23"/>
  <c r="G33" i="23"/>
  <c r="AA33" i="23"/>
  <c r="AE76" i="23"/>
  <c r="K76" i="23"/>
  <c r="K84" i="23"/>
  <c r="AE84" i="23"/>
  <c r="AC139" i="23"/>
  <c r="I139" i="23"/>
  <c r="AE81" i="23"/>
  <c r="K81" i="23"/>
  <c r="I121" i="23"/>
  <c r="AC121" i="23"/>
  <c r="I27" i="23"/>
  <c r="AC27" i="23"/>
  <c r="AE24" i="23"/>
  <c r="K24" i="23"/>
  <c r="K103" i="23"/>
  <c r="AE103" i="23"/>
  <c r="K16" i="23"/>
  <c r="AE16" i="23"/>
  <c r="G144" i="23"/>
  <c r="AA144" i="23"/>
  <c r="K128" i="23"/>
  <c r="AE128" i="23"/>
  <c r="AE137" i="23"/>
  <c r="K137" i="23"/>
  <c r="H89" i="23"/>
  <c r="AB89" i="23"/>
  <c r="H144" i="23"/>
  <c r="AB144" i="23"/>
  <c r="J88" i="23"/>
  <c r="AD88" i="23"/>
  <c r="K42" i="23"/>
  <c r="AE42" i="23"/>
  <c r="H126" i="23"/>
  <c r="AB126" i="23"/>
  <c r="K22" i="23"/>
  <c r="AE22" i="23"/>
  <c r="AE11" i="23"/>
  <c r="K11" i="23"/>
  <c r="K33" i="23"/>
  <c r="AE33" i="23"/>
  <c r="K23" i="23"/>
  <c r="AE23" i="23"/>
  <c r="AE56" i="23"/>
  <c r="K56" i="23"/>
  <c r="K102" i="23"/>
  <c r="AE102" i="23"/>
  <c r="K116" i="23"/>
  <c r="AE116" i="23"/>
  <c r="G118" i="23"/>
  <c r="AA118" i="23"/>
  <c r="AA124" i="23"/>
  <c r="G124" i="23"/>
  <c r="J132" i="23"/>
  <c r="AD132" i="23"/>
  <c r="AE52" i="23"/>
  <c r="K52" i="23"/>
  <c r="I18" i="23"/>
  <c r="AC18" i="23"/>
  <c r="AE146" i="23"/>
  <c r="K146" i="23"/>
  <c r="K28" i="23"/>
  <c r="AE28" i="23"/>
  <c r="AC48" i="23"/>
  <c r="I48" i="23"/>
  <c r="AE48" i="23"/>
  <c r="K48" i="23"/>
  <c r="G122" i="23"/>
  <c r="AA122" i="23"/>
  <c r="I119" i="23"/>
  <c r="AC119" i="23"/>
  <c r="K145" i="23"/>
  <c r="AE145" i="23"/>
  <c r="AD48" i="23"/>
  <c r="J48" i="23"/>
  <c r="AD122" i="23"/>
  <c r="J122" i="23"/>
  <c r="AE27" i="23"/>
  <c r="K27" i="23"/>
  <c r="G102" i="23"/>
  <c r="AA102" i="23"/>
  <c r="K117" i="23"/>
  <c r="AE117" i="23"/>
  <c r="K85" i="23"/>
  <c r="AE85" i="23"/>
  <c r="J109" i="23"/>
  <c r="AD109" i="23"/>
  <c r="K83" i="23"/>
  <c r="AE83" i="23"/>
  <c r="AE134" i="23"/>
  <c r="K134" i="23"/>
  <c r="AE14" i="23"/>
  <c r="K14" i="23"/>
  <c r="G90" i="23"/>
  <c r="AA90" i="23"/>
  <c r="AE45" i="23"/>
  <c r="K45" i="23"/>
  <c r="K54" i="23"/>
  <c r="AE54" i="23"/>
  <c r="AC75" i="23"/>
  <c r="I75" i="23"/>
  <c r="AD110" i="23"/>
  <c r="J110" i="23"/>
  <c r="AB107" i="23"/>
  <c r="H107" i="23"/>
  <c r="I132" i="23"/>
  <c r="AC132" i="23"/>
  <c r="G119" i="23"/>
  <c r="AA119" i="23"/>
  <c r="I124" i="23"/>
  <c r="AC124" i="23"/>
  <c r="I136" i="23"/>
  <c r="AC136" i="23"/>
  <c r="K67" i="23"/>
  <c r="AE67" i="23"/>
  <c r="AC34" i="23"/>
  <c r="I34" i="23"/>
  <c r="J90" i="23"/>
  <c r="AD90" i="23"/>
  <c r="AD34" i="23"/>
  <c r="J34" i="23"/>
  <c r="H139" i="23"/>
  <c r="AB139" i="23"/>
  <c r="J108" i="23"/>
  <c r="K124" i="23"/>
  <c r="AE124" i="23"/>
  <c r="AE88" i="23"/>
  <c r="K88" i="23"/>
  <c r="I99" i="23"/>
  <c r="AC99" i="23"/>
  <c r="AE71" i="23"/>
  <c r="K71" i="23"/>
  <c r="AE31" i="23"/>
  <c r="K31" i="23"/>
  <c r="K108" i="23"/>
  <c r="AA27" i="23"/>
  <c r="G27" i="23"/>
  <c r="AE99" i="23"/>
  <c r="K99" i="23"/>
  <c r="AB119" i="23"/>
  <c r="H119" i="23"/>
  <c r="AE70" i="23"/>
  <c r="K70" i="23"/>
  <c r="H75" i="23"/>
  <c r="AB75" i="23"/>
  <c r="AD35" i="23"/>
  <c r="J35" i="23"/>
  <c r="AE57" i="23"/>
  <c r="K57" i="23"/>
  <c r="AD107" i="23"/>
  <c r="J107" i="23"/>
  <c r="AE32" i="23"/>
  <c r="K32" i="23"/>
  <c r="K127" i="23"/>
  <c r="AE127" i="23"/>
  <c r="J121" i="23"/>
  <c r="AD121" i="23"/>
  <c r="AE55" i="23"/>
  <c r="K55" i="23"/>
  <c r="H74" i="23"/>
  <c r="AB74" i="23"/>
  <c r="K10" i="23"/>
  <c r="AE10" i="23"/>
  <c r="K121" i="23"/>
  <c r="AE121" i="23"/>
  <c r="K79" i="23"/>
  <c r="AE79" i="23"/>
  <c r="K30" i="23"/>
  <c r="AE30" i="23"/>
  <c r="AE111" i="23"/>
  <c r="K111" i="23"/>
  <c r="AE60" i="23"/>
  <c r="K60" i="23"/>
  <c r="AE62" i="23"/>
  <c r="K62" i="23"/>
  <c r="AE144" i="23"/>
  <c r="K144" i="23"/>
  <c r="H24" i="23"/>
  <c r="AB24" i="23"/>
  <c r="AE113" i="23"/>
  <c r="K113" i="23"/>
  <c r="K74" i="23"/>
  <c r="AE74" i="23"/>
  <c r="AA89" i="23"/>
  <c r="G89" i="23"/>
  <c r="AE92" i="23"/>
  <c r="K92" i="23"/>
  <c r="AD74" i="23"/>
  <c r="J74" i="23"/>
  <c r="K93" i="23"/>
  <c r="AE93" i="23"/>
  <c r="AE41" i="23"/>
  <c r="K41" i="23"/>
  <c r="AA18" i="23"/>
  <c r="G18" i="23"/>
  <c r="AE126" i="23"/>
  <c r="K126" i="23"/>
  <c r="AB27" i="23"/>
  <c r="H27" i="23"/>
  <c r="AE26" i="23"/>
  <c r="K26" i="23"/>
  <c r="K114" i="23"/>
  <c r="AE114" i="23"/>
  <c r="AD146" i="23"/>
  <c r="J146" i="23"/>
  <c r="AE87" i="23"/>
  <c r="K87" i="23"/>
  <c r="AE9" i="23"/>
  <c r="K9" i="23"/>
  <c r="K59" i="23"/>
  <c r="AE59" i="23"/>
  <c r="J139" i="23"/>
  <c r="AD139" i="23"/>
  <c r="H9" i="23"/>
  <c r="AB9" i="23"/>
  <c r="J89" i="23"/>
  <c r="AD89" i="23"/>
  <c r="J120" i="23"/>
  <c r="AD120" i="23"/>
  <c r="G109" i="23"/>
  <c r="AA109" i="23"/>
  <c r="AE105" i="23"/>
  <c r="K105" i="23"/>
  <c r="G136" i="23"/>
  <c r="AA136" i="23"/>
  <c r="AC126" i="23"/>
  <c r="I126" i="23"/>
  <c r="K72" i="23"/>
  <c r="AE72" i="23"/>
  <c r="K89" i="23"/>
  <c r="AE89" i="23"/>
  <c r="K125" i="23"/>
  <c r="AE125" i="23"/>
  <c r="H99" i="23"/>
  <c r="AB99" i="23"/>
  <c r="H33" i="23"/>
  <c r="AB33" i="23"/>
  <c r="K13" i="23"/>
  <c r="AE13" i="23"/>
  <c r="K135" i="23"/>
  <c r="AE135" i="23"/>
  <c r="G75" i="23"/>
  <c r="AA75" i="23"/>
  <c r="K82" i="23"/>
  <c r="AE82" i="23"/>
  <c r="H132" i="23"/>
  <c r="AB132" i="23"/>
  <c r="G48" i="23"/>
  <c r="AA48" i="23"/>
  <c r="K123" i="23"/>
  <c r="AE123" i="23"/>
  <c r="J124" i="23"/>
  <c r="AD124" i="23"/>
  <c r="K132" i="23"/>
  <c r="AE132" i="23"/>
  <c r="I120" i="23"/>
  <c r="AC120" i="23"/>
  <c r="AA9" i="23"/>
  <c r="G9" i="23"/>
  <c r="G146" i="23"/>
  <c r="AA146" i="23"/>
  <c r="H146" i="23"/>
  <c r="AB146" i="23"/>
  <c r="G121" i="23"/>
  <c r="AA121" i="23"/>
  <c r="K98" i="23"/>
  <c r="AE98" i="23"/>
  <c r="AD27" i="23"/>
  <c r="J27" i="23"/>
  <c r="AA107" i="23"/>
  <c r="G107" i="23"/>
  <c r="K37" i="23"/>
  <c r="AE37" i="23"/>
  <c r="K143" i="23"/>
  <c r="AE143" i="23"/>
  <c r="AE47" i="23"/>
  <c r="K47" i="23"/>
  <c r="AE58" i="23"/>
  <c r="K58" i="23"/>
  <c r="AC110" i="23"/>
  <c r="I110" i="23"/>
  <c r="K77" i="23"/>
  <c r="AE77" i="23"/>
  <c r="H108" i="23"/>
  <c r="K68" i="23"/>
  <c r="AE68" i="23"/>
  <c r="AE95" i="23"/>
  <c r="K95" i="23"/>
  <c r="K96" i="23"/>
  <c r="AE96" i="23"/>
  <c r="I108" i="23"/>
  <c r="AE66" i="23"/>
  <c r="K66" i="23"/>
  <c r="H34" i="23"/>
  <c r="AB34" i="23"/>
  <c r="AE50" i="23"/>
  <c r="K50" i="23"/>
  <c r="AC107" i="23"/>
  <c r="I107" i="23"/>
  <c r="AE131" i="23"/>
  <c r="K131" i="23"/>
  <c r="K139" i="23"/>
  <c r="AE139" i="23"/>
  <c r="AC74" i="23"/>
  <c r="I74" i="23"/>
  <c r="AE130" i="23"/>
  <c r="K130" i="23"/>
  <c r="AB110" i="23"/>
  <c r="H110" i="23"/>
  <c r="K112" i="23"/>
  <c r="AE112" i="23"/>
  <c r="AC82" i="23"/>
  <c r="I82" i="23"/>
  <c r="G126" i="23"/>
  <c r="AA126" i="23"/>
  <c r="AB122" i="23"/>
  <c r="H122" i="23"/>
  <c r="K69" i="23"/>
  <c r="AE69" i="23"/>
  <c r="K141" i="23"/>
  <c r="AE141" i="23"/>
  <c r="I89" i="23"/>
  <c r="AC89" i="23"/>
  <c r="J18" i="23"/>
  <c r="AD18" i="23"/>
  <c r="AA24" i="23"/>
  <c r="G24" i="23"/>
  <c r="K38" i="23"/>
  <c r="AE38" i="23"/>
  <c r="K115" i="23"/>
  <c r="AE115" i="23"/>
  <c r="H102" i="23"/>
  <c r="AB102" i="23"/>
  <c r="AC24" i="23"/>
  <c r="I24" i="23"/>
  <c r="AE120" i="23"/>
  <c r="K120" i="23"/>
  <c r="AE61" i="23"/>
  <c r="K61" i="23"/>
  <c r="AB82" i="23"/>
  <c r="H82" i="23"/>
  <c r="J119" i="23"/>
  <c r="AD119" i="23"/>
  <c r="J126" i="23"/>
  <c r="AD126" i="23"/>
  <c r="G82" i="23"/>
  <c r="AA82" i="23"/>
  <c r="AD102" i="23"/>
  <c r="J102" i="23"/>
  <c r="AE15" i="23"/>
  <c r="K15" i="23"/>
  <c r="AB90" i="23"/>
  <c r="H90" i="23"/>
  <c r="G120" i="23"/>
  <c r="AA120" i="23"/>
  <c r="AE110" i="23"/>
  <c r="K110" i="23"/>
  <c r="K140" i="23"/>
  <c r="AE140" i="23"/>
  <c r="K21" i="23"/>
  <c r="AE21" i="23"/>
  <c r="AE104" i="23"/>
  <c r="K104" i="23"/>
  <c r="AE51" i="23"/>
  <c r="K51" i="23"/>
  <c r="AE75" i="23"/>
  <c r="K75" i="23"/>
  <c r="AE91" i="23"/>
  <c r="K91" i="23"/>
  <c r="I109" i="23"/>
  <c r="AC109" i="23"/>
  <c r="AD82" i="23"/>
  <c r="J82" i="23"/>
  <c r="K25" i="23"/>
  <c r="AE25" i="23"/>
  <c r="K34" i="23"/>
  <c r="AE34" i="23"/>
  <c r="AE36" i="23"/>
  <c r="K36" i="23"/>
  <c r="AE44" i="23"/>
  <c r="K44" i="23"/>
  <c r="I36" i="13"/>
  <c r="S36" i="13" s="1"/>
  <c r="J66" i="13"/>
  <c r="T66" i="13" s="1"/>
  <c r="T21" i="25" a="1"/>
  <c r="R21" i="25" a="1"/>
  <c r="S111" i="33" a="1"/>
  <c r="U48" i="31" a="1"/>
  <c r="Q48" i="31" a="1"/>
  <c r="T76" i="23" a="1"/>
  <c r="Q21" i="25" a="1"/>
  <c r="S48" i="31" a="1"/>
  <c r="R48" i="31" a="1"/>
  <c r="S40" i="22" a="1"/>
  <c r="T48" i="31" a="1"/>
  <c r="U111" i="33" a="1"/>
  <c r="U21" i="25" a="1"/>
  <c r="R111" i="33" a="1"/>
  <c r="T40" i="23" a="1"/>
  <c r="T111" i="33" a="1"/>
  <c r="Q111" i="33" a="1"/>
  <c r="S21" i="25" a="1"/>
  <c r="S75" i="22" a="1"/>
  <c r="AE36" i="36" l="1"/>
  <c r="K36" i="36"/>
  <c r="J113" i="33"/>
  <c r="AB113" i="33"/>
  <c r="AC113" i="33"/>
  <c r="AE113" i="33"/>
  <c r="AD107" i="33"/>
  <c r="I107" i="33"/>
  <c r="AE107" i="33"/>
  <c r="H107" i="33"/>
  <c r="AA113" i="33"/>
  <c r="G107" i="33"/>
  <c r="AA107" i="33"/>
  <c r="AB107" i="33"/>
  <c r="K113" i="33"/>
  <c r="J107" i="33"/>
  <c r="I113" i="33"/>
  <c r="K107" i="33"/>
  <c r="G113" i="33"/>
  <c r="S111" i="33"/>
  <c r="T111" i="33"/>
  <c r="Q111" i="33"/>
  <c r="U111" i="33"/>
  <c r="R111" i="33"/>
  <c r="AC107" i="33"/>
  <c r="H113" i="33"/>
  <c r="AD113" i="33"/>
  <c r="K13" i="31"/>
  <c r="AC13" i="31"/>
  <c r="AD13" i="31"/>
  <c r="H13" i="31"/>
  <c r="AA13" i="31"/>
  <c r="AE13" i="31"/>
  <c r="AB13" i="31"/>
  <c r="G13" i="31"/>
  <c r="I13" i="31"/>
  <c r="R48" i="31"/>
  <c r="Q48" i="31"/>
  <c r="S48" i="31"/>
  <c r="T48" i="31"/>
  <c r="U48" i="31"/>
  <c r="J13" i="31"/>
  <c r="H47" i="29"/>
  <c r="AB47" i="29"/>
  <c r="G47" i="29"/>
  <c r="AA47" i="29"/>
  <c r="I47" i="29"/>
  <c r="AC47" i="29"/>
  <c r="J47" i="29"/>
  <c r="AD47" i="29"/>
  <c r="K47" i="29"/>
  <c r="AE47" i="29"/>
  <c r="T21" i="25"/>
  <c r="R21" i="25"/>
  <c r="S21" i="25"/>
  <c r="U21" i="25"/>
  <c r="Q21" i="25"/>
  <c r="AB25" i="23"/>
  <c r="AC25" i="23"/>
  <c r="J25" i="23"/>
  <c r="S75" i="22"/>
  <c r="T76" i="23"/>
  <c r="S40" i="22"/>
  <c r="T40" i="23"/>
  <c r="G73" i="13"/>
  <c r="Q73" i="13" s="1"/>
  <c r="R73" i="13"/>
  <c r="Q167" i="22"/>
  <c r="AA167" i="22" s="1"/>
  <c r="AA166" i="22"/>
  <c r="Q167" i="23"/>
  <c r="AA166" i="23"/>
  <c r="J75" i="22"/>
  <c r="AD75" i="22"/>
  <c r="J40" i="22"/>
  <c r="AD40" i="22"/>
  <c r="I66" i="13"/>
  <c r="S66" i="13" s="1"/>
  <c r="H36" i="13"/>
  <c r="R36" i="13" s="1"/>
  <c r="K17" i="13"/>
  <c r="U17" i="13" s="1"/>
  <c r="J17" i="13"/>
  <c r="T17" i="13" s="1"/>
  <c r="I17" i="13"/>
  <c r="S17" i="13" s="1"/>
  <c r="H17" i="13"/>
  <c r="R17" i="13" s="1"/>
  <c r="G17" i="13"/>
  <c r="Q17" i="13" s="1"/>
  <c r="K16" i="13"/>
  <c r="U16" i="13" s="1"/>
  <c r="J16" i="13"/>
  <c r="T16" i="13" s="1"/>
  <c r="I16" i="13"/>
  <c r="S16" i="13" s="1"/>
  <c r="H16" i="13"/>
  <c r="R16" i="13" s="1"/>
  <c r="G16" i="13"/>
  <c r="Q16" i="13" s="1"/>
  <c r="S40" i="23" a="1"/>
  <c r="T20" i="22" a="1"/>
  <c r="U20" i="22" a="1"/>
  <c r="T21" i="26" a="1"/>
  <c r="S76" i="23" a="1"/>
  <c r="S20" i="22" a="1"/>
  <c r="R20" i="22" a="1"/>
  <c r="R40" i="22" a="1"/>
  <c r="Q21" i="26" a="1"/>
  <c r="Q19" i="22" a="1"/>
  <c r="Q75" i="22" a="1"/>
  <c r="U19" i="22" a="1"/>
  <c r="T19" i="22" a="1"/>
  <c r="S19" i="22" a="1"/>
  <c r="S21" i="26" a="1"/>
  <c r="R21" i="26" a="1"/>
  <c r="U13" i="33" a="1"/>
  <c r="Q20" i="22" a="1"/>
  <c r="T13" i="33" a="1"/>
  <c r="R13" i="33" a="1"/>
  <c r="Q13" i="33" a="1"/>
  <c r="R75" i="22" a="1"/>
  <c r="S13" i="33" a="1"/>
  <c r="R19" i="22" a="1"/>
  <c r="U21" i="26" a="1"/>
  <c r="H111" i="33" l="1"/>
  <c r="K111" i="33"/>
  <c r="J111" i="33"/>
  <c r="AC111" i="33"/>
  <c r="AA111" i="33"/>
  <c r="I111" i="33"/>
  <c r="AE111" i="33"/>
  <c r="G111" i="33"/>
  <c r="AB111" i="33"/>
  <c r="AD111" i="33"/>
  <c r="S13" i="33"/>
  <c r="R13" i="33"/>
  <c r="U13" i="33"/>
  <c r="Q13" i="33"/>
  <c r="T13" i="33"/>
  <c r="G48" i="31"/>
  <c r="AB48" i="31"/>
  <c r="J48" i="31"/>
  <c r="AC48" i="31"/>
  <c r="K48" i="31"/>
  <c r="AA48" i="31"/>
  <c r="AD48" i="31"/>
  <c r="AE48" i="31"/>
  <c r="I48" i="31"/>
  <c r="H48" i="31"/>
  <c r="G21" i="25"/>
  <c r="AA21" i="25"/>
  <c r="H21" i="25"/>
  <c r="AB21" i="25"/>
  <c r="J21" i="25"/>
  <c r="AD21" i="25"/>
  <c r="K21" i="25"/>
  <c r="AE21" i="25"/>
  <c r="I21" i="25"/>
  <c r="AC21" i="25"/>
  <c r="S21" i="26"/>
  <c r="R21" i="26"/>
  <c r="T21" i="26"/>
  <c r="AD21" i="26" s="1"/>
  <c r="Q21" i="26"/>
  <c r="U21" i="26"/>
  <c r="AE21" i="26" s="1"/>
  <c r="Q19" i="22"/>
  <c r="R19" i="22"/>
  <c r="U19" i="22"/>
  <c r="R20" i="22"/>
  <c r="S20" i="22"/>
  <c r="T20" i="22"/>
  <c r="S19" i="22"/>
  <c r="T19" i="22"/>
  <c r="Q20" i="22"/>
  <c r="U20" i="22"/>
  <c r="Q75" i="22"/>
  <c r="R40" i="22"/>
  <c r="R75" i="22"/>
  <c r="S40" i="23"/>
  <c r="S76" i="23"/>
  <c r="J40" i="23"/>
  <c r="AD40" i="23"/>
  <c r="I40" i="22"/>
  <c r="AC40" i="22"/>
  <c r="J76" i="23"/>
  <c r="AD76" i="23"/>
  <c r="I75" i="22"/>
  <c r="AC75" i="22"/>
  <c r="Q168" i="23"/>
  <c r="AA168" i="23" s="1"/>
  <c r="AA167" i="23"/>
  <c r="H66" i="13"/>
  <c r="R66" i="13" s="1"/>
  <c r="G36" i="13"/>
  <c r="Q36" i="13" s="1"/>
  <c r="L13" i="4"/>
  <c r="L12" i="4"/>
  <c r="L11" i="4"/>
  <c r="L10" i="4"/>
  <c r="L9" i="4"/>
  <c r="L8" i="4"/>
  <c r="L7" i="4"/>
  <c r="L6" i="4"/>
  <c r="L13" i="9"/>
  <c r="L12" i="9"/>
  <c r="L11" i="9"/>
  <c r="L10" i="9"/>
  <c r="L9" i="9"/>
  <c r="L8" i="9"/>
  <c r="L7" i="9"/>
  <c r="L6" i="9"/>
  <c r="L13" i="10"/>
  <c r="L12" i="10"/>
  <c r="L11" i="10"/>
  <c r="L10" i="10"/>
  <c r="L9" i="10"/>
  <c r="L8" i="10"/>
  <c r="L7" i="10"/>
  <c r="L6" i="10"/>
  <c r="K13" i="14"/>
  <c r="K12" i="14"/>
  <c r="K11" i="14"/>
  <c r="K10" i="14"/>
  <c r="K9" i="14"/>
  <c r="K8" i="14"/>
  <c r="K7" i="14"/>
  <c r="K6" i="14"/>
  <c r="K13" i="12"/>
  <c r="K12" i="12"/>
  <c r="K11" i="12"/>
  <c r="K10" i="12"/>
  <c r="K9" i="12"/>
  <c r="K8" i="12"/>
  <c r="K7" i="12"/>
  <c r="K6" i="12"/>
  <c r="U21" i="27" a="1"/>
  <c r="AD13" i="33" l="1"/>
  <c r="K13" i="33"/>
  <c r="H13" i="33"/>
  <c r="I13" i="33"/>
  <c r="G13" i="33"/>
  <c r="Q19" i="23" a="1"/>
  <c r="S21" i="27" a="1"/>
  <c r="T19" i="23" a="1"/>
  <c r="R76" i="23" a="1"/>
  <c r="Q48" i="33" a="1"/>
  <c r="T21" i="27" a="1"/>
  <c r="Q20" i="23" a="1"/>
  <c r="Q40" i="22" a="1"/>
  <c r="Q21" i="27" a="1"/>
  <c r="U48" i="33" a="1"/>
  <c r="U19" i="23" a="1"/>
  <c r="T48" i="33" a="1"/>
  <c r="R20" i="23" a="1"/>
  <c r="T20" i="23" a="1"/>
  <c r="R48" i="33" a="1"/>
  <c r="S48" i="33" a="1"/>
  <c r="U20" i="23" a="1"/>
  <c r="S20" i="23" a="1"/>
  <c r="R19" i="23" a="1"/>
  <c r="S19" i="23" a="1"/>
  <c r="Q76" i="23" a="1"/>
  <c r="R21" i="27" a="1"/>
  <c r="R40" i="23" a="1"/>
  <c r="AB13" i="33" l="1"/>
  <c r="J13" i="33"/>
  <c r="AC13" i="33"/>
  <c r="AA13" i="33"/>
  <c r="AE13" i="33"/>
  <c r="R48" i="33"/>
  <c r="U48" i="33"/>
  <c r="T48" i="33"/>
  <c r="Q48" i="33"/>
  <c r="S48" i="33"/>
  <c r="H21" i="26"/>
  <c r="AB21" i="26"/>
  <c r="G21" i="26"/>
  <c r="AA21" i="26"/>
  <c r="I21" i="26"/>
  <c r="AC21" i="26"/>
  <c r="U21" i="27"/>
  <c r="T21" i="27"/>
  <c r="R21" i="27"/>
  <c r="S21" i="27"/>
  <c r="Q21" i="27"/>
  <c r="K21" i="26"/>
  <c r="J21" i="26"/>
  <c r="U20" i="23"/>
  <c r="Q19" i="23"/>
  <c r="S19" i="23"/>
  <c r="T20" i="23"/>
  <c r="R20" i="23"/>
  <c r="R19" i="23"/>
  <c r="Q20" i="23"/>
  <c r="T19" i="23"/>
  <c r="S20" i="23"/>
  <c r="U19" i="23"/>
  <c r="K20" i="22"/>
  <c r="AE20" i="22"/>
  <c r="G19" i="22"/>
  <c r="AA19" i="22"/>
  <c r="I19" i="22"/>
  <c r="AC19" i="22"/>
  <c r="AD20" i="22"/>
  <c r="J20" i="22"/>
  <c r="H20" i="22"/>
  <c r="AB20" i="22"/>
  <c r="H19" i="22"/>
  <c r="AB19" i="22"/>
  <c r="AA20" i="22"/>
  <c r="G20" i="22"/>
  <c r="J19" i="22"/>
  <c r="AD19" i="22"/>
  <c r="I20" i="22"/>
  <c r="AC20" i="22"/>
  <c r="K19" i="22"/>
  <c r="AE19" i="22"/>
  <c r="Q40" i="22"/>
  <c r="R76" i="23"/>
  <c r="R40" i="23"/>
  <c r="Q76" i="23"/>
  <c r="I76" i="23"/>
  <c r="AC76" i="23"/>
  <c r="AC40" i="23"/>
  <c r="I40" i="23"/>
  <c r="AB75" i="22"/>
  <c r="H75" i="22"/>
  <c r="H40" i="22"/>
  <c r="AB40" i="22"/>
  <c r="G75" i="22"/>
  <c r="AA75" i="22"/>
  <c r="G66" i="13"/>
  <c r="Q66" i="13" s="1"/>
  <c r="K23" i="9"/>
  <c r="J23" i="9" s="1"/>
  <c r="I23" i="9" s="1"/>
  <c r="H23" i="9" s="1"/>
  <c r="G23" i="9" s="1"/>
  <c r="J6" i="13"/>
  <c r="T6" i="13" s="1"/>
  <c r="J22" i="12"/>
  <c r="I22" i="12" s="1"/>
  <c r="H22" i="12" s="1"/>
  <c r="G22" i="12" s="1"/>
  <c r="J22" i="14"/>
  <c r="I22" i="14" s="1"/>
  <c r="H22" i="14" s="1"/>
  <c r="G22" i="14" s="1"/>
  <c r="K22" i="10"/>
  <c r="J22" i="10" s="1"/>
  <c r="I22" i="10" s="1"/>
  <c r="H22" i="10" s="1"/>
  <c r="G22" i="10" s="1"/>
  <c r="S21" i="28" a="1"/>
  <c r="R21" i="28" a="1"/>
  <c r="Q40" i="23" a="1"/>
  <c r="T21" i="28" a="1"/>
  <c r="U21" i="28" a="1"/>
  <c r="Q21" i="28" a="1"/>
  <c r="T9" i="22" a="1"/>
  <c r="J48" i="33" l="1"/>
  <c r="AE48" i="33"/>
  <c r="AB48" i="33"/>
  <c r="I48" i="33"/>
  <c r="AA48" i="33"/>
  <c r="K48" i="33"/>
  <c r="AC48" i="33"/>
  <c r="G48" i="33"/>
  <c r="H48" i="33"/>
  <c r="AD48" i="33"/>
  <c r="AA21" i="27"/>
  <c r="AC21" i="27"/>
  <c r="H21" i="27"/>
  <c r="AB21" i="27"/>
  <c r="J21" i="27"/>
  <c r="AD21" i="27"/>
  <c r="K21" i="27"/>
  <c r="AE21" i="27"/>
  <c r="S21" i="28"/>
  <c r="R21" i="28"/>
  <c r="T21" i="28"/>
  <c r="U21" i="28"/>
  <c r="Q21" i="28"/>
  <c r="I21" i="27"/>
  <c r="G21" i="27"/>
  <c r="H19" i="23"/>
  <c r="AB19" i="23"/>
  <c r="G19" i="23"/>
  <c r="AA19" i="23"/>
  <c r="AC20" i="23"/>
  <c r="I20" i="23"/>
  <c r="G20" i="23"/>
  <c r="AA20" i="23"/>
  <c r="AB20" i="23"/>
  <c r="H20" i="23"/>
  <c r="J20" i="23"/>
  <c r="AD20" i="23"/>
  <c r="K20" i="23"/>
  <c r="AE20" i="23"/>
  <c r="K19" i="23"/>
  <c r="AE19" i="23"/>
  <c r="J19" i="23"/>
  <c r="AD19" i="23"/>
  <c r="AC19" i="23"/>
  <c r="I19" i="23"/>
  <c r="Q40" i="23"/>
  <c r="T9" i="22"/>
  <c r="AB40" i="23"/>
  <c r="H40" i="23"/>
  <c r="AB76" i="23"/>
  <c r="H76" i="23"/>
  <c r="G40" i="22"/>
  <c r="AA40" i="22"/>
  <c r="AA76" i="23"/>
  <c r="G76" i="23"/>
  <c r="I6" i="13"/>
  <c r="S6" i="13" s="1"/>
  <c r="A144" i="20"/>
  <c r="B134" i="20"/>
  <c r="B140" i="20" s="1"/>
  <c r="B133" i="20"/>
  <c r="B139" i="20" s="1"/>
  <c r="B132" i="20"/>
  <c r="B138" i="20" s="1"/>
  <c r="B131" i="20"/>
  <c r="B137" i="20" s="1"/>
  <c r="K126" i="20"/>
  <c r="J126" i="20" s="1"/>
  <c r="I126" i="20" s="1"/>
  <c r="H126" i="20" s="1"/>
  <c r="G126" i="20" s="1"/>
  <c r="K125" i="20"/>
  <c r="J125" i="20" s="1"/>
  <c r="I125" i="20" s="1"/>
  <c r="H125" i="20" s="1"/>
  <c r="G125" i="20" s="1"/>
  <c r="K124" i="20"/>
  <c r="J124" i="20" s="1"/>
  <c r="I124" i="20" s="1"/>
  <c r="H124" i="20" s="1"/>
  <c r="G124" i="20" s="1"/>
  <c r="K123" i="20"/>
  <c r="J123" i="20"/>
  <c r="I123" i="20" s="1"/>
  <c r="H123" i="20" s="1"/>
  <c r="G123" i="20" s="1"/>
  <c r="K122" i="20"/>
  <c r="J122" i="20" s="1"/>
  <c r="I122" i="20" s="1"/>
  <c r="H122" i="20" s="1"/>
  <c r="G122" i="20" s="1"/>
  <c r="K121" i="20"/>
  <c r="J121" i="20" s="1"/>
  <c r="I121" i="20" s="1"/>
  <c r="H121" i="20" s="1"/>
  <c r="G121" i="20" s="1"/>
  <c r="K120" i="20"/>
  <c r="J120" i="20" s="1"/>
  <c r="I120" i="20" s="1"/>
  <c r="H120" i="20" s="1"/>
  <c r="G120" i="20" s="1"/>
  <c r="K119" i="20"/>
  <c r="J119" i="20" s="1"/>
  <c r="I119" i="20" s="1"/>
  <c r="H119" i="20" s="1"/>
  <c r="G119" i="20" s="1"/>
  <c r="K118" i="20"/>
  <c r="J118" i="20" s="1"/>
  <c r="I118" i="20" s="1"/>
  <c r="H118" i="20" s="1"/>
  <c r="G118" i="20" s="1"/>
  <c r="K117" i="20"/>
  <c r="J117" i="20" s="1"/>
  <c r="I117" i="20" s="1"/>
  <c r="H117" i="20" s="1"/>
  <c r="G117" i="20" s="1"/>
  <c r="K116" i="20"/>
  <c r="J116" i="20" s="1"/>
  <c r="I116" i="20" s="1"/>
  <c r="H116" i="20" s="1"/>
  <c r="G116" i="20" s="1"/>
  <c r="K115" i="20"/>
  <c r="J115" i="20" s="1"/>
  <c r="I115" i="20" s="1"/>
  <c r="H115" i="20" s="1"/>
  <c r="G115" i="20" s="1"/>
  <c r="K114" i="20"/>
  <c r="J114" i="20" s="1"/>
  <c r="I114" i="20" s="1"/>
  <c r="H114" i="20" s="1"/>
  <c r="G114" i="20" s="1"/>
  <c r="K113" i="20"/>
  <c r="J113" i="20" s="1"/>
  <c r="I113" i="20" s="1"/>
  <c r="H113" i="20" s="1"/>
  <c r="G113" i="20" s="1"/>
  <c r="K112" i="20"/>
  <c r="J112" i="20" s="1"/>
  <c r="I112" i="20" s="1"/>
  <c r="H112" i="20" s="1"/>
  <c r="G112" i="20" s="1"/>
  <c r="K111" i="20"/>
  <c r="J111" i="20" s="1"/>
  <c r="I111" i="20" s="1"/>
  <c r="H111" i="20" s="1"/>
  <c r="G111" i="20" s="1"/>
  <c r="K110" i="20"/>
  <c r="J110" i="20" s="1"/>
  <c r="I110" i="20" s="1"/>
  <c r="H110" i="20" s="1"/>
  <c r="G110" i="20" s="1"/>
  <c r="K109" i="20"/>
  <c r="J109" i="20" s="1"/>
  <c r="I109" i="20" s="1"/>
  <c r="H109" i="20" s="1"/>
  <c r="G109" i="20" s="1"/>
  <c r="K106" i="20"/>
  <c r="J106" i="20" s="1"/>
  <c r="I106" i="20" s="1"/>
  <c r="H106" i="20" s="1"/>
  <c r="G106" i="20" s="1"/>
  <c r="K105" i="20"/>
  <c r="J105" i="20" s="1"/>
  <c r="I105" i="20" s="1"/>
  <c r="H105" i="20" s="1"/>
  <c r="G105" i="20" s="1"/>
  <c r="K104" i="20"/>
  <c r="J104" i="20" s="1"/>
  <c r="I104" i="20" s="1"/>
  <c r="H104" i="20" s="1"/>
  <c r="G104" i="20" s="1"/>
  <c r="K103" i="20"/>
  <c r="J103" i="20" s="1"/>
  <c r="I103" i="20" s="1"/>
  <c r="H103" i="20" s="1"/>
  <c r="G103" i="20" s="1"/>
  <c r="K102" i="20"/>
  <c r="J102" i="20" s="1"/>
  <c r="I102" i="20" s="1"/>
  <c r="H102" i="20" s="1"/>
  <c r="G102" i="20" s="1"/>
  <c r="K101" i="20"/>
  <c r="J101" i="20" s="1"/>
  <c r="I101" i="20" s="1"/>
  <c r="H101" i="20" s="1"/>
  <c r="G101" i="20" s="1"/>
  <c r="K100" i="20"/>
  <c r="J100" i="20" s="1"/>
  <c r="I100" i="20" s="1"/>
  <c r="H100" i="20" s="1"/>
  <c r="G100" i="20" s="1"/>
  <c r="K99" i="20"/>
  <c r="J99" i="20" s="1"/>
  <c r="I99" i="20" s="1"/>
  <c r="H99" i="20" s="1"/>
  <c r="G99" i="20" s="1"/>
  <c r="K98" i="20"/>
  <c r="J98" i="20" s="1"/>
  <c r="I98" i="20" s="1"/>
  <c r="H98" i="20" s="1"/>
  <c r="G98" i="20" s="1"/>
  <c r="K97" i="20"/>
  <c r="J97" i="20"/>
  <c r="I97" i="20" s="1"/>
  <c r="H97" i="20" s="1"/>
  <c r="G97" i="20" s="1"/>
  <c r="K96" i="20"/>
  <c r="J96" i="20" s="1"/>
  <c r="I96" i="20" s="1"/>
  <c r="H96" i="20" s="1"/>
  <c r="G96" i="20" s="1"/>
  <c r="K95" i="20"/>
  <c r="J95" i="20" s="1"/>
  <c r="I95" i="20" s="1"/>
  <c r="H95" i="20" s="1"/>
  <c r="G95" i="20" s="1"/>
  <c r="K94" i="20"/>
  <c r="J94" i="20" s="1"/>
  <c r="I94" i="20" s="1"/>
  <c r="H94" i="20" s="1"/>
  <c r="G94" i="20" s="1"/>
  <c r="K93" i="20"/>
  <c r="J93" i="20" s="1"/>
  <c r="I93" i="20" s="1"/>
  <c r="H93" i="20" s="1"/>
  <c r="G93" i="20" s="1"/>
  <c r="K92" i="20"/>
  <c r="J92" i="20" s="1"/>
  <c r="I92" i="20" s="1"/>
  <c r="H92" i="20" s="1"/>
  <c r="G92" i="20" s="1"/>
  <c r="K91" i="20"/>
  <c r="J91" i="20" s="1"/>
  <c r="I91" i="20" s="1"/>
  <c r="H91" i="20" s="1"/>
  <c r="G91" i="20" s="1"/>
  <c r="K90" i="20"/>
  <c r="J90" i="20" s="1"/>
  <c r="I90" i="20" s="1"/>
  <c r="H90" i="20" s="1"/>
  <c r="G90" i="20" s="1"/>
  <c r="K89" i="20"/>
  <c r="J89" i="20" s="1"/>
  <c r="I89" i="20" s="1"/>
  <c r="H89" i="20" s="1"/>
  <c r="G89" i="20" s="1"/>
  <c r="K88" i="20"/>
  <c r="J88" i="20"/>
  <c r="I88" i="20" s="1"/>
  <c r="H88" i="20" s="1"/>
  <c r="G88" i="20" s="1"/>
  <c r="K87" i="20"/>
  <c r="J87" i="20" s="1"/>
  <c r="I87" i="20" s="1"/>
  <c r="H87" i="20" s="1"/>
  <c r="G87" i="20" s="1"/>
  <c r="K86" i="20"/>
  <c r="J86" i="20" s="1"/>
  <c r="I86" i="20" s="1"/>
  <c r="H86" i="20" s="1"/>
  <c r="G86" i="20" s="1"/>
  <c r="K85" i="20"/>
  <c r="J85" i="20" s="1"/>
  <c r="I85" i="20" s="1"/>
  <c r="H85" i="20" s="1"/>
  <c r="G85" i="20" s="1"/>
  <c r="K84" i="20"/>
  <c r="J84" i="20" s="1"/>
  <c r="I84" i="20" s="1"/>
  <c r="H84" i="20" s="1"/>
  <c r="G84" i="20" s="1"/>
  <c r="K83" i="20"/>
  <c r="J83" i="20"/>
  <c r="I83" i="20" s="1"/>
  <c r="H83" i="20" s="1"/>
  <c r="G83" i="20" s="1"/>
  <c r="K82" i="20"/>
  <c r="J82" i="20" s="1"/>
  <c r="I82" i="20" s="1"/>
  <c r="H82" i="20" s="1"/>
  <c r="G82" i="20" s="1"/>
  <c r="K81" i="20"/>
  <c r="J81" i="20" s="1"/>
  <c r="I81" i="20" s="1"/>
  <c r="H81" i="20" s="1"/>
  <c r="G81" i="20" s="1"/>
  <c r="K80" i="20"/>
  <c r="J80" i="20" s="1"/>
  <c r="I80" i="20" s="1"/>
  <c r="H80" i="20" s="1"/>
  <c r="G80" i="20" s="1"/>
  <c r="K79" i="20"/>
  <c r="J79" i="20" s="1"/>
  <c r="I79" i="20" s="1"/>
  <c r="H79" i="20" s="1"/>
  <c r="G79" i="20" s="1"/>
  <c r="K78" i="20"/>
  <c r="J78" i="20" s="1"/>
  <c r="I78" i="20" s="1"/>
  <c r="H78" i="20" s="1"/>
  <c r="G78" i="20" s="1"/>
  <c r="K77" i="20"/>
  <c r="J77" i="20" s="1"/>
  <c r="I77" i="20" s="1"/>
  <c r="H77" i="20" s="1"/>
  <c r="G77" i="20" s="1"/>
  <c r="K76" i="20"/>
  <c r="J76" i="20" s="1"/>
  <c r="I76" i="20" s="1"/>
  <c r="H76" i="20" s="1"/>
  <c r="G76" i="20" s="1"/>
  <c r="K75" i="20"/>
  <c r="J75" i="20" s="1"/>
  <c r="I75" i="20" s="1"/>
  <c r="H75" i="20" s="1"/>
  <c r="G75" i="20" s="1"/>
  <c r="K74" i="20"/>
  <c r="J74" i="20" s="1"/>
  <c r="I74" i="20" s="1"/>
  <c r="H74" i="20" s="1"/>
  <c r="G74" i="20" s="1"/>
  <c r="K73" i="20"/>
  <c r="J73" i="20" s="1"/>
  <c r="I73" i="20" s="1"/>
  <c r="H73" i="20" s="1"/>
  <c r="G73" i="20" s="1"/>
  <c r="K72" i="20"/>
  <c r="J72" i="20" s="1"/>
  <c r="I72" i="20" s="1"/>
  <c r="H72" i="20" s="1"/>
  <c r="G72" i="20" s="1"/>
  <c r="K71" i="20"/>
  <c r="J71" i="20" s="1"/>
  <c r="I71" i="20" s="1"/>
  <c r="H71" i="20" s="1"/>
  <c r="G71" i="20" s="1"/>
  <c r="K70" i="20"/>
  <c r="J70" i="20" s="1"/>
  <c r="I70" i="20" s="1"/>
  <c r="H70" i="20" s="1"/>
  <c r="G70" i="20" s="1"/>
  <c r="K69" i="20"/>
  <c r="J69" i="20" s="1"/>
  <c r="I69" i="20" s="1"/>
  <c r="H69" i="20" s="1"/>
  <c r="G69" i="20" s="1"/>
  <c r="K68" i="20"/>
  <c r="J68" i="20" s="1"/>
  <c r="I68" i="20" s="1"/>
  <c r="H68" i="20" s="1"/>
  <c r="G68" i="20" s="1"/>
  <c r="K67" i="20"/>
  <c r="J67" i="20"/>
  <c r="I67" i="20" s="1"/>
  <c r="H67" i="20" s="1"/>
  <c r="G67" i="20" s="1"/>
  <c r="K66" i="20"/>
  <c r="J66" i="20" s="1"/>
  <c r="I66" i="20" s="1"/>
  <c r="H66" i="20" s="1"/>
  <c r="G66" i="20" s="1"/>
  <c r="K65" i="20"/>
  <c r="J65" i="20" s="1"/>
  <c r="I65" i="20" s="1"/>
  <c r="H65" i="20" s="1"/>
  <c r="G65" i="20" s="1"/>
  <c r="K64" i="20"/>
  <c r="J64" i="20" s="1"/>
  <c r="I64" i="20" s="1"/>
  <c r="H64" i="20" s="1"/>
  <c r="G64" i="20" s="1"/>
  <c r="K63" i="20"/>
  <c r="J63" i="20" s="1"/>
  <c r="I63" i="20" s="1"/>
  <c r="H63" i="20" s="1"/>
  <c r="G63" i="20" s="1"/>
  <c r="K62" i="20"/>
  <c r="J62" i="20" s="1"/>
  <c r="I62" i="20" s="1"/>
  <c r="H62" i="20" s="1"/>
  <c r="G62" i="20" s="1"/>
  <c r="K61" i="20"/>
  <c r="J61" i="20" s="1"/>
  <c r="I61" i="20" s="1"/>
  <c r="H61" i="20" s="1"/>
  <c r="G61" i="20" s="1"/>
  <c r="K60" i="20"/>
  <c r="J60" i="20" s="1"/>
  <c r="I60" i="20" s="1"/>
  <c r="H60" i="20" s="1"/>
  <c r="G60" i="20" s="1"/>
  <c r="K59" i="20"/>
  <c r="J59" i="20" s="1"/>
  <c r="I59" i="20" s="1"/>
  <c r="H59" i="20" s="1"/>
  <c r="G59" i="20" s="1"/>
  <c r="L58" i="20"/>
  <c r="K58" i="20" s="1"/>
  <c r="J58" i="20" s="1"/>
  <c r="I58" i="20" s="1"/>
  <c r="H58" i="20" s="1"/>
  <c r="G58" i="20" s="1"/>
  <c r="K57" i="20"/>
  <c r="J57" i="20" s="1"/>
  <c r="I57" i="20" s="1"/>
  <c r="H57" i="20" s="1"/>
  <c r="G57" i="20" s="1"/>
  <c r="K56" i="20"/>
  <c r="J56" i="20" s="1"/>
  <c r="I56" i="20" s="1"/>
  <c r="H56" i="20" s="1"/>
  <c r="G56" i="20" s="1"/>
  <c r="K55" i="20"/>
  <c r="J55" i="20" s="1"/>
  <c r="I55" i="20" s="1"/>
  <c r="H55" i="20" s="1"/>
  <c r="G55" i="20" s="1"/>
  <c r="K54" i="20"/>
  <c r="J54" i="20" s="1"/>
  <c r="I54" i="20" s="1"/>
  <c r="H54" i="20" s="1"/>
  <c r="G54" i="20" s="1"/>
  <c r="K53" i="20"/>
  <c r="J53" i="20" s="1"/>
  <c r="I53" i="20" s="1"/>
  <c r="H53" i="20" s="1"/>
  <c r="G53" i="20" s="1"/>
  <c r="K52" i="20"/>
  <c r="J52" i="20" s="1"/>
  <c r="I52" i="20" s="1"/>
  <c r="H52" i="20" s="1"/>
  <c r="G52" i="20" s="1"/>
  <c r="K51" i="20"/>
  <c r="J51" i="20" s="1"/>
  <c r="I51" i="20" s="1"/>
  <c r="H51" i="20" s="1"/>
  <c r="G51" i="20" s="1"/>
  <c r="K50" i="20"/>
  <c r="J50" i="20" s="1"/>
  <c r="I50" i="20" s="1"/>
  <c r="H50" i="20" s="1"/>
  <c r="G50" i="20" s="1"/>
  <c r="K49" i="20"/>
  <c r="J49" i="20" s="1"/>
  <c r="I49" i="20" s="1"/>
  <c r="H49" i="20" s="1"/>
  <c r="G49" i="20" s="1"/>
  <c r="K48" i="20"/>
  <c r="J48" i="20" s="1"/>
  <c r="I48" i="20" s="1"/>
  <c r="H48" i="20" s="1"/>
  <c r="G48" i="20" s="1"/>
  <c r="K47" i="20"/>
  <c r="J47" i="20" s="1"/>
  <c r="I47" i="20" s="1"/>
  <c r="H47" i="20" s="1"/>
  <c r="G47" i="20" s="1"/>
  <c r="K46" i="20"/>
  <c r="J46" i="20" s="1"/>
  <c r="I46" i="20" s="1"/>
  <c r="H46" i="20" s="1"/>
  <c r="G46" i="20" s="1"/>
  <c r="K45" i="20"/>
  <c r="J45" i="20" s="1"/>
  <c r="I45" i="20" s="1"/>
  <c r="H45" i="20" s="1"/>
  <c r="G45" i="20" s="1"/>
  <c r="K44" i="20"/>
  <c r="J44" i="20"/>
  <c r="I44" i="20" s="1"/>
  <c r="H44" i="20" s="1"/>
  <c r="G44" i="20" s="1"/>
  <c r="K43" i="20"/>
  <c r="J43" i="20" s="1"/>
  <c r="I43" i="20" s="1"/>
  <c r="H43" i="20" s="1"/>
  <c r="G43" i="20" s="1"/>
  <c r="K42" i="20"/>
  <c r="J42" i="20" s="1"/>
  <c r="I42" i="20" s="1"/>
  <c r="H42" i="20" s="1"/>
  <c r="G42" i="20" s="1"/>
  <c r="K41" i="20"/>
  <c r="J41" i="20" s="1"/>
  <c r="I41" i="20" s="1"/>
  <c r="H41" i="20" s="1"/>
  <c r="G41" i="20" s="1"/>
  <c r="I40" i="20"/>
  <c r="H40" i="20"/>
  <c r="G40" i="20" s="1"/>
  <c r="K39" i="20"/>
  <c r="J39" i="20"/>
  <c r="I39" i="20" s="1"/>
  <c r="H39" i="20" s="1"/>
  <c r="G39" i="20" s="1"/>
  <c r="K38" i="20"/>
  <c r="J38" i="20" s="1"/>
  <c r="I38" i="20" s="1"/>
  <c r="H38" i="20" s="1"/>
  <c r="G38" i="20" s="1"/>
  <c r="K37" i="20"/>
  <c r="J37" i="20" s="1"/>
  <c r="I37" i="20" s="1"/>
  <c r="H37" i="20" s="1"/>
  <c r="G37" i="20" s="1"/>
  <c r="K36" i="20"/>
  <c r="J36" i="20" s="1"/>
  <c r="I36" i="20" s="1"/>
  <c r="H36" i="20" s="1"/>
  <c r="G36" i="20" s="1"/>
  <c r="K35" i="20"/>
  <c r="J35" i="20" s="1"/>
  <c r="I35" i="20" s="1"/>
  <c r="H35" i="20" s="1"/>
  <c r="G35" i="20" s="1"/>
  <c r="K34" i="20"/>
  <c r="J34" i="20" s="1"/>
  <c r="I34" i="20" s="1"/>
  <c r="H34" i="20" s="1"/>
  <c r="G34" i="20" s="1"/>
  <c r="K33" i="20"/>
  <c r="J33" i="20" s="1"/>
  <c r="I33" i="20" s="1"/>
  <c r="H33" i="20" s="1"/>
  <c r="G33" i="20" s="1"/>
  <c r="K32" i="20"/>
  <c r="J32" i="20" s="1"/>
  <c r="I32" i="20" s="1"/>
  <c r="H32" i="20" s="1"/>
  <c r="G32" i="20" s="1"/>
  <c r="K31" i="20"/>
  <c r="J31" i="20" s="1"/>
  <c r="I31" i="20" s="1"/>
  <c r="H31" i="20" s="1"/>
  <c r="G31" i="20" s="1"/>
  <c r="K30" i="20"/>
  <c r="J30" i="20" s="1"/>
  <c r="I30" i="20" s="1"/>
  <c r="H30" i="20" s="1"/>
  <c r="G30" i="20" s="1"/>
  <c r="K29" i="20"/>
  <c r="J29" i="20" s="1"/>
  <c r="I29" i="20" s="1"/>
  <c r="H29" i="20" s="1"/>
  <c r="G29" i="20" s="1"/>
  <c r="K28" i="20"/>
  <c r="J28" i="20" s="1"/>
  <c r="I28" i="20" s="1"/>
  <c r="H28" i="20" s="1"/>
  <c r="G28" i="20" s="1"/>
  <c r="K27" i="20"/>
  <c r="J27" i="20" s="1"/>
  <c r="I27" i="20" s="1"/>
  <c r="H27" i="20" s="1"/>
  <c r="G27" i="20" s="1"/>
  <c r="K26" i="20"/>
  <c r="J26" i="20"/>
  <c r="I26" i="20" s="1"/>
  <c r="H26" i="20" s="1"/>
  <c r="G26" i="20" s="1"/>
  <c r="K25" i="20"/>
  <c r="J25" i="20" s="1"/>
  <c r="I25" i="20" s="1"/>
  <c r="H25" i="20" s="1"/>
  <c r="G25" i="20" s="1"/>
  <c r="K24" i="20"/>
  <c r="J24" i="20" s="1"/>
  <c r="I24" i="20" s="1"/>
  <c r="H24" i="20" s="1"/>
  <c r="G24" i="20" s="1"/>
  <c r="K23" i="20"/>
  <c r="J23" i="20" s="1"/>
  <c r="I23" i="20" s="1"/>
  <c r="H23" i="20" s="1"/>
  <c r="G23" i="20" s="1"/>
  <c r="K22" i="20"/>
  <c r="J22" i="20" s="1"/>
  <c r="I22" i="20" s="1"/>
  <c r="H22" i="20" s="1"/>
  <c r="G22" i="20" s="1"/>
  <c r="K21" i="20"/>
  <c r="J21" i="20" s="1"/>
  <c r="I21" i="20" s="1"/>
  <c r="H21" i="20" s="1"/>
  <c r="G21" i="20" s="1"/>
  <c r="K20" i="20"/>
  <c r="J20" i="20" s="1"/>
  <c r="I20" i="20" s="1"/>
  <c r="H20" i="20" s="1"/>
  <c r="G20" i="20" s="1"/>
  <c r="K19" i="20"/>
  <c r="J19" i="20" s="1"/>
  <c r="I19" i="20" s="1"/>
  <c r="H19" i="20" s="1"/>
  <c r="G19" i="20" s="1"/>
  <c r="K18" i="20"/>
  <c r="J18" i="20" s="1"/>
  <c r="I18" i="20" s="1"/>
  <c r="H18" i="20" s="1"/>
  <c r="G18" i="20" s="1"/>
  <c r="K17" i="20"/>
  <c r="J17" i="20" s="1"/>
  <c r="I17" i="20" s="1"/>
  <c r="H17" i="20" s="1"/>
  <c r="G17" i="20" s="1"/>
  <c r="K16" i="20"/>
  <c r="J16" i="20" s="1"/>
  <c r="I16" i="20" s="1"/>
  <c r="H16" i="20" s="1"/>
  <c r="G16" i="20" s="1"/>
  <c r="K15" i="20"/>
  <c r="J15" i="20" s="1"/>
  <c r="I15" i="20" s="1"/>
  <c r="H15" i="20" s="1"/>
  <c r="G15" i="20" s="1"/>
  <c r="K14" i="20"/>
  <c r="J14" i="20" s="1"/>
  <c r="I14" i="20" s="1"/>
  <c r="H14" i="20" s="1"/>
  <c r="G14" i="20" s="1"/>
  <c r="U17" i="29" a="1"/>
  <c r="Q17" i="29" a="1"/>
  <c r="T9" i="23" a="1"/>
  <c r="R17" i="29" a="1"/>
  <c r="T17" i="29" a="1"/>
  <c r="S17" i="29" a="1"/>
  <c r="S9" i="22" a="1"/>
  <c r="Q17" i="29" l="1"/>
  <c r="T17" i="29"/>
  <c r="R17" i="29"/>
  <c r="S17" i="29"/>
  <c r="U17" i="29"/>
  <c r="J21" i="28"/>
  <c r="AD21" i="28"/>
  <c r="I21" i="28"/>
  <c r="AC21" i="28"/>
  <c r="H21" i="28"/>
  <c r="AB21" i="28"/>
  <c r="G21" i="28"/>
  <c r="AA21" i="28"/>
  <c r="K21" i="28"/>
  <c r="AE21" i="28"/>
  <c r="T9" i="23"/>
  <c r="S9" i="22"/>
  <c r="AD9" i="22"/>
  <c r="J9" i="22"/>
  <c r="G40" i="23"/>
  <c r="AA40" i="23"/>
  <c r="AU687" i="19"/>
  <c r="AO687" i="19" s="1"/>
  <c r="AM687" i="19"/>
  <c r="AL687" i="19" s="1"/>
  <c r="AK687" i="19" s="1"/>
  <c r="AJ687" i="19" s="1"/>
  <c r="AH687" i="19"/>
  <c r="AF687" i="19"/>
  <c r="AE687" i="19"/>
  <c r="AD687" i="19" s="1"/>
  <c r="AC687" i="19" s="1"/>
  <c r="AA687" i="19"/>
  <c r="S687" i="19" s="1"/>
  <c r="K687" i="19" s="1"/>
  <c r="Y687" i="19"/>
  <c r="X687" i="19" s="1"/>
  <c r="W687" i="19" s="1"/>
  <c r="V687" i="19" s="1"/>
  <c r="U687" i="19" s="1"/>
  <c r="Q687" i="19"/>
  <c r="P687" i="19" s="1"/>
  <c r="O687" i="19" s="1"/>
  <c r="N687" i="19" s="1"/>
  <c r="M687" i="19" s="1"/>
  <c r="I687" i="19"/>
  <c r="H687" i="19" s="1"/>
  <c r="G687" i="19" s="1"/>
  <c r="F687" i="19" s="1"/>
  <c r="E687" i="19" s="1"/>
  <c r="AU686" i="19"/>
  <c r="AM686" i="19"/>
  <c r="AL686" i="19" s="1"/>
  <c r="AK686" i="19" s="1"/>
  <c r="AJ686" i="19" s="1"/>
  <c r="AH686" i="19"/>
  <c r="AF686" i="19"/>
  <c r="AE686" i="19" s="1"/>
  <c r="AD686" i="19" s="1"/>
  <c r="AC686" i="19" s="1"/>
  <c r="AA686" i="19"/>
  <c r="S686" i="19" s="1"/>
  <c r="K686" i="19" s="1"/>
  <c r="Y686" i="19"/>
  <c r="X686" i="19" s="1"/>
  <c r="W686" i="19" s="1"/>
  <c r="V686" i="19" s="1"/>
  <c r="U686" i="19" s="1"/>
  <c r="Q686" i="19"/>
  <c r="P686" i="19" s="1"/>
  <c r="O686" i="19" s="1"/>
  <c r="N686" i="19" s="1"/>
  <c r="M686" i="19" s="1"/>
  <c r="I686" i="19"/>
  <c r="H686" i="19" s="1"/>
  <c r="G686" i="19" s="1"/>
  <c r="F686" i="19" s="1"/>
  <c r="E686" i="19" s="1"/>
  <c r="AU685" i="19"/>
  <c r="AM685" i="19"/>
  <c r="AL685" i="19" s="1"/>
  <c r="AK685" i="19" s="1"/>
  <c r="AJ685" i="19" s="1"/>
  <c r="AH685" i="19"/>
  <c r="AF685" i="19"/>
  <c r="AE685" i="19" s="1"/>
  <c r="AD685" i="19" s="1"/>
  <c r="AC685" i="19" s="1"/>
  <c r="AA685" i="19"/>
  <c r="S685" i="19" s="1"/>
  <c r="K685" i="19" s="1"/>
  <c r="Y685" i="19"/>
  <c r="X685" i="19" s="1"/>
  <c r="W685" i="19" s="1"/>
  <c r="V685" i="19" s="1"/>
  <c r="U685" i="19" s="1"/>
  <c r="Q685" i="19"/>
  <c r="P685" i="19" s="1"/>
  <c r="O685" i="19" s="1"/>
  <c r="N685" i="19" s="1"/>
  <c r="M685" i="19" s="1"/>
  <c r="I685" i="19"/>
  <c r="H685" i="19" s="1"/>
  <c r="G685" i="19" s="1"/>
  <c r="F685" i="19" s="1"/>
  <c r="E685" i="19" s="1"/>
  <c r="AU684" i="19"/>
  <c r="AO684" i="19" s="1"/>
  <c r="AM684" i="19"/>
  <c r="AL684" i="19" s="1"/>
  <c r="AK684" i="19" s="1"/>
  <c r="AJ684" i="19" s="1"/>
  <c r="AH684" i="19"/>
  <c r="AF684" i="19"/>
  <c r="AE684" i="19" s="1"/>
  <c r="AD684" i="19" s="1"/>
  <c r="AC684" i="19" s="1"/>
  <c r="AA684" i="19"/>
  <c r="S684" i="19" s="1"/>
  <c r="K684" i="19" s="1"/>
  <c r="Y684" i="19"/>
  <c r="X684" i="19" s="1"/>
  <c r="W684" i="19" s="1"/>
  <c r="V684" i="19" s="1"/>
  <c r="U684" i="19" s="1"/>
  <c r="Q684" i="19"/>
  <c r="P684" i="19" s="1"/>
  <c r="O684" i="19" s="1"/>
  <c r="N684" i="19" s="1"/>
  <c r="M684" i="19" s="1"/>
  <c r="I684" i="19"/>
  <c r="H684" i="19" s="1"/>
  <c r="G684" i="19" s="1"/>
  <c r="F684" i="19" s="1"/>
  <c r="E684" i="19" s="1"/>
  <c r="AU683" i="19"/>
  <c r="AM683" i="19"/>
  <c r="AL683" i="19" s="1"/>
  <c r="AK683" i="19" s="1"/>
  <c r="AJ683" i="19" s="1"/>
  <c r="AH683" i="19"/>
  <c r="AF683" i="19"/>
  <c r="AE683" i="19" s="1"/>
  <c r="AD683" i="19" s="1"/>
  <c r="AC683" i="19" s="1"/>
  <c r="AA683" i="19"/>
  <c r="S683" i="19" s="1"/>
  <c r="K683" i="19" s="1"/>
  <c r="Y683" i="19"/>
  <c r="X683" i="19" s="1"/>
  <c r="W683" i="19" s="1"/>
  <c r="V683" i="19" s="1"/>
  <c r="U683" i="19" s="1"/>
  <c r="Q683" i="19"/>
  <c r="P683" i="19" s="1"/>
  <c r="O683" i="19" s="1"/>
  <c r="N683" i="19" s="1"/>
  <c r="M683" i="19" s="1"/>
  <c r="I683" i="19"/>
  <c r="H683" i="19" s="1"/>
  <c r="G683" i="19" s="1"/>
  <c r="F683" i="19" s="1"/>
  <c r="E683" i="19" s="1"/>
  <c r="AU682" i="19"/>
  <c r="AO682" i="19" s="1"/>
  <c r="AM682" i="19"/>
  <c r="AL682" i="19" s="1"/>
  <c r="AK682" i="19" s="1"/>
  <c r="AJ682" i="19" s="1"/>
  <c r="AH682" i="19"/>
  <c r="AF682" i="19"/>
  <c r="AE682" i="19" s="1"/>
  <c r="AD682" i="19" s="1"/>
  <c r="AC682" i="19" s="1"/>
  <c r="AA682" i="19"/>
  <c r="S682" i="19" s="1"/>
  <c r="K682" i="19" s="1"/>
  <c r="Y682" i="19"/>
  <c r="X682" i="19" s="1"/>
  <c r="W682" i="19" s="1"/>
  <c r="V682" i="19" s="1"/>
  <c r="U682" i="19" s="1"/>
  <c r="Q682" i="19"/>
  <c r="P682" i="19" s="1"/>
  <c r="O682" i="19" s="1"/>
  <c r="N682" i="19" s="1"/>
  <c r="M682" i="19" s="1"/>
  <c r="I682" i="19"/>
  <c r="H682" i="19" s="1"/>
  <c r="G682" i="19" s="1"/>
  <c r="F682" i="19" s="1"/>
  <c r="E682" i="19" s="1"/>
  <c r="AU681" i="19"/>
  <c r="AM681" i="19"/>
  <c r="AL681" i="19" s="1"/>
  <c r="AK681" i="19" s="1"/>
  <c r="AJ681" i="19" s="1"/>
  <c r="AH681" i="19"/>
  <c r="AF681" i="19"/>
  <c r="AE681" i="19" s="1"/>
  <c r="AD681" i="19" s="1"/>
  <c r="AC681" i="19" s="1"/>
  <c r="AA681" i="19"/>
  <c r="S681" i="19" s="1"/>
  <c r="K681" i="19" s="1"/>
  <c r="Y681" i="19"/>
  <c r="X681" i="19" s="1"/>
  <c r="W681" i="19" s="1"/>
  <c r="V681" i="19" s="1"/>
  <c r="U681" i="19" s="1"/>
  <c r="Q681" i="19"/>
  <c r="P681" i="19" s="1"/>
  <c r="O681" i="19" s="1"/>
  <c r="N681" i="19" s="1"/>
  <c r="M681" i="19" s="1"/>
  <c r="I681" i="19"/>
  <c r="H681" i="19" s="1"/>
  <c r="G681" i="19" s="1"/>
  <c r="F681" i="19" s="1"/>
  <c r="E681" i="19" s="1"/>
  <c r="AU680" i="19"/>
  <c r="AM680" i="19"/>
  <c r="AL680" i="19" s="1"/>
  <c r="AK680" i="19" s="1"/>
  <c r="AJ680" i="19" s="1"/>
  <c r="AH680" i="19"/>
  <c r="AF680" i="19"/>
  <c r="AE680" i="19" s="1"/>
  <c r="AD680" i="19" s="1"/>
  <c r="AC680" i="19" s="1"/>
  <c r="AA680" i="19"/>
  <c r="S680" i="19" s="1"/>
  <c r="K680" i="19" s="1"/>
  <c r="Y680" i="19"/>
  <c r="X680" i="19" s="1"/>
  <c r="W680" i="19" s="1"/>
  <c r="V680" i="19" s="1"/>
  <c r="U680" i="19" s="1"/>
  <c r="Q680" i="19"/>
  <c r="P680" i="19" s="1"/>
  <c r="O680" i="19" s="1"/>
  <c r="N680" i="19" s="1"/>
  <c r="M680" i="19" s="1"/>
  <c r="I680" i="19"/>
  <c r="H680" i="19" s="1"/>
  <c r="G680" i="19" s="1"/>
  <c r="F680" i="19" s="1"/>
  <c r="E680" i="19" s="1"/>
  <c r="AY679" i="19"/>
  <c r="AU679" i="19"/>
  <c r="AM679" i="19"/>
  <c r="AL679" i="19" s="1"/>
  <c r="AK679" i="19" s="1"/>
  <c r="AJ679" i="19" s="1"/>
  <c r="AH679" i="19"/>
  <c r="AF679" i="19"/>
  <c r="AE679" i="19" s="1"/>
  <c r="AD679" i="19" s="1"/>
  <c r="AC679" i="19" s="1"/>
  <c r="AA679" i="19"/>
  <c r="S679" i="19" s="1"/>
  <c r="K679" i="19" s="1"/>
  <c r="Y679" i="19"/>
  <c r="X679" i="19" s="1"/>
  <c r="W679" i="19" s="1"/>
  <c r="V679" i="19" s="1"/>
  <c r="U679" i="19" s="1"/>
  <c r="Q679" i="19"/>
  <c r="P679" i="19" s="1"/>
  <c r="O679" i="19" s="1"/>
  <c r="N679" i="19" s="1"/>
  <c r="M679" i="19" s="1"/>
  <c r="I679" i="19"/>
  <c r="H679" i="19" s="1"/>
  <c r="G679" i="19" s="1"/>
  <c r="F679" i="19" s="1"/>
  <c r="E679" i="19" s="1"/>
  <c r="AU678" i="19"/>
  <c r="AM678" i="19"/>
  <c r="AL678" i="19" s="1"/>
  <c r="AK678" i="19" s="1"/>
  <c r="AJ678" i="19" s="1"/>
  <c r="AH678" i="19"/>
  <c r="AF678" i="19"/>
  <c r="AE678" i="19" s="1"/>
  <c r="AD678" i="19" s="1"/>
  <c r="AC678" i="19" s="1"/>
  <c r="AA678" i="19"/>
  <c r="S678" i="19" s="1"/>
  <c r="K678" i="19" s="1"/>
  <c r="Y678" i="19"/>
  <c r="X678" i="19" s="1"/>
  <c r="W678" i="19" s="1"/>
  <c r="V678" i="19" s="1"/>
  <c r="U678" i="19" s="1"/>
  <c r="Q678" i="19"/>
  <c r="P678" i="19" s="1"/>
  <c r="O678" i="19" s="1"/>
  <c r="N678" i="19" s="1"/>
  <c r="M678" i="19" s="1"/>
  <c r="I678" i="19"/>
  <c r="H678" i="19" s="1"/>
  <c r="G678" i="19" s="1"/>
  <c r="F678" i="19" s="1"/>
  <c r="E678" i="19" s="1"/>
  <c r="AU677" i="19"/>
  <c r="AT677" i="19" s="1"/>
  <c r="AS677" i="19" s="1"/>
  <c r="AR677" i="19" s="1"/>
  <c r="AQ677" i="19" s="1"/>
  <c r="AM677" i="19"/>
  <c r="AL677" i="19" s="1"/>
  <c r="AK677" i="19" s="1"/>
  <c r="AJ677" i="19" s="1"/>
  <c r="AH677" i="19"/>
  <c r="AF677" i="19"/>
  <c r="AE677" i="19" s="1"/>
  <c r="AD677" i="19" s="1"/>
  <c r="AC677" i="19" s="1"/>
  <c r="AA677" i="19"/>
  <c r="Y677" i="19"/>
  <c r="X677" i="19" s="1"/>
  <c r="W677" i="19" s="1"/>
  <c r="V677" i="19" s="1"/>
  <c r="U677" i="19" s="1"/>
  <c r="S677" i="19"/>
  <c r="K677" i="19" s="1"/>
  <c r="Q677" i="19"/>
  <c r="P677" i="19" s="1"/>
  <c r="O677" i="19" s="1"/>
  <c r="N677" i="19" s="1"/>
  <c r="M677" i="19" s="1"/>
  <c r="I677" i="19"/>
  <c r="H677" i="19" s="1"/>
  <c r="G677" i="19" s="1"/>
  <c r="F677" i="19" s="1"/>
  <c r="E677" i="19" s="1"/>
  <c r="AU676" i="19"/>
  <c r="AT676" i="19" s="1"/>
  <c r="AS676" i="19" s="1"/>
  <c r="AR676" i="19" s="1"/>
  <c r="AQ676" i="19" s="1"/>
  <c r="AM676" i="19"/>
  <c r="AL676" i="19" s="1"/>
  <c r="AK676" i="19" s="1"/>
  <c r="AJ676" i="19" s="1"/>
  <c r="AH676" i="19"/>
  <c r="AF676" i="19"/>
  <c r="AE676" i="19" s="1"/>
  <c r="AD676" i="19" s="1"/>
  <c r="AC676" i="19" s="1"/>
  <c r="AA676" i="19"/>
  <c r="S676" i="19" s="1"/>
  <c r="K676" i="19" s="1"/>
  <c r="Y676" i="19"/>
  <c r="X676" i="19" s="1"/>
  <c r="W676" i="19" s="1"/>
  <c r="V676" i="19" s="1"/>
  <c r="U676" i="19" s="1"/>
  <c r="Q676" i="19"/>
  <c r="P676" i="19" s="1"/>
  <c r="O676" i="19" s="1"/>
  <c r="N676" i="19" s="1"/>
  <c r="M676" i="19" s="1"/>
  <c r="I676" i="19"/>
  <c r="H676" i="19" s="1"/>
  <c r="G676" i="19" s="1"/>
  <c r="F676" i="19" s="1"/>
  <c r="E676" i="19" s="1"/>
  <c r="AU675" i="19"/>
  <c r="AO675" i="19" s="1"/>
  <c r="AM675" i="19"/>
  <c r="AL675" i="19" s="1"/>
  <c r="AK675" i="19" s="1"/>
  <c r="AJ675" i="19" s="1"/>
  <c r="AH675" i="19"/>
  <c r="AF675" i="19"/>
  <c r="AE675" i="19" s="1"/>
  <c r="AD675" i="19" s="1"/>
  <c r="AC675" i="19" s="1"/>
  <c r="AA675" i="19"/>
  <c r="S675" i="19" s="1"/>
  <c r="K675" i="19" s="1"/>
  <c r="Y675" i="19"/>
  <c r="X675" i="19" s="1"/>
  <c r="W675" i="19" s="1"/>
  <c r="V675" i="19" s="1"/>
  <c r="U675" i="19" s="1"/>
  <c r="Q675" i="19"/>
  <c r="P675" i="19" s="1"/>
  <c r="O675" i="19" s="1"/>
  <c r="N675" i="19" s="1"/>
  <c r="M675" i="19" s="1"/>
  <c r="I675" i="19"/>
  <c r="H675" i="19" s="1"/>
  <c r="G675" i="19" s="1"/>
  <c r="F675" i="19" s="1"/>
  <c r="E675" i="19" s="1"/>
  <c r="AU674" i="19"/>
  <c r="AT674" i="19" s="1"/>
  <c r="AS674" i="19" s="1"/>
  <c r="AR674" i="19" s="1"/>
  <c r="AQ674" i="19" s="1"/>
  <c r="AO674" i="19"/>
  <c r="AM674" i="19"/>
  <c r="AL674" i="19" s="1"/>
  <c r="AK674" i="19" s="1"/>
  <c r="AJ674" i="19" s="1"/>
  <c r="AH674" i="19"/>
  <c r="AF674" i="19"/>
  <c r="AE674" i="19" s="1"/>
  <c r="AD674" i="19" s="1"/>
  <c r="AC674" i="19" s="1"/>
  <c r="AA674" i="19"/>
  <c r="Y674" i="19"/>
  <c r="X674" i="19" s="1"/>
  <c r="W674" i="19" s="1"/>
  <c r="V674" i="19" s="1"/>
  <c r="U674" i="19" s="1"/>
  <c r="S674" i="19"/>
  <c r="K674" i="19" s="1"/>
  <c r="Q674" i="19"/>
  <c r="P674" i="19" s="1"/>
  <c r="O674" i="19" s="1"/>
  <c r="N674" i="19" s="1"/>
  <c r="M674" i="19" s="1"/>
  <c r="I674" i="19"/>
  <c r="H674" i="19" s="1"/>
  <c r="G674" i="19" s="1"/>
  <c r="F674" i="19" s="1"/>
  <c r="E674" i="19" s="1"/>
  <c r="AU673" i="19"/>
  <c r="AM673" i="19"/>
  <c r="AL673" i="19" s="1"/>
  <c r="AK673" i="19" s="1"/>
  <c r="AJ673" i="19" s="1"/>
  <c r="AH673" i="19"/>
  <c r="AF673" i="19"/>
  <c r="AE673" i="19" s="1"/>
  <c r="AD673" i="19" s="1"/>
  <c r="AC673" i="19" s="1"/>
  <c r="AA673" i="19"/>
  <c r="S673" i="19" s="1"/>
  <c r="K673" i="19" s="1"/>
  <c r="Y673" i="19"/>
  <c r="X673" i="19" s="1"/>
  <c r="W673" i="19" s="1"/>
  <c r="V673" i="19" s="1"/>
  <c r="U673" i="19" s="1"/>
  <c r="Q673" i="19"/>
  <c r="P673" i="19" s="1"/>
  <c r="O673" i="19" s="1"/>
  <c r="N673" i="19" s="1"/>
  <c r="M673" i="19" s="1"/>
  <c r="I673" i="19"/>
  <c r="H673" i="19" s="1"/>
  <c r="G673" i="19" s="1"/>
  <c r="F673" i="19" s="1"/>
  <c r="E673" i="19" s="1"/>
  <c r="AU672" i="19"/>
  <c r="AM672" i="19"/>
  <c r="AL672" i="19" s="1"/>
  <c r="AK672" i="19" s="1"/>
  <c r="AJ672" i="19" s="1"/>
  <c r="AH672" i="19"/>
  <c r="AF672" i="19"/>
  <c r="AE672" i="19" s="1"/>
  <c r="AD672" i="19" s="1"/>
  <c r="AC672" i="19" s="1"/>
  <c r="AA672" i="19"/>
  <c r="S672" i="19" s="1"/>
  <c r="K672" i="19" s="1"/>
  <c r="Y672" i="19"/>
  <c r="X672" i="19" s="1"/>
  <c r="W672" i="19" s="1"/>
  <c r="V672" i="19" s="1"/>
  <c r="U672" i="19" s="1"/>
  <c r="Q672" i="19"/>
  <c r="P672" i="19" s="1"/>
  <c r="O672" i="19" s="1"/>
  <c r="N672" i="19" s="1"/>
  <c r="M672" i="19" s="1"/>
  <c r="I672" i="19"/>
  <c r="H672" i="19" s="1"/>
  <c r="G672" i="19" s="1"/>
  <c r="F672" i="19" s="1"/>
  <c r="E672" i="19" s="1"/>
  <c r="AU671" i="19"/>
  <c r="AM671" i="19"/>
  <c r="AL671" i="19" s="1"/>
  <c r="AK671" i="19" s="1"/>
  <c r="AJ671" i="19" s="1"/>
  <c r="AH671" i="19"/>
  <c r="AF671" i="19"/>
  <c r="AE671" i="19"/>
  <c r="AD671" i="19" s="1"/>
  <c r="AC671" i="19" s="1"/>
  <c r="AA671" i="19"/>
  <c r="S671" i="19" s="1"/>
  <c r="K671" i="19" s="1"/>
  <c r="Y671" i="19"/>
  <c r="X671" i="19" s="1"/>
  <c r="W671" i="19" s="1"/>
  <c r="V671" i="19" s="1"/>
  <c r="U671" i="19" s="1"/>
  <c r="Q671" i="19"/>
  <c r="P671" i="19" s="1"/>
  <c r="O671" i="19" s="1"/>
  <c r="N671" i="19" s="1"/>
  <c r="M671" i="19" s="1"/>
  <c r="I671" i="19"/>
  <c r="H671" i="19" s="1"/>
  <c r="G671" i="19" s="1"/>
  <c r="F671" i="19" s="1"/>
  <c r="E671" i="19" s="1"/>
  <c r="AU670" i="19"/>
  <c r="AM670" i="19"/>
  <c r="AL670" i="19" s="1"/>
  <c r="AK670" i="19" s="1"/>
  <c r="AJ670" i="19" s="1"/>
  <c r="AH670" i="19"/>
  <c r="AF670" i="19"/>
  <c r="AE670" i="19" s="1"/>
  <c r="AD670" i="19" s="1"/>
  <c r="AC670" i="19" s="1"/>
  <c r="AA670" i="19"/>
  <c r="S670" i="19" s="1"/>
  <c r="K670" i="19" s="1"/>
  <c r="Y670" i="19"/>
  <c r="X670" i="19" s="1"/>
  <c r="W670" i="19" s="1"/>
  <c r="V670" i="19" s="1"/>
  <c r="U670" i="19" s="1"/>
  <c r="Q670" i="19"/>
  <c r="P670" i="19" s="1"/>
  <c r="O670" i="19" s="1"/>
  <c r="N670" i="19" s="1"/>
  <c r="M670" i="19" s="1"/>
  <c r="I670" i="19"/>
  <c r="H670" i="19" s="1"/>
  <c r="G670" i="19" s="1"/>
  <c r="F670" i="19" s="1"/>
  <c r="E670" i="19" s="1"/>
  <c r="AU669" i="19"/>
  <c r="AM669" i="19"/>
  <c r="AL669" i="19" s="1"/>
  <c r="AK669" i="19" s="1"/>
  <c r="AJ669" i="19" s="1"/>
  <c r="AH669" i="19"/>
  <c r="AF669" i="19"/>
  <c r="AE669" i="19" s="1"/>
  <c r="AD669" i="19" s="1"/>
  <c r="AC669" i="19" s="1"/>
  <c r="AA669" i="19"/>
  <c r="S669" i="19" s="1"/>
  <c r="K669" i="19" s="1"/>
  <c r="Y669" i="19"/>
  <c r="X669" i="19" s="1"/>
  <c r="W669" i="19" s="1"/>
  <c r="V669" i="19" s="1"/>
  <c r="U669" i="19" s="1"/>
  <c r="Q669" i="19"/>
  <c r="P669" i="19" s="1"/>
  <c r="O669" i="19"/>
  <c r="N669" i="19" s="1"/>
  <c r="M669" i="19" s="1"/>
  <c r="I669" i="19"/>
  <c r="H669" i="19" s="1"/>
  <c r="G669" i="19" s="1"/>
  <c r="F669" i="19" s="1"/>
  <c r="E669" i="19" s="1"/>
  <c r="AU668" i="19"/>
  <c r="AM668" i="19"/>
  <c r="AL668" i="19" s="1"/>
  <c r="AK668" i="19" s="1"/>
  <c r="AJ668" i="19" s="1"/>
  <c r="AH668" i="19"/>
  <c r="AF668" i="19"/>
  <c r="AE668" i="19" s="1"/>
  <c r="AD668" i="19" s="1"/>
  <c r="AC668" i="19" s="1"/>
  <c r="AA668" i="19"/>
  <c r="S668" i="19" s="1"/>
  <c r="K668" i="19" s="1"/>
  <c r="Y668" i="19"/>
  <c r="X668" i="19" s="1"/>
  <c r="W668" i="19" s="1"/>
  <c r="V668" i="19" s="1"/>
  <c r="U668" i="19" s="1"/>
  <c r="Q668" i="19"/>
  <c r="P668" i="19" s="1"/>
  <c r="O668" i="19" s="1"/>
  <c r="N668" i="19" s="1"/>
  <c r="M668" i="19" s="1"/>
  <c r="I668" i="19"/>
  <c r="H668" i="19" s="1"/>
  <c r="G668" i="19" s="1"/>
  <c r="F668" i="19" s="1"/>
  <c r="E668" i="19" s="1"/>
  <c r="AU667" i="19"/>
  <c r="AM667" i="19"/>
  <c r="AL667" i="19" s="1"/>
  <c r="AK667" i="19" s="1"/>
  <c r="AJ667" i="19" s="1"/>
  <c r="AH667" i="19"/>
  <c r="AF667" i="19"/>
  <c r="AE667" i="19" s="1"/>
  <c r="AD667" i="19" s="1"/>
  <c r="AC667" i="19" s="1"/>
  <c r="AA667" i="19"/>
  <c r="S667" i="19" s="1"/>
  <c r="K667" i="19" s="1"/>
  <c r="Y667" i="19"/>
  <c r="X667" i="19" s="1"/>
  <c r="W667" i="19" s="1"/>
  <c r="V667" i="19" s="1"/>
  <c r="U667" i="19" s="1"/>
  <c r="Q667" i="19"/>
  <c r="P667" i="19" s="1"/>
  <c r="O667" i="19" s="1"/>
  <c r="N667" i="19" s="1"/>
  <c r="M667" i="19" s="1"/>
  <c r="I667" i="19"/>
  <c r="H667" i="19" s="1"/>
  <c r="G667" i="19" s="1"/>
  <c r="F667" i="19" s="1"/>
  <c r="E667" i="19" s="1"/>
  <c r="AU666" i="19"/>
  <c r="AT666" i="19" s="1"/>
  <c r="AS666" i="19" s="1"/>
  <c r="AR666" i="19" s="1"/>
  <c r="AQ666" i="19" s="1"/>
  <c r="AM666" i="19"/>
  <c r="AL666" i="19" s="1"/>
  <c r="AK666" i="19" s="1"/>
  <c r="AJ666" i="19" s="1"/>
  <c r="AH666" i="19"/>
  <c r="AF666" i="19"/>
  <c r="AE666" i="19" s="1"/>
  <c r="AD666" i="19" s="1"/>
  <c r="AC666" i="19" s="1"/>
  <c r="AA666" i="19"/>
  <c r="S666" i="19" s="1"/>
  <c r="Y666" i="19"/>
  <c r="X666" i="19" s="1"/>
  <c r="W666" i="19" s="1"/>
  <c r="V666" i="19" s="1"/>
  <c r="U666" i="19" s="1"/>
  <c r="Q666" i="19"/>
  <c r="P666" i="19" s="1"/>
  <c r="O666" i="19" s="1"/>
  <c r="N666" i="19" s="1"/>
  <c r="M666" i="19" s="1"/>
  <c r="K666" i="19"/>
  <c r="I666" i="19"/>
  <c r="H666" i="19" s="1"/>
  <c r="G666" i="19" s="1"/>
  <c r="F666" i="19" s="1"/>
  <c r="E666" i="19" s="1"/>
  <c r="AU665" i="19"/>
  <c r="AT665" i="19" s="1"/>
  <c r="AS665" i="19" s="1"/>
  <c r="AR665" i="19" s="1"/>
  <c r="AQ665" i="19" s="1"/>
  <c r="AM665" i="19"/>
  <c r="AL665" i="19" s="1"/>
  <c r="AK665" i="19" s="1"/>
  <c r="AJ665" i="19" s="1"/>
  <c r="AH665" i="19"/>
  <c r="AF665" i="19"/>
  <c r="AE665" i="19" s="1"/>
  <c r="AD665" i="19" s="1"/>
  <c r="AC665" i="19" s="1"/>
  <c r="AA665" i="19"/>
  <c r="S665" i="19" s="1"/>
  <c r="K665" i="19" s="1"/>
  <c r="Y665" i="19"/>
  <c r="X665" i="19" s="1"/>
  <c r="W665" i="19" s="1"/>
  <c r="V665" i="19" s="1"/>
  <c r="U665" i="19" s="1"/>
  <c r="Q665" i="19"/>
  <c r="P665" i="19" s="1"/>
  <c r="O665" i="19" s="1"/>
  <c r="N665" i="19" s="1"/>
  <c r="M665" i="19" s="1"/>
  <c r="I665" i="19"/>
  <c r="H665" i="19" s="1"/>
  <c r="G665" i="19" s="1"/>
  <c r="F665" i="19" s="1"/>
  <c r="E665" i="19" s="1"/>
  <c r="AY664" i="19"/>
  <c r="AU664" i="19"/>
  <c r="AM664" i="19"/>
  <c r="AL664" i="19" s="1"/>
  <c r="AK664" i="19" s="1"/>
  <c r="AJ664" i="19" s="1"/>
  <c r="AH664" i="19"/>
  <c r="AF664" i="19"/>
  <c r="AE664" i="19" s="1"/>
  <c r="AD664" i="19" s="1"/>
  <c r="AC664" i="19" s="1"/>
  <c r="AA664" i="19"/>
  <c r="S664" i="19" s="1"/>
  <c r="Y664" i="19"/>
  <c r="X664" i="19" s="1"/>
  <c r="W664" i="19" s="1"/>
  <c r="V664" i="19" s="1"/>
  <c r="U664" i="19" s="1"/>
  <c r="Q664" i="19"/>
  <c r="P664" i="19"/>
  <c r="O664" i="19"/>
  <c r="N664" i="19" s="1"/>
  <c r="M664" i="19" s="1"/>
  <c r="K664" i="19"/>
  <c r="I664" i="19"/>
  <c r="H664" i="19" s="1"/>
  <c r="G664" i="19" s="1"/>
  <c r="F664" i="19" s="1"/>
  <c r="E664" i="19" s="1"/>
  <c r="AU663" i="19"/>
  <c r="AT663" i="19" s="1"/>
  <c r="AS663" i="19" s="1"/>
  <c r="AR663" i="19" s="1"/>
  <c r="AQ663" i="19" s="1"/>
  <c r="AO663" i="19"/>
  <c r="AM663" i="19"/>
  <c r="AL663" i="19" s="1"/>
  <c r="AK663" i="19" s="1"/>
  <c r="AJ663" i="19" s="1"/>
  <c r="AH663" i="19"/>
  <c r="AF663" i="19"/>
  <c r="AE663" i="19" s="1"/>
  <c r="AD663" i="19" s="1"/>
  <c r="AC663" i="19" s="1"/>
  <c r="AA663" i="19"/>
  <c r="S663" i="19" s="1"/>
  <c r="K663" i="19" s="1"/>
  <c r="Y663" i="19"/>
  <c r="X663" i="19" s="1"/>
  <c r="W663" i="19" s="1"/>
  <c r="V663" i="19" s="1"/>
  <c r="U663" i="19" s="1"/>
  <c r="Q663" i="19"/>
  <c r="P663" i="19" s="1"/>
  <c r="O663" i="19" s="1"/>
  <c r="N663" i="19" s="1"/>
  <c r="M663" i="19" s="1"/>
  <c r="I663" i="19"/>
  <c r="H663" i="19" s="1"/>
  <c r="G663" i="19" s="1"/>
  <c r="F663" i="19" s="1"/>
  <c r="E663" i="19" s="1"/>
  <c r="AU662" i="19"/>
  <c r="AO662" i="19" s="1"/>
  <c r="AM662" i="19"/>
  <c r="AL662" i="19" s="1"/>
  <c r="AK662" i="19" s="1"/>
  <c r="AJ662" i="19" s="1"/>
  <c r="AH662" i="19"/>
  <c r="AF662" i="19"/>
  <c r="AE662" i="19" s="1"/>
  <c r="AD662" i="19" s="1"/>
  <c r="AC662" i="19" s="1"/>
  <c r="AA662" i="19"/>
  <c r="S662" i="19" s="1"/>
  <c r="K662" i="19" s="1"/>
  <c r="Y662" i="19"/>
  <c r="X662" i="19" s="1"/>
  <c r="W662" i="19" s="1"/>
  <c r="V662" i="19" s="1"/>
  <c r="U662" i="19" s="1"/>
  <c r="Q662" i="19"/>
  <c r="P662" i="19" s="1"/>
  <c r="O662" i="19" s="1"/>
  <c r="N662" i="19" s="1"/>
  <c r="M662" i="19" s="1"/>
  <c r="I662" i="19"/>
  <c r="H662" i="19"/>
  <c r="G662" i="19" s="1"/>
  <c r="F662" i="19" s="1"/>
  <c r="E662" i="19" s="1"/>
  <c r="AU661" i="19"/>
  <c r="AT661" i="19" s="1"/>
  <c r="AS661" i="19" s="1"/>
  <c r="AR661" i="19" s="1"/>
  <c r="AQ661" i="19" s="1"/>
  <c r="AM661" i="19"/>
  <c r="AL661" i="19" s="1"/>
  <c r="AK661" i="19" s="1"/>
  <c r="AJ661" i="19" s="1"/>
  <c r="AH661" i="19"/>
  <c r="AF661" i="19"/>
  <c r="AE661" i="19" s="1"/>
  <c r="AD661" i="19" s="1"/>
  <c r="AC661" i="19" s="1"/>
  <c r="AA661" i="19"/>
  <c r="S661" i="19" s="1"/>
  <c r="K661" i="19" s="1"/>
  <c r="Y661" i="19"/>
  <c r="X661" i="19" s="1"/>
  <c r="W661" i="19" s="1"/>
  <c r="V661" i="19" s="1"/>
  <c r="U661" i="19" s="1"/>
  <c r="Q661" i="19"/>
  <c r="P661" i="19"/>
  <c r="O661" i="19" s="1"/>
  <c r="N661" i="19" s="1"/>
  <c r="M661" i="19" s="1"/>
  <c r="I661" i="19"/>
  <c r="H661" i="19" s="1"/>
  <c r="G661" i="19" s="1"/>
  <c r="F661" i="19" s="1"/>
  <c r="E661" i="19" s="1"/>
  <c r="AU660" i="19"/>
  <c r="AM660" i="19"/>
  <c r="AL660" i="19" s="1"/>
  <c r="AK660" i="19" s="1"/>
  <c r="AJ660" i="19" s="1"/>
  <c r="AH660" i="19"/>
  <c r="AF660" i="19"/>
  <c r="AE660" i="19" s="1"/>
  <c r="AD660" i="19" s="1"/>
  <c r="AC660" i="19" s="1"/>
  <c r="AA660" i="19"/>
  <c r="S660" i="19" s="1"/>
  <c r="K660" i="19" s="1"/>
  <c r="Y660" i="19"/>
  <c r="X660" i="19" s="1"/>
  <c r="W660" i="19" s="1"/>
  <c r="V660" i="19" s="1"/>
  <c r="U660" i="19" s="1"/>
  <c r="Q660" i="19"/>
  <c r="P660" i="19" s="1"/>
  <c r="O660" i="19" s="1"/>
  <c r="N660" i="19" s="1"/>
  <c r="M660" i="19" s="1"/>
  <c r="I660" i="19"/>
  <c r="H660" i="19" s="1"/>
  <c r="G660" i="19" s="1"/>
  <c r="F660" i="19" s="1"/>
  <c r="E660" i="19" s="1"/>
  <c r="AU659" i="19"/>
  <c r="AM659" i="19"/>
  <c r="AL659" i="19" s="1"/>
  <c r="AK659" i="19" s="1"/>
  <c r="AJ659" i="19" s="1"/>
  <c r="AH659" i="19"/>
  <c r="AF659" i="19"/>
  <c r="AE659" i="19" s="1"/>
  <c r="AD659" i="19" s="1"/>
  <c r="AC659" i="19" s="1"/>
  <c r="AA659" i="19"/>
  <c r="Y659" i="19"/>
  <c r="X659" i="19" s="1"/>
  <c r="W659" i="19" s="1"/>
  <c r="V659" i="19" s="1"/>
  <c r="U659" i="19" s="1"/>
  <c r="S659" i="19"/>
  <c r="K659" i="19" s="1"/>
  <c r="Q659" i="19"/>
  <c r="P659" i="19" s="1"/>
  <c r="O659" i="19" s="1"/>
  <c r="N659" i="19" s="1"/>
  <c r="M659" i="19" s="1"/>
  <c r="I659" i="19"/>
  <c r="H659" i="19" s="1"/>
  <c r="G659" i="19" s="1"/>
  <c r="F659" i="19" s="1"/>
  <c r="E659" i="19" s="1"/>
  <c r="AU658" i="19"/>
  <c r="AM658" i="19"/>
  <c r="AL658" i="19" s="1"/>
  <c r="AK658" i="19" s="1"/>
  <c r="AJ658" i="19" s="1"/>
  <c r="AH658" i="19"/>
  <c r="AF658" i="19"/>
  <c r="AE658" i="19" s="1"/>
  <c r="AD658" i="19" s="1"/>
  <c r="AC658" i="19" s="1"/>
  <c r="AA658" i="19"/>
  <c r="S658" i="19" s="1"/>
  <c r="K658" i="19" s="1"/>
  <c r="Y658" i="19"/>
  <c r="X658" i="19" s="1"/>
  <c r="W658" i="19" s="1"/>
  <c r="V658" i="19" s="1"/>
  <c r="U658" i="19" s="1"/>
  <c r="Q658" i="19"/>
  <c r="P658" i="19" s="1"/>
  <c r="O658" i="19" s="1"/>
  <c r="N658" i="19" s="1"/>
  <c r="M658" i="19" s="1"/>
  <c r="I658" i="19"/>
  <c r="H658" i="19" s="1"/>
  <c r="G658" i="19" s="1"/>
  <c r="F658" i="19" s="1"/>
  <c r="E658" i="19" s="1"/>
  <c r="AU657" i="19"/>
  <c r="AT657" i="19" s="1"/>
  <c r="AS657" i="19" s="1"/>
  <c r="AR657" i="19" s="1"/>
  <c r="AQ657" i="19" s="1"/>
  <c r="AO657" i="19"/>
  <c r="AM657" i="19"/>
  <c r="AL657" i="19" s="1"/>
  <c r="AK657" i="19" s="1"/>
  <c r="AJ657" i="19" s="1"/>
  <c r="AH657" i="19"/>
  <c r="AF657" i="19"/>
  <c r="AE657" i="19" s="1"/>
  <c r="AD657" i="19" s="1"/>
  <c r="AC657" i="19" s="1"/>
  <c r="AA657" i="19"/>
  <c r="S657" i="19" s="1"/>
  <c r="K657" i="19" s="1"/>
  <c r="Y657" i="19"/>
  <c r="X657" i="19" s="1"/>
  <c r="W657" i="19"/>
  <c r="V657" i="19" s="1"/>
  <c r="U657" i="19" s="1"/>
  <c r="Q657" i="19"/>
  <c r="P657" i="19" s="1"/>
  <c r="O657" i="19" s="1"/>
  <c r="N657" i="19" s="1"/>
  <c r="M657" i="19" s="1"/>
  <c r="I657" i="19"/>
  <c r="H657" i="19" s="1"/>
  <c r="G657" i="19" s="1"/>
  <c r="F657" i="19" s="1"/>
  <c r="E657" i="19" s="1"/>
  <c r="AU656" i="19"/>
  <c r="AO656" i="19" s="1"/>
  <c r="AM656" i="19"/>
  <c r="AL656" i="19" s="1"/>
  <c r="AK656" i="19" s="1"/>
  <c r="AJ656" i="19" s="1"/>
  <c r="AH656" i="19"/>
  <c r="AF656" i="19"/>
  <c r="AE656" i="19" s="1"/>
  <c r="AD656" i="19" s="1"/>
  <c r="AC656" i="19" s="1"/>
  <c r="AA656" i="19"/>
  <c r="S656" i="19" s="1"/>
  <c r="K656" i="19" s="1"/>
  <c r="Y656" i="19"/>
  <c r="X656" i="19" s="1"/>
  <c r="W656" i="19" s="1"/>
  <c r="V656" i="19" s="1"/>
  <c r="U656" i="19" s="1"/>
  <c r="Q656" i="19"/>
  <c r="P656" i="19" s="1"/>
  <c r="O656" i="19" s="1"/>
  <c r="N656" i="19" s="1"/>
  <c r="M656" i="19" s="1"/>
  <c r="I656" i="19"/>
  <c r="H656" i="19" s="1"/>
  <c r="G656" i="19" s="1"/>
  <c r="F656" i="19" s="1"/>
  <c r="E656" i="19" s="1"/>
  <c r="AU655" i="19"/>
  <c r="AT655" i="19" s="1"/>
  <c r="AS655" i="19" s="1"/>
  <c r="AR655" i="19"/>
  <c r="AQ655" i="19" s="1"/>
  <c r="AM655" i="19"/>
  <c r="AL655" i="19" s="1"/>
  <c r="AK655" i="19" s="1"/>
  <c r="AJ655" i="19" s="1"/>
  <c r="AH655" i="19"/>
  <c r="AF655" i="19"/>
  <c r="AE655" i="19" s="1"/>
  <c r="AD655" i="19" s="1"/>
  <c r="AC655" i="19" s="1"/>
  <c r="AA655" i="19"/>
  <c r="S655" i="19" s="1"/>
  <c r="K655" i="19" s="1"/>
  <c r="Y655" i="19"/>
  <c r="X655" i="19" s="1"/>
  <c r="W655" i="19" s="1"/>
  <c r="V655" i="19" s="1"/>
  <c r="U655" i="19" s="1"/>
  <c r="Q655" i="19"/>
  <c r="P655" i="19" s="1"/>
  <c r="O655" i="19" s="1"/>
  <c r="N655" i="19" s="1"/>
  <c r="M655" i="19" s="1"/>
  <c r="I655" i="19"/>
  <c r="H655" i="19" s="1"/>
  <c r="G655" i="19" s="1"/>
  <c r="F655" i="19" s="1"/>
  <c r="E655" i="19" s="1"/>
  <c r="AU654" i="19"/>
  <c r="AM654" i="19"/>
  <c r="AL654" i="19" s="1"/>
  <c r="AK654" i="19" s="1"/>
  <c r="AJ654" i="19" s="1"/>
  <c r="AH654" i="19"/>
  <c r="AF654" i="19"/>
  <c r="AE654" i="19" s="1"/>
  <c r="AD654" i="19" s="1"/>
  <c r="AC654" i="19" s="1"/>
  <c r="AA654" i="19"/>
  <c r="S654" i="19" s="1"/>
  <c r="K654" i="19" s="1"/>
  <c r="Y654" i="19"/>
  <c r="X654" i="19" s="1"/>
  <c r="W654" i="19" s="1"/>
  <c r="V654" i="19" s="1"/>
  <c r="U654" i="19" s="1"/>
  <c r="Q654" i="19"/>
  <c r="P654" i="19" s="1"/>
  <c r="O654" i="19" s="1"/>
  <c r="N654" i="19" s="1"/>
  <c r="M654" i="19" s="1"/>
  <c r="I654" i="19"/>
  <c r="H654" i="19" s="1"/>
  <c r="G654" i="19" s="1"/>
  <c r="F654" i="19" s="1"/>
  <c r="E654" i="19" s="1"/>
  <c r="AU653" i="19"/>
  <c r="AO653" i="19" s="1"/>
  <c r="AM653" i="19"/>
  <c r="AL653" i="19" s="1"/>
  <c r="AK653" i="19" s="1"/>
  <c r="AJ653" i="19" s="1"/>
  <c r="AH653" i="19"/>
  <c r="AF653" i="19"/>
  <c r="AE653" i="19" s="1"/>
  <c r="AD653" i="19" s="1"/>
  <c r="AC653" i="19" s="1"/>
  <c r="AA653" i="19"/>
  <c r="S653" i="19" s="1"/>
  <c r="K653" i="19" s="1"/>
  <c r="Y653" i="19"/>
  <c r="X653" i="19" s="1"/>
  <c r="W653" i="19" s="1"/>
  <c r="V653" i="19" s="1"/>
  <c r="U653" i="19" s="1"/>
  <c r="Q653" i="19"/>
  <c r="P653" i="19" s="1"/>
  <c r="O653" i="19" s="1"/>
  <c r="N653" i="19" s="1"/>
  <c r="M653" i="19" s="1"/>
  <c r="I653" i="19"/>
  <c r="H653" i="19" s="1"/>
  <c r="G653" i="19" s="1"/>
  <c r="F653" i="19" s="1"/>
  <c r="E653" i="19" s="1"/>
  <c r="AU652" i="19"/>
  <c r="AM652" i="19"/>
  <c r="AL652" i="19"/>
  <c r="AK652" i="19" s="1"/>
  <c r="AJ652" i="19" s="1"/>
  <c r="AH652" i="19"/>
  <c r="AF652" i="19"/>
  <c r="AE652" i="19" s="1"/>
  <c r="AD652" i="19" s="1"/>
  <c r="AC652" i="19" s="1"/>
  <c r="AA652" i="19"/>
  <c r="S652" i="19" s="1"/>
  <c r="K652" i="19" s="1"/>
  <c r="Y652" i="19"/>
  <c r="X652" i="19" s="1"/>
  <c r="W652" i="19" s="1"/>
  <c r="V652" i="19" s="1"/>
  <c r="U652" i="19" s="1"/>
  <c r="Q652" i="19"/>
  <c r="P652" i="19" s="1"/>
  <c r="O652" i="19" s="1"/>
  <c r="N652" i="19" s="1"/>
  <c r="M652" i="19" s="1"/>
  <c r="I652" i="19"/>
  <c r="H652" i="19" s="1"/>
  <c r="G652" i="19" s="1"/>
  <c r="F652" i="19" s="1"/>
  <c r="E652" i="19" s="1"/>
  <c r="AU651" i="19"/>
  <c r="AO651" i="19" s="1"/>
  <c r="AT651" i="19"/>
  <c r="AS651" i="19" s="1"/>
  <c r="AR651" i="19" s="1"/>
  <c r="AQ651" i="19" s="1"/>
  <c r="AM651" i="19"/>
  <c r="AL651" i="19" s="1"/>
  <c r="AK651" i="19" s="1"/>
  <c r="AJ651" i="19" s="1"/>
  <c r="AH651" i="19"/>
  <c r="AF651" i="19"/>
  <c r="AE651" i="19" s="1"/>
  <c r="AD651" i="19" s="1"/>
  <c r="AC651" i="19" s="1"/>
  <c r="AA651" i="19"/>
  <c r="S651" i="19" s="1"/>
  <c r="K651" i="19" s="1"/>
  <c r="Y651" i="19"/>
  <c r="X651" i="19" s="1"/>
  <c r="W651" i="19" s="1"/>
  <c r="V651" i="19" s="1"/>
  <c r="U651" i="19" s="1"/>
  <c r="Q651" i="19"/>
  <c r="P651" i="19" s="1"/>
  <c r="O651" i="19" s="1"/>
  <c r="N651" i="19" s="1"/>
  <c r="M651" i="19" s="1"/>
  <c r="I651" i="19"/>
  <c r="H651" i="19" s="1"/>
  <c r="G651" i="19" s="1"/>
  <c r="F651" i="19" s="1"/>
  <c r="E651" i="19" s="1"/>
  <c r="AU650" i="19"/>
  <c r="AM650" i="19"/>
  <c r="AL650" i="19" s="1"/>
  <c r="AK650" i="19" s="1"/>
  <c r="AJ650" i="19" s="1"/>
  <c r="AH650" i="19"/>
  <c r="AF650" i="19"/>
  <c r="AE650" i="19" s="1"/>
  <c r="AD650" i="19" s="1"/>
  <c r="AC650" i="19" s="1"/>
  <c r="AA650" i="19"/>
  <c r="S650" i="19" s="1"/>
  <c r="K650" i="19" s="1"/>
  <c r="Y650" i="19"/>
  <c r="X650" i="19" s="1"/>
  <c r="W650" i="19" s="1"/>
  <c r="V650" i="19" s="1"/>
  <c r="U650" i="19" s="1"/>
  <c r="Q650" i="19"/>
  <c r="P650" i="19" s="1"/>
  <c r="O650" i="19" s="1"/>
  <c r="N650" i="19" s="1"/>
  <c r="M650" i="19" s="1"/>
  <c r="I650" i="19"/>
  <c r="H650" i="19" s="1"/>
  <c r="G650" i="19" s="1"/>
  <c r="F650" i="19" s="1"/>
  <c r="E650" i="19" s="1"/>
  <c r="AY649" i="19"/>
  <c r="AU649" i="19"/>
  <c r="AM649" i="19"/>
  <c r="AL649" i="19" s="1"/>
  <c r="AK649" i="19" s="1"/>
  <c r="AJ649" i="19" s="1"/>
  <c r="AH649" i="19"/>
  <c r="AF649" i="19"/>
  <c r="AE649" i="19" s="1"/>
  <c r="AD649" i="19" s="1"/>
  <c r="AC649" i="19" s="1"/>
  <c r="AA649" i="19"/>
  <c r="S649" i="19" s="1"/>
  <c r="K649" i="19" s="1"/>
  <c r="Y649" i="19"/>
  <c r="X649" i="19" s="1"/>
  <c r="W649" i="19" s="1"/>
  <c r="V649" i="19" s="1"/>
  <c r="U649" i="19" s="1"/>
  <c r="Q649" i="19"/>
  <c r="P649" i="19" s="1"/>
  <c r="O649" i="19"/>
  <c r="N649" i="19" s="1"/>
  <c r="M649" i="19" s="1"/>
  <c r="I649" i="19"/>
  <c r="H649" i="19" s="1"/>
  <c r="G649" i="19" s="1"/>
  <c r="F649" i="19" s="1"/>
  <c r="E649" i="19" s="1"/>
  <c r="AU648" i="19"/>
  <c r="AM648" i="19"/>
  <c r="AL648" i="19"/>
  <c r="AK648" i="19" s="1"/>
  <c r="AJ648" i="19" s="1"/>
  <c r="AH648" i="19"/>
  <c r="AF648" i="19"/>
  <c r="AE648" i="19" s="1"/>
  <c r="AD648" i="19" s="1"/>
  <c r="AC648" i="19" s="1"/>
  <c r="AA648" i="19"/>
  <c r="Y648" i="19"/>
  <c r="X648" i="19" s="1"/>
  <c r="W648" i="19" s="1"/>
  <c r="V648" i="19" s="1"/>
  <c r="U648" i="19" s="1"/>
  <c r="S648" i="19"/>
  <c r="K648" i="19" s="1"/>
  <c r="Q648" i="19"/>
  <c r="P648" i="19" s="1"/>
  <c r="O648" i="19" s="1"/>
  <c r="N648" i="19" s="1"/>
  <c r="M648" i="19" s="1"/>
  <c r="I648" i="19"/>
  <c r="H648" i="19" s="1"/>
  <c r="G648" i="19" s="1"/>
  <c r="F648" i="19" s="1"/>
  <c r="E648" i="19" s="1"/>
  <c r="AU647" i="19"/>
  <c r="AO647" i="19" s="1"/>
  <c r="AM647" i="19"/>
  <c r="AL647" i="19" s="1"/>
  <c r="AK647" i="19" s="1"/>
  <c r="AJ647" i="19" s="1"/>
  <c r="AH647" i="19"/>
  <c r="AF647" i="19"/>
  <c r="AE647" i="19" s="1"/>
  <c r="AD647" i="19" s="1"/>
  <c r="AC647" i="19" s="1"/>
  <c r="AA647" i="19"/>
  <c r="S647" i="19" s="1"/>
  <c r="K647" i="19" s="1"/>
  <c r="Y647" i="19"/>
  <c r="X647" i="19" s="1"/>
  <c r="W647" i="19" s="1"/>
  <c r="V647" i="19" s="1"/>
  <c r="U647" i="19" s="1"/>
  <c r="Q647" i="19"/>
  <c r="P647" i="19" s="1"/>
  <c r="O647" i="19" s="1"/>
  <c r="N647" i="19" s="1"/>
  <c r="M647" i="19" s="1"/>
  <c r="I647" i="19"/>
  <c r="H647" i="19" s="1"/>
  <c r="G647" i="19" s="1"/>
  <c r="F647" i="19" s="1"/>
  <c r="E647" i="19" s="1"/>
  <c r="AU646" i="19"/>
  <c r="AM646" i="19"/>
  <c r="AL646" i="19" s="1"/>
  <c r="AK646" i="19" s="1"/>
  <c r="AJ646" i="19" s="1"/>
  <c r="AH646" i="19"/>
  <c r="AF646" i="19"/>
  <c r="AE646" i="19" s="1"/>
  <c r="AD646" i="19" s="1"/>
  <c r="AC646" i="19" s="1"/>
  <c r="AA646" i="19"/>
  <c r="S646" i="19" s="1"/>
  <c r="K646" i="19" s="1"/>
  <c r="Y646" i="19"/>
  <c r="X646" i="19" s="1"/>
  <c r="W646" i="19" s="1"/>
  <c r="V646" i="19" s="1"/>
  <c r="U646" i="19" s="1"/>
  <c r="Q646" i="19"/>
  <c r="P646" i="19" s="1"/>
  <c r="O646" i="19" s="1"/>
  <c r="N646" i="19" s="1"/>
  <c r="M646" i="19" s="1"/>
  <c r="I646" i="19"/>
  <c r="H646" i="19" s="1"/>
  <c r="G646" i="19" s="1"/>
  <c r="F646" i="19" s="1"/>
  <c r="E646" i="19" s="1"/>
  <c r="AU645" i="19"/>
  <c r="AM645" i="19"/>
  <c r="AL645" i="19" s="1"/>
  <c r="AK645" i="19" s="1"/>
  <c r="AJ645" i="19" s="1"/>
  <c r="AH645" i="19"/>
  <c r="AF645" i="19"/>
  <c r="AE645" i="19" s="1"/>
  <c r="AD645" i="19" s="1"/>
  <c r="AC645" i="19" s="1"/>
  <c r="AA645" i="19"/>
  <c r="S645" i="19" s="1"/>
  <c r="K645" i="19" s="1"/>
  <c r="Y645" i="19"/>
  <c r="X645" i="19" s="1"/>
  <c r="W645" i="19" s="1"/>
  <c r="V645" i="19" s="1"/>
  <c r="U645" i="19" s="1"/>
  <c r="Q645" i="19"/>
  <c r="P645" i="19" s="1"/>
  <c r="O645" i="19" s="1"/>
  <c r="N645" i="19" s="1"/>
  <c r="M645" i="19" s="1"/>
  <c r="I645" i="19"/>
  <c r="H645" i="19" s="1"/>
  <c r="G645" i="19" s="1"/>
  <c r="F645" i="19" s="1"/>
  <c r="E645" i="19" s="1"/>
  <c r="AU644" i="19"/>
  <c r="AT644" i="19" s="1"/>
  <c r="AS644" i="19" s="1"/>
  <c r="AR644" i="19" s="1"/>
  <c r="AQ644" i="19" s="1"/>
  <c r="AM644" i="19"/>
  <c r="AL644" i="19" s="1"/>
  <c r="AK644" i="19" s="1"/>
  <c r="AJ644" i="19" s="1"/>
  <c r="AH644" i="19"/>
  <c r="AF644" i="19"/>
  <c r="AE644" i="19" s="1"/>
  <c r="AD644" i="19" s="1"/>
  <c r="AC644" i="19" s="1"/>
  <c r="AA644" i="19"/>
  <c r="S644" i="19" s="1"/>
  <c r="K644" i="19" s="1"/>
  <c r="Y644" i="19"/>
  <c r="X644" i="19" s="1"/>
  <c r="W644" i="19" s="1"/>
  <c r="V644" i="19" s="1"/>
  <c r="U644" i="19" s="1"/>
  <c r="Q644" i="19"/>
  <c r="P644" i="19" s="1"/>
  <c r="O644" i="19" s="1"/>
  <c r="N644" i="19" s="1"/>
  <c r="M644" i="19" s="1"/>
  <c r="I644" i="19"/>
  <c r="H644" i="19" s="1"/>
  <c r="G644" i="19" s="1"/>
  <c r="F644" i="19" s="1"/>
  <c r="E644" i="19" s="1"/>
  <c r="AU643" i="19"/>
  <c r="AM643" i="19"/>
  <c r="AL643" i="19" s="1"/>
  <c r="AK643" i="19" s="1"/>
  <c r="AJ643" i="19" s="1"/>
  <c r="AH643" i="19"/>
  <c r="AF643" i="19"/>
  <c r="AE643" i="19" s="1"/>
  <c r="AD643" i="19" s="1"/>
  <c r="AC643" i="19" s="1"/>
  <c r="AA643" i="19"/>
  <c r="S643" i="19" s="1"/>
  <c r="K643" i="19" s="1"/>
  <c r="Y643" i="19"/>
  <c r="X643" i="19" s="1"/>
  <c r="W643" i="19" s="1"/>
  <c r="V643" i="19" s="1"/>
  <c r="U643" i="19" s="1"/>
  <c r="Q643" i="19"/>
  <c r="P643" i="19" s="1"/>
  <c r="O643" i="19" s="1"/>
  <c r="N643" i="19" s="1"/>
  <c r="M643" i="19" s="1"/>
  <c r="I643" i="19"/>
  <c r="H643" i="19" s="1"/>
  <c r="G643" i="19" s="1"/>
  <c r="F643" i="19" s="1"/>
  <c r="E643" i="19" s="1"/>
  <c r="AU642" i="19"/>
  <c r="AM642" i="19"/>
  <c r="AL642" i="19" s="1"/>
  <c r="AK642" i="19" s="1"/>
  <c r="AJ642" i="19" s="1"/>
  <c r="AH642" i="19"/>
  <c r="AF642" i="19"/>
  <c r="AE642" i="19" s="1"/>
  <c r="AD642" i="19" s="1"/>
  <c r="AC642" i="19" s="1"/>
  <c r="AA642" i="19"/>
  <c r="S642" i="19" s="1"/>
  <c r="K642" i="19" s="1"/>
  <c r="Y642" i="19"/>
  <c r="X642" i="19" s="1"/>
  <c r="W642" i="19" s="1"/>
  <c r="V642" i="19" s="1"/>
  <c r="U642" i="19" s="1"/>
  <c r="Q642" i="19"/>
  <c r="P642" i="19"/>
  <c r="O642" i="19" s="1"/>
  <c r="N642" i="19" s="1"/>
  <c r="M642" i="19" s="1"/>
  <c r="I642" i="19"/>
  <c r="H642" i="19" s="1"/>
  <c r="G642" i="19" s="1"/>
  <c r="F642" i="19" s="1"/>
  <c r="E642" i="19" s="1"/>
  <c r="AU641" i="19"/>
  <c r="AM641" i="19"/>
  <c r="AL641" i="19" s="1"/>
  <c r="AK641" i="19" s="1"/>
  <c r="AJ641" i="19" s="1"/>
  <c r="AH641" i="19"/>
  <c r="AF641" i="19"/>
  <c r="AE641" i="19" s="1"/>
  <c r="AD641" i="19" s="1"/>
  <c r="AC641" i="19" s="1"/>
  <c r="AA641" i="19"/>
  <c r="S641" i="19" s="1"/>
  <c r="K641" i="19" s="1"/>
  <c r="Y641" i="19"/>
  <c r="X641" i="19" s="1"/>
  <c r="W641" i="19" s="1"/>
  <c r="V641" i="19" s="1"/>
  <c r="U641" i="19" s="1"/>
  <c r="Q641" i="19"/>
  <c r="P641" i="19" s="1"/>
  <c r="O641" i="19" s="1"/>
  <c r="N641" i="19" s="1"/>
  <c r="M641" i="19" s="1"/>
  <c r="I641" i="19"/>
  <c r="H641" i="19" s="1"/>
  <c r="G641" i="19" s="1"/>
  <c r="F641" i="19" s="1"/>
  <c r="E641" i="19" s="1"/>
  <c r="AU640" i="19"/>
  <c r="AM640" i="19"/>
  <c r="AL640" i="19" s="1"/>
  <c r="AK640" i="19" s="1"/>
  <c r="AJ640" i="19" s="1"/>
  <c r="AH640" i="19"/>
  <c r="AF640" i="19"/>
  <c r="AE640" i="19" s="1"/>
  <c r="AD640" i="19" s="1"/>
  <c r="AC640" i="19" s="1"/>
  <c r="AA640" i="19"/>
  <c r="S640" i="19" s="1"/>
  <c r="K640" i="19" s="1"/>
  <c r="Y640" i="19"/>
  <c r="X640" i="19" s="1"/>
  <c r="W640" i="19" s="1"/>
  <c r="V640" i="19" s="1"/>
  <c r="U640" i="19" s="1"/>
  <c r="Q640" i="19"/>
  <c r="P640" i="19" s="1"/>
  <c r="O640" i="19" s="1"/>
  <c r="N640" i="19" s="1"/>
  <c r="M640" i="19" s="1"/>
  <c r="I640" i="19"/>
  <c r="H640" i="19" s="1"/>
  <c r="G640" i="19" s="1"/>
  <c r="F640" i="19" s="1"/>
  <c r="E640" i="19" s="1"/>
  <c r="AU639" i="19"/>
  <c r="AT639" i="19" s="1"/>
  <c r="AS639" i="19" s="1"/>
  <c r="AR639" i="19" s="1"/>
  <c r="AQ639" i="19" s="1"/>
  <c r="AM639" i="19"/>
  <c r="AL639" i="19" s="1"/>
  <c r="AK639" i="19" s="1"/>
  <c r="AJ639" i="19" s="1"/>
  <c r="AH639" i="19"/>
  <c r="AF639" i="19"/>
  <c r="AE639" i="19"/>
  <c r="AD639" i="19" s="1"/>
  <c r="AC639" i="19" s="1"/>
  <c r="AA639" i="19"/>
  <c r="S639" i="19" s="1"/>
  <c r="K639" i="19" s="1"/>
  <c r="Y639" i="19"/>
  <c r="X639" i="19" s="1"/>
  <c r="W639" i="19" s="1"/>
  <c r="V639" i="19" s="1"/>
  <c r="U639" i="19" s="1"/>
  <c r="Q639" i="19"/>
  <c r="P639" i="19" s="1"/>
  <c r="O639" i="19" s="1"/>
  <c r="N639" i="19" s="1"/>
  <c r="M639" i="19" s="1"/>
  <c r="I639" i="19"/>
  <c r="H639" i="19" s="1"/>
  <c r="G639" i="19" s="1"/>
  <c r="F639" i="19" s="1"/>
  <c r="E639" i="19" s="1"/>
  <c r="AU638" i="19"/>
  <c r="AT638" i="19" s="1"/>
  <c r="AS638" i="19" s="1"/>
  <c r="AR638" i="19" s="1"/>
  <c r="AQ638" i="19" s="1"/>
  <c r="AO638" i="19"/>
  <c r="AM638" i="19"/>
  <c r="AL638" i="19" s="1"/>
  <c r="AK638" i="19" s="1"/>
  <c r="AJ638" i="19" s="1"/>
  <c r="AH638" i="19"/>
  <c r="AF638" i="19"/>
  <c r="AE638" i="19" s="1"/>
  <c r="AD638" i="19" s="1"/>
  <c r="AC638" i="19" s="1"/>
  <c r="AA638" i="19"/>
  <c r="Y638" i="19"/>
  <c r="X638" i="19" s="1"/>
  <c r="W638" i="19" s="1"/>
  <c r="V638" i="19" s="1"/>
  <c r="U638" i="19" s="1"/>
  <c r="S638" i="19"/>
  <c r="K638" i="19" s="1"/>
  <c r="Q638" i="19"/>
  <c r="P638" i="19" s="1"/>
  <c r="O638" i="19" s="1"/>
  <c r="N638" i="19" s="1"/>
  <c r="M638" i="19" s="1"/>
  <c r="I638" i="19"/>
  <c r="H638" i="19" s="1"/>
  <c r="G638" i="19" s="1"/>
  <c r="F638" i="19" s="1"/>
  <c r="E638" i="19" s="1"/>
  <c r="AU637" i="19"/>
  <c r="AM637" i="19"/>
  <c r="AL637" i="19" s="1"/>
  <c r="AK637" i="19" s="1"/>
  <c r="AJ637" i="19" s="1"/>
  <c r="AH637" i="19"/>
  <c r="AF637" i="19"/>
  <c r="AE637" i="19" s="1"/>
  <c r="AD637" i="19" s="1"/>
  <c r="AC637" i="19" s="1"/>
  <c r="AA637" i="19"/>
  <c r="S637" i="19" s="1"/>
  <c r="K637" i="19" s="1"/>
  <c r="Y637" i="19"/>
  <c r="X637" i="19" s="1"/>
  <c r="W637" i="19" s="1"/>
  <c r="V637" i="19" s="1"/>
  <c r="U637" i="19" s="1"/>
  <c r="Q637" i="19"/>
  <c r="P637" i="19" s="1"/>
  <c r="O637" i="19" s="1"/>
  <c r="N637" i="19" s="1"/>
  <c r="M637" i="19" s="1"/>
  <c r="I637" i="19"/>
  <c r="H637" i="19" s="1"/>
  <c r="G637" i="19" s="1"/>
  <c r="F637" i="19" s="1"/>
  <c r="E637" i="19" s="1"/>
  <c r="AU636" i="19"/>
  <c r="AT636" i="19" s="1"/>
  <c r="AS636" i="19" s="1"/>
  <c r="AR636" i="19" s="1"/>
  <c r="AQ636" i="19" s="1"/>
  <c r="AM636" i="19"/>
  <c r="AL636" i="19" s="1"/>
  <c r="AK636" i="19" s="1"/>
  <c r="AJ636" i="19" s="1"/>
  <c r="AH636" i="19"/>
  <c r="AF636" i="19"/>
  <c r="AE636" i="19" s="1"/>
  <c r="AD636" i="19" s="1"/>
  <c r="AC636" i="19" s="1"/>
  <c r="AA636" i="19"/>
  <c r="S636" i="19" s="1"/>
  <c r="K636" i="19" s="1"/>
  <c r="Y636" i="19"/>
  <c r="X636" i="19" s="1"/>
  <c r="W636" i="19" s="1"/>
  <c r="V636" i="19" s="1"/>
  <c r="U636" i="19" s="1"/>
  <c r="Q636" i="19"/>
  <c r="P636" i="19" s="1"/>
  <c r="O636" i="19" s="1"/>
  <c r="N636" i="19" s="1"/>
  <c r="M636" i="19" s="1"/>
  <c r="I636" i="19"/>
  <c r="H636" i="19" s="1"/>
  <c r="G636" i="19" s="1"/>
  <c r="F636" i="19" s="1"/>
  <c r="E636" i="19" s="1"/>
  <c r="AU635" i="19"/>
  <c r="AM635" i="19"/>
  <c r="AL635" i="19" s="1"/>
  <c r="AK635" i="19" s="1"/>
  <c r="AJ635" i="19" s="1"/>
  <c r="AH635" i="19"/>
  <c r="AF635" i="19"/>
  <c r="AE635" i="19" s="1"/>
  <c r="AD635" i="19" s="1"/>
  <c r="AC635" i="19" s="1"/>
  <c r="AA635" i="19"/>
  <c r="S635" i="19" s="1"/>
  <c r="K635" i="19" s="1"/>
  <c r="Y635" i="19"/>
  <c r="X635" i="19" s="1"/>
  <c r="W635" i="19" s="1"/>
  <c r="V635" i="19" s="1"/>
  <c r="U635" i="19" s="1"/>
  <c r="Q635" i="19"/>
  <c r="P635" i="19" s="1"/>
  <c r="O635" i="19" s="1"/>
  <c r="N635" i="19" s="1"/>
  <c r="M635" i="19" s="1"/>
  <c r="I635" i="19"/>
  <c r="H635" i="19" s="1"/>
  <c r="G635" i="19" s="1"/>
  <c r="F635" i="19" s="1"/>
  <c r="E635" i="19" s="1"/>
  <c r="AY634" i="19"/>
  <c r="AU634" i="19"/>
  <c r="AM634" i="19"/>
  <c r="AL634" i="19" s="1"/>
  <c r="AK634" i="19" s="1"/>
  <c r="AJ634" i="19" s="1"/>
  <c r="AH634" i="19"/>
  <c r="AF634" i="19"/>
  <c r="AE634" i="19" s="1"/>
  <c r="AD634" i="19" s="1"/>
  <c r="AC634" i="19" s="1"/>
  <c r="AA634" i="19"/>
  <c r="S634" i="19" s="1"/>
  <c r="K634" i="19" s="1"/>
  <c r="Y634" i="19"/>
  <c r="X634" i="19" s="1"/>
  <c r="W634" i="19" s="1"/>
  <c r="V634" i="19" s="1"/>
  <c r="U634" i="19" s="1"/>
  <c r="Q634" i="19"/>
  <c r="P634" i="19" s="1"/>
  <c r="O634" i="19" s="1"/>
  <c r="N634" i="19" s="1"/>
  <c r="M634" i="19" s="1"/>
  <c r="I634" i="19"/>
  <c r="H634" i="19" s="1"/>
  <c r="G634" i="19" s="1"/>
  <c r="F634" i="19" s="1"/>
  <c r="E634" i="19" s="1"/>
  <c r="AU633" i="19"/>
  <c r="AT633" i="19" s="1"/>
  <c r="AS633" i="19" s="1"/>
  <c r="AR633" i="19" s="1"/>
  <c r="AQ633" i="19" s="1"/>
  <c r="AM633" i="19"/>
  <c r="AL633" i="19" s="1"/>
  <c r="AK633" i="19" s="1"/>
  <c r="AJ633" i="19" s="1"/>
  <c r="AH633" i="19"/>
  <c r="AF633" i="19"/>
  <c r="AE633" i="19" s="1"/>
  <c r="AD633" i="19" s="1"/>
  <c r="AC633" i="19" s="1"/>
  <c r="AA633" i="19"/>
  <c r="S633" i="19" s="1"/>
  <c r="K633" i="19" s="1"/>
  <c r="Y633" i="19"/>
  <c r="X633" i="19" s="1"/>
  <c r="W633" i="19" s="1"/>
  <c r="V633" i="19" s="1"/>
  <c r="U633" i="19" s="1"/>
  <c r="Q633" i="19"/>
  <c r="P633" i="19" s="1"/>
  <c r="O633" i="19" s="1"/>
  <c r="N633" i="19" s="1"/>
  <c r="M633" i="19" s="1"/>
  <c r="I633" i="19"/>
  <c r="H633" i="19" s="1"/>
  <c r="G633" i="19" s="1"/>
  <c r="F633" i="19" s="1"/>
  <c r="E633" i="19" s="1"/>
  <c r="AU632" i="19"/>
  <c r="AO632" i="19" s="1"/>
  <c r="AM632" i="19"/>
  <c r="AL632" i="19" s="1"/>
  <c r="AK632" i="19" s="1"/>
  <c r="AJ632" i="19" s="1"/>
  <c r="AH632" i="19"/>
  <c r="AF632" i="19"/>
  <c r="AE632" i="19" s="1"/>
  <c r="AD632" i="19" s="1"/>
  <c r="AC632" i="19" s="1"/>
  <c r="AA632" i="19"/>
  <c r="S632" i="19" s="1"/>
  <c r="K632" i="19" s="1"/>
  <c r="Y632" i="19"/>
  <c r="X632" i="19" s="1"/>
  <c r="W632" i="19" s="1"/>
  <c r="V632" i="19" s="1"/>
  <c r="U632" i="19" s="1"/>
  <c r="Q632" i="19"/>
  <c r="P632" i="19" s="1"/>
  <c r="O632" i="19" s="1"/>
  <c r="N632" i="19" s="1"/>
  <c r="M632" i="19" s="1"/>
  <c r="I632" i="19"/>
  <c r="H632" i="19" s="1"/>
  <c r="G632" i="19" s="1"/>
  <c r="F632" i="19" s="1"/>
  <c r="E632" i="19" s="1"/>
  <c r="AU631" i="19"/>
  <c r="AM631" i="19"/>
  <c r="AL631" i="19" s="1"/>
  <c r="AK631" i="19" s="1"/>
  <c r="AJ631" i="19" s="1"/>
  <c r="AH631" i="19"/>
  <c r="AF631" i="19"/>
  <c r="AE631" i="19" s="1"/>
  <c r="AD631" i="19" s="1"/>
  <c r="AC631" i="19" s="1"/>
  <c r="AA631" i="19"/>
  <c r="S631" i="19" s="1"/>
  <c r="K631" i="19" s="1"/>
  <c r="Y631" i="19"/>
  <c r="X631" i="19" s="1"/>
  <c r="W631" i="19" s="1"/>
  <c r="V631" i="19" s="1"/>
  <c r="U631" i="19" s="1"/>
  <c r="Q631" i="19"/>
  <c r="P631" i="19" s="1"/>
  <c r="O631" i="19" s="1"/>
  <c r="N631" i="19" s="1"/>
  <c r="M631" i="19" s="1"/>
  <c r="I631" i="19"/>
  <c r="H631" i="19" s="1"/>
  <c r="G631" i="19" s="1"/>
  <c r="F631" i="19" s="1"/>
  <c r="E631" i="19" s="1"/>
  <c r="AU630" i="19"/>
  <c r="AT630" i="19" s="1"/>
  <c r="AS630" i="19" s="1"/>
  <c r="AR630" i="19" s="1"/>
  <c r="AQ630" i="19" s="1"/>
  <c r="AM630" i="19"/>
  <c r="AL630" i="19" s="1"/>
  <c r="AK630" i="19" s="1"/>
  <c r="AJ630" i="19" s="1"/>
  <c r="AH630" i="19"/>
  <c r="AF630" i="19"/>
  <c r="AE630" i="19" s="1"/>
  <c r="AD630" i="19" s="1"/>
  <c r="AC630" i="19" s="1"/>
  <c r="AA630" i="19"/>
  <c r="S630" i="19" s="1"/>
  <c r="K630" i="19" s="1"/>
  <c r="Y630" i="19"/>
  <c r="X630" i="19" s="1"/>
  <c r="W630" i="19" s="1"/>
  <c r="V630" i="19" s="1"/>
  <c r="U630" i="19" s="1"/>
  <c r="Q630" i="19"/>
  <c r="P630" i="19" s="1"/>
  <c r="O630" i="19" s="1"/>
  <c r="N630" i="19" s="1"/>
  <c r="M630" i="19" s="1"/>
  <c r="I630" i="19"/>
  <c r="H630" i="19" s="1"/>
  <c r="G630" i="19" s="1"/>
  <c r="F630" i="19" s="1"/>
  <c r="E630" i="19" s="1"/>
  <c r="AU629" i="19"/>
  <c r="AT629" i="19" s="1"/>
  <c r="AS629" i="19" s="1"/>
  <c r="AR629" i="19" s="1"/>
  <c r="AQ629" i="19" s="1"/>
  <c r="AM629" i="19"/>
  <c r="AL629" i="19" s="1"/>
  <c r="AK629" i="19" s="1"/>
  <c r="AJ629" i="19" s="1"/>
  <c r="AH629" i="19"/>
  <c r="AF629" i="19"/>
  <c r="AE629" i="19" s="1"/>
  <c r="AD629" i="19" s="1"/>
  <c r="AC629" i="19" s="1"/>
  <c r="AA629" i="19"/>
  <c r="S629" i="19" s="1"/>
  <c r="K629" i="19" s="1"/>
  <c r="Y629" i="19"/>
  <c r="X629" i="19" s="1"/>
  <c r="W629" i="19" s="1"/>
  <c r="V629" i="19" s="1"/>
  <c r="U629" i="19" s="1"/>
  <c r="Q629" i="19"/>
  <c r="P629" i="19" s="1"/>
  <c r="O629" i="19" s="1"/>
  <c r="N629" i="19" s="1"/>
  <c r="M629" i="19" s="1"/>
  <c r="I629" i="19"/>
  <c r="H629" i="19" s="1"/>
  <c r="G629" i="19" s="1"/>
  <c r="F629" i="19" s="1"/>
  <c r="E629" i="19" s="1"/>
  <c r="AU628" i="19"/>
  <c r="AT628" i="19" s="1"/>
  <c r="AS628" i="19" s="1"/>
  <c r="AR628" i="19" s="1"/>
  <c r="AQ628" i="19" s="1"/>
  <c r="AM628" i="19"/>
  <c r="AL628" i="19" s="1"/>
  <c r="AK628" i="19" s="1"/>
  <c r="AJ628" i="19" s="1"/>
  <c r="AH628" i="19"/>
  <c r="AF628" i="19"/>
  <c r="AE628" i="19" s="1"/>
  <c r="AD628" i="19" s="1"/>
  <c r="AC628" i="19" s="1"/>
  <c r="AA628" i="19"/>
  <c r="S628" i="19" s="1"/>
  <c r="K628" i="19" s="1"/>
  <c r="Y628" i="19"/>
  <c r="X628" i="19" s="1"/>
  <c r="W628" i="19" s="1"/>
  <c r="V628" i="19" s="1"/>
  <c r="U628" i="19" s="1"/>
  <c r="Q628" i="19"/>
  <c r="P628" i="19" s="1"/>
  <c r="O628" i="19" s="1"/>
  <c r="N628" i="19" s="1"/>
  <c r="M628" i="19" s="1"/>
  <c r="I628" i="19"/>
  <c r="H628" i="19" s="1"/>
  <c r="G628" i="19" s="1"/>
  <c r="F628" i="19" s="1"/>
  <c r="E628" i="19" s="1"/>
  <c r="AU627" i="19"/>
  <c r="AT627" i="19" s="1"/>
  <c r="AS627" i="19" s="1"/>
  <c r="AR627" i="19" s="1"/>
  <c r="AQ627" i="19" s="1"/>
  <c r="AM627" i="19"/>
  <c r="AL627" i="19" s="1"/>
  <c r="AK627" i="19" s="1"/>
  <c r="AJ627" i="19" s="1"/>
  <c r="AH627" i="19"/>
  <c r="AF627" i="19"/>
  <c r="AE627" i="19" s="1"/>
  <c r="AD627" i="19" s="1"/>
  <c r="AC627" i="19" s="1"/>
  <c r="AA627" i="19"/>
  <c r="S627" i="19" s="1"/>
  <c r="K627" i="19" s="1"/>
  <c r="Y627" i="19"/>
  <c r="X627" i="19" s="1"/>
  <c r="W627" i="19" s="1"/>
  <c r="V627" i="19" s="1"/>
  <c r="U627" i="19" s="1"/>
  <c r="Q627" i="19"/>
  <c r="P627" i="19" s="1"/>
  <c r="O627" i="19" s="1"/>
  <c r="N627" i="19" s="1"/>
  <c r="M627" i="19" s="1"/>
  <c r="I627" i="19"/>
  <c r="H627" i="19" s="1"/>
  <c r="G627" i="19" s="1"/>
  <c r="F627" i="19" s="1"/>
  <c r="E627" i="19" s="1"/>
  <c r="AU626" i="19"/>
  <c r="AM626" i="19"/>
  <c r="AL626" i="19" s="1"/>
  <c r="AK626" i="19" s="1"/>
  <c r="AJ626" i="19" s="1"/>
  <c r="AH626" i="19"/>
  <c r="AF626" i="19"/>
  <c r="AE626" i="19" s="1"/>
  <c r="AD626" i="19" s="1"/>
  <c r="AC626" i="19" s="1"/>
  <c r="AA626" i="19"/>
  <c r="S626" i="19" s="1"/>
  <c r="K626" i="19" s="1"/>
  <c r="Y626" i="19"/>
  <c r="X626" i="19" s="1"/>
  <c r="W626" i="19" s="1"/>
  <c r="V626" i="19" s="1"/>
  <c r="U626" i="19" s="1"/>
  <c r="Q626" i="19"/>
  <c r="P626" i="19" s="1"/>
  <c r="O626" i="19" s="1"/>
  <c r="N626" i="19" s="1"/>
  <c r="M626" i="19" s="1"/>
  <c r="I626" i="19"/>
  <c r="H626" i="19" s="1"/>
  <c r="G626" i="19" s="1"/>
  <c r="F626" i="19" s="1"/>
  <c r="E626" i="19" s="1"/>
  <c r="AU625" i="19"/>
  <c r="AM625" i="19"/>
  <c r="AL625" i="19" s="1"/>
  <c r="AK625" i="19" s="1"/>
  <c r="AJ625" i="19" s="1"/>
  <c r="AH625" i="19"/>
  <c r="AF625" i="19"/>
  <c r="AE625" i="19" s="1"/>
  <c r="AD625" i="19" s="1"/>
  <c r="AC625" i="19" s="1"/>
  <c r="AA625" i="19"/>
  <c r="Y625" i="19"/>
  <c r="X625" i="19" s="1"/>
  <c r="W625" i="19" s="1"/>
  <c r="V625" i="19" s="1"/>
  <c r="U625" i="19" s="1"/>
  <c r="S625" i="19"/>
  <c r="K625" i="19" s="1"/>
  <c r="Q625" i="19"/>
  <c r="P625" i="19" s="1"/>
  <c r="O625" i="19" s="1"/>
  <c r="N625" i="19" s="1"/>
  <c r="M625" i="19" s="1"/>
  <c r="I625" i="19"/>
  <c r="H625" i="19" s="1"/>
  <c r="G625" i="19" s="1"/>
  <c r="F625" i="19" s="1"/>
  <c r="E625" i="19" s="1"/>
  <c r="AU624" i="19"/>
  <c r="AT624" i="19" s="1"/>
  <c r="AS624" i="19" s="1"/>
  <c r="AR624" i="19" s="1"/>
  <c r="AQ624" i="19" s="1"/>
  <c r="AM624" i="19"/>
  <c r="AL624" i="19" s="1"/>
  <c r="AK624" i="19" s="1"/>
  <c r="AJ624" i="19" s="1"/>
  <c r="AH624" i="19"/>
  <c r="AF624" i="19"/>
  <c r="AE624" i="19" s="1"/>
  <c r="AD624" i="19" s="1"/>
  <c r="AC624" i="19" s="1"/>
  <c r="AA624" i="19"/>
  <c r="S624" i="19" s="1"/>
  <c r="K624" i="19" s="1"/>
  <c r="Y624" i="19"/>
  <c r="X624" i="19" s="1"/>
  <c r="W624" i="19" s="1"/>
  <c r="V624" i="19" s="1"/>
  <c r="U624" i="19" s="1"/>
  <c r="Q624" i="19"/>
  <c r="P624" i="19" s="1"/>
  <c r="O624" i="19" s="1"/>
  <c r="N624" i="19" s="1"/>
  <c r="M624" i="19" s="1"/>
  <c r="I624" i="19"/>
  <c r="H624" i="19" s="1"/>
  <c r="G624" i="19" s="1"/>
  <c r="F624" i="19" s="1"/>
  <c r="E624" i="19" s="1"/>
  <c r="AU623" i="19"/>
  <c r="AM623" i="19"/>
  <c r="AL623" i="19" s="1"/>
  <c r="AK623" i="19" s="1"/>
  <c r="AJ623" i="19" s="1"/>
  <c r="AH623" i="19"/>
  <c r="AF623" i="19"/>
  <c r="AE623" i="19" s="1"/>
  <c r="AD623" i="19" s="1"/>
  <c r="AC623" i="19" s="1"/>
  <c r="AA623" i="19"/>
  <c r="S623" i="19" s="1"/>
  <c r="K623" i="19" s="1"/>
  <c r="Y623" i="19"/>
  <c r="X623" i="19" s="1"/>
  <c r="W623" i="19" s="1"/>
  <c r="V623" i="19" s="1"/>
  <c r="U623" i="19" s="1"/>
  <c r="Q623" i="19"/>
  <c r="P623" i="19" s="1"/>
  <c r="O623" i="19" s="1"/>
  <c r="N623" i="19" s="1"/>
  <c r="M623" i="19" s="1"/>
  <c r="I623" i="19"/>
  <c r="H623" i="19" s="1"/>
  <c r="G623" i="19" s="1"/>
  <c r="F623" i="19" s="1"/>
  <c r="E623" i="19" s="1"/>
  <c r="AU622" i="19"/>
  <c r="AT622" i="19" s="1"/>
  <c r="AS622" i="19" s="1"/>
  <c r="AR622" i="19" s="1"/>
  <c r="AQ622" i="19" s="1"/>
  <c r="AM622" i="19"/>
  <c r="AL622" i="19" s="1"/>
  <c r="AK622" i="19" s="1"/>
  <c r="AJ622" i="19" s="1"/>
  <c r="AH622" i="19"/>
  <c r="AF622" i="19"/>
  <c r="AE622" i="19" s="1"/>
  <c r="AD622" i="19" s="1"/>
  <c r="AC622" i="19" s="1"/>
  <c r="AA622" i="19"/>
  <c r="S622" i="19" s="1"/>
  <c r="K622" i="19" s="1"/>
  <c r="Y622" i="19"/>
  <c r="X622" i="19" s="1"/>
  <c r="W622" i="19" s="1"/>
  <c r="V622" i="19" s="1"/>
  <c r="U622" i="19" s="1"/>
  <c r="Q622" i="19"/>
  <c r="P622" i="19" s="1"/>
  <c r="O622" i="19" s="1"/>
  <c r="N622" i="19" s="1"/>
  <c r="M622" i="19" s="1"/>
  <c r="I622" i="19"/>
  <c r="H622" i="19" s="1"/>
  <c r="G622" i="19" s="1"/>
  <c r="F622" i="19" s="1"/>
  <c r="E622" i="19" s="1"/>
  <c r="AU621" i="19"/>
  <c r="AT621" i="19" s="1"/>
  <c r="AS621" i="19" s="1"/>
  <c r="AR621" i="19" s="1"/>
  <c r="AQ621" i="19" s="1"/>
  <c r="AM621" i="19"/>
  <c r="AL621" i="19" s="1"/>
  <c r="AK621" i="19" s="1"/>
  <c r="AJ621" i="19" s="1"/>
  <c r="AH621" i="19"/>
  <c r="AF621" i="19"/>
  <c r="AE621" i="19" s="1"/>
  <c r="AD621" i="19" s="1"/>
  <c r="AC621" i="19" s="1"/>
  <c r="AA621" i="19"/>
  <c r="S621" i="19" s="1"/>
  <c r="K621" i="19" s="1"/>
  <c r="Y621" i="19"/>
  <c r="X621" i="19" s="1"/>
  <c r="W621" i="19" s="1"/>
  <c r="V621" i="19" s="1"/>
  <c r="U621" i="19" s="1"/>
  <c r="Q621" i="19"/>
  <c r="P621" i="19" s="1"/>
  <c r="O621" i="19" s="1"/>
  <c r="N621" i="19" s="1"/>
  <c r="M621" i="19" s="1"/>
  <c r="I621" i="19"/>
  <c r="H621" i="19" s="1"/>
  <c r="G621" i="19" s="1"/>
  <c r="F621" i="19" s="1"/>
  <c r="E621" i="19" s="1"/>
  <c r="AU620" i="19"/>
  <c r="AO620" i="19" s="1"/>
  <c r="AM620" i="19"/>
  <c r="AL620" i="19" s="1"/>
  <c r="AK620" i="19" s="1"/>
  <c r="AJ620" i="19" s="1"/>
  <c r="AH620" i="19"/>
  <c r="AF620" i="19"/>
  <c r="AE620" i="19" s="1"/>
  <c r="AD620" i="19" s="1"/>
  <c r="AC620" i="19" s="1"/>
  <c r="AA620" i="19"/>
  <c r="S620" i="19" s="1"/>
  <c r="K620" i="19" s="1"/>
  <c r="Y620" i="19"/>
  <c r="X620" i="19" s="1"/>
  <c r="W620" i="19" s="1"/>
  <c r="V620" i="19" s="1"/>
  <c r="U620" i="19" s="1"/>
  <c r="Q620" i="19"/>
  <c r="P620" i="19" s="1"/>
  <c r="O620" i="19" s="1"/>
  <c r="N620" i="19" s="1"/>
  <c r="M620" i="19" s="1"/>
  <c r="I620" i="19"/>
  <c r="H620" i="19" s="1"/>
  <c r="G620" i="19" s="1"/>
  <c r="F620" i="19" s="1"/>
  <c r="E620" i="19" s="1"/>
  <c r="AY619" i="19"/>
  <c r="AU619" i="19"/>
  <c r="AM619" i="19"/>
  <c r="AL619" i="19" s="1"/>
  <c r="AK619" i="19" s="1"/>
  <c r="AJ619" i="19" s="1"/>
  <c r="AH619" i="19"/>
  <c r="AF619" i="19"/>
  <c r="AE619" i="19" s="1"/>
  <c r="AD619" i="19" s="1"/>
  <c r="AC619" i="19" s="1"/>
  <c r="AA619" i="19"/>
  <c r="S619" i="19" s="1"/>
  <c r="K619" i="19" s="1"/>
  <c r="Y619" i="19"/>
  <c r="X619" i="19" s="1"/>
  <c r="W619" i="19" s="1"/>
  <c r="V619" i="19" s="1"/>
  <c r="U619" i="19" s="1"/>
  <c r="Q619" i="19"/>
  <c r="P619" i="19" s="1"/>
  <c r="O619" i="19" s="1"/>
  <c r="N619" i="19" s="1"/>
  <c r="M619" i="19" s="1"/>
  <c r="I619" i="19"/>
  <c r="H619" i="19" s="1"/>
  <c r="G619" i="19" s="1"/>
  <c r="F619" i="19" s="1"/>
  <c r="E619" i="19" s="1"/>
  <c r="AU618" i="19"/>
  <c r="AO618" i="19" s="1"/>
  <c r="AM618" i="19"/>
  <c r="AL618" i="19" s="1"/>
  <c r="AK618" i="19" s="1"/>
  <c r="AJ618" i="19" s="1"/>
  <c r="AH618" i="19"/>
  <c r="AF618" i="19"/>
  <c r="AE618" i="19" s="1"/>
  <c r="AD618" i="19" s="1"/>
  <c r="AC618" i="19" s="1"/>
  <c r="AA618" i="19"/>
  <c r="S618" i="19" s="1"/>
  <c r="K618" i="19" s="1"/>
  <c r="Y618" i="19"/>
  <c r="X618" i="19" s="1"/>
  <c r="W618" i="19" s="1"/>
  <c r="V618" i="19" s="1"/>
  <c r="U618" i="19" s="1"/>
  <c r="Q618" i="19"/>
  <c r="P618" i="19" s="1"/>
  <c r="O618" i="19" s="1"/>
  <c r="N618" i="19" s="1"/>
  <c r="M618" i="19" s="1"/>
  <c r="I618" i="19"/>
  <c r="H618" i="19" s="1"/>
  <c r="G618" i="19" s="1"/>
  <c r="F618" i="19" s="1"/>
  <c r="E618" i="19" s="1"/>
  <c r="AU617" i="19"/>
  <c r="AM617" i="19"/>
  <c r="AL617" i="19" s="1"/>
  <c r="AK617" i="19" s="1"/>
  <c r="AJ617" i="19" s="1"/>
  <c r="AH617" i="19"/>
  <c r="AF617" i="19"/>
  <c r="AE617" i="19" s="1"/>
  <c r="AD617" i="19" s="1"/>
  <c r="AC617" i="19" s="1"/>
  <c r="AA617" i="19"/>
  <c r="S617" i="19" s="1"/>
  <c r="K617" i="19" s="1"/>
  <c r="Y617" i="19"/>
  <c r="X617" i="19" s="1"/>
  <c r="W617" i="19" s="1"/>
  <c r="V617" i="19" s="1"/>
  <c r="U617" i="19" s="1"/>
  <c r="Q617" i="19"/>
  <c r="P617" i="19" s="1"/>
  <c r="O617" i="19" s="1"/>
  <c r="N617" i="19" s="1"/>
  <c r="M617" i="19" s="1"/>
  <c r="I617" i="19"/>
  <c r="H617" i="19" s="1"/>
  <c r="G617" i="19" s="1"/>
  <c r="F617" i="19" s="1"/>
  <c r="E617" i="19" s="1"/>
  <c r="AU616" i="19"/>
  <c r="AM616" i="19"/>
  <c r="AL616" i="19" s="1"/>
  <c r="AK616" i="19" s="1"/>
  <c r="AJ616" i="19" s="1"/>
  <c r="AH616" i="19"/>
  <c r="AF616" i="19"/>
  <c r="AE616" i="19" s="1"/>
  <c r="AD616" i="19" s="1"/>
  <c r="AC616" i="19" s="1"/>
  <c r="AA616" i="19"/>
  <c r="S616" i="19" s="1"/>
  <c r="K616" i="19" s="1"/>
  <c r="Y616" i="19"/>
  <c r="X616" i="19"/>
  <c r="W616" i="19" s="1"/>
  <c r="V616" i="19" s="1"/>
  <c r="U616" i="19" s="1"/>
  <c r="Q616" i="19"/>
  <c r="P616" i="19" s="1"/>
  <c r="O616" i="19" s="1"/>
  <c r="N616" i="19" s="1"/>
  <c r="M616" i="19" s="1"/>
  <c r="I616" i="19"/>
  <c r="H616" i="19" s="1"/>
  <c r="G616" i="19" s="1"/>
  <c r="F616" i="19" s="1"/>
  <c r="E616" i="19" s="1"/>
  <c r="AU615" i="19"/>
  <c r="AM615" i="19"/>
  <c r="AL615" i="19" s="1"/>
  <c r="AK615" i="19" s="1"/>
  <c r="AJ615" i="19" s="1"/>
  <c r="AH615" i="19"/>
  <c r="AF615" i="19"/>
  <c r="AE615" i="19" s="1"/>
  <c r="AD615" i="19" s="1"/>
  <c r="AC615" i="19" s="1"/>
  <c r="AA615" i="19"/>
  <c r="S615" i="19" s="1"/>
  <c r="K615" i="19" s="1"/>
  <c r="Y615" i="19"/>
  <c r="X615" i="19" s="1"/>
  <c r="W615" i="19" s="1"/>
  <c r="V615" i="19" s="1"/>
  <c r="U615" i="19" s="1"/>
  <c r="Q615" i="19"/>
  <c r="P615" i="19" s="1"/>
  <c r="O615" i="19" s="1"/>
  <c r="N615" i="19" s="1"/>
  <c r="M615" i="19" s="1"/>
  <c r="I615" i="19"/>
  <c r="H615" i="19" s="1"/>
  <c r="G615" i="19" s="1"/>
  <c r="F615" i="19" s="1"/>
  <c r="E615" i="19" s="1"/>
  <c r="AU614" i="19"/>
  <c r="AT614" i="19" s="1"/>
  <c r="AS614" i="19" s="1"/>
  <c r="AR614" i="19" s="1"/>
  <c r="AQ614" i="19" s="1"/>
  <c r="AM614" i="19"/>
  <c r="AL614" i="19" s="1"/>
  <c r="AK614" i="19" s="1"/>
  <c r="AJ614" i="19" s="1"/>
  <c r="AH614" i="19"/>
  <c r="AF614" i="19"/>
  <c r="AE614" i="19" s="1"/>
  <c r="AD614" i="19" s="1"/>
  <c r="AC614" i="19" s="1"/>
  <c r="AA614" i="19"/>
  <c r="S614" i="19" s="1"/>
  <c r="K614" i="19" s="1"/>
  <c r="Y614" i="19"/>
  <c r="X614" i="19" s="1"/>
  <c r="W614" i="19" s="1"/>
  <c r="V614" i="19" s="1"/>
  <c r="U614" i="19" s="1"/>
  <c r="Q614" i="19"/>
  <c r="P614" i="19" s="1"/>
  <c r="O614" i="19" s="1"/>
  <c r="N614" i="19" s="1"/>
  <c r="M614" i="19" s="1"/>
  <c r="I614" i="19"/>
  <c r="H614" i="19" s="1"/>
  <c r="G614" i="19" s="1"/>
  <c r="F614" i="19" s="1"/>
  <c r="E614" i="19" s="1"/>
  <c r="AU613" i="19"/>
  <c r="AT613" i="19" s="1"/>
  <c r="AS613" i="19" s="1"/>
  <c r="AR613" i="19" s="1"/>
  <c r="AQ613" i="19" s="1"/>
  <c r="AM613" i="19"/>
  <c r="AL613" i="19" s="1"/>
  <c r="AK613" i="19" s="1"/>
  <c r="AJ613" i="19" s="1"/>
  <c r="AH613" i="19"/>
  <c r="AF613" i="19"/>
  <c r="AE613" i="19"/>
  <c r="AD613" i="19" s="1"/>
  <c r="AC613" i="19" s="1"/>
  <c r="AA613" i="19"/>
  <c r="Y613" i="19"/>
  <c r="X613" i="19" s="1"/>
  <c r="W613" i="19" s="1"/>
  <c r="V613" i="19" s="1"/>
  <c r="U613" i="19" s="1"/>
  <c r="S613" i="19"/>
  <c r="K613" i="19" s="1"/>
  <c r="Q613" i="19"/>
  <c r="P613" i="19" s="1"/>
  <c r="O613" i="19" s="1"/>
  <c r="N613" i="19" s="1"/>
  <c r="M613" i="19" s="1"/>
  <c r="I613" i="19"/>
  <c r="H613" i="19" s="1"/>
  <c r="G613" i="19" s="1"/>
  <c r="F613" i="19" s="1"/>
  <c r="E613" i="19" s="1"/>
  <c r="AU612" i="19"/>
  <c r="AM612" i="19"/>
  <c r="AL612" i="19" s="1"/>
  <c r="AK612" i="19" s="1"/>
  <c r="AJ612" i="19" s="1"/>
  <c r="AH612" i="19"/>
  <c r="AF612" i="19"/>
  <c r="AE612" i="19" s="1"/>
  <c r="AD612" i="19" s="1"/>
  <c r="AC612" i="19" s="1"/>
  <c r="AA612" i="19"/>
  <c r="S612" i="19" s="1"/>
  <c r="K612" i="19" s="1"/>
  <c r="Y612" i="19"/>
  <c r="X612" i="19" s="1"/>
  <c r="W612" i="19" s="1"/>
  <c r="V612" i="19" s="1"/>
  <c r="U612" i="19" s="1"/>
  <c r="Q612" i="19"/>
  <c r="P612" i="19" s="1"/>
  <c r="O612" i="19" s="1"/>
  <c r="N612" i="19" s="1"/>
  <c r="M612" i="19" s="1"/>
  <c r="I612" i="19"/>
  <c r="H612" i="19" s="1"/>
  <c r="G612" i="19" s="1"/>
  <c r="F612" i="19" s="1"/>
  <c r="E612" i="19" s="1"/>
  <c r="AU611" i="19"/>
  <c r="AO611" i="19" s="1"/>
  <c r="AM611" i="19"/>
  <c r="AL611" i="19" s="1"/>
  <c r="AK611" i="19" s="1"/>
  <c r="AJ611" i="19" s="1"/>
  <c r="AH611" i="19"/>
  <c r="AF611" i="19"/>
  <c r="AE611" i="19" s="1"/>
  <c r="AD611" i="19" s="1"/>
  <c r="AC611" i="19" s="1"/>
  <c r="AA611" i="19"/>
  <c r="S611" i="19" s="1"/>
  <c r="K611" i="19" s="1"/>
  <c r="Y611" i="19"/>
  <c r="X611" i="19" s="1"/>
  <c r="W611" i="19" s="1"/>
  <c r="V611" i="19" s="1"/>
  <c r="U611" i="19" s="1"/>
  <c r="Q611" i="19"/>
  <c r="P611" i="19" s="1"/>
  <c r="O611" i="19" s="1"/>
  <c r="N611" i="19" s="1"/>
  <c r="M611" i="19" s="1"/>
  <c r="I611" i="19"/>
  <c r="H611" i="19" s="1"/>
  <c r="G611" i="19" s="1"/>
  <c r="F611" i="19" s="1"/>
  <c r="E611" i="19" s="1"/>
  <c r="AU610" i="19"/>
  <c r="AO610" i="19" s="1"/>
  <c r="AM610" i="19"/>
  <c r="AL610" i="19" s="1"/>
  <c r="AK610" i="19" s="1"/>
  <c r="AJ610" i="19" s="1"/>
  <c r="AH610" i="19"/>
  <c r="AF610" i="19"/>
  <c r="AE610" i="19" s="1"/>
  <c r="AD610" i="19" s="1"/>
  <c r="AC610" i="19" s="1"/>
  <c r="AA610" i="19"/>
  <c r="S610" i="19" s="1"/>
  <c r="K610" i="19" s="1"/>
  <c r="Y610" i="19"/>
  <c r="X610" i="19" s="1"/>
  <c r="W610" i="19" s="1"/>
  <c r="V610" i="19" s="1"/>
  <c r="U610" i="19" s="1"/>
  <c r="Q610" i="19"/>
  <c r="P610" i="19" s="1"/>
  <c r="O610" i="19" s="1"/>
  <c r="N610" i="19" s="1"/>
  <c r="M610" i="19" s="1"/>
  <c r="I610" i="19"/>
  <c r="H610" i="19" s="1"/>
  <c r="G610" i="19" s="1"/>
  <c r="F610" i="19" s="1"/>
  <c r="E610" i="19" s="1"/>
  <c r="AU609" i="19"/>
  <c r="AT609" i="19" s="1"/>
  <c r="AS609" i="19" s="1"/>
  <c r="AR609" i="19" s="1"/>
  <c r="AQ609" i="19" s="1"/>
  <c r="AM609" i="19"/>
  <c r="AL609" i="19" s="1"/>
  <c r="AK609" i="19" s="1"/>
  <c r="AJ609" i="19" s="1"/>
  <c r="AH609" i="19"/>
  <c r="AF609" i="19"/>
  <c r="AE609" i="19" s="1"/>
  <c r="AD609" i="19" s="1"/>
  <c r="AC609" i="19" s="1"/>
  <c r="AA609" i="19"/>
  <c r="S609" i="19" s="1"/>
  <c r="K609" i="19" s="1"/>
  <c r="Y609" i="19"/>
  <c r="X609" i="19" s="1"/>
  <c r="W609" i="19" s="1"/>
  <c r="V609" i="19" s="1"/>
  <c r="U609" i="19" s="1"/>
  <c r="Q609" i="19"/>
  <c r="P609" i="19" s="1"/>
  <c r="O609" i="19" s="1"/>
  <c r="N609" i="19" s="1"/>
  <c r="M609" i="19" s="1"/>
  <c r="I609" i="19"/>
  <c r="H609" i="19"/>
  <c r="G609" i="19" s="1"/>
  <c r="F609" i="19" s="1"/>
  <c r="E609" i="19" s="1"/>
  <c r="AU608" i="19"/>
  <c r="AM608" i="19"/>
  <c r="AL608" i="19" s="1"/>
  <c r="AK608" i="19" s="1"/>
  <c r="AJ608" i="19" s="1"/>
  <c r="AH608" i="19"/>
  <c r="AF608" i="19"/>
  <c r="AE608" i="19"/>
  <c r="AD608" i="19" s="1"/>
  <c r="AC608" i="19" s="1"/>
  <c r="AA608" i="19"/>
  <c r="S608" i="19" s="1"/>
  <c r="K608" i="19" s="1"/>
  <c r="Y608" i="19"/>
  <c r="X608" i="19" s="1"/>
  <c r="W608" i="19" s="1"/>
  <c r="V608" i="19" s="1"/>
  <c r="U608" i="19" s="1"/>
  <c r="Q608" i="19"/>
  <c r="P608" i="19" s="1"/>
  <c r="O608" i="19" s="1"/>
  <c r="N608" i="19" s="1"/>
  <c r="M608" i="19" s="1"/>
  <c r="I608" i="19"/>
  <c r="H608" i="19" s="1"/>
  <c r="G608" i="19" s="1"/>
  <c r="F608" i="19" s="1"/>
  <c r="E608" i="19" s="1"/>
  <c r="AU607" i="19"/>
  <c r="AT607" i="19" s="1"/>
  <c r="AS607" i="19" s="1"/>
  <c r="AR607" i="19" s="1"/>
  <c r="AQ607" i="19" s="1"/>
  <c r="AM607" i="19"/>
  <c r="AL607" i="19" s="1"/>
  <c r="AK607" i="19" s="1"/>
  <c r="AJ607" i="19" s="1"/>
  <c r="AH607" i="19"/>
  <c r="AF607" i="19"/>
  <c r="AE607" i="19" s="1"/>
  <c r="AD607" i="19" s="1"/>
  <c r="AC607" i="19" s="1"/>
  <c r="AA607" i="19"/>
  <c r="S607" i="19" s="1"/>
  <c r="K607" i="19" s="1"/>
  <c r="Y607" i="19"/>
  <c r="X607" i="19" s="1"/>
  <c r="W607" i="19" s="1"/>
  <c r="V607" i="19" s="1"/>
  <c r="U607" i="19" s="1"/>
  <c r="Q607" i="19"/>
  <c r="P607" i="19" s="1"/>
  <c r="O607" i="19" s="1"/>
  <c r="N607" i="19" s="1"/>
  <c r="M607" i="19" s="1"/>
  <c r="I607" i="19"/>
  <c r="H607" i="19" s="1"/>
  <c r="G607" i="19" s="1"/>
  <c r="F607" i="19" s="1"/>
  <c r="E607" i="19" s="1"/>
  <c r="AU606" i="19"/>
  <c r="AM606" i="19"/>
  <c r="AL606" i="19" s="1"/>
  <c r="AK606" i="19" s="1"/>
  <c r="AJ606" i="19" s="1"/>
  <c r="AH606" i="19"/>
  <c r="AF606" i="19"/>
  <c r="AE606" i="19" s="1"/>
  <c r="AD606" i="19" s="1"/>
  <c r="AC606" i="19" s="1"/>
  <c r="AA606" i="19"/>
  <c r="S606" i="19" s="1"/>
  <c r="K606" i="19" s="1"/>
  <c r="Y606" i="19"/>
  <c r="X606" i="19" s="1"/>
  <c r="W606" i="19" s="1"/>
  <c r="V606" i="19" s="1"/>
  <c r="U606" i="19" s="1"/>
  <c r="Q606" i="19"/>
  <c r="P606" i="19" s="1"/>
  <c r="O606" i="19" s="1"/>
  <c r="N606" i="19" s="1"/>
  <c r="M606" i="19" s="1"/>
  <c r="I606" i="19"/>
  <c r="H606" i="19" s="1"/>
  <c r="G606" i="19" s="1"/>
  <c r="F606" i="19" s="1"/>
  <c r="E606" i="19" s="1"/>
  <c r="AU605" i="19"/>
  <c r="AO605" i="19" s="1"/>
  <c r="AM605" i="19"/>
  <c r="AL605" i="19" s="1"/>
  <c r="AK605" i="19" s="1"/>
  <c r="AJ605" i="19" s="1"/>
  <c r="AH605" i="19"/>
  <c r="AF605" i="19"/>
  <c r="AE605" i="19" s="1"/>
  <c r="AD605" i="19" s="1"/>
  <c r="AC605" i="19" s="1"/>
  <c r="AA605" i="19"/>
  <c r="S605" i="19" s="1"/>
  <c r="K605" i="19" s="1"/>
  <c r="Y605" i="19"/>
  <c r="X605" i="19" s="1"/>
  <c r="W605" i="19" s="1"/>
  <c r="V605" i="19" s="1"/>
  <c r="U605" i="19" s="1"/>
  <c r="Q605" i="19"/>
  <c r="P605" i="19" s="1"/>
  <c r="O605" i="19" s="1"/>
  <c r="N605" i="19" s="1"/>
  <c r="M605" i="19" s="1"/>
  <c r="I605" i="19"/>
  <c r="H605" i="19" s="1"/>
  <c r="G605" i="19" s="1"/>
  <c r="F605" i="19" s="1"/>
  <c r="E605" i="19" s="1"/>
  <c r="AY604" i="19"/>
  <c r="AU604" i="19"/>
  <c r="AM604" i="19"/>
  <c r="AL604" i="19" s="1"/>
  <c r="AK604" i="19" s="1"/>
  <c r="AJ604" i="19" s="1"/>
  <c r="AH604" i="19"/>
  <c r="AF604" i="19"/>
  <c r="AE604" i="19" s="1"/>
  <c r="AD604" i="19" s="1"/>
  <c r="AC604" i="19" s="1"/>
  <c r="AA604" i="19"/>
  <c r="S604" i="19" s="1"/>
  <c r="K604" i="19" s="1"/>
  <c r="Y604" i="19"/>
  <c r="X604" i="19" s="1"/>
  <c r="W604" i="19" s="1"/>
  <c r="V604" i="19" s="1"/>
  <c r="U604" i="19" s="1"/>
  <c r="Q604" i="19"/>
  <c r="P604" i="19" s="1"/>
  <c r="O604" i="19" s="1"/>
  <c r="N604" i="19" s="1"/>
  <c r="M604" i="19" s="1"/>
  <c r="I604" i="19"/>
  <c r="H604" i="19" s="1"/>
  <c r="G604" i="19" s="1"/>
  <c r="F604" i="19" s="1"/>
  <c r="E604" i="19" s="1"/>
  <c r="AU603" i="19"/>
  <c r="AO603" i="19" s="1"/>
  <c r="AM603" i="19"/>
  <c r="AL603" i="19" s="1"/>
  <c r="AK603" i="19" s="1"/>
  <c r="AJ603" i="19" s="1"/>
  <c r="AH603" i="19"/>
  <c r="AF603" i="19"/>
  <c r="AE603" i="19" s="1"/>
  <c r="AD603" i="19" s="1"/>
  <c r="AC603" i="19" s="1"/>
  <c r="AA603" i="19"/>
  <c r="S603" i="19" s="1"/>
  <c r="K603" i="19" s="1"/>
  <c r="Y603" i="19"/>
  <c r="X603" i="19" s="1"/>
  <c r="W603" i="19" s="1"/>
  <c r="V603" i="19" s="1"/>
  <c r="U603" i="19" s="1"/>
  <c r="Q603" i="19"/>
  <c r="P603" i="19" s="1"/>
  <c r="O603" i="19" s="1"/>
  <c r="N603" i="19" s="1"/>
  <c r="M603" i="19" s="1"/>
  <c r="I603" i="19"/>
  <c r="H603" i="19" s="1"/>
  <c r="G603" i="19" s="1"/>
  <c r="F603" i="19" s="1"/>
  <c r="E603" i="19" s="1"/>
  <c r="AU602" i="19"/>
  <c r="AM602" i="19"/>
  <c r="AL602" i="19" s="1"/>
  <c r="AK602" i="19" s="1"/>
  <c r="AJ602" i="19" s="1"/>
  <c r="AH602" i="19"/>
  <c r="AF602" i="19"/>
  <c r="AE602" i="19" s="1"/>
  <c r="AD602" i="19" s="1"/>
  <c r="AC602" i="19" s="1"/>
  <c r="AA602" i="19"/>
  <c r="S602" i="19" s="1"/>
  <c r="K602" i="19" s="1"/>
  <c r="Y602" i="19"/>
  <c r="X602" i="19" s="1"/>
  <c r="W602" i="19" s="1"/>
  <c r="V602" i="19" s="1"/>
  <c r="U602" i="19" s="1"/>
  <c r="Q602" i="19"/>
  <c r="P602" i="19" s="1"/>
  <c r="O602" i="19" s="1"/>
  <c r="N602" i="19" s="1"/>
  <c r="M602" i="19" s="1"/>
  <c r="I602" i="19"/>
  <c r="H602" i="19" s="1"/>
  <c r="G602" i="19" s="1"/>
  <c r="F602" i="19" s="1"/>
  <c r="E602" i="19" s="1"/>
  <c r="AU601" i="19"/>
  <c r="AM601" i="19"/>
  <c r="AL601" i="19" s="1"/>
  <c r="AK601" i="19" s="1"/>
  <c r="AJ601" i="19" s="1"/>
  <c r="AH601" i="19"/>
  <c r="AF601" i="19"/>
  <c r="AE601" i="19" s="1"/>
  <c r="AD601" i="19" s="1"/>
  <c r="AC601" i="19" s="1"/>
  <c r="AA601" i="19"/>
  <c r="Y601" i="19"/>
  <c r="X601" i="19" s="1"/>
  <c r="W601" i="19" s="1"/>
  <c r="V601" i="19" s="1"/>
  <c r="U601" i="19" s="1"/>
  <c r="S601" i="19"/>
  <c r="K601" i="19" s="1"/>
  <c r="Q601" i="19"/>
  <c r="P601" i="19" s="1"/>
  <c r="O601" i="19" s="1"/>
  <c r="N601" i="19" s="1"/>
  <c r="M601" i="19" s="1"/>
  <c r="I601" i="19"/>
  <c r="H601" i="19" s="1"/>
  <c r="G601" i="19" s="1"/>
  <c r="F601" i="19" s="1"/>
  <c r="E601" i="19" s="1"/>
  <c r="AU600" i="19"/>
  <c r="AM600" i="19"/>
  <c r="AL600" i="19" s="1"/>
  <c r="AK600" i="19" s="1"/>
  <c r="AJ600" i="19" s="1"/>
  <c r="AH600" i="19"/>
  <c r="AF600" i="19"/>
  <c r="AE600" i="19" s="1"/>
  <c r="AD600" i="19" s="1"/>
  <c r="AC600" i="19" s="1"/>
  <c r="AA600" i="19"/>
  <c r="S600" i="19" s="1"/>
  <c r="K600" i="19" s="1"/>
  <c r="Y600" i="19"/>
  <c r="X600" i="19" s="1"/>
  <c r="W600" i="19" s="1"/>
  <c r="V600" i="19" s="1"/>
  <c r="U600" i="19" s="1"/>
  <c r="Q600" i="19"/>
  <c r="P600" i="19" s="1"/>
  <c r="O600" i="19" s="1"/>
  <c r="N600" i="19" s="1"/>
  <c r="M600" i="19" s="1"/>
  <c r="I600" i="19"/>
  <c r="H600" i="19" s="1"/>
  <c r="G600" i="19" s="1"/>
  <c r="F600" i="19" s="1"/>
  <c r="E600" i="19" s="1"/>
  <c r="AU599" i="19"/>
  <c r="AT599" i="19" s="1"/>
  <c r="AS599" i="19" s="1"/>
  <c r="AR599" i="19" s="1"/>
  <c r="AQ599" i="19" s="1"/>
  <c r="AM599" i="19"/>
  <c r="AL599" i="19" s="1"/>
  <c r="AK599" i="19" s="1"/>
  <c r="AJ599" i="19" s="1"/>
  <c r="AH599" i="19"/>
  <c r="AF599" i="19"/>
  <c r="AE599" i="19" s="1"/>
  <c r="AD599" i="19" s="1"/>
  <c r="AC599" i="19" s="1"/>
  <c r="AA599" i="19"/>
  <c r="S599" i="19" s="1"/>
  <c r="K599" i="19" s="1"/>
  <c r="Y599" i="19"/>
  <c r="X599" i="19" s="1"/>
  <c r="W599" i="19" s="1"/>
  <c r="V599" i="19" s="1"/>
  <c r="U599" i="19" s="1"/>
  <c r="Q599" i="19"/>
  <c r="P599" i="19" s="1"/>
  <c r="O599" i="19" s="1"/>
  <c r="N599" i="19" s="1"/>
  <c r="M599" i="19" s="1"/>
  <c r="I599" i="19"/>
  <c r="H599" i="19" s="1"/>
  <c r="G599" i="19" s="1"/>
  <c r="F599" i="19" s="1"/>
  <c r="E599" i="19" s="1"/>
  <c r="AU598" i="19"/>
  <c r="AT598" i="19" s="1"/>
  <c r="AS598" i="19" s="1"/>
  <c r="AR598" i="19" s="1"/>
  <c r="AQ598" i="19" s="1"/>
  <c r="AM598" i="19"/>
  <c r="AL598" i="19" s="1"/>
  <c r="AK598" i="19" s="1"/>
  <c r="AJ598" i="19" s="1"/>
  <c r="AH598" i="19"/>
  <c r="AF598" i="19"/>
  <c r="AE598" i="19" s="1"/>
  <c r="AD598" i="19" s="1"/>
  <c r="AC598" i="19" s="1"/>
  <c r="AA598" i="19"/>
  <c r="S598" i="19" s="1"/>
  <c r="K598" i="19" s="1"/>
  <c r="Y598" i="19"/>
  <c r="X598" i="19" s="1"/>
  <c r="W598" i="19" s="1"/>
  <c r="V598" i="19" s="1"/>
  <c r="U598" i="19" s="1"/>
  <c r="Q598" i="19"/>
  <c r="P598" i="19" s="1"/>
  <c r="O598" i="19" s="1"/>
  <c r="N598" i="19" s="1"/>
  <c r="M598" i="19" s="1"/>
  <c r="I598" i="19"/>
  <c r="H598" i="19" s="1"/>
  <c r="G598" i="19" s="1"/>
  <c r="F598" i="19" s="1"/>
  <c r="E598" i="19" s="1"/>
  <c r="AU597" i="19"/>
  <c r="AM597" i="19"/>
  <c r="AL597" i="19" s="1"/>
  <c r="AK597" i="19" s="1"/>
  <c r="AJ597" i="19" s="1"/>
  <c r="AH597" i="19"/>
  <c r="AF597" i="19"/>
  <c r="AE597" i="19" s="1"/>
  <c r="AD597" i="19" s="1"/>
  <c r="AC597" i="19" s="1"/>
  <c r="AA597" i="19"/>
  <c r="S597" i="19" s="1"/>
  <c r="K597" i="19" s="1"/>
  <c r="Y597" i="19"/>
  <c r="X597" i="19" s="1"/>
  <c r="W597" i="19" s="1"/>
  <c r="V597" i="19" s="1"/>
  <c r="U597" i="19" s="1"/>
  <c r="Q597" i="19"/>
  <c r="P597" i="19" s="1"/>
  <c r="O597" i="19" s="1"/>
  <c r="N597" i="19" s="1"/>
  <c r="M597" i="19" s="1"/>
  <c r="I597" i="19"/>
  <c r="H597" i="19" s="1"/>
  <c r="G597" i="19" s="1"/>
  <c r="F597" i="19" s="1"/>
  <c r="E597" i="19" s="1"/>
  <c r="AU596" i="19"/>
  <c r="AO596" i="19" s="1"/>
  <c r="AM596" i="19"/>
  <c r="AL596" i="19" s="1"/>
  <c r="AK596" i="19" s="1"/>
  <c r="AJ596" i="19" s="1"/>
  <c r="AH596" i="19"/>
  <c r="AF596" i="19"/>
  <c r="AE596" i="19" s="1"/>
  <c r="AD596" i="19" s="1"/>
  <c r="AC596" i="19" s="1"/>
  <c r="AA596" i="19"/>
  <c r="S596" i="19" s="1"/>
  <c r="K596" i="19" s="1"/>
  <c r="Y596" i="19"/>
  <c r="X596" i="19" s="1"/>
  <c r="W596" i="19" s="1"/>
  <c r="V596" i="19" s="1"/>
  <c r="U596" i="19" s="1"/>
  <c r="Q596" i="19"/>
  <c r="P596" i="19" s="1"/>
  <c r="O596" i="19" s="1"/>
  <c r="N596" i="19" s="1"/>
  <c r="M596" i="19" s="1"/>
  <c r="I596" i="19"/>
  <c r="H596" i="19" s="1"/>
  <c r="G596" i="19" s="1"/>
  <c r="F596" i="19" s="1"/>
  <c r="E596" i="19" s="1"/>
  <c r="AU595" i="19"/>
  <c r="AO595" i="19" s="1"/>
  <c r="AM595" i="19"/>
  <c r="AL595" i="19" s="1"/>
  <c r="AK595" i="19" s="1"/>
  <c r="AJ595" i="19" s="1"/>
  <c r="AH595" i="19"/>
  <c r="AF595" i="19"/>
  <c r="AE595" i="19" s="1"/>
  <c r="AD595" i="19" s="1"/>
  <c r="AC595" i="19" s="1"/>
  <c r="AA595" i="19"/>
  <c r="S595" i="19" s="1"/>
  <c r="K595" i="19" s="1"/>
  <c r="Y595" i="19"/>
  <c r="X595" i="19" s="1"/>
  <c r="W595" i="19" s="1"/>
  <c r="V595" i="19" s="1"/>
  <c r="U595" i="19" s="1"/>
  <c r="Q595" i="19"/>
  <c r="P595" i="19" s="1"/>
  <c r="O595" i="19" s="1"/>
  <c r="N595" i="19" s="1"/>
  <c r="M595" i="19" s="1"/>
  <c r="I595" i="19"/>
  <c r="H595" i="19" s="1"/>
  <c r="G595" i="19" s="1"/>
  <c r="F595" i="19" s="1"/>
  <c r="E595" i="19" s="1"/>
  <c r="AU594" i="19"/>
  <c r="AM594" i="19"/>
  <c r="AL594" i="19" s="1"/>
  <c r="AK594" i="19" s="1"/>
  <c r="AJ594" i="19" s="1"/>
  <c r="AH594" i="19"/>
  <c r="AF594" i="19"/>
  <c r="AE594" i="19" s="1"/>
  <c r="AD594" i="19" s="1"/>
  <c r="AC594" i="19" s="1"/>
  <c r="AA594" i="19"/>
  <c r="S594" i="19" s="1"/>
  <c r="K594" i="19" s="1"/>
  <c r="Y594" i="19"/>
  <c r="X594" i="19" s="1"/>
  <c r="W594" i="19" s="1"/>
  <c r="V594" i="19" s="1"/>
  <c r="U594" i="19" s="1"/>
  <c r="Q594" i="19"/>
  <c r="P594" i="19" s="1"/>
  <c r="O594" i="19" s="1"/>
  <c r="N594" i="19" s="1"/>
  <c r="M594" i="19" s="1"/>
  <c r="I594" i="19"/>
  <c r="H594" i="19" s="1"/>
  <c r="G594" i="19" s="1"/>
  <c r="F594" i="19" s="1"/>
  <c r="E594" i="19" s="1"/>
  <c r="AU593" i="19"/>
  <c r="AT593" i="19" s="1"/>
  <c r="AS593" i="19" s="1"/>
  <c r="AR593" i="19" s="1"/>
  <c r="AQ593" i="19" s="1"/>
  <c r="AM593" i="19"/>
  <c r="AL593" i="19" s="1"/>
  <c r="AK593" i="19" s="1"/>
  <c r="AJ593" i="19" s="1"/>
  <c r="AH593" i="19"/>
  <c r="AF593" i="19"/>
  <c r="AE593" i="19" s="1"/>
  <c r="AD593" i="19" s="1"/>
  <c r="AC593" i="19" s="1"/>
  <c r="AA593" i="19"/>
  <c r="S593" i="19" s="1"/>
  <c r="K593" i="19" s="1"/>
  <c r="Y593" i="19"/>
  <c r="X593" i="19" s="1"/>
  <c r="W593" i="19" s="1"/>
  <c r="V593" i="19" s="1"/>
  <c r="U593" i="19" s="1"/>
  <c r="Q593" i="19"/>
  <c r="P593" i="19" s="1"/>
  <c r="O593" i="19" s="1"/>
  <c r="N593" i="19" s="1"/>
  <c r="M593" i="19" s="1"/>
  <c r="I593" i="19"/>
  <c r="H593" i="19" s="1"/>
  <c r="G593" i="19" s="1"/>
  <c r="F593" i="19" s="1"/>
  <c r="E593" i="19" s="1"/>
  <c r="AU592" i="19"/>
  <c r="AO592" i="19" s="1"/>
  <c r="AM592" i="19"/>
  <c r="AL592" i="19" s="1"/>
  <c r="AK592" i="19" s="1"/>
  <c r="AJ592" i="19" s="1"/>
  <c r="AH592" i="19"/>
  <c r="AF592" i="19"/>
  <c r="AE592" i="19" s="1"/>
  <c r="AD592" i="19" s="1"/>
  <c r="AC592" i="19" s="1"/>
  <c r="AA592" i="19"/>
  <c r="S592" i="19" s="1"/>
  <c r="K592" i="19" s="1"/>
  <c r="Y592" i="19"/>
  <c r="X592" i="19" s="1"/>
  <c r="W592" i="19" s="1"/>
  <c r="V592" i="19" s="1"/>
  <c r="U592" i="19" s="1"/>
  <c r="Q592" i="19"/>
  <c r="P592" i="19" s="1"/>
  <c r="O592" i="19" s="1"/>
  <c r="N592" i="19" s="1"/>
  <c r="M592" i="19" s="1"/>
  <c r="I592" i="19"/>
  <c r="H592" i="19" s="1"/>
  <c r="G592" i="19" s="1"/>
  <c r="F592" i="19" s="1"/>
  <c r="E592" i="19" s="1"/>
  <c r="AU591" i="19"/>
  <c r="AM591" i="19"/>
  <c r="AL591" i="19" s="1"/>
  <c r="AK591" i="19" s="1"/>
  <c r="AJ591" i="19" s="1"/>
  <c r="AH591" i="19"/>
  <c r="AF591" i="19"/>
  <c r="AE591" i="19" s="1"/>
  <c r="AD591" i="19" s="1"/>
  <c r="AC591" i="19" s="1"/>
  <c r="AA591" i="19"/>
  <c r="S591" i="19" s="1"/>
  <c r="K591" i="19" s="1"/>
  <c r="Y591" i="19"/>
  <c r="X591" i="19" s="1"/>
  <c r="W591" i="19" s="1"/>
  <c r="V591" i="19" s="1"/>
  <c r="U591" i="19" s="1"/>
  <c r="Q591" i="19"/>
  <c r="P591" i="19" s="1"/>
  <c r="O591" i="19" s="1"/>
  <c r="N591" i="19" s="1"/>
  <c r="M591" i="19" s="1"/>
  <c r="I591" i="19"/>
  <c r="H591" i="19" s="1"/>
  <c r="G591" i="19" s="1"/>
  <c r="F591" i="19" s="1"/>
  <c r="E591" i="19" s="1"/>
  <c r="AU590" i="19"/>
  <c r="AT590" i="19" s="1"/>
  <c r="AS590" i="19" s="1"/>
  <c r="AR590" i="19" s="1"/>
  <c r="AQ590" i="19" s="1"/>
  <c r="AM590" i="19"/>
  <c r="AL590" i="19" s="1"/>
  <c r="AK590" i="19" s="1"/>
  <c r="AJ590" i="19" s="1"/>
  <c r="AH590" i="19"/>
  <c r="AF590" i="19"/>
  <c r="AE590" i="19" s="1"/>
  <c r="AD590" i="19" s="1"/>
  <c r="AC590" i="19" s="1"/>
  <c r="AA590" i="19"/>
  <c r="S590" i="19" s="1"/>
  <c r="K590" i="19" s="1"/>
  <c r="Y590" i="19"/>
  <c r="X590" i="19" s="1"/>
  <c r="W590" i="19" s="1"/>
  <c r="V590" i="19" s="1"/>
  <c r="U590" i="19" s="1"/>
  <c r="Q590" i="19"/>
  <c r="P590" i="19" s="1"/>
  <c r="O590" i="19" s="1"/>
  <c r="N590" i="19" s="1"/>
  <c r="M590" i="19" s="1"/>
  <c r="I590" i="19"/>
  <c r="H590" i="19" s="1"/>
  <c r="G590" i="19" s="1"/>
  <c r="F590" i="19" s="1"/>
  <c r="E590" i="19" s="1"/>
  <c r="AY589" i="19"/>
  <c r="AU589" i="19"/>
  <c r="AO589" i="19" s="1"/>
  <c r="AM589" i="19"/>
  <c r="AL589" i="19"/>
  <c r="AK589" i="19" s="1"/>
  <c r="AJ589" i="19" s="1"/>
  <c r="AH589" i="19"/>
  <c r="AF589" i="19"/>
  <c r="AE589" i="19" s="1"/>
  <c r="AD589" i="19" s="1"/>
  <c r="AC589" i="19" s="1"/>
  <c r="AA589" i="19"/>
  <c r="S589" i="19" s="1"/>
  <c r="K589" i="19" s="1"/>
  <c r="Y589" i="19"/>
  <c r="X589" i="19" s="1"/>
  <c r="W589" i="19" s="1"/>
  <c r="V589" i="19" s="1"/>
  <c r="U589" i="19" s="1"/>
  <c r="Q589" i="19"/>
  <c r="P589" i="19" s="1"/>
  <c r="O589" i="19" s="1"/>
  <c r="N589" i="19" s="1"/>
  <c r="M589" i="19" s="1"/>
  <c r="I589" i="19"/>
  <c r="H589" i="19" s="1"/>
  <c r="G589" i="19" s="1"/>
  <c r="F589" i="19" s="1"/>
  <c r="E589" i="19" s="1"/>
  <c r="AU588" i="19"/>
  <c r="AM588" i="19"/>
  <c r="AL588" i="19" s="1"/>
  <c r="AK588" i="19" s="1"/>
  <c r="AJ588" i="19" s="1"/>
  <c r="AH588" i="19"/>
  <c r="AF588" i="19"/>
  <c r="AE588" i="19" s="1"/>
  <c r="AD588" i="19" s="1"/>
  <c r="AC588" i="19" s="1"/>
  <c r="AA588" i="19"/>
  <c r="S588" i="19" s="1"/>
  <c r="K588" i="19" s="1"/>
  <c r="Y588" i="19"/>
  <c r="X588" i="19" s="1"/>
  <c r="W588" i="19" s="1"/>
  <c r="V588" i="19" s="1"/>
  <c r="U588" i="19" s="1"/>
  <c r="Q588" i="19"/>
  <c r="P588" i="19" s="1"/>
  <c r="O588" i="19" s="1"/>
  <c r="N588" i="19" s="1"/>
  <c r="M588" i="19" s="1"/>
  <c r="I588" i="19"/>
  <c r="H588" i="19" s="1"/>
  <c r="G588" i="19" s="1"/>
  <c r="F588" i="19" s="1"/>
  <c r="E588" i="19" s="1"/>
  <c r="AU587" i="19"/>
  <c r="AO587" i="19" s="1"/>
  <c r="AM587" i="19"/>
  <c r="AL587" i="19" s="1"/>
  <c r="AK587" i="19" s="1"/>
  <c r="AJ587" i="19" s="1"/>
  <c r="AH587" i="19"/>
  <c r="AF587" i="19"/>
  <c r="AE587" i="19" s="1"/>
  <c r="AD587" i="19" s="1"/>
  <c r="AC587" i="19" s="1"/>
  <c r="AA587" i="19"/>
  <c r="S587" i="19" s="1"/>
  <c r="K587" i="19" s="1"/>
  <c r="Y587" i="19"/>
  <c r="X587" i="19" s="1"/>
  <c r="W587" i="19" s="1"/>
  <c r="V587" i="19" s="1"/>
  <c r="U587" i="19" s="1"/>
  <c r="Q587" i="19"/>
  <c r="P587" i="19" s="1"/>
  <c r="O587" i="19" s="1"/>
  <c r="N587" i="19" s="1"/>
  <c r="M587" i="19" s="1"/>
  <c r="I587" i="19"/>
  <c r="H587" i="19" s="1"/>
  <c r="G587" i="19" s="1"/>
  <c r="F587" i="19" s="1"/>
  <c r="E587" i="19" s="1"/>
  <c r="AU586" i="19"/>
  <c r="AM586" i="19"/>
  <c r="AL586" i="19" s="1"/>
  <c r="AK586" i="19" s="1"/>
  <c r="AJ586" i="19" s="1"/>
  <c r="AH586" i="19"/>
  <c r="AF586" i="19"/>
  <c r="AE586" i="19" s="1"/>
  <c r="AD586" i="19" s="1"/>
  <c r="AC586" i="19" s="1"/>
  <c r="AA586" i="19"/>
  <c r="S586" i="19" s="1"/>
  <c r="K586" i="19" s="1"/>
  <c r="Y586" i="19"/>
  <c r="X586" i="19" s="1"/>
  <c r="W586" i="19" s="1"/>
  <c r="V586" i="19" s="1"/>
  <c r="U586" i="19" s="1"/>
  <c r="Q586" i="19"/>
  <c r="P586" i="19" s="1"/>
  <c r="O586" i="19" s="1"/>
  <c r="N586" i="19" s="1"/>
  <c r="M586" i="19" s="1"/>
  <c r="I586" i="19"/>
  <c r="H586" i="19" s="1"/>
  <c r="G586" i="19" s="1"/>
  <c r="F586" i="19" s="1"/>
  <c r="E586" i="19" s="1"/>
  <c r="AU585" i="19"/>
  <c r="AO585" i="19" s="1"/>
  <c r="AM585" i="19"/>
  <c r="AL585" i="19" s="1"/>
  <c r="AK585" i="19" s="1"/>
  <c r="AJ585" i="19" s="1"/>
  <c r="AH585" i="19"/>
  <c r="AF585" i="19"/>
  <c r="AE585" i="19" s="1"/>
  <c r="AD585" i="19" s="1"/>
  <c r="AC585" i="19" s="1"/>
  <c r="AA585" i="19"/>
  <c r="S585" i="19" s="1"/>
  <c r="K585" i="19" s="1"/>
  <c r="Y585" i="19"/>
  <c r="X585" i="19" s="1"/>
  <c r="W585" i="19" s="1"/>
  <c r="V585" i="19" s="1"/>
  <c r="U585" i="19" s="1"/>
  <c r="Q585" i="19"/>
  <c r="P585" i="19" s="1"/>
  <c r="O585" i="19" s="1"/>
  <c r="N585" i="19" s="1"/>
  <c r="M585" i="19" s="1"/>
  <c r="I585" i="19"/>
  <c r="H585" i="19" s="1"/>
  <c r="G585" i="19" s="1"/>
  <c r="F585" i="19" s="1"/>
  <c r="E585" i="19" s="1"/>
  <c r="AU584" i="19"/>
  <c r="AM584" i="19"/>
  <c r="AL584" i="19" s="1"/>
  <c r="AK584" i="19" s="1"/>
  <c r="AJ584" i="19" s="1"/>
  <c r="AH584" i="19"/>
  <c r="AF584" i="19"/>
  <c r="AE584" i="19" s="1"/>
  <c r="AD584" i="19" s="1"/>
  <c r="AC584" i="19" s="1"/>
  <c r="AA584" i="19"/>
  <c r="Y584" i="19"/>
  <c r="X584" i="19" s="1"/>
  <c r="W584" i="19" s="1"/>
  <c r="V584" i="19" s="1"/>
  <c r="U584" i="19" s="1"/>
  <c r="S584" i="19"/>
  <c r="K584" i="19" s="1"/>
  <c r="Q584" i="19"/>
  <c r="P584" i="19" s="1"/>
  <c r="O584" i="19" s="1"/>
  <c r="N584" i="19" s="1"/>
  <c r="M584" i="19" s="1"/>
  <c r="I584" i="19"/>
  <c r="H584" i="19" s="1"/>
  <c r="G584" i="19" s="1"/>
  <c r="F584" i="19" s="1"/>
  <c r="E584" i="19" s="1"/>
  <c r="AU583" i="19"/>
  <c r="AM583" i="19"/>
  <c r="AL583" i="19" s="1"/>
  <c r="AK583" i="19" s="1"/>
  <c r="AJ583" i="19" s="1"/>
  <c r="AH583" i="19"/>
  <c r="AF583" i="19"/>
  <c r="AE583" i="19" s="1"/>
  <c r="AD583" i="19" s="1"/>
  <c r="AC583" i="19" s="1"/>
  <c r="AA583" i="19"/>
  <c r="S583" i="19" s="1"/>
  <c r="K583" i="19" s="1"/>
  <c r="Y583" i="19"/>
  <c r="X583" i="19" s="1"/>
  <c r="W583" i="19" s="1"/>
  <c r="V583" i="19" s="1"/>
  <c r="U583" i="19" s="1"/>
  <c r="Q583" i="19"/>
  <c r="P583" i="19" s="1"/>
  <c r="O583" i="19" s="1"/>
  <c r="N583" i="19" s="1"/>
  <c r="M583" i="19" s="1"/>
  <c r="I583" i="19"/>
  <c r="H583" i="19" s="1"/>
  <c r="G583" i="19" s="1"/>
  <c r="F583" i="19" s="1"/>
  <c r="E583" i="19" s="1"/>
  <c r="AU582" i="19"/>
  <c r="AM582" i="19"/>
  <c r="AL582" i="19" s="1"/>
  <c r="AK582" i="19" s="1"/>
  <c r="AJ582" i="19" s="1"/>
  <c r="AH582" i="19"/>
  <c r="AF582" i="19"/>
  <c r="AE582" i="19" s="1"/>
  <c r="AD582" i="19" s="1"/>
  <c r="AC582" i="19" s="1"/>
  <c r="AA582" i="19"/>
  <c r="S582" i="19" s="1"/>
  <c r="K582" i="19" s="1"/>
  <c r="Y582" i="19"/>
  <c r="X582" i="19" s="1"/>
  <c r="W582" i="19" s="1"/>
  <c r="V582" i="19" s="1"/>
  <c r="U582" i="19" s="1"/>
  <c r="Q582" i="19"/>
  <c r="P582" i="19" s="1"/>
  <c r="O582" i="19" s="1"/>
  <c r="N582" i="19" s="1"/>
  <c r="M582" i="19" s="1"/>
  <c r="I582" i="19"/>
  <c r="H582" i="19" s="1"/>
  <c r="G582" i="19" s="1"/>
  <c r="F582" i="19" s="1"/>
  <c r="E582" i="19" s="1"/>
  <c r="AU581" i="19"/>
  <c r="AM581" i="19"/>
  <c r="AL581" i="19" s="1"/>
  <c r="AK581" i="19" s="1"/>
  <c r="AJ581" i="19" s="1"/>
  <c r="AH581" i="19"/>
  <c r="AF581" i="19"/>
  <c r="AE581" i="19" s="1"/>
  <c r="AD581" i="19" s="1"/>
  <c r="AC581" i="19" s="1"/>
  <c r="AA581" i="19"/>
  <c r="S581" i="19" s="1"/>
  <c r="K581" i="19" s="1"/>
  <c r="Y581" i="19"/>
  <c r="X581" i="19" s="1"/>
  <c r="W581" i="19" s="1"/>
  <c r="V581" i="19" s="1"/>
  <c r="U581" i="19" s="1"/>
  <c r="Q581" i="19"/>
  <c r="P581" i="19" s="1"/>
  <c r="O581" i="19" s="1"/>
  <c r="N581" i="19" s="1"/>
  <c r="M581" i="19" s="1"/>
  <c r="I581" i="19"/>
  <c r="H581" i="19" s="1"/>
  <c r="G581" i="19" s="1"/>
  <c r="F581" i="19" s="1"/>
  <c r="E581" i="19" s="1"/>
  <c r="AU580" i="19"/>
  <c r="AO580" i="19" s="1"/>
  <c r="AM580" i="19"/>
  <c r="AL580" i="19" s="1"/>
  <c r="AK580" i="19" s="1"/>
  <c r="AJ580" i="19" s="1"/>
  <c r="AH580" i="19"/>
  <c r="AF580" i="19"/>
  <c r="AE580" i="19" s="1"/>
  <c r="AD580" i="19" s="1"/>
  <c r="AC580" i="19" s="1"/>
  <c r="AA580" i="19"/>
  <c r="S580" i="19" s="1"/>
  <c r="K580" i="19" s="1"/>
  <c r="Y580" i="19"/>
  <c r="X580" i="19" s="1"/>
  <c r="W580" i="19" s="1"/>
  <c r="V580" i="19" s="1"/>
  <c r="U580" i="19" s="1"/>
  <c r="Q580" i="19"/>
  <c r="P580" i="19" s="1"/>
  <c r="O580" i="19" s="1"/>
  <c r="N580" i="19" s="1"/>
  <c r="M580" i="19" s="1"/>
  <c r="I580" i="19"/>
  <c r="H580" i="19" s="1"/>
  <c r="G580" i="19" s="1"/>
  <c r="F580" i="19" s="1"/>
  <c r="E580" i="19" s="1"/>
  <c r="AU579" i="19"/>
  <c r="AO579" i="19" s="1"/>
  <c r="AT579" i="19"/>
  <c r="AS579" i="19" s="1"/>
  <c r="AR579" i="19" s="1"/>
  <c r="AQ579" i="19" s="1"/>
  <c r="AM579" i="19"/>
  <c r="AL579" i="19" s="1"/>
  <c r="AK579" i="19" s="1"/>
  <c r="AJ579" i="19" s="1"/>
  <c r="AH579" i="19"/>
  <c r="AF579" i="19"/>
  <c r="AE579" i="19" s="1"/>
  <c r="AD579" i="19" s="1"/>
  <c r="AC579" i="19" s="1"/>
  <c r="AA579" i="19"/>
  <c r="S579" i="19" s="1"/>
  <c r="K579" i="19" s="1"/>
  <c r="Y579" i="19"/>
  <c r="X579" i="19" s="1"/>
  <c r="W579" i="19" s="1"/>
  <c r="V579" i="19" s="1"/>
  <c r="U579" i="19" s="1"/>
  <c r="Q579" i="19"/>
  <c r="P579" i="19" s="1"/>
  <c r="O579" i="19" s="1"/>
  <c r="N579" i="19" s="1"/>
  <c r="M579" i="19" s="1"/>
  <c r="I579" i="19"/>
  <c r="H579" i="19" s="1"/>
  <c r="G579" i="19" s="1"/>
  <c r="F579" i="19" s="1"/>
  <c r="E579" i="19" s="1"/>
  <c r="AU578" i="19"/>
  <c r="AT578" i="19" s="1"/>
  <c r="AS578" i="19" s="1"/>
  <c r="AR578" i="19" s="1"/>
  <c r="AQ578" i="19" s="1"/>
  <c r="AM578" i="19"/>
  <c r="AL578" i="19" s="1"/>
  <c r="AK578" i="19" s="1"/>
  <c r="AJ578" i="19" s="1"/>
  <c r="AH578" i="19"/>
  <c r="AF578" i="19"/>
  <c r="AE578" i="19" s="1"/>
  <c r="AD578" i="19" s="1"/>
  <c r="AC578" i="19" s="1"/>
  <c r="AA578" i="19"/>
  <c r="S578" i="19" s="1"/>
  <c r="K578" i="19" s="1"/>
  <c r="Y578" i="19"/>
  <c r="X578" i="19" s="1"/>
  <c r="W578" i="19" s="1"/>
  <c r="V578" i="19" s="1"/>
  <c r="U578" i="19" s="1"/>
  <c r="Q578" i="19"/>
  <c r="P578" i="19" s="1"/>
  <c r="O578" i="19" s="1"/>
  <c r="N578" i="19" s="1"/>
  <c r="M578" i="19" s="1"/>
  <c r="I578" i="19"/>
  <c r="H578" i="19" s="1"/>
  <c r="G578" i="19" s="1"/>
  <c r="F578" i="19" s="1"/>
  <c r="E578" i="19" s="1"/>
  <c r="AU577" i="19"/>
  <c r="AM577" i="19"/>
  <c r="AL577" i="19" s="1"/>
  <c r="AK577" i="19" s="1"/>
  <c r="AJ577" i="19" s="1"/>
  <c r="AH577" i="19"/>
  <c r="AF577" i="19"/>
  <c r="AE577" i="19" s="1"/>
  <c r="AD577" i="19" s="1"/>
  <c r="AC577" i="19" s="1"/>
  <c r="AA577" i="19"/>
  <c r="S577" i="19" s="1"/>
  <c r="K577" i="19" s="1"/>
  <c r="Y577" i="19"/>
  <c r="X577" i="19" s="1"/>
  <c r="W577" i="19" s="1"/>
  <c r="V577" i="19" s="1"/>
  <c r="U577" i="19" s="1"/>
  <c r="Q577" i="19"/>
  <c r="P577" i="19" s="1"/>
  <c r="O577" i="19" s="1"/>
  <c r="N577" i="19" s="1"/>
  <c r="M577" i="19" s="1"/>
  <c r="I577" i="19"/>
  <c r="H577" i="19" s="1"/>
  <c r="G577" i="19" s="1"/>
  <c r="F577" i="19" s="1"/>
  <c r="E577" i="19" s="1"/>
  <c r="AU576" i="19"/>
  <c r="AM576" i="19"/>
  <c r="AL576" i="19" s="1"/>
  <c r="AK576" i="19" s="1"/>
  <c r="AJ576" i="19" s="1"/>
  <c r="AH576" i="19"/>
  <c r="AF576" i="19"/>
  <c r="AE576" i="19" s="1"/>
  <c r="AD576" i="19" s="1"/>
  <c r="AC576" i="19" s="1"/>
  <c r="AA576" i="19"/>
  <c r="S576" i="19" s="1"/>
  <c r="K576" i="19" s="1"/>
  <c r="Y576" i="19"/>
  <c r="X576" i="19" s="1"/>
  <c r="W576" i="19"/>
  <c r="V576" i="19" s="1"/>
  <c r="U576" i="19" s="1"/>
  <c r="Q576" i="19"/>
  <c r="P576" i="19" s="1"/>
  <c r="O576" i="19" s="1"/>
  <c r="N576" i="19" s="1"/>
  <c r="M576" i="19" s="1"/>
  <c r="I576" i="19"/>
  <c r="H576" i="19" s="1"/>
  <c r="G576" i="19" s="1"/>
  <c r="F576" i="19" s="1"/>
  <c r="E576" i="19" s="1"/>
  <c r="AU575" i="19"/>
  <c r="AM575" i="19"/>
  <c r="AL575" i="19" s="1"/>
  <c r="AK575" i="19" s="1"/>
  <c r="AJ575" i="19" s="1"/>
  <c r="AH575" i="19"/>
  <c r="AF575" i="19"/>
  <c r="AE575" i="19" s="1"/>
  <c r="AD575" i="19" s="1"/>
  <c r="AC575" i="19" s="1"/>
  <c r="AA575" i="19"/>
  <c r="S575" i="19" s="1"/>
  <c r="K575" i="19" s="1"/>
  <c r="Y575" i="19"/>
  <c r="X575" i="19" s="1"/>
  <c r="W575" i="19" s="1"/>
  <c r="V575" i="19" s="1"/>
  <c r="U575" i="19" s="1"/>
  <c r="Q575" i="19"/>
  <c r="P575" i="19" s="1"/>
  <c r="O575" i="19" s="1"/>
  <c r="N575" i="19" s="1"/>
  <c r="M575" i="19" s="1"/>
  <c r="I575" i="19"/>
  <c r="H575" i="19" s="1"/>
  <c r="G575" i="19" s="1"/>
  <c r="F575" i="19" s="1"/>
  <c r="E575" i="19" s="1"/>
  <c r="AY574" i="19"/>
  <c r="AU574" i="19"/>
  <c r="AM574" i="19"/>
  <c r="AL574" i="19" s="1"/>
  <c r="AK574" i="19" s="1"/>
  <c r="AJ574" i="19" s="1"/>
  <c r="AH574" i="19"/>
  <c r="AF574" i="19"/>
  <c r="AE574" i="19" s="1"/>
  <c r="AD574" i="19" s="1"/>
  <c r="AC574" i="19" s="1"/>
  <c r="AA574" i="19"/>
  <c r="S574" i="19" s="1"/>
  <c r="K574" i="19" s="1"/>
  <c r="Y574" i="19"/>
  <c r="X574" i="19" s="1"/>
  <c r="W574" i="19" s="1"/>
  <c r="V574" i="19" s="1"/>
  <c r="U574" i="19" s="1"/>
  <c r="Q574" i="19"/>
  <c r="P574" i="19" s="1"/>
  <c r="O574" i="19" s="1"/>
  <c r="N574" i="19" s="1"/>
  <c r="M574" i="19" s="1"/>
  <c r="I574" i="19"/>
  <c r="H574" i="19" s="1"/>
  <c r="G574" i="19" s="1"/>
  <c r="F574" i="19" s="1"/>
  <c r="E574" i="19" s="1"/>
  <c r="AU573" i="19"/>
  <c r="AM573" i="19"/>
  <c r="AL573" i="19" s="1"/>
  <c r="AK573" i="19" s="1"/>
  <c r="AJ573" i="19" s="1"/>
  <c r="AH573" i="19"/>
  <c r="AF573" i="19"/>
  <c r="AE573" i="19" s="1"/>
  <c r="AD573" i="19" s="1"/>
  <c r="AC573" i="19" s="1"/>
  <c r="AA573" i="19"/>
  <c r="S573" i="19" s="1"/>
  <c r="K573" i="19" s="1"/>
  <c r="Y573" i="19"/>
  <c r="X573" i="19" s="1"/>
  <c r="W573" i="19" s="1"/>
  <c r="V573" i="19" s="1"/>
  <c r="U573" i="19" s="1"/>
  <c r="Q573" i="19"/>
  <c r="P573" i="19" s="1"/>
  <c r="O573" i="19" s="1"/>
  <c r="N573" i="19" s="1"/>
  <c r="M573" i="19" s="1"/>
  <c r="I573" i="19"/>
  <c r="H573" i="19" s="1"/>
  <c r="G573" i="19" s="1"/>
  <c r="F573" i="19" s="1"/>
  <c r="E573" i="19" s="1"/>
  <c r="AU572" i="19"/>
  <c r="AM572" i="19"/>
  <c r="AL572" i="19" s="1"/>
  <c r="AK572" i="19" s="1"/>
  <c r="AJ572" i="19" s="1"/>
  <c r="AH572" i="19"/>
  <c r="AF572" i="19"/>
  <c r="AE572" i="19" s="1"/>
  <c r="AD572" i="19" s="1"/>
  <c r="AC572" i="19" s="1"/>
  <c r="AA572" i="19"/>
  <c r="S572" i="19" s="1"/>
  <c r="K572" i="19" s="1"/>
  <c r="Y572" i="19"/>
  <c r="X572" i="19" s="1"/>
  <c r="W572" i="19" s="1"/>
  <c r="V572" i="19" s="1"/>
  <c r="U572" i="19" s="1"/>
  <c r="Q572" i="19"/>
  <c r="P572" i="19" s="1"/>
  <c r="O572" i="19" s="1"/>
  <c r="N572" i="19" s="1"/>
  <c r="M572" i="19"/>
  <c r="I572" i="19"/>
  <c r="H572" i="19" s="1"/>
  <c r="G572" i="19" s="1"/>
  <c r="F572" i="19" s="1"/>
  <c r="E572" i="19" s="1"/>
  <c r="AU571" i="19"/>
  <c r="AO571" i="19" s="1"/>
  <c r="AM571" i="19"/>
  <c r="AL571" i="19" s="1"/>
  <c r="AK571" i="19" s="1"/>
  <c r="AJ571" i="19" s="1"/>
  <c r="AH571" i="19"/>
  <c r="AF571" i="19"/>
  <c r="AE571" i="19" s="1"/>
  <c r="AD571" i="19" s="1"/>
  <c r="AC571" i="19" s="1"/>
  <c r="AA571" i="19"/>
  <c r="S571" i="19" s="1"/>
  <c r="K571" i="19" s="1"/>
  <c r="Y571" i="19"/>
  <c r="X571" i="19" s="1"/>
  <c r="W571" i="19" s="1"/>
  <c r="V571" i="19" s="1"/>
  <c r="U571" i="19" s="1"/>
  <c r="Q571" i="19"/>
  <c r="P571" i="19" s="1"/>
  <c r="O571" i="19" s="1"/>
  <c r="N571" i="19" s="1"/>
  <c r="M571" i="19" s="1"/>
  <c r="I571" i="19"/>
  <c r="H571" i="19" s="1"/>
  <c r="G571" i="19" s="1"/>
  <c r="F571" i="19" s="1"/>
  <c r="E571" i="19" s="1"/>
  <c r="AU570" i="19"/>
  <c r="AM570" i="19"/>
  <c r="AL570" i="19" s="1"/>
  <c r="AK570" i="19" s="1"/>
  <c r="AJ570" i="19" s="1"/>
  <c r="AH570" i="19"/>
  <c r="AF570" i="19"/>
  <c r="AE570" i="19" s="1"/>
  <c r="AD570" i="19" s="1"/>
  <c r="AC570" i="19" s="1"/>
  <c r="AA570" i="19"/>
  <c r="Y570" i="19"/>
  <c r="X570" i="19" s="1"/>
  <c r="W570" i="19" s="1"/>
  <c r="V570" i="19" s="1"/>
  <c r="U570" i="19" s="1"/>
  <c r="S570" i="19"/>
  <c r="K570" i="19" s="1"/>
  <c r="Q570" i="19"/>
  <c r="P570" i="19" s="1"/>
  <c r="O570" i="19" s="1"/>
  <c r="N570" i="19" s="1"/>
  <c r="M570" i="19" s="1"/>
  <c r="I570" i="19"/>
  <c r="H570" i="19" s="1"/>
  <c r="G570" i="19" s="1"/>
  <c r="F570" i="19" s="1"/>
  <c r="E570" i="19" s="1"/>
  <c r="AU569" i="19"/>
  <c r="AM569" i="19"/>
  <c r="AL569" i="19" s="1"/>
  <c r="AK569" i="19" s="1"/>
  <c r="AJ569" i="19" s="1"/>
  <c r="AH569" i="19"/>
  <c r="AF569" i="19"/>
  <c r="AE569" i="19" s="1"/>
  <c r="AD569" i="19" s="1"/>
  <c r="AC569" i="19" s="1"/>
  <c r="AA569" i="19"/>
  <c r="S569" i="19" s="1"/>
  <c r="K569" i="19" s="1"/>
  <c r="Y569" i="19"/>
  <c r="X569" i="19" s="1"/>
  <c r="W569" i="19" s="1"/>
  <c r="V569" i="19" s="1"/>
  <c r="U569" i="19" s="1"/>
  <c r="Q569" i="19"/>
  <c r="P569" i="19" s="1"/>
  <c r="O569" i="19" s="1"/>
  <c r="N569" i="19" s="1"/>
  <c r="M569" i="19" s="1"/>
  <c r="I569" i="19"/>
  <c r="H569" i="19" s="1"/>
  <c r="G569" i="19" s="1"/>
  <c r="F569" i="19" s="1"/>
  <c r="E569" i="19" s="1"/>
  <c r="AU568" i="19"/>
  <c r="AM568" i="19"/>
  <c r="AL568" i="19" s="1"/>
  <c r="AK568" i="19" s="1"/>
  <c r="AJ568" i="19" s="1"/>
  <c r="AH568" i="19"/>
  <c r="AF568" i="19"/>
  <c r="AE568" i="19" s="1"/>
  <c r="AD568" i="19" s="1"/>
  <c r="AC568" i="19" s="1"/>
  <c r="AA568" i="19"/>
  <c r="S568" i="19" s="1"/>
  <c r="K568" i="19" s="1"/>
  <c r="Y568" i="19"/>
  <c r="X568" i="19" s="1"/>
  <c r="W568" i="19" s="1"/>
  <c r="V568" i="19" s="1"/>
  <c r="U568" i="19" s="1"/>
  <c r="Q568" i="19"/>
  <c r="P568" i="19"/>
  <c r="O568" i="19" s="1"/>
  <c r="N568" i="19" s="1"/>
  <c r="M568" i="19" s="1"/>
  <c r="I568" i="19"/>
  <c r="H568" i="19" s="1"/>
  <c r="G568" i="19" s="1"/>
  <c r="F568" i="19" s="1"/>
  <c r="E568" i="19" s="1"/>
  <c r="AU567" i="19"/>
  <c r="AM567" i="19"/>
  <c r="AL567" i="19" s="1"/>
  <c r="AK567" i="19" s="1"/>
  <c r="AJ567" i="19" s="1"/>
  <c r="AH567" i="19"/>
  <c r="AF567" i="19"/>
  <c r="AE567" i="19" s="1"/>
  <c r="AD567" i="19" s="1"/>
  <c r="AC567" i="19" s="1"/>
  <c r="AA567" i="19"/>
  <c r="S567" i="19" s="1"/>
  <c r="K567" i="19" s="1"/>
  <c r="Y567" i="19"/>
  <c r="X567" i="19" s="1"/>
  <c r="W567" i="19" s="1"/>
  <c r="V567" i="19" s="1"/>
  <c r="U567" i="19" s="1"/>
  <c r="Q567" i="19"/>
  <c r="P567" i="19" s="1"/>
  <c r="O567" i="19" s="1"/>
  <c r="N567" i="19" s="1"/>
  <c r="M567" i="19" s="1"/>
  <c r="I567" i="19"/>
  <c r="H567" i="19" s="1"/>
  <c r="G567" i="19" s="1"/>
  <c r="F567" i="19" s="1"/>
  <c r="E567" i="19" s="1"/>
  <c r="AU566" i="19"/>
  <c r="AM566" i="19"/>
  <c r="AL566" i="19" s="1"/>
  <c r="AK566" i="19" s="1"/>
  <c r="AJ566" i="19" s="1"/>
  <c r="AH566" i="19"/>
  <c r="AF566" i="19"/>
  <c r="AE566" i="19" s="1"/>
  <c r="AD566" i="19" s="1"/>
  <c r="AC566" i="19" s="1"/>
  <c r="AA566" i="19"/>
  <c r="S566" i="19" s="1"/>
  <c r="K566" i="19" s="1"/>
  <c r="Y566" i="19"/>
  <c r="X566" i="19" s="1"/>
  <c r="W566" i="19" s="1"/>
  <c r="V566" i="19" s="1"/>
  <c r="U566" i="19" s="1"/>
  <c r="Q566" i="19"/>
  <c r="P566" i="19"/>
  <c r="O566" i="19" s="1"/>
  <c r="N566" i="19" s="1"/>
  <c r="M566" i="19" s="1"/>
  <c r="I566" i="19"/>
  <c r="H566" i="19" s="1"/>
  <c r="G566" i="19" s="1"/>
  <c r="F566" i="19" s="1"/>
  <c r="E566" i="19" s="1"/>
  <c r="AU565" i="19"/>
  <c r="AO565" i="19" s="1"/>
  <c r="AM565" i="19"/>
  <c r="AL565" i="19" s="1"/>
  <c r="AK565" i="19" s="1"/>
  <c r="AJ565" i="19" s="1"/>
  <c r="AH565" i="19"/>
  <c r="AF565" i="19"/>
  <c r="AE565" i="19" s="1"/>
  <c r="AD565" i="19" s="1"/>
  <c r="AC565" i="19" s="1"/>
  <c r="AA565" i="19"/>
  <c r="S565" i="19" s="1"/>
  <c r="K565" i="19" s="1"/>
  <c r="Y565" i="19"/>
  <c r="X565" i="19" s="1"/>
  <c r="W565" i="19" s="1"/>
  <c r="V565" i="19" s="1"/>
  <c r="U565" i="19" s="1"/>
  <c r="Q565" i="19"/>
  <c r="P565" i="19" s="1"/>
  <c r="O565" i="19" s="1"/>
  <c r="N565" i="19" s="1"/>
  <c r="M565" i="19" s="1"/>
  <c r="I565" i="19"/>
  <c r="H565" i="19" s="1"/>
  <c r="G565" i="19" s="1"/>
  <c r="F565" i="19" s="1"/>
  <c r="E565" i="19" s="1"/>
  <c r="AU564" i="19"/>
  <c r="AM564" i="19"/>
  <c r="AL564" i="19" s="1"/>
  <c r="AK564" i="19" s="1"/>
  <c r="AJ564" i="19" s="1"/>
  <c r="AH564" i="19"/>
  <c r="AF564" i="19"/>
  <c r="AE564" i="19" s="1"/>
  <c r="AD564" i="19" s="1"/>
  <c r="AC564" i="19" s="1"/>
  <c r="AA564" i="19"/>
  <c r="S564" i="19" s="1"/>
  <c r="K564" i="19" s="1"/>
  <c r="Y564" i="19"/>
  <c r="X564" i="19" s="1"/>
  <c r="W564" i="19" s="1"/>
  <c r="V564" i="19" s="1"/>
  <c r="U564" i="19" s="1"/>
  <c r="Q564" i="19"/>
  <c r="P564" i="19" s="1"/>
  <c r="O564" i="19" s="1"/>
  <c r="N564" i="19" s="1"/>
  <c r="M564" i="19" s="1"/>
  <c r="I564" i="19"/>
  <c r="H564" i="19" s="1"/>
  <c r="G564" i="19" s="1"/>
  <c r="F564" i="19" s="1"/>
  <c r="E564" i="19" s="1"/>
  <c r="AU563" i="19"/>
  <c r="AM563" i="19"/>
  <c r="AL563" i="19" s="1"/>
  <c r="AK563" i="19" s="1"/>
  <c r="AJ563" i="19" s="1"/>
  <c r="AH563" i="19"/>
  <c r="AF563" i="19"/>
  <c r="AE563" i="19" s="1"/>
  <c r="AD563" i="19" s="1"/>
  <c r="AC563" i="19" s="1"/>
  <c r="AA563" i="19"/>
  <c r="S563" i="19" s="1"/>
  <c r="K563" i="19" s="1"/>
  <c r="Y563" i="19"/>
  <c r="X563" i="19" s="1"/>
  <c r="W563" i="19"/>
  <c r="V563" i="19" s="1"/>
  <c r="U563" i="19" s="1"/>
  <c r="Q563" i="19"/>
  <c r="P563" i="19" s="1"/>
  <c r="O563" i="19" s="1"/>
  <c r="N563" i="19" s="1"/>
  <c r="M563" i="19" s="1"/>
  <c r="I563" i="19"/>
  <c r="H563" i="19" s="1"/>
  <c r="G563" i="19" s="1"/>
  <c r="F563" i="19" s="1"/>
  <c r="E563" i="19" s="1"/>
  <c r="AU562" i="19"/>
  <c r="AM562" i="19"/>
  <c r="AL562" i="19" s="1"/>
  <c r="AK562" i="19" s="1"/>
  <c r="AJ562" i="19" s="1"/>
  <c r="AH562" i="19"/>
  <c r="AF562" i="19"/>
  <c r="AE562" i="19" s="1"/>
  <c r="AD562" i="19" s="1"/>
  <c r="AC562" i="19" s="1"/>
  <c r="AA562" i="19"/>
  <c r="S562" i="19" s="1"/>
  <c r="K562" i="19" s="1"/>
  <c r="Y562" i="19"/>
  <c r="X562" i="19" s="1"/>
  <c r="W562" i="19" s="1"/>
  <c r="V562" i="19" s="1"/>
  <c r="U562" i="19" s="1"/>
  <c r="Q562" i="19"/>
  <c r="P562" i="19" s="1"/>
  <c r="O562" i="19" s="1"/>
  <c r="N562" i="19" s="1"/>
  <c r="M562" i="19" s="1"/>
  <c r="I562" i="19"/>
  <c r="H562" i="19" s="1"/>
  <c r="G562" i="19" s="1"/>
  <c r="F562" i="19" s="1"/>
  <c r="E562" i="19" s="1"/>
  <c r="AU561" i="19"/>
  <c r="AM561" i="19"/>
  <c r="AL561" i="19" s="1"/>
  <c r="AK561" i="19" s="1"/>
  <c r="AJ561" i="19" s="1"/>
  <c r="AH561" i="19"/>
  <c r="AF561" i="19"/>
  <c r="AE561" i="19" s="1"/>
  <c r="AD561" i="19" s="1"/>
  <c r="AC561" i="19" s="1"/>
  <c r="AA561" i="19"/>
  <c r="S561" i="19" s="1"/>
  <c r="K561" i="19" s="1"/>
  <c r="Y561" i="19"/>
  <c r="X561" i="19" s="1"/>
  <c r="W561" i="19" s="1"/>
  <c r="V561" i="19" s="1"/>
  <c r="U561" i="19" s="1"/>
  <c r="Q561" i="19"/>
  <c r="P561" i="19" s="1"/>
  <c r="O561" i="19" s="1"/>
  <c r="N561" i="19" s="1"/>
  <c r="M561" i="19" s="1"/>
  <c r="I561" i="19"/>
  <c r="H561" i="19" s="1"/>
  <c r="G561" i="19" s="1"/>
  <c r="F561" i="19" s="1"/>
  <c r="E561" i="19" s="1"/>
  <c r="AU560" i="19"/>
  <c r="AT560" i="19" s="1"/>
  <c r="AS560" i="19" s="1"/>
  <c r="AR560" i="19" s="1"/>
  <c r="AQ560" i="19" s="1"/>
  <c r="AM560" i="19"/>
  <c r="AL560" i="19" s="1"/>
  <c r="AK560" i="19" s="1"/>
  <c r="AJ560" i="19" s="1"/>
  <c r="AH560" i="19"/>
  <c r="AF560" i="19"/>
  <c r="AE560" i="19" s="1"/>
  <c r="AD560" i="19" s="1"/>
  <c r="AC560" i="19" s="1"/>
  <c r="AA560" i="19"/>
  <c r="S560" i="19" s="1"/>
  <c r="K560" i="19" s="1"/>
  <c r="Y560" i="19"/>
  <c r="X560" i="19" s="1"/>
  <c r="W560" i="19" s="1"/>
  <c r="V560" i="19" s="1"/>
  <c r="U560" i="19" s="1"/>
  <c r="Q560" i="19"/>
  <c r="P560" i="19"/>
  <c r="O560" i="19" s="1"/>
  <c r="N560" i="19" s="1"/>
  <c r="M560" i="19" s="1"/>
  <c r="I560" i="19"/>
  <c r="H560" i="19" s="1"/>
  <c r="G560" i="19" s="1"/>
  <c r="F560" i="19" s="1"/>
  <c r="E560" i="19" s="1"/>
  <c r="AY559" i="19"/>
  <c r="AU559" i="19"/>
  <c r="AT559" i="19" s="1"/>
  <c r="AS559" i="19" s="1"/>
  <c r="AR559" i="19" s="1"/>
  <c r="AQ559" i="19" s="1"/>
  <c r="AM559" i="19"/>
  <c r="AL559" i="19" s="1"/>
  <c r="AK559" i="19" s="1"/>
  <c r="AJ559" i="19" s="1"/>
  <c r="AH559" i="19"/>
  <c r="AF559" i="19"/>
  <c r="AE559" i="19" s="1"/>
  <c r="AD559" i="19" s="1"/>
  <c r="AC559" i="19" s="1"/>
  <c r="AA559" i="19"/>
  <c r="Y559" i="19"/>
  <c r="X559" i="19" s="1"/>
  <c r="W559" i="19" s="1"/>
  <c r="V559" i="19" s="1"/>
  <c r="U559" i="19" s="1"/>
  <c r="S559" i="19"/>
  <c r="K559" i="19" s="1"/>
  <c r="Q559" i="19"/>
  <c r="P559" i="19" s="1"/>
  <c r="O559" i="19" s="1"/>
  <c r="N559" i="19" s="1"/>
  <c r="M559" i="19" s="1"/>
  <c r="I559" i="19"/>
  <c r="H559" i="19" s="1"/>
  <c r="G559" i="19" s="1"/>
  <c r="F559" i="19" s="1"/>
  <c r="E559" i="19" s="1"/>
  <c r="AU558" i="19"/>
  <c r="AM558" i="19"/>
  <c r="AL558" i="19" s="1"/>
  <c r="AK558" i="19" s="1"/>
  <c r="AJ558" i="19" s="1"/>
  <c r="AH558" i="19"/>
  <c r="AF558" i="19"/>
  <c r="AE558" i="19" s="1"/>
  <c r="AD558" i="19" s="1"/>
  <c r="AC558" i="19" s="1"/>
  <c r="AA558" i="19"/>
  <c r="S558" i="19" s="1"/>
  <c r="K558" i="19" s="1"/>
  <c r="Y558" i="19"/>
  <c r="X558" i="19" s="1"/>
  <c r="W558" i="19" s="1"/>
  <c r="V558" i="19" s="1"/>
  <c r="U558" i="19" s="1"/>
  <c r="Q558" i="19"/>
  <c r="P558" i="19" s="1"/>
  <c r="O558" i="19" s="1"/>
  <c r="N558" i="19" s="1"/>
  <c r="M558" i="19" s="1"/>
  <c r="I558" i="19"/>
  <c r="H558" i="19" s="1"/>
  <c r="G558" i="19" s="1"/>
  <c r="F558" i="19" s="1"/>
  <c r="E558" i="19" s="1"/>
  <c r="AU557" i="19"/>
  <c r="AM557" i="19"/>
  <c r="AL557" i="19" s="1"/>
  <c r="AK557" i="19" s="1"/>
  <c r="AJ557" i="19" s="1"/>
  <c r="AH557" i="19"/>
  <c r="AF557" i="19"/>
  <c r="AE557" i="19" s="1"/>
  <c r="AD557" i="19" s="1"/>
  <c r="AC557" i="19" s="1"/>
  <c r="AA557" i="19"/>
  <c r="S557" i="19" s="1"/>
  <c r="K557" i="19" s="1"/>
  <c r="Y557" i="19"/>
  <c r="X557" i="19" s="1"/>
  <c r="W557" i="19" s="1"/>
  <c r="V557" i="19" s="1"/>
  <c r="U557" i="19" s="1"/>
  <c r="Q557" i="19"/>
  <c r="P557" i="19" s="1"/>
  <c r="O557" i="19" s="1"/>
  <c r="N557" i="19" s="1"/>
  <c r="M557" i="19" s="1"/>
  <c r="I557" i="19"/>
  <c r="H557" i="19" s="1"/>
  <c r="G557" i="19" s="1"/>
  <c r="F557" i="19" s="1"/>
  <c r="E557" i="19" s="1"/>
  <c r="AU556" i="19"/>
  <c r="AM556" i="19"/>
  <c r="AL556" i="19" s="1"/>
  <c r="AK556" i="19" s="1"/>
  <c r="AJ556" i="19" s="1"/>
  <c r="AH556" i="19"/>
  <c r="AF556" i="19"/>
  <c r="AE556" i="19" s="1"/>
  <c r="AD556" i="19" s="1"/>
  <c r="AC556" i="19" s="1"/>
  <c r="AA556" i="19"/>
  <c r="S556" i="19" s="1"/>
  <c r="K556" i="19" s="1"/>
  <c r="Y556" i="19"/>
  <c r="X556" i="19" s="1"/>
  <c r="W556" i="19" s="1"/>
  <c r="V556" i="19" s="1"/>
  <c r="U556" i="19" s="1"/>
  <c r="Q556" i="19"/>
  <c r="P556" i="19" s="1"/>
  <c r="O556" i="19" s="1"/>
  <c r="N556" i="19" s="1"/>
  <c r="M556" i="19" s="1"/>
  <c r="I556" i="19"/>
  <c r="H556" i="19" s="1"/>
  <c r="G556" i="19" s="1"/>
  <c r="F556" i="19" s="1"/>
  <c r="E556" i="19" s="1"/>
  <c r="AU555" i="19"/>
  <c r="AO555" i="19" s="1"/>
  <c r="AM555" i="19"/>
  <c r="AL555" i="19" s="1"/>
  <c r="AK555" i="19" s="1"/>
  <c r="AJ555" i="19" s="1"/>
  <c r="AH555" i="19"/>
  <c r="AF555" i="19"/>
  <c r="AE555" i="19" s="1"/>
  <c r="AD555" i="19" s="1"/>
  <c r="AC555" i="19" s="1"/>
  <c r="AA555" i="19"/>
  <c r="S555" i="19" s="1"/>
  <c r="K555" i="19" s="1"/>
  <c r="Y555" i="19"/>
  <c r="X555" i="19" s="1"/>
  <c r="W555" i="19" s="1"/>
  <c r="V555" i="19" s="1"/>
  <c r="U555" i="19" s="1"/>
  <c r="Q555" i="19"/>
  <c r="P555" i="19" s="1"/>
  <c r="O555" i="19" s="1"/>
  <c r="N555" i="19" s="1"/>
  <c r="M555" i="19" s="1"/>
  <c r="I555" i="19"/>
  <c r="H555" i="19" s="1"/>
  <c r="G555" i="19" s="1"/>
  <c r="F555" i="19" s="1"/>
  <c r="E555" i="19" s="1"/>
  <c r="AU554" i="19"/>
  <c r="AO554" i="19" s="1"/>
  <c r="AM554" i="19"/>
  <c r="AL554" i="19" s="1"/>
  <c r="AK554" i="19" s="1"/>
  <c r="AJ554" i="19" s="1"/>
  <c r="AH554" i="19"/>
  <c r="AF554" i="19"/>
  <c r="AE554" i="19" s="1"/>
  <c r="AD554" i="19" s="1"/>
  <c r="AC554" i="19" s="1"/>
  <c r="AA554" i="19"/>
  <c r="S554" i="19" s="1"/>
  <c r="K554" i="19" s="1"/>
  <c r="Y554" i="19"/>
  <c r="X554" i="19" s="1"/>
  <c r="W554" i="19" s="1"/>
  <c r="V554" i="19" s="1"/>
  <c r="U554" i="19" s="1"/>
  <c r="Q554" i="19"/>
  <c r="P554" i="19" s="1"/>
  <c r="O554" i="19" s="1"/>
  <c r="N554" i="19" s="1"/>
  <c r="M554" i="19" s="1"/>
  <c r="I554" i="19"/>
  <c r="H554" i="19" s="1"/>
  <c r="G554" i="19" s="1"/>
  <c r="F554" i="19" s="1"/>
  <c r="E554" i="19" s="1"/>
  <c r="AU553" i="19"/>
  <c r="AM553" i="19"/>
  <c r="AL553" i="19" s="1"/>
  <c r="AK553" i="19" s="1"/>
  <c r="AJ553" i="19" s="1"/>
  <c r="AH553" i="19"/>
  <c r="AF553" i="19"/>
  <c r="AE553" i="19" s="1"/>
  <c r="AD553" i="19" s="1"/>
  <c r="AC553" i="19" s="1"/>
  <c r="AA553" i="19"/>
  <c r="S553" i="19" s="1"/>
  <c r="K553" i="19" s="1"/>
  <c r="Y553" i="19"/>
  <c r="X553" i="19" s="1"/>
  <c r="W553" i="19" s="1"/>
  <c r="V553" i="19" s="1"/>
  <c r="U553" i="19" s="1"/>
  <c r="Q553" i="19"/>
  <c r="P553" i="19" s="1"/>
  <c r="O553" i="19" s="1"/>
  <c r="N553" i="19" s="1"/>
  <c r="M553" i="19" s="1"/>
  <c r="I553" i="19"/>
  <c r="H553" i="19" s="1"/>
  <c r="G553" i="19" s="1"/>
  <c r="F553" i="19" s="1"/>
  <c r="E553" i="19" s="1"/>
  <c r="AT552" i="19"/>
  <c r="AS552" i="19" s="1"/>
  <c r="AR552" i="19" s="1"/>
  <c r="AQ552" i="19" s="1"/>
  <c r="AO552" i="19"/>
  <c r="AM552" i="19"/>
  <c r="AL552" i="19" s="1"/>
  <c r="AK552" i="19" s="1"/>
  <c r="AJ552" i="19" s="1"/>
  <c r="AH552" i="19"/>
  <c r="AF552" i="19"/>
  <c r="AE552" i="19" s="1"/>
  <c r="AD552" i="19" s="1"/>
  <c r="AC552" i="19" s="1"/>
  <c r="AA552" i="19"/>
  <c r="S552" i="19" s="1"/>
  <c r="K552" i="19" s="1"/>
  <c r="Y552" i="19"/>
  <c r="X552" i="19" s="1"/>
  <c r="W552" i="19" s="1"/>
  <c r="V552" i="19" s="1"/>
  <c r="U552" i="19" s="1"/>
  <c r="Q552" i="19"/>
  <c r="P552" i="19" s="1"/>
  <c r="O552" i="19" s="1"/>
  <c r="N552" i="19" s="1"/>
  <c r="M552" i="19" s="1"/>
  <c r="I552" i="19"/>
  <c r="H552" i="19" s="1"/>
  <c r="G552" i="19" s="1"/>
  <c r="F552" i="19" s="1"/>
  <c r="E552" i="19" s="1"/>
  <c r="AT551" i="19"/>
  <c r="AS551" i="19" s="1"/>
  <c r="AR551" i="19" s="1"/>
  <c r="AQ551" i="19" s="1"/>
  <c r="AO551" i="19"/>
  <c r="AM551" i="19"/>
  <c r="AL551" i="19" s="1"/>
  <c r="AK551" i="19" s="1"/>
  <c r="AJ551" i="19" s="1"/>
  <c r="AH551" i="19"/>
  <c r="AF551" i="19"/>
  <c r="AE551" i="19" s="1"/>
  <c r="AD551" i="19" s="1"/>
  <c r="AC551" i="19" s="1"/>
  <c r="AA551" i="19"/>
  <c r="S551" i="19" s="1"/>
  <c r="K551" i="19" s="1"/>
  <c r="Y551" i="19"/>
  <c r="X551" i="19" s="1"/>
  <c r="W551" i="19" s="1"/>
  <c r="V551" i="19" s="1"/>
  <c r="U551" i="19" s="1"/>
  <c r="Q551" i="19"/>
  <c r="P551" i="19" s="1"/>
  <c r="O551" i="19" s="1"/>
  <c r="N551" i="19" s="1"/>
  <c r="M551" i="19" s="1"/>
  <c r="I551" i="19"/>
  <c r="H551" i="19" s="1"/>
  <c r="G551" i="19" s="1"/>
  <c r="F551" i="19" s="1"/>
  <c r="E551" i="19" s="1"/>
  <c r="AT550" i="19"/>
  <c r="AS550" i="19" s="1"/>
  <c r="AR550" i="19" s="1"/>
  <c r="AQ550" i="19" s="1"/>
  <c r="AO550" i="19"/>
  <c r="AM550" i="19"/>
  <c r="AL550" i="19" s="1"/>
  <c r="AK550" i="19" s="1"/>
  <c r="AJ550" i="19" s="1"/>
  <c r="AH550" i="19"/>
  <c r="AF550" i="19"/>
  <c r="AE550" i="19" s="1"/>
  <c r="AD550" i="19" s="1"/>
  <c r="AC550" i="19" s="1"/>
  <c r="AA550" i="19"/>
  <c r="S550" i="19" s="1"/>
  <c r="K550" i="19" s="1"/>
  <c r="Y550" i="19"/>
  <c r="X550" i="19" s="1"/>
  <c r="W550" i="19"/>
  <c r="V550" i="19" s="1"/>
  <c r="U550" i="19" s="1"/>
  <c r="Q550" i="19"/>
  <c r="P550" i="19" s="1"/>
  <c r="O550" i="19" s="1"/>
  <c r="N550" i="19" s="1"/>
  <c r="M550" i="19" s="1"/>
  <c r="I550" i="19"/>
  <c r="H550" i="19" s="1"/>
  <c r="G550" i="19" s="1"/>
  <c r="F550" i="19" s="1"/>
  <c r="E550" i="19" s="1"/>
  <c r="AT549" i="19"/>
  <c r="AS549" i="19" s="1"/>
  <c r="AR549" i="19" s="1"/>
  <c r="AQ549" i="19" s="1"/>
  <c r="AO549" i="19"/>
  <c r="AM549" i="19"/>
  <c r="AL549" i="19"/>
  <c r="AK549" i="19" s="1"/>
  <c r="AJ549" i="19" s="1"/>
  <c r="AH549" i="19"/>
  <c r="AF549" i="19"/>
  <c r="AE549" i="19" s="1"/>
  <c r="AD549" i="19" s="1"/>
  <c r="AC549" i="19" s="1"/>
  <c r="AA549" i="19"/>
  <c r="S549" i="19" s="1"/>
  <c r="K549" i="19" s="1"/>
  <c r="Y549" i="19"/>
  <c r="X549" i="19" s="1"/>
  <c r="W549" i="19" s="1"/>
  <c r="V549" i="19" s="1"/>
  <c r="U549" i="19" s="1"/>
  <c r="Q549" i="19"/>
  <c r="P549" i="19" s="1"/>
  <c r="O549" i="19" s="1"/>
  <c r="N549" i="19" s="1"/>
  <c r="M549" i="19" s="1"/>
  <c r="I549" i="19"/>
  <c r="H549" i="19"/>
  <c r="G549" i="19" s="1"/>
  <c r="F549" i="19" s="1"/>
  <c r="E549" i="19" s="1"/>
  <c r="AT548" i="19"/>
  <c r="AS548" i="19" s="1"/>
  <c r="AR548" i="19" s="1"/>
  <c r="AQ548" i="19" s="1"/>
  <c r="AO548" i="19"/>
  <c r="AM548" i="19"/>
  <c r="AL548" i="19" s="1"/>
  <c r="AK548" i="19" s="1"/>
  <c r="AJ548" i="19" s="1"/>
  <c r="AH548" i="19"/>
  <c r="AF548" i="19"/>
  <c r="AE548" i="19" s="1"/>
  <c r="AD548" i="19" s="1"/>
  <c r="AC548" i="19" s="1"/>
  <c r="AA548" i="19"/>
  <c r="S548" i="19" s="1"/>
  <c r="K548" i="19" s="1"/>
  <c r="Y548" i="19"/>
  <c r="X548" i="19" s="1"/>
  <c r="W548" i="19" s="1"/>
  <c r="V548" i="19" s="1"/>
  <c r="U548" i="19" s="1"/>
  <c r="Q548" i="19"/>
  <c r="P548" i="19" s="1"/>
  <c r="O548" i="19" s="1"/>
  <c r="N548" i="19" s="1"/>
  <c r="M548" i="19" s="1"/>
  <c r="I548" i="19"/>
  <c r="H548" i="19" s="1"/>
  <c r="G548" i="19" s="1"/>
  <c r="F548" i="19" s="1"/>
  <c r="E548" i="19" s="1"/>
  <c r="AT547" i="19"/>
  <c r="AS547" i="19" s="1"/>
  <c r="AR547" i="19" s="1"/>
  <c r="AQ547" i="19" s="1"/>
  <c r="AO547" i="19"/>
  <c r="AM547" i="19"/>
  <c r="AL547" i="19" s="1"/>
  <c r="AK547" i="19" s="1"/>
  <c r="AJ547" i="19" s="1"/>
  <c r="AH547" i="19"/>
  <c r="AF547" i="19"/>
  <c r="AE547" i="19"/>
  <c r="AD547" i="19" s="1"/>
  <c r="AC547" i="19" s="1"/>
  <c r="AA547" i="19"/>
  <c r="S547" i="19" s="1"/>
  <c r="K547" i="19" s="1"/>
  <c r="Y547" i="19"/>
  <c r="X547" i="19" s="1"/>
  <c r="W547" i="19" s="1"/>
  <c r="V547" i="19" s="1"/>
  <c r="U547" i="19" s="1"/>
  <c r="Q547" i="19"/>
  <c r="P547" i="19" s="1"/>
  <c r="O547" i="19" s="1"/>
  <c r="N547" i="19" s="1"/>
  <c r="M547" i="19" s="1"/>
  <c r="I547" i="19"/>
  <c r="H547" i="19" s="1"/>
  <c r="G547" i="19" s="1"/>
  <c r="F547" i="19" s="1"/>
  <c r="E547" i="19" s="1"/>
  <c r="AT546" i="19"/>
  <c r="AS546" i="19" s="1"/>
  <c r="AR546" i="19" s="1"/>
  <c r="AQ546" i="19" s="1"/>
  <c r="AO546" i="19"/>
  <c r="AM546" i="19"/>
  <c r="AL546" i="19"/>
  <c r="AK546" i="19" s="1"/>
  <c r="AJ546" i="19" s="1"/>
  <c r="AH546" i="19"/>
  <c r="AF546" i="19"/>
  <c r="AE546" i="19"/>
  <c r="AD546" i="19" s="1"/>
  <c r="AC546" i="19" s="1"/>
  <c r="AA546" i="19"/>
  <c r="S546" i="19" s="1"/>
  <c r="K546" i="19" s="1"/>
  <c r="Y546" i="19"/>
  <c r="X546" i="19" s="1"/>
  <c r="W546" i="19" s="1"/>
  <c r="V546" i="19" s="1"/>
  <c r="U546" i="19" s="1"/>
  <c r="Q546" i="19"/>
  <c r="P546" i="19" s="1"/>
  <c r="O546" i="19" s="1"/>
  <c r="N546" i="19" s="1"/>
  <c r="M546" i="19" s="1"/>
  <c r="I546" i="19"/>
  <c r="H546" i="19" s="1"/>
  <c r="G546" i="19" s="1"/>
  <c r="F546" i="19" s="1"/>
  <c r="E546" i="19" s="1"/>
  <c r="AT545" i="19"/>
  <c r="AS545" i="19" s="1"/>
  <c r="AR545" i="19" s="1"/>
  <c r="AQ545" i="19" s="1"/>
  <c r="AO545" i="19"/>
  <c r="AM545" i="19"/>
  <c r="AL545" i="19" s="1"/>
  <c r="AK545" i="19" s="1"/>
  <c r="AJ545" i="19" s="1"/>
  <c r="AH545" i="19"/>
  <c r="AF545" i="19"/>
  <c r="AE545" i="19" s="1"/>
  <c r="AD545" i="19" s="1"/>
  <c r="AC545" i="19" s="1"/>
  <c r="AA545" i="19"/>
  <c r="S545" i="19" s="1"/>
  <c r="K545" i="19" s="1"/>
  <c r="Y545" i="19"/>
  <c r="X545" i="19" s="1"/>
  <c r="W545" i="19" s="1"/>
  <c r="V545" i="19" s="1"/>
  <c r="U545" i="19" s="1"/>
  <c r="Q545" i="19"/>
  <c r="P545" i="19" s="1"/>
  <c r="O545" i="19" s="1"/>
  <c r="N545" i="19" s="1"/>
  <c r="M545" i="19" s="1"/>
  <c r="I545" i="19"/>
  <c r="H545" i="19" s="1"/>
  <c r="G545" i="19" s="1"/>
  <c r="F545" i="19" s="1"/>
  <c r="E545" i="19" s="1"/>
  <c r="AY544" i="19"/>
  <c r="AT544" i="19"/>
  <c r="AS544" i="19" s="1"/>
  <c r="AR544" i="19" s="1"/>
  <c r="AQ544" i="19" s="1"/>
  <c r="AO544" i="19"/>
  <c r="AM544" i="19"/>
  <c r="AL544" i="19" s="1"/>
  <c r="AK544" i="19" s="1"/>
  <c r="AJ544" i="19" s="1"/>
  <c r="AH544" i="19"/>
  <c r="AF544" i="19"/>
  <c r="AE544" i="19" s="1"/>
  <c r="AD544" i="19" s="1"/>
  <c r="AC544" i="19" s="1"/>
  <c r="AA544" i="19"/>
  <c r="S544" i="19" s="1"/>
  <c r="K544" i="19" s="1"/>
  <c r="Y544" i="19"/>
  <c r="X544" i="19" s="1"/>
  <c r="W544" i="19" s="1"/>
  <c r="V544" i="19" s="1"/>
  <c r="U544" i="19" s="1"/>
  <c r="Q544" i="19"/>
  <c r="P544" i="19" s="1"/>
  <c r="O544" i="19" s="1"/>
  <c r="N544" i="19" s="1"/>
  <c r="M544" i="19" s="1"/>
  <c r="I544" i="19"/>
  <c r="H544" i="19" s="1"/>
  <c r="G544" i="19" s="1"/>
  <c r="F544" i="19" s="1"/>
  <c r="E544" i="19" s="1"/>
  <c r="AT543" i="19"/>
  <c r="AS543" i="19"/>
  <c r="AR543" i="19" s="1"/>
  <c r="AQ543" i="19" s="1"/>
  <c r="AO543" i="19"/>
  <c r="AM543" i="19"/>
  <c r="AL543" i="19" s="1"/>
  <c r="AK543" i="19" s="1"/>
  <c r="AJ543" i="19" s="1"/>
  <c r="AH543" i="19"/>
  <c r="AF543" i="19"/>
  <c r="AE543" i="19" s="1"/>
  <c r="AD543" i="19" s="1"/>
  <c r="AC543" i="19" s="1"/>
  <c r="AA543" i="19"/>
  <c r="S543" i="19" s="1"/>
  <c r="K543" i="19" s="1"/>
  <c r="Y543" i="19"/>
  <c r="X543" i="19" s="1"/>
  <c r="W543" i="19" s="1"/>
  <c r="V543" i="19" s="1"/>
  <c r="U543" i="19" s="1"/>
  <c r="Q543" i="19"/>
  <c r="P543" i="19" s="1"/>
  <c r="O543" i="19" s="1"/>
  <c r="N543" i="19" s="1"/>
  <c r="M543" i="19" s="1"/>
  <c r="I543" i="19"/>
  <c r="H543" i="19" s="1"/>
  <c r="G543" i="19" s="1"/>
  <c r="F543" i="19" s="1"/>
  <c r="E543" i="19" s="1"/>
  <c r="AT542" i="19"/>
  <c r="AS542" i="19" s="1"/>
  <c r="AR542" i="19" s="1"/>
  <c r="AQ542" i="19" s="1"/>
  <c r="AO542" i="19"/>
  <c r="AM542" i="19"/>
  <c r="AL542" i="19" s="1"/>
  <c r="AK542" i="19" s="1"/>
  <c r="AJ542" i="19" s="1"/>
  <c r="AH542" i="19"/>
  <c r="AF542" i="19"/>
  <c r="AE542" i="19" s="1"/>
  <c r="AD542" i="19" s="1"/>
  <c r="AC542" i="19" s="1"/>
  <c r="AA542" i="19"/>
  <c r="S542" i="19" s="1"/>
  <c r="K542" i="19" s="1"/>
  <c r="Y542" i="19"/>
  <c r="X542" i="19" s="1"/>
  <c r="W542" i="19" s="1"/>
  <c r="V542" i="19" s="1"/>
  <c r="U542" i="19" s="1"/>
  <c r="Q542" i="19"/>
  <c r="P542" i="19" s="1"/>
  <c r="O542" i="19" s="1"/>
  <c r="N542" i="19" s="1"/>
  <c r="M542" i="19" s="1"/>
  <c r="I542" i="19"/>
  <c r="H542" i="19" s="1"/>
  <c r="G542" i="19" s="1"/>
  <c r="F542" i="19" s="1"/>
  <c r="E542" i="19" s="1"/>
  <c r="AT541" i="19"/>
  <c r="AS541" i="19"/>
  <c r="AR541" i="19" s="1"/>
  <c r="AQ541" i="19" s="1"/>
  <c r="AO541" i="19"/>
  <c r="AM541" i="19"/>
  <c r="AL541" i="19" s="1"/>
  <c r="AK541" i="19" s="1"/>
  <c r="AJ541" i="19" s="1"/>
  <c r="AH541" i="19"/>
  <c r="AF541" i="19"/>
  <c r="AE541" i="19" s="1"/>
  <c r="AD541" i="19" s="1"/>
  <c r="AC541" i="19" s="1"/>
  <c r="AA541" i="19"/>
  <c r="S541" i="19" s="1"/>
  <c r="K541" i="19" s="1"/>
  <c r="Y541" i="19"/>
  <c r="X541" i="19" s="1"/>
  <c r="W541" i="19" s="1"/>
  <c r="V541" i="19" s="1"/>
  <c r="U541" i="19" s="1"/>
  <c r="Q541" i="19"/>
  <c r="P541" i="19" s="1"/>
  <c r="O541" i="19" s="1"/>
  <c r="N541" i="19" s="1"/>
  <c r="M541" i="19" s="1"/>
  <c r="I541" i="19"/>
  <c r="H541" i="19" s="1"/>
  <c r="G541" i="19" s="1"/>
  <c r="F541" i="19" s="1"/>
  <c r="E541" i="19" s="1"/>
  <c r="AT540" i="19"/>
  <c r="AS540" i="19" s="1"/>
  <c r="AR540" i="19" s="1"/>
  <c r="AQ540" i="19" s="1"/>
  <c r="AO540" i="19"/>
  <c r="AM540" i="19"/>
  <c r="AL540" i="19" s="1"/>
  <c r="AK540" i="19" s="1"/>
  <c r="AJ540" i="19" s="1"/>
  <c r="AH540" i="19"/>
  <c r="AF540" i="19"/>
  <c r="AE540" i="19" s="1"/>
  <c r="AD540" i="19" s="1"/>
  <c r="AC540" i="19" s="1"/>
  <c r="AA540" i="19"/>
  <c r="S540" i="19" s="1"/>
  <c r="K540" i="19" s="1"/>
  <c r="Y540" i="19"/>
  <c r="X540" i="19" s="1"/>
  <c r="W540" i="19" s="1"/>
  <c r="V540" i="19" s="1"/>
  <c r="U540" i="19" s="1"/>
  <c r="Q540" i="19"/>
  <c r="P540" i="19" s="1"/>
  <c r="O540" i="19" s="1"/>
  <c r="N540" i="19" s="1"/>
  <c r="M540" i="19" s="1"/>
  <c r="I540" i="19"/>
  <c r="H540" i="19" s="1"/>
  <c r="G540" i="19"/>
  <c r="F540" i="19" s="1"/>
  <c r="E540" i="19" s="1"/>
  <c r="AT539" i="19"/>
  <c r="AS539" i="19" s="1"/>
  <c r="AR539" i="19" s="1"/>
  <c r="AQ539" i="19" s="1"/>
  <c r="AO539" i="19"/>
  <c r="AM539" i="19"/>
  <c r="AL539" i="19" s="1"/>
  <c r="AK539" i="19" s="1"/>
  <c r="AJ539" i="19" s="1"/>
  <c r="AH539" i="19"/>
  <c r="AF539" i="19"/>
  <c r="AE539" i="19" s="1"/>
  <c r="AD539" i="19" s="1"/>
  <c r="AC539" i="19" s="1"/>
  <c r="AA539" i="19"/>
  <c r="S539" i="19" s="1"/>
  <c r="K539" i="19" s="1"/>
  <c r="Y539" i="19"/>
  <c r="X539" i="19" s="1"/>
  <c r="W539" i="19" s="1"/>
  <c r="V539" i="19" s="1"/>
  <c r="U539" i="19" s="1"/>
  <c r="Q539" i="19"/>
  <c r="P539" i="19" s="1"/>
  <c r="O539" i="19" s="1"/>
  <c r="N539" i="19" s="1"/>
  <c r="M539" i="19" s="1"/>
  <c r="I539" i="19"/>
  <c r="H539" i="19" s="1"/>
  <c r="G539" i="19" s="1"/>
  <c r="F539" i="19" s="1"/>
  <c r="E539" i="19" s="1"/>
  <c r="AT538" i="19"/>
  <c r="AS538" i="19" s="1"/>
  <c r="AR538" i="19" s="1"/>
  <c r="AQ538" i="19" s="1"/>
  <c r="AO538" i="19"/>
  <c r="AM538" i="19"/>
  <c r="AL538" i="19" s="1"/>
  <c r="AK538" i="19" s="1"/>
  <c r="AJ538" i="19" s="1"/>
  <c r="AH538" i="19"/>
  <c r="AF538" i="19"/>
  <c r="AE538" i="19" s="1"/>
  <c r="AD538" i="19" s="1"/>
  <c r="AC538" i="19" s="1"/>
  <c r="AA538" i="19"/>
  <c r="S538" i="19" s="1"/>
  <c r="K538" i="19" s="1"/>
  <c r="Y538" i="19"/>
  <c r="X538" i="19" s="1"/>
  <c r="W538" i="19" s="1"/>
  <c r="V538" i="19" s="1"/>
  <c r="U538" i="19" s="1"/>
  <c r="Q538" i="19"/>
  <c r="P538" i="19" s="1"/>
  <c r="O538" i="19" s="1"/>
  <c r="N538" i="19" s="1"/>
  <c r="M538" i="19" s="1"/>
  <c r="I538" i="19"/>
  <c r="H538" i="19" s="1"/>
  <c r="G538" i="19" s="1"/>
  <c r="F538" i="19" s="1"/>
  <c r="E538" i="19" s="1"/>
  <c r="AT537" i="19"/>
  <c r="AS537" i="19" s="1"/>
  <c r="AR537" i="19" s="1"/>
  <c r="AQ537" i="19" s="1"/>
  <c r="AO537" i="19"/>
  <c r="AM537" i="19"/>
  <c r="AL537" i="19" s="1"/>
  <c r="AK537" i="19" s="1"/>
  <c r="AJ537" i="19" s="1"/>
  <c r="AH537" i="19"/>
  <c r="AF537" i="19"/>
  <c r="AE537" i="19"/>
  <c r="AD537" i="19" s="1"/>
  <c r="AC537" i="19" s="1"/>
  <c r="AA537" i="19"/>
  <c r="S537" i="19" s="1"/>
  <c r="K537" i="19" s="1"/>
  <c r="Y537" i="19"/>
  <c r="X537" i="19" s="1"/>
  <c r="W537" i="19" s="1"/>
  <c r="V537" i="19" s="1"/>
  <c r="U537" i="19" s="1"/>
  <c r="Q537" i="19"/>
  <c r="P537" i="19" s="1"/>
  <c r="O537" i="19" s="1"/>
  <c r="N537" i="19" s="1"/>
  <c r="M537" i="19" s="1"/>
  <c r="I537" i="19"/>
  <c r="H537" i="19" s="1"/>
  <c r="G537" i="19" s="1"/>
  <c r="F537" i="19" s="1"/>
  <c r="E537" i="19" s="1"/>
  <c r="AT536" i="19"/>
  <c r="AS536" i="19" s="1"/>
  <c r="AR536" i="19" s="1"/>
  <c r="AQ536" i="19" s="1"/>
  <c r="AO536" i="19"/>
  <c r="AM536" i="19"/>
  <c r="AL536" i="19" s="1"/>
  <c r="AK536" i="19" s="1"/>
  <c r="AJ536" i="19" s="1"/>
  <c r="AH536" i="19"/>
  <c r="AF536" i="19"/>
  <c r="AE536" i="19" s="1"/>
  <c r="AD536" i="19" s="1"/>
  <c r="AC536" i="19" s="1"/>
  <c r="AA536" i="19"/>
  <c r="S536" i="19" s="1"/>
  <c r="K536" i="19" s="1"/>
  <c r="Y536" i="19"/>
  <c r="X536" i="19" s="1"/>
  <c r="W536" i="19" s="1"/>
  <c r="V536" i="19" s="1"/>
  <c r="U536" i="19" s="1"/>
  <c r="Q536" i="19"/>
  <c r="P536" i="19" s="1"/>
  <c r="O536" i="19" s="1"/>
  <c r="N536" i="19" s="1"/>
  <c r="M536" i="19" s="1"/>
  <c r="I536" i="19"/>
  <c r="H536" i="19" s="1"/>
  <c r="G536" i="19" s="1"/>
  <c r="F536" i="19" s="1"/>
  <c r="E536" i="19" s="1"/>
  <c r="AT535" i="19"/>
  <c r="AS535" i="19" s="1"/>
  <c r="AR535" i="19" s="1"/>
  <c r="AQ535" i="19" s="1"/>
  <c r="AO535" i="19"/>
  <c r="AM535" i="19"/>
  <c r="AL535" i="19" s="1"/>
  <c r="AK535" i="19" s="1"/>
  <c r="AJ535" i="19" s="1"/>
  <c r="AH535" i="19"/>
  <c r="AF535" i="19"/>
  <c r="AE535" i="19" s="1"/>
  <c r="AD535" i="19" s="1"/>
  <c r="AC535" i="19" s="1"/>
  <c r="AA535" i="19"/>
  <c r="S535" i="19" s="1"/>
  <c r="K535" i="19" s="1"/>
  <c r="Y535" i="19"/>
  <c r="X535" i="19" s="1"/>
  <c r="W535" i="19" s="1"/>
  <c r="V535" i="19" s="1"/>
  <c r="U535" i="19" s="1"/>
  <c r="Q535" i="19"/>
  <c r="P535" i="19" s="1"/>
  <c r="O535" i="19" s="1"/>
  <c r="N535" i="19" s="1"/>
  <c r="M535" i="19" s="1"/>
  <c r="I535" i="19"/>
  <c r="H535" i="19" s="1"/>
  <c r="G535" i="19"/>
  <c r="F535" i="19" s="1"/>
  <c r="E535" i="19" s="1"/>
  <c r="AT534" i="19"/>
  <c r="AS534" i="19" s="1"/>
  <c r="AR534" i="19" s="1"/>
  <c r="AQ534" i="19" s="1"/>
  <c r="AO534" i="19"/>
  <c r="AM534" i="19"/>
  <c r="AL534" i="19" s="1"/>
  <c r="AK534" i="19" s="1"/>
  <c r="AJ534" i="19" s="1"/>
  <c r="AH534" i="19"/>
  <c r="AF534" i="19"/>
  <c r="AE534" i="19" s="1"/>
  <c r="AD534" i="19" s="1"/>
  <c r="AC534" i="19" s="1"/>
  <c r="AA534" i="19"/>
  <c r="S534" i="19" s="1"/>
  <c r="K534" i="19" s="1"/>
  <c r="Y534" i="19"/>
  <c r="X534" i="19" s="1"/>
  <c r="W534" i="19" s="1"/>
  <c r="V534" i="19" s="1"/>
  <c r="U534" i="19" s="1"/>
  <c r="Q534" i="19"/>
  <c r="P534" i="19" s="1"/>
  <c r="O534" i="19" s="1"/>
  <c r="N534" i="19" s="1"/>
  <c r="M534" i="19" s="1"/>
  <c r="I534" i="19"/>
  <c r="H534" i="19" s="1"/>
  <c r="G534" i="19" s="1"/>
  <c r="F534" i="19" s="1"/>
  <c r="E534" i="19" s="1"/>
  <c r="AT533" i="19"/>
  <c r="AS533" i="19" s="1"/>
  <c r="AR533" i="19" s="1"/>
  <c r="AQ533" i="19" s="1"/>
  <c r="AO533" i="19"/>
  <c r="AM533" i="19"/>
  <c r="AL533" i="19" s="1"/>
  <c r="AK533" i="19" s="1"/>
  <c r="AJ533" i="19" s="1"/>
  <c r="AH533" i="19"/>
  <c r="AF533" i="19"/>
  <c r="AE533" i="19" s="1"/>
  <c r="AD533" i="19" s="1"/>
  <c r="AC533" i="19" s="1"/>
  <c r="AA533" i="19"/>
  <c r="S533" i="19" s="1"/>
  <c r="K533" i="19" s="1"/>
  <c r="Y533" i="19"/>
  <c r="X533" i="19" s="1"/>
  <c r="W533" i="19" s="1"/>
  <c r="V533" i="19" s="1"/>
  <c r="U533" i="19" s="1"/>
  <c r="Q533" i="19"/>
  <c r="P533" i="19" s="1"/>
  <c r="O533" i="19" s="1"/>
  <c r="N533" i="19" s="1"/>
  <c r="M533" i="19" s="1"/>
  <c r="I533" i="19"/>
  <c r="H533" i="19" s="1"/>
  <c r="G533" i="19" s="1"/>
  <c r="F533" i="19" s="1"/>
  <c r="E533" i="19" s="1"/>
  <c r="AT532" i="19"/>
  <c r="AS532" i="19" s="1"/>
  <c r="AR532" i="19" s="1"/>
  <c r="AQ532" i="19" s="1"/>
  <c r="AO532" i="19"/>
  <c r="AM532" i="19"/>
  <c r="AL532" i="19" s="1"/>
  <c r="AK532" i="19" s="1"/>
  <c r="AJ532" i="19" s="1"/>
  <c r="AH532" i="19"/>
  <c r="AF532" i="19"/>
  <c r="AE532" i="19" s="1"/>
  <c r="AD532" i="19" s="1"/>
  <c r="AC532" i="19" s="1"/>
  <c r="AA532" i="19"/>
  <c r="S532" i="19" s="1"/>
  <c r="K532" i="19" s="1"/>
  <c r="Y532" i="19"/>
  <c r="X532" i="19" s="1"/>
  <c r="W532" i="19" s="1"/>
  <c r="V532" i="19" s="1"/>
  <c r="U532" i="19" s="1"/>
  <c r="Q532" i="19"/>
  <c r="P532" i="19" s="1"/>
  <c r="O532" i="19" s="1"/>
  <c r="N532" i="19" s="1"/>
  <c r="M532" i="19" s="1"/>
  <c r="I532" i="19"/>
  <c r="H532" i="19" s="1"/>
  <c r="G532" i="19" s="1"/>
  <c r="F532" i="19" s="1"/>
  <c r="E532" i="19" s="1"/>
  <c r="AT531" i="19"/>
  <c r="AS531" i="19" s="1"/>
  <c r="AR531" i="19" s="1"/>
  <c r="AQ531" i="19" s="1"/>
  <c r="AO531" i="19"/>
  <c r="AM531" i="19"/>
  <c r="AL531" i="19" s="1"/>
  <c r="AK531" i="19" s="1"/>
  <c r="AJ531" i="19" s="1"/>
  <c r="AH531" i="19"/>
  <c r="AF531" i="19"/>
  <c r="AE531" i="19" s="1"/>
  <c r="AD531" i="19" s="1"/>
  <c r="AC531" i="19" s="1"/>
  <c r="AA531" i="19"/>
  <c r="S531" i="19" s="1"/>
  <c r="K531" i="19" s="1"/>
  <c r="Y531" i="19"/>
  <c r="X531" i="19" s="1"/>
  <c r="W531" i="19" s="1"/>
  <c r="V531" i="19" s="1"/>
  <c r="U531" i="19" s="1"/>
  <c r="Q531" i="19"/>
  <c r="P531" i="19" s="1"/>
  <c r="O531" i="19" s="1"/>
  <c r="N531" i="19" s="1"/>
  <c r="M531" i="19" s="1"/>
  <c r="I531" i="19"/>
  <c r="H531" i="19" s="1"/>
  <c r="G531" i="19" s="1"/>
  <c r="F531" i="19" s="1"/>
  <c r="E531" i="19" s="1"/>
  <c r="AT530" i="19"/>
  <c r="AS530" i="19" s="1"/>
  <c r="AR530" i="19" s="1"/>
  <c r="AQ530" i="19" s="1"/>
  <c r="AO530" i="19"/>
  <c r="AM530" i="19"/>
  <c r="AL530" i="19" s="1"/>
  <c r="AK530" i="19" s="1"/>
  <c r="AJ530" i="19" s="1"/>
  <c r="AH530" i="19"/>
  <c r="AF530" i="19"/>
  <c r="AE530" i="19" s="1"/>
  <c r="AD530" i="19" s="1"/>
  <c r="AC530" i="19" s="1"/>
  <c r="AA530" i="19"/>
  <c r="S530" i="19" s="1"/>
  <c r="Y530" i="19"/>
  <c r="X530" i="19" s="1"/>
  <c r="W530" i="19" s="1"/>
  <c r="V530" i="19" s="1"/>
  <c r="U530" i="19" s="1"/>
  <c r="Q530" i="19"/>
  <c r="P530" i="19" s="1"/>
  <c r="O530" i="19" s="1"/>
  <c r="N530" i="19" s="1"/>
  <c r="M530" i="19" s="1"/>
  <c r="K530" i="19"/>
  <c r="I530" i="19"/>
  <c r="H530" i="19" s="1"/>
  <c r="G530" i="19" s="1"/>
  <c r="F530" i="19" s="1"/>
  <c r="E530" i="19" s="1"/>
  <c r="AY529" i="19"/>
  <c r="AT529" i="19"/>
  <c r="AS529" i="19" s="1"/>
  <c r="AR529" i="19" s="1"/>
  <c r="AQ529" i="19" s="1"/>
  <c r="AO529" i="19"/>
  <c r="AM529" i="19"/>
  <c r="AL529" i="19" s="1"/>
  <c r="AK529" i="19" s="1"/>
  <c r="AJ529" i="19" s="1"/>
  <c r="AH529" i="19"/>
  <c r="AF529" i="19"/>
  <c r="AE529" i="19" s="1"/>
  <c r="AD529" i="19" s="1"/>
  <c r="AC529" i="19" s="1"/>
  <c r="AA529" i="19"/>
  <c r="S529" i="19" s="1"/>
  <c r="K529" i="19" s="1"/>
  <c r="Y529" i="19"/>
  <c r="X529" i="19" s="1"/>
  <c r="W529" i="19" s="1"/>
  <c r="V529" i="19" s="1"/>
  <c r="U529" i="19" s="1"/>
  <c r="Q529" i="19"/>
  <c r="P529" i="19" s="1"/>
  <c r="O529" i="19" s="1"/>
  <c r="N529" i="19" s="1"/>
  <c r="M529" i="19" s="1"/>
  <c r="I529" i="19"/>
  <c r="H529" i="19" s="1"/>
  <c r="G529" i="19" s="1"/>
  <c r="F529" i="19" s="1"/>
  <c r="E529" i="19" s="1"/>
  <c r="AT528" i="19"/>
  <c r="AS528" i="19" s="1"/>
  <c r="AR528" i="19" s="1"/>
  <c r="AQ528" i="19" s="1"/>
  <c r="AO528" i="19"/>
  <c r="AM528" i="19"/>
  <c r="AL528" i="19" s="1"/>
  <c r="AK528" i="19" s="1"/>
  <c r="AJ528" i="19" s="1"/>
  <c r="AH528" i="19"/>
  <c r="AF528" i="19"/>
  <c r="AE528" i="19" s="1"/>
  <c r="AD528" i="19" s="1"/>
  <c r="AC528" i="19" s="1"/>
  <c r="AA528" i="19"/>
  <c r="S528" i="19" s="1"/>
  <c r="K528" i="19" s="1"/>
  <c r="Y528" i="19"/>
  <c r="X528" i="19" s="1"/>
  <c r="W528" i="19" s="1"/>
  <c r="V528" i="19" s="1"/>
  <c r="U528" i="19" s="1"/>
  <c r="Q528" i="19"/>
  <c r="P528" i="19" s="1"/>
  <c r="O528" i="19" s="1"/>
  <c r="N528" i="19" s="1"/>
  <c r="M528" i="19" s="1"/>
  <c r="I528" i="19"/>
  <c r="H528" i="19" s="1"/>
  <c r="G528" i="19" s="1"/>
  <c r="F528" i="19" s="1"/>
  <c r="E528" i="19" s="1"/>
  <c r="AT527" i="19"/>
  <c r="AS527" i="19" s="1"/>
  <c r="AR527" i="19" s="1"/>
  <c r="AQ527" i="19" s="1"/>
  <c r="AO527" i="19"/>
  <c r="AM527" i="19"/>
  <c r="AL527" i="19" s="1"/>
  <c r="AK527" i="19" s="1"/>
  <c r="AJ527" i="19" s="1"/>
  <c r="AH527" i="19"/>
  <c r="AF527" i="19"/>
  <c r="AE527" i="19" s="1"/>
  <c r="AD527" i="19" s="1"/>
  <c r="AC527" i="19" s="1"/>
  <c r="AA527" i="19"/>
  <c r="S527" i="19" s="1"/>
  <c r="K527" i="19" s="1"/>
  <c r="Y527" i="19"/>
  <c r="X527" i="19" s="1"/>
  <c r="W527" i="19" s="1"/>
  <c r="V527" i="19" s="1"/>
  <c r="U527" i="19" s="1"/>
  <c r="Q527" i="19"/>
  <c r="P527" i="19" s="1"/>
  <c r="O527" i="19" s="1"/>
  <c r="N527" i="19" s="1"/>
  <c r="M527" i="19" s="1"/>
  <c r="I527" i="19"/>
  <c r="H527" i="19" s="1"/>
  <c r="G527" i="19" s="1"/>
  <c r="F527" i="19" s="1"/>
  <c r="E527" i="19" s="1"/>
  <c r="AT526" i="19"/>
  <c r="AS526" i="19" s="1"/>
  <c r="AR526" i="19" s="1"/>
  <c r="AQ526" i="19" s="1"/>
  <c r="AO526" i="19"/>
  <c r="AM526" i="19"/>
  <c r="AL526" i="19" s="1"/>
  <c r="AK526" i="19" s="1"/>
  <c r="AJ526" i="19" s="1"/>
  <c r="AH526" i="19"/>
  <c r="AF526" i="19"/>
  <c r="AE526" i="19" s="1"/>
  <c r="AD526" i="19" s="1"/>
  <c r="AC526" i="19" s="1"/>
  <c r="AA526" i="19"/>
  <c r="S526" i="19" s="1"/>
  <c r="K526" i="19" s="1"/>
  <c r="Y526" i="19"/>
  <c r="X526" i="19" s="1"/>
  <c r="W526" i="19" s="1"/>
  <c r="V526" i="19" s="1"/>
  <c r="U526" i="19" s="1"/>
  <c r="Q526" i="19"/>
  <c r="P526" i="19" s="1"/>
  <c r="O526" i="19" s="1"/>
  <c r="N526" i="19" s="1"/>
  <c r="M526" i="19" s="1"/>
  <c r="I526" i="19"/>
  <c r="H526" i="19" s="1"/>
  <c r="G526" i="19" s="1"/>
  <c r="F526" i="19" s="1"/>
  <c r="E526" i="19" s="1"/>
  <c r="AT525" i="19"/>
  <c r="AS525" i="19" s="1"/>
  <c r="AR525" i="19" s="1"/>
  <c r="AQ525" i="19" s="1"/>
  <c r="AO525" i="19"/>
  <c r="AM525" i="19"/>
  <c r="AL525" i="19" s="1"/>
  <c r="AK525" i="19" s="1"/>
  <c r="AJ525" i="19" s="1"/>
  <c r="AH525" i="19"/>
  <c r="AF525" i="19"/>
  <c r="AE525" i="19" s="1"/>
  <c r="AD525" i="19" s="1"/>
  <c r="AC525" i="19" s="1"/>
  <c r="AA525" i="19"/>
  <c r="S525" i="19" s="1"/>
  <c r="K525" i="19" s="1"/>
  <c r="Y525" i="19"/>
  <c r="X525" i="19" s="1"/>
  <c r="W525" i="19" s="1"/>
  <c r="V525" i="19" s="1"/>
  <c r="U525" i="19" s="1"/>
  <c r="Q525" i="19"/>
  <c r="P525" i="19" s="1"/>
  <c r="O525" i="19" s="1"/>
  <c r="N525" i="19" s="1"/>
  <c r="M525" i="19" s="1"/>
  <c r="I525" i="19"/>
  <c r="H525" i="19" s="1"/>
  <c r="G525" i="19" s="1"/>
  <c r="F525" i="19" s="1"/>
  <c r="E525" i="19" s="1"/>
  <c r="AT524" i="19"/>
  <c r="AS524" i="19" s="1"/>
  <c r="AR524" i="19" s="1"/>
  <c r="AQ524" i="19" s="1"/>
  <c r="AO524" i="19"/>
  <c r="AM524" i="19"/>
  <c r="AL524" i="19" s="1"/>
  <c r="AK524" i="19" s="1"/>
  <c r="AJ524" i="19" s="1"/>
  <c r="AH524" i="19"/>
  <c r="AF524" i="19"/>
  <c r="AE524" i="19" s="1"/>
  <c r="AD524" i="19" s="1"/>
  <c r="AC524" i="19" s="1"/>
  <c r="AA524" i="19"/>
  <c r="S524" i="19" s="1"/>
  <c r="K524" i="19" s="1"/>
  <c r="Y524" i="19"/>
  <c r="X524" i="19" s="1"/>
  <c r="W524" i="19" s="1"/>
  <c r="V524" i="19" s="1"/>
  <c r="U524" i="19" s="1"/>
  <c r="Q524" i="19"/>
  <c r="P524" i="19" s="1"/>
  <c r="O524" i="19" s="1"/>
  <c r="N524" i="19" s="1"/>
  <c r="M524" i="19" s="1"/>
  <c r="I524" i="19"/>
  <c r="H524" i="19" s="1"/>
  <c r="G524" i="19" s="1"/>
  <c r="F524" i="19" s="1"/>
  <c r="E524" i="19" s="1"/>
  <c r="AT523" i="19"/>
  <c r="AS523" i="19" s="1"/>
  <c r="AR523" i="19" s="1"/>
  <c r="AQ523" i="19" s="1"/>
  <c r="AO523" i="19"/>
  <c r="AM523" i="19"/>
  <c r="AL523" i="19" s="1"/>
  <c r="AK523" i="19" s="1"/>
  <c r="AJ523" i="19" s="1"/>
  <c r="AH523" i="19"/>
  <c r="AF523" i="19"/>
  <c r="AE523" i="19" s="1"/>
  <c r="AD523" i="19" s="1"/>
  <c r="AC523" i="19" s="1"/>
  <c r="AA523" i="19"/>
  <c r="S523" i="19" s="1"/>
  <c r="K523" i="19" s="1"/>
  <c r="Y523" i="19"/>
  <c r="X523" i="19" s="1"/>
  <c r="W523" i="19" s="1"/>
  <c r="V523" i="19" s="1"/>
  <c r="U523" i="19" s="1"/>
  <c r="Q523" i="19"/>
  <c r="P523" i="19" s="1"/>
  <c r="O523" i="19" s="1"/>
  <c r="N523" i="19" s="1"/>
  <c r="M523" i="19" s="1"/>
  <c r="I523" i="19"/>
  <c r="H523" i="19" s="1"/>
  <c r="G523" i="19" s="1"/>
  <c r="F523" i="19" s="1"/>
  <c r="E523" i="19" s="1"/>
  <c r="AT522" i="19"/>
  <c r="AS522" i="19" s="1"/>
  <c r="AR522" i="19" s="1"/>
  <c r="AQ522" i="19" s="1"/>
  <c r="AO522" i="19"/>
  <c r="AM522" i="19"/>
  <c r="AL522" i="19" s="1"/>
  <c r="AK522" i="19" s="1"/>
  <c r="AJ522" i="19" s="1"/>
  <c r="AH522" i="19"/>
  <c r="AF522" i="19"/>
  <c r="AE522" i="19" s="1"/>
  <c r="AD522" i="19" s="1"/>
  <c r="AC522" i="19" s="1"/>
  <c r="AA522" i="19"/>
  <c r="S522" i="19" s="1"/>
  <c r="K522" i="19" s="1"/>
  <c r="Y522" i="19"/>
  <c r="X522" i="19" s="1"/>
  <c r="W522" i="19" s="1"/>
  <c r="V522" i="19" s="1"/>
  <c r="U522" i="19" s="1"/>
  <c r="Q522" i="19"/>
  <c r="P522" i="19" s="1"/>
  <c r="O522" i="19" s="1"/>
  <c r="N522" i="19" s="1"/>
  <c r="M522" i="19" s="1"/>
  <c r="I522" i="19"/>
  <c r="H522" i="19" s="1"/>
  <c r="G522" i="19" s="1"/>
  <c r="F522" i="19" s="1"/>
  <c r="E522" i="19" s="1"/>
  <c r="AT521" i="19"/>
  <c r="AS521" i="19" s="1"/>
  <c r="AR521" i="19" s="1"/>
  <c r="AQ521" i="19" s="1"/>
  <c r="AO521" i="19"/>
  <c r="AM521" i="19"/>
  <c r="AL521" i="19" s="1"/>
  <c r="AK521" i="19" s="1"/>
  <c r="AJ521" i="19" s="1"/>
  <c r="AH521" i="19"/>
  <c r="AF521" i="19"/>
  <c r="AE521" i="19" s="1"/>
  <c r="AD521" i="19" s="1"/>
  <c r="AC521" i="19" s="1"/>
  <c r="AA521" i="19"/>
  <c r="S521" i="19" s="1"/>
  <c r="K521" i="19" s="1"/>
  <c r="Y521" i="19"/>
  <c r="X521" i="19" s="1"/>
  <c r="W521" i="19" s="1"/>
  <c r="V521" i="19" s="1"/>
  <c r="U521" i="19" s="1"/>
  <c r="Q521" i="19"/>
  <c r="P521" i="19" s="1"/>
  <c r="O521" i="19" s="1"/>
  <c r="N521" i="19" s="1"/>
  <c r="M521" i="19" s="1"/>
  <c r="I521" i="19"/>
  <c r="H521" i="19" s="1"/>
  <c r="G521" i="19" s="1"/>
  <c r="F521" i="19" s="1"/>
  <c r="E521" i="19" s="1"/>
  <c r="AT520" i="19"/>
  <c r="AS520" i="19" s="1"/>
  <c r="AR520" i="19" s="1"/>
  <c r="AQ520" i="19" s="1"/>
  <c r="AO520" i="19"/>
  <c r="AM520" i="19"/>
  <c r="AL520" i="19" s="1"/>
  <c r="AK520" i="19" s="1"/>
  <c r="AJ520" i="19" s="1"/>
  <c r="AH520" i="19"/>
  <c r="AF520" i="19"/>
  <c r="AE520" i="19" s="1"/>
  <c r="AD520" i="19" s="1"/>
  <c r="AC520" i="19" s="1"/>
  <c r="AA520" i="19"/>
  <c r="S520" i="19" s="1"/>
  <c r="K520" i="19" s="1"/>
  <c r="Y520" i="19"/>
  <c r="X520" i="19" s="1"/>
  <c r="W520" i="19" s="1"/>
  <c r="V520" i="19" s="1"/>
  <c r="U520" i="19" s="1"/>
  <c r="Q520" i="19"/>
  <c r="P520" i="19" s="1"/>
  <c r="O520" i="19" s="1"/>
  <c r="N520" i="19" s="1"/>
  <c r="M520" i="19" s="1"/>
  <c r="I520" i="19"/>
  <c r="H520" i="19" s="1"/>
  <c r="G520" i="19" s="1"/>
  <c r="F520" i="19" s="1"/>
  <c r="E520" i="19" s="1"/>
  <c r="AT519" i="19"/>
  <c r="AS519" i="19" s="1"/>
  <c r="AR519" i="19" s="1"/>
  <c r="AQ519" i="19" s="1"/>
  <c r="AO519" i="19"/>
  <c r="AM519" i="19"/>
  <c r="AL519" i="19" s="1"/>
  <c r="AK519" i="19" s="1"/>
  <c r="AJ519" i="19" s="1"/>
  <c r="AH519" i="19"/>
  <c r="AF519" i="19"/>
  <c r="AE519" i="19" s="1"/>
  <c r="AD519" i="19" s="1"/>
  <c r="AC519" i="19" s="1"/>
  <c r="AA519" i="19"/>
  <c r="S519" i="19" s="1"/>
  <c r="K519" i="19" s="1"/>
  <c r="Y519" i="19"/>
  <c r="X519" i="19" s="1"/>
  <c r="W519" i="19" s="1"/>
  <c r="V519" i="19" s="1"/>
  <c r="U519" i="19" s="1"/>
  <c r="Q519" i="19"/>
  <c r="P519" i="19" s="1"/>
  <c r="O519" i="19" s="1"/>
  <c r="N519" i="19" s="1"/>
  <c r="M519" i="19" s="1"/>
  <c r="I519" i="19"/>
  <c r="H519" i="19" s="1"/>
  <c r="G519" i="19" s="1"/>
  <c r="F519" i="19" s="1"/>
  <c r="E519" i="19" s="1"/>
  <c r="AT518" i="19"/>
  <c r="AS518" i="19" s="1"/>
  <c r="AR518" i="19" s="1"/>
  <c r="AQ518" i="19" s="1"/>
  <c r="AO518" i="19"/>
  <c r="AM518" i="19"/>
  <c r="AL518" i="19" s="1"/>
  <c r="AK518" i="19" s="1"/>
  <c r="AJ518" i="19" s="1"/>
  <c r="AH518" i="19"/>
  <c r="AF518" i="19"/>
  <c r="AE518" i="19" s="1"/>
  <c r="AD518" i="19" s="1"/>
  <c r="AC518" i="19" s="1"/>
  <c r="AA518" i="19"/>
  <c r="S518" i="19" s="1"/>
  <c r="K518" i="19" s="1"/>
  <c r="Y518" i="19"/>
  <c r="X518" i="19" s="1"/>
  <c r="W518" i="19" s="1"/>
  <c r="V518" i="19" s="1"/>
  <c r="U518" i="19" s="1"/>
  <c r="Q518" i="19"/>
  <c r="P518" i="19" s="1"/>
  <c r="O518" i="19" s="1"/>
  <c r="N518" i="19" s="1"/>
  <c r="M518" i="19" s="1"/>
  <c r="I518" i="19"/>
  <c r="H518" i="19" s="1"/>
  <c r="G518" i="19" s="1"/>
  <c r="F518" i="19" s="1"/>
  <c r="E518" i="19" s="1"/>
  <c r="AT517" i="19"/>
  <c r="AS517" i="19" s="1"/>
  <c r="AR517" i="19" s="1"/>
  <c r="AQ517" i="19" s="1"/>
  <c r="AO517" i="19"/>
  <c r="AM517" i="19"/>
  <c r="AL517" i="19" s="1"/>
  <c r="AK517" i="19" s="1"/>
  <c r="AJ517" i="19" s="1"/>
  <c r="AH517" i="19"/>
  <c r="AF517" i="19"/>
  <c r="AE517" i="19" s="1"/>
  <c r="AD517" i="19" s="1"/>
  <c r="AC517" i="19" s="1"/>
  <c r="AA517" i="19"/>
  <c r="S517" i="19" s="1"/>
  <c r="K517" i="19" s="1"/>
  <c r="Y517" i="19"/>
  <c r="X517" i="19" s="1"/>
  <c r="W517" i="19" s="1"/>
  <c r="V517" i="19" s="1"/>
  <c r="U517" i="19" s="1"/>
  <c r="Q517" i="19"/>
  <c r="P517" i="19" s="1"/>
  <c r="O517" i="19" s="1"/>
  <c r="N517" i="19"/>
  <c r="M517" i="19" s="1"/>
  <c r="I517" i="19"/>
  <c r="H517" i="19" s="1"/>
  <c r="G517" i="19" s="1"/>
  <c r="F517" i="19" s="1"/>
  <c r="E517" i="19" s="1"/>
  <c r="AT516" i="19"/>
  <c r="AS516" i="19" s="1"/>
  <c r="AR516" i="19" s="1"/>
  <c r="AQ516" i="19" s="1"/>
  <c r="AO516" i="19"/>
  <c r="AM516" i="19"/>
  <c r="AL516" i="19" s="1"/>
  <c r="AK516" i="19" s="1"/>
  <c r="AJ516" i="19" s="1"/>
  <c r="AH516" i="19"/>
  <c r="AF516" i="19"/>
  <c r="AE516" i="19" s="1"/>
  <c r="AD516" i="19" s="1"/>
  <c r="AC516" i="19" s="1"/>
  <c r="AA516" i="19"/>
  <c r="S516" i="19" s="1"/>
  <c r="K516" i="19" s="1"/>
  <c r="Y516" i="19"/>
  <c r="X516" i="19" s="1"/>
  <c r="W516" i="19" s="1"/>
  <c r="V516" i="19" s="1"/>
  <c r="U516" i="19" s="1"/>
  <c r="Q516" i="19"/>
  <c r="P516" i="19" s="1"/>
  <c r="O516" i="19" s="1"/>
  <c r="N516" i="19" s="1"/>
  <c r="M516" i="19" s="1"/>
  <c r="I516" i="19"/>
  <c r="H516" i="19" s="1"/>
  <c r="G516" i="19" s="1"/>
  <c r="F516" i="19" s="1"/>
  <c r="E516" i="19" s="1"/>
  <c r="AT515" i="19"/>
  <c r="AS515" i="19" s="1"/>
  <c r="AR515" i="19" s="1"/>
  <c r="AQ515" i="19" s="1"/>
  <c r="AO515" i="19"/>
  <c r="AM515" i="19"/>
  <c r="AL515" i="19" s="1"/>
  <c r="AK515" i="19" s="1"/>
  <c r="AJ515" i="19" s="1"/>
  <c r="AH515" i="19"/>
  <c r="AF515" i="19"/>
  <c r="AE515" i="19" s="1"/>
  <c r="AD515" i="19" s="1"/>
  <c r="AC515" i="19" s="1"/>
  <c r="AA515" i="19"/>
  <c r="S515" i="19" s="1"/>
  <c r="K515" i="19" s="1"/>
  <c r="Y515" i="19"/>
  <c r="X515" i="19" s="1"/>
  <c r="W515" i="19" s="1"/>
  <c r="V515" i="19" s="1"/>
  <c r="U515" i="19" s="1"/>
  <c r="Q515" i="19"/>
  <c r="P515" i="19" s="1"/>
  <c r="O515" i="19" s="1"/>
  <c r="N515" i="19" s="1"/>
  <c r="M515" i="19" s="1"/>
  <c r="I515" i="19"/>
  <c r="H515" i="19" s="1"/>
  <c r="G515" i="19" s="1"/>
  <c r="F515" i="19" s="1"/>
  <c r="E515" i="19" s="1"/>
  <c r="AY514" i="19"/>
  <c r="AT514" i="19"/>
  <c r="AS514" i="19" s="1"/>
  <c r="AR514" i="19" s="1"/>
  <c r="AQ514" i="19" s="1"/>
  <c r="AO514" i="19"/>
  <c r="AM514" i="19"/>
  <c r="AL514" i="19" s="1"/>
  <c r="AK514" i="19" s="1"/>
  <c r="AJ514" i="19" s="1"/>
  <c r="AH514" i="19"/>
  <c r="AF514" i="19"/>
  <c r="AE514" i="19" s="1"/>
  <c r="AD514" i="19" s="1"/>
  <c r="AC514" i="19" s="1"/>
  <c r="AA514" i="19"/>
  <c r="S514" i="19" s="1"/>
  <c r="K514" i="19" s="1"/>
  <c r="Y514" i="19"/>
  <c r="X514" i="19" s="1"/>
  <c r="W514" i="19" s="1"/>
  <c r="V514" i="19" s="1"/>
  <c r="U514" i="19" s="1"/>
  <c r="Q514" i="19"/>
  <c r="P514" i="19" s="1"/>
  <c r="O514" i="19" s="1"/>
  <c r="N514" i="19" s="1"/>
  <c r="M514" i="19" s="1"/>
  <c r="I514" i="19"/>
  <c r="H514" i="19" s="1"/>
  <c r="G514" i="19" s="1"/>
  <c r="F514" i="19" s="1"/>
  <c r="E514" i="19" s="1"/>
  <c r="AT513" i="19"/>
  <c r="AS513" i="19" s="1"/>
  <c r="AR513" i="19" s="1"/>
  <c r="AQ513" i="19" s="1"/>
  <c r="AO513" i="19"/>
  <c r="AM513" i="19"/>
  <c r="AL513" i="19" s="1"/>
  <c r="AK513" i="19" s="1"/>
  <c r="AJ513" i="19" s="1"/>
  <c r="AH513" i="19"/>
  <c r="AF513" i="19"/>
  <c r="AE513" i="19" s="1"/>
  <c r="AD513" i="19" s="1"/>
  <c r="AC513" i="19" s="1"/>
  <c r="AA513" i="19"/>
  <c r="S513" i="19" s="1"/>
  <c r="K513" i="19" s="1"/>
  <c r="Y513" i="19"/>
  <c r="X513" i="19" s="1"/>
  <c r="W513" i="19" s="1"/>
  <c r="V513" i="19" s="1"/>
  <c r="U513" i="19" s="1"/>
  <c r="Q513" i="19"/>
  <c r="P513" i="19" s="1"/>
  <c r="O513" i="19" s="1"/>
  <c r="N513" i="19" s="1"/>
  <c r="M513" i="19" s="1"/>
  <c r="I513" i="19"/>
  <c r="H513" i="19" s="1"/>
  <c r="G513" i="19" s="1"/>
  <c r="F513" i="19" s="1"/>
  <c r="E513" i="19" s="1"/>
  <c r="AT512" i="19"/>
  <c r="AS512" i="19" s="1"/>
  <c r="AR512" i="19" s="1"/>
  <c r="AQ512" i="19" s="1"/>
  <c r="AO512" i="19"/>
  <c r="AM512" i="19"/>
  <c r="AL512" i="19" s="1"/>
  <c r="AK512" i="19" s="1"/>
  <c r="AJ512" i="19" s="1"/>
  <c r="AH512" i="19"/>
  <c r="AF512" i="19"/>
  <c r="AE512" i="19" s="1"/>
  <c r="AD512" i="19" s="1"/>
  <c r="AC512" i="19" s="1"/>
  <c r="AA512" i="19"/>
  <c r="S512" i="19" s="1"/>
  <c r="K512" i="19" s="1"/>
  <c r="Y512" i="19"/>
  <c r="X512" i="19" s="1"/>
  <c r="W512" i="19" s="1"/>
  <c r="V512" i="19" s="1"/>
  <c r="U512" i="19" s="1"/>
  <c r="Q512" i="19"/>
  <c r="P512" i="19" s="1"/>
  <c r="O512" i="19" s="1"/>
  <c r="N512" i="19" s="1"/>
  <c r="M512" i="19" s="1"/>
  <c r="I512" i="19"/>
  <c r="H512" i="19" s="1"/>
  <c r="G512" i="19" s="1"/>
  <c r="F512" i="19" s="1"/>
  <c r="E512" i="19" s="1"/>
  <c r="AT511" i="19"/>
  <c r="AS511" i="19" s="1"/>
  <c r="AR511" i="19" s="1"/>
  <c r="AQ511" i="19" s="1"/>
  <c r="AO511" i="19"/>
  <c r="AM511" i="19"/>
  <c r="AL511" i="19" s="1"/>
  <c r="AK511" i="19" s="1"/>
  <c r="AJ511" i="19" s="1"/>
  <c r="AH511" i="19"/>
  <c r="AF511" i="19"/>
  <c r="AE511" i="19" s="1"/>
  <c r="AD511" i="19" s="1"/>
  <c r="AC511" i="19" s="1"/>
  <c r="AA511" i="19"/>
  <c r="Y511" i="19"/>
  <c r="X511" i="19" s="1"/>
  <c r="W511" i="19" s="1"/>
  <c r="V511" i="19" s="1"/>
  <c r="U511" i="19" s="1"/>
  <c r="S511" i="19"/>
  <c r="K511" i="19" s="1"/>
  <c r="Q511" i="19"/>
  <c r="P511" i="19" s="1"/>
  <c r="O511" i="19" s="1"/>
  <c r="N511" i="19" s="1"/>
  <c r="M511" i="19" s="1"/>
  <c r="I511" i="19"/>
  <c r="H511" i="19" s="1"/>
  <c r="G511" i="19" s="1"/>
  <c r="F511" i="19" s="1"/>
  <c r="E511" i="19" s="1"/>
  <c r="AT510" i="19"/>
  <c r="AS510" i="19" s="1"/>
  <c r="AR510" i="19" s="1"/>
  <c r="AQ510" i="19" s="1"/>
  <c r="AO510" i="19"/>
  <c r="AM510" i="19"/>
  <c r="AL510" i="19" s="1"/>
  <c r="AK510" i="19" s="1"/>
  <c r="AJ510" i="19" s="1"/>
  <c r="AH510" i="19"/>
  <c r="AF510" i="19"/>
  <c r="AE510" i="19" s="1"/>
  <c r="AD510" i="19" s="1"/>
  <c r="AC510" i="19" s="1"/>
  <c r="AA510" i="19"/>
  <c r="S510" i="19" s="1"/>
  <c r="K510" i="19" s="1"/>
  <c r="Y510" i="19"/>
  <c r="X510" i="19" s="1"/>
  <c r="W510" i="19" s="1"/>
  <c r="V510" i="19" s="1"/>
  <c r="U510" i="19" s="1"/>
  <c r="Q510" i="19"/>
  <c r="P510" i="19"/>
  <c r="O510" i="19" s="1"/>
  <c r="N510" i="19" s="1"/>
  <c r="M510" i="19" s="1"/>
  <c r="I510" i="19"/>
  <c r="H510" i="19" s="1"/>
  <c r="G510" i="19" s="1"/>
  <c r="F510" i="19" s="1"/>
  <c r="E510" i="19" s="1"/>
  <c r="AT509" i="19"/>
  <c r="AS509" i="19" s="1"/>
  <c r="AR509" i="19" s="1"/>
  <c r="AQ509" i="19" s="1"/>
  <c r="AO509" i="19"/>
  <c r="AM509" i="19"/>
  <c r="AL509" i="19" s="1"/>
  <c r="AK509" i="19" s="1"/>
  <c r="AJ509" i="19" s="1"/>
  <c r="AH509" i="19"/>
  <c r="AF509" i="19"/>
  <c r="AE509" i="19" s="1"/>
  <c r="AD509" i="19" s="1"/>
  <c r="AC509" i="19" s="1"/>
  <c r="AA509" i="19"/>
  <c r="S509" i="19" s="1"/>
  <c r="K509" i="19" s="1"/>
  <c r="Y509" i="19"/>
  <c r="X509" i="19" s="1"/>
  <c r="W509" i="19" s="1"/>
  <c r="V509" i="19" s="1"/>
  <c r="U509" i="19" s="1"/>
  <c r="Q509" i="19"/>
  <c r="P509" i="19" s="1"/>
  <c r="O509" i="19" s="1"/>
  <c r="N509" i="19" s="1"/>
  <c r="M509" i="19" s="1"/>
  <c r="I509" i="19"/>
  <c r="H509" i="19" s="1"/>
  <c r="G509" i="19" s="1"/>
  <c r="F509" i="19" s="1"/>
  <c r="E509" i="19" s="1"/>
  <c r="AT508" i="19"/>
  <c r="AS508" i="19" s="1"/>
  <c r="AR508" i="19" s="1"/>
  <c r="AQ508" i="19" s="1"/>
  <c r="AO508" i="19"/>
  <c r="AM508" i="19"/>
  <c r="AL508" i="19" s="1"/>
  <c r="AK508" i="19" s="1"/>
  <c r="AJ508" i="19" s="1"/>
  <c r="AH508" i="19"/>
  <c r="AF508" i="19"/>
  <c r="AE508" i="19" s="1"/>
  <c r="AD508" i="19" s="1"/>
  <c r="AC508" i="19" s="1"/>
  <c r="AA508" i="19"/>
  <c r="S508" i="19" s="1"/>
  <c r="K508" i="19" s="1"/>
  <c r="Y508" i="19"/>
  <c r="X508" i="19" s="1"/>
  <c r="W508" i="19" s="1"/>
  <c r="V508" i="19" s="1"/>
  <c r="U508" i="19" s="1"/>
  <c r="Q508" i="19"/>
  <c r="P508" i="19" s="1"/>
  <c r="O508" i="19" s="1"/>
  <c r="N508" i="19" s="1"/>
  <c r="M508" i="19" s="1"/>
  <c r="I508" i="19"/>
  <c r="H508" i="19" s="1"/>
  <c r="G508" i="19" s="1"/>
  <c r="F508" i="19" s="1"/>
  <c r="E508" i="19" s="1"/>
  <c r="AT507" i="19"/>
  <c r="AS507" i="19" s="1"/>
  <c r="AR507" i="19" s="1"/>
  <c r="AQ507" i="19" s="1"/>
  <c r="AO507" i="19"/>
  <c r="AM507" i="19"/>
  <c r="AL507" i="19" s="1"/>
  <c r="AK507" i="19" s="1"/>
  <c r="AJ507" i="19" s="1"/>
  <c r="AH507" i="19"/>
  <c r="AF507" i="19"/>
  <c r="AE507" i="19" s="1"/>
  <c r="AD507" i="19" s="1"/>
  <c r="AC507" i="19" s="1"/>
  <c r="AA507" i="19"/>
  <c r="S507" i="19" s="1"/>
  <c r="K507" i="19" s="1"/>
  <c r="Y507" i="19"/>
  <c r="X507" i="19" s="1"/>
  <c r="W507" i="19" s="1"/>
  <c r="V507" i="19" s="1"/>
  <c r="U507" i="19" s="1"/>
  <c r="Q507" i="19"/>
  <c r="P507" i="19"/>
  <c r="O507" i="19" s="1"/>
  <c r="N507" i="19" s="1"/>
  <c r="M507" i="19" s="1"/>
  <c r="I507" i="19"/>
  <c r="H507" i="19" s="1"/>
  <c r="G507" i="19" s="1"/>
  <c r="F507" i="19" s="1"/>
  <c r="E507" i="19" s="1"/>
  <c r="AT506" i="19"/>
  <c r="AS506" i="19" s="1"/>
  <c r="AR506" i="19" s="1"/>
  <c r="AQ506" i="19" s="1"/>
  <c r="AO506" i="19"/>
  <c r="AM506" i="19"/>
  <c r="AL506" i="19" s="1"/>
  <c r="AK506" i="19" s="1"/>
  <c r="AJ506" i="19" s="1"/>
  <c r="AH506" i="19"/>
  <c r="AF506" i="19"/>
  <c r="AE506" i="19" s="1"/>
  <c r="AD506" i="19" s="1"/>
  <c r="AC506" i="19" s="1"/>
  <c r="AA506" i="19"/>
  <c r="S506" i="19" s="1"/>
  <c r="K506" i="19" s="1"/>
  <c r="Y506" i="19"/>
  <c r="X506" i="19" s="1"/>
  <c r="W506" i="19" s="1"/>
  <c r="V506" i="19" s="1"/>
  <c r="U506" i="19" s="1"/>
  <c r="Q506" i="19"/>
  <c r="P506" i="19" s="1"/>
  <c r="O506" i="19" s="1"/>
  <c r="N506" i="19" s="1"/>
  <c r="M506" i="19" s="1"/>
  <c r="I506" i="19"/>
  <c r="H506" i="19" s="1"/>
  <c r="G506" i="19" s="1"/>
  <c r="F506" i="19" s="1"/>
  <c r="E506" i="19" s="1"/>
  <c r="AT505" i="19"/>
  <c r="AS505" i="19" s="1"/>
  <c r="AR505" i="19" s="1"/>
  <c r="AQ505" i="19" s="1"/>
  <c r="AO505" i="19"/>
  <c r="AM505" i="19"/>
  <c r="AL505" i="19" s="1"/>
  <c r="AK505" i="19" s="1"/>
  <c r="AJ505" i="19" s="1"/>
  <c r="AH505" i="19"/>
  <c r="AF505" i="19"/>
  <c r="AE505" i="19" s="1"/>
  <c r="AD505" i="19" s="1"/>
  <c r="AC505" i="19" s="1"/>
  <c r="AA505" i="19"/>
  <c r="S505" i="19" s="1"/>
  <c r="K505" i="19" s="1"/>
  <c r="Y505" i="19"/>
  <c r="X505" i="19" s="1"/>
  <c r="W505" i="19" s="1"/>
  <c r="V505" i="19" s="1"/>
  <c r="U505" i="19" s="1"/>
  <c r="Q505" i="19"/>
  <c r="P505" i="19" s="1"/>
  <c r="O505" i="19" s="1"/>
  <c r="N505" i="19" s="1"/>
  <c r="M505" i="19" s="1"/>
  <c r="I505" i="19"/>
  <c r="H505" i="19" s="1"/>
  <c r="G505" i="19" s="1"/>
  <c r="F505" i="19" s="1"/>
  <c r="E505" i="19" s="1"/>
  <c r="AT504" i="19"/>
  <c r="AS504" i="19" s="1"/>
  <c r="AR504" i="19" s="1"/>
  <c r="AQ504" i="19" s="1"/>
  <c r="AO504" i="19"/>
  <c r="AM504" i="19"/>
  <c r="AL504" i="19" s="1"/>
  <c r="AK504" i="19" s="1"/>
  <c r="AJ504" i="19" s="1"/>
  <c r="AH504" i="19"/>
  <c r="AF504" i="19"/>
  <c r="AE504" i="19" s="1"/>
  <c r="AD504" i="19" s="1"/>
  <c r="AC504" i="19" s="1"/>
  <c r="AA504" i="19"/>
  <c r="S504" i="19" s="1"/>
  <c r="K504" i="19" s="1"/>
  <c r="Y504" i="19"/>
  <c r="X504" i="19" s="1"/>
  <c r="W504" i="19" s="1"/>
  <c r="V504" i="19" s="1"/>
  <c r="U504" i="19" s="1"/>
  <c r="Q504" i="19"/>
  <c r="P504" i="19" s="1"/>
  <c r="O504" i="19" s="1"/>
  <c r="N504" i="19" s="1"/>
  <c r="M504" i="19" s="1"/>
  <c r="I504" i="19"/>
  <c r="H504" i="19" s="1"/>
  <c r="G504" i="19" s="1"/>
  <c r="F504" i="19" s="1"/>
  <c r="E504" i="19" s="1"/>
  <c r="AT503" i="19"/>
  <c r="AS503" i="19" s="1"/>
  <c r="AR503" i="19" s="1"/>
  <c r="AQ503" i="19" s="1"/>
  <c r="AO503" i="19"/>
  <c r="AM503" i="19"/>
  <c r="AL503" i="19" s="1"/>
  <c r="AK503" i="19" s="1"/>
  <c r="AJ503" i="19" s="1"/>
  <c r="AH503" i="19"/>
  <c r="AF503" i="19"/>
  <c r="AE503" i="19" s="1"/>
  <c r="AD503" i="19" s="1"/>
  <c r="AC503" i="19" s="1"/>
  <c r="AA503" i="19"/>
  <c r="S503" i="19" s="1"/>
  <c r="K503" i="19" s="1"/>
  <c r="Y503" i="19"/>
  <c r="X503" i="19" s="1"/>
  <c r="W503" i="19" s="1"/>
  <c r="V503" i="19" s="1"/>
  <c r="U503" i="19" s="1"/>
  <c r="Q503" i="19"/>
  <c r="P503" i="19" s="1"/>
  <c r="O503" i="19" s="1"/>
  <c r="N503" i="19" s="1"/>
  <c r="M503" i="19" s="1"/>
  <c r="I503" i="19"/>
  <c r="H503" i="19" s="1"/>
  <c r="G503" i="19" s="1"/>
  <c r="F503" i="19" s="1"/>
  <c r="E503" i="19" s="1"/>
  <c r="AT502" i="19"/>
  <c r="AS502" i="19" s="1"/>
  <c r="AR502" i="19" s="1"/>
  <c r="AQ502" i="19" s="1"/>
  <c r="AO502" i="19"/>
  <c r="AM502" i="19"/>
  <c r="AL502" i="19" s="1"/>
  <c r="AK502" i="19" s="1"/>
  <c r="AJ502" i="19" s="1"/>
  <c r="AH502" i="19"/>
  <c r="AF502" i="19"/>
  <c r="AE502" i="19" s="1"/>
  <c r="AD502" i="19" s="1"/>
  <c r="AC502" i="19" s="1"/>
  <c r="AA502" i="19"/>
  <c r="S502" i="19" s="1"/>
  <c r="K502" i="19" s="1"/>
  <c r="Y502" i="19"/>
  <c r="X502" i="19" s="1"/>
  <c r="W502" i="19" s="1"/>
  <c r="V502" i="19" s="1"/>
  <c r="U502" i="19" s="1"/>
  <c r="Q502" i="19"/>
  <c r="P502" i="19" s="1"/>
  <c r="O502" i="19" s="1"/>
  <c r="N502" i="19" s="1"/>
  <c r="M502" i="19" s="1"/>
  <c r="I502" i="19"/>
  <c r="H502" i="19" s="1"/>
  <c r="G502" i="19" s="1"/>
  <c r="F502" i="19" s="1"/>
  <c r="E502" i="19" s="1"/>
  <c r="AT501" i="19"/>
  <c r="AS501" i="19" s="1"/>
  <c r="AR501" i="19" s="1"/>
  <c r="AQ501" i="19" s="1"/>
  <c r="AO501" i="19"/>
  <c r="AM501" i="19"/>
  <c r="AL501" i="19" s="1"/>
  <c r="AK501" i="19" s="1"/>
  <c r="AJ501" i="19" s="1"/>
  <c r="AH501" i="19"/>
  <c r="AF501" i="19"/>
  <c r="AE501" i="19" s="1"/>
  <c r="AD501" i="19" s="1"/>
  <c r="AC501" i="19" s="1"/>
  <c r="AA501" i="19"/>
  <c r="S501" i="19" s="1"/>
  <c r="K501" i="19" s="1"/>
  <c r="Y501" i="19"/>
  <c r="X501" i="19" s="1"/>
  <c r="W501" i="19" s="1"/>
  <c r="V501" i="19" s="1"/>
  <c r="U501" i="19" s="1"/>
  <c r="Q501" i="19"/>
  <c r="P501" i="19" s="1"/>
  <c r="O501" i="19" s="1"/>
  <c r="N501" i="19" s="1"/>
  <c r="M501" i="19" s="1"/>
  <c r="I501" i="19"/>
  <c r="H501" i="19" s="1"/>
  <c r="G501" i="19" s="1"/>
  <c r="F501" i="19" s="1"/>
  <c r="E501" i="19" s="1"/>
  <c r="AT500" i="19"/>
  <c r="AS500" i="19" s="1"/>
  <c r="AR500" i="19" s="1"/>
  <c r="AQ500" i="19" s="1"/>
  <c r="AO500" i="19"/>
  <c r="AM500" i="19"/>
  <c r="AL500" i="19" s="1"/>
  <c r="AK500" i="19" s="1"/>
  <c r="AJ500" i="19" s="1"/>
  <c r="AH500" i="19"/>
  <c r="AF500" i="19"/>
  <c r="AE500" i="19" s="1"/>
  <c r="AD500" i="19" s="1"/>
  <c r="AC500" i="19" s="1"/>
  <c r="AA500" i="19"/>
  <c r="S500" i="19" s="1"/>
  <c r="K500" i="19" s="1"/>
  <c r="Y500" i="19"/>
  <c r="X500" i="19" s="1"/>
  <c r="W500" i="19" s="1"/>
  <c r="V500" i="19" s="1"/>
  <c r="U500" i="19" s="1"/>
  <c r="Q500" i="19"/>
  <c r="P500" i="19" s="1"/>
  <c r="O500" i="19" s="1"/>
  <c r="N500" i="19" s="1"/>
  <c r="M500" i="19" s="1"/>
  <c r="I500" i="19"/>
  <c r="H500" i="19" s="1"/>
  <c r="G500" i="19" s="1"/>
  <c r="F500" i="19" s="1"/>
  <c r="E500" i="19" s="1"/>
  <c r="AY499" i="19"/>
  <c r="AT499" i="19"/>
  <c r="AS499" i="19" s="1"/>
  <c r="AR499" i="19" s="1"/>
  <c r="AQ499" i="19" s="1"/>
  <c r="AO499" i="19"/>
  <c r="AM499" i="19"/>
  <c r="AL499" i="19" s="1"/>
  <c r="AK499" i="19" s="1"/>
  <c r="AJ499" i="19" s="1"/>
  <c r="AH499" i="19"/>
  <c r="AF499" i="19"/>
  <c r="AE499" i="19" s="1"/>
  <c r="AD499" i="19" s="1"/>
  <c r="AC499" i="19" s="1"/>
  <c r="AA499" i="19"/>
  <c r="S499" i="19" s="1"/>
  <c r="K499" i="19" s="1"/>
  <c r="Y499" i="19"/>
  <c r="X499" i="19" s="1"/>
  <c r="W499" i="19" s="1"/>
  <c r="V499" i="19" s="1"/>
  <c r="U499" i="19" s="1"/>
  <c r="Q499" i="19"/>
  <c r="P499" i="19" s="1"/>
  <c r="O499" i="19" s="1"/>
  <c r="N499" i="19" s="1"/>
  <c r="M499" i="19" s="1"/>
  <c r="I499" i="19"/>
  <c r="H499" i="19" s="1"/>
  <c r="G499" i="19" s="1"/>
  <c r="F499" i="19" s="1"/>
  <c r="E499" i="19" s="1"/>
  <c r="AT498" i="19"/>
  <c r="AS498" i="19" s="1"/>
  <c r="AR498" i="19" s="1"/>
  <c r="AQ498" i="19" s="1"/>
  <c r="AO498" i="19"/>
  <c r="AM498" i="19"/>
  <c r="AL498" i="19" s="1"/>
  <c r="AK498" i="19" s="1"/>
  <c r="AJ498" i="19" s="1"/>
  <c r="AH498" i="19"/>
  <c r="AF498" i="19"/>
  <c r="AE498" i="19" s="1"/>
  <c r="AD498" i="19" s="1"/>
  <c r="AC498" i="19" s="1"/>
  <c r="AA498" i="19"/>
  <c r="S498" i="19" s="1"/>
  <c r="K498" i="19" s="1"/>
  <c r="Y498" i="19"/>
  <c r="X498" i="19" s="1"/>
  <c r="W498" i="19" s="1"/>
  <c r="V498" i="19" s="1"/>
  <c r="U498" i="19" s="1"/>
  <c r="Q498" i="19"/>
  <c r="P498" i="19" s="1"/>
  <c r="O498" i="19" s="1"/>
  <c r="N498" i="19" s="1"/>
  <c r="M498" i="19" s="1"/>
  <c r="I498" i="19"/>
  <c r="H498" i="19" s="1"/>
  <c r="G498" i="19" s="1"/>
  <c r="F498" i="19" s="1"/>
  <c r="E498" i="19" s="1"/>
  <c r="AT497" i="19"/>
  <c r="AS497" i="19" s="1"/>
  <c r="AR497" i="19" s="1"/>
  <c r="AQ497" i="19" s="1"/>
  <c r="AO497" i="19"/>
  <c r="AM497" i="19"/>
  <c r="AL497" i="19" s="1"/>
  <c r="AK497" i="19" s="1"/>
  <c r="AJ497" i="19" s="1"/>
  <c r="AH497" i="19"/>
  <c r="AF497" i="19"/>
  <c r="AE497" i="19" s="1"/>
  <c r="AD497" i="19" s="1"/>
  <c r="AC497" i="19" s="1"/>
  <c r="AA497" i="19"/>
  <c r="S497" i="19" s="1"/>
  <c r="K497" i="19" s="1"/>
  <c r="Y497" i="19"/>
  <c r="X497" i="19" s="1"/>
  <c r="W497" i="19" s="1"/>
  <c r="V497" i="19" s="1"/>
  <c r="U497" i="19" s="1"/>
  <c r="Q497" i="19"/>
  <c r="P497" i="19" s="1"/>
  <c r="O497" i="19" s="1"/>
  <c r="N497" i="19" s="1"/>
  <c r="M497" i="19" s="1"/>
  <c r="I497" i="19"/>
  <c r="H497" i="19" s="1"/>
  <c r="G497" i="19" s="1"/>
  <c r="F497" i="19" s="1"/>
  <c r="E497" i="19" s="1"/>
  <c r="AT496" i="19"/>
  <c r="AS496" i="19" s="1"/>
  <c r="AR496" i="19" s="1"/>
  <c r="AQ496" i="19" s="1"/>
  <c r="AO496" i="19"/>
  <c r="AM496" i="19"/>
  <c r="AL496" i="19" s="1"/>
  <c r="AK496" i="19" s="1"/>
  <c r="AJ496" i="19" s="1"/>
  <c r="AH496" i="19"/>
  <c r="AF496" i="19"/>
  <c r="AE496" i="19" s="1"/>
  <c r="AD496" i="19" s="1"/>
  <c r="AC496" i="19" s="1"/>
  <c r="AA496" i="19"/>
  <c r="S496" i="19" s="1"/>
  <c r="K496" i="19" s="1"/>
  <c r="Y496" i="19"/>
  <c r="X496" i="19" s="1"/>
  <c r="W496" i="19" s="1"/>
  <c r="V496" i="19" s="1"/>
  <c r="U496" i="19" s="1"/>
  <c r="Q496" i="19"/>
  <c r="P496" i="19" s="1"/>
  <c r="O496" i="19" s="1"/>
  <c r="N496" i="19" s="1"/>
  <c r="M496" i="19" s="1"/>
  <c r="I496" i="19"/>
  <c r="H496" i="19" s="1"/>
  <c r="G496" i="19" s="1"/>
  <c r="F496" i="19" s="1"/>
  <c r="E496" i="19" s="1"/>
  <c r="AT495" i="19"/>
  <c r="AS495" i="19" s="1"/>
  <c r="AR495" i="19" s="1"/>
  <c r="AQ495" i="19" s="1"/>
  <c r="AO495" i="19"/>
  <c r="AM495" i="19"/>
  <c r="AL495" i="19" s="1"/>
  <c r="AK495" i="19" s="1"/>
  <c r="AJ495" i="19" s="1"/>
  <c r="AH495" i="19"/>
  <c r="AF495" i="19"/>
  <c r="AE495" i="19" s="1"/>
  <c r="AD495" i="19" s="1"/>
  <c r="AC495" i="19" s="1"/>
  <c r="AA495" i="19"/>
  <c r="S495" i="19" s="1"/>
  <c r="K495" i="19" s="1"/>
  <c r="Y495" i="19"/>
  <c r="X495" i="19" s="1"/>
  <c r="W495" i="19" s="1"/>
  <c r="V495" i="19" s="1"/>
  <c r="U495" i="19" s="1"/>
  <c r="Q495" i="19"/>
  <c r="P495" i="19" s="1"/>
  <c r="O495" i="19" s="1"/>
  <c r="N495" i="19" s="1"/>
  <c r="M495" i="19" s="1"/>
  <c r="I495" i="19"/>
  <c r="H495" i="19" s="1"/>
  <c r="G495" i="19" s="1"/>
  <c r="F495" i="19" s="1"/>
  <c r="E495" i="19" s="1"/>
  <c r="AT494" i="19"/>
  <c r="AS494" i="19" s="1"/>
  <c r="AR494" i="19" s="1"/>
  <c r="AQ494" i="19" s="1"/>
  <c r="AO494" i="19"/>
  <c r="AM494" i="19"/>
  <c r="AL494" i="19" s="1"/>
  <c r="AK494" i="19" s="1"/>
  <c r="AJ494" i="19" s="1"/>
  <c r="AH494" i="19"/>
  <c r="AF494" i="19"/>
  <c r="AE494" i="19" s="1"/>
  <c r="AD494" i="19" s="1"/>
  <c r="AC494" i="19" s="1"/>
  <c r="AA494" i="19"/>
  <c r="S494" i="19" s="1"/>
  <c r="K494" i="19" s="1"/>
  <c r="Y494" i="19"/>
  <c r="X494" i="19" s="1"/>
  <c r="W494" i="19" s="1"/>
  <c r="V494" i="19" s="1"/>
  <c r="U494" i="19" s="1"/>
  <c r="Q494" i="19"/>
  <c r="P494" i="19" s="1"/>
  <c r="O494" i="19" s="1"/>
  <c r="N494" i="19" s="1"/>
  <c r="M494" i="19" s="1"/>
  <c r="I494" i="19"/>
  <c r="H494" i="19" s="1"/>
  <c r="G494" i="19" s="1"/>
  <c r="F494" i="19" s="1"/>
  <c r="E494" i="19" s="1"/>
  <c r="AT493" i="19"/>
  <c r="AS493" i="19" s="1"/>
  <c r="AR493" i="19" s="1"/>
  <c r="AQ493" i="19" s="1"/>
  <c r="AO493" i="19"/>
  <c r="AM493" i="19"/>
  <c r="AL493" i="19" s="1"/>
  <c r="AK493" i="19" s="1"/>
  <c r="AJ493" i="19" s="1"/>
  <c r="AH493" i="19"/>
  <c r="AF493" i="19"/>
  <c r="AE493" i="19" s="1"/>
  <c r="AD493" i="19" s="1"/>
  <c r="AC493" i="19" s="1"/>
  <c r="AA493" i="19"/>
  <c r="S493" i="19" s="1"/>
  <c r="K493" i="19" s="1"/>
  <c r="Y493" i="19"/>
  <c r="X493" i="19" s="1"/>
  <c r="W493" i="19" s="1"/>
  <c r="V493" i="19" s="1"/>
  <c r="U493" i="19" s="1"/>
  <c r="Q493" i="19"/>
  <c r="P493" i="19" s="1"/>
  <c r="O493" i="19" s="1"/>
  <c r="N493" i="19" s="1"/>
  <c r="M493" i="19" s="1"/>
  <c r="I493" i="19"/>
  <c r="H493" i="19" s="1"/>
  <c r="G493" i="19" s="1"/>
  <c r="F493" i="19" s="1"/>
  <c r="E493" i="19" s="1"/>
  <c r="AT492" i="19"/>
  <c r="AS492" i="19" s="1"/>
  <c r="AR492" i="19" s="1"/>
  <c r="AQ492" i="19" s="1"/>
  <c r="AO492" i="19"/>
  <c r="AM492" i="19"/>
  <c r="AL492" i="19" s="1"/>
  <c r="AK492" i="19" s="1"/>
  <c r="AJ492" i="19" s="1"/>
  <c r="AH492" i="19"/>
  <c r="AF492" i="19"/>
  <c r="AE492" i="19" s="1"/>
  <c r="AD492" i="19" s="1"/>
  <c r="AC492" i="19" s="1"/>
  <c r="AA492" i="19"/>
  <c r="S492" i="19" s="1"/>
  <c r="K492" i="19" s="1"/>
  <c r="Y492" i="19"/>
  <c r="X492" i="19" s="1"/>
  <c r="W492" i="19" s="1"/>
  <c r="V492" i="19" s="1"/>
  <c r="U492" i="19" s="1"/>
  <c r="Q492" i="19"/>
  <c r="P492" i="19" s="1"/>
  <c r="O492" i="19" s="1"/>
  <c r="N492" i="19" s="1"/>
  <c r="M492" i="19" s="1"/>
  <c r="I492" i="19"/>
  <c r="H492" i="19" s="1"/>
  <c r="G492" i="19" s="1"/>
  <c r="F492" i="19" s="1"/>
  <c r="E492" i="19" s="1"/>
  <c r="AT491" i="19"/>
  <c r="AS491" i="19" s="1"/>
  <c r="AR491" i="19" s="1"/>
  <c r="AQ491" i="19" s="1"/>
  <c r="AO491" i="19"/>
  <c r="AM491" i="19"/>
  <c r="AL491" i="19" s="1"/>
  <c r="AK491" i="19" s="1"/>
  <c r="AJ491" i="19" s="1"/>
  <c r="AH491" i="19"/>
  <c r="AF491" i="19"/>
  <c r="AE491" i="19" s="1"/>
  <c r="AD491" i="19" s="1"/>
  <c r="AC491" i="19" s="1"/>
  <c r="AA491" i="19"/>
  <c r="S491" i="19" s="1"/>
  <c r="K491" i="19" s="1"/>
  <c r="Y491" i="19"/>
  <c r="X491" i="19" s="1"/>
  <c r="W491" i="19" s="1"/>
  <c r="V491" i="19" s="1"/>
  <c r="U491" i="19" s="1"/>
  <c r="Q491" i="19"/>
  <c r="P491" i="19" s="1"/>
  <c r="O491" i="19" s="1"/>
  <c r="N491" i="19" s="1"/>
  <c r="M491" i="19" s="1"/>
  <c r="I491" i="19"/>
  <c r="H491" i="19" s="1"/>
  <c r="G491" i="19" s="1"/>
  <c r="F491" i="19" s="1"/>
  <c r="E491" i="19" s="1"/>
  <c r="AT490" i="19"/>
  <c r="AS490" i="19" s="1"/>
  <c r="AR490" i="19" s="1"/>
  <c r="AQ490" i="19" s="1"/>
  <c r="AO490" i="19"/>
  <c r="AM490" i="19"/>
  <c r="AL490" i="19" s="1"/>
  <c r="AK490" i="19" s="1"/>
  <c r="AJ490" i="19" s="1"/>
  <c r="AH490" i="19"/>
  <c r="AF490" i="19"/>
  <c r="AE490" i="19" s="1"/>
  <c r="AD490" i="19" s="1"/>
  <c r="AC490" i="19" s="1"/>
  <c r="AA490" i="19"/>
  <c r="S490" i="19" s="1"/>
  <c r="K490" i="19" s="1"/>
  <c r="Y490" i="19"/>
  <c r="X490" i="19" s="1"/>
  <c r="W490" i="19" s="1"/>
  <c r="V490" i="19" s="1"/>
  <c r="U490" i="19" s="1"/>
  <c r="Q490" i="19"/>
  <c r="P490" i="19" s="1"/>
  <c r="O490" i="19" s="1"/>
  <c r="N490" i="19" s="1"/>
  <c r="M490" i="19" s="1"/>
  <c r="I490" i="19"/>
  <c r="H490" i="19" s="1"/>
  <c r="G490" i="19" s="1"/>
  <c r="F490" i="19" s="1"/>
  <c r="E490" i="19" s="1"/>
  <c r="AT489" i="19"/>
  <c r="AS489" i="19" s="1"/>
  <c r="AR489" i="19" s="1"/>
  <c r="AQ489" i="19" s="1"/>
  <c r="AO489" i="19"/>
  <c r="AM489" i="19"/>
  <c r="AL489" i="19" s="1"/>
  <c r="AK489" i="19" s="1"/>
  <c r="AJ489" i="19" s="1"/>
  <c r="AH489" i="19"/>
  <c r="AF489" i="19"/>
  <c r="AE489" i="19" s="1"/>
  <c r="AD489" i="19" s="1"/>
  <c r="AC489" i="19" s="1"/>
  <c r="AA489" i="19"/>
  <c r="S489" i="19" s="1"/>
  <c r="K489" i="19" s="1"/>
  <c r="Y489" i="19"/>
  <c r="X489" i="19" s="1"/>
  <c r="W489" i="19" s="1"/>
  <c r="V489" i="19" s="1"/>
  <c r="U489" i="19" s="1"/>
  <c r="Q489" i="19"/>
  <c r="P489" i="19" s="1"/>
  <c r="O489" i="19" s="1"/>
  <c r="N489" i="19" s="1"/>
  <c r="M489" i="19" s="1"/>
  <c r="I489" i="19"/>
  <c r="H489" i="19" s="1"/>
  <c r="G489" i="19" s="1"/>
  <c r="F489" i="19" s="1"/>
  <c r="E489" i="19" s="1"/>
  <c r="AT488" i="19"/>
  <c r="AS488" i="19" s="1"/>
  <c r="AR488" i="19" s="1"/>
  <c r="AQ488" i="19" s="1"/>
  <c r="AO488" i="19"/>
  <c r="AM488" i="19"/>
  <c r="AL488" i="19" s="1"/>
  <c r="AK488" i="19" s="1"/>
  <c r="AJ488" i="19" s="1"/>
  <c r="AH488" i="19"/>
  <c r="AF488" i="19"/>
  <c r="AE488" i="19" s="1"/>
  <c r="AD488" i="19" s="1"/>
  <c r="AC488" i="19" s="1"/>
  <c r="AA488" i="19"/>
  <c r="S488" i="19" s="1"/>
  <c r="K488" i="19" s="1"/>
  <c r="Y488" i="19"/>
  <c r="X488" i="19" s="1"/>
  <c r="W488" i="19" s="1"/>
  <c r="V488" i="19" s="1"/>
  <c r="U488" i="19" s="1"/>
  <c r="Q488" i="19"/>
  <c r="P488" i="19" s="1"/>
  <c r="O488" i="19" s="1"/>
  <c r="N488" i="19" s="1"/>
  <c r="M488" i="19" s="1"/>
  <c r="I488" i="19"/>
  <c r="H488" i="19" s="1"/>
  <c r="G488" i="19" s="1"/>
  <c r="F488" i="19" s="1"/>
  <c r="E488" i="19" s="1"/>
  <c r="AT487" i="19"/>
  <c r="AS487" i="19" s="1"/>
  <c r="AR487" i="19" s="1"/>
  <c r="AQ487" i="19" s="1"/>
  <c r="AO487" i="19"/>
  <c r="AM487" i="19"/>
  <c r="AL487" i="19" s="1"/>
  <c r="AK487" i="19" s="1"/>
  <c r="AJ487" i="19" s="1"/>
  <c r="AH487" i="19"/>
  <c r="AF487" i="19"/>
  <c r="AE487" i="19" s="1"/>
  <c r="AD487" i="19" s="1"/>
  <c r="AC487" i="19" s="1"/>
  <c r="AA487" i="19"/>
  <c r="S487" i="19" s="1"/>
  <c r="K487" i="19" s="1"/>
  <c r="Y487" i="19"/>
  <c r="X487" i="19" s="1"/>
  <c r="W487" i="19" s="1"/>
  <c r="V487" i="19" s="1"/>
  <c r="U487" i="19" s="1"/>
  <c r="Q487" i="19"/>
  <c r="P487" i="19" s="1"/>
  <c r="O487" i="19" s="1"/>
  <c r="N487" i="19" s="1"/>
  <c r="M487" i="19" s="1"/>
  <c r="I487" i="19"/>
  <c r="H487" i="19" s="1"/>
  <c r="G487" i="19" s="1"/>
  <c r="F487" i="19" s="1"/>
  <c r="E487" i="19" s="1"/>
  <c r="AT486" i="19"/>
  <c r="AS486" i="19" s="1"/>
  <c r="AR486" i="19" s="1"/>
  <c r="AQ486" i="19" s="1"/>
  <c r="AO486" i="19"/>
  <c r="AM486" i="19"/>
  <c r="AL486" i="19" s="1"/>
  <c r="AK486" i="19" s="1"/>
  <c r="AJ486" i="19" s="1"/>
  <c r="AH486" i="19"/>
  <c r="AF486" i="19"/>
  <c r="AE486" i="19" s="1"/>
  <c r="AD486" i="19" s="1"/>
  <c r="AC486" i="19" s="1"/>
  <c r="AA486" i="19"/>
  <c r="S486" i="19" s="1"/>
  <c r="K486" i="19" s="1"/>
  <c r="Y486" i="19"/>
  <c r="X486" i="19" s="1"/>
  <c r="W486" i="19" s="1"/>
  <c r="V486" i="19" s="1"/>
  <c r="U486" i="19" s="1"/>
  <c r="Q486" i="19"/>
  <c r="P486" i="19" s="1"/>
  <c r="O486" i="19" s="1"/>
  <c r="N486" i="19" s="1"/>
  <c r="M486" i="19" s="1"/>
  <c r="I486" i="19"/>
  <c r="H486" i="19" s="1"/>
  <c r="G486" i="19" s="1"/>
  <c r="F486" i="19" s="1"/>
  <c r="E486" i="19" s="1"/>
  <c r="AT485" i="19"/>
  <c r="AS485" i="19" s="1"/>
  <c r="AR485" i="19" s="1"/>
  <c r="AQ485" i="19" s="1"/>
  <c r="AO485" i="19"/>
  <c r="AM485" i="19"/>
  <c r="AL485" i="19" s="1"/>
  <c r="AK485" i="19" s="1"/>
  <c r="AJ485" i="19" s="1"/>
  <c r="AH485" i="19"/>
  <c r="AF485" i="19"/>
  <c r="AE485" i="19" s="1"/>
  <c r="AD485" i="19" s="1"/>
  <c r="AC485" i="19" s="1"/>
  <c r="AA485" i="19"/>
  <c r="S485" i="19" s="1"/>
  <c r="K485" i="19" s="1"/>
  <c r="Y485" i="19"/>
  <c r="X485" i="19" s="1"/>
  <c r="W485" i="19" s="1"/>
  <c r="V485" i="19" s="1"/>
  <c r="U485" i="19" s="1"/>
  <c r="Q485" i="19"/>
  <c r="P485" i="19" s="1"/>
  <c r="O485" i="19" s="1"/>
  <c r="N485" i="19" s="1"/>
  <c r="M485" i="19" s="1"/>
  <c r="I485" i="19"/>
  <c r="H485" i="19" s="1"/>
  <c r="G485" i="19" s="1"/>
  <c r="F485" i="19" s="1"/>
  <c r="E485" i="19" s="1"/>
  <c r="AY484" i="19"/>
  <c r="AT484" i="19"/>
  <c r="AS484" i="19" s="1"/>
  <c r="AR484" i="19" s="1"/>
  <c r="AQ484" i="19" s="1"/>
  <c r="AO484" i="19"/>
  <c r="AM484" i="19"/>
  <c r="AL484" i="19" s="1"/>
  <c r="AK484" i="19" s="1"/>
  <c r="AJ484" i="19" s="1"/>
  <c r="AH484" i="19"/>
  <c r="AF484" i="19"/>
  <c r="AE484" i="19" s="1"/>
  <c r="AD484" i="19" s="1"/>
  <c r="AC484" i="19" s="1"/>
  <c r="AA484" i="19"/>
  <c r="S484" i="19" s="1"/>
  <c r="K484" i="19" s="1"/>
  <c r="Y484" i="19"/>
  <c r="X484" i="19" s="1"/>
  <c r="W484" i="19" s="1"/>
  <c r="V484" i="19" s="1"/>
  <c r="U484" i="19" s="1"/>
  <c r="Q484" i="19"/>
  <c r="P484" i="19" s="1"/>
  <c r="O484" i="19" s="1"/>
  <c r="N484" i="19" s="1"/>
  <c r="M484" i="19" s="1"/>
  <c r="I484" i="19"/>
  <c r="H484" i="19" s="1"/>
  <c r="G484" i="19" s="1"/>
  <c r="F484" i="19" s="1"/>
  <c r="E484" i="19" s="1"/>
  <c r="AT483" i="19"/>
  <c r="AS483" i="19" s="1"/>
  <c r="AR483" i="19" s="1"/>
  <c r="AQ483" i="19" s="1"/>
  <c r="AO483" i="19"/>
  <c r="AM483" i="19"/>
  <c r="AL483" i="19" s="1"/>
  <c r="AK483" i="19" s="1"/>
  <c r="AJ483" i="19" s="1"/>
  <c r="AH483" i="19"/>
  <c r="AF483" i="19"/>
  <c r="AE483" i="19" s="1"/>
  <c r="AD483" i="19" s="1"/>
  <c r="AC483" i="19" s="1"/>
  <c r="AA483" i="19"/>
  <c r="S483" i="19" s="1"/>
  <c r="K483" i="19" s="1"/>
  <c r="Y483" i="19"/>
  <c r="X483" i="19" s="1"/>
  <c r="W483" i="19" s="1"/>
  <c r="V483" i="19" s="1"/>
  <c r="U483" i="19" s="1"/>
  <c r="Q483" i="19"/>
  <c r="P483" i="19" s="1"/>
  <c r="O483" i="19" s="1"/>
  <c r="N483" i="19" s="1"/>
  <c r="M483" i="19" s="1"/>
  <c r="I483" i="19"/>
  <c r="H483" i="19" s="1"/>
  <c r="G483" i="19" s="1"/>
  <c r="F483" i="19" s="1"/>
  <c r="E483" i="19" s="1"/>
  <c r="AT482" i="19"/>
  <c r="AS482" i="19" s="1"/>
  <c r="AR482" i="19" s="1"/>
  <c r="AQ482" i="19" s="1"/>
  <c r="AO482" i="19"/>
  <c r="AM482" i="19"/>
  <c r="AL482" i="19" s="1"/>
  <c r="AK482" i="19" s="1"/>
  <c r="AJ482" i="19" s="1"/>
  <c r="AH482" i="19"/>
  <c r="AF482" i="19"/>
  <c r="AE482" i="19" s="1"/>
  <c r="AD482" i="19" s="1"/>
  <c r="AC482" i="19" s="1"/>
  <c r="AA482" i="19"/>
  <c r="S482" i="19" s="1"/>
  <c r="K482" i="19" s="1"/>
  <c r="Y482" i="19"/>
  <c r="X482" i="19" s="1"/>
  <c r="W482" i="19" s="1"/>
  <c r="V482" i="19" s="1"/>
  <c r="U482" i="19" s="1"/>
  <c r="Q482" i="19"/>
  <c r="P482" i="19" s="1"/>
  <c r="O482" i="19" s="1"/>
  <c r="N482" i="19" s="1"/>
  <c r="M482" i="19" s="1"/>
  <c r="I482" i="19"/>
  <c r="H482" i="19" s="1"/>
  <c r="G482" i="19" s="1"/>
  <c r="F482" i="19" s="1"/>
  <c r="E482" i="19" s="1"/>
  <c r="AT481" i="19"/>
  <c r="AS481" i="19" s="1"/>
  <c r="AR481" i="19" s="1"/>
  <c r="AQ481" i="19" s="1"/>
  <c r="AO481" i="19"/>
  <c r="AM481" i="19"/>
  <c r="AL481" i="19" s="1"/>
  <c r="AK481" i="19" s="1"/>
  <c r="AJ481" i="19" s="1"/>
  <c r="AH481" i="19"/>
  <c r="AF481" i="19"/>
  <c r="AE481" i="19" s="1"/>
  <c r="AD481" i="19" s="1"/>
  <c r="AC481" i="19" s="1"/>
  <c r="AA481" i="19"/>
  <c r="S481" i="19" s="1"/>
  <c r="K481" i="19" s="1"/>
  <c r="Y481" i="19"/>
  <c r="X481" i="19" s="1"/>
  <c r="W481" i="19" s="1"/>
  <c r="V481" i="19" s="1"/>
  <c r="U481" i="19" s="1"/>
  <c r="Q481" i="19"/>
  <c r="P481" i="19" s="1"/>
  <c r="O481" i="19" s="1"/>
  <c r="N481" i="19" s="1"/>
  <c r="M481" i="19" s="1"/>
  <c r="I481" i="19"/>
  <c r="H481" i="19" s="1"/>
  <c r="G481" i="19" s="1"/>
  <c r="F481" i="19" s="1"/>
  <c r="E481" i="19" s="1"/>
  <c r="AT480" i="19"/>
  <c r="AS480" i="19" s="1"/>
  <c r="AR480" i="19" s="1"/>
  <c r="AQ480" i="19" s="1"/>
  <c r="AO480" i="19"/>
  <c r="AM480" i="19"/>
  <c r="AL480" i="19" s="1"/>
  <c r="AK480" i="19" s="1"/>
  <c r="AJ480" i="19" s="1"/>
  <c r="AH480" i="19"/>
  <c r="AF480" i="19"/>
  <c r="AE480" i="19" s="1"/>
  <c r="AD480" i="19" s="1"/>
  <c r="AC480" i="19" s="1"/>
  <c r="AA480" i="19"/>
  <c r="S480" i="19" s="1"/>
  <c r="K480" i="19" s="1"/>
  <c r="Y480" i="19"/>
  <c r="X480" i="19" s="1"/>
  <c r="W480" i="19" s="1"/>
  <c r="V480" i="19" s="1"/>
  <c r="U480" i="19" s="1"/>
  <c r="Q480" i="19"/>
  <c r="P480" i="19" s="1"/>
  <c r="O480" i="19" s="1"/>
  <c r="N480" i="19" s="1"/>
  <c r="M480" i="19" s="1"/>
  <c r="I480" i="19"/>
  <c r="H480" i="19" s="1"/>
  <c r="G480" i="19" s="1"/>
  <c r="F480" i="19" s="1"/>
  <c r="E480" i="19" s="1"/>
  <c r="AT479" i="19"/>
  <c r="AS479" i="19" s="1"/>
  <c r="AR479" i="19" s="1"/>
  <c r="AQ479" i="19" s="1"/>
  <c r="AO479" i="19"/>
  <c r="AM479" i="19"/>
  <c r="AL479" i="19" s="1"/>
  <c r="AK479" i="19" s="1"/>
  <c r="AJ479" i="19" s="1"/>
  <c r="AH479" i="19"/>
  <c r="AF479" i="19"/>
  <c r="AE479" i="19" s="1"/>
  <c r="AD479" i="19" s="1"/>
  <c r="AC479" i="19" s="1"/>
  <c r="AA479" i="19"/>
  <c r="S479" i="19" s="1"/>
  <c r="K479" i="19" s="1"/>
  <c r="Y479" i="19"/>
  <c r="X479" i="19" s="1"/>
  <c r="W479" i="19" s="1"/>
  <c r="V479" i="19" s="1"/>
  <c r="U479" i="19" s="1"/>
  <c r="Q479" i="19"/>
  <c r="P479" i="19" s="1"/>
  <c r="O479" i="19" s="1"/>
  <c r="N479" i="19" s="1"/>
  <c r="M479" i="19" s="1"/>
  <c r="I479" i="19"/>
  <c r="H479" i="19" s="1"/>
  <c r="G479" i="19" s="1"/>
  <c r="F479" i="19" s="1"/>
  <c r="E479" i="19" s="1"/>
  <c r="AT478" i="19"/>
  <c r="AS478" i="19" s="1"/>
  <c r="AR478" i="19" s="1"/>
  <c r="AQ478" i="19" s="1"/>
  <c r="AO478" i="19"/>
  <c r="AM478" i="19"/>
  <c r="AL478" i="19" s="1"/>
  <c r="AK478" i="19" s="1"/>
  <c r="AJ478" i="19" s="1"/>
  <c r="AH478" i="19"/>
  <c r="AF478" i="19"/>
  <c r="AE478" i="19" s="1"/>
  <c r="AD478" i="19" s="1"/>
  <c r="AC478" i="19" s="1"/>
  <c r="AA478" i="19"/>
  <c r="S478" i="19" s="1"/>
  <c r="K478" i="19" s="1"/>
  <c r="Y478" i="19"/>
  <c r="X478" i="19" s="1"/>
  <c r="W478" i="19" s="1"/>
  <c r="V478" i="19" s="1"/>
  <c r="U478" i="19" s="1"/>
  <c r="Q478" i="19"/>
  <c r="P478" i="19" s="1"/>
  <c r="O478" i="19" s="1"/>
  <c r="N478" i="19" s="1"/>
  <c r="M478" i="19" s="1"/>
  <c r="I478" i="19"/>
  <c r="H478" i="19" s="1"/>
  <c r="G478" i="19" s="1"/>
  <c r="F478" i="19" s="1"/>
  <c r="E478" i="19" s="1"/>
  <c r="AT477" i="19"/>
  <c r="AS477" i="19" s="1"/>
  <c r="AR477" i="19" s="1"/>
  <c r="AQ477" i="19" s="1"/>
  <c r="AO477" i="19"/>
  <c r="AM477" i="19"/>
  <c r="AL477" i="19" s="1"/>
  <c r="AK477" i="19" s="1"/>
  <c r="AJ477" i="19" s="1"/>
  <c r="AH477" i="19"/>
  <c r="AF477" i="19"/>
  <c r="AE477" i="19" s="1"/>
  <c r="AD477" i="19" s="1"/>
  <c r="AC477" i="19" s="1"/>
  <c r="AA477" i="19"/>
  <c r="S477" i="19" s="1"/>
  <c r="K477" i="19" s="1"/>
  <c r="Y477" i="19"/>
  <c r="X477" i="19" s="1"/>
  <c r="W477" i="19" s="1"/>
  <c r="V477" i="19" s="1"/>
  <c r="U477" i="19" s="1"/>
  <c r="Q477" i="19"/>
  <c r="P477" i="19" s="1"/>
  <c r="O477" i="19" s="1"/>
  <c r="N477" i="19" s="1"/>
  <c r="M477" i="19" s="1"/>
  <c r="I477" i="19"/>
  <c r="H477" i="19" s="1"/>
  <c r="G477" i="19" s="1"/>
  <c r="F477" i="19" s="1"/>
  <c r="E477" i="19" s="1"/>
  <c r="AT476" i="19"/>
  <c r="AS476" i="19" s="1"/>
  <c r="AR476" i="19" s="1"/>
  <c r="AQ476" i="19" s="1"/>
  <c r="AO476" i="19"/>
  <c r="AM476" i="19"/>
  <c r="AL476" i="19" s="1"/>
  <c r="AK476" i="19" s="1"/>
  <c r="AJ476" i="19" s="1"/>
  <c r="AH476" i="19"/>
  <c r="AF476" i="19"/>
  <c r="AE476" i="19" s="1"/>
  <c r="AD476" i="19" s="1"/>
  <c r="AC476" i="19" s="1"/>
  <c r="AA476" i="19"/>
  <c r="S476" i="19" s="1"/>
  <c r="K476" i="19" s="1"/>
  <c r="Y476" i="19"/>
  <c r="X476" i="19" s="1"/>
  <c r="W476" i="19" s="1"/>
  <c r="V476" i="19" s="1"/>
  <c r="U476" i="19" s="1"/>
  <c r="Q476" i="19"/>
  <c r="P476" i="19" s="1"/>
  <c r="O476" i="19" s="1"/>
  <c r="N476" i="19" s="1"/>
  <c r="M476" i="19" s="1"/>
  <c r="I476" i="19"/>
  <c r="H476" i="19" s="1"/>
  <c r="G476" i="19" s="1"/>
  <c r="F476" i="19" s="1"/>
  <c r="E476" i="19" s="1"/>
  <c r="AT475" i="19"/>
  <c r="AS475" i="19" s="1"/>
  <c r="AR475" i="19" s="1"/>
  <c r="AQ475" i="19" s="1"/>
  <c r="AO475" i="19"/>
  <c r="AM475" i="19"/>
  <c r="AL475" i="19" s="1"/>
  <c r="AK475" i="19" s="1"/>
  <c r="AJ475" i="19" s="1"/>
  <c r="AH475" i="19"/>
  <c r="AF475" i="19"/>
  <c r="AE475" i="19" s="1"/>
  <c r="AD475" i="19" s="1"/>
  <c r="AC475" i="19" s="1"/>
  <c r="AA475" i="19"/>
  <c r="S475" i="19" s="1"/>
  <c r="K475" i="19" s="1"/>
  <c r="Y475" i="19"/>
  <c r="X475" i="19" s="1"/>
  <c r="W475" i="19" s="1"/>
  <c r="V475" i="19" s="1"/>
  <c r="U475" i="19" s="1"/>
  <c r="Q475" i="19"/>
  <c r="P475" i="19" s="1"/>
  <c r="O475" i="19" s="1"/>
  <c r="N475" i="19" s="1"/>
  <c r="M475" i="19" s="1"/>
  <c r="I475" i="19"/>
  <c r="H475" i="19"/>
  <c r="G475" i="19" s="1"/>
  <c r="F475" i="19" s="1"/>
  <c r="E475" i="19" s="1"/>
  <c r="AT474" i="19"/>
  <c r="AS474" i="19" s="1"/>
  <c r="AR474" i="19" s="1"/>
  <c r="AQ474" i="19" s="1"/>
  <c r="AO474" i="19"/>
  <c r="AM474" i="19"/>
  <c r="AL474" i="19" s="1"/>
  <c r="AK474" i="19" s="1"/>
  <c r="AJ474" i="19" s="1"/>
  <c r="AH474" i="19"/>
  <c r="AF474" i="19"/>
  <c r="AE474" i="19" s="1"/>
  <c r="AD474" i="19" s="1"/>
  <c r="AC474" i="19" s="1"/>
  <c r="AA474" i="19"/>
  <c r="S474" i="19" s="1"/>
  <c r="K474" i="19" s="1"/>
  <c r="Y474" i="19"/>
  <c r="X474" i="19" s="1"/>
  <c r="W474" i="19" s="1"/>
  <c r="V474" i="19" s="1"/>
  <c r="U474" i="19" s="1"/>
  <c r="Q474" i="19"/>
  <c r="P474" i="19" s="1"/>
  <c r="O474" i="19" s="1"/>
  <c r="N474" i="19" s="1"/>
  <c r="M474" i="19" s="1"/>
  <c r="I474" i="19"/>
  <c r="H474" i="19" s="1"/>
  <c r="G474" i="19" s="1"/>
  <c r="F474" i="19" s="1"/>
  <c r="E474" i="19" s="1"/>
  <c r="AT473" i="19"/>
  <c r="AS473" i="19" s="1"/>
  <c r="AR473" i="19" s="1"/>
  <c r="AQ473" i="19" s="1"/>
  <c r="AO473" i="19"/>
  <c r="AM473" i="19"/>
  <c r="AL473" i="19" s="1"/>
  <c r="AK473" i="19" s="1"/>
  <c r="AJ473" i="19" s="1"/>
  <c r="AH473" i="19"/>
  <c r="AF473" i="19"/>
  <c r="AE473" i="19" s="1"/>
  <c r="AD473" i="19" s="1"/>
  <c r="AC473" i="19" s="1"/>
  <c r="AA473" i="19"/>
  <c r="S473" i="19" s="1"/>
  <c r="K473" i="19" s="1"/>
  <c r="Y473" i="19"/>
  <c r="X473" i="19" s="1"/>
  <c r="W473" i="19" s="1"/>
  <c r="V473" i="19" s="1"/>
  <c r="U473" i="19" s="1"/>
  <c r="Q473" i="19"/>
  <c r="P473" i="19" s="1"/>
  <c r="O473" i="19" s="1"/>
  <c r="N473" i="19" s="1"/>
  <c r="M473" i="19" s="1"/>
  <c r="I473" i="19"/>
  <c r="H473" i="19" s="1"/>
  <c r="G473" i="19" s="1"/>
  <c r="F473" i="19" s="1"/>
  <c r="E473" i="19" s="1"/>
  <c r="AT472" i="19"/>
  <c r="AS472" i="19" s="1"/>
  <c r="AR472" i="19" s="1"/>
  <c r="AQ472" i="19" s="1"/>
  <c r="AO472" i="19"/>
  <c r="AM472" i="19"/>
  <c r="AL472" i="19" s="1"/>
  <c r="AK472" i="19" s="1"/>
  <c r="AJ472" i="19" s="1"/>
  <c r="AH472" i="19"/>
  <c r="AF472" i="19"/>
  <c r="AE472" i="19" s="1"/>
  <c r="AD472" i="19" s="1"/>
  <c r="AC472" i="19" s="1"/>
  <c r="AA472" i="19"/>
  <c r="S472" i="19" s="1"/>
  <c r="K472" i="19" s="1"/>
  <c r="Y472" i="19"/>
  <c r="X472" i="19" s="1"/>
  <c r="W472" i="19" s="1"/>
  <c r="V472" i="19" s="1"/>
  <c r="U472" i="19" s="1"/>
  <c r="Q472" i="19"/>
  <c r="P472" i="19" s="1"/>
  <c r="O472" i="19" s="1"/>
  <c r="N472" i="19" s="1"/>
  <c r="M472" i="19" s="1"/>
  <c r="I472" i="19"/>
  <c r="H472" i="19" s="1"/>
  <c r="G472" i="19" s="1"/>
  <c r="F472" i="19" s="1"/>
  <c r="E472" i="19" s="1"/>
  <c r="AT471" i="19"/>
  <c r="AS471" i="19" s="1"/>
  <c r="AR471" i="19" s="1"/>
  <c r="AQ471" i="19" s="1"/>
  <c r="AO471" i="19"/>
  <c r="AM471" i="19"/>
  <c r="AL471" i="19" s="1"/>
  <c r="AK471" i="19" s="1"/>
  <c r="AJ471" i="19" s="1"/>
  <c r="AH471" i="19"/>
  <c r="AF471" i="19"/>
  <c r="AE471" i="19" s="1"/>
  <c r="AD471" i="19" s="1"/>
  <c r="AC471" i="19" s="1"/>
  <c r="AA471" i="19"/>
  <c r="S471" i="19" s="1"/>
  <c r="K471" i="19" s="1"/>
  <c r="Y471" i="19"/>
  <c r="X471" i="19" s="1"/>
  <c r="W471" i="19" s="1"/>
  <c r="V471" i="19" s="1"/>
  <c r="U471" i="19" s="1"/>
  <c r="Q471" i="19"/>
  <c r="P471" i="19" s="1"/>
  <c r="O471" i="19" s="1"/>
  <c r="N471" i="19" s="1"/>
  <c r="M471" i="19" s="1"/>
  <c r="I471" i="19"/>
  <c r="H471" i="19" s="1"/>
  <c r="G471" i="19" s="1"/>
  <c r="F471" i="19" s="1"/>
  <c r="E471" i="19" s="1"/>
  <c r="AT470" i="19"/>
  <c r="AS470" i="19" s="1"/>
  <c r="AR470" i="19" s="1"/>
  <c r="AQ470" i="19" s="1"/>
  <c r="AO470" i="19"/>
  <c r="AM470" i="19"/>
  <c r="AL470" i="19" s="1"/>
  <c r="AK470" i="19" s="1"/>
  <c r="AJ470" i="19" s="1"/>
  <c r="AH470" i="19"/>
  <c r="AF470" i="19"/>
  <c r="AE470" i="19" s="1"/>
  <c r="AD470" i="19" s="1"/>
  <c r="AC470" i="19" s="1"/>
  <c r="AA470" i="19"/>
  <c r="S470" i="19" s="1"/>
  <c r="K470" i="19" s="1"/>
  <c r="Y470" i="19"/>
  <c r="X470" i="19" s="1"/>
  <c r="W470" i="19" s="1"/>
  <c r="V470" i="19" s="1"/>
  <c r="U470" i="19" s="1"/>
  <c r="Q470" i="19"/>
  <c r="P470" i="19" s="1"/>
  <c r="O470" i="19" s="1"/>
  <c r="N470" i="19" s="1"/>
  <c r="M470" i="19" s="1"/>
  <c r="I470" i="19"/>
  <c r="H470" i="19" s="1"/>
  <c r="G470" i="19" s="1"/>
  <c r="F470" i="19" s="1"/>
  <c r="E470" i="19" s="1"/>
  <c r="AY469" i="19"/>
  <c r="AT469" i="19"/>
  <c r="AS469" i="19" s="1"/>
  <c r="AR469" i="19" s="1"/>
  <c r="AQ469" i="19" s="1"/>
  <c r="AO469" i="19"/>
  <c r="AM469" i="19"/>
  <c r="AL469" i="19" s="1"/>
  <c r="AK469" i="19" s="1"/>
  <c r="AJ469" i="19" s="1"/>
  <c r="AH469" i="19"/>
  <c r="AF469" i="19"/>
  <c r="AE469" i="19" s="1"/>
  <c r="AD469" i="19" s="1"/>
  <c r="AC469" i="19" s="1"/>
  <c r="AA469" i="19"/>
  <c r="S469" i="19" s="1"/>
  <c r="K469" i="19" s="1"/>
  <c r="Y469" i="19"/>
  <c r="X469" i="19" s="1"/>
  <c r="W469" i="19" s="1"/>
  <c r="V469" i="19" s="1"/>
  <c r="U469" i="19" s="1"/>
  <c r="Q469" i="19"/>
  <c r="P469" i="19" s="1"/>
  <c r="O469" i="19" s="1"/>
  <c r="N469" i="19" s="1"/>
  <c r="M469" i="19" s="1"/>
  <c r="I469" i="19"/>
  <c r="H469" i="19" s="1"/>
  <c r="G469" i="19" s="1"/>
  <c r="F469" i="19" s="1"/>
  <c r="E469" i="19" s="1"/>
  <c r="AT468" i="19"/>
  <c r="AS468" i="19" s="1"/>
  <c r="AR468" i="19" s="1"/>
  <c r="AQ468" i="19" s="1"/>
  <c r="AO468" i="19"/>
  <c r="AM468" i="19"/>
  <c r="AL468" i="19" s="1"/>
  <c r="AK468" i="19" s="1"/>
  <c r="AJ468" i="19" s="1"/>
  <c r="AH468" i="19"/>
  <c r="AF468" i="19"/>
  <c r="AE468" i="19" s="1"/>
  <c r="AD468" i="19" s="1"/>
  <c r="AC468" i="19" s="1"/>
  <c r="AA468" i="19"/>
  <c r="S468" i="19" s="1"/>
  <c r="K468" i="19" s="1"/>
  <c r="Y468" i="19"/>
  <c r="X468" i="19" s="1"/>
  <c r="W468" i="19" s="1"/>
  <c r="V468" i="19" s="1"/>
  <c r="U468" i="19" s="1"/>
  <c r="Q468" i="19"/>
  <c r="P468" i="19" s="1"/>
  <c r="O468" i="19" s="1"/>
  <c r="N468" i="19" s="1"/>
  <c r="M468" i="19" s="1"/>
  <c r="I468" i="19"/>
  <c r="H468" i="19" s="1"/>
  <c r="G468" i="19" s="1"/>
  <c r="F468" i="19" s="1"/>
  <c r="E468" i="19" s="1"/>
  <c r="AT467" i="19"/>
  <c r="AS467" i="19" s="1"/>
  <c r="AR467" i="19" s="1"/>
  <c r="AQ467" i="19" s="1"/>
  <c r="AO467" i="19"/>
  <c r="AM467" i="19"/>
  <c r="AL467" i="19" s="1"/>
  <c r="AK467" i="19" s="1"/>
  <c r="AJ467" i="19" s="1"/>
  <c r="AH467" i="19"/>
  <c r="AF467" i="19"/>
  <c r="AE467" i="19" s="1"/>
  <c r="AD467" i="19" s="1"/>
  <c r="AC467" i="19" s="1"/>
  <c r="AA467" i="19"/>
  <c r="S467" i="19" s="1"/>
  <c r="K467" i="19" s="1"/>
  <c r="Y467" i="19"/>
  <c r="X467" i="19" s="1"/>
  <c r="W467" i="19" s="1"/>
  <c r="V467" i="19" s="1"/>
  <c r="U467" i="19" s="1"/>
  <c r="Q467" i="19"/>
  <c r="P467" i="19" s="1"/>
  <c r="O467" i="19" s="1"/>
  <c r="N467" i="19" s="1"/>
  <c r="M467" i="19" s="1"/>
  <c r="I467" i="19"/>
  <c r="H467" i="19" s="1"/>
  <c r="G467" i="19" s="1"/>
  <c r="F467" i="19" s="1"/>
  <c r="E467" i="19" s="1"/>
  <c r="AT466" i="19"/>
  <c r="AS466" i="19" s="1"/>
  <c r="AR466" i="19" s="1"/>
  <c r="AQ466" i="19" s="1"/>
  <c r="AO466" i="19"/>
  <c r="AM466" i="19"/>
  <c r="AL466" i="19" s="1"/>
  <c r="AK466" i="19" s="1"/>
  <c r="AJ466" i="19" s="1"/>
  <c r="AH466" i="19"/>
  <c r="AF466" i="19"/>
  <c r="AE466" i="19" s="1"/>
  <c r="AD466" i="19" s="1"/>
  <c r="AC466" i="19" s="1"/>
  <c r="AA466" i="19"/>
  <c r="S466" i="19" s="1"/>
  <c r="K466" i="19" s="1"/>
  <c r="Y466" i="19"/>
  <c r="X466" i="19" s="1"/>
  <c r="W466" i="19" s="1"/>
  <c r="V466" i="19" s="1"/>
  <c r="U466" i="19" s="1"/>
  <c r="Q466" i="19"/>
  <c r="P466" i="19" s="1"/>
  <c r="O466" i="19" s="1"/>
  <c r="N466" i="19" s="1"/>
  <c r="M466" i="19" s="1"/>
  <c r="I466" i="19"/>
  <c r="H466" i="19" s="1"/>
  <c r="G466" i="19" s="1"/>
  <c r="F466" i="19" s="1"/>
  <c r="E466" i="19" s="1"/>
  <c r="AT465" i="19"/>
  <c r="AS465" i="19" s="1"/>
  <c r="AR465" i="19" s="1"/>
  <c r="AQ465" i="19" s="1"/>
  <c r="AO465" i="19"/>
  <c r="AM465" i="19"/>
  <c r="AL465" i="19" s="1"/>
  <c r="AK465" i="19" s="1"/>
  <c r="AJ465" i="19" s="1"/>
  <c r="AH465" i="19"/>
  <c r="AF465" i="19"/>
  <c r="AE465" i="19" s="1"/>
  <c r="AD465" i="19" s="1"/>
  <c r="AC465" i="19" s="1"/>
  <c r="AA465" i="19"/>
  <c r="S465" i="19" s="1"/>
  <c r="K465" i="19" s="1"/>
  <c r="Y465" i="19"/>
  <c r="X465" i="19" s="1"/>
  <c r="W465" i="19" s="1"/>
  <c r="V465" i="19" s="1"/>
  <c r="U465" i="19" s="1"/>
  <c r="Q465" i="19"/>
  <c r="P465" i="19" s="1"/>
  <c r="O465" i="19" s="1"/>
  <c r="N465" i="19" s="1"/>
  <c r="M465" i="19" s="1"/>
  <c r="I465" i="19"/>
  <c r="H465" i="19" s="1"/>
  <c r="G465" i="19" s="1"/>
  <c r="F465" i="19" s="1"/>
  <c r="E465" i="19" s="1"/>
  <c r="AT464" i="19"/>
  <c r="AS464" i="19" s="1"/>
  <c r="AR464" i="19" s="1"/>
  <c r="AQ464" i="19" s="1"/>
  <c r="AO464" i="19"/>
  <c r="AM464" i="19"/>
  <c r="AL464" i="19" s="1"/>
  <c r="AK464" i="19" s="1"/>
  <c r="AJ464" i="19" s="1"/>
  <c r="AH464" i="19"/>
  <c r="AF464" i="19"/>
  <c r="AE464" i="19" s="1"/>
  <c r="AD464" i="19" s="1"/>
  <c r="AC464" i="19" s="1"/>
  <c r="AA464" i="19"/>
  <c r="S464" i="19" s="1"/>
  <c r="K464" i="19" s="1"/>
  <c r="Y464" i="19"/>
  <c r="X464" i="19" s="1"/>
  <c r="W464" i="19" s="1"/>
  <c r="V464" i="19" s="1"/>
  <c r="U464" i="19" s="1"/>
  <c r="Q464" i="19"/>
  <c r="P464" i="19" s="1"/>
  <c r="O464" i="19" s="1"/>
  <c r="N464" i="19" s="1"/>
  <c r="M464" i="19" s="1"/>
  <c r="I464" i="19"/>
  <c r="H464" i="19" s="1"/>
  <c r="G464" i="19" s="1"/>
  <c r="F464" i="19" s="1"/>
  <c r="E464" i="19" s="1"/>
  <c r="AT463" i="19"/>
  <c r="AS463" i="19" s="1"/>
  <c r="AR463" i="19" s="1"/>
  <c r="AQ463" i="19" s="1"/>
  <c r="AO463" i="19"/>
  <c r="AM463" i="19"/>
  <c r="AL463" i="19" s="1"/>
  <c r="AK463" i="19" s="1"/>
  <c r="AJ463" i="19" s="1"/>
  <c r="AH463" i="19"/>
  <c r="AF463" i="19"/>
  <c r="AE463" i="19" s="1"/>
  <c r="AD463" i="19" s="1"/>
  <c r="AC463" i="19" s="1"/>
  <c r="AA463" i="19"/>
  <c r="S463" i="19" s="1"/>
  <c r="K463" i="19" s="1"/>
  <c r="Y463" i="19"/>
  <c r="X463" i="19" s="1"/>
  <c r="W463" i="19" s="1"/>
  <c r="V463" i="19" s="1"/>
  <c r="U463" i="19" s="1"/>
  <c r="Q463" i="19"/>
  <c r="P463" i="19" s="1"/>
  <c r="O463" i="19" s="1"/>
  <c r="N463" i="19" s="1"/>
  <c r="M463" i="19" s="1"/>
  <c r="I463" i="19"/>
  <c r="H463" i="19" s="1"/>
  <c r="G463" i="19" s="1"/>
  <c r="F463" i="19" s="1"/>
  <c r="E463" i="19" s="1"/>
  <c r="AO462" i="19"/>
  <c r="AT461" i="19"/>
  <c r="AS461" i="19" s="1"/>
  <c r="AR461" i="19" s="1"/>
  <c r="AQ461" i="19" s="1"/>
  <c r="AO461" i="19"/>
  <c r="AM461" i="19"/>
  <c r="AL461" i="19" s="1"/>
  <c r="AK461" i="19" s="1"/>
  <c r="AJ461" i="19" s="1"/>
  <c r="AH461" i="19"/>
  <c r="AF461" i="19"/>
  <c r="AE461" i="19" s="1"/>
  <c r="AD461" i="19" s="1"/>
  <c r="AC461" i="19" s="1"/>
  <c r="AA461" i="19"/>
  <c r="S461" i="19" s="1"/>
  <c r="K461" i="19" s="1"/>
  <c r="Y461" i="19"/>
  <c r="X461" i="19" s="1"/>
  <c r="W461" i="19" s="1"/>
  <c r="V461" i="19" s="1"/>
  <c r="U461" i="19" s="1"/>
  <c r="Q461" i="19"/>
  <c r="P461" i="19" s="1"/>
  <c r="O461" i="19" s="1"/>
  <c r="N461" i="19" s="1"/>
  <c r="M461" i="19" s="1"/>
  <c r="I461" i="19"/>
  <c r="H461" i="19" s="1"/>
  <c r="G461" i="19" s="1"/>
  <c r="F461" i="19" s="1"/>
  <c r="E461" i="19" s="1"/>
  <c r="AT460" i="19"/>
  <c r="AS460" i="19" s="1"/>
  <c r="AR460" i="19" s="1"/>
  <c r="AQ460" i="19" s="1"/>
  <c r="AO460" i="19"/>
  <c r="AM460" i="19"/>
  <c r="AL460" i="19" s="1"/>
  <c r="AK460" i="19" s="1"/>
  <c r="AJ460" i="19" s="1"/>
  <c r="AH460" i="19"/>
  <c r="AF460" i="19"/>
  <c r="AE460" i="19" s="1"/>
  <c r="AD460" i="19" s="1"/>
  <c r="AC460" i="19" s="1"/>
  <c r="AA460" i="19"/>
  <c r="S460" i="19" s="1"/>
  <c r="Y460" i="19"/>
  <c r="X460" i="19" s="1"/>
  <c r="W460" i="19" s="1"/>
  <c r="V460" i="19" s="1"/>
  <c r="U460" i="19" s="1"/>
  <c r="Q460" i="19"/>
  <c r="P460" i="19" s="1"/>
  <c r="O460" i="19" s="1"/>
  <c r="N460" i="19" s="1"/>
  <c r="M460" i="19" s="1"/>
  <c r="K460" i="19"/>
  <c r="I460" i="19"/>
  <c r="H460" i="19" s="1"/>
  <c r="G460" i="19" s="1"/>
  <c r="F460" i="19" s="1"/>
  <c r="E460" i="19" s="1"/>
  <c r="AT459" i="19"/>
  <c r="AS459" i="19" s="1"/>
  <c r="AR459" i="19" s="1"/>
  <c r="AQ459" i="19" s="1"/>
  <c r="AO459" i="19"/>
  <c r="AM459" i="19"/>
  <c r="AL459" i="19" s="1"/>
  <c r="AK459" i="19" s="1"/>
  <c r="AJ459" i="19" s="1"/>
  <c r="AH459" i="19"/>
  <c r="AF459" i="19"/>
  <c r="AE459" i="19" s="1"/>
  <c r="AD459" i="19" s="1"/>
  <c r="AC459" i="19" s="1"/>
  <c r="AA459" i="19"/>
  <c r="S459" i="19" s="1"/>
  <c r="K459" i="19" s="1"/>
  <c r="Y459" i="19"/>
  <c r="X459" i="19" s="1"/>
  <c r="W459" i="19" s="1"/>
  <c r="V459" i="19" s="1"/>
  <c r="U459" i="19" s="1"/>
  <c r="Q459" i="19"/>
  <c r="P459" i="19" s="1"/>
  <c r="O459" i="19" s="1"/>
  <c r="N459" i="19" s="1"/>
  <c r="M459" i="19" s="1"/>
  <c r="I459" i="19"/>
  <c r="H459" i="19" s="1"/>
  <c r="G459" i="19" s="1"/>
  <c r="F459" i="19" s="1"/>
  <c r="E459" i="19" s="1"/>
  <c r="AT458" i="19"/>
  <c r="AS458" i="19" s="1"/>
  <c r="AR458" i="19" s="1"/>
  <c r="AQ458" i="19" s="1"/>
  <c r="AO458" i="19"/>
  <c r="AM458" i="19"/>
  <c r="AL458" i="19" s="1"/>
  <c r="AK458" i="19" s="1"/>
  <c r="AJ458" i="19" s="1"/>
  <c r="AH458" i="19"/>
  <c r="AF458" i="19"/>
  <c r="AE458" i="19" s="1"/>
  <c r="AD458" i="19" s="1"/>
  <c r="AC458" i="19" s="1"/>
  <c r="AA458" i="19"/>
  <c r="S458" i="19" s="1"/>
  <c r="K458" i="19" s="1"/>
  <c r="Y458" i="19"/>
  <c r="X458" i="19" s="1"/>
  <c r="W458" i="19" s="1"/>
  <c r="V458" i="19" s="1"/>
  <c r="U458" i="19" s="1"/>
  <c r="Q458" i="19"/>
  <c r="P458" i="19" s="1"/>
  <c r="O458" i="19" s="1"/>
  <c r="N458" i="19" s="1"/>
  <c r="M458" i="19" s="1"/>
  <c r="I458" i="19"/>
  <c r="H458" i="19" s="1"/>
  <c r="G458" i="19" s="1"/>
  <c r="F458" i="19" s="1"/>
  <c r="E458" i="19" s="1"/>
  <c r="AT457" i="19"/>
  <c r="AS457" i="19" s="1"/>
  <c r="AR457" i="19" s="1"/>
  <c r="AQ457" i="19" s="1"/>
  <c r="AO457" i="19"/>
  <c r="AM457" i="19"/>
  <c r="AL457" i="19" s="1"/>
  <c r="AK457" i="19" s="1"/>
  <c r="AJ457" i="19" s="1"/>
  <c r="AH457" i="19"/>
  <c r="AF457" i="19"/>
  <c r="AE457" i="19" s="1"/>
  <c r="AD457" i="19" s="1"/>
  <c r="AC457" i="19" s="1"/>
  <c r="AA457" i="19"/>
  <c r="S457" i="19" s="1"/>
  <c r="K457" i="19" s="1"/>
  <c r="Y457" i="19"/>
  <c r="X457" i="19" s="1"/>
  <c r="W457" i="19" s="1"/>
  <c r="V457" i="19" s="1"/>
  <c r="U457" i="19" s="1"/>
  <c r="Q457" i="19"/>
  <c r="P457" i="19" s="1"/>
  <c r="O457" i="19" s="1"/>
  <c r="N457" i="19" s="1"/>
  <c r="M457" i="19" s="1"/>
  <c r="I457" i="19"/>
  <c r="H457" i="19" s="1"/>
  <c r="G457" i="19" s="1"/>
  <c r="F457" i="19" s="1"/>
  <c r="E457" i="19" s="1"/>
  <c r="AT456" i="19"/>
  <c r="AS456" i="19" s="1"/>
  <c r="AR456" i="19" s="1"/>
  <c r="AQ456" i="19" s="1"/>
  <c r="AO456" i="19"/>
  <c r="AM456" i="19"/>
  <c r="AL456" i="19" s="1"/>
  <c r="AK456" i="19" s="1"/>
  <c r="AJ456" i="19" s="1"/>
  <c r="AH456" i="19"/>
  <c r="AF456" i="19"/>
  <c r="AE456" i="19" s="1"/>
  <c r="AD456" i="19" s="1"/>
  <c r="AC456" i="19" s="1"/>
  <c r="AA456" i="19"/>
  <c r="S456" i="19" s="1"/>
  <c r="K456" i="19" s="1"/>
  <c r="Y456" i="19"/>
  <c r="X456" i="19" s="1"/>
  <c r="W456" i="19" s="1"/>
  <c r="V456" i="19" s="1"/>
  <c r="U456" i="19" s="1"/>
  <c r="Q456" i="19"/>
  <c r="P456" i="19" s="1"/>
  <c r="O456" i="19" s="1"/>
  <c r="N456" i="19" s="1"/>
  <c r="M456" i="19" s="1"/>
  <c r="I456" i="19"/>
  <c r="H456" i="19" s="1"/>
  <c r="G456" i="19" s="1"/>
  <c r="F456" i="19" s="1"/>
  <c r="E456" i="19" s="1"/>
  <c r="AT455" i="19"/>
  <c r="AS455" i="19" s="1"/>
  <c r="AR455" i="19" s="1"/>
  <c r="AQ455" i="19" s="1"/>
  <c r="AO455" i="19"/>
  <c r="AM455" i="19"/>
  <c r="AL455" i="19" s="1"/>
  <c r="AK455" i="19" s="1"/>
  <c r="AJ455" i="19" s="1"/>
  <c r="AH455" i="19"/>
  <c r="AF455" i="19"/>
  <c r="AE455" i="19" s="1"/>
  <c r="AD455" i="19" s="1"/>
  <c r="AC455" i="19" s="1"/>
  <c r="AA455" i="19"/>
  <c r="S455" i="19" s="1"/>
  <c r="K455" i="19" s="1"/>
  <c r="Y455" i="19"/>
  <c r="X455" i="19" s="1"/>
  <c r="W455" i="19" s="1"/>
  <c r="V455" i="19" s="1"/>
  <c r="U455" i="19" s="1"/>
  <c r="Q455" i="19"/>
  <c r="P455" i="19" s="1"/>
  <c r="O455" i="19" s="1"/>
  <c r="N455" i="19" s="1"/>
  <c r="M455" i="19" s="1"/>
  <c r="I455" i="19"/>
  <c r="H455" i="19" s="1"/>
  <c r="G455" i="19" s="1"/>
  <c r="F455" i="19" s="1"/>
  <c r="E455" i="19" s="1"/>
  <c r="AT454" i="19"/>
  <c r="AS454" i="19" s="1"/>
  <c r="AR454" i="19" s="1"/>
  <c r="AQ454" i="19" s="1"/>
  <c r="AO454" i="19"/>
  <c r="AM454" i="19"/>
  <c r="AL454" i="19" s="1"/>
  <c r="AK454" i="19" s="1"/>
  <c r="AJ454" i="19" s="1"/>
  <c r="AH454" i="19"/>
  <c r="AF454" i="19"/>
  <c r="AE454" i="19" s="1"/>
  <c r="AD454" i="19" s="1"/>
  <c r="AC454" i="19" s="1"/>
  <c r="AA454" i="19"/>
  <c r="S454" i="19" s="1"/>
  <c r="K454" i="19" s="1"/>
  <c r="Y454" i="19"/>
  <c r="X454" i="19" s="1"/>
  <c r="W454" i="19"/>
  <c r="V454" i="19" s="1"/>
  <c r="U454" i="19" s="1"/>
  <c r="Q454" i="19"/>
  <c r="P454" i="19" s="1"/>
  <c r="O454" i="19" s="1"/>
  <c r="N454" i="19" s="1"/>
  <c r="M454" i="19" s="1"/>
  <c r="I454" i="19"/>
  <c r="H454" i="19" s="1"/>
  <c r="G454" i="19" s="1"/>
  <c r="F454" i="19" s="1"/>
  <c r="E454" i="19" s="1"/>
  <c r="AM453" i="19"/>
  <c r="AL453" i="19" s="1"/>
  <c r="AK453" i="19" s="1"/>
  <c r="AJ453" i="19" s="1"/>
  <c r="AH453" i="19"/>
  <c r="AF453" i="19"/>
  <c r="AE453" i="19"/>
  <c r="AD453" i="19" s="1"/>
  <c r="AC453" i="19" s="1"/>
  <c r="AA453" i="19"/>
  <c r="S453" i="19" s="1"/>
  <c r="K453" i="19" s="1"/>
  <c r="Y453" i="19"/>
  <c r="X453" i="19" s="1"/>
  <c r="W453" i="19" s="1"/>
  <c r="V453" i="19" s="1"/>
  <c r="U453" i="19" s="1"/>
  <c r="Q453" i="19"/>
  <c r="P453" i="19" s="1"/>
  <c r="O453" i="19" s="1"/>
  <c r="N453" i="19" s="1"/>
  <c r="M453" i="19" s="1"/>
  <c r="I453" i="19"/>
  <c r="H453" i="19" s="1"/>
  <c r="G453" i="19" s="1"/>
  <c r="F453" i="19" s="1"/>
  <c r="E453" i="19" s="1"/>
  <c r="AT452" i="19"/>
  <c r="AS452" i="19" s="1"/>
  <c r="AR452" i="19" s="1"/>
  <c r="AQ452" i="19" s="1"/>
  <c r="AO452" i="19"/>
  <c r="AM452" i="19"/>
  <c r="AL452" i="19" s="1"/>
  <c r="AK452" i="19" s="1"/>
  <c r="AJ452" i="19" s="1"/>
  <c r="AH452" i="19"/>
  <c r="AF452" i="19"/>
  <c r="AE452" i="19" s="1"/>
  <c r="AD452" i="19" s="1"/>
  <c r="AC452" i="19" s="1"/>
  <c r="AA452" i="19"/>
  <c r="S452" i="19" s="1"/>
  <c r="K452" i="19" s="1"/>
  <c r="Y452" i="19"/>
  <c r="X452" i="19" s="1"/>
  <c r="W452" i="19" s="1"/>
  <c r="V452" i="19" s="1"/>
  <c r="U452" i="19" s="1"/>
  <c r="Q452" i="19"/>
  <c r="P452" i="19" s="1"/>
  <c r="O452" i="19" s="1"/>
  <c r="N452" i="19" s="1"/>
  <c r="M452" i="19" s="1"/>
  <c r="I452" i="19"/>
  <c r="H452" i="19" s="1"/>
  <c r="G452" i="19" s="1"/>
  <c r="F452" i="19" s="1"/>
  <c r="E452" i="19" s="1"/>
  <c r="AT451" i="19"/>
  <c r="AS451" i="19" s="1"/>
  <c r="AR451" i="19" s="1"/>
  <c r="AQ451" i="19" s="1"/>
  <c r="AO451" i="19"/>
  <c r="AM451" i="19"/>
  <c r="AL451" i="19" s="1"/>
  <c r="AK451" i="19" s="1"/>
  <c r="AJ451" i="19" s="1"/>
  <c r="AH451" i="19"/>
  <c r="AF451" i="19"/>
  <c r="AE451" i="19" s="1"/>
  <c r="AD451" i="19" s="1"/>
  <c r="AC451" i="19" s="1"/>
  <c r="AA451" i="19"/>
  <c r="S451" i="19" s="1"/>
  <c r="K451" i="19" s="1"/>
  <c r="Y451" i="19"/>
  <c r="X451" i="19" s="1"/>
  <c r="W451" i="19" s="1"/>
  <c r="V451" i="19" s="1"/>
  <c r="U451" i="19" s="1"/>
  <c r="Q451" i="19"/>
  <c r="P451" i="19" s="1"/>
  <c r="O451" i="19" s="1"/>
  <c r="N451" i="19" s="1"/>
  <c r="M451" i="19" s="1"/>
  <c r="I451" i="19"/>
  <c r="H451" i="19" s="1"/>
  <c r="G451" i="19"/>
  <c r="F451" i="19" s="1"/>
  <c r="E451" i="19" s="1"/>
  <c r="AT450" i="19"/>
  <c r="AS450" i="19" s="1"/>
  <c r="AR450" i="19" s="1"/>
  <c r="AQ450" i="19" s="1"/>
  <c r="AO450" i="19"/>
  <c r="AM450" i="19"/>
  <c r="AL450" i="19" s="1"/>
  <c r="AK450" i="19" s="1"/>
  <c r="AJ450" i="19" s="1"/>
  <c r="AH450" i="19"/>
  <c r="AF450" i="19"/>
  <c r="AE450" i="19" s="1"/>
  <c r="AD450" i="19" s="1"/>
  <c r="AC450" i="19" s="1"/>
  <c r="AA450" i="19"/>
  <c r="S450" i="19" s="1"/>
  <c r="K450" i="19" s="1"/>
  <c r="Y450" i="19"/>
  <c r="X450" i="19" s="1"/>
  <c r="W450" i="19" s="1"/>
  <c r="V450" i="19" s="1"/>
  <c r="U450" i="19" s="1"/>
  <c r="Q450" i="19"/>
  <c r="P450" i="19" s="1"/>
  <c r="O450" i="19" s="1"/>
  <c r="N450" i="19" s="1"/>
  <c r="M450" i="19" s="1"/>
  <c r="I450" i="19"/>
  <c r="H450" i="19" s="1"/>
  <c r="G450" i="19" s="1"/>
  <c r="F450" i="19" s="1"/>
  <c r="E450" i="19" s="1"/>
  <c r="AT449" i="19"/>
  <c r="AS449" i="19" s="1"/>
  <c r="AR449" i="19" s="1"/>
  <c r="AQ449" i="19" s="1"/>
  <c r="AO449" i="19"/>
  <c r="AM449" i="19"/>
  <c r="AL449" i="19"/>
  <c r="AK449" i="19" s="1"/>
  <c r="AJ449" i="19" s="1"/>
  <c r="AH449" i="19"/>
  <c r="AF449" i="19"/>
  <c r="AE449" i="19" s="1"/>
  <c r="AD449" i="19" s="1"/>
  <c r="AC449" i="19" s="1"/>
  <c r="AA449" i="19"/>
  <c r="S449" i="19" s="1"/>
  <c r="K449" i="19" s="1"/>
  <c r="Y449" i="19"/>
  <c r="X449" i="19" s="1"/>
  <c r="W449" i="19" s="1"/>
  <c r="V449" i="19" s="1"/>
  <c r="U449" i="19" s="1"/>
  <c r="Q449" i="19"/>
  <c r="P449" i="19" s="1"/>
  <c r="O449" i="19" s="1"/>
  <c r="N449" i="19" s="1"/>
  <c r="M449" i="19" s="1"/>
  <c r="I449" i="19"/>
  <c r="H449" i="19" s="1"/>
  <c r="G449" i="19" s="1"/>
  <c r="F449" i="19" s="1"/>
  <c r="E449" i="19" s="1"/>
  <c r="AT448" i="19"/>
  <c r="AS448" i="19" s="1"/>
  <c r="AR448" i="19" s="1"/>
  <c r="AQ448" i="19" s="1"/>
  <c r="AO448" i="19"/>
  <c r="AM448" i="19"/>
  <c r="AL448" i="19" s="1"/>
  <c r="AK448" i="19" s="1"/>
  <c r="AJ448" i="19" s="1"/>
  <c r="AH448" i="19"/>
  <c r="AF448" i="19"/>
  <c r="AE448" i="19" s="1"/>
  <c r="AD448" i="19" s="1"/>
  <c r="AC448" i="19" s="1"/>
  <c r="AA448" i="19"/>
  <c r="S448" i="19" s="1"/>
  <c r="K448" i="19" s="1"/>
  <c r="Y448" i="19"/>
  <c r="X448" i="19" s="1"/>
  <c r="W448" i="19" s="1"/>
  <c r="V448" i="19" s="1"/>
  <c r="U448" i="19" s="1"/>
  <c r="Q448" i="19"/>
  <c r="P448" i="19" s="1"/>
  <c r="O448" i="19" s="1"/>
  <c r="N448" i="19" s="1"/>
  <c r="M448" i="19" s="1"/>
  <c r="I448" i="19"/>
  <c r="H448" i="19" s="1"/>
  <c r="G448" i="19" s="1"/>
  <c r="F448" i="19" s="1"/>
  <c r="E448" i="19" s="1"/>
  <c r="AT447" i="19"/>
  <c r="AS447" i="19" s="1"/>
  <c r="AR447" i="19" s="1"/>
  <c r="AQ447" i="19" s="1"/>
  <c r="AO447" i="19"/>
  <c r="AM447" i="19"/>
  <c r="AL447" i="19" s="1"/>
  <c r="AK447" i="19" s="1"/>
  <c r="AJ447" i="19" s="1"/>
  <c r="AH447" i="19"/>
  <c r="AF447" i="19"/>
  <c r="AE447" i="19" s="1"/>
  <c r="AD447" i="19" s="1"/>
  <c r="AC447" i="19" s="1"/>
  <c r="AA447" i="19"/>
  <c r="S447" i="19" s="1"/>
  <c r="K447" i="19" s="1"/>
  <c r="Y447" i="19"/>
  <c r="X447" i="19" s="1"/>
  <c r="W447" i="19" s="1"/>
  <c r="V447" i="19" s="1"/>
  <c r="U447" i="19" s="1"/>
  <c r="Q447" i="19"/>
  <c r="P447" i="19"/>
  <c r="O447" i="19" s="1"/>
  <c r="N447" i="19" s="1"/>
  <c r="M447" i="19" s="1"/>
  <c r="I447" i="19"/>
  <c r="H447" i="19" s="1"/>
  <c r="G447" i="19" s="1"/>
  <c r="F447" i="19" s="1"/>
  <c r="E447" i="19" s="1"/>
  <c r="AT446" i="19"/>
  <c r="AS446" i="19" s="1"/>
  <c r="AR446" i="19" s="1"/>
  <c r="AQ446" i="19" s="1"/>
  <c r="AO446" i="19"/>
  <c r="AM446" i="19"/>
  <c r="AL446" i="19" s="1"/>
  <c r="AK446" i="19" s="1"/>
  <c r="AJ446" i="19" s="1"/>
  <c r="AH446" i="19"/>
  <c r="AF446" i="19"/>
  <c r="AE446" i="19" s="1"/>
  <c r="AD446" i="19" s="1"/>
  <c r="AC446" i="19" s="1"/>
  <c r="AA446" i="19"/>
  <c r="S446" i="19" s="1"/>
  <c r="K446" i="19" s="1"/>
  <c r="Y446" i="19"/>
  <c r="X446" i="19" s="1"/>
  <c r="W446" i="19" s="1"/>
  <c r="V446" i="19" s="1"/>
  <c r="U446" i="19" s="1"/>
  <c r="Q446" i="19"/>
  <c r="P446" i="19" s="1"/>
  <c r="O446" i="19" s="1"/>
  <c r="N446" i="19" s="1"/>
  <c r="M446" i="19" s="1"/>
  <c r="I446" i="19"/>
  <c r="H446" i="19" s="1"/>
  <c r="G446" i="19" s="1"/>
  <c r="F446" i="19" s="1"/>
  <c r="E446" i="19" s="1"/>
  <c r="AT445" i="19"/>
  <c r="AS445" i="19" s="1"/>
  <c r="AR445" i="19" s="1"/>
  <c r="AQ445" i="19" s="1"/>
  <c r="AO445" i="19"/>
  <c r="AM445" i="19"/>
  <c r="AL445" i="19" s="1"/>
  <c r="AK445" i="19" s="1"/>
  <c r="AJ445" i="19" s="1"/>
  <c r="AH445" i="19"/>
  <c r="AF445" i="19"/>
  <c r="AE445" i="19" s="1"/>
  <c r="AD445" i="19" s="1"/>
  <c r="AC445" i="19" s="1"/>
  <c r="AA445" i="19"/>
  <c r="S445" i="19" s="1"/>
  <c r="K445" i="19" s="1"/>
  <c r="Y445" i="19"/>
  <c r="X445" i="19" s="1"/>
  <c r="W445" i="19" s="1"/>
  <c r="V445" i="19" s="1"/>
  <c r="U445" i="19" s="1"/>
  <c r="Q445" i="19"/>
  <c r="P445" i="19" s="1"/>
  <c r="O445" i="19" s="1"/>
  <c r="N445" i="19" s="1"/>
  <c r="M445" i="19" s="1"/>
  <c r="I445" i="19"/>
  <c r="H445" i="19" s="1"/>
  <c r="G445" i="19" s="1"/>
  <c r="F445" i="19" s="1"/>
  <c r="E445" i="19" s="1"/>
  <c r="AT444" i="19"/>
  <c r="AS444" i="19" s="1"/>
  <c r="AR444" i="19" s="1"/>
  <c r="AQ444" i="19" s="1"/>
  <c r="AO444" i="19"/>
  <c r="AM444" i="19"/>
  <c r="AL444" i="19" s="1"/>
  <c r="AK444" i="19" s="1"/>
  <c r="AJ444" i="19" s="1"/>
  <c r="AH444" i="19"/>
  <c r="AF444" i="19"/>
  <c r="AE444" i="19" s="1"/>
  <c r="AD444" i="19" s="1"/>
  <c r="AC444" i="19" s="1"/>
  <c r="AA444" i="19"/>
  <c r="S444" i="19" s="1"/>
  <c r="K444" i="19" s="1"/>
  <c r="Y444" i="19"/>
  <c r="X444" i="19" s="1"/>
  <c r="W444" i="19" s="1"/>
  <c r="V444" i="19" s="1"/>
  <c r="U444" i="19" s="1"/>
  <c r="Q444" i="19"/>
  <c r="P444" i="19" s="1"/>
  <c r="O444" i="19" s="1"/>
  <c r="N444" i="19" s="1"/>
  <c r="M444" i="19" s="1"/>
  <c r="I444" i="19"/>
  <c r="H444" i="19" s="1"/>
  <c r="G444" i="19" s="1"/>
  <c r="F444" i="19" s="1"/>
  <c r="E444" i="19" s="1"/>
  <c r="AT443" i="19"/>
  <c r="AS443" i="19" s="1"/>
  <c r="AR443" i="19" s="1"/>
  <c r="AQ443" i="19" s="1"/>
  <c r="AO443" i="19"/>
  <c r="AM443" i="19"/>
  <c r="AL443" i="19" s="1"/>
  <c r="AK443" i="19" s="1"/>
  <c r="AJ443" i="19" s="1"/>
  <c r="AH443" i="19"/>
  <c r="AF443" i="19"/>
  <c r="AE443" i="19" s="1"/>
  <c r="AD443" i="19" s="1"/>
  <c r="AC443" i="19" s="1"/>
  <c r="AA443" i="19"/>
  <c r="S443" i="19" s="1"/>
  <c r="K443" i="19" s="1"/>
  <c r="Y443" i="19"/>
  <c r="X443" i="19" s="1"/>
  <c r="W443" i="19" s="1"/>
  <c r="V443" i="19" s="1"/>
  <c r="U443" i="19" s="1"/>
  <c r="Q443" i="19"/>
  <c r="P443" i="19" s="1"/>
  <c r="O443" i="19" s="1"/>
  <c r="N443" i="19" s="1"/>
  <c r="M443" i="19" s="1"/>
  <c r="I443" i="19"/>
  <c r="H443" i="19" s="1"/>
  <c r="G443" i="19" s="1"/>
  <c r="F443" i="19" s="1"/>
  <c r="E443" i="19" s="1"/>
  <c r="AT442" i="19"/>
  <c r="AS442" i="19" s="1"/>
  <c r="AR442" i="19" s="1"/>
  <c r="AQ442" i="19" s="1"/>
  <c r="AO442" i="19"/>
  <c r="AM442" i="19"/>
  <c r="AL442" i="19" s="1"/>
  <c r="AK442" i="19" s="1"/>
  <c r="AJ442" i="19" s="1"/>
  <c r="AH442" i="19"/>
  <c r="AF442" i="19"/>
  <c r="AE442" i="19" s="1"/>
  <c r="AD442" i="19" s="1"/>
  <c r="AC442" i="19" s="1"/>
  <c r="AA442" i="19"/>
  <c r="S442" i="19" s="1"/>
  <c r="K442" i="19" s="1"/>
  <c r="Y442" i="19"/>
  <c r="X442" i="19" s="1"/>
  <c r="W442" i="19" s="1"/>
  <c r="V442" i="19" s="1"/>
  <c r="U442" i="19" s="1"/>
  <c r="Q442" i="19"/>
  <c r="P442" i="19" s="1"/>
  <c r="O442" i="19" s="1"/>
  <c r="N442" i="19" s="1"/>
  <c r="M442" i="19" s="1"/>
  <c r="I442" i="19"/>
  <c r="H442" i="19" s="1"/>
  <c r="G442" i="19" s="1"/>
  <c r="F442" i="19" s="1"/>
  <c r="E442" i="19" s="1"/>
  <c r="AT441" i="19"/>
  <c r="AS441" i="19" s="1"/>
  <c r="AR441" i="19" s="1"/>
  <c r="AQ441" i="19" s="1"/>
  <c r="AO441" i="19"/>
  <c r="AM441" i="19"/>
  <c r="AL441" i="19" s="1"/>
  <c r="AK441" i="19" s="1"/>
  <c r="AJ441" i="19" s="1"/>
  <c r="AH441" i="19"/>
  <c r="AF441" i="19"/>
  <c r="AE441" i="19" s="1"/>
  <c r="AD441" i="19" s="1"/>
  <c r="AC441" i="19" s="1"/>
  <c r="AA441" i="19"/>
  <c r="S441" i="19" s="1"/>
  <c r="K441" i="19" s="1"/>
  <c r="Y441" i="19"/>
  <c r="X441" i="19" s="1"/>
  <c r="W441" i="19" s="1"/>
  <c r="V441" i="19" s="1"/>
  <c r="U441" i="19" s="1"/>
  <c r="Q441" i="19"/>
  <c r="P441" i="19"/>
  <c r="O441" i="19" s="1"/>
  <c r="N441" i="19" s="1"/>
  <c r="M441" i="19" s="1"/>
  <c r="I441" i="19"/>
  <c r="H441" i="19" s="1"/>
  <c r="G441" i="19" s="1"/>
  <c r="F441" i="19" s="1"/>
  <c r="E441" i="19" s="1"/>
  <c r="AT440" i="19"/>
  <c r="AS440" i="19" s="1"/>
  <c r="AR440" i="19" s="1"/>
  <c r="AQ440" i="19" s="1"/>
  <c r="AO440" i="19"/>
  <c r="AM440" i="19"/>
  <c r="AL440" i="19" s="1"/>
  <c r="AK440" i="19" s="1"/>
  <c r="AJ440" i="19" s="1"/>
  <c r="AH440" i="19"/>
  <c r="AF440" i="19"/>
  <c r="AE440" i="19" s="1"/>
  <c r="AD440" i="19" s="1"/>
  <c r="AC440" i="19" s="1"/>
  <c r="AA440" i="19"/>
  <c r="S440" i="19" s="1"/>
  <c r="K440" i="19" s="1"/>
  <c r="Y440" i="19"/>
  <c r="X440" i="19" s="1"/>
  <c r="W440" i="19" s="1"/>
  <c r="V440" i="19" s="1"/>
  <c r="U440" i="19" s="1"/>
  <c r="Q440" i="19"/>
  <c r="P440" i="19" s="1"/>
  <c r="O440" i="19" s="1"/>
  <c r="N440" i="19" s="1"/>
  <c r="M440" i="19" s="1"/>
  <c r="I440" i="19"/>
  <c r="H440" i="19" s="1"/>
  <c r="G440" i="19" s="1"/>
  <c r="F440" i="19" s="1"/>
  <c r="E440" i="19" s="1"/>
  <c r="AT439" i="19"/>
  <c r="AS439" i="19" s="1"/>
  <c r="AR439" i="19" s="1"/>
  <c r="AQ439" i="19" s="1"/>
  <c r="AO439" i="19"/>
  <c r="AM439" i="19"/>
  <c r="AL439" i="19" s="1"/>
  <c r="AK439" i="19" s="1"/>
  <c r="AJ439" i="19" s="1"/>
  <c r="AH439" i="19"/>
  <c r="AF439" i="19"/>
  <c r="AE439" i="19" s="1"/>
  <c r="AD439" i="19" s="1"/>
  <c r="AC439" i="19" s="1"/>
  <c r="AA439" i="19"/>
  <c r="S439" i="19" s="1"/>
  <c r="K439" i="19" s="1"/>
  <c r="Y439" i="19"/>
  <c r="X439" i="19" s="1"/>
  <c r="W439" i="19" s="1"/>
  <c r="V439" i="19" s="1"/>
  <c r="U439" i="19" s="1"/>
  <c r="Q439" i="19"/>
  <c r="P439" i="19" s="1"/>
  <c r="O439" i="19" s="1"/>
  <c r="N439" i="19" s="1"/>
  <c r="M439" i="19" s="1"/>
  <c r="I439" i="19"/>
  <c r="H439" i="19" s="1"/>
  <c r="G439" i="19" s="1"/>
  <c r="F439" i="19" s="1"/>
  <c r="E439" i="19" s="1"/>
  <c r="AM438" i="19"/>
  <c r="AL438" i="19" s="1"/>
  <c r="AK438" i="19" s="1"/>
  <c r="AJ438" i="19" s="1"/>
  <c r="AH438" i="19"/>
  <c r="AF438" i="19"/>
  <c r="AE438" i="19" s="1"/>
  <c r="AD438" i="19" s="1"/>
  <c r="AC438" i="19" s="1"/>
  <c r="AA438" i="19"/>
  <c r="S438" i="19" s="1"/>
  <c r="K438" i="19" s="1"/>
  <c r="Y438" i="19"/>
  <c r="X438" i="19" s="1"/>
  <c r="W438" i="19" s="1"/>
  <c r="V438" i="19" s="1"/>
  <c r="U438" i="19" s="1"/>
  <c r="Q438" i="19"/>
  <c r="P438" i="19" s="1"/>
  <c r="O438" i="19" s="1"/>
  <c r="N438" i="19" s="1"/>
  <c r="M438" i="19" s="1"/>
  <c r="I438" i="19"/>
  <c r="H438" i="19" s="1"/>
  <c r="G438" i="19" s="1"/>
  <c r="F438" i="19" s="1"/>
  <c r="E438" i="19" s="1"/>
  <c r="AT437" i="19"/>
  <c r="AS437" i="19" s="1"/>
  <c r="AR437" i="19" s="1"/>
  <c r="AQ437" i="19" s="1"/>
  <c r="AO437" i="19"/>
  <c r="AM437" i="19"/>
  <c r="AL437" i="19" s="1"/>
  <c r="AK437" i="19" s="1"/>
  <c r="AJ437" i="19" s="1"/>
  <c r="AH437" i="19"/>
  <c r="AF437" i="19"/>
  <c r="AE437" i="19" s="1"/>
  <c r="AD437" i="19" s="1"/>
  <c r="AC437" i="19" s="1"/>
  <c r="AA437" i="19"/>
  <c r="S437" i="19" s="1"/>
  <c r="K437" i="19" s="1"/>
  <c r="Y437" i="19"/>
  <c r="X437" i="19" s="1"/>
  <c r="W437" i="19" s="1"/>
  <c r="V437" i="19" s="1"/>
  <c r="U437" i="19" s="1"/>
  <c r="Q437" i="19"/>
  <c r="P437" i="19" s="1"/>
  <c r="O437" i="19" s="1"/>
  <c r="N437" i="19" s="1"/>
  <c r="M437" i="19" s="1"/>
  <c r="I437" i="19"/>
  <c r="H437" i="19" s="1"/>
  <c r="G437" i="19" s="1"/>
  <c r="F437" i="19" s="1"/>
  <c r="E437" i="19" s="1"/>
  <c r="AT436" i="19"/>
  <c r="AS436" i="19" s="1"/>
  <c r="AR436" i="19" s="1"/>
  <c r="AQ436" i="19" s="1"/>
  <c r="AO436" i="19"/>
  <c r="AM436" i="19"/>
  <c r="AL436" i="19" s="1"/>
  <c r="AK436" i="19" s="1"/>
  <c r="AJ436" i="19" s="1"/>
  <c r="AH436" i="19"/>
  <c r="AF436" i="19"/>
  <c r="AE436" i="19" s="1"/>
  <c r="AD436" i="19" s="1"/>
  <c r="AC436" i="19" s="1"/>
  <c r="AA436" i="19"/>
  <c r="S436" i="19" s="1"/>
  <c r="K436" i="19" s="1"/>
  <c r="Y436" i="19"/>
  <c r="X436" i="19" s="1"/>
  <c r="W436" i="19" s="1"/>
  <c r="V436" i="19" s="1"/>
  <c r="U436" i="19" s="1"/>
  <c r="Q436" i="19"/>
  <c r="P436" i="19" s="1"/>
  <c r="O436" i="19" s="1"/>
  <c r="N436" i="19" s="1"/>
  <c r="M436" i="19" s="1"/>
  <c r="I436" i="19"/>
  <c r="H436" i="19" s="1"/>
  <c r="G436" i="19" s="1"/>
  <c r="F436" i="19" s="1"/>
  <c r="E436" i="19" s="1"/>
  <c r="AT435" i="19"/>
  <c r="AS435" i="19" s="1"/>
  <c r="AR435" i="19" s="1"/>
  <c r="AQ435" i="19" s="1"/>
  <c r="AO435" i="19"/>
  <c r="AM435" i="19"/>
  <c r="AL435" i="19" s="1"/>
  <c r="AK435" i="19" s="1"/>
  <c r="AJ435" i="19" s="1"/>
  <c r="AH435" i="19"/>
  <c r="AF435" i="19"/>
  <c r="AE435" i="19" s="1"/>
  <c r="AD435" i="19" s="1"/>
  <c r="AC435" i="19" s="1"/>
  <c r="AA435" i="19"/>
  <c r="S435" i="19" s="1"/>
  <c r="K435" i="19" s="1"/>
  <c r="Y435" i="19"/>
  <c r="X435" i="19" s="1"/>
  <c r="W435" i="19" s="1"/>
  <c r="V435" i="19" s="1"/>
  <c r="U435" i="19" s="1"/>
  <c r="Q435" i="19"/>
  <c r="P435" i="19" s="1"/>
  <c r="O435" i="19" s="1"/>
  <c r="N435" i="19" s="1"/>
  <c r="M435" i="19" s="1"/>
  <c r="I435" i="19"/>
  <c r="H435" i="19" s="1"/>
  <c r="G435" i="19" s="1"/>
  <c r="F435" i="19" s="1"/>
  <c r="E435" i="19" s="1"/>
  <c r="AT434" i="19"/>
  <c r="AS434" i="19" s="1"/>
  <c r="AR434" i="19" s="1"/>
  <c r="AQ434" i="19" s="1"/>
  <c r="AO434" i="19"/>
  <c r="AM434" i="19"/>
  <c r="AL434" i="19" s="1"/>
  <c r="AK434" i="19" s="1"/>
  <c r="AJ434" i="19" s="1"/>
  <c r="AH434" i="19"/>
  <c r="AF434" i="19"/>
  <c r="AE434" i="19" s="1"/>
  <c r="AD434" i="19" s="1"/>
  <c r="AC434" i="19" s="1"/>
  <c r="AA434" i="19"/>
  <c r="S434" i="19" s="1"/>
  <c r="K434" i="19" s="1"/>
  <c r="Y434" i="19"/>
  <c r="X434" i="19" s="1"/>
  <c r="W434" i="19" s="1"/>
  <c r="V434" i="19" s="1"/>
  <c r="U434" i="19" s="1"/>
  <c r="Q434" i="19"/>
  <c r="P434" i="19" s="1"/>
  <c r="O434" i="19" s="1"/>
  <c r="N434" i="19" s="1"/>
  <c r="M434" i="19" s="1"/>
  <c r="I434" i="19"/>
  <c r="H434" i="19" s="1"/>
  <c r="G434" i="19" s="1"/>
  <c r="F434" i="19" s="1"/>
  <c r="E434" i="19" s="1"/>
  <c r="AT433" i="19"/>
  <c r="AS433" i="19" s="1"/>
  <c r="AR433" i="19" s="1"/>
  <c r="AQ433" i="19" s="1"/>
  <c r="AO433" i="19"/>
  <c r="AM433" i="19"/>
  <c r="AL433" i="19" s="1"/>
  <c r="AK433" i="19" s="1"/>
  <c r="AJ433" i="19" s="1"/>
  <c r="AH433" i="19"/>
  <c r="AF433" i="19"/>
  <c r="AE433" i="19" s="1"/>
  <c r="AD433" i="19" s="1"/>
  <c r="AC433" i="19" s="1"/>
  <c r="AA433" i="19"/>
  <c r="S433" i="19" s="1"/>
  <c r="K433" i="19" s="1"/>
  <c r="Y433" i="19"/>
  <c r="X433" i="19" s="1"/>
  <c r="W433" i="19" s="1"/>
  <c r="V433" i="19" s="1"/>
  <c r="U433" i="19" s="1"/>
  <c r="Q433" i="19"/>
  <c r="P433" i="19" s="1"/>
  <c r="O433" i="19" s="1"/>
  <c r="N433" i="19" s="1"/>
  <c r="M433" i="19" s="1"/>
  <c r="I433" i="19"/>
  <c r="H433" i="19" s="1"/>
  <c r="G433" i="19" s="1"/>
  <c r="F433" i="19" s="1"/>
  <c r="E433" i="19" s="1"/>
  <c r="AT432" i="19"/>
  <c r="AS432" i="19" s="1"/>
  <c r="AR432" i="19" s="1"/>
  <c r="AQ432" i="19" s="1"/>
  <c r="AO432" i="19"/>
  <c r="AM432" i="19"/>
  <c r="AL432" i="19" s="1"/>
  <c r="AK432" i="19" s="1"/>
  <c r="AJ432" i="19" s="1"/>
  <c r="AH432" i="19"/>
  <c r="AF432" i="19"/>
  <c r="AE432" i="19" s="1"/>
  <c r="AD432" i="19" s="1"/>
  <c r="AC432" i="19" s="1"/>
  <c r="AA432" i="19"/>
  <c r="S432" i="19" s="1"/>
  <c r="K432" i="19" s="1"/>
  <c r="Y432" i="19"/>
  <c r="X432" i="19" s="1"/>
  <c r="W432" i="19" s="1"/>
  <c r="V432" i="19" s="1"/>
  <c r="U432" i="19" s="1"/>
  <c r="Q432" i="19"/>
  <c r="P432" i="19" s="1"/>
  <c r="O432" i="19" s="1"/>
  <c r="N432" i="19" s="1"/>
  <c r="M432" i="19" s="1"/>
  <c r="I432" i="19"/>
  <c r="H432" i="19"/>
  <c r="G432" i="19" s="1"/>
  <c r="F432" i="19" s="1"/>
  <c r="E432" i="19" s="1"/>
  <c r="AT431" i="19"/>
  <c r="AS431" i="19" s="1"/>
  <c r="AR431" i="19" s="1"/>
  <c r="AQ431" i="19" s="1"/>
  <c r="AO431" i="19"/>
  <c r="AM431" i="19"/>
  <c r="AL431" i="19" s="1"/>
  <c r="AK431" i="19" s="1"/>
  <c r="AJ431" i="19" s="1"/>
  <c r="AH431" i="19"/>
  <c r="AF431" i="19"/>
  <c r="AE431" i="19" s="1"/>
  <c r="AD431" i="19" s="1"/>
  <c r="AC431" i="19" s="1"/>
  <c r="AA431" i="19"/>
  <c r="S431" i="19" s="1"/>
  <c r="K431" i="19" s="1"/>
  <c r="Y431" i="19"/>
  <c r="X431" i="19" s="1"/>
  <c r="W431" i="19" s="1"/>
  <c r="V431" i="19" s="1"/>
  <c r="U431" i="19" s="1"/>
  <c r="Q431" i="19"/>
  <c r="P431" i="19" s="1"/>
  <c r="O431" i="19" s="1"/>
  <c r="N431" i="19" s="1"/>
  <c r="M431" i="19" s="1"/>
  <c r="I431" i="19"/>
  <c r="H431" i="19" s="1"/>
  <c r="G431" i="19" s="1"/>
  <c r="F431" i="19" s="1"/>
  <c r="E431" i="19" s="1"/>
  <c r="AT430" i="19"/>
  <c r="AS430" i="19"/>
  <c r="AR430" i="19" s="1"/>
  <c r="AQ430" i="19" s="1"/>
  <c r="AO430" i="19"/>
  <c r="AM430" i="19"/>
  <c r="AL430" i="19" s="1"/>
  <c r="AK430" i="19" s="1"/>
  <c r="AJ430" i="19" s="1"/>
  <c r="AH430" i="19"/>
  <c r="AF430" i="19"/>
  <c r="AE430" i="19" s="1"/>
  <c r="AD430" i="19" s="1"/>
  <c r="AC430" i="19" s="1"/>
  <c r="AA430" i="19"/>
  <c r="S430" i="19" s="1"/>
  <c r="K430" i="19" s="1"/>
  <c r="Y430" i="19"/>
  <c r="X430" i="19" s="1"/>
  <c r="W430" i="19" s="1"/>
  <c r="V430" i="19" s="1"/>
  <c r="U430" i="19" s="1"/>
  <c r="Q430" i="19"/>
  <c r="P430" i="19" s="1"/>
  <c r="O430" i="19" s="1"/>
  <c r="N430" i="19" s="1"/>
  <c r="M430" i="19" s="1"/>
  <c r="I430" i="19"/>
  <c r="H430" i="19" s="1"/>
  <c r="G430" i="19" s="1"/>
  <c r="F430" i="19" s="1"/>
  <c r="E430" i="19" s="1"/>
  <c r="AT429" i="19"/>
  <c r="AS429" i="19" s="1"/>
  <c r="AR429" i="19" s="1"/>
  <c r="AQ429" i="19" s="1"/>
  <c r="AO429" i="19"/>
  <c r="AM429" i="19"/>
  <c r="AL429" i="19" s="1"/>
  <c r="AK429" i="19" s="1"/>
  <c r="AJ429" i="19" s="1"/>
  <c r="AH429" i="19"/>
  <c r="AF429" i="19"/>
  <c r="AE429" i="19" s="1"/>
  <c r="AD429" i="19" s="1"/>
  <c r="AC429" i="19" s="1"/>
  <c r="AA429" i="19"/>
  <c r="S429" i="19" s="1"/>
  <c r="K429" i="19" s="1"/>
  <c r="Y429" i="19"/>
  <c r="X429" i="19" s="1"/>
  <c r="W429" i="19" s="1"/>
  <c r="V429" i="19" s="1"/>
  <c r="U429" i="19" s="1"/>
  <c r="Q429" i="19"/>
  <c r="P429" i="19" s="1"/>
  <c r="O429" i="19" s="1"/>
  <c r="N429" i="19" s="1"/>
  <c r="M429" i="19" s="1"/>
  <c r="I429" i="19"/>
  <c r="H429" i="19" s="1"/>
  <c r="G429" i="19" s="1"/>
  <c r="F429" i="19" s="1"/>
  <c r="E429" i="19" s="1"/>
  <c r="AT428" i="19"/>
  <c r="AS428" i="19" s="1"/>
  <c r="AR428" i="19" s="1"/>
  <c r="AQ428" i="19" s="1"/>
  <c r="AO428" i="19"/>
  <c r="AM428" i="19"/>
  <c r="AL428" i="19" s="1"/>
  <c r="AK428" i="19" s="1"/>
  <c r="AJ428" i="19" s="1"/>
  <c r="AH428" i="19"/>
  <c r="AF428" i="19"/>
  <c r="AE428" i="19" s="1"/>
  <c r="AD428" i="19" s="1"/>
  <c r="AC428" i="19" s="1"/>
  <c r="AA428" i="19"/>
  <c r="S428" i="19" s="1"/>
  <c r="K428" i="19" s="1"/>
  <c r="Y428" i="19"/>
  <c r="X428" i="19" s="1"/>
  <c r="W428" i="19" s="1"/>
  <c r="V428" i="19" s="1"/>
  <c r="U428" i="19" s="1"/>
  <c r="Q428" i="19"/>
  <c r="P428" i="19" s="1"/>
  <c r="O428" i="19" s="1"/>
  <c r="N428" i="19" s="1"/>
  <c r="M428" i="19" s="1"/>
  <c r="I428" i="19"/>
  <c r="H428" i="19" s="1"/>
  <c r="G428" i="19" s="1"/>
  <c r="F428" i="19" s="1"/>
  <c r="E428" i="19" s="1"/>
  <c r="AT427" i="19"/>
  <c r="AS427" i="19" s="1"/>
  <c r="AR427" i="19" s="1"/>
  <c r="AQ427" i="19" s="1"/>
  <c r="AO427" i="19"/>
  <c r="AM427" i="19"/>
  <c r="AL427" i="19" s="1"/>
  <c r="AK427" i="19" s="1"/>
  <c r="AJ427" i="19" s="1"/>
  <c r="AH427" i="19"/>
  <c r="AF427" i="19"/>
  <c r="AE427" i="19" s="1"/>
  <c r="AD427" i="19" s="1"/>
  <c r="AC427" i="19" s="1"/>
  <c r="AA427" i="19"/>
  <c r="S427" i="19" s="1"/>
  <c r="K427" i="19" s="1"/>
  <c r="Y427" i="19"/>
  <c r="X427" i="19" s="1"/>
  <c r="W427" i="19" s="1"/>
  <c r="V427" i="19" s="1"/>
  <c r="U427" i="19" s="1"/>
  <c r="Q427" i="19"/>
  <c r="P427" i="19" s="1"/>
  <c r="O427" i="19" s="1"/>
  <c r="N427" i="19" s="1"/>
  <c r="M427" i="19" s="1"/>
  <c r="I427" i="19"/>
  <c r="H427" i="19" s="1"/>
  <c r="G427" i="19" s="1"/>
  <c r="F427" i="19" s="1"/>
  <c r="E427" i="19" s="1"/>
  <c r="AT426" i="19"/>
  <c r="AS426" i="19" s="1"/>
  <c r="AR426" i="19" s="1"/>
  <c r="AQ426" i="19" s="1"/>
  <c r="AO426" i="19"/>
  <c r="AM426" i="19"/>
  <c r="AL426" i="19" s="1"/>
  <c r="AK426" i="19" s="1"/>
  <c r="AJ426" i="19" s="1"/>
  <c r="AH426" i="19"/>
  <c r="AF426" i="19"/>
  <c r="AE426" i="19" s="1"/>
  <c r="AD426" i="19" s="1"/>
  <c r="AC426" i="19" s="1"/>
  <c r="AA426" i="19"/>
  <c r="S426" i="19" s="1"/>
  <c r="K426" i="19" s="1"/>
  <c r="Y426" i="19"/>
  <c r="X426" i="19" s="1"/>
  <c r="W426" i="19" s="1"/>
  <c r="V426" i="19" s="1"/>
  <c r="U426" i="19" s="1"/>
  <c r="Q426" i="19"/>
  <c r="P426" i="19" s="1"/>
  <c r="O426" i="19" s="1"/>
  <c r="N426" i="19" s="1"/>
  <c r="M426" i="19"/>
  <c r="I426" i="19"/>
  <c r="H426" i="19" s="1"/>
  <c r="G426" i="19" s="1"/>
  <c r="F426" i="19" s="1"/>
  <c r="E426" i="19" s="1"/>
  <c r="AT425" i="19"/>
  <c r="AS425" i="19" s="1"/>
  <c r="AR425" i="19" s="1"/>
  <c r="AQ425" i="19" s="1"/>
  <c r="AO425" i="19"/>
  <c r="AM425" i="19"/>
  <c r="AL425" i="19" s="1"/>
  <c r="AK425" i="19" s="1"/>
  <c r="AJ425" i="19" s="1"/>
  <c r="AH425" i="19"/>
  <c r="AF425" i="19"/>
  <c r="AE425" i="19" s="1"/>
  <c r="AD425" i="19" s="1"/>
  <c r="AC425" i="19" s="1"/>
  <c r="AA425" i="19"/>
  <c r="Y425" i="19"/>
  <c r="X425" i="19" s="1"/>
  <c r="W425" i="19" s="1"/>
  <c r="V425" i="19" s="1"/>
  <c r="U425" i="19" s="1"/>
  <c r="S425" i="19"/>
  <c r="K425" i="19" s="1"/>
  <c r="Q425" i="19"/>
  <c r="P425" i="19" s="1"/>
  <c r="O425" i="19" s="1"/>
  <c r="N425" i="19" s="1"/>
  <c r="M425" i="19" s="1"/>
  <c r="I425" i="19"/>
  <c r="H425" i="19" s="1"/>
  <c r="G425" i="19" s="1"/>
  <c r="F425" i="19" s="1"/>
  <c r="E425" i="19" s="1"/>
  <c r="AT424" i="19"/>
  <c r="AS424" i="19" s="1"/>
  <c r="AR424" i="19" s="1"/>
  <c r="AQ424" i="19" s="1"/>
  <c r="AO424" i="19"/>
  <c r="AM424" i="19"/>
  <c r="AL424" i="19" s="1"/>
  <c r="AK424" i="19" s="1"/>
  <c r="AJ424" i="19" s="1"/>
  <c r="AH424" i="19"/>
  <c r="AF424" i="19"/>
  <c r="AE424" i="19" s="1"/>
  <c r="AD424" i="19" s="1"/>
  <c r="AC424" i="19" s="1"/>
  <c r="AA424" i="19"/>
  <c r="S424" i="19" s="1"/>
  <c r="K424" i="19" s="1"/>
  <c r="Y424" i="19"/>
  <c r="X424" i="19" s="1"/>
  <c r="W424" i="19" s="1"/>
  <c r="V424" i="19" s="1"/>
  <c r="U424" i="19" s="1"/>
  <c r="Q424" i="19"/>
  <c r="P424" i="19" s="1"/>
  <c r="O424" i="19" s="1"/>
  <c r="N424" i="19" s="1"/>
  <c r="M424" i="19" s="1"/>
  <c r="I424" i="19"/>
  <c r="H424" i="19" s="1"/>
  <c r="G424" i="19" s="1"/>
  <c r="F424" i="19" s="1"/>
  <c r="E424" i="19" s="1"/>
  <c r="AO423" i="19"/>
  <c r="AM423" i="19"/>
  <c r="AL423" i="19" s="1"/>
  <c r="AK423" i="19" s="1"/>
  <c r="AJ423" i="19" s="1"/>
  <c r="AH423" i="19"/>
  <c r="AF423" i="19"/>
  <c r="AE423" i="19" s="1"/>
  <c r="AD423" i="19" s="1"/>
  <c r="AC423" i="19" s="1"/>
  <c r="AA423" i="19"/>
  <c r="S423" i="19" s="1"/>
  <c r="K423" i="19" s="1"/>
  <c r="Y423" i="19"/>
  <c r="X423" i="19" s="1"/>
  <c r="W423" i="19" s="1"/>
  <c r="V423" i="19" s="1"/>
  <c r="U423" i="19" s="1"/>
  <c r="Q423" i="19"/>
  <c r="P423" i="19" s="1"/>
  <c r="O423" i="19" s="1"/>
  <c r="N423" i="19" s="1"/>
  <c r="M423" i="19" s="1"/>
  <c r="I423" i="19"/>
  <c r="H423" i="19" s="1"/>
  <c r="G423" i="19" s="1"/>
  <c r="F423" i="19" s="1"/>
  <c r="E423" i="19" s="1"/>
  <c r="AT422" i="19"/>
  <c r="AS422" i="19" s="1"/>
  <c r="AR422" i="19" s="1"/>
  <c r="AQ422" i="19" s="1"/>
  <c r="AO422" i="19"/>
  <c r="AM422" i="19"/>
  <c r="AL422" i="19" s="1"/>
  <c r="AK422" i="19" s="1"/>
  <c r="AJ422" i="19" s="1"/>
  <c r="AH422" i="19"/>
  <c r="AF422" i="19"/>
  <c r="AE422" i="19" s="1"/>
  <c r="AD422" i="19" s="1"/>
  <c r="AC422" i="19" s="1"/>
  <c r="AA422" i="19"/>
  <c r="S422" i="19" s="1"/>
  <c r="K422" i="19" s="1"/>
  <c r="Y422" i="19"/>
  <c r="X422" i="19" s="1"/>
  <c r="W422" i="19" s="1"/>
  <c r="V422" i="19" s="1"/>
  <c r="U422" i="19" s="1"/>
  <c r="Q422" i="19"/>
  <c r="P422" i="19" s="1"/>
  <c r="O422" i="19" s="1"/>
  <c r="N422" i="19" s="1"/>
  <c r="M422" i="19" s="1"/>
  <c r="I422" i="19"/>
  <c r="H422" i="19" s="1"/>
  <c r="G422" i="19" s="1"/>
  <c r="F422" i="19" s="1"/>
  <c r="E422" i="19" s="1"/>
  <c r="AT421" i="19"/>
  <c r="AS421" i="19" s="1"/>
  <c r="AR421" i="19" s="1"/>
  <c r="AQ421" i="19" s="1"/>
  <c r="AO421" i="19"/>
  <c r="AM421" i="19"/>
  <c r="AL421" i="19" s="1"/>
  <c r="AK421" i="19" s="1"/>
  <c r="AJ421" i="19" s="1"/>
  <c r="AH421" i="19"/>
  <c r="AF421" i="19"/>
  <c r="AE421" i="19" s="1"/>
  <c r="AD421" i="19" s="1"/>
  <c r="AC421" i="19" s="1"/>
  <c r="AA421" i="19"/>
  <c r="S421" i="19" s="1"/>
  <c r="K421" i="19" s="1"/>
  <c r="Y421" i="19"/>
  <c r="X421" i="19" s="1"/>
  <c r="W421" i="19" s="1"/>
  <c r="V421" i="19" s="1"/>
  <c r="U421" i="19" s="1"/>
  <c r="Q421" i="19"/>
  <c r="P421" i="19" s="1"/>
  <c r="O421" i="19" s="1"/>
  <c r="N421" i="19" s="1"/>
  <c r="M421" i="19" s="1"/>
  <c r="I421" i="19"/>
  <c r="H421" i="19" s="1"/>
  <c r="G421" i="19" s="1"/>
  <c r="F421" i="19" s="1"/>
  <c r="E421" i="19" s="1"/>
  <c r="AT420" i="19"/>
  <c r="AS420" i="19" s="1"/>
  <c r="AR420" i="19" s="1"/>
  <c r="AQ420" i="19" s="1"/>
  <c r="AO420" i="19"/>
  <c r="AM420" i="19"/>
  <c r="AL420" i="19" s="1"/>
  <c r="AK420" i="19" s="1"/>
  <c r="AJ420" i="19" s="1"/>
  <c r="AH420" i="19"/>
  <c r="AF420" i="19"/>
  <c r="AE420" i="19" s="1"/>
  <c r="AD420" i="19" s="1"/>
  <c r="AC420" i="19" s="1"/>
  <c r="AA420" i="19"/>
  <c r="S420" i="19" s="1"/>
  <c r="K420" i="19" s="1"/>
  <c r="Y420" i="19"/>
  <c r="X420" i="19" s="1"/>
  <c r="W420" i="19" s="1"/>
  <c r="V420" i="19" s="1"/>
  <c r="U420" i="19" s="1"/>
  <c r="Q420" i="19"/>
  <c r="P420" i="19"/>
  <c r="O420" i="19" s="1"/>
  <c r="N420" i="19" s="1"/>
  <c r="M420" i="19" s="1"/>
  <c r="I420" i="19"/>
  <c r="H420" i="19" s="1"/>
  <c r="G420" i="19" s="1"/>
  <c r="F420" i="19" s="1"/>
  <c r="E420" i="19" s="1"/>
  <c r="AT419" i="19"/>
  <c r="AS419" i="19" s="1"/>
  <c r="AR419" i="19" s="1"/>
  <c r="AQ419" i="19" s="1"/>
  <c r="AO419" i="19"/>
  <c r="AM419" i="19"/>
  <c r="AL419" i="19" s="1"/>
  <c r="AK419" i="19" s="1"/>
  <c r="AJ419" i="19" s="1"/>
  <c r="AH419" i="19"/>
  <c r="AF419" i="19"/>
  <c r="AE419" i="19" s="1"/>
  <c r="AD419" i="19" s="1"/>
  <c r="AC419" i="19" s="1"/>
  <c r="AA419" i="19"/>
  <c r="S419" i="19" s="1"/>
  <c r="K419" i="19" s="1"/>
  <c r="Y419" i="19"/>
  <c r="X419" i="19" s="1"/>
  <c r="W419" i="19" s="1"/>
  <c r="V419" i="19" s="1"/>
  <c r="U419" i="19" s="1"/>
  <c r="Q419" i="19"/>
  <c r="P419" i="19" s="1"/>
  <c r="O419" i="19" s="1"/>
  <c r="N419" i="19" s="1"/>
  <c r="M419" i="19" s="1"/>
  <c r="I419" i="19"/>
  <c r="H419" i="19" s="1"/>
  <c r="G419" i="19" s="1"/>
  <c r="F419" i="19" s="1"/>
  <c r="E419" i="19" s="1"/>
  <c r="AT418" i="19"/>
  <c r="AS418" i="19" s="1"/>
  <c r="AR418" i="19" s="1"/>
  <c r="AQ418" i="19" s="1"/>
  <c r="AO418" i="19"/>
  <c r="AM418" i="19"/>
  <c r="AL418" i="19" s="1"/>
  <c r="AK418" i="19" s="1"/>
  <c r="AJ418" i="19" s="1"/>
  <c r="AH418" i="19"/>
  <c r="AF418" i="19"/>
  <c r="AE418" i="19" s="1"/>
  <c r="AD418" i="19" s="1"/>
  <c r="AC418" i="19" s="1"/>
  <c r="AA418" i="19"/>
  <c r="S418" i="19" s="1"/>
  <c r="K418" i="19" s="1"/>
  <c r="Y418" i="19"/>
  <c r="X418" i="19" s="1"/>
  <c r="W418" i="19" s="1"/>
  <c r="V418" i="19" s="1"/>
  <c r="U418" i="19" s="1"/>
  <c r="Q418" i="19"/>
  <c r="P418" i="19" s="1"/>
  <c r="O418" i="19" s="1"/>
  <c r="N418" i="19" s="1"/>
  <c r="M418" i="19" s="1"/>
  <c r="I418" i="19"/>
  <c r="H418" i="19" s="1"/>
  <c r="G418" i="19" s="1"/>
  <c r="F418" i="19" s="1"/>
  <c r="E418" i="19" s="1"/>
  <c r="AT417" i="19"/>
  <c r="AS417" i="19" s="1"/>
  <c r="AR417" i="19" s="1"/>
  <c r="AQ417" i="19" s="1"/>
  <c r="AO417" i="19"/>
  <c r="AM417" i="19"/>
  <c r="AL417" i="19" s="1"/>
  <c r="AK417" i="19" s="1"/>
  <c r="AJ417" i="19" s="1"/>
  <c r="AH417" i="19"/>
  <c r="AF417" i="19"/>
  <c r="AE417" i="19" s="1"/>
  <c r="AD417" i="19" s="1"/>
  <c r="AC417" i="19" s="1"/>
  <c r="AA417" i="19"/>
  <c r="S417" i="19" s="1"/>
  <c r="K417" i="19" s="1"/>
  <c r="Y417" i="19"/>
  <c r="X417" i="19" s="1"/>
  <c r="W417" i="19" s="1"/>
  <c r="V417" i="19" s="1"/>
  <c r="U417" i="19" s="1"/>
  <c r="Q417" i="19"/>
  <c r="P417" i="19" s="1"/>
  <c r="O417" i="19" s="1"/>
  <c r="N417" i="19" s="1"/>
  <c r="M417" i="19" s="1"/>
  <c r="I417" i="19"/>
  <c r="H417" i="19" s="1"/>
  <c r="G417" i="19" s="1"/>
  <c r="F417" i="19" s="1"/>
  <c r="E417" i="19" s="1"/>
  <c r="AT416" i="19"/>
  <c r="AS416" i="19" s="1"/>
  <c r="AR416" i="19" s="1"/>
  <c r="AQ416" i="19" s="1"/>
  <c r="AO416" i="19"/>
  <c r="AM416" i="19"/>
  <c r="AL416" i="19" s="1"/>
  <c r="AK416" i="19" s="1"/>
  <c r="AJ416" i="19" s="1"/>
  <c r="AH416" i="19"/>
  <c r="AF416" i="19"/>
  <c r="AE416" i="19" s="1"/>
  <c r="AD416" i="19" s="1"/>
  <c r="AC416" i="19" s="1"/>
  <c r="AA416" i="19"/>
  <c r="S416" i="19" s="1"/>
  <c r="K416" i="19" s="1"/>
  <c r="Y416" i="19"/>
  <c r="X416" i="19" s="1"/>
  <c r="W416" i="19" s="1"/>
  <c r="V416" i="19" s="1"/>
  <c r="U416" i="19" s="1"/>
  <c r="Q416" i="19"/>
  <c r="P416" i="19" s="1"/>
  <c r="O416" i="19" s="1"/>
  <c r="N416" i="19" s="1"/>
  <c r="M416" i="19" s="1"/>
  <c r="I416" i="19"/>
  <c r="H416" i="19" s="1"/>
  <c r="G416" i="19" s="1"/>
  <c r="F416" i="19" s="1"/>
  <c r="E416" i="19" s="1"/>
  <c r="AT415" i="19"/>
  <c r="AS415" i="19" s="1"/>
  <c r="AR415" i="19" s="1"/>
  <c r="AQ415" i="19" s="1"/>
  <c r="AO415" i="19"/>
  <c r="AM415" i="19"/>
  <c r="AL415" i="19" s="1"/>
  <c r="AK415" i="19" s="1"/>
  <c r="AJ415" i="19" s="1"/>
  <c r="AH415" i="19"/>
  <c r="AF415" i="19"/>
  <c r="AE415" i="19" s="1"/>
  <c r="AD415" i="19" s="1"/>
  <c r="AC415" i="19" s="1"/>
  <c r="AA415" i="19"/>
  <c r="S415" i="19" s="1"/>
  <c r="K415" i="19" s="1"/>
  <c r="Y415" i="19"/>
  <c r="X415" i="19" s="1"/>
  <c r="W415" i="19" s="1"/>
  <c r="V415" i="19" s="1"/>
  <c r="U415" i="19" s="1"/>
  <c r="Q415" i="19"/>
  <c r="P415" i="19" s="1"/>
  <c r="O415" i="19" s="1"/>
  <c r="N415" i="19" s="1"/>
  <c r="M415" i="19" s="1"/>
  <c r="I415" i="19"/>
  <c r="H415" i="19" s="1"/>
  <c r="G415" i="19" s="1"/>
  <c r="F415" i="19" s="1"/>
  <c r="E415" i="19" s="1"/>
  <c r="AT414" i="19"/>
  <c r="AS414" i="19"/>
  <c r="AR414" i="19" s="1"/>
  <c r="AQ414" i="19" s="1"/>
  <c r="AO414" i="19"/>
  <c r="AM414" i="19"/>
  <c r="AL414" i="19" s="1"/>
  <c r="AK414" i="19" s="1"/>
  <c r="AJ414" i="19" s="1"/>
  <c r="AH414" i="19"/>
  <c r="AF414" i="19"/>
  <c r="AE414" i="19" s="1"/>
  <c r="AD414" i="19" s="1"/>
  <c r="AC414" i="19" s="1"/>
  <c r="AA414" i="19"/>
  <c r="S414" i="19" s="1"/>
  <c r="K414" i="19" s="1"/>
  <c r="Y414" i="19"/>
  <c r="X414" i="19" s="1"/>
  <c r="W414" i="19" s="1"/>
  <c r="V414" i="19" s="1"/>
  <c r="U414" i="19" s="1"/>
  <c r="Q414" i="19"/>
  <c r="P414" i="19" s="1"/>
  <c r="O414" i="19" s="1"/>
  <c r="N414" i="19" s="1"/>
  <c r="M414" i="19" s="1"/>
  <c r="I414" i="19"/>
  <c r="H414" i="19" s="1"/>
  <c r="G414" i="19" s="1"/>
  <c r="F414" i="19" s="1"/>
  <c r="E414" i="19" s="1"/>
  <c r="AT413" i="19"/>
  <c r="AS413" i="19" s="1"/>
  <c r="AR413" i="19" s="1"/>
  <c r="AQ413" i="19" s="1"/>
  <c r="AO413" i="19"/>
  <c r="AM413" i="19"/>
  <c r="AL413" i="19"/>
  <c r="AK413" i="19" s="1"/>
  <c r="AJ413" i="19" s="1"/>
  <c r="AH413" i="19"/>
  <c r="AF413" i="19"/>
  <c r="AE413" i="19" s="1"/>
  <c r="AD413" i="19" s="1"/>
  <c r="AC413" i="19" s="1"/>
  <c r="AA413" i="19"/>
  <c r="S413" i="19" s="1"/>
  <c r="K413" i="19" s="1"/>
  <c r="Y413" i="19"/>
  <c r="X413" i="19" s="1"/>
  <c r="W413" i="19" s="1"/>
  <c r="V413" i="19" s="1"/>
  <c r="U413" i="19" s="1"/>
  <c r="Q413" i="19"/>
  <c r="P413" i="19" s="1"/>
  <c r="O413" i="19" s="1"/>
  <c r="N413" i="19" s="1"/>
  <c r="M413" i="19" s="1"/>
  <c r="I413" i="19"/>
  <c r="H413" i="19" s="1"/>
  <c r="G413" i="19" s="1"/>
  <c r="F413" i="19" s="1"/>
  <c r="E413" i="19" s="1"/>
  <c r="AT412" i="19"/>
  <c r="AS412" i="19" s="1"/>
  <c r="AR412" i="19" s="1"/>
  <c r="AQ412" i="19" s="1"/>
  <c r="AO412" i="19"/>
  <c r="AM412" i="19"/>
  <c r="AL412" i="19" s="1"/>
  <c r="AK412" i="19" s="1"/>
  <c r="AJ412" i="19" s="1"/>
  <c r="AH412" i="19"/>
  <c r="AF412" i="19"/>
  <c r="AE412" i="19" s="1"/>
  <c r="AD412" i="19" s="1"/>
  <c r="AC412" i="19" s="1"/>
  <c r="AA412" i="19"/>
  <c r="S412" i="19" s="1"/>
  <c r="K412" i="19" s="1"/>
  <c r="Y412" i="19"/>
  <c r="X412" i="19" s="1"/>
  <c r="W412" i="19" s="1"/>
  <c r="V412" i="19" s="1"/>
  <c r="U412" i="19" s="1"/>
  <c r="Q412" i="19"/>
  <c r="P412" i="19" s="1"/>
  <c r="O412" i="19" s="1"/>
  <c r="N412" i="19" s="1"/>
  <c r="M412" i="19" s="1"/>
  <c r="I412" i="19"/>
  <c r="H412" i="19" s="1"/>
  <c r="G412" i="19" s="1"/>
  <c r="F412" i="19" s="1"/>
  <c r="E412" i="19" s="1"/>
  <c r="AT411" i="19"/>
  <c r="AS411" i="19" s="1"/>
  <c r="AR411" i="19" s="1"/>
  <c r="AQ411" i="19" s="1"/>
  <c r="AO411" i="19"/>
  <c r="AM411" i="19"/>
  <c r="AL411" i="19" s="1"/>
  <c r="AK411" i="19" s="1"/>
  <c r="AJ411" i="19" s="1"/>
  <c r="AH411" i="19"/>
  <c r="AF411" i="19"/>
  <c r="AE411" i="19" s="1"/>
  <c r="AD411" i="19" s="1"/>
  <c r="AC411" i="19" s="1"/>
  <c r="AA411" i="19"/>
  <c r="S411" i="19" s="1"/>
  <c r="K411" i="19" s="1"/>
  <c r="Y411" i="19"/>
  <c r="X411" i="19" s="1"/>
  <c r="W411" i="19" s="1"/>
  <c r="V411" i="19" s="1"/>
  <c r="U411" i="19" s="1"/>
  <c r="Q411" i="19"/>
  <c r="P411" i="19"/>
  <c r="O411" i="19" s="1"/>
  <c r="N411" i="19" s="1"/>
  <c r="M411" i="19" s="1"/>
  <c r="I411" i="19"/>
  <c r="H411" i="19"/>
  <c r="G411" i="19" s="1"/>
  <c r="F411" i="19" s="1"/>
  <c r="E411" i="19" s="1"/>
  <c r="AT410" i="19"/>
  <c r="AS410" i="19" s="1"/>
  <c r="AR410" i="19" s="1"/>
  <c r="AQ410" i="19" s="1"/>
  <c r="AO410" i="19"/>
  <c r="AM410" i="19"/>
  <c r="AL410" i="19" s="1"/>
  <c r="AK410" i="19" s="1"/>
  <c r="AJ410" i="19" s="1"/>
  <c r="AH410" i="19"/>
  <c r="AF410" i="19"/>
  <c r="AE410" i="19" s="1"/>
  <c r="AD410" i="19" s="1"/>
  <c r="AC410" i="19" s="1"/>
  <c r="AA410" i="19"/>
  <c r="S410" i="19" s="1"/>
  <c r="K410" i="19" s="1"/>
  <c r="Y410" i="19"/>
  <c r="X410" i="19" s="1"/>
  <c r="W410" i="19" s="1"/>
  <c r="V410" i="19" s="1"/>
  <c r="U410" i="19" s="1"/>
  <c r="Q410" i="19"/>
  <c r="P410" i="19" s="1"/>
  <c r="O410" i="19" s="1"/>
  <c r="N410" i="19" s="1"/>
  <c r="M410" i="19" s="1"/>
  <c r="I410" i="19"/>
  <c r="H410" i="19" s="1"/>
  <c r="G410" i="19" s="1"/>
  <c r="F410" i="19" s="1"/>
  <c r="E410" i="19" s="1"/>
  <c r="AT409" i="19"/>
  <c r="AS409" i="19" s="1"/>
  <c r="AR409" i="19" s="1"/>
  <c r="AQ409" i="19" s="1"/>
  <c r="AO409" i="19"/>
  <c r="AM409" i="19"/>
  <c r="AL409" i="19" s="1"/>
  <c r="AK409" i="19" s="1"/>
  <c r="AJ409" i="19" s="1"/>
  <c r="AH409" i="19"/>
  <c r="AF409" i="19"/>
  <c r="AE409" i="19"/>
  <c r="AD409" i="19" s="1"/>
  <c r="AC409" i="19" s="1"/>
  <c r="AA409" i="19"/>
  <c r="Y409" i="19"/>
  <c r="X409" i="19" s="1"/>
  <c r="W409" i="19" s="1"/>
  <c r="V409" i="19" s="1"/>
  <c r="U409" i="19" s="1"/>
  <c r="S409" i="19"/>
  <c r="K409" i="19" s="1"/>
  <c r="Q409" i="19"/>
  <c r="P409" i="19" s="1"/>
  <c r="O409" i="19" s="1"/>
  <c r="N409" i="19" s="1"/>
  <c r="M409" i="19" s="1"/>
  <c r="I409" i="19"/>
  <c r="H409" i="19" s="1"/>
  <c r="G409" i="19" s="1"/>
  <c r="F409" i="19" s="1"/>
  <c r="E409" i="19" s="1"/>
  <c r="AO408" i="19"/>
  <c r="AM408" i="19"/>
  <c r="AL408" i="19" s="1"/>
  <c r="AK408" i="19" s="1"/>
  <c r="AJ408" i="19" s="1"/>
  <c r="AH408" i="19"/>
  <c r="AF408" i="19"/>
  <c r="AE408" i="19" s="1"/>
  <c r="AD408" i="19" s="1"/>
  <c r="AC408" i="19" s="1"/>
  <c r="AA408" i="19"/>
  <c r="S408" i="19" s="1"/>
  <c r="K408" i="19" s="1"/>
  <c r="Y408" i="19"/>
  <c r="X408" i="19" s="1"/>
  <c r="W408" i="19" s="1"/>
  <c r="V408" i="19" s="1"/>
  <c r="U408" i="19" s="1"/>
  <c r="Q408" i="19"/>
  <c r="P408" i="19" s="1"/>
  <c r="O408" i="19" s="1"/>
  <c r="N408" i="19" s="1"/>
  <c r="M408" i="19" s="1"/>
  <c r="I408" i="19"/>
  <c r="H408" i="19" s="1"/>
  <c r="G408" i="19" s="1"/>
  <c r="F408" i="19" s="1"/>
  <c r="E408" i="19" s="1"/>
  <c r="AT407" i="19"/>
  <c r="AS407" i="19" s="1"/>
  <c r="AR407" i="19" s="1"/>
  <c r="AQ407" i="19" s="1"/>
  <c r="AO407" i="19"/>
  <c r="AM407" i="19"/>
  <c r="AL407" i="19" s="1"/>
  <c r="AK407" i="19" s="1"/>
  <c r="AJ407" i="19" s="1"/>
  <c r="AH407" i="19"/>
  <c r="AF407" i="19"/>
  <c r="AE407" i="19" s="1"/>
  <c r="AD407" i="19" s="1"/>
  <c r="AC407" i="19" s="1"/>
  <c r="AA407" i="19"/>
  <c r="S407" i="19" s="1"/>
  <c r="K407" i="19" s="1"/>
  <c r="Y407" i="19"/>
  <c r="X407" i="19" s="1"/>
  <c r="W407" i="19" s="1"/>
  <c r="V407" i="19" s="1"/>
  <c r="U407" i="19" s="1"/>
  <c r="Q407" i="19"/>
  <c r="P407" i="19" s="1"/>
  <c r="O407" i="19" s="1"/>
  <c r="N407" i="19" s="1"/>
  <c r="M407" i="19" s="1"/>
  <c r="I407" i="19"/>
  <c r="H407" i="19" s="1"/>
  <c r="G407" i="19" s="1"/>
  <c r="F407" i="19" s="1"/>
  <c r="E407" i="19" s="1"/>
  <c r="AT406" i="19"/>
  <c r="AS406" i="19" s="1"/>
  <c r="AR406" i="19" s="1"/>
  <c r="AQ406" i="19" s="1"/>
  <c r="AO406" i="19"/>
  <c r="AM406" i="19"/>
  <c r="AL406" i="19" s="1"/>
  <c r="AK406" i="19" s="1"/>
  <c r="AJ406" i="19" s="1"/>
  <c r="AH406" i="19"/>
  <c r="AF406" i="19"/>
  <c r="AE406" i="19" s="1"/>
  <c r="AD406" i="19" s="1"/>
  <c r="AC406" i="19" s="1"/>
  <c r="AA406" i="19"/>
  <c r="S406" i="19" s="1"/>
  <c r="K406" i="19" s="1"/>
  <c r="Y406" i="19"/>
  <c r="X406" i="19" s="1"/>
  <c r="W406" i="19" s="1"/>
  <c r="V406" i="19" s="1"/>
  <c r="U406" i="19" s="1"/>
  <c r="Q406" i="19"/>
  <c r="P406" i="19"/>
  <c r="O406" i="19" s="1"/>
  <c r="N406" i="19" s="1"/>
  <c r="M406" i="19" s="1"/>
  <c r="I406" i="19"/>
  <c r="H406" i="19" s="1"/>
  <c r="G406" i="19" s="1"/>
  <c r="F406" i="19" s="1"/>
  <c r="E406" i="19" s="1"/>
  <c r="AT405" i="19"/>
  <c r="AS405" i="19" s="1"/>
  <c r="AR405" i="19" s="1"/>
  <c r="AQ405" i="19" s="1"/>
  <c r="AO405" i="19"/>
  <c r="AM405" i="19"/>
  <c r="AL405" i="19" s="1"/>
  <c r="AK405" i="19" s="1"/>
  <c r="AJ405" i="19" s="1"/>
  <c r="AH405" i="19"/>
  <c r="AF405" i="19"/>
  <c r="AE405" i="19" s="1"/>
  <c r="AD405" i="19" s="1"/>
  <c r="AC405" i="19" s="1"/>
  <c r="AA405" i="19"/>
  <c r="S405" i="19" s="1"/>
  <c r="K405" i="19" s="1"/>
  <c r="Y405" i="19"/>
  <c r="X405" i="19" s="1"/>
  <c r="W405" i="19" s="1"/>
  <c r="V405" i="19" s="1"/>
  <c r="U405" i="19" s="1"/>
  <c r="Q405" i="19"/>
  <c r="P405" i="19" s="1"/>
  <c r="O405" i="19" s="1"/>
  <c r="N405" i="19" s="1"/>
  <c r="M405" i="19" s="1"/>
  <c r="I405" i="19"/>
  <c r="H405" i="19" s="1"/>
  <c r="G405" i="19" s="1"/>
  <c r="F405" i="19" s="1"/>
  <c r="E405" i="19" s="1"/>
  <c r="AT404" i="19"/>
  <c r="AS404" i="19" s="1"/>
  <c r="AR404" i="19" s="1"/>
  <c r="AQ404" i="19" s="1"/>
  <c r="AO404" i="19"/>
  <c r="AM404" i="19"/>
  <c r="AL404" i="19" s="1"/>
  <c r="AK404" i="19" s="1"/>
  <c r="AJ404" i="19" s="1"/>
  <c r="AH404" i="19"/>
  <c r="AF404" i="19"/>
  <c r="AE404" i="19" s="1"/>
  <c r="AD404" i="19" s="1"/>
  <c r="AC404" i="19" s="1"/>
  <c r="AA404" i="19"/>
  <c r="S404" i="19" s="1"/>
  <c r="K404" i="19" s="1"/>
  <c r="Y404" i="19"/>
  <c r="X404" i="19" s="1"/>
  <c r="W404" i="19" s="1"/>
  <c r="V404" i="19" s="1"/>
  <c r="U404" i="19" s="1"/>
  <c r="Q404" i="19"/>
  <c r="P404" i="19" s="1"/>
  <c r="O404" i="19" s="1"/>
  <c r="N404" i="19" s="1"/>
  <c r="M404" i="19" s="1"/>
  <c r="I404" i="19"/>
  <c r="H404" i="19" s="1"/>
  <c r="G404" i="19" s="1"/>
  <c r="F404" i="19" s="1"/>
  <c r="E404" i="19" s="1"/>
  <c r="AT403" i="19"/>
  <c r="AS403" i="19" s="1"/>
  <c r="AR403" i="19" s="1"/>
  <c r="AQ403" i="19" s="1"/>
  <c r="AO403" i="19"/>
  <c r="AM403" i="19"/>
  <c r="AL403" i="19" s="1"/>
  <c r="AK403" i="19" s="1"/>
  <c r="AJ403" i="19" s="1"/>
  <c r="AH403" i="19"/>
  <c r="AF403" i="19"/>
  <c r="AE403" i="19" s="1"/>
  <c r="AD403" i="19" s="1"/>
  <c r="AC403" i="19" s="1"/>
  <c r="AA403" i="19"/>
  <c r="S403" i="19" s="1"/>
  <c r="K403" i="19" s="1"/>
  <c r="Y403" i="19"/>
  <c r="X403" i="19" s="1"/>
  <c r="W403" i="19" s="1"/>
  <c r="V403" i="19" s="1"/>
  <c r="U403" i="19" s="1"/>
  <c r="Q403" i="19"/>
  <c r="P403" i="19" s="1"/>
  <c r="O403" i="19" s="1"/>
  <c r="N403" i="19" s="1"/>
  <c r="M403" i="19" s="1"/>
  <c r="I403" i="19"/>
  <c r="H403" i="19" s="1"/>
  <c r="G403" i="19" s="1"/>
  <c r="F403" i="19" s="1"/>
  <c r="E403" i="19" s="1"/>
  <c r="AT402" i="19"/>
  <c r="AS402" i="19" s="1"/>
  <c r="AR402" i="19" s="1"/>
  <c r="AQ402" i="19" s="1"/>
  <c r="AO402" i="19"/>
  <c r="AM402" i="19"/>
  <c r="AL402" i="19" s="1"/>
  <c r="AK402" i="19" s="1"/>
  <c r="AJ402" i="19" s="1"/>
  <c r="AH402" i="19"/>
  <c r="AF402" i="19"/>
  <c r="AE402" i="19" s="1"/>
  <c r="AD402" i="19" s="1"/>
  <c r="AC402" i="19" s="1"/>
  <c r="AA402" i="19"/>
  <c r="S402" i="19" s="1"/>
  <c r="K402" i="19" s="1"/>
  <c r="Y402" i="19"/>
  <c r="X402" i="19" s="1"/>
  <c r="W402" i="19" s="1"/>
  <c r="V402" i="19" s="1"/>
  <c r="U402" i="19" s="1"/>
  <c r="Q402" i="19"/>
  <c r="P402" i="19" s="1"/>
  <c r="O402" i="19" s="1"/>
  <c r="N402" i="19" s="1"/>
  <c r="M402" i="19" s="1"/>
  <c r="I402" i="19"/>
  <c r="H402" i="19" s="1"/>
  <c r="G402" i="19" s="1"/>
  <c r="F402" i="19" s="1"/>
  <c r="E402" i="19" s="1"/>
  <c r="AT401" i="19"/>
  <c r="AS401" i="19" s="1"/>
  <c r="AR401" i="19" s="1"/>
  <c r="AQ401" i="19" s="1"/>
  <c r="AO401" i="19"/>
  <c r="AM401" i="19"/>
  <c r="AL401" i="19" s="1"/>
  <c r="AK401" i="19" s="1"/>
  <c r="AJ401" i="19" s="1"/>
  <c r="AH401" i="19"/>
  <c r="AF401" i="19"/>
  <c r="AE401" i="19" s="1"/>
  <c r="AD401" i="19" s="1"/>
  <c r="AC401" i="19" s="1"/>
  <c r="AA401" i="19"/>
  <c r="S401" i="19" s="1"/>
  <c r="K401" i="19" s="1"/>
  <c r="Y401" i="19"/>
  <c r="X401" i="19" s="1"/>
  <c r="W401" i="19" s="1"/>
  <c r="V401" i="19" s="1"/>
  <c r="U401" i="19" s="1"/>
  <c r="Q401" i="19"/>
  <c r="P401" i="19" s="1"/>
  <c r="O401" i="19" s="1"/>
  <c r="N401" i="19" s="1"/>
  <c r="M401" i="19" s="1"/>
  <c r="I401" i="19"/>
  <c r="H401" i="19" s="1"/>
  <c r="G401" i="19" s="1"/>
  <c r="F401" i="19" s="1"/>
  <c r="E401" i="19" s="1"/>
  <c r="AT400" i="19"/>
  <c r="AS400" i="19" s="1"/>
  <c r="AR400" i="19" s="1"/>
  <c r="AQ400" i="19" s="1"/>
  <c r="AO400" i="19"/>
  <c r="AM400" i="19"/>
  <c r="AL400" i="19" s="1"/>
  <c r="AK400" i="19" s="1"/>
  <c r="AJ400" i="19" s="1"/>
  <c r="AH400" i="19"/>
  <c r="AF400" i="19"/>
  <c r="AE400" i="19" s="1"/>
  <c r="AD400" i="19" s="1"/>
  <c r="AC400" i="19" s="1"/>
  <c r="AA400" i="19"/>
  <c r="S400" i="19" s="1"/>
  <c r="K400" i="19" s="1"/>
  <c r="Y400" i="19"/>
  <c r="X400" i="19" s="1"/>
  <c r="W400" i="19" s="1"/>
  <c r="V400" i="19" s="1"/>
  <c r="U400" i="19" s="1"/>
  <c r="Q400" i="19"/>
  <c r="P400" i="19" s="1"/>
  <c r="O400" i="19" s="1"/>
  <c r="N400" i="19" s="1"/>
  <c r="M400" i="19" s="1"/>
  <c r="I400" i="19"/>
  <c r="H400" i="19" s="1"/>
  <c r="G400" i="19" s="1"/>
  <c r="F400" i="19" s="1"/>
  <c r="E400" i="19" s="1"/>
  <c r="AT399" i="19"/>
  <c r="AS399" i="19" s="1"/>
  <c r="AR399" i="19" s="1"/>
  <c r="AQ399" i="19" s="1"/>
  <c r="AO399" i="19"/>
  <c r="AM399" i="19"/>
  <c r="AL399" i="19" s="1"/>
  <c r="AK399" i="19" s="1"/>
  <c r="AJ399" i="19" s="1"/>
  <c r="AH399" i="19"/>
  <c r="AF399" i="19"/>
  <c r="AE399" i="19" s="1"/>
  <c r="AD399" i="19" s="1"/>
  <c r="AC399" i="19" s="1"/>
  <c r="AA399" i="19"/>
  <c r="S399" i="19" s="1"/>
  <c r="K399" i="19" s="1"/>
  <c r="Y399" i="19"/>
  <c r="X399" i="19" s="1"/>
  <c r="W399" i="19" s="1"/>
  <c r="V399" i="19" s="1"/>
  <c r="U399" i="19" s="1"/>
  <c r="Q399" i="19"/>
  <c r="P399" i="19" s="1"/>
  <c r="O399" i="19" s="1"/>
  <c r="N399" i="19" s="1"/>
  <c r="M399" i="19" s="1"/>
  <c r="I399" i="19"/>
  <c r="H399" i="19" s="1"/>
  <c r="G399" i="19" s="1"/>
  <c r="F399" i="19" s="1"/>
  <c r="E399" i="19" s="1"/>
  <c r="AT398" i="19"/>
  <c r="AS398" i="19" s="1"/>
  <c r="AR398" i="19" s="1"/>
  <c r="AQ398" i="19" s="1"/>
  <c r="AO398" i="19"/>
  <c r="AM398" i="19"/>
  <c r="AL398" i="19" s="1"/>
  <c r="AK398" i="19" s="1"/>
  <c r="AJ398" i="19" s="1"/>
  <c r="AH398" i="19"/>
  <c r="AF398" i="19"/>
  <c r="AE398" i="19" s="1"/>
  <c r="AD398" i="19" s="1"/>
  <c r="AC398" i="19" s="1"/>
  <c r="AA398" i="19"/>
  <c r="S398" i="19" s="1"/>
  <c r="K398" i="19" s="1"/>
  <c r="Y398" i="19"/>
  <c r="X398" i="19" s="1"/>
  <c r="W398" i="19" s="1"/>
  <c r="V398" i="19" s="1"/>
  <c r="U398" i="19" s="1"/>
  <c r="Q398" i="19"/>
  <c r="P398" i="19" s="1"/>
  <c r="O398" i="19" s="1"/>
  <c r="N398" i="19" s="1"/>
  <c r="M398" i="19" s="1"/>
  <c r="I398" i="19"/>
  <c r="H398" i="19" s="1"/>
  <c r="G398" i="19" s="1"/>
  <c r="F398" i="19" s="1"/>
  <c r="E398" i="19" s="1"/>
  <c r="AT397" i="19"/>
  <c r="AS397" i="19" s="1"/>
  <c r="AR397" i="19" s="1"/>
  <c r="AQ397" i="19" s="1"/>
  <c r="AO397" i="19"/>
  <c r="AM397" i="19"/>
  <c r="AL397" i="19" s="1"/>
  <c r="AK397" i="19" s="1"/>
  <c r="AJ397" i="19" s="1"/>
  <c r="AH397" i="19"/>
  <c r="AF397" i="19"/>
  <c r="AE397" i="19" s="1"/>
  <c r="AD397" i="19" s="1"/>
  <c r="AC397" i="19" s="1"/>
  <c r="AA397" i="19"/>
  <c r="S397" i="19" s="1"/>
  <c r="K397" i="19" s="1"/>
  <c r="Y397" i="19"/>
  <c r="X397" i="19" s="1"/>
  <c r="W397" i="19" s="1"/>
  <c r="V397" i="19" s="1"/>
  <c r="U397" i="19" s="1"/>
  <c r="Q397" i="19"/>
  <c r="P397" i="19" s="1"/>
  <c r="O397" i="19" s="1"/>
  <c r="N397" i="19" s="1"/>
  <c r="M397" i="19" s="1"/>
  <c r="I397" i="19"/>
  <c r="H397" i="19" s="1"/>
  <c r="G397" i="19" s="1"/>
  <c r="F397" i="19" s="1"/>
  <c r="E397" i="19" s="1"/>
  <c r="AT396" i="19"/>
  <c r="AS396" i="19" s="1"/>
  <c r="AR396" i="19" s="1"/>
  <c r="AQ396" i="19" s="1"/>
  <c r="AO396" i="19"/>
  <c r="AM396" i="19"/>
  <c r="AL396" i="19" s="1"/>
  <c r="AK396" i="19" s="1"/>
  <c r="AJ396" i="19" s="1"/>
  <c r="AH396" i="19"/>
  <c r="AF396" i="19"/>
  <c r="AE396" i="19" s="1"/>
  <c r="AD396" i="19" s="1"/>
  <c r="AC396" i="19" s="1"/>
  <c r="AA396" i="19"/>
  <c r="S396" i="19" s="1"/>
  <c r="K396" i="19" s="1"/>
  <c r="Y396" i="19"/>
  <c r="X396" i="19" s="1"/>
  <c r="W396" i="19" s="1"/>
  <c r="V396" i="19" s="1"/>
  <c r="U396" i="19" s="1"/>
  <c r="Q396" i="19"/>
  <c r="P396" i="19" s="1"/>
  <c r="O396" i="19" s="1"/>
  <c r="N396" i="19" s="1"/>
  <c r="M396" i="19" s="1"/>
  <c r="I396" i="19"/>
  <c r="H396" i="19" s="1"/>
  <c r="G396" i="19" s="1"/>
  <c r="F396" i="19" s="1"/>
  <c r="E396" i="19" s="1"/>
  <c r="AT395" i="19"/>
  <c r="AS395" i="19" s="1"/>
  <c r="AR395" i="19" s="1"/>
  <c r="AQ395" i="19" s="1"/>
  <c r="AO395" i="19"/>
  <c r="AM395" i="19"/>
  <c r="AL395" i="19" s="1"/>
  <c r="AK395" i="19" s="1"/>
  <c r="AJ395" i="19" s="1"/>
  <c r="AH395" i="19"/>
  <c r="AF395" i="19"/>
  <c r="AE395" i="19"/>
  <c r="AD395" i="19" s="1"/>
  <c r="AC395" i="19" s="1"/>
  <c r="AA395" i="19"/>
  <c r="S395" i="19" s="1"/>
  <c r="K395" i="19" s="1"/>
  <c r="Y395" i="19"/>
  <c r="X395" i="19" s="1"/>
  <c r="W395" i="19" s="1"/>
  <c r="V395" i="19" s="1"/>
  <c r="U395" i="19" s="1"/>
  <c r="Q395" i="19"/>
  <c r="P395" i="19" s="1"/>
  <c r="O395" i="19" s="1"/>
  <c r="N395" i="19" s="1"/>
  <c r="M395" i="19" s="1"/>
  <c r="I395" i="19"/>
  <c r="H395" i="19" s="1"/>
  <c r="G395" i="19" s="1"/>
  <c r="F395" i="19" s="1"/>
  <c r="E395" i="19" s="1"/>
  <c r="AT394" i="19"/>
  <c r="AS394" i="19" s="1"/>
  <c r="AR394" i="19" s="1"/>
  <c r="AQ394" i="19" s="1"/>
  <c r="AO394" i="19"/>
  <c r="AM394" i="19"/>
  <c r="AL394" i="19" s="1"/>
  <c r="AK394" i="19" s="1"/>
  <c r="AJ394" i="19" s="1"/>
  <c r="AH394" i="19"/>
  <c r="AF394" i="19"/>
  <c r="AE394" i="19" s="1"/>
  <c r="AD394" i="19" s="1"/>
  <c r="AC394" i="19" s="1"/>
  <c r="AA394" i="19"/>
  <c r="S394" i="19" s="1"/>
  <c r="K394" i="19" s="1"/>
  <c r="Y394" i="19"/>
  <c r="X394" i="19" s="1"/>
  <c r="W394" i="19" s="1"/>
  <c r="V394" i="19" s="1"/>
  <c r="U394" i="19" s="1"/>
  <c r="Q394" i="19"/>
  <c r="P394" i="19" s="1"/>
  <c r="O394" i="19" s="1"/>
  <c r="N394" i="19" s="1"/>
  <c r="M394" i="19" s="1"/>
  <c r="I394" i="19"/>
  <c r="H394" i="19" s="1"/>
  <c r="G394" i="19" s="1"/>
  <c r="F394" i="19" s="1"/>
  <c r="E394" i="19" s="1"/>
  <c r="AT393" i="19"/>
  <c r="AS393" i="19" s="1"/>
  <c r="AR393" i="19" s="1"/>
  <c r="AQ393" i="19" s="1"/>
  <c r="AM393" i="19"/>
  <c r="AL393" i="19" s="1"/>
  <c r="AK393" i="19" s="1"/>
  <c r="AJ393" i="19" s="1"/>
  <c r="AH393" i="19"/>
  <c r="AF393" i="19"/>
  <c r="AE393" i="19" s="1"/>
  <c r="AD393" i="19" s="1"/>
  <c r="AC393" i="19" s="1"/>
  <c r="AA393" i="19"/>
  <c r="S393" i="19" s="1"/>
  <c r="K393" i="19" s="1"/>
  <c r="Y393" i="19"/>
  <c r="X393" i="19" s="1"/>
  <c r="W393" i="19" s="1"/>
  <c r="V393" i="19" s="1"/>
  <c r="U393" i="19" s="1"/>
  <c r="Q393" i="19"/>
  <c r="P393" i="19" s="1"/>
  <c r="O393" i="19" s="1"/>
  <c r="N393" i="19" s="1"/>
  <c r="M393" i="19" s="1"/>
  <c r="I393" i="19"/>
  <c r="H393" i="19" s="1"/>
  <c r="G393" i="19" s="1"/>
  <c r="F393" i="19" s="1"/>
  <c r="E393" i="19" s="1"/>
  <c r="AT392" i="19"/>
  <c r="AS392" i="19" s="1"/>
  <c r="AR392" i="19" s="1"/>
  <c r="AQ392" i="19" s="1"/>
  <c r="AO392" i="19"/>
  <c r="AM392" i="19"/>
  <c r="AL392" i="19" s="1"/>
  <c r="AK392" i="19" s="1"/>
  <c r="AJ392" i="19" s="1"/>
  <c r="AH392" i="19"/>
  <c r="AF392" i="19"/>
  <c r="AE392" i="19" s="1"/>
  <c r="AD392" i="19" s="1"/>
  <c r="AC392" i="19" s="1"/>
  <c r="AA392" i="19"/>
  <c r="S392" i="19" s="1"/>
  <c r="K392" i="19" s="1"/>
  <c r="Y392" i="19"/>
  <c r="X392" i="19" s="1"/>
  <c r="W392" i="19" s="1"/>
  <c r="V392" i="19" s="1"/>
  <c r="U392" i="19" s="1"/>
  <c r="Q392" i="19"/>
  <c r="P392" i="19" s="1"/>
  <c r="O392" i="19" s="1"/>
  <c r="N392" i="19" s="1"/>
  <c r="M392" i="19" s="1"/>
  <c r="I392" i="19"/>
  <c r="H392" i="19" s="1"/>
  <c r="G392" i="19" s="1"/>
  <c r="F392" i="19" s="1"/>
  <c r="E392" i="19" s="1"/>
  <c r="AT391" i="19"/>
  <c r="AS391" i="19" s="1"/>
  <c r="AR391" i="19" s="1"/>
  <c r="AQ391" i="19" s="1"/>
  <c r="AO391" i="19"/>
  <c r="AM391" i="19"/>
  <c r="AL391" i="19" s="1"/>
  <c r="AK391" i="19" s="1"/>
  <c r="AJ391" i="19" s="1"/>
  <c r="AH391" i="19"/>
  <c r="AF391" i="19"/>
  <c r="AE391" i="19" s="1"/>
  <c r="AD391" i="19" s="1"/>
  <c r="AC391" i="19" s="1"/>
  <c r="AA391" i="19"/>
  <c r="S391" i="19" s="1"/>
  <c r="K391" i="19" s="1"/>
  <c r="Y391" i="19"/>
  <c r="X391" i="19" s="1"/>
  <c r="W391" i="19" s="1"/>
  <c r="V391" i="19" s="1"/>
  <c r="U391" i="19" s="1"/>
  <c r="Q391" i="19"/>
  <c r="P391" i="19" s="1"/>
  <c r="O391" i="19" s="1"/>
  <c r="N391" i="19" s="1"/>
  <c r="M391" i="19" s="1"/>
  <c r="I391" i="19"/>
  <c r="H391" i="19" s="1"/>
  <c r="G391" i="19" s="1"/>
  <c r="F391" i="19" s="1"/>
  <c r="E391" i="19" s="1"/>
  <c r="AT390" i="19"/>
  <c r="AS390" i="19"/>
  <c r="AR390" i="19" s="1"/>
  <c r="AQ390" i="19" s="1"/>
  <c r="AO390" i="19"/>
  <c r="AM390" i="19"/>
  <c r="AL390" i="19" s="1"/>
  <c r="AK390" i="19" s="1"/>
  <c r="AJ390" i="19" s="1"/>
  <c r="AH390" i="19"/>
  <c r="AF390" i="19"/>
  <c r="AE390" i="19" s="1"/>
  <c r="AD390" i="19" s="1"/>
  <c r="AC390" i="19" s="1"/>
  <c r="AA390" i="19"/>
  <c r="S390" i="19" s="1"/>
  <c r="K390" i="19" s="1"/>
  <c r="Y390" i="19"/>
  <c r="X390" i="19" s="1"/>
  <c r="W390" i="19" s="1"/>
  <c r="V390" i="19" s="1"/>
  <c r="U390" i="19" s="1"/>
  <c r="Q390" i="19"/>
  <c r="P390" i="19" s="1"/>
  <c r="O390" i="19" s="1"/>
  <c r="N390" i="19" s="1"/>
  <c r="M390" i="19" s="1"/>
  <c r="I390" i="19"/>
  <c r="H390" i="19" s="1"/>
  <c r="G390" i="19" s="1"/>
  <c r="F390" i="19" s="1"/>
  <c r="E390" i="19" s="1"/>
  <c r="AT389" i="19"/>
  <c r="AS389" i="19" s="1"/>
  <c r="AR389" i="19" s="1"/>
  <c r="AQ389" i="19" s="1"/>
  <c r="AO389" i="19"/>
  <c r="AM389" i="19"/>
  <c r="AL389" i="19" s="1"/>
  <c r="AK389" i="19"/>
  <c r="AJ389" i="19" s="1"/>
  <c r="AH389" i="19"/>
  <c r="AF389" i="19"/>
  <c r="AE389" i="19" s="1"/>
  <c r="AD389" i="19" s="1"/>
  <c r="AC389" i="19" s="1"/>
  <c r="AA389" i="19"/>
  <c r="S389" i="19" s="1"/>
  <c r="K389" i="19" s="1"/>
  <c r="Y389" i="19"/>
  <c r="X389" i="19" s="1"/>
  <c r="W389" i="19" s="1"/>
  <c r="V389" i="19" s="1"/>
  <c r="U389" i="19" s="1"/>
  <c r="Q389" i="19"/>
  <c r="P389" i="19" s="1"/>
  <c r="O389" i="19" s="1"/>
  <c r="N389" i="19" s="1"/>
  <c r="M389" i="19" s="1"/>
  <c r="I389" i="19"/>
  <c r="H389" i="19" s="1"/>
  <c r="G389" i="19" s="1"/>
  <c r="F389" i="19" s="1"/>
  <c r="E389" i="19" s="1"/>
  <c r="AT388" i="19"/>
  <c r="AS388" i="19" s="1"/>
  <c r="AR388" i="19" s="1"/>
  <c r="AQ388" i="19" s="1"/>
  <c r="AO388" i="19"/>
  <c r="AM388" i="19"/>
  <c r="AL388" i="19" s="1"/>
  <c r="AK388" i="19" s="1"/>
  <c r="AJ388" i="19" s="1"/>
  <c r="AH388" i="19"/>
  <c r="AF388" i="19"/>
  <c r="AE388" i="19" s="1"/>
  <c r="AD388" i="19" s="1"/>
  <c r="AC388" i="19" s="1"/>
  <c r="AA388" i="19"/>
  <c r="S388" i="19" s="1"/>
  <c r="K388" i="19" s="1"/>
  <c r="Y388" i="19"/>
  <c r="X388" i="19" s="1"/>
  <c r="W388" i="19" s="1"/>
  <c r="V388" i="19" s="1"/>
  <c r="U388" i="19" s="1"/>
  <c r="Q388" i="19"/>
  <c r="P388" i="19"/>
  <c r="O388" i="19" s="1"/>
  <c r="N388" i="19" s="1"/>
  <c r="M388" i="19" s="1"/>
  <c r="I388" i="19"/>
  <c r="H388" i="19" s="1"/>
  <c r="G388" i="19" s="1"/>
  <c r="F388" i="19" s="1"/>
  <c r="E388" i="19" s="1"/>
  <c r="AT387" i="19"/>
  <c r="AS387" i="19" s="1"/>
  <c r="AR387" i="19" s="1"/>
  <c r="AQ387" i="19" s="1"/>
  <c r="AO387" i="19"/>
  <c r="AM387" i="19"/>
  <c r="AL387" i="19" s="1"/>
  <c r="AK387" i="19" s="1"/>
  <c r="AJ387" i="19" s="1"/>
  <c r="AH387" i="19"/>
  <c r="AF387" i="19"/>
  <c r="AE387" i="19" s="1"/>
  <c r="AD387" i="19" s="1"/>
  <c r="AC387" i="19" s="1"/>
  <c r="AA387" i="19"/>
  <c r="S387" i="19" s="1"/>
  <c r="K387" i="19" s="1"/>
  <c r="Y387" i="19"/>
  <c r="X387" i="19" s="1"/>
  <c r="W387" i="19" s="1"/>
  <c r="V387" i="19" s="1"/>
  <c r="U387" i="19" s="1"/>
  <c r="Q387" i="19"/>
  <c r="P387" i="19" s="1"/>
  <c r="O387" i="19" s="1"/>
  <c r="N387" i="19" s="1"/>
  <c r="M387" i="19" s="1"/>
  <c r="I387" i="19"/>
  <c r="H387" i="19" s="1"/>
  <c r="G387" i="19" s="1"/>
  <c r="F387" i="19" s="1"/>
  <c r="E387" i="19" s="1"/>
  <c r="AT386" i="19"/>
  <c r="AS386" i="19" s="1"/>
  <c r="AR386" i="19" s="1"/>
  <c r="AQ386" i="19"/>
  <c r="AO386" i="19"/>
  <c r="AM386" i="19"/>
  <c r="AL386" i="19" s="1"/>
  <c r="AK386" i="19" s="1"/>
  <c r="AJ386" i="19" s="1"/>
  <c r="AH386" i="19"/>
  <c r="AF386" i="19"/>
  <c r="AE386" i="19" s="1"/>
  <c r="AD386" i="19" s="1"/>
  <c r="AC386" i="19" s="1"/>
  <c r="AA386" i="19"/>
  <c r="S386" i="19" s="1"/>
  <c r="K386" i="19" s="1"/>
  <c r="Y386" i="19"/>
  <c r="X386" i="19" s="1"/>
  <c r="W386" i="19" s="1"/>
  <c r="V386" i="19" s="1"/>
  <c r="U386" i="19" s="1"/>
  <c r="Q386" i="19"/>
  <c r="P386" i="19" s="1"/>
  <c r="O386" i="19" s="1"/>
  <c r="N386" i="19" s="1"/>
  <c r="M386" i="19" s="1"/>
  <c r="I386" i="19"/>
  <c r="H386" i="19" s="1"/>
  <c r="G386" i="19" s="1"/>
  <c r="F386" i="19" s="1"/>
  <c r="E386" i="19" s="1"/>
  <c r="AT385" i="19"/>
  <c r="AS385" i="19" s="1"/>
  <c r="AR385" i="19" s="1"/>
  <c r="AQ385" i="19" s="1"/>
  <c r="AO385" i="19"/>
  <c r="AM385" i="19"/>
  <c r="AL385" i="19" s="1"/>
  <c r="AK385" i="19" s="1"/>
  <c r="AJ385" i="19" s="1"/>
  <c r="AH385" i="19"/>
  <c r="AF385" i="19"/>
  <c r="AE385" i="19" s="1"/>
  <c r="AD385" i="19" s="1"/>
  <c r="AC385" i="19" s="1"/>
  <c r="AA385" i="19"/>
  <c r="S385" i="19" s="1"/>
  <c r="K385" i="19" s="1"/>
  <c r="Y385" i="19"/>
  <c r="X385" i="19" s="1"/>
  <c r="W385" i="19" s="1"/>
  <c r="V385" i="19" s="1"/>
  <c r="U385" i="19" s="1"/>
  <c r="Q385" i="19"/>
  <c r="P385" i="19" s="1"/>
  <c r="O385" i="19" s="1"/>
  <c r="N385" i="19" s="1"/>
  <c r="M385" i="19" s="1"/>
  <c r="I385" i="19"/>
  <c r="H385" i="19" s="1"/>
  <c r="G385" i="19" s="1"/>
  <c r="F385" i="19"/>
  <c r="E385" i="19" s="1"/>
  <c r="AT384" i="19"/>
  <c r="AS384" i="19" s="1"/>
  <c r="AR384" i="19" s="1"/>
  <c r="AQ384" i="19" s="1"/>
  <c r="AO384" i="19"/>
  <c r="AM384" i="19"/>
  <c r="AL384" i="19" s="1"/>
  <c r="AK384" i="19" s="1"/>
  <c r="AJ384" i="19" s="1"/>
  <c r="AH384" i="19"/>
  <c r="AF384" i="19"/>
  <c r="AE384" i="19" s="1"/>
  <c r="AD384" i="19" s="1"/>
  <c r="AC384" i="19" s="1"/>
  <c r="AA384" i="19"/>
  <c r="S384" i="19" s="1"/>
  <c r="K384" i="19" s="1"/>
  <c r="Y384" i="19"/>
  <c r="X384" i="19" s="1"/>
  <c r="W384" i="19" s="1"/>
  <c r="V384" i="19" s="1"/>
  <c r="U384" i="19" s="1"/>
  <c r="Q384" i="19"/>
  <c r="P384" i="19" s="1"/>
  <c r="O384" i="19" s="1"/>
  <c r="N384" i="19" s="1"/>
  <c r="M384" i="19" s="1"/>
  <c r="I384" i="19"/>
  <c r="H384" i="19" s="1"/>
  <c r="G384" i="19" s="1"/>
  <c r="F384" i="19" s="1"/>
  <c r="E384" i="19" s="1"/>
  <c r="AT383" i="19"/>
  <c r="AS383" i="19" s="1"/>
  <c r="AR383" i="19" s="1"/>
  <c r="AQ383" i="19" s="1"/>
  <c r="AO383" i="19"/>
  <c r="AM383" i="19"/>
  <c r="AL383" i="19" s="1"/>
  <c r="AK383" i="19" s="1"/>
  <c r="AJ383" i="19" s="1"/>
  <c r="AH383" i="19"/>
  <c r="AF383" i="19"/>
  <c r="AE383" i="19" s="1"/>
  <c r="AD383" i="19" s="1"/>
  <c r="AC383" i="19" s="1"/>
  <c r="AA383" i="19"/>
  <c r="S383" i="19" s="1"/>
  <c r="K383" i="19" s="1"/>
  <c r="Y383" i="19"/>
  <c r="X383" i="19" s="1"/>
  <c r="W383" i="19" s="1"/>
  <c r="V383" i="19" s="1"/>
  <c r="U383" i="19" s="1"/>
  <c r="Q383" i="19"/>
  <c r="P383" i="19" s="1"/>
  <c r="O383" i="19" s="1"/>
  <c r="N383" i="19" s="1"/>
  <c r="M383" i="19" s="1"/>
  <c r="I383" i="19"/>
  <c r="H383" i="19" s="1"/>
  <c r="G383" i="19" s="1"/>
  <c r="F383" i="19" s="1"/>
  <c r="E383" i="19" s="1"/>
  <c r="AT382" i="19"/>
  <c r="AS382" i="19" s="1"/>
  <c r="AR382" i="19" s="1"/>
  <c r="AQ382" i="19" s="1"/>
  <c r="AO382" i="19"/>
  <c r="AM382" i="19"/>
  <c r="AL382" i="19" s="1"/>
  <c r="AK382" i="19" s="1"/>
  <c r="AJ382" i="19" s="1"/>
  <c r="AH382" i="19"/>
  <c r="AF382" i="19"/>
  <c r="AE382" i="19" s="1"/>
  <c r="AD382" i="19" s="1"/>
  <c r="AC382" i="19" s="1"/>
  <c r="AA382" i="19"/>
  <c r="S382" i="19" s="1"/>
  <c r="K382" i="19" s="1"/>
  <c r="Y382" i="19"/>
  <c r="X382" i="19" s="1"/>
  <c r="W382" i="19" s="1"/>
  <c r="V382" i="19" s="1"/>
  <c r="U382" i="19" s="1"/>
  <c r="Q382" i="19"/>
  <c r="P382" i="19" s="1"/>
  <c r="O382" i="19" s="1"/>
  <c r="N382" i="19" s="1"/>
  <c r="M382" i="19" s="1"/>
  <c r="I382" i="19"/>
  <c r="H382" i="19" s="1"/>
  <c r="G382" i="19" s="1"/>
  <c r="F382" i="19" s="1"/>
  <c r="E382" i="19" s="1"/>
  <c r="AT381" i="19"/>
  <c r="AS381" i="19" s="1"/>
  <c r="AR381" i="19" s="1"/>
  <c r="AQ381" i="19" s="1"/>
  <c r="AO381" i="19"/>
  <c r="AM381" i="19"/>
  <c r="AL381" i="19" s="1"/>
  <c r="AK381" i="19" s="1"/>
  <c r="AJ381" i="19" s="1"/>
  <c r="AH381" i="19"/>
  <c r="AF381" i="19"/>
  <c r="AE381" i="19" s="1"/>
  <c r="AD381" i="19" s="1"/>
  <c r="AC381" i="19" s="1"/>
  <c r="AA381" i="19"/>
  <c r="S381" i="19" s="1"/>
  <c r="K381" i="19" s="1"/>
  <c r="Y381" i="19"/>
  <c r="X381" i="19" s="1"/>
  <c r="W381" i="19" s="1"/>
  <c r="V381" i="19" s="1"/>
  <c r="U381" i="19" s="1"/>
  <c r="Q381" i="19"/>
  <c r="P381" i="19" s="1"/>
  <c r="O381" i="19" s="1"/>
  <c r="N381" i="19" s="1"/>
  <c r="M381" i="19" s="1"/>
  <c r="I381" i="19"/>
  <c r="H381" i="19" s="1"/>
  <c r="G381" i="19" s="1"/>
  <c r="F381" i="19" s="1"/>
  <c r="E381" i="19" s="1"/>
  <c r="AT380" i="19"/>
  <c r="AS380" i="19" s="1"/>
  <c r="AR380" i="19" s="1"/>
  <c r="AQ380" i="19" s="1"/>
  <c r="AO380" i="19"/>
  <c r="AM380" i="19"/>
  <c r="AL380" i="19" s="1"/>
  <c r="AK380" i="19" s="1"/>
  <c r="AJ380" i="19" s="1"/>
  <c r="AH380" i="19"/>
  <c r="AF380" i="19"/>
  <c r="AE380" i="19" s="1"/>
  <c r="AD380" i="19" s="1"/>
  <c r="AC380" i="19" s="1"/>
  <c r="AA380" i="19"/>
  <c r="S380" i="19" s="1"/>
  <c r="K380" i="19" s="1"/>
  <c r="Y380" i="19"/>
  <c r="X380" i="19" s="1"/>
  <c r="W380" i="19" s="1"/>
  <c r="V380" i="19" s="1"/>
  <c r="U380" i="19" s="1"/>
  <c r="Q380" i="19"/>
  <c r="P380" i="19" s="1"/>
  <c r="O380" i="19" s="1"/>
  <c r="N380" i="19" s="1"/>
  <c r="M380" i="19" s="1"/>
  <c r="I380" i="19"/>
  <c r="H380" i="19" s="1"/>
  <c r="G380" i="19" s="1"/>
  <c r="F380" i="19" s="1"/>
  <c r="E380" i="19" s="1"/>
  <c r="AT379" i="19"/>
  <c r="AS379" i="19" s="1"/>
  <c r="AR379" i="19" s="1"/>
  <c r="AQ379" i="19" s="1"/>
  <c r="AO379" i="19"/>
  <c r="AM379" i="19"/>
  <c r="AL379" i="19" s="1"/>
  <c r="AK379" i="19" s="1"/>
  <c r="AJ379" i="19" s="1"/>
  <c r="AH379" i="19"/>
  <c r="AF379" i="19"/>
  <c r="AE379" i="19" s="1"/>
  <c r="AD379" i="19" s="1"/>
  <c r="AC379" i="19" s="1"/>
  <c r="AA379" i="19"/>
  <c r="S379" i="19" s="1"/>
  <c r="K379" i="19" s="1"/>
  <c r="Y379" i="19"/>
  <c r="X379" i="19" s="1"/>
  <c r="W379" i="19" s="1"/>
  <c r="V379" i="19" s="1"/>
  <c r="U379" i="19" s="1"/>
  <c r="Q379" i="19"/>
  <c r="P379" i="19" s="1"/>
  <c r="O379" i="19" s="1"/>
  <c r="N379" i="19" s="1"/>
  <c r="M379" i="19" s="1"/>
  <c r="I379" i="19"/>
  <c r="H379" i="19" s="1"/>
  <c r="G379" i="19" s="1"/>
  <c r="F379" i="19" s="1"/>
  <c r="E379" i="19" s="1"/>
  <c r="AT378" i="19"/>
  <c r="AS378" i="19" s="1"/>
  <c r="AR378" i="19" s="1"/>
  <c r="AQ378" i="19" s="1"/>
  <c r="AM378" i="19"/>
  <c r="AL378" i="19" s="1"/>
  <c r="AK378" i="19" s="1"/>
  <c r="AJ378" i="19" s="1"/>
  <c r="AH378" i="19"/>
  <c r="AF378" i="19"/>
  <c r="AE378" i="19" s="1"/>
  <c r="AD378" i="19" s="1"/>
  <c r="AC378" i="19" s="1"/>
  <c r="AA378" i="19"/>
  <c r="S378" i="19" s="1"/>
  <c r="K378" i="19" s="1"/>
  <c r="Y378" i="19"/>
  <c r="X378" i="19" s="1"/>
  <c r="W378" i="19" s="1"/>
  <c r="V378" i="19" s="1"/>
  <c r="U378" i="19" s="1"/>
  <c r="Q378" i="19"/>
  <c r="P378" i="19" s="1"/>
  <c r="O378" i="19" s="1"/>
  <c r="N378" i="19" s="1"/>
  <c r="M378" i="19" s="1"/>
  <c r="I378" i="19"/>
  <c r="H378" i="19" s="1"/>
  <c r="G378" i="19" s="1"/>
  <c r="F378" i="19" s="1"/>
  <c r="E378" i="19" s="1"/>
  <c r="AT377" i="19"/>
  <c r="AS377" i="19" s="1"/>
  <c r="AR377" i="19" s="1"/>
  <c r="AQ377" i="19" s="1"/>
  <c r="AO377" i="19"/>
  <c r="AM377" i="19"/>
  <c r="AL377" i="19" s="1"/>
  <c r="AK377" i="19" s="1"/>
  <c r="AJ377" i="19" s="1"/>
  <c r="AH377" i="19"/>
  <c r="AF377" i="19"/>
  <c r="AE377" i="19" s="1"/>
  <c r="AD377" i="19" s="1"/>
  <c r="AC377" i="19" s="1"/>
  <c r="AA377" i="19"/>
  <c r="S377" i="19" s="1"/>
  <c r="K377" i="19" s="1"/>
  <c r="Y377" i="19"/>
  <c r="X377" i="19" s="1"/>
  <c r="W377" i="19" s="1"/>
  <c r="V377" i="19" s="1"/>
  <c r="U377" i="19" s="1"/>
  <c r="Q377" i="19"/>
  <c r="P377" i="19" s="1"/>
  <c r="O377" i="19" s="1"/>
  <c r="N377" i="19" s="1"/>
  <c r="M377" i="19" s="1"/>
  <c r="I377" i="19"/>
  <c r="H377" i="19" s="1"/>
  <c r="G377" i="19" s="1"/>
  <c r="F377" i="19" s="1"/>
  <c r="E377" i="19" s="1"/>
  <c r="AT376" i="19"/>
  <c r="AS376" i="19" s="1"/>
  <c r="AR376" i="19" s="1"/>
  <c r="AQ376" i="19" s="1"/>
  <c r="AO376" i="19"/>
  <c r="AM376" i="19"/>
  <c r="AL376" i="19" s="1"/>
  <c r="AK376" i="19" s="1"/>
  <c r="AJ376" i="19" s="1"/>
  <c r="AH376" i="19"/>
  <c r="AF376" i="19"/>
  <c r="AE376" i="19" s="1"/>
  <c r="AD376" i="19" s="1"/>
  <c r="AC376" i="19" s="1"/>
  <c r="AA376" i="19"/>
  <c r="S376" i="19" s="1"/>
  <c r="K376" i="19" s="1"/>
  <c r="Y376" i="19"/>
  <c r="X376" i="19" s="1"/>
  <c r="W376" i="19" s="1"/>
  <c r="V376" i="19" s="1"/>
  <c r="U376" i="19" s="1"/>
  <c r="Q376" i="19"/>
  <c r="P376" i="19" s="1"/>
  <c r="O376" i="19" s="1"/>
  <c r="N376" i="19" s="1"/>
  <c r="M376" i="19" s="1"/>
  <c r="I376" i="19"/>
  <c r="H376" i="19" s="1"/>
  <c r="G376" i="19"/>
  <c r="F376" i="19" s="1"/>
  <c r="E376" i="19" s="1"/>
  <c r="AT375" i="19"/>
  <c r="AS375" i="19" s="1"/>
  <c r="AR375" i="19" s="1"/>
  <c r="AQ375" i="19" s="1"/>
  <c r="AO375" i="19"/>
  <c r="AM375" i="19"/>
  <c r="AL375" i="19" s="1"/>
  <c r="AK375" i="19" s="1"/>
  <c r="AJ375" i="19" s="1"/>
  <c r="AH375" i="19"/>
  <c r="AF375" i="19"/>
  <c r="AE375" i="19" s="1"/>
  <c r="AD375" i="19" s="1"/>
  <c r="AC375" i="19" s="1"/>
  <c r="AA375" i="19"/>
  <c r="S375" i="19" s="1"/>
  <c r="K375" i="19" s="1"/>
  <c r="Y375" i="19"/>
  <c r="X375" i="19" s="1"/>
  <c r="W375" i="19" s="1"/>
  <c r="V375" i="19" s="1"/>
  <c r="U375" i="19" s="1"/>
  <c r="Q375" i="19"/>
  <c r="P375" i="19" s="1"/>
  <c r="O375" i="19" s="1"/>
  <c r="N375" i="19" s="1"/>
  <c r="M375" i="19" s="1"/>
  <c r="I375" i="19"/>
  <c r="H375" i="19" s="1"/>
  <c r="G375" i="19" s="1"/>
  <c r="F375" i="19" s="1"/>
  <c r="E375" i="19" s="1"/>
  <c r="AT374" i="19"/>
  <c r="AS374" i="19" s="1"/>
  <c r="AR374" i="19" s="1"/>
  <c r="AQ374" i="19" s="1"/>
  <c r="AO374" i="19"/>
  <c r="AM374" i="19"/>
  <c r="AL374" i="19" s="1"/>
  <c r="AK374" i="19" s="1"/>
  <c r="AJ374" i="19" s="1"/>
  <c r="AH374" i="19"/>
  <c r="AF374" i="19"/>
  <c r="AE374" i="19" s="1"/>
  <c r="AD374" i="19" s="1"/>
  <c r="AC374" i="19" s="1"/>
  <c r="AA374" i="19"/>
  <c r="S374" i="19" s="1"/>
  <c r="K374" i="19" s="1"/>
  <c r="Y374" i="19"/>
  <c r="X374" i="19" s="1"/>
  <c r="W374" i="19" s="1"/>
  <c r="V374" i="19" s="1"/>
  <c r="U374" i="19" s="1"/>
  <c r="Q374" i="19"/>
  <c r="P374" i="19" s="1"/>
  <c r="O374" i="19" s="1"/>
  <c r="N374" i="19" s="1"/>
  <c r="M374" i="19" s="1"/>
  <c r="I374" i="19"/>
  <c r="H374" i="19" s="1"/>
  <c r="G374" i="19" s="1"/>
  <c r="F374" i="19" s="1"/>
  <c r="E374" i="19" s="1"/>
  <c r="AT373" i="19"/>
  <c r="AS373" i="19" s="1"/>
  <c r="AR373" i="19" s="1"/>
  <c r="AQ373" i="19" s="1"/>
  <c r="AO373" i="19"/>
  <c r="AM373" i="19"/>
  <c r="AL373" i="19" s="1"/>
  <c r="AK373" i="19" s="1"/>
  <c r="AJ373" i="19" s="1"/>
  <c r="AH373" i="19"/>
  <c r="AF373" i="19"/>
  <c r="AE373" i="19" s="1"/>
  <c r="AD373" i="19" s="1"/>
  <c r="AC373" i="19" s="1"/>
  <c r="AA373" i="19"/>
  <c r="S373" i="19" s="1"/>
  <c r="K373" i="19" s="1"/>
  <c r="Y373" i="19"/>
  <c r="X373" i="19" s="1"/>
  <c r="W373" i="19" s="1"/>
  <c r="V373" i="19" s="1"/>
  <c r="U373" i="19" s="1"/>
  <c r="Q373" i="19"/>
  <c r="P373" i="19" s="1"/>
  <c r="O373" i="19" s="1"/>
  <c r="N373" i="19" s="1"/>
  <c r="M373" i="19" s="1"/>
  <c r="I373" i="19"/>
  <c r="H373" i="19" s="1"/>
  <c r="G373" i="19" s="1"/>
  <c r="F373" i="19" s="1"/>
  <c r="E373" i="19" s="1"/>
  <c r="AT372" i="19"/>
  <c r="AS372" i="19" s="1"/>
  <c r="AR372" i="19" s="1"/>
  <c r="AQ372" i="19" s="1"/>
  <c r="AO372" i="19"/>
  <c r="AM372" i="19"/>
  <c r="AL372" i="19" s="1"/>
  <c r="AK372" i="19" s="1"/>
  <c r="AJ372" i="19" s="1"/>
  <c r="AH372" i="19"/>
  <c r="AF372" i="19"/>
  <c r="AE372" i="19" s="1"/>
  <c r="AD372" i="19" s="1"/>
  <c r="AC372" i="19" s="1"/>
  <c r="AA372" i="19"/>
  <c r="S372" i="19" s="1"/>
  <c r="K372" i="19" s="1"/>
  <c r="Y372" i="19"/>
  <c r="X372" i="19" s="1"/>
  <c r="W372" i="19" s="1"/>
  <c r="V372" i="19"/>
  <c r="U372" i="19" s="1"/>
  <c r="Q372" i="19"/>
  <c r="P372" i="19" s="1"/>
  <c r="O372" i="19" s="1"/>
  <c r="N372" i="19" s="1"/>
  <c r="M372" i="19" s="1"/>
  <c r="I372" i="19"/>
  <c r="H372" i="19" s="1"/>
  <c r="G372" i="19" s="1"/>
  <c r="F372" i="19" s="1"/>
  <c r="E372" i="19" s="1"/>
  <c r="AT371" i="19"/>
  <c r="AS371" i="19" s="1"/>
  <c r="AR371" i="19" s="1"/>
  <c r="AQ371" i="19" s="1"/>
  <c r="AO371" i="19"/>
  <c r="AM371" i="19"/>
  <c r="AL371" i="19" s="1"/>
  <c r="AK371" i="19" s="1"/>
  <c r="AJ371" i="19" s="1"/>
  <c r="AH371" i="19"/>
  <c r="AF371" i="19"/>
  <c r="AE371" i="19" s="1"/>
  <c r="AD371" i="19" s="1"/>
  <c r="AC371" i="19" s="1"/>
  <c r="AA371" i="19"/>
  <c r="S371" i="19" s="1"/>
  <c r="K371" i="19" s="1"/>
  <c r="Y371" i="19"/>
  <c r="X371" i="19" s="1"/>
  <c r="W371" i="19" s="1"/>
  <c r="V371" i="19"/>
  <c r="U371" i="19" s="1"/>
  <c r="Q371" i="19"/>
  <c r="P371" i="19" s="1"/>
  <c r="O371" i="19" s="1"/>
  <c r="N371" i="19" s="1"/>
  <c r="M371" i="19" s="1"/>
  <c r="I371" i="19"/>
  <c r="H371" i="19" s="1"/>
  <c r="G371" i="19" s="1"/>
  <c r="F371" i="19" s="1"/>
  <c r="E371" i="19" s="1"/>
  <c r="AT370" i="19"/>
  <c r="AS370" i="19" s="1"/>
  <c r="AR370" i="19" s="1"/>
  <c r="AQ370" i="19" s="1"/>
  <c r="AO370" i="19"/>
  <c r="AM370" i="19"/>
  <c r="AL370" i="19" s="1"/>
  <c r="AK370" i="19" s="1"/>
  <c r="AJ370" i="19" s="1"/>
  <c r="AH370" i="19"/>
  <c r="AF370" i="19"/>
  <c r="AE370" i="19" s="1"/>
  <c r="AD370" i="19" s="1"/>
  <c r="AC370" i="19" s="1"/>
  <c r="AA370" i="19"/>
  <c r="S370" i="19" s="1"/>
  <c r="K370" i="19" s="1"/>
  <c r="Y370" i="19"/>
  <c r="X370" i="19" s="1"/>
  <c r="W370" i="19" s="1"/>
  <c r="V370" i="19" s="1"/>
  <c r="U370" i="19" s="1"/>
  <c r="Q370" i="19"/>
  <c r="P370" i="19" s="1"/>
  <c r="O370" i="19" s="1"/>
  <c r="N370" i="19" s="1"/>
  <c r="M370" i="19" s="1"/>
  <c r="I370" i="19"/>
  <c r="H370" i="19" s="1"/>
  <c r="G370" i="19" s="1"/>
  <c r="F370" i="19" s="1"/>
  <c r="E370" i="19" s="1"/>
  <c r="AT369" i="19"/>
  <c r="AS369" i="19" s="1"/>
  <c r="AR369" i="19" s="1"/>
  <c r="AQ369" i="19" s="1"/>
  <c r="AO369" i="19"/>
  <c r="AM369" i="19"/>
  <c r="AL369" i="19" s="1"/>
  <c r="AK369" i="19" s="1"/>
  <c r="AJ369" i="19" s="1"/>
  <c r="AH369" i="19"/>
  <c r="AF369" i="19"/>
  <c r="AE369" i="19" s="1"/>
  <c r="AD369" i="19" s="1"/>
  <c r="AC369" i="19" s="1"/>
  <c r="AA369" i="19"/>
  <c r="S369" i="19" s="1"/>
  <c r="K369" i="19" s="1"/>
  <c r="Y369" i="19"/>
  <c r="X369" i="19" s="1"/>
  <c r="W369" i="19" s="1"/>
  <c r="V369" i="19" s="1"/>
  <c r="U369" i="19" s="1"/>
  <c r="Q369" i="19"/>
  <c r="P369" i="19" s="1"/>
  <c r="O369" i="19" s="1"/>
  <c r="N369" i="19" s="1"/>
  <c r="M369" i="19" s="1"/>
  <c r="I369" i="19"/>
  <c r="H369" i="19" s="1"/>
  <c r="G369" i="19" s="1"/>
  <c r="F369" i="19" s="1"/>
  <c r="E369" i="19" s="1"/>
  <c r="AT368" i="19"/>
  <c r="AS368" i="19" s="1"/>
  <c r="AR368" i="19" s="1"/>
  <c r="AQ368" i="19" s="1"/>
  <c r="AO368" i="19"/>
  <c r="AM368" i="19"/>
  <c r="AL368" i="19" s="1"/>
  <c r="AK368" i="19" s="1"/>
  <c r="AJ368" i="19" s="1"/>
  <c r="AH368" i="19"/>
  <c r="AF368" i="19"/>
  <c r="AE368" i="19" s="1"/>
  <c r="AD368" i="19" s="1"/>
  <c r="AC368" i="19" s="1"/>
  <c r="AA368" i="19"/>
  <c r="S368" i="19" s="1"/>
  <c r="K368" i="19" s="1"/>
  <c r="Y368" i="19"/>
  <c r="X368" i="19" s="1"/>
  <c r="W368" i="19" s="1"/>
  <c r="V368" i="19" s="1"/>
  <c r="U368" i="19" s="1"/>
  <c r="Q368" i="19"/>
  <c r="P368" i="19" s="1"/>
  <c r="O368" i="19" s="1"/>
  <c r="N368" i="19" s="1"/>
  <c r="M368" i="19" s="1"/>
  <c r="I368" i="19"/>
  <c r="H368" i="19" s="1"/>
  <c r="G368" i="19" s="1"/>
  <c r="F368" i="19" s="1"/>
  <c r="E368" i="19" s="1"/>
  <c r="AT367" i="19"/>
  <c r="AS367" i="19" s="1"/>
  <c r="AR367" i="19" s="1"/>
  <c r="AQ367" i="19" s="1"/>
  <c r="AO367" i="19"/>
  <c r="AM367" i="19"/>
  <c r="AL367" i="19" s="1"/>
  <c r="AK367" i="19" s="1"/>
  <c r="AJ367" i="19" s="1"/>
  <c r="AH367" i="19"/>
  <c r="AF367" i="19"/>
  <c r="AE367" i="19" s="1"/>
  <c r="AD367" i="19" s="1"/>
  <c r="AC367" i="19" s="1"/>
  <c r="AA367" i="19"/>
  <c r="S367" i="19" s="1"/>
  <c r="Y367" i="19"/>
  <c r="X367" i="19" s="1"/>
  <c r="W367" i="19" s="1"/>
  <c r="V367" i="19" s="1"/>
  <c r="U367" i="19" s="1"/>
  <c r="Q367" i="19"/>
  <c r="P367" i="19" s="1"/>
  <c r="O367" i="19" s="1"/>
  <c r="N367" i="19" s="1"/>
  <c r="M367" i="19" s="1"/>
  <c r="K367" i="19"/>
  <c r="I367" i="19"/>
  <c r="H367" i="19" s="1"/>
  <c r="G367" i="19" s="1"/>
  <c r="F367" i="19" s="1"/>
  <c r="E367" i="19" s="1"/>
  <c r="AT366" i="19"/>
  <c r="AS366" i="19" s="1"/>
  <c r="AR366" i="19" s="1"/>
  <c r="AQ366" i="19"/>
  <c r="AO366" i="19"/>
  <c r="AM366" i="19"/>
  <c r="AL366" i="19" s="1"/>
  <c r="AK366" i="19" s="1"/>
  <c r="AJ366" i="19" s="1"/>
  <c r="AH366" i="19"/>
  <c r="AF366" i="19"/>
  <c r="AE366" i="19" s="1"/>
  <c r="AD366" i="19" s="1"/>
  <c r="AC366" i="19" s="1"/>
  <c r="AA366" i="19"/>
  <c r="S366" i="19" s="1"/>
  <c r="K366" i="19" s="1"/>
  <c r="Y366" i="19"/>
  <c r="X366" i="19" s="1"/>
  <c r="W366" i="19" s="1"/>
  <c r="V366" i="19" s="1"/>
  <c r="U366" i="19" s="1"/>
  <c r="Q366" i="19"/>
  <c r="P366" i="19"/>
  <c r="O366" i="19" s="1"/>
  <c r="N366" i="19" s="1"/>
  <c r="M366" i="19" s="1"/>
  <c r="I366" i="19"/>
  <c r="H366" i="19" s="1"/>
  <c r="G366" i="19" s="1"/>
  <c r="F366" i="19" s="1"/>
  <c r="E366" i="19" s="1"/>
  <c r="AT365" i="19"/>
  <c r="AS365" i="19" s="1"/>
  <c r="AR365" i="19" s="1"/>
  <c r="AQ365" i="19" s="1"/>
  <c r="AO365" i="19"/>
  <c r="AM365" i="19"/>
  <c r="AL365" i="19" s="1"/>
  <c r="AK365" i="19" s="1"/>
  <c r="AJ365" i="19" s="1"/>
  <c r="AH365" i="19"/>
  <c r="AF365" i="19"/>
  <c r="AE365" i="19" s="1"/>
  <c r="AD365" i="19" s="1"/>
  <c r="AC365" i="19" s="1"/>
  <c r="AA365" i="19"/>
  <c r="S365" i="19" s="1"/>
  <c r="K365" i="19" s="1"/>
  <c r="Y365" i="19"/>
  <c r="X365" i="19" s="1"/>
  <c r="W365" i="19" s="1"/>
  <c r="V365" i="19" s="1"/>
  <c r="U365" i="19" s="1"/>
  <c r="Q365" i="19"/>
  <c r="P365" i="19" s="1"/>
  <c r="O365" i="19" s="1"/>
  <c r="N365" i="19" s="1"/>
  <c r="M365" i="19" s="1"/>
  <c r="I365" i="19"/>
  <c r="H365" i="19" s="1"/>
  <c r="G365" i="19" s="1"/>
  <c r="F365" i="19" s="1"/>
  <c r="E365" i="19" s="1"/>
  <c r="AT364" i="19"/>
  <c r="AS364" i="19" s="1"/>
  <c r="AR364" i="19" s="1"/>
  <c r="AQ364" i="19" s="1"/>
  <c r="AO364" i="19"/>
  <c r="AM364" i="19"/>
  <c r="AL364" i="19" s="1"/>
  <c r="AK364" i="19" s="1"/>
  <c r="AJ364" i="19" s="1"/>
  <c r="AH364" i="19"/>
  <c r="AF364" i="19"/>
  <c r="AE364" i="19" s="1"/>
  <c r="AD364" i="19" s="1"/>
  <c r="AC364" i="19" s="1"/>
  <c r="AA364" i="19"/>
  <c r="S364" i="19" s="1"/>
  <c r="K364" i="19" s="1"/>
  <c r="Y364" i="19"/>
  <c r="X364" i="19" s="1"/>
  <c r="W364" i="19" s="1"/>
  <c r="V364" i="19" s="1"/>
  <c r="U364" i="19" s="1"/>
  <c r="Q364" i="19"/>
  <c r="P364" i="19" s="1"/>
  <c r="O364" i="19" s="1"/>
  <c r="N364" i="19" s="1"/>
  <c r="M364" i="19" s="1"/>
  <c r="I364" i="19"/>
  <c r="H364" i="19" s="1"/>
  <c r="G364" i="19"/>
  <c r="F364" i="19" s="1"/>
  <c r="E364" i="19" s="1"/>
  <c r="AM363" i="19"/>
  <c r="AL363" i="19" s="1"/>
  <c r="AK363" i="19" s="1"/>
  <c r="AJ363" i="19" s="1"/>
  <c r="AH363" i="19"/>
  <c r="AF363" i="19"/>
  <c r="AE363" i="19" s="1"/>
  <c r="AD363" i="19" s="1"/>
  <c r="AC363" i="19" s="1"/>
  <c r="AA363" i="19"/>
  <c r="S363" i="19" s="1"/>
  <c r="K363" i="19" s="1"/>
  <c r="Y363" i="19"/>
  <c r="X363" i="19" s="1"/>
  <c r="W363" i="19" s="1"/>
  <c r="V363" i="19" s="1"/>
  <c r="U363" i="19" s="1"/>
  <c r="Q363" i="19"/>
  <c r="P363" i="19" s="1"/>
  <c r="O363" i="19" s="1"/>
  <c r="N363" i="19" s="1"/>
  <c r="M363" i="19" s="1"/>
  <c r="I363" i="19"/>
  <c r="H363" i="19" s="1"/>
  <c r="G363" i="19" s="1"/>
  <c r="F363" i="19" s="1"/>
  <c r="E363" i="19" s="1"/>
  <c r="AT362" i="19"/>
  <c r="AS362" i="19" s="1"/>
  <c r="AR362" i="19" s="1"/>
  <c r="AQ362" i="19" s="1"/>
  <c r="AO362" i="19"/>
  <c r="AM362" i="19"/>
  <c r="AL362" i="19" s="1"/>
  <c r="AK362" i="19" s="1"/>
  <c r="AJ362" i="19" s="1"/>
  <c r="AH362" i="19"/>
  <c r="AF362" i="19"/>
  <c r="AE362" i="19" s="1"/>
  <c r="AD362" i="19" s="1"/>
  <c r="AC362" i="19" s="1"/>
  <c r="AA362" i="19"/>
  <c r="Y362" i="19"/>
  <c r="X362" i="19"/>
  <c r="W362" i="19" s="1"/>
  <c r="V362" i="19" s="1"/>
  <c r="U362" i="19" s="1"/>
  <c r="S362" i="19"/>
  <c r="K362" i="19" s="1"/>
  <c r="Q362" i="19"/>
  <c r="P362" i="19" s="1"/>
  <c r="O362" i="19" s="1"/>
  <c r="N362" i="19" s="1"/>
  <c r="M362" i="19" s="1"/>
  <c r="I362" i="19"/>
  <c r="H362" i="19" s="1"/>
  <c r="G362" i="19" s="1"/>
  <c r="F362" i="19" s="1"/>
  <c r="E362" i="19" s="1"/>
  <c r="AT361" i="19"/>
  <c r="AS361" i="19" s="1"/>
  <c r="AR361" i="19" s="1"/>
  <c r="AQ361" i="19" s="1"/>
  <c r="AO361" i="19"/>
  <c r="AM361" i="19"/>
  <c r="AL361" i="19" s="1"/>
  <c r="AK361" i="19" s="1"/>
  <c r="AJ361" i="19" s="1"/>
  <c r="AH361" i="19"/>
  <c r="AF361" i="19"/>
  <c r="AE361" i="19" s="1"/>
  <c r="AD361" i="19" s="1"/>
  <c r="AC361" i="19" s="1"/>
  <c r="AA361" i="19"/>
  <c r="S361" i="19" s="1"/>
  <c r="K361" i="19" s="1"/>
  <c r="Y361" i="19"/>
  <c r="X361" i="19" s="1"/>
  <c r="W361" i="19" s="1"/>
  <c r="V361" i="19" s="1"/>
  <c r="U361" i="19" s="1"/>
  <c r="Q361" i="19"/>
  <c r="P361" i="19" s="1"/>
  <c r="O361" i="19" s="1"/>
  <c r="N361" i="19" s="1"/>
  <c r="M361" i="19" s="1"/>
  <c r="I361" i="19"/>
  <c r="H361" i="19" s="1"/>
  <c r="G361" i="19" s="1"/>
  <c r="F361" i="19" s="1"/>
  <c r="E361" i="19" s="1"/>
  <c r="AT360" i="19"/>
  <c r="AS360" i="19" s="1"/>
  <c r="AR360" i="19" s="1"/>
  <c r="AQ360" i="19" s="1"/>
  <c r="AO360" i="19"/>
  <c r="AM360" i="19"/>
  <c r="AL360" i="19" s="1"/>
  <c r="AK360" i="19" s="1"/>
  <c r="AJ360" i="19" s="1"/>
  <c r="AH360" i="19"/>
  <c r="AF360" i="19"/>
  <c r="AE360" i="19" s="1"/>
  <c r="AD360" i="19" s="1"/>
  <c r="AC360" i="19" s="1"/>
  <c r="AA360" i="19"/>
  <c r="S360" i="19" s="1"/>
  <c r="K360" i="19" s="1"/>
  <c r="Y360" i="19"/>
  <c r="X360" i="19" s="1"/>
  <c r="W360" i="19" s="1"/>
  <c r="V360" i="19" s="1"/>
  <c r="U360" i="19" s="1"/>
  <c r="Q360" i="19"/>
  <c r="P360" i="19" s="1"/>
  <c r="O360" i="19" s="1"/>
  <c r="N360" i="19" s="1"/>
  <c r="M360" i="19" s="1"/>
  <c r="I360" i="19"/>
  <c r="H360" i="19" s="1"/>
  <c r="G360" i="19" s="1"/>
  <c r="F360" i="19" s="1"/>
  <c r="E360" i="19" s="1"/>
  <c r="AT359" i="19"/>
  <c r="AS359" i="19" s="1"/>
  <c r="AR359" i="19" s="1"/>
  <c r="AQ359" i="19" s="1"/>
  <c r="AO359" i="19"/>
  <c r="AM359" i="19"/>
  <c r="AL359" i="19" s="1"/>
  <c r="AK359" i="19" s="1"/>
  <c r="AJ359" i="19" s="1"/>
  <c r="AH359" i="19"/>
  <c r="AF359" i="19"/>
  <c r="AE359" i="19" s="1"/>
  <c r="AD359" i="19" s="1"/>
  <c r="AC359" i="19" s="1"/>
  <c r="AA359" i="19"/>
  <c r="S359" i="19" s="1"/>
  <c r="K359" i="19" s="1"/>
  <c r="Y359" i="19"/>
  <c r="X359" i="19" s="1"/>
  <c r="W359" i="19" s="1"/>
  <c r="V359" i="19" s="1"/>
  <c r="U359" i="19" s="1"/>
  <c r="Q359" i="19"/>
  <c r="P359" i="19" s="1"/>
  <c r="O359" i="19"/>
  <c r="N359" i="19" s="1"/>
  <c r="M359" i="19" s="1"/>
  <c r="I359" i="19"/>
  <c r="H359" i="19" s="1"/>
  <c r="G359" i="19" s="1"/>
  <c r="F359" i="19" s="1"/>
  <c r="E359" i="19" s="1"/>
  <c r="AT358" i="19"/>
  <c r="AS358" i="19" s="1"/>
  <c r="AR358" i="19" s="1"/>
  <c r="AQ358" i="19" s="1"/>
  <c r="AO358" i="19"/>
  <c r="AM358" i="19"/>
  <c r="AL358" i="19" s="1"/>
  <c r="AK358" i="19" s="1"/>
  <c r="AJ358" i="19" s="1"/>
  <c r="AH358" i="19"/>
  <c r="AF358" i="19"/>
  <c r="AE358" i="19" s="1"/>
  <c r="AD358" i="19" s="1"/>
  <c r="AC358" i="19" s="1"/>
  <c r="AA358" i="19"/>
  <c r="S358" i="19" s="1"/>
  <c r="K358" i="19" s="1"/>
  <c r="Y358" i="19"/>
  <c r="X358" i="19" s="1"/>
  <c r="W358" i="19" s="1"/>
  <c r="V358" i="19" s="1"/>
  <c r="U358" i="19" s="1"/>
  <c r="Q358" i="19"/>
  <c r="P358" i="19" s="1"/>
  <c r="O358" i="19" s="1"/>
  <c r="N358" i="19" s="1"/>
  <c r="M358" i="19" s="1"/>
  <c r="I358" i="19"/>
  <c r="H358" i="19" s="1"/>
  <c r="G358" i="19" s="1"/>
  <c r="F358" i="19" s="1"/>
  <c r="E358" i="19" s="1"/>
  <c r="AT357" i="19"/>
  <c r="AS357" i="19" s="1"/>
  <c r="AR357" i="19" s="1"/>
  <c r="AQ357" i="19" s="1"/>
  <c r="AO357" i="19"/>
  <c r="AM357" i="19"/>
  <c r="AL357" i="19" s="1"/>
  <c r="AK357" i="19" s="1"/>
  <c r="AJ357" i="19" s="1"/>
  <c r="AH357" i="19"/>
  <c r="AF357" i="19"/>
  <c r="AE357" i="19" s="1"/>
  <c r="AD357" i="19" s="1"/>
  <c r="AC357" i="19" s="1"/>
  <c r="AA357" i="19"/>
  <c r="S357" i="19" s="1"/>
  <c r="K357" i="19" s="1"/>
  <c r="Y357" i="19"/>
  <c r="X357" i="19" s="1"/>
  <c r="W357" i="19" s="1"/>
  <c r="V357" i="19" s="1"/>
  <c r="U357" i="19" s="1"/>
  <c r="Q357" i="19"/>
  <c r="P357" i="19" s="1"/>
  <c r="O357" i="19" s="1"/>
  <c r="N357" i="19" s="1"/>
  <c r="M357" i="19" s="1"/>
  <c r="I357" i="19"/>
  <c r="H357" i="19" s="1"/>
  <c r="G357" i="19" s="1"/>
  <c r="F357" i="19" s="1"/>
  <c r="E357" i="19" s="1"/>
  <c r="AT356" i="19"/>
  <c r="AS356" i="19" s="1"/>
  <c r="AR356" i="19" s="1"/>
  <c r="AQ356" i="19" s="1"/>
  <c r="AO356" i="19"/>
  <c r="AM356" i="19"/>
  <c r="AL356" i="19" s="1"/>
  <c r="AK356" i="19" s="1"/>
  <c r="AJ356" i="19" s="1"/>
  <c r="AH356" i="19"/>
  <c r="AF356" i="19"/>
  <c r="AE356" i="19" s="1"/>
  <c r="AD356" i="19" s="1"/>
  <c r="AC356" i="19" s="1"/>
  <c r="AA356" i="19"/>
  <c r="S356" i="19" s="1"/>
  <c r="K356" i="19" s="1"/>
  <c r="Y356" i="19"/>
  <c r="X356" i="19" s="1"/>
  <c r="W356" i="19" s="1"/>
  <c r="V356" i="19" s="1"/>
  <c r="U356" i="19" s="1"/>
  <c r="Q356" i="19"/>
  <c r="P356" i="19" s="1"/>
  <c r="O356" i="19" s="1"/>
  <c r="N356" i="19" s="1"/>
  <c r="M356" i="19" s="1"/>
  <c r="I356" i="19"/>
  <c r="H356" i="19" s="1"/>
  <c r="G356" i="19" s="1"/>
  <c r="F356" i="19" s="1"/>
  <c r="E356" i="19" s="1"/>
  <c r="AT355" i="19"/>
  <c r="AS355" i="19" s="1"/>
  <c r="AR355" i="19" s="1"/>
  <c r="AQ355" i="19" s="1"/>
  <c r="AO355" i="19"/>
  <c r="AM355" i="19"/>
  <c r="AL355" i="19" s="1"/>
  <c r="AK355" i="19" s="1"/>
  <c r="AJ355" i="19" s="1"/>
  <c r="AH355" i="19"/>
  <c r="AF355" i="19"/>
  <c r="AE355" i="19" s="1"/>
  <c r="AD355" i="19" s="1"/>
  <c r="AC355" i="19" s="1"/>
  <c r="AA355" i="19"/>
  <c r="S355" i="19" s="1"/>
  <c r="K355" i="19" s="1"/>
  <c r="Y355" i="19"/>
  <c r="X355" i="19" s="1"/>
  <c r="W355" i="19" s="1"/>
  <c r="V355" i="19" s="1"/>
  <c r="U355" i="19" s="1"/>
  <c r="Q355" i="19"/>
  <c r="P355" i="19" s="1"/>
  <c r="O355" i="19" s="1"/>
  <c r="N355" i="19" s="1"/>
  <c r="M355" i="19" s="1"/>
  <c r="I355" i="19"/>
  <c r="H355" i="19" s="1"/>
  <c r="G355" i="19" s="1"/>
  <c r="F355" i="19" s="1"/>
  <c r="E355" i="19" s="1"/>
  <c r="AT354" i="19"/>
  <c r="AS354" i="19" s="1"/>
  <c r="AR354" i="19" s="1"/>
  <c r="AQ354" i="19" s="1"/>
  <c r="AO354" i="19"/>
  <c r="AM354" i="19"/>
  <c r="AL354" i="19" s="1"/>
  <c r="AK354" i="19" s="1"/>
  <c r="AJ354" i="19" s="1"/>
  <c r="AH354" i="19"/>
  <c r="AF354" i="19"/>
  <c r="AE354" i="19" s="1"/>
  <c r="AD354" i="19" s="1"/>
  <c r="AC354" i="19" s="1"/>
  <c r="AA354" i="19"/>
  <c r="S354" i="19" s="1"/>
  <c r="K354" i="19" s="1"/>
  <c r="Y354" i="19"/>
  <c r="X354" i="19" s="1"/>
  <c r="W354" i="19" s="1"/>
  <c r="V354" i="19" s="1"/>
  <c r="U354" i="19" s="1"/>
  <c r="Q354" i="19"/>
  <c r="P354" i="19" s="1"/>
  <c r="O354" i="19" s="1"/>
  <c r="N354" i="19" s="1"/>
  <c r="M354" i="19" s="1"/>
  <c r="I354" i="19"/>
  <c r="H354" i="19" s="1"/>
  <c r="G354" i="19" s="1"/>
  <c r="F354" i="19" s="1"/>
  <c r="E354" i="19" s="1"/>
  <c r="AT353" i="19"/>
  <c r="AS353" i="19" s="1"/>
  <c r="AR353" i="19" s="1"/>
  <c r="AQ353" i="19" s="1"/>
  <c r="AO353" i="19"/>
  <c r="AM353" i="19"/>
  <c r="AL353" i="19"/>
  <c r="AK353" i="19" s="1"/>
  <c r="AJ353" i="19" s="1"/>
  <c r="AH353" i="19"/>
  <c r="AF353" i="19"/>
  <c r="AE353" i="19"/>
  <c r="AD353" i="19" s="1"/>
  <c r="AC353" i="19" s="1"/>
  <c r="AA353" i="19"/>
  <c r="S353" i="19" s="1"/>
  <c r="K353" i="19" s="1"/>
  <c r="Y353" i="19"/>
  <c r="X353" i="19" s="1"/>
  <c r="W353" i="19" s="1"/>
  <c r="V353" i="19" s="1"/>
  <c r="U353" i="19" s="1"/>
  <c r="Q353" i="19"/>
  <c r="P353" i="19" s="1"/>
  <c r="O353" i="19" s="1"/>
  <c r="N353" i="19" s="1"/>
  <c r="M353" i="19" s="1"/>
  <c r="I353" i="19"/>
  <c r="H353" i="19" s="1"/>
  <c r="G353" i="19" s="1"/>
  <c r="F353" i="19" s="1"/>
  <c r="E353" i="19" s="1"/>
  <c r="AT352" i="19"/>
  <c r="AS352" i="19" s="1"/>
  <c r="AR352" i="19" s="1"/>
  <c r="AQ352" i="19" s="1"/>
  <c r="AO352" i="19"/>
  <c r="AM352" i="19"/>
  <c r="AL352" i="19" s="1"/>
  <c r="AK352" i="19" s="1"/>
  <c r="AJ352" i="19" s="1"/>
  <c r="AH352" i="19"/>
  <c r="AF352" i="19"/>
  <c r="AE352" i="19" s="1"/>
  <c r="AD352" i="19" s="1"/>
  <c r="AC352" i="19" s="1"/>
  <c r="AA352" i="19"/>
  <c r="S352" i="19" s="1"/>
  <c r="K352" i="19" s="1"/>
  <c r="Y352" i="19"/>
  <c r="X352" i="19" s="1"/>
  <c r="W352" i="19" s="1"/>
  <c r="V352" i="19" s="1"/>
  <c r="U352" i="19" s="1"/>
  <c r="Q352" i="19"/>
  <c r="P352" i="19" s="1"/>
  <c r="O352" i="19" s="1"/>
  <c r="N352" i="19" s="1"/>
  <c r="M352" i="19" s="1"/>
  <c r="I352" i="19"/>
  <c r="H352" i="19" s="1"/>
  <c r="G352" i="19" s="1"/>
  <c r="F352" i="19" s="1"/>
  <c r="E352" i="19" s="1"/>
  <c r="AT351" i="19"/>
  <c r="AS351" i="19" s="1"/>
  <c r="AR351" i="19" s="1"/>
  <c r="AQ351" i="19" s="1"/>
  <c r="AO351" i="19"/>
  <c r="AM351" i="19"/>
  <c r="AL351" i="19" s="1"/>
  <c r="AK351" i="19" s="1"/>
  <c r="AJ351" i="19" s="1"/>
  <c r="AH351" i="19"/>
  <c r="AF351" i="19"/>
  <c r="AE351" i="19"/>
  <c r="AD351" i="19" s="1"/>
  <c r="AC351" i="19" s="1"/>
  <c r="AA351" i="19"/>
  <c r="S351" i="19" s="1"/>
  <c r="K351" i="19" s="1"/>
  <c r="Y351" i="19"/>
  <c r="X351" i="19" s="1"/>
  <c r="W351" i="19" s="1"/>
  <c r="V351" i="19" s="1"/>
  <c r="U351" i="19" s="1"/>
  <c r="Q351" i="19"/>
  <c r="P351" i="19" s="1"/>
  <c r="O351" i="19" s="1"/>
  <c r="N351" i="19" s="1"/>
  <c r="M351" i="19" s="1"/>
  <c r="I351" i="19"/>
  <c r="H351" i="19" s="1"/>
  <c r="G351" i="19" s="1"/>
  <c r="F351" i="19" s="1"/>
  <c r="E351" i="19" s="1"/>
  <c r="AT350" i="19"/>
  <c r="AS350" i="19" s="1"/>
  <c r="AR350" i="19" s="1"/>
  <c r="AQ350" i="19" s="1"/>
  <c r="AO350" i="19"/>
  <c r="AM350" i="19"/>
  <c r="AL350" i="19" s="1"/>
  <c r="AK350" i="19" s="1"/>
  <c r="AJ350" i="19" s="1"/>
  <c r="AH350" i="19"/>
  <c r="AF350" i="19"/>
  <c r="AE350" i="19" s="1"/>
  <c r="AD350" i="19" s="1"/>
  <c r="AC350" i="19" s="1"/>
  <c r="AA350" i="19"/>
  <c r="S350" i="19" s="1"/>
  <c r="K350" i="19" s="1"/>
  <c r="Y350" i="19"/>
  <c r="X350" i="19" s="1"/>
  <c r="W350" i="19" s="1"/>
  <c r="V350" i="19" s="1"/>
  <c r="U350" i="19" s="1"/>
  <c r="Q350" i="19"/>
  <c r="P350" i="19" s="1"/>
  <c r="O350" i="19" s="1"/>
  <c r="N350" i="19" s="1"/>
  <c r="M350" i="19" s="1"/>
  <c r="I350" i="19"/>
  <c r="H350" i="19" s="1"/>
  <c r="G350" i="19" s="1"/>
  <c r="F350" i="19" s="1"/>
  <c r="E350" i="19" s="1"/>
  <c r="AT349" i="19"/>
  <c r="AS349" i="19" s="1"/>
  <c r="AR349" i="19" s="1"/>
  <c r="AQ349" i="19" s="1"/>
  <c r="AO349" i="19"/>
  <c r="AM349" i="19"/>
  <c r="AL349" i="19" s="1"/>
  <c r="AK349" i="19" s="1"/>
  <c r="AJ349" i="19" s="1"/>
  <c r="AH349" i="19"/>
  <c r="AF349" i="19"/>
  <c r="AE349" i="19" s="1"/>
  <c r="AD349" i="19" s="1"/>
  <c r="AC349" i="19" s="1"/>
  <c r="AA349" i="19"/>
  <c r="S349" i="19" s="1"/>
  <c r="K349" i="19" s="1"/>
  <c r="Y349" i="19"/>
  <c r="X349" i="19" s="1"/>
  <c r="W349" i="19" s="1"/>
  <c r="V349" i="19" s="1"/>
  <c r="U349" i="19" s="1"/>
  <c r="Q349" i="19"/>
  <c r="P349" i="19" s="1"/>
  <c r="O349" i="19" s="1"/>
  <c r="N349" i="19" s="1"/>
  <c r="M349" i="19" s="1"/>
  <c r="I349" i="19"/>
  <c r="H349" i="19" s="1"/>
  <c r="G349" i="19" s="1"/>
  <c r="F349" i="19" s="1"/>
  <c r="E349" i="19" s="1"/>
  <c r="AM348" i="19"/>
  <c r="AL348" i="19" s="1"/>
  <c r="AK348" i="19" s="1"/>
  <c r="AJ348" i="19" s="1"/>
  <c r="AH348" i="19"/>
  <c r="AF348" i="19"/>
  <c r="AE348" i="19" s="1"/>
  <c r="AD348" i="19" s="1"/>
  <c r="AC348" i="19" s="1"/>
  <c r="AA348" i="19"/>
  <c r="S348" i="19" s="1"/>
  <c r="K348" i="19" s="1"/>
  <c r="Y348" i="19"/>
  <c r="X348" i="19" s="1"/>
  <c r="W348" i="19" s="1"/>
  <c r="V348" i="19" s="1"/>
  <c r="U348" i="19" s="1"/>
  <c r="Q348" i="19"/>
  <c r="P348" i="19" s="1"/>
  <c r="O348" i="19" s="1"/>
  <c r="N348" i="19" s="1"/>
  <c r="M348" i="19" s="1"/>
  <c r="I348" i="19"/>
  <c r="H348" i="19" s="1"/>
  <c r="G348" i="19" s="1"/>
  <c r="F348" i="19" s="1"/>
  <c r="E348" i="19" s="1"/>
  <c r="AT347" i="19"/>
  <c r="AS347" i="19" s="1"/>
  <c r="AR347" i="19" s="1"/>
  <c r="AQ347" i="19" s="1"/>
  <c r="AO347" i="19"/>
  <c r="AM347" i="19"/>
  <c r="AL347" i="19" s="1"/>
  <c r="AK347" i="19" s="1"/>
  <c r="AJ347" i="19" s="1"/>
  <c r="AH347" i="19"/>
  <c r="AF347" i="19"/>
  <c r="AE347" i="19" s="1"/>
  <c r="AD347" i="19" s="1"/>
  <c r="AC347" i="19" s="1"/>
  <c r="AA347" i="19"/>
  <c r="S347" i="19" s="1"/>
  <c r="K347" i="19" s="1"/>
  <c r="Y347" i="19"/>
  <c r="X347" i="19" s="1"/>
  <c r="W347" i="19" s="1"/>
  <c r="V347" i="19" s="1"/>
  <c r="U347" i="19" s="1"/>
  <c r="Q347" i="19"/>
  <c r="P347" i="19" s="1"/>
  <c r="O347" i="19" s="1"/>
  <c r="N347" i="19" s="1"/>
  <c r="M347" i="19" s="1"/>
  <c r="I347" i="19"/>
  <c r="H347" i="19" s="1"/>
  <c r="G347" i="19" s="1"/>
  <c r="F347" i="19" s="1"/>
  <c r="E347" i="19" s="1"/>
  <c r="AT346" i="19"/>
  <c r="AS346" i="19" s="1"/>
  <c r="AR346" i="19" s="1"/>
  <c r="AQ346" i="19" s="1"/>
  <c r="AO346" i="19"/>
  <c r="AM346" i="19"/>
  <c r="AL346" i="19" s="1"/>
  <c r="AK346" i="19" s="1"/>
  <c r="AJ346" i="19" s="1"/>
  <c r="AH346" i="19"/>
  <c r="AF346" i="19"/>
  <c r="AE346" i="19" s="1"/>
  <c r="AD346" i="19" s="1"/>
  <c r="AC346" i="19" s="1"/>
  <c r="AA346" i="19"/>
  <c r="S346" i="19" s="1"/>
  <c r="K346" i="19" s="1"/>
  <c r="Y346" i="19"/>
  <c r="X346" i="19"/>
  <c r="W346" i="19" s="1"/>
  <c r="V346" i="19" s="1"/>
  <c r="U346" i="19" s="1"/>
  <c r="Q346" i="19"/>
  <c r="P346" i="19" s="1"/>
  <c r="O346" i="19" s="1"/>
  <c r="N346" i="19" s="1"/>
  <c r="M346" i="19" s="1"/>
  <c r="I346" i="19"/>
  <c r="H346" i="19" s="1"/>
  <c r="G346" i="19" s="1"/>
  <c r="F346" i="19" s="1"/>
  <c r="E346" i="19" s="1"/>
  <c r="AT345" i="19"/>
  <c r="AS345" i="19" s="1"/>
  <c r="AR345" i="19" s="1"/>
  <c r="AQ345" i="19" s="1"/>
  <c r="AO345" i="19"/>
  <c r="AM345" i="19"/>
  <c r="AL345" i="19" s="1"/>
  <c r="AK345" i="19" s="1"/>
  <c r="AJ345" i="19" s="1"/>
  <c r="AH345" i="19"/>
  <c r="AF345" i="19"/>
  <c r="AE345" i="19" s="1"/>
  <c r="AD345" i="19" s="1"/>
  <c r="AC345" i="19" s="1"/>
  <c r="AA345" i="19"/>
  <c r="S345" i="19" s="1"/>
  <c r="K345" i="19" s="1"/>
  <c r="Y345" i="19"/>
  <c r="X345" i="19" s="1"/>
  <c r="W345" i="19" s="1"/>
  <c r="V345" i="19" s="1"/>
  <c r="U345" i="19" s="1"/>
  <c r="Q345" i="19"/>
  <c r="P345" i="19" s="1"/>
  <c r="O345" i="19" s="1"/>
  <c r="N345" i="19" s="1"/>
  <c r="M345" i="19" s="1"/>
  <c r="I345" i="19"/>
  <c r="H345" i="19" s="1"/>
  <c r="G345" i="19"/>
  <c r="F345" i="19" s="1"/>
  <c r="E345" i="19" s="1"/>
  <c r="AT344" i="19"/>
  <c r="AS344" i="19" s="1"/>
  <c r="AR344" i="19" s="1"/>
  <c r="AQ344" i="19" s="1"/>
  <c r="AO344" i="19"/>
  <c r="AM344" i="19"/>
  <c r="AL344" i="19" s="1"/>
  <c r="AK344" i="19" s="1"/>
  <c r="AJ344" i="19" s="1"/>
  <c r="AH344" i="19"/>
  <c r="AF344" i="19"/>
  <c r="AE344" i="19" s="1"/>
  <c r="AD344" i="19" s="1"/>
  <c r="AC344" i="19" s="1"/>
  <c r="AA344" i="19"/>
  <c r="S344" i="19" s="1"/>
  <c r="K344" i="19" s="1"/>
  <c r="Y344" i="19"/>
  <c r="X344" i="19" s="1"/>
  <c r="W344" i="19" s="1"/>
  <c r="V344" i="19" s="1"/>
  <c r="U344" i="19" s="1"/>
  <c r="Q344" i="19"/>
  <c r="P344" i="19" s="1"/>
  <c r="O344" i="19" s="1"/>
  <c r="N344" i="19" s="1"/>
  <c r="M344" i="19" s="1"/>
  <c r="I344" i="19"/>
  <c r="H344" i="19" s="1"/>
  <c r="G344" i="19" s="1"/>
  <c r="F344" i="19" s="1"/>
  <c r="E344" i="19" s="1"/>
  <c r="AT343" i="19"/>
  <c r="AS343" i="19" s="1"/>
  <c r="AR343" i="19" s="1"/>
  <c r="AQ343" i="19" s="1"/>
  <c r="AO343" i="19"/>
  <c r="AM343" i="19"/>
  <c r="AL343" i="19" s="1"/>
  <c r="AK343" i="19" s="1"/>
  <c r="AJ343" i="19" s="1"/>
  <c r="AH343" i="19"/>
  <c r="AF343" i="19"/>
  <c r="AE343" i="19" s="1"/>
  <c r="AD343" i="19" s="1"/>
  <c r="AC343" i="19" s="1"/>
  <c r="AA343" i="19"/>
  <c r="S343" i="19" s="1"/>
  <c r="K343" i="19" s="1"/>
  <c r="Y343" i="19"/>
  <c r="X343" i="19" s="1"/>
  <c r="W343" i="19" s="1"/>
  <c r="V343" i="19" s="1"/>
  <c r="U343" i="19" s="1"/>
  <c r="Q343" i="19"/>
  <c r="P343" i="19" s="1"/>
  <c r="O343" i="19" s="1"/>
  <c r="N343" i="19" s="1"/>
  <c r="M343" i="19" s="1"/>
  <c r="I343" i="19"/>
  <c r="H343" i="19" s="1"/>
  <c r="G343" i="19" s="1"/>
  <c r="F343" i="19" s="1"/>
  <c r="E343" i="19" s="1"/>
  <c r="AT342" i="19"/>
  <c r="AS342" i="19" s="1"/>
  <c r="AR342" i="19" s="1"/>
  <c r="AQ342" i="19" s="1"/>
  <c r="AO342" i="19"/>
  <c r="AM342" i="19"/>
  <c r="AL342" i="19" s="1"/>
  <c r="AK342" i="19" s="1"/>
  <c r="AJ342" i="19" s="1"/>
  <c r="AH342" i="19"/>
  <c r="AF342" i="19"/>
  <c r="AE342" i="19" s="1"/>
  <c r="AD342" i="19" s="1"/>
  <c r="AC342" i="19" s="1"/>
  <c r="AA342" i="19"/>
  <c r="S342" i="19" s="1"/>
  <c r="K342" i="19" s="1"/>
  <c r="Y342" i="19"/>
  <c r="X342" i="19" s="1"/>
  <c r="W342" i="19" s="1"/>
  <c r="V342" i="19" s="1"/>
  <c r="U342" i="19" s="1"/>
  <c r="Q342" i="19"/>
  <c r="P342" i="19" s="1"/>
  <c r="O342" i="19" s="1"/>
  <c r="N342" i="19"/>
  <c r="M342" i="19" s="1"/>
  <c r="I342" i="19"/>
  <c r="H342" i="19" s="1"/>
  <c r="G342" i="19" s="1"/>
  <c r="F342" i="19" s="1"/>
  <c r="E342" i="19" s="1"/>
  <c r="AT341" i="19"/>
  <c r="AS341" i="19" s="1"/>
  <c r="AR341" i="19" s="1"/>
  <c r="AQ341" i="19" s="1"/>
  <c r="AO341" i="19"/>
  <c r="AM341" i="19"/>
  <c r="AL341" i="19" s="1"/>
  <c r="AK341" i="19" s="1"/>
  <c r="AJ341" i="19" s="1"/>
  <c r="AH341" i="19"/>
  <c r="AF341" i="19"/>
  <c r="AE341" i="19" s="1"/>
  <c r="AD341" i="19" s="1"/>
  <c r="AC341" i="19" s="1"/>
  <c r="AA341" i="19"/>
  <c r="S341" i="19" s="1"/>
  <c r="K341" i="19" s="1"/>
  <c r="Y341" i="19"/>
  <c r="X341" i="19" s="1"/>
  <c r="W341" i="19" s="1"/>
  <c r="V341" i="19" s="1"/>
  <c r="U341" i="19" s="1"/>
  <c r="Q341" i="19"/>
  <c r="P341" i="19" s="1"/>
  <c r="O341" i="19" s="1"/>
  <c r="N341" i="19" s="1"/>
  <c r="M341" i="19" s="1"/>
  <c r="I341" i="19"/>
  <c r="H341" i="19" s="1"/>
  <c r="G341" i="19" s="1"/>
  <c r="F341" i="19" s="1"/>
  <c r="E341" i="19" s="1"/>
  <c r="AT340" i="19"/>
  <c r="AS340" i="19" s="1"/>
  <c r="AR340" i="19" s="1"/>
  <c r="AQ340" i="19" s="1"/>
  <c r="AO340" i="19"/>
  <c r="AM340" i="19"/>
  <c r="AL340" i="19" s="1"/>
  <c r="AK340" i="19" s="1"/>
  <c r="AJ340" i="19" s="1"/>
  <c r="AH340" i="19"/>
  <c r="AF340" i="19"/>
  <c r="AE340" i="19" s="1"/>
  <c r="AD340" i="19" s="1"/>
  <c r="AC340" i="19" s="1"/>
  <c r="AA340" i="19"/>
  <c r="S340" i="19" s="1"/>
  <c r="Y340" i="19"/>
  <c r="X340" i="19" s="1"/>
  <c r="W340" i="19" s="1"/>
  <c r="V340" i="19" s="1"/>
  <c r="U340" i="19" s="1"/>
  <c r="Q340" i="19"/>
  <c r="P340" i="19" s="1"/>
  <c r="O340" i="19" s="1"/>
  <c r="N340" i="19" s="1"/>
  <c r="M340" i="19" s="1"/>
  <c r="K340" i="19"/>
  <c r="I340" i="19"/>
  <c r="H340" i="19" s="1"/>
  <c r="G340" i="19" s="1"/>
  <c r="F340" i="19" s="1"/>
  <c r="E340" i="19" s="1"/>
  <c r="AT339" i="19"/>
  <c r="AS339" i="19" s="1"/>
  <c r="AR339" i="19" s="1"/>
  <c r="AQ339" i="19" s="1"/>
  <c r="AO339" i="19"/>
  <c r="AM339" i="19"/>
  <c r="AL339" i="19" s="1"/>
  <c r="AK339" i="19" s="1"/>
  <c r="AJ339" i="19" s="1"/>
  <c r="AH339" i="19"/>
  <c r="AF339" i="19"/>
  <c r="AE339" i="19" s="1"/>
  <c r="AD339" i="19" s="1"/>
  <c r="AC339" i="19" s="1"/>
  <c r="AA339" i="19"/>
  <c r="S339" i="19" s="1"/>
  <c r="K339" i="19" s="1"/>
  <c r="Y339" i="19"/>
  <c r="X339" i="19"/>
  <c r="W339" i="19" s="1"/>
  <c r="V339" i="19" s="1"/>
  <c r="U339" i="19" s="1"/>
  <c r="Q339" i="19"/>
  <c r="P339" i="19" s="1"/>
  <c r="O339" i="19" s="1"/>
  <c r="N339" i="19" s="1"/>
  <c r="M339" i="19" s="1"/>
  <c r="I339" i="19"/>
  <c r="H339" i="19" s="1"/>
  <c r="G339" i="19" s="1"/>
  <c r="F339" i="19" s="1"/>
  <c r="E339" i="19" s="1"/>
  <c r="AT338" i="19"/>
  <c r="AS338" i="19" s="1"/>
  <c r="AR338" i="19" s="1"/>
  <c r="AQ338" i="19" s="1"/>
  <c r="AO338" i="19"/>
  <c r="AM338" i="19"/>
  <c r="AL338" i="19" s="1"/>
  <c r="AK338" i="19" s="1"/>
  <c r="AJ338" i="19" s="1"/>
  <c r="AH338" i="19"/>
  <c r="AF338" i="19"/>
  <c r="AE338" i="19" s="1"/>
  <c r="AD338" i="19" s="1"/>
  <c r="AC338" i="19" s="1"/>
  <c r="AA338" i="19"/>
  <c r="S338" i="19" s="1"/>
  <c r="K338" i="19" s="1"/>
  <c r="Y338" i="19"/>
  <c r="X338" i="19" s="1"/>
  <c r="W338" i="19" s="1"/>
  <c r="V338" i="19" s="1"/>
  <c r="U338" i="19" s="1"/>
  <c r="Q338" i="19"/>
  <c r="P338" i="19" s="1"/>
  <c r="O338" i="19" s="1"/>
  <c r="N338" i="19" s="1"/>
  <c r="M338" i="19" s="1"/>
  <c r="I338" i="19"/>
  <c r="H338" i="19" s="1"/>
  <c r="G338" i="19" s="1"/>
  <c r="F338" i="19" s="1"/>
  <c r="E338" i="19" s="1"/>
  <c r="AT337" i="19"/>
  <c r="AS337" i="19" s="1"/>
  <c r="AR337" i="19" s="1"/>
  <c r="AQ337" i="19" s="1"/>
  <c r="AO337" i="19"/>
  <c r="AM337" i="19"/>
  <c r="AL337" i="19" s="1"/>
  <c r="AK337" i="19" s="1"/>
  <c r="AJ337" i="19" s="1"/>
  <c r="AH337" i="19"/>
  <c r="AF337" i="19"/>
  <c r="AE337" i="19" s="1"/>
  <c r="AD337" i="19" s="1"/>
  <c r="AC337" i="19" s="1"/>
  <c r="AA337" i="19"/>
  <c r="S337" i="19" s="1"/>
  <c r="K337" i="19" s="1"/>
  <c r="Y337" i="19"/>
  <c r="X337" i="19" s="1"/>
  <c r="W337" i="19" s="1"/>
  <c r="V337" i="19" s="1"/>
  <c r="U337" i="19" s="1"/>
  <c r="Q337" i="19"/>
  <c r="P337" i="19" s="1"/>
  <c r="O337" i="19" s="1"/>
  <c r="N337" i="19" s="1"/>
  <c r="M337" i="19" s="1"/>
  <c r="I337" i="19"/>
  <c r="H337" i="19"/>
  <c r="G337" i="19" s="1"/>
  <c r="F337" i="19" s="1"/>
  <c r="E337" i="19" s="1"/>
  <c r="AT336" i="19"/>
  <c r="AS336" i="19" s="1"/>
  <c r="AR336" i="19" s="1"/>
  <c r="AQ336" i="19" s="1"/>
  <c r="AO336" i="19"/>
  <c r="AM336" i="19"/>
  <c r="AL336" i="19" s="1"/>
  <c r="AK336" i="19" s="1"/>
  <c r="AJ336" i="19" s="1"/>
  <c r="AH336" i="19"/>
  <c r="AF336" i="19"/>
  <c r="AE336" i="19" s="1"/>
  <c r="AD336" i="19" s="1"/>
  <c r="AC336" i="19"/>
  <c r="AA336" i="19"/>
  <c r="S336" i="19" s="1"/>
  <c r="K336" i="19" s="1"/>
  <c r="Y336" i="19"/>
  <c r="X336" i="19" s="1"/>
  <c r="W336" i="19" s="1"/>
  <c r="V336" i="19" s="1"/>
  <c r="U336" i="19" s="1"/>
  <c r="Q336" i="19"/>
  <c r="P336" i="19" s="1"/>
  <c r="O336" i="19" s="1"/>
  <c r="N336" i="19" s="1"/>
  <c r="M336" i="19" s="1"/>
  <c r="I336" i="19"/>
  <c r="H336" i="19" s="1"/>
  <c r="G336" i="19" s="1"/>
  <c r="F336" i="19" s="1"/>
  <c r="E336" i="19" s="1"/>
  <c r="AT335" i="19"/>
  <c r="AS335" i="19" s="1"/>
  <c r="AR335" i="19" s="1"/>
  <c r="AQ335" i="19" s="1"/>
  <c r="AO335" i="19"/>
  <c r="AM335" i="19"/>
  <c r="AL335" i="19" s="1"/>
  <c r="AK335" i="19" s="1"/>
  <c r="AJ335" i="19" s="1"/>
  <c r="AH335" i="19"/>
  <c r="AF335" i="19"/>
  <c r="AE335" i="19" s="1"/>
  <c r="AD335" i="19" s="1"/>
  <c r="AC335" i="19" s="1"/>
  <c r="AA335" i="19"/>
  <c r="S335" i="19" s="1"/>
  <c r="K335" i="19" s="1"/>
  <c r="Y335" i="19"/>
  <c r="X335" i="19" s="1"/>
  <c r="W335" i="19" s="1"/>
  <c r="V335" i="19" s="1"/>
  <c r="U335" i="19" s="1"/>
  <c r="Q335" i="19"/>
  <c r="P335" i="19" s="1"/>
  <c r="O335" i="19" s="1"/>
  <c r="N335" i="19" s="1"/>
  <c r="M335" i="19" s="1"/>
  <c r="I335" i="19"/>
  <c r="H335" i="19" s="1"/>
  <c r="G335" i="19" s="1"/>
  <c r="F335" i="19" s="1"/>
  <c r="E335" i="19" s="1"/>
  <c r="AT334" i="19"/>
  <c r="AS334" i="19" s="1"/>
  <c r="AR334" i="19" s="1"/>
  <c r="AQ334" i="19" s="1"/>
  <c r="AO334" i="19"/>
  <c r="AM334" i="19"/>
  <c r="AL334" i="19" s="1"/>
  <c r="AK334" i="19" s="1"/>
  <c r="AJ334" i="19" s="1"/>
  <c r="AH334" i="19"/>
  <c r="AF334" i="19"/>
  <c r="AE334" i="19" s="1"/>
  <c r="AD334" i="19" s="1"/>
  <c r="AC334" i="19" s="1"/>
  <c r="AA334" i="19"/>
  <c r="S334" i="19" s="1"/>
  <c r="K334" i="19" s="1"/>
  <c r="Y334" i="19"/>
  <c r="X334" i="19" s="1"/>
  <c r="W334" i="19" s="1"/>
  <c r="V334" i="19" s="1"/>
  <c r="U334" i="19" s="1"/>
  <c r="Q334" i="19"/>
  <c r="P334" i="19" s="1"/>
  <c r="O334" i="19" s="1"/>
  <c r="N334" i="19" s="1"/>
  <c r="M334" i="19" s="1"/>
  <c r="I334" i="19"/>
  <c r="H334" i="19" s="1"/>
  <c r="G334" i="19" s="1"/>
  <c r="F334" i="19" s="1"/>
  <c r="E334" i="19" s="1"/>
  <c r="AT333" i="19"/>
  <c r="AS333" i="19" s="1"/>
  <c r="AR333" i="19" s="1"/>
  <c r="AQ333" i="19" s="1"/>
  <c r="AM333" i="19"/>
  <c r="AL333" i="19" s="1"/>
  <c r="AK333" i="19" s="1"/>
  <c r="AJ333" i="19" s="1"/>
  <c r="AH333" i="19"/>
  <c r="AF333" i="19"/>
  <c r="AE333" i="19" s="1"/>
  <c r="AD333" i="19" s="1"/>
  <c r="AC333" i="19" s="1"/>
  <c r="AA333" i="19"/>
  <c r="S333" i="19" s="1"/>
  <c r="K333" i="19" s="1"/>
  <c r="Y333" i="19"/>
  <c r="X333" i="19" s="1"/>
  <c r="W333" i="19" s="1"/>
  <c r="V333" i="19" s="1"/>
  <c r="U333" i="19" s="1"/>
  <c r="Q333" i="19"/>
  <c r="P333" i="19" s="1"/>
  <c r="O333" i="19" s="1"/>
  <c r="N333" i="19" s="1"/>
  <c r="M333" i="19" s="1"/>
  <c r="I333" i="19"/>
  <c r="H333" i="19" s="1"/>
  <c r="G333" i="19" s="1"/>
  <c r="F333" i="19" s="1"/>
  <c r="E333" i="19" s="1"/>
  <c r="AT332" i="19"/>
  <c r="AS332" i="19" s="1"/>
  <c r="AR332" i="19" s="1"/>
  <c r="AQ332" i="19" s="1"/>
  <c r="AO332" i="19"/>
  <c r="AM332" i="19"/>
  <c r="AL332" i="19" s="1"/>
  <c r="AK332" i="19" s="1"/>
  <c r="AJ332" i="19" s="1"/>
  <c r="AH332" i="19"/>
  <c r="AF332" i="19"/>
  <c r="AE332" i="19" s="1"/>
  <c r="AD332" i="19" s="1"/>
  <c r="AC332" i="19" s="1"/>
  <c r="AA332" i="19"/>
  <c r="S332" i="19" s="1"/>
  <c r="K332" i="19" s="1"/>
  <c r="Y332" i="19"/>
  <c r="X332" i="19" s="1"/>
  <c r="W332" i="19" s="1"/>
  <c r="V332" i="19" s="1"/>
  <c r="U332" i="19" s="1"/>
  <c r="Q332" i="19"/>
  <c r="P332" i="19" s="1"/>
  <c r="O332" i="19" s="1"/>
  <c r="N332" i="19" s="1"/>
  <c r="M332" i="19" s="1"/>
  <c r="I332" i="19"/>
  <c r="H332" i="19" s="1"/>
  <c r="G332" i="19" s="1"/>
  <c r="F332" i="19" s="1"/>
  <c r="E332" i="19" s="1"/>
  <c r="AT331" i="19"/>
  <c r="AS331" i="19" s="1"/>
  <c r="AR331" i="19" s="1"/>
  <c r="AQ331" i="19" s="1"/>
  <c r="AO331" i="19"/>
  <c r="AM331" i="19"/>
  <c r="AL331" i="19" s="1"/>
  <c r="AK331" i="19" s="1"/>
  <c r="AJ331" i="19" s="1"/>
  <c r="AH331" i="19"/>
  <c r="AF331" i="19"/>
  <c r="AE331" i="19"/>
  <c r="AD331" i="19" s="1"/>
  <c r="AC331" i="19" s="1"/>
  <c r="AA331" i="19"/>
  <c r="S331" i="19" s="1"/>
  <c r="K331" i="19" s="1"/>
  <c r="Y331" i="19"/>
  <c r="X331" i="19" s="1"/>
  <c r="W331" i="19" s="1"/>
  <c r="V331" i="19" s="1"/>
  <c r="U331" i="19" s="1"/>
  <c r="Q331" i="19"/>
  <c r="P331" i="19" s="1"/>
  <c r="O331" i="19" s="1"/>
  <c r="N331" i="19" s="1"/>
  <c r="M331" i="19" s="1"/>
  <c r="I331" i="19"/>
  <c r="H331" i="19" s="1"/>
  <c r="G331" i="19" s="1"/>
  <c r="F331" i="19" s="1"/>
  <c r="E331" i="19" s="1"/>
  <c r="AT330" i="19"/>
  <c r="AS330" i="19" s="1"/>
  <c r="AR330" i="19" s="1"/>
  <c r="AQ330" i="19" s="1"/>
  <c r="AO330" i="19"/>
  <c r="AM330" i="19"/>
  <c r="AL330" i="19" s="1"/>
  <c r="AK330" i="19" s="1"/>
  <c r="AJ330" i="19" s="1"/>
  <c r="AH330" i="19"/>
  <c r="AF330" i="19"/>
  <c r="AE330" i="19" s="1"/>
  <c r="AD330" i="19" s="1"/>
  <c r="AC330" i="19" s="1"/>
  <c r="AA330" i="19"/>
  <c r="S330" i="19" s="1"/>
  <c r="K330" i="19" s="1"/>
  <c r="Y330" i="19"/>
  <c r="X330" i="19" s="1"/>
  <c r="W330" i="19" s="1"/>
  <c r="V330" i="19" s="1"/>
  <c r="U330" i="19" s="1"/>
  <c r="Q330" i="19"/>
  <c r="P330" i="19" s="1"/>
  <c r="O330" i="19" s="1"/>
  <c r="N330" i="19" s="1"/>
  <c r="M330" i="19" s="1"/>
  <c r="I330" i="19"/>
  <c r="H330" i="19" s="1"/>
  <c r="G330" i="19" s="1"/>
  <c r="F330" i="19" s="1"/>
  <c r="E330" i="19" s="1"/>
  <c r="AT329" i="19"/>
  <c r="AS329" i="19" s="1"/>
  <c r="AR329" i="19" s="1"/>
  <c r="AQ329" i="19" s="1"/>
  <c r="AO329" i="19"/>
  <c r="AM329" i="19"/>
  <c r="AL329" i="19" s="1"/>
  <c r="AK329" i="19" s="1"/>
  <c r="AJ329" i="19" s="1"/>
  <c r="AH329" i="19"/>
  <c r="AF329" i="19"/>
  <c r="AE329" i="19" s="1"/>
  <c r="AD329" i="19" s="1"/>
  <c r="AC329" i="19" s="1"/>
  <c r="AA329" i="19"/>
  <c r="S329" i="19" s="1"/>
  <c r="K329" i="19" s="1"/>
  <c r="Y329" i="19"/>
  <c r="X329" i="19" s="1"/>
  <c r="W329" i="19" s="1"/>
  <c r="V329" i="19" s="1"/>
  <c r="U329" i="19" s="1"/>
  <c r="Q329" i="19"/>
  <c r="P329" i="19" s="1"/>
  <c r="O329" i="19" s="1"/>
  <c r="N329" i="19" s="1"/>
  <c r="M329" i="19" s="1"/>
  <c r="I329" i="19"/>
  <c r="H329" i="19" s="1"/>
  <c r="G329" i="19" s="1"/>
  <c r="F329" i="19" s="1"/>
  <c r="E329" i="19" s="1"/>
  <c r="AT328" i="19"/>
  <c r="AS328" i="19" s="1"/>
  <c r="AR328" i="19" s="1"/>
  <c r="AQ328" i="19" s="1"/>
  <c r="AO328" i="19"/>
  <c r="AM328" i="19"/>
  <c r="AL328" i="19" s="1"/>
  <c r="AK328" i="19" s="1"/>
  <c r="AJ328" i="19" s="1"/>
  <c r="AH328" i="19"/>
  <c r="AF328" i="19"/>
  <c r="AE328" i="19" s="1"/>
  <c r="AD328" i="19" s="1"/>
  <c r="AC328" i="19" s="1"/>
  <c r="AA328" i="19"/>
  <c r="Y328" i="19"/>
  <c r="X328" i="19" s="1"/>
  <c r="W328" i="19" s="1"/>
  <c r="V328" i="19" s="1"/>
  <c r="U328" i="19" s="1"/>
  <c r="S328" i="19"/>
  <c r="K328" i="19" s="1"/>
  <c r="Q328" i="19"/>
  <c r="P328" i="19" s="1"/>
  <c r="O328" i="19" s="1"/>
  <c r="N328" i="19" s="1"/>
  <c r="M328" i="19" s="1"/>
  <c r="I328" i="19"/>
  <c r="H328" i="19"/>
  <c r="G328" i="19" s="1"/>
  <c r="F328" i="19" s="1"/>
  <c r="E328" i="19" s="1"/>
  <c r="AT327" i="19"/>
  <c r="AS327" i="19" s="1"/>
  <c r="AR327" i="19" s="1"/>
  <c r="AQ327" i="19" s="1"/>
  <c r="AO327" i="19"/>
  <c r="AM327" i="19"/>
  <c r="AL327" i="19" s="1"/>
  <c r="AK327" i="19" s="1"/>
  <c r="AJ327" i="19" s="1"/>
  <c r="AH327" i="19"/>
  <c r="AF327" i="19"/>
  <c r="AE327" i="19" s="1"/>
  <c r="AD327" i="19" s="1"/>
  <c r="AC327" i="19" s="1"/>
  <c r="AA327" i="19"/>
  <c r="S327" i="19" s="1"/>
  <c r="K327" i="19" s="1"/>
  <c r="Y327" i="19"/>
  <c r="X327" i="19" s="1"/>
  <c r="W327" i="19" s="1"/>
  <c r="V327" i="19" s="1"/>
  <c r="U327" i="19" s="1"/>
  <c r="Q327" i="19"/>
  <c r="P327" i="19" s="1"/>
  <c r="O327" i="19" s="1"/>
  <c r="N327" i="19" s="1"/>
  <c r="M327" i="19" s="1"/>
  <c r="I327" i="19"/>
  <c r="H327" i="19" s="1"/>
  <c r="G327" i="19" s="1"/>
  <c r="F327" i="19" s="1"/>
  <c r="E327" i="19" s="1"/>
  <c r="AT326" i="19"/>
  <c r="AS326" i="19" s="1"/>
  <c r="AR326" i="19" s="1"/>
  <c r="AQ326" i="19" s="1"/>
  <c r="AO326" i="19"/>
  <c r="AM326" i="19"/>
  <c r="AL326" i="19" s="1"/>
  <c r="AK326" i="19" s="1"/>
  <c r="AJ326" i="19" s="1"/>
  <c r="AH326" i="19"/>
  <c r="AF326" i="19"/>
  <c r="AE326" i="19" s="1"/>
  <c r="AD326" i="19" s="1"/>
  <c r="AC326" i="19" s="1"/>
  <c r="AA326" i="19"/>
  <c r="S326" i="19" s="1"/>
  <c r="K326" i="19" s="1"/>
  <c r="Y326" i="19"/>
  <c r="X326" i="19"/>
  <c r="W326" i="19" s="1"/>
  <c r="V326" i="19" s="1"/>
  <c r="U326" i="19" s="1"/>
  <c r="Q326" i="19"/>
  <c r="P326" i="19" s="1"/>
  <c r="O326" i="19" s="1"/>
  <c r="N326" i="19" s="1"/>
  <c r="M326" i="19" s="1"/>
  <c r="I326" i="19"/>
  <c r="H326" i="19" s="1"/>
  <c r="G326" i="19" s="1"/>
  <c r="F326" i="19" s="1"/>
  <c r="E326" i="19" s="1"/>
  <c r="AT325" i="19"/>
  <c r="AS325" i="19" s="1"/>
  <c r="AR325" i="19" s="1"/>
  <c r="AQ325" i="19" s="1"/>
  <c r="AO325" i="19"/>
  <c r="AM325" i="19"/>
  <c r="AL325" i="19" s="1"/>
  <c r="AK325" i="19" s="1"/>
  <c r="AJ325" i="19" s="1"/>
  <c r="AH325" i="19"/>
  <c r="AF325" i="19"/>
  <c r="AE325" i="19" s="1"/>
  <c r="AD325" i="19" s="1"/>
  <c r="AC325" i="19" s="1"/>
  <c r="AA325" i="19"/>
  <c r="S325" i="19" s="1"/>
  <c r="K325" i="19" s="1"/>
  <c r="Y325" i="19"/>
  <c r="X325" i="19" s="1"/>
  <c r="W325" i="19" s="1"/>
  <c r="V325" i="19" s="1"/>
  <c r="U325" i="19" s="1"/>
  <c r="Q325" i="19"/>
  <c r="P325" i="19" s="1"/>
  <c r="O325" i="19" s="1"/>
  <c r="N325" i="19" s="1"/>
  <c r="M325" i="19" s="1"/>
  <c r="I325" i="19"/>
  <c r="H325" i="19" s="1"/>
  <c r="G325" i="19" s="1"/>
  <c r="F325" i="19" s="1"/>
  <c r="E325" i="19" s="1"/>
  <c r="AT324" i="19"/>
  <c r="AS324" i="19" s="1"/>
  <c r="AR324" i="19" s="1"/>
  <c r="AQ324" i="19" s="1"/>
  <c r="AO324" i="19"/>
  <c r="AM324" i="19"/>
  <c r="AL324" i="19" s="1"/>
  <c r="AK324" i="19" s="1"/>
  <c r="AJ324" i="19" s="1"/>
  <c r="AH324" i="19"/>
  <c r="AF324" i="19"/>
  <c r="AE324" i="19" s="1"/>
  <c r="AD324" i="19" s="1"/>
  <c r="AC324" i="19" s="1"/>
  <c r="AA324" i="19"/>
  <c r="S324" i="19" s="1"/>
  <c r="K324" i="19" s="1"/>
  <c r="Y324" i="19"/>
  <c r="X324" i="19" s="1"/>
  <c r="W324" i="19" s="1"/>
  <c r="V324" i="19" s="1"/>
  <c r="U324" i="19" s="1"/>
  <c r="Q324" i="19"/>
  <c r="P324" i="19" s="1"/>
  <c r="O324" i="19" s="1"/>
  <c r="N324" i="19" s="1"/>
  <c r="M324" i="19" s="1"/>
  <c r="I324" i="19"/>
  <c r="H324" i="19"/>
  <c r="G324" i="19" s="1"/>
  <c r="F324" i="19" s="1"/>
  <c r="E324" i="19" s="1"/>
  <c r="AT323" i="19"/>
  <c r="AS323" i="19" s="1"/>
  <c r="AR323" i="19" s="1"/>
  <c r="AQ323" i="19" s="1"/>
  <c r="AO323" i="19"/>
  <c r="AM323" i="19"/>
  <c r="AL323" i="19" s="1"/>
  <c r="AK323" i="19" s="1"/>
  <c r="AJ323" i="19" s="1"/>
  <c r="AH323" i="19"/>
  <c r="AF323" i="19"/>
  <c r="AE323" i="19"/>
  <c r="AD323" i="19" s="1"/>
  <c r="AC323" i="19" s="1"/>
  <c r="AA323" i="19"/>
  <c r="S323" i="19" s="1"/>
  <c r="K323" i="19" s="1"/>
  <c r="Y323" i="19"/>
  <c r="X323" i="19" s="1"/>
  <c r="W323" i="19" s="1"/>
  <c r="V323" i="19" s="1"/>
  <c r="U323" i="19" s="1"/>
  <c r="Q323" i="19"/>
  <c r="P323" i="19" s="1"/>
  <c r="O323" i="19" s="1"/>
  <c r="N323" i="19" s="1"/>
  <c r="M323" i="19" s="1"/>
  <c r="I323" i="19"/>
  <c r="H323" i="19" s="1"/>
  <c r="G323" i="19" s="1"/>
  <c r="F323" i="19" s="1"/>
  <c r="E323" i="19" s="1"/>
  <c r="AT322" i="19"/>
  <c r="AS322" i="19" s="1"/>
  <c r="AR322" i="19" s="1"/>
  <c r="AQ322" i="19" s="1"/>
  <c r="AO322" i="19"/>
  <c r="AM322" i="19"/>
  <c r="AL322" i="19" s="1"/>
  <c r="AK322" i="19" s="1"/>
  <c r="AJ322" i="19" s="1"/>
  <c r="AH322" i="19"/>
  <c r="AF322" i="19"/>
  <c r="AE322" i="19" s="1"/>
  <c r="AD322" i="19" s="1"/>
  <c r="AC322" i="19" s="1"/>
  <c r="AA322" i="19"/>
  <c r="S322" i="19" s="1"/>
  <c r="K322" i="19" s="1"/>
  <c r="Y322" i="19"/>
  <c r="X322" i="19" s="1"/>
  <c r="W322" i="19" s="1"/>
  <c r="V322" i="19" s="1"/>
  <c r="U322" i="19" s="1"/>
  <c r="Q322" i="19"/>
  <c r="P322" i="19" s="1"/>
  <c r="O322" i="19" s="1"/>
  <c r="N322" i="19" s="1"/>
  <c r="M322" i="19" s="1"/>
  <c r="I322" i="19"/>
  <c r="H322" i="19" s="1"/>
  <c r="G322" i="19" s="1"/>
  <c r="F322" i="19" s="1"/>
  <c r="E322" i="19" s="1"/>
  <c r="AT321" i="19"/>
  <c r="AS321" i="19" s="1"/>
  <c r="AR321" i="19" s="1"/>
  <c r="AQ321" i="19" s="1"/>
  <c r="AO321" i="19"/>
  <c r="AM321" i="19"/>
  <c r="AL321" i="19" s="1"/>
  <c r="AK321" i="19" s="1"/>
  <c r="AJ321" i="19" s="1"/>
  <c r="AH321" i="19"/>
  <c r="AF321" i="19"/>
  <c r="AE321" i="19" s="1"/>
  <c r="AD321" i="19" s="1"/>
  <c r="AC321" i="19" s="1"/>
  <c r="AA321" i="19"/>
  <c r="S321" i="19" s="1"/>
  <c r="K321" i="19" s="1"/>
  <c r="Y321" i="19"/>
  <c r="X321" i="19" s="1"/>
  <c r="W321" i="19" s="1"/>
  <c r="V321" i="19" s="1"/>
  <c r="U321" i="19" s="1"/>
  <c r="Q321" i="19"/>
  <c r="P321" i="19" s="1"/>
  <c r="O321" i="19" s="1"/>
  <c r="N321" i="19" s="1"/>
  <c r="M321" i="19" s="1"/>
  <c r="I321" i="19"/>
  <c r="H321" i="19" s="1"/>
  <c r="G321" i="19" s="1"/>
  <c r="F321" i="19" s="1"/>
  <c r="E321" i="19" s="1"/>
  <c r="AT320" i="19"/>
  <c r="AS320" i="19" s="1"/>
  <c r="AR320" i="19" s="1"/>
  <c r="AQ320" i="19" s="1"/>
  <c r="AO320" i="19"/>
  <c r="AM320" i="19"/>
  <c r="AL320" i="19" s="1"/>
  <c r="AK320" i="19" s="1"/>
  <c r="AJ320" i="19" s="1"/>
  <c r="AH320" i="19"/>
  <c r="AF320" i="19"/>
  <c r="AE320" i="19" s="1"/>
  <c r="AD320" i="19" s="1"/>
  <c r="AC320" i="19" s="1"/>
  <c r="AA320" i="19"/>
  <c r="S320" i="19" s="1"/>
  <c r="K320" i="19" s="1"/>
  <c r="Y320" i="19"/>
  <c r="X320" i="19" s="1"/>
  <c r="W320" i="19" s="1"/>
  <c r="V320" i="19" s="1"/>
  <c r="U320" i="19" s="1"/>
  <c r="Q320" i="19"/>
  <c r="P320" i="19" s="1"/>
  <c r="O320" i="19" s="1"/>
  <c r="N320" i="19" s="1"/>
  <c r="M320" i="19" s="1"/>
  <c r="I320" i="19"/>
  <c r="H320" i="19" s="1"/>
  <c r="G320" i="19" s="1"/>
  <c r="F320" i="19" s="1"/>
  <c r="E320" i="19" s="1"/>
  <c r="AT319" i="19"/>
  <c r="AS319" i="19" s="1"/>
  <c r="AR319" i="19" s="1"/>
  <c r="AQ319" i="19" s="1"/>
  <c r="AO319" i="19"/>
  <c r="AM319" i="19"/>
  <c r="AL319" i="19" s="1"/>
  <c r="AK319" i="19" s="1"/>
  <c r="AJ319" i="19" s="1"/>
  <c r="AH319" i="19"/>
  <c r="AF319" i="19"/>
  <c r="AE319" i="19" s="1"/>
  <c r="AD319" i="19" s="1"/>
  <c r="AC319" i="19" s="1"/>
  <c r="AA319" i="19"/>
  <c r="S319" i="19" s="1"/>
  <c r="K319" i="19" s="1"/>
  <c r="Y319" i="19"/>
  <c r="X319" i="19" s="1"/>
  <c r="W319" i="19" s="1"/>
  <c r="V319" i="19" s="1"/>
  <c r="U319" i="19" s="1"/>
  <c r="Q319" i="19"/>
  <c r="P319" i="19" s="1"/>
  <c r="O319" i="19" s="1"/>
  <c r="N319" i="19" s="1"/>
  <c r="M319" i="19" s="1"/>
  <c r="I319" i="19"/>
  <c r="H319" i="19" s="1"/>
  <c r="G319" i="19" s="1"/>
  <c r="F319" i="19" s="1"/>
  <c r="E319" i="19" s="1"/>
  <c r="AO318" i="19"/>
  <c r="AM318" i="19"/>
  <c r="AL318" i="19" s="1"/>
  <c r="AK318" i="19" s="1"/>
  <c r="AJ318" i="19" s="1"/>
  <c r="AH318" i="19"/>
  <c r="AF318" i="19"/>
  <c r="AE318" i="19" s="1"/>
  <c r="AD318" i="19" s="1"/>
  <c r="AC318" i="19" s="1"/>
  <c r="AA318" i="19"/>
  <c r="S318" i="19" s="1"/>
  <c r="K318" i="19" s="1"/>
  <c r="Y318" i="19"/>
  <c r="X318" i="19" s="1"/>
  <c r="W318" i="19" s="1"/>
  <c r="V318" i="19" s="1"/>
  <c r="U318" i="19" s="1"/>
  <c r="Q318" i="19"/>
  <c r="P318" i="19" s="1"/>
  <c r="O318" i="19" s="1"/>
  <c r="N318" i="19" s="1"/>
  <c r="M318" i="19" s="1"/>
  <c r="I318" i="19"/>
  <c r="H318" i="19" s="1"/>
  <c r="G318" i="19" s="1"/>
  <c r="F318" i="19" s="1"/>
  <c r="E318" i="19" s="1"/>
  <c r="AT317" i="19"/>
  <c r="AS317" i="19" s="1"/>
  <c r="AR317" i="19" s="1"/>
  <c r="AQ317" i="19" s="1"/>
  <c r="AO317" i="19"/>
  <c r="AM317" i="19"/>
  <c r="AL317" i="19" s="1"/>
  <c r="AK317" i="19" s="1"/>
  <c r="AJ317" i="19" s="1"/>
  <c r="AH317" i="19"/>
  <c r="AF317" i="19"/>
  <c r="AE317" i="19" s="1"/>
  <c r="AD317" i="19" s="1"/>
  <c r="AC317" i="19" s="1"/>
  <c r="AA317" i="19"/>
  <c r="S317" i="19" s="1"/>
  <c r="K317" i="19" s="1"/>
  <c r="Y317" i="19"/>
  <c r="X317" i="19" s="1"/>
  <c r="W317" i="19" s="1"/>
  <c r="V317" i="19" s="1"/>
  <c r="U317" i="19" s="1"/>
  <c r="Q317" i="19"/>
  <c r="P317" i="19" s="1"/>
  <c r="O317" i="19" s="1"/>
  <c r="N317" i="19" s="1"/>
  <c r="M317" i="19" s="1"/>
  <c r="I317" i="19"/>
  <c r="H317" i="19" s="1"/>
  <c r="G317" i="19" s="1"/>
  <c r="F317" i="19" s="1"/>
  <c r="E317" i="19" s="1"/>
  <c r="AT316" i="19"/>
  <c r="AS316" i="19" s="1"/>
  <c r="AR316" i="19" s="1"/>
  <c r="AQ316" i="19" s="1"/>
  <c r="AO316" i="19"/>
  <c r="AM316" i="19"/>
  <c r="AL316" i="19" s="1"/>
  <c r="AK316" i="19" s="1"/>
  <c r="AJ316" i="19" s="1"/>
  <c r="AH316" i="19"/>
  <c r="AF316" i="19"/>
  <c r="AE316" i="19" s="1"/>
  <c r="AD316" i="19" s="1"/>
  <c r="AC316" i="19" s="1"/>
  <c r="AA316" i="19"/>
  <c r="S316" i="19" s="1"/>
  <c r="K316" i="19" s="1"/>
  <c r="Y316" i="19"/>
  <c r="X316" i="19" s="1"/>
  <c r="W316" i="19" s="1"/>
  <c r="V316" i="19" s="1"/>
  <c r="U316" i="19" s="1"/>
  <c r="Q316" i="19"/>
  <c r="P316" i="19" s="1"/>
  <c r="O316" i="19" s="1"/>
  <c r="N316" i="19" s="1"/>
  <c r="M316" i="19" s="1"/>
  <c r="I316" i="19"/>
  <c r="H316" i="19" s="1"/>
  <c r="G316" i="19" s="1"/>
  <c r="F316" i="19" s="1"/>
  <c r="E316" i="19" s="1"/>
  <c r="AT315" i="19"/>
  <c r="AS315" i="19" s="1"/>
  <c r="AR315" i="19" s="1"/>
  <c r="AQ315" i="19" s="1"/>
  <c r="AO315" i="19"/>
  <c r="AM315" i="19"/>
  <c r="AL315" i="19" s="1"/>
  <c r="AK315" i="19" s="1"/>
  <c r="AJ315" i="19" s="1"/>
  <c r="AH315" i="19"/>
  <c r="AF315" i="19"/>
  <c r="AE315" i="19" s="1"/>
  <c r="AD315" i="19" s="1"/>
  <c r="AC315" i="19" s="1"/>
  <c r="AA315" i="19"/>
  <c r="S315" i="19" s="1"/>
  <c r="K315" i="19" s="1"/>
  <c r="Y315" i="19"/>
  <c r="X315" i="19" s="1"/>
  <c r="W315" i="19" s="1"/>
  <c r="V315" i="19" s="1"/>
  <c r="U315" i="19" s="1"/>
  <c r="Q315" i="19"/>
  <c r="P315" i="19" s="1"/>
  <c r="O315" i="19" s="1"/>
  <c r="N315" i="19" s="1"/>
  <c r="M315" i="19" s="1"/>
  <c r="I315" i="19"/>
  <c r="H315" i="19" s="1"/>
  <c r="G315" i="19" s="1"/>
  <c r="F315" i="19" s="1"/>
  <c r="E315" i="19" s="1"/>
  <c r="AT314" i="19"/>
  <c r="AS314" i="19" s="1"/>
  <c r="AR314" i="19" s="1"/>
  <c r="AQ314" i="19" s="1"/>
  <c r="AO314" i="19"/>
  <c r="AM314" i="19"/>
  <c r="AL314" i="19" s="1"/>
  <c r="AK314" i="19" s="1"/>
  <c r="AJ314" i="19" s="1"/>
  <c r="AH314" i="19"/>
  <c r="AF314" i="19"/>
  <c r="AE314" i="19" s="1"/>
  <c r="AD314" i="19" s="1"/>
  <c r="AC314" i="19" s="1"/>
  <c r="AA314" i="19"/>
  <c r="S314" i="19" s="1"/>
  <c r="K314" i="19" s="1"/>
  <c r="Y314" i="19"/>
  <c r="X314" i="19" s="1"/>
  <c r="W314" i="19" s="1"/>
  <c r="V314" i="19" s="1"/>
  <c r="U314" i="19" s="1"/>
  <c r="Q314" i="19"/>
  <c r="P314" i="19" s="1"/>
  <c r="O314" i="19" s="1"/>
  <c r="N314" i="19" s="1"/>
  <c r="M314" i="19" s="1"/>
  <c r="I314" i="19"/>
  <c r="H314" i="19" s="1"/>
  <c r="G314" i="19" s="1"/>
  <c r="F314" i="19" s="1"/>
  <c r="E314" i="19" s="1"/>
  <c r="AT313" i="19"/>
  <c r="AS313" i="19"/>
  <c r="AR313" i="19" s="1"/>
  <c r="AQ313" i="19" s="1"/>
  <c r="AO313" i="19"/>
  <c r="AM313" i="19"/>
  <c r="AL313" i="19" s="1"/>
  <c r="AK313" i="19" s="1"/>
  <c r="AJ313" i="19" s="1"/>
  <c r="AH313" i="19"/>
  <c r="AF313" i="19"/>
  <c r="AE313" i="19" s="1"/>
  <c r="AD313" i="19" s="1"/>
  <c r="AC313" i="19" s="1"/>
  <c r="AA313" i="19"/>
  <c r="S313" i="19" s="1"/>
  <c r="K313" i="19" s="1"/>
  <c r="Y313" i="19"/>
  <c r="X313" i="19" s="1"/>
  <c r="W313" i="19" s="1"/>
  <c r="V313" i="19" s="1"/>
  <c r="U313" i="19" s="1"/>
  <c r="Q313" i="19"/>
  <c r="P313" i="19" s="1"/>
  <c r="O313" i="19" s="1"/>
  <c r="N313" i="19" s="1"/>
  <c r="M313" i="19" s="1"/>
  <c r="I313" i="19"/>
  <c r="H313" i="19" s="1"/>
  <c r="G313" i="19" s="1"/>
  <c r="F313" i="19" s="1"/>
  <c r="E313" i="19" s="1"/>
  <c r="AT312" i="19"/>
  <c r="AS312" i="19" s="1"/>
  <c r="AR312" i="19" s="1"/>
  <c r="AQ312" i="19" s="1"/>
  <c r="AO312" i="19"/>
  <c r="AM312" i="19"/>
  <c r="AL312" i="19" s="1"/>
  <c r="AK312" i="19" s="1"/>
  <c r="AJ312" i="19" s="1"/>
  <c r="AH312" i="19"/>
  <c r="AF312" i="19"/>
  <c r="AE312" i="19" s="1"/>
  <c r="AD312" i="19" s="1"/>
  <c r="AC312" i="19" s="1"/>
  <c r="AA312" i="19"/>
  <c r="S312" i="19" s="1"/>
  <c r="K312" i="19" s="1"/>
  <c r="Y312" i="19"/>
  <c r="X312" i="19" s="1"/>
  <c r="W312" i="19" s="1"/>
  <c r="V312" i="19" s="1"/>
  <c r="U312" i="19" s="1"/>
  <c r="Q312" i="19"/>
  <c r="P312" i="19" s="1"/>
  <c r="O312" i="19" s="1"/>
  <c r="N312" i="19" s="1"/>
  <c r="M312" i="19" s="1"/>
  <c r="I312" i="19"/>
  <c r="H312" i="19" s="1"/>
  <c r="G312" i="19" s="1"/>
  <c r="F312" i="19" s="1"/>
  <c r="E312" i="19" s="1"/>
  <c r="AT311" i="19"/>
  <c r="AS311" i="19" s="1"/>
  <c r="AR311" i="19" s="1"/>
  <c r="AQ311" i="19" s="1"/>
  <c r="AO311" i="19"/>
  <c r="AM311" i="19"/>
  <c r="AL311" i="19" s="1"/>
  <c r="AK311" i="19" s="1"/>
  <c r="AJ311" i="19" s="1"/>
  <c r="AH311" i="19"/>
  <c r="AF311" i="19"/>
  <c r="AE311" i="19" s="1"/>
  <c r="AD311" i="19" s="1"/>
  <c r="AC311" i="19" s="1"/>
  <c r="AA311" i="19"/>
  <c r="S311" i="19" s="1"/>
  <c r="K311" i="19" s="1"/>
  <c r="Y311" i="19"/>
  <c r="X311" i="19" s="1"/>
  <c r="W311" i="19" s="1"/>
  <c r="V311" i="19" s="1"/>
  <c r="U311" i="19" s="1"/>
  <c r="Q311" i="19"/>
  <c r="P311" i="19" s="1"/>
  <c r="O311" i="19" s="1"/>
  <c r="N311" i="19" s="1"/>
  <c r="M311" i="19" s="1"/>
  <c r="I311" i="19"/>
  <c r="H311" i="19" s="1"/>
  <c r="G311" i="19" s="1"/>
  <c r="F311" i="19" s="1"/>
  <c r="E311" i="19" s="1"/>
  <c r="AT310" i="19"/>
  <c r="AS310" i="19" s="1"/>
  <c r="AR310" i="19" s="1"/>
  <c r="AQ310" i="19" s="1"/>
  <c r="AO310" i="19"/>
  <c r="AM310" i="19"/>
  <c r="AL310" i="19" s="1"/>
  <c r="AK310" i="19" s="1"/>
  <c r="AJ310" i="19" s="1"/>
  <c r="AH310" i="19"/>
  <c r="AF310" i="19"/>
  <c r="AE310" i="19" s="1"/>
  <c r="AD310" i="19" s="1"/>
  <c r="AC310" i="19" s="1"/>
  <c r="AA310" i="19"/>
  <c r="Y310" i="19"/>
  <c r="X310" i="19" s="1"/>
  <c r="W310" i="19" s="1"/>
  <c r="V310" i="19" s="1"/>
  <c r="U310" i="19" s="1"/>
  <c r="S310" i="19"/>
  <c r="K310" i="19" s="1"/>
  <c r="Q310" i="19"/>
  <c r="P310" i="19" s="1"/>
  <c r="O310" i="19" s="1"/>
  <c r="N310" i="19" s="1"/>
  <c r="M310" i="19" s="1"/>
  <c r="I310" i="19"/>
  <c r="H310" i="19" s="1"/>
  <c r="G310" i="19" s="1"/>
  <c r="F310" i="19" s="1"/>
  <c r="E310" i="19" s="1"/>
  <c r="AT309" i="19"/>
  <c r="AS309" i="19" s="1"/>
  <c r="AR309" i="19" s="1"/>
  <c r="AQ309" i="19" s="1"/>
  <c r="AO309" i="19"/>
  <c r="AM309" i="19"/>
  <c r="AL309" i="19" s="1"/>
  <c r="AK309" i="19" s="1"/>
  <c r="AJ309" i="19" s="1"/>
  <c r="AH309" i="19"/>
  <c r="AF309" i="19"/>
  <c r="AE309" i="19" s="1"/>
  <c r="AD309" i="19" s="1"/>
  <c r="AC309" i="19" s="1"/>
  <c r="AA309" i="19"/>
  <c r="S309" i="19" s="1"/>
  <c r="K309" i="19" s="1"/>
  <c r="Y309" i="19"/>
  <c r="X309" i="19" s="1"/>
  <c r="W309" i="19" s="1"/>
  <c r="V309" i="19" s="1"/>
  <c r="U309" i="19" s="1"/>
  <c r="Q309" i="19"/>
  <c r="P309" i="19" s="1"/>
  <c r="O309" i="19" s="1"/>
  <c r="N309" i="19" s="1"/>
  <c r="M309" i="19" s="1"/>
  <c r="I309" i="19"/>
  <c r="H309" i="19" s="1"/>
  <c r="G309" i="19" s="1"/>
  <c r="F309" i="19" s="1"/>
  <c r="E309" i="19" s="1"/>
  <c r="AT308" i="19"/>
  <c r="AS308" i="19" s="1"/>
  <c r="AR308" i="19" s="1"/>
  <c r="AQ308" i="19" s="1"/>
  <c r="AO308" i="19"/>
  <c r="AM308" i="19"/>
  <c r="AL308" i="19" s="1"/>
  <c r="AK308" i="19" s="1"/>
  <c r="AJ308" i="19" s="1"/>
  <c r="AH308" i="19"/>
  <c r="AF308" i="19"/>
  <c r="AE308" i="19" s="1"/>
  <c r="AD308" i="19" s="1"/>
  <c r="AC308" i="19" s="1"/>
  <c r="AA308" i="19"/>
  <c r="S308" i="19" s="1"/>
  <c r="K308" i="19" s="1"/>
  <c r="Y308" i="19"/>
  <c r="X308" i="19" s="1"/>
  <c r="W308" i="19" s="1"/>
  <c r="V308" i="19" s="1"/>
  <c r="U308" i="19" s="1"/>
  <c r="Q308" i="19"/>
  <c r="P308" i="19" s="1"/>
  <c r="O308" i="19" s="1"/>
  <c r="N308" i="19" s="1"/>
  <c r="M308" i="19" s="1"/>
  <c r="I308" i="19"/>
  <c r="H308" i="19" s="1"/>
  <c r="G308" i="19" s="1"/>
  <c r="F308" i="19" s="1"/>
  <c r="E308" i="19" s="1"/>
  <c r="AT307" i="19"/>
  <c r="AS307" i="19" s="1"/>
  <c r="AR307" i="19" s="1"/>
  <c r="AQ307" i="19" s="1"/>
  <c r="AO307" i="19"/>
  <c r="AM307" i="19"/>
  <c r="AL307" i="19" s="1"/>
  <c r="AK307" i="19" s="1"/>
  <c r="AJ307" i="19" s="1"/>
  <c r="AH307" i="19"/>
  <c r="AF307" i="19"/>
  <c r="AE307" i="19" s="1"/>
  <c r="AD307" i="19" s="1"/>
  <c r="AC307" i="19" s="1"/>
  <c r="AA307" i="19"/>
  <c r="S307" i="19" s="1"/>
  <c r="K307" i="19" s="1"/>
  <c r="Y307" i="19"/>
  <c r="X307" i="19" s="1"/>
  <c r="W307" i="19" s="1"/>
  <c r="V307" i="19" s="1"/>
  <c r="U307" i="19" s="1"/>
  <c r="Q307" i="19"/>
  <c r="P307" i="19" s="1"/>
  <c r="O307" i="19" s="1"/>
  <c r="N307" i="19" s="1"/>
  <c r="M307" i="19" s="1"/>
  <c r="I307" i="19"/>
  <c r="H307" i="19" s="1"/>
  <c r="G307" i="19" s="1"/>
  <c r="F307" i="19" s="1"/>
  <c r="E307" i="19" s="1"/>
  <c r="AT306" i="19"/>
  <c r="AS306" i="19" s="1"/>
  <c r="AR306" i="19" s="1"/>
  <c r="AQ306" i="19" s="1"/>
  <c r="AO306" i="19"/>
  <c r="AM306" i="19"/>
  <c r="AL306" i="19" s="1"/>
  <c r="AK306" i="19" s="1"/>
  <c r="AJ306" i="19" s="1"/>
  <c r="AH306" i="19"/>
  <c r="AF306" i="19"/>
  <c r="AE306" i="19" s="1"/>
  <c r="AD306" i="19" s="1"/>
  <c r="AC306" i="19" s="1"/>
  <c r="AA306" i="19"/>
  <c r="S306" i="19" s="1"/>
  <c r="K306" i="19" s="1"/>
  <c r="Y306" i="19"/>
  <c r="X306" i="19" s="1"/>
  <c r="W306" i="19" s="1"/>
  <c r="V306" i="19" s="1"/>
  <c r="U306" i="19" s="1"/>
  <c r="Q306" i="19"/>
  <c r="P306" i="19" s="1"/>
  <c r="O306" i="19" s="1"/>
  <c r="N306" i="19" s="1"/>
  <c r="M306" i="19" s="1"/>
  <c r="I306" i="19"/>
  <c r="H306" i="19" s="1"/>
  <c r="G306" i="19" s="1"/>
  <c r="F306" i="19" s="1"/>
  <c r="E306" i="19" s="1"/>
  <c r="AT305" i="19"/>
  <c r="AS305" i="19" s="1"/>
  <c r="AR305" i="19" s="1"/>
  <c r="AQ305" i="19" s="1"/>
  <c r="AO305" i="19"/>
  <c r="AM305" i="19"/>
  <c r="AL305" i="19" s="1"/>
  <c r="AK305" i="19" s="1"/>
  <c r="AJ305" i="19" s="1"/>
  <c r="AH305" i="19"/>
  <c r="AF305" i="19"/>
  <c r="AE305" i="19" s="1"/>
  <c r="AD305" i="19" s="1"/>
  <c r="AC305" i="19" s="1"/>
  <c r="AA305" i="19"/>
  <c r="S305" i="19" s="1"/>
  <c r="K305" i="19" s="1"/>
  <c r="Y305" i="19"/>
  <c r="X305" i="19" s="1"/>
  <c r="W305" i="19" s="1"/>
  <c r="V305" i="19" s="1"/>
  <c r="U305" i="19" s="1"/>
  <c r="Q305" i="19"/>
  <c r="P305" i="19" s="1"/>
  <c r="O305" i="19" s="1"/>
  <c r="N305" i="19" s="1"/>
  <c r="M305" i="19" s="1"/>
  <c r="I305" i="19"/>
  <c r="H305" i="19" s="1"/>
  <c r="G305" i="19" s="1"/>
  <c r="F305" i="19" s="1"/>
  <c r="E305" i="19" s="1"/>
  <c r="AT304" i="19"/>
  <c r="AS304" i="19" s="1"/>
  <c r="AR304" i="19" s="1"/>
  <c r="AQ304" i="19" s="1"/>
  <c r="AO304" i="19"/>
  <c r="AM304" i="19"/>
  <c r="AL304" i="19" s="1"/>
  <c r="AK304" i="19" s="1"/>
  <c r="AJ304" i="19" s="1"/>
  <c r="AH304" i="19"/>
  <c r="AF304" i="19"/>
  <c r="AE304" i="19" s="1"/>
  <c r="AD304" i="19" s="1"/>
  <c r="AC304" i="19" s="1"/>
  <c r="AA304" i="19"/>
  <c r="S304" i="19" s="1"/>
  <c r="K304" i="19" s="1"/>
  <c r="Y304" i="19"/>
  <c r="X304" i="19" s="1"/>
  <c r="W304" i="19" s="1"/>
  <c r="V304" i="19" s="1"/>
  <c r="U304" i="19" s="1"/>
  <c r="Q304" i="19"/>
  <c r="P304" i="19" s="1"/>
  <c r="O304" i="19" s="1"/>
  <c r="N304" i="19" s="1"/>
  <c r="M304" i="19" s="1"/>
  <c r="I304" i="19"/>
  <c r="H304" i="19" s="1"/>
  <c r="G304" i="19" s="1"/>
  <c r="F304" i="19" s="1"/>
  <c r="E304" i="19" s="1"/>
  <c r="AO303" i="19"/>
  <c r="AM303" i="19"/>
  <c r="AL303" i="19" s="1"/>
  <c r="AK303" i="19" s="1"/>
  <c r="AJ303" i="19" s="1"/>
  <c r="AH303" i="19"/>
  <c r="AF303" i="19"/>
  <c r="AE303" i="19" s="1"/>
  <c r="AD303" i="19" s="1"/>
  <c r="AC303" i="19" s="1"/>
  <c r="AA303" i="19"/>
  <c r="S303" i="19" s="1"/>
  <c r="K303" i="19" s="1"/>
  <c r="Y303" i="19"/>
  <c r="X303" i="19" s="1"/>
  <c r="W303" i="19" s="1"/>
  <c r="V303" i="19" s="1"/>
  <c r="U303" i="19" s="1"/>
  <c r="Q303" i="19"/>
  <c r="P303" i="19" s="1"/>
  <c r="O303" i="19" s="1"/>
  <c r="N303" i="19" s="1"/>
  <c r="M303" i="19" s="1"/>
  <c r="I303" i="19"/>
  <c r="H303" i="19" s="1"/>
  <c r="G303" i="19" s="1"/>
  <c r="F303" i="19" s="1"/>
  <c r="E303" i="19" s="1"/>
  <c r="AT302" i="19"/>
  <c r="AS302" i="19" s="1"/>
  <c r="AR302" i="19" s="1"/>
  <c r="AQ302" i="19" s="1"/>
  <c r="AO302" i="19"/>
  <c r="AM302" i="19"/>
  <c r="AL302" i="19" s="1"/>
  <c r="AK302" i="19" s="1"/>
  <c r="AJ302" i="19" s="1"/>
  <c r="AH302" i="19"/>
  <c r="AF302" i="19"/>
  <c r="AE302" i="19" s="1"/>
  <c r="AD302" i="19" s="1"/>
  <c r="AC302" i="19" s="1"/>
  <c r="AA302" i="19"/>
  <c r="S302" i="19" s="1"/>
  <c r="K302" i="19" s="1"/>
  <c r="Y302" i="19"/>
  <c r="X302" i="19" s="1"/>
  <c r="W302" i="19" s="1"/>
  <c r="V302" i="19" s="1"/>
  <c r="U302" i="19" s="1"/>
  <c r="Q302" i="19"/>
  <c r="P302" i="19" s="1"/>
  <c r="O302" i="19" s="1"/>
  <c r="N302" i="19" s="1"/>
  <c r="M302" i="19" s="1"/>
  <c r="I302" i="19"/>
  <c r="H302" i="19" s="1"/>
  <c r="G302" i="19" s="1"/>
  <c r="F302" i="19" s="1"/>
  <c r="E302" i="19" s="1"/>
  <c r="AT301" i="19"/>
  <c r="AS301" i="19" s="1"/>
  <c r="AR301" i="19" s="1"/>
  <c r="AQ301" i="19" s="1"/>
  <c r="AO301" i="19"/>
  <c r="AM301" i="19"/>
  <c r="AL301" i="19" s="1"/>
  <c r="AK301" i="19" s="1"/>
  <c r="AJ301" i="19" s="1"/>
  <c r="AH301" i="19"/>
  <c r="AF301" i="19"/>
  <c r="AE301" i="19" s="1"/>
  <c r="AD301" i="19" s="1"/>
  <c r="AC301" i="19" s="1"/>
  <c r="AA301" i="19"/>
  <c r="S301" i="19" s="1"/>
  <c r="Y301" i="19"/>
  <c r="X301" i="19" s="1"/>
  <c r="W301" i="19" s="1"/>
  <c r="V301" i="19" s="1"/>
  <c r="U301" i="19" s="1"/>
  <c r="Q301" i="19"/>
  <c r="P301" i="19" s="1"/>
  <c r="O301" i="19" s="1"/>
  <c r="N301" i="19" s="1"/>
  <c r="M301" i="19" s="1"/>
  <c r="K301" i="19"/>
  <c r="I301" i="19"/>
  <c r="H301" i="19" s="1"/>
  <c r="G301" i="19" s="1"/>
  <c r="F301" i="19" s="1"/>
  <c r="E301" i="19" s="1"/>
  <c r="AT300" i="19"/>
  <c r="AS300" i="19" s="1"/>
  <c r="AR300" i="19" s="1"/>
  <c r="AQ300" i="19" s="1"/>
  <c r="AO300" i="19"/>
  <c r="AM300" i="19"/>
  <c r="AL300" i="19" s="1"/>
  <c r="AK300" i="19" s="1"/>
  <c r="AJ300" i="19" s="1"/>
  <c r="AH300" i="19"/>
  <c r="AF300" i="19"/>
  <c r="AE300" i="19" s="1"/>
  <c r="AD300" i="19" s="1"/>
  <c r="AC300" i="19" s="1"/>
  <c r="AA300" i="19"/>
  <c r="S300" i="19" s="1"/>
  <c r="K300" i="19" s="1"/>
  <c r="Y300" i="19"/>
  <c r="X300" i="19" s="1"/>
  <c r="W300" i="19" s="1"/>
  <c r="V300" i="19" s="1"/>
  <c r="U300" i="19" s="1"/>
  <c r="Q300" i="19"/>
  <c r="P300" i="19" s="1"/>
  <c r="O300" i="19" s="1"/>
  <c r="N300" i="19" s="1"/>
  <c r="M300" i="19" s="1"/>
  <c r="I300" i="19"/>
  <c r="H300" i="19" s="1"/>
  <c r="G300" i="19"/>
  <c r="F300" i="19" s="1"/>
  <c r="E300" i="19" s="1"/>
  <c r="AT299" i="19"/>
  <c r="AS299" i="19" s="1"/>
  <c r="AR299" i="19" s="1"/>
  <c r="AQ299" i="19" s="1"/>
  <c r="AO299" i="19"/>
  <c r="AM299" i="19"/>
  <c r="AL299" i="19" s="1"/>
  <c r="AK299" i="19" s="1"/>
  <c r="AJ299" i="19" s="1"/>
  <c r="AH299" i="19"/>
  <c r="AF299" i="19"/>
  <c r="AE299" i="19" s="1"/>
  <c r="AD299" i="19" s="1"/>
  <c r="AC299" i="19" s="1"/>
  <c r="AA299" i="19"/>
  <c r="S299" i="19" s="1"/>
  <c r="K299" i="19" s="1"/>
  <c r="Y299" i="19"/>
  <c r="X299" i="19" s="1"/>
  <c r="W299" i="19" s="1"/>
  <c r="V299" i="19" s="1"/>
  <c r="U299" i="19" s="1"/>
  <c r="Q299" i="19"/>
  <c r="P299" i="19" s="1"/>
  <c r="O299" i="19" s="1"/>
  <c r="N299" i="19" s="1"/>
  <c r="M299" i="19" s="1"/>
  <c r="I299" i="19"/>
  <c r="H299" i="19" s="1"/>
  <c r="G299" i="19" s="1"/>
  <c r="F299" i="19" s="1"/>
  <c r="E299" i="19" s="1"/>
  <c r="AT298" i="19"/>
  <c r="AS298" i="19" s="1"/>
  <c r="AR298" i="19" s="1"/>
  <c r="AQ298" i="19" s="1"/>
  <c r="AO298" i="19"/>
  <c r="AM298" i="19"/>
  <c r="AL298" i="19" s="1"/>
  <c r="AK298" i="19" s="1"/>
  <c r="AJ298" i="19" s="1"/>
  <c r="AH298" i="19"/>
  <c r="AF298" i="19"/>
  <c r="AE298" i="19" s="1"/>
  <c r="AD298" i="19" s="1"/>
  <c r="AC298" i="19" s="1"/>
  <c r="AA298" i="19"/>
  <c r="S298" i="19" s="1"/>
  <c r="K298" i="19" s="1"/>
  <c r="Y298" i="19"/>
  <c r="X298" i="19" s="1"/>
  <c r="W298" i="19" s="1"/>
  <c r="V298" i="19" s="1"/>
  <c r="U298" i="19" s="1"/>
  <c r="Q298" i="19"/>
  <c r="P298" i="19" s="1"/>
  <c r="O298" i="19" s="1"/>
  <c r="N298" i="19" s="1"/>
  <c r="M298" i="19" s="1"/>
  <c r="I298" i="19"/>
  <c r="H298" i="19" s="1"/>
  <c r="G298" i="19" s="1"/>
  <c r="F298" i="19" s="1"/>
  <c r="E298" i="19" s="1"/>
  <c r="AT297" i="19"/>
  <c r="AS297" i="19" s="1"/>
  <c r="AR297" i="19" s="1"/>
  <c r="AQ297" i="19" s="1"/>
  <c r="AO297" i="19"/>
  <c r="AM297" i="19"/>
  <c r="AL297" i="19" s="1"/>
  <c r="AK297" i="19" s="1"/>
  <c r="AJ297" i="19" s="1"/>
  <c r="AH297" i="19"/>
  <c r="AF297" i="19"/>
  <c r="AE297" i="19" s="1"/>
  <c r="AD297" i="19" s="1"/>
  <c r="AC297" i="19" s="1"/>
  <c r="AA297" i="19"/>
  <c r="S297" i="19" s="1"/>
  <c r="K297" i="19" s="1"/>
  <c r="Y297" i="19"/>
  <c r="X297" i="19" s="1"/>
  <c r="W297" i="19" s="1"/>
  <c r="V297" i="19" s="1"/>
  <c r="U297" i="19" s="1"/>
  <c r="Q297" i="19"/>
  <c r="P297" i="19" s="1"/>
  <c r="O297" i="19" s="1"/>
  <c r="N297" i="19" s="1"/>
  <c r="M297" i="19" s="1"/>
  <c r="I297" i="19"/>
  <c r="H297" i="19" s="1"/>
  <c r="G297" i="19" s="1"/>
  <c r="F297" i="19" s="1"/>
  <c r="E297" i="19"/>
  <c r="AT296" i="19"/>
  <c r="AS296" i="19" s="1"/>
  <c r="AR296" i="19" s="1"/>
  <c r="AQ296" i="19" s="1"/>
  <c r="AO296" i="19"/>
  <c r="AM296" i="19"/>
  <c r="AL296" i="19" s="1"/>
  <c r="AK296" i="19" s="1"/>
  <c r="AJ296" i="19" s="1"/>
  <c r="AH296" i="19"/>
  <c r="AF296" i="19"/>
  <c r="AE296" i="19" s="1"/>
  <c r="AD296" i="19" s="1"/>
  <c r="AC296" i="19" s="1"/>
  <c r="AA296" i="19"/>
  <c r="S296" i="19" s="1"/>
  <c r="K296" i="19" s="1"/>
  <c r="Y296" i="19"/>
  <c r="X296" i="19" s="1"/>
  <c r="W296" i="19" s="1"/>
  <c r="V296" i="19" s="1"/>
  <c r="U296" i="19" s="1"/>
  <c r="Q296" i="19"/>
  <c r="P296" i="19" s="1"/>
  <c r="O296" i="19" s="1"/>
  <c r="N296" i="19" s="1"/>
  <c r="M296" i="19" s="1"/>
  <c r="I296" i="19"/>
  <c r="H296" i="19" s="1"/>
  <c r="G296" i="19" s="1"/>
  <c r="F296" i="19" s="1"/>
  <c r="E296" i="19" s="1"/>
  <c r="AT295" i="19"/>
  <c r="AS295" i="19"/>
  <c r="AR295" i="19" s="1"/>
  <c r="AQ295" i="19" s="1"/>
  <c r="AO295" i="19"/>
  <c r="AM295" i="19"/>
  <c r="AL295" i="19" s="1"/>
  <c r="AK295" i="19" s="1"/>
  <c r="AJ295" i="19" s="1"/>
  <c r="AH295" i="19"/>
  <c r="AF295" i="19"/>
  <c r="AE295" i="19" s="1"/>
  <c r="AD295" i="19" s="1"/>
  <c r="AC295" i="19" s="1"/>
  <c r="AA295" i="19"/>
  <c r="S295" i="19" s="1"/>
  <c r="K295" i="19" s="1"/>
  <c r="Y295" i="19"/>
  <c r="X295" i="19" s="1"/>
  <c r="W295" i="19" s="1"/>
  <c r="V295" i="19" s="1"/>
  <c r="U295" i="19" s="1"/>
  <c r="Q295" i="19"/>
  <c r="P295" i="19" s="1"/>
  <c r="O295" i="19" s="1"/>
  <c r="N295" i="19" s="1"/>
  <c r="M295" i="19" s="1"/>
  <c r="I295" i="19"/>
  <c r="H295" i="19" s="1"/>
  <c r="G295" i="19" s="1"/>
  <c r="F295" i="19" s="1"/>
  <c r="E295" i="19" s="1"/>
  <c r="AT294" i="19"/>
  <c r="AS294" i="19" s="1"/>
  <c r="AR294" i="19" s="1"/>
  <c r="AQ294" i="19" s="1"/>
  <c r="AO294" i="19"/>
  <c r="AM294" i="19"/>
  <c r="AL294" i="19" s="1"/>
  <c r="AK294" i="19" s="1"/>
  <c r="AJ294" i="19" s="1"/>
  <c r="AH294" i="19"/>
  <c r="AF294" i="19"/>
  <c r="AE294" i="19" s="1"/>
  <c r="AD294" i="19" s="1"/>
  <c r="AC294" i="19" s="1"/>
  <c r="AA294" i="19"/>
  <c r="S294" i="19" s="1"/>
  <c r="K294" i="19" s="1"/>
  <c r="Y294" i="19"/>
  <c r="X294" i="19" s="1"/>
  <c r="W294" i="19" s="1"/>
  <c r="V294" i="19" s="1"/>
  <c r="U294" i="19" s="1"/>
  <c r="Q294" i="19"/>
  <c r="P294" i="19" s="1"/>
  <c r="O294" i="19" s="1"/>
  <c r="N294" i="19" s="1"/>
  <c r="M294" i="19" s="1"/>
  <c r="I294" i="19"/>
  <c r="H294" i="19" s="1"/>
  <c r="G294" i="19" s="1"/>
  <c r="F294" i="19" s="1"/>
  <c r="E294" i="19" s="1"/>
  <c r="AT293" i="19"/>
  <c r="AS293" i="19" s="1"/>
  <c r="AR293" i="19" s="1"/>
  <c r="AQ293" i="19" s="1"/>
  <c r="AO293" i="19"/>
  <c r="AM293" i="19"/>
  <c r="AL293" i="19" s="1"/>
  <c r="AK293" i="19" s="1"/>
  <c r="AJ293" i="19" s="1"/>
  <c r="AH293" i="19"/>
  <c r="AF293" i="19"/>
  <c r="AE293" i="19" s="1"/>
  <c r="AD293" i="19" s="1"/>
  <c r="AC293" i="19" s="1"/>
  <c r="AA293" i="19"/>
  <c r="S293" i="19" s="1"/>
  <c r="K293" i="19" s="1"/>
  <c r="Y293" i="19"/>
  <c r="X293" i="19" s="1"/>
  <c r="W293" i="19" s="1"/>
  <c r="V293" i="19" s="1"/>
  <c r="U293" i="19" s="1"/>
  <c r="Q293" i="19"/>
  <c r="P293" i="19"/>
  <c r="O293" i="19" s="1"/>
  <c r="N293" i="19" s="1"/>
  <c r="M293" i="19" s="1"/>
  <c r="I293" i="19"/>
  <c r="H293" i="19" s="1"/>
  <c r="G293" i="19" s="1"/>
  <c r="F293" i="19" s="1"/>
  <c r="E293" i="19" s="1"/>
  <c r="AT292" i="19"/>
  <c r="AS292" i="19" s="1"/>
  <c r="AR292" i="19" s="1"/>
  <c r="AQ292" i="19" s="1"/>
  <c r="AO292" i="19"/>
  <c r="AM292" i="19"/>
  <c r="AL292" i="19" s="1"/>
  <c r="AK292" i="19" s="1"/>
  <c r="AJ292" i="19" s="1"/>
  <c r="AH292" i="19"/>
  <c r="AF292" i="19"/>
  <c r="AE292" i="19" s="1"/>
  <c r="AD292" i="19" s="1"/>
  <c r="AC292" i="19" s="1"/>
  <c r="AA292" i="19"/>
  <c r="S292" i="19" s="1"/>
  <c r="K292" i="19" s="1"/>
  <c r="Y292" i="19"/>
  <c r="X292" i="19" s="1"/>
  <c r="W292" i="19" s="1"/>
  <c r="V292" i="19" s="1"/>
  <c r="U292" i="19" s="1"/>
  <c r="Q292" i="19"/>
  <c r="P292" i="19" s="1"/>
  <c r="O292" i="19" s="1"/>
  <c r="N292" i="19" s="1"/>
  <c r="M292" i="19" s="1"/>
  <c r="I292" i="19"/>
  <c r="H292" i="19" s="1"/>
  <c r="G292" i="19" s="1"/>
  <c r="F292" i="19" s="1"/>
  <c r="E292" i="19" s="1"/>
  <c r="AT291" i="19"/>
  <c r="AS291" i="19" s="1"/>
  <c r="AR291" i="19" s="1"/>
  <c r="AQ291" i="19" s="1"/>
  <c r="AO291" i="19"/>
  <c r="AM291" i="19"/>
  <c r="AL291" i="19" s="1"/>
  <c r="AK291" i="19" s="1"/>
  <c r="AJ291" i="19" s="1"/>
  <c r="AH291" i="19"/>
  <c r="AF291" i="19"/>
  <c r="AE291" i="19" s="1"/>
  <c r="AD291" i="19" s="1"/>
  <c r="AC291" i="19" s="1"/>
  <c r="AA291" i="19"/>
  <c r="S291" i="19" s="1"/>
  <c r="K291" i="19" s="1"/>
  <c r="Y291" i="19"/>
  <c r="X291" i="19" s="1"/>
  <c r="W291" i="19" s="1"/>
  <c r="V291" i="19" s="1"/>
  <c r="U291" i="19" s="1"/>
  <c r="Q291" i="19"/>
  <c r="P291" i="19" s="1"/>
  <c r="O291" i="19" s="1"/>
  <c r="N291" i="19" s="1"/>
  <c r="M291" i="19" s="1"/>
  <c r="I291" i="19"/>
  <c r="H291" i="19" s="1"/>
  <c r="G291" i="19" s="1"/>
  <c r="F291" i="19" s="1"/>
  <c r="E291" i="19" s="1"/>
  <c r="AT290" i="19"/>
  <c r="AS290" i="19" s="1"/>
  <c r="AR290" i="19" s="1"/>
  <c r="AQ290" i="19" s="1"/>
  <c r="AO290" i="19"/>
  <c r="AM290" i="19"/>
  <c r="AL290" i="19" s="1"/>
  <c r="AK290" i="19" s="1"/>
  <c r="AJ290" i="19" s="1"/>
  <c r="AH290" i="19"/>
  <c r="AF290" i="19"/>
  <c r="AE290" i="19" s="1"/>
  <c r="AD290" i="19" s="1"/>
  <c r="AC290" i="19" s="1"/>
  <c r="AA290" i="19"/>
  <c r="S290" i="19" s="1"/>
  <c r="K290" i="19" s="1"/>
  <c r="Y290" i="19"/>
  <c r="X290" i="19" s="1"/>
  <c r="W290" i="19" s="1"/>
  <c r="V290" i="19" s="1"/>
  <c r="U290" i="19" s="1"/>
  <c r="Q290" i="19"/>
  <c r="P290" i="19" s="1"/>
  <c r="O290" i="19" s="1"/>
  <c r="N290" i="19" s="1"/>
  <c r="M290" i="19" s="1"/>
  <c r="I290" i="19"/>
  <c r="H290" i="19" s="1"/>
  <c r="G290" i="19" s="1"/>
  <c r="F290" i="19" s="1"/>
  <c r="E290" i="19" s="1"/>
  <c r="AT289" i="19"/>
  <c r="AS289" i="19" s="1"/>
  <c r="AR289" i="19" s="1"/>
  <c r="AQ289" i="19" s="1"/>
  <c r="AO289" i="19"/>
  <c r="AM289" i="19"/>
  <c r="AL289" i="19" s="1"/>
  <c r="AK289" i="19" s="1"/>
  <c r="AJ289" i="19" s="1"/>
  <c r="AH289" i="19"/>
  <c r="AF289" i="19"/>
  <c r="AE289" i="19" s="1"/>
  <c r="AD289" i="19" s="1"/>
  <c r="AC289" i="19" s="1"/>
  <c r="AA289" i="19"/>
  <c r="S289" i="19" s="1"/>
  <c r="K289" i="19" s="1"/>
  <c r="Y289" i="19"/>
  <c r="X289" i="19" s="1"/>
  <c r="W289" i="19" s="1"/>
  <c r="V289" i="19" s="1"/>
  <c r="U289" i="19" s="1"/>
  <c r="Q289" i="19"/>
  <c r="P289" i="19" s="1"/>
  <c r="O289" i="19" s="1"/>
  <c r="N289" i="19" s="1"/>
  <c r="M289" i="19" s="1"/>
  <c r="I289" i="19"/>
  <c r="H289" i="19" s="1"/>
  <c r="G289" i="19" s="1"/>
  <c r="F289" i="19" s="1"/>
  <c r="E289" i="19" s="1"/>
  <c r="AT288" i="19"/>
  <c r="AS288" i="19" s="1"/>
  <c r="AR288" i="19" s="1"/>
  <c r="AQ288" i="19" s="1"/>
  <c r="AM288" i="19"/>
  <c r="AL288" i="19" s="1"/>
  <c r="AK288" i="19" s="1"/>
  <c r="AJ288" i="19" s="1"/>
  <c r="AH288" i="19"/>
  <c r="AF288" i="19"/>
  <c r="AE288" i="19" s="1"/>
  <c r="AD288" i="19" s="1"/>
  <c r="AC288" i="19" s="1"/>
  <c r="AA288" i="19"/>
  <c r="S288" i="19" s="1"/>
  <c r="K288" i="19" s="1"/>
  <c r="Y288" i="19"/>
  <c r="X288" i="19" s="1"/>
  <c r="W288" i="19" s="1"/>
  <c r="V288" i="19" s="1"/>
  <c r="U288" i="19" s="1"/>
  <c r="Q288" i="19"/>
  <c r="P288" i="19" s="1"/>
  <c r="O288" i="19" s="1"/>
  <c r="N288" i="19" s="1"/>
  <c r="M288" i="19" s="1"/>
  <c r="I288" i="19"/>
  <c r="H288" i="19" s="1"/>
  <c r="G288" i="19" s="1"/>
  <c r="F288" i="19" s="1"/>
  <c r="E288" i="19" s="1"/>
  <c r="AT287" i="19"/>
  <c r="AS287" i="19" s="1"/>
  <c r="AR287" i="19" s="1"/>
  <c r="AQ287" i="19" s="1"/>
  <c r="AO287" i="19"/>
  <c r="AM287" i="19"/>
  <c r="AL287" i="19" s="1"/>
  <c r="AK287" i="19" s="1"/>
  <c r="AJ287" i="19" s="1"/>
  <c r="AH287" i="19"/>
  <c r="AF287" i="19"/>
  <c r="AE287" i="19" s="1"/>
  <c r="AD287" i="19" s="1"/>
  <c r="AC287" i="19" s="1"/>
  <c r="AA287" i="19"/>
  <c r="S287" i="19" s="1"/>
  <c r="K287" i="19" s="1"/>
  <c r="Y287" i="19"/>
  <c r="X287" i="19" s="1"/>
  <c r="W287" i="19" s="1"/>
  <c r="V287" i="19" s="1"/>
  <c r="U287" i="19" s="1"/>
  <c r="Q287" i="19"/>
  <c r="P287" i="19" s="1"/>
  <c r="O287" i="19" s="1"/>
  <c r="N287" i="19" s="1"/>
  <c r="M287" i="19" s="1"/>
  <c r="I287" i="19"/>
  <c r="H287" i="19" s="1"/>
  <c r="G287" i="19" s="1"/>
  <c r="F287" i="19" s="1"/>
  <c r="E287" i="19" s="1"/>
  <c r="AT286" i="19"/>
  <c r="AS286" i="19" s="1"/>
  <c r="AR286" i="19" s="1"/>
  <c r="AQ286" i="19" s="1"/>
  <c r="AO286" i="19"/>
  <c r="AM286" i="19"/>
  <c r="AL286" i="19" s="1"/>
  <c r="AK286" i="19" s="1"/>
  <c r="AJ286" i="19" s="1"/>
  <c r="AH286" i="19"/>
  <c r="AF286" i="19"/>
  <c r="AE286" i="19" s="1"/>
  <c r="AD286" i="19" s="1"/>
  <c r="AC286" i="19" s="1"/>
  <c r="AA286" i="19"/>
  <c r="S286" i="19" s="1"/>
  <c r="K286" i="19" s="1"/>
  <c r="Y286" i="19"/>
  <c r="X286" i="19" s="1"/>
  <c r="W286" i="19" s="1"/>
  <c r="V286" i="19" s="1"/>
  <c r="U286" i="19" s="1"/>
  <c r="Q286" i="19"/>
  <c r="P286" i="19"/>
  <c r="O286" i="19"/>
  <c r="N286" i="19" s="1"/>
  <c r="M286" i="19" s="1"/>
  <c r="I286" i="19"/>
  <c r="H286" i="19" s="1"/>
  <c r="G286" i="19" s="1"/>
  <c r="F286" i="19" s="1"/>
  <c r="E286" i="19" s="1"/>
  <c r="AT285" i="19"/>
  <c r="AS285" i="19" s="1"/>
  <c r="AR285" i="19" s="1"/>
  <c r="AQ285" i="19" s="1"/>
  <c r="AO285" i="19"/>
  <c r="AM285" i="19"/>
  <c r="AL285" i="19" s="1"/>
  <c r="AK285" i="19" s="1"/>
  <c r="AJ285" i="19" s="1"/>
  <c r="AH285" i="19"/>
  <c r="AF285" i="19"/>
  <c r="AE285" i="19" s="1"/>
  <c r="AD285" i="19" s="1"/>
  <c r="AC285" i="19" s="1"/>
  <c r="AA285" i="19"/>
  <c r="S285" i="19" s="1"/>
  <c r="K285" i="19" s="1"/>
  <c r="Y285" i="19"/>
  <c r="X285" i="19" s="1"/>
  <c r="W285" i="19" s="1"/>
  <c r="V285" i="19" s="1"/>
  <c r="U285" i="19" s="1"/>
  <c r="Q285" i="19"/>
  <c r="P285" i="19" s="1"/>
  <c r="O285" i="19" s="1"/>
  <c r="N285" i="19" s="1"/>
  <c r="M285" i="19" s="1"/>
  <c r="I285" i="19"/>
  <c r="H285" i="19" s="1"/>
  <c r="G285" i="19" s="1"/>
  <c r="F285" i="19" s="1"/>
  <c r="E285" i="19" s="1"/>
  <c r="AT284" i="19"/>
  <c r="AS284" i="19" s="1"/>
  <c r="AR284" i="19" s="1"/>
  <c r="AQ284" i="19" s="1"/>
  <c r="AO284" i="19"/>
  <c r="AM284" i="19"/>
  <c r="AL284" i="19"/>
  <c r="AK284" i="19" s="1"/>
  <c r="AJ284" i="19" s="1"/>
  <c r="AH284" i="19"/>
  <c r="AF284" i="19"/>
  <c r="AE284" i="19" s="1"/>
  <c r="AD284" i="19" s="1"/>
  <c r="AC284" i="19" s="1"/>
  <c r="AA284" i="19"/>
  <c r="S284" i="19" s="1"/>
  <c r="K284" i="19" s="1"/>
  <c r="Y284" i="19"/>
  <c r="X284" i="19" s="1"/>
  <c r="W284" i="19" s="1"/>
  <c r="V284" i="19" s="1"/>
  <c r="U284" i="19" s="1"/>
  <c r="Q284" i="19"/>
  <c r="P284" i="19" s="1"/>
  <c r="O284" i="19" s="1"/>
  <c r="N284" i="19" s="1"/>
  <c r="M284" i="19" s="1"/>
  <c r="I284" i="19"/>
  <c r="H284" i="19" s="1"/>
  <c r="G284" i="19" s="1"/>
  <c r="F284" i="19" s="1"/>
  <c r="E284" i="19" s="1"/>
  <c r="AT283" i="19"/>
  <c r="AS283" i="19"/>
  <c r="AR283" i="19" s="1"/>
  <c r="AQ283" i="19" s="1"/>
  <c r="AO283" i="19"/>
  <c r="AM283" i="19"/>
  <c r="AL283" i="19" s="1"/>
  <c r="AK283" i="19" s="1"/>
  <c r="AJ283" i="19" s="1"/>
  <c r="AH283" i="19"/>
  <c r="AF283" i="19"/>
  <c r="AE283" i="19" s="1"/>
  <c r="AD283" i="19" s="1"/>
  <c r="AC283" i="19" s="1"/>
  <c r="AA283" i="19"/>
  <c r="Y283" i="19"/>
  <c r="X283" i="19" s="1"/>
  <c r="W283" i="19" s="1"/>
  <c r="V283" i="19" s="1"/>
  <c r="U283" i="19" s="1"/>
  <c r="S283" i="19"/>
  <c r="K283" i="19" s="1"/>
  <c r="Q283" i="19"/>
  <c r="P283" i="19" s="1"/>
  <c r="O283" i="19" s="1"/>
  <c r="N283" i="19" s="1"/>
  <c r="M283" i="19" s="1"/>
  <c r="I283" i="19"/>
  <c r="H283" i="19" s="1"/>
  <c r="G283" i="19" s="1"/>
  <c r="F283" i="19" s="1"/>
  <c r="E283" i="19" s="1"/>
  <c r="AT282" i="19"/>
  <c r="AS282" i="19" s="1"/>
  <c r="AR282" i="19" s="1"/>
  <c r="AQ282" i="19" s="1"/>
  <c r="AO282" i="19"/>
  <c r="AM282" i="19"/>
  <c r="AL282" i="19" s="1"/>
  <c r="AK282" i="19" s="1"/>
  <c r="AJ282" i="19" s="1"/>
  <c r="AH282" i="19"/>
  <c r="AF282" i="19"/>
  <c r="AE282" i="19" s="1"/>
  <c r="AD282" i="19" s="1"/>
  <c r="AC282" i="19" s="1"/>
  <c r="Y282" i="19"/>
  <c r="X282" i="19" s="1"/>
  <c r="W282" i="19" s="1"/>
  <c r="V282" i="19" s="1"/>
  <c r="U282" i="19" s="1"/>
  <c r="Q282" i="19"/>
  <c r="P282" i="19" s="1"/>
  <c r="O282" i="19" s="1"/>
  <c r="N282" i="19" s="1"/>
  <c r="M282" i="19" s="1"/>
  <c r="K282" i="19"/>
  <c r="I282" i="19"/>
  <c r="H282" i="19" s="1"/>
  <c r="G282" i="19" s="1"/>
  <c r="F282" i="19" s="1"/>
  <c r="E282" i="19" s="1"/>
  <c r="AT281" i="19"/>
  <c r="AS281" i="19" s="1"/>
  <c r="AR281" i="19" s="1"/>
  <c r="AQ281" i="19" s="1"/>
  <c r="AO281" i="19"/>
  <c r="AM281" i="19"/>
  <c r="AL281" i="19"/>
  <c r="AK281" i="19" s="1"/>
  <c r="AJ281" i="19" s="1"/>
  <c r="AF281" i="19"/>
  <c r="AE281" i="19" s="1"/>
  <c r="AD281" i="19" s="1"/>
  <c r="AC281" i="19" s="1"/>
  <c r="AA281" i="19"/>
  <c r="S281" i="19" s="1"/>
  <c r="K281" i="19" s="1"/>
  <c r="Y281" i="19"/>
  <c r="X281" i="19" s="1"/>
  <c r="W281" i="19" s="1"/>
  <c r="V281" i="19" s="1"/>
  <c r="U281" i="19" s="1"/>
  <c r="Q281" i="19"/>
  <c r="P281" i="19" s="1"/>
  <c r="O281" i="19" s="1"/>
  <c r="N281" i="19" s="1"/>
  <c r="M281" i="19" s="1"/>
  <c r="I281" i="19"/>
  <c r="H281" i="19"/>
  <c r="G281" i="19" s="1"/>
  <c r="F281" i="19" s="1"/>
  <c r="E281" i="19" s="1"/>
  <c r="AT280" i="19"/>
  <c r="AS280" i="19" s="1"/>
  <c r="AR280" i="19" s="1"/>
  <c r="AQ280" i="19" s="1"/>
  <c r="AO280" i="19"/>
  <c r="AM280" i="19"/>
  <c r="AL280" i="19" s="1"/>
  <c r="AK280" i="19" s="1"/>
  <c r="AJ280" i="19" s="1"/>
  <c r="AF280" i="19"/>
  <c r="AE280" i="19" s="1"/>
  <c r="AD280" i="19" s="1"/>
  <c r="AC280" i="19" s="1"/>
  <c r="AA280" i="19"/>
  <c r="S280" i="19" s="1"/>
  <c r="K280" i="19" s="1"/>
  <c r="Y280" i="19"/>
  <c r="X280" i="19" s="1"/>
  <c r="W280" i="19" s="1"/>
  <c r="V280" i="19" s="1"/>
  <c r="U280" i="19" s="1"/>
  <c r="Q280" i="19"/>
  <c r="P280" i="19" s="1"/>
  <c r="O280" i="19" s="1"/>
  <c r="N280" i="19" s="1"/>
  <c r="M280" i="19" s="1"/>
  <c r="I280" i="19"/>
  <c r="H280" i="19" s="1"/>
  <c r="G280" i="19" s="1"/>
  <c r="F280" i="19" s="1"/>
  <c r="E280" i="19" s="1"/>
  <c r="AT279" i="19"/>
  <c r="AS279" i="19" s="1"/>
  <c r="AR279" i="19" s="1"/>
  <c r="AQ279" i="19" s="1"/>
  <c r="AO279" i="19"/>
  <c r="AM279" i="19"/>
  <c r="AL279" i="19" s="1"/>
  <c r="AK279" i="19" s="1"/>
  <c r="AJ279" i="19" s="1"/>
  <c r="AF279" i="19"/>
  <c r="AE279" i="19" s="1"/>
  <c r="AD279" i="19" s="1"/>
  <c r="AC279" i="19" s="1"/>
  <c r="AA279" i="19"/>
  <c r="S279" i="19" s="1"/>
  <c r="K279" i="19" s="1"/>
  <c r="Y279" i="19"/>
  <c r="X279" i="19" s="1"/>
  <c r="W279" i="19" s="1"/>
  <c r="V279" i="19" s="1"/>
  <c r="U279" i="19" s="1"/>
  <c r="Q279" i="19"/>
  <c r="P279" i="19" s="1"/>
  <c r="O279" i="19" s="1"/>
  <c r="N279" i="19" s="1"/>
  <c r="M279" i="19" s="1"/>
  <c r="I279" i="19"/>
  <c r="H279" i="19" s="1"/>
  <c r="G279" i="19" s="1"/>
  <c r="F279" i="19" s="1"/>
  <c r="E279" i="19" s="1"/>
  <c r="AT278" i="19"/>
  <c r="AS278" i="19" s="1"/>
  <c r="AR278" i="19" s="1"/>
  <c r="AQ278" i="19" s="1"/>
  <c r="AO278" i="19"/>
  <c r="AM278" i="19"/>
  <c r="AL278" i="19" s="1"/>
  <c r="AK278" i="19" s="1"/>
  <c r="AJ278" i="19" s="1"/>
  <c r="AF278" i="19"/>
  <c r="AE278" i="19" s="1"/>
  <c r="AD278" i="19" s="1"/>
  <c r="AC278" i="19" s="1"/>
  <c r="AA278" i="19"/>
  <c r="S278" i="19" s="1"/>
  <c r="K278" i="19" s="1"/>
  <c r="Y278" i="19"/>
  <c r="X278" i="19" s="1"/>
  <c r="W278" i="19" s="1"/>
  <c r="V278" i="19" s="1"/>
  <c r="U278" i="19" s="1"/>
  <c r="Q278" i="19"/>
  <c r="P278" i="19" s="1"/>
  <c r="O278" i="19" s="1"/>
  <c r="N278" i="19" s="1"/>
  <c r="M278" i="19" s="1"/>
  <c r="I278" i="19"/>
  <c r="H278" i="19" s="1"/>
  <c r="G278" i="19" s="1"/>
  <c r="F278" i="19" s="1"/>
  <c r="E278" i="19" s="1"/>
  <c r="AT277" i="19"/>
  <c r="AS277" i="19" s="1"/>
  <c r="AR277" i="19" s="1"/>
  <c r="AQ277" i="19" s="1"/>
  <c r="AO277" i="19"/>
  <c r="AM277" i="19"/>
  <c r="AL277" i="19" s="1"/>
  <c r="AK277" i="19" s="1"/>
  <c r="AJ277" i="19" s="1"/>
  <c r="AF277" i="19"/>
  <c r="AE277" i="19" s="1"/>
  <c r="AD277" i="19" s="1"/>
  <c r="AC277" i="19" s="1"/>
  <c r="AA277" i="19"/>
  <c r="S277" i="19" s="1"/>
  <c r="K277" i="19" s="1"/>
  <c r="Y277" i="19"/>
  <c r="X277" i="19" s="1"/>
  <c r="W277" i="19" s="1"/>
  <c r="V277" i="19" s="1"/>
  <c r="U277" i="19" s="1"/>
  <c r="Q277" i="19"/>
  <c r="P277" i="19" s="1"/>
  <c r="O277" i="19" s="1"/>
  <c r="N277" i="19" s="1"/>
  <c r="M277" i="19" s="1"/>
  <c r="I277" i="19"/>
  <c r="H277" i="19" s="1"/>
  <c r="G277" i="19" s="1"/>
  <c r="F277" i="19" s="1"/>
  <c r="E277" i="19" s="1"/>
  <c r="AT276" i="19"/>
  <c r="AS276" i="19" s="1"/>
  <c r="AR276" i="19" s="1"/>
  <c r="AQ276" i="19" s="1"/>
  <c r="AO276" i="19"/>
  <c r="AM276" i="19"/>
  <c r="AL276" i="19" s="1"/>
  <c r="AK276" i="19" s="1"/>
  <c r="AJ276" i="19" s="1"/>
  <c r="AF276" i="19"/>
  <c r="AE276" i="19" s="1"/>
  <c r="AD276" i="19" s="1"/>
  <c r="AC276" i="19" s="1"/>
  <c r="AA276" i="19"/>
  <c r="S276" i="19" s="1"/>
  <c r="K276" i="19" s="1"/>
  <c r="Y276" i="19"/>
  <c r="X276" i="19" s="1"/>
  <c r="W276" i="19" s="1"/>
  <c r="V276" i="19" s="1"/>
  <c r="U276" i="19" s="1"/>
  <c r="Q276" i="19"/>
  <c r="P276" i="19"/>
  <c r="O276" i="19" s="1"/>
  <c r="N276" i="19" s="1"/>
  <c r="M276" i="19" s="1"/>
  <c r="I276" i="19"/>
  <c r="H276" i="19" s="1"/>
  <c r="G276" i="19" s="1"/>
  <c r="F276" i="19" s="1"/>
  <c r="E276" i="19" s="1"/>
  <c r="AT275" i="19"/>
  <c r="AS275" i="19" s="1"/>
  <c r="AR275" i="19" s="1"/>
  <c r="AQ275" i="19" s="1"/>
  <c r="AO275" i="19"/>
  <c r="AM275" i="19"/>
  <c r="AL275" i="19" s="1"/>
  <c r="AK275" i="19" s="1"/>
  <c r="AJ275" i="19" s="1"/>
  <c r="AF275" i="19"/>
  <c r="AE275" i="19" s="1"/>
  <c r="AD275" i="19" s="1"/>
  <c r="AC275" i="19" s="1"/>
  <c r="AA275" i="19"/>
  <c r="S275" i="19" s="1"/>
  <c r="K275" i="19" s="1"/>
  <c r="Y275" i="19"/>
  <c r="X275" i="19" s="1"/>
  <c r="W275" i="19" s="1"/>
  <c r="V275" i="19" s="1"/>
  <c r="U275" i="19" s="1"/>
  <c r="Q275" i="19"/>
  <c r="P275" i="19" s="1"/>
  <c r="O275" i="19" s="1"/>
  <c r="N275" i="19" s="1"/>
  <c r="M275" i="19" s="1"/>
  <c r="I275" i="19"/>
  <c r="H275" i="19" s="1"/>
  <c r="G275" i="19" s="1"/>
  <c r="F275" i="19" s="1"/>
  <c r="E275" i="19" s="1"/>
  <c r="AT274" i="19"/>
  <c r="AS274" i="19" s="1"/>
  <c r="AR274" i="19" s="1"/>
  <c r="AQ274" i="19" s="1"/>
  <c r="AO274" i="19"/>
  <c r="AM274" i="19"/>
  <c r="AL274" i="19" s="1"/>
  <c r="AK274" i="19" s="1"/>
  <c r="AJ274" i="19" s="1"/>
  <c r="AF274" i="19"/>
  <c r="AE274" i="19" s="1"/>
  <c r="AD274" i="19" s="1"/>
  <c r="AC274" i="19" s="1"/>
  <c r="AA274" i="19"/>
  <c r="S274" i="19" s="1"/>
  <c r="K274" i="19" s="1"/>
  <c r="Y274" i="19"/>
  <c r="X274" i="19" s="1"/>
  <c r="W274" i="19" s="1"/>
  <c r="V274" i="19" s="1"/>
  <c r="U274" i="19" s="1"/>
  <c r="Q274" i="19"/>
  <c r="P274" i="19" s="1"/>
  <c r="O274" i="19" s="1"/>
  <c r="N274" i="19" s="1"/>
  <c r="M274" i="19" s="1"/>
  <c r="I274" i="19"/>
  <c r="H274" i="19" s="1"/>
  <c r="G274" i="19" s="1"/>
  <c r="F274" i="19" s="1"/>
  <c r="E274" i="19" s="1"/>
  <c r="AY273" i="19"/>
  <c r="AT273" i="19"/>
  <c r="AS273" i="19" s="1"/>
  <c r="AR273" i="19" s="1"/>
  <c r="AQ273" i="19" s="1"/>
  <c r="AO273" i="19"/>
  <c r="AM273" i="19"/>
  <c r="AL273" i="19" s="1"/>
  <c r="AK273" i="19" s="1"/>
  <c r="AJ273" i="19" s="1"/>
  <c r="AF273" i="19"/>
  <c r="AE273" i="19" s="1"/>
  <c r="AD273" i="19" s="1"/>
  <c r="AC273" i="19" s="1"/>
  <c r="AA273" i="19"/>
  <c r="S273" i="19" s="1"/>
  <c r="K273" i="19" s="1"/>
  <c r="Y273" i="19"/>
  <c r="X273" i="19" s="1"/>
  <c r="W273" i="19" s="1"/>
  <c r="V273" i="19" s="1"/>
  <c r="U273" i="19" s="1"/>
  <c r="Q273" i="19"/>
  <c r="P273" i="19" s="1"/>
  <c r="O273" i="19" s="1"/>
  <c r="N273" i="19" s="1"/>
  <c r="M273" i="19" s="1"/>
  <c r="I273" i="19"/>
  <c r="H273" i="19" s="1"/>
  <c r="G273" i="19" s="1"/>
  <c r="F273" i="19" s="1"/>
  <c r="E273" i="19" s="1"/>
  <c r="AT272" i="19"/>
  <c r="AS272" i="19" s="1"/>
  <c r="AR272" i="19" s="1"/>
  <c r="AQ272" i="19" s="1"/>
  <c r="AO272" i="19"/>
  <c r="AM272" i="19"/>
  <c r="AL272" i="19" s="1"/>
  <c r="AK272" i="19" s="1"/>
  <c r="AJ272" i="19" s="1"/>
  <c r="AF272" i="19"/>
  <c r="AE272" i="19" s="1"/>
  <c r="AD272" i="19" s="1"/>
  <c r="AC272" i="19" s="1"/>
  <c r="AA272" i="19"/>
  <c r="S272" i="19" s="1"/>
  <c r="K272" i="19" s="1"/>
  <c r="Y272" i="19"/>
  <c r="X272" i="19" s="1"/>
  <c r="W272" i="19" s="1"/>
  <c r="V272" i="19" s="1"/>
  <c r="U272" i="19" s="1"/>
  <c r="Q272" i="19"/>
  <c r="P272" i="19" s="1"/>
  <c r="O272" i="19" s="1"/>
  <c r="N272" i="19" s="1"/>
  <c r="M272" i="19" s="1"/>
  <c r="I272" i="19"/>
  <c r="H272" i="19" s="1"/>
  <c r="G272" i="19" s="1"/>
  <c r="F272" i="19" s="1"/>
  <c r="E272" i="19" s="1"/>
  <c r="AT271" i="19"/>
  <c r="AS271" i="19" s="1"/>
  <c r="AR271" i="19" s="1"/>
  <c r="AQ271" i="19" s="1"/>
  <c r="AO271" i="19"/>
  <c r="AM271" i="19"/>
  <c r="AL271" i="19" s="1"/>
  <c r="AK271" i="19" s="1"/>
  <c r="AJ271" i="19" s="1"/>
  <c r="AF271" i="19"/>
  <c r="AE271" i="19" s="1"/>
  <c r="AD271" i="19" s="1"/>
  <c r="AC271" i="19" s="1"/>
  <c r="AA271" i="19"/>
  <c r="S271" i="19" s="1"/>
  <c r="K271" i="19" s="1"/>
  <c r="Y271" i="19"/>
  <c r="X271" i="19" s="1"/>
  <c r="W271" i="19" s="1"/>
  <c r="V271" i="19" s="1"/>
  <c r="U271" i="19" s="1"/>
  <c r="Q271" i="19"/>
  <c r="P271" i="19" s="1"/>
  <c r="O271" i="19" s="1"/>
  <c r="N271" i="19" s="1"/>
  <c r="M271" i="19" s="1"/>
  <c r="I271" i="19"/>
  <c r="H271" i="19" s="1"/>
  <c r="G271" i="19" s="1"/>
  <c r="F271" i="19" s="1"/>
  <c r="E271" i="19" s="1"/>
  <c r="AT270" i="19"/>
  <c r="AS270" i="19" s="1"/>
  <c r="AR270" i="19" s="1"/>
  <c r="AQ270" i="19" s="1"/>
  <c r="AO270" i="19"/>
  <c r="AM270" i="19"/>
  <c r="AL270" i="19" s="1"/>
  <c r="AK270" i="19" s="1"/>
  <c r="AJ270" i="19" s="1"/>
  <c r="AF270" i="19"/>
  <c r="AE270" i="19" s="1"/>
  <c r="AD270" i="19" s="1"/>
  <c r="AC270" i="19" s="1"/>
  <c r="AA270" i="19"/>
  <c r="S270" i="19" s="1"/>
  <c r="K270" i="19" s="1"/>
  <c r="Y270" i="19"/>
  <c r="X270" i="19" s="1"/>
  <c r="W270" i="19" s="1"/>
  <c r="V270" i="19" s="1"/>
  <c r="U270" i="19" s="1"/>
  <c r="Q270" i="19"/>
  <c r="P270" i="19" s="1"/>
  <c r="O270" i="19" s="1"/>
  <c r="N270" i="19" s="1"/>
  <c r="M270" i="19" s="1"/>
  <c r="I270" i="19"/>
  <c r="H270" i="19" s="1"/>
  <c r="G270" i="19" s="1"/>
  <c r="F270" i="19" s="1"/>
  <c r="E270" i="19" s="1"/>
  <c r="AT269" i="19"/>
  <c r="AS269" i="19" s="1"/>
  <c r="AR269" i="19" s="1"/>
  <c r="AQ269" i="19" s="1"/>
  <c r="AO269" i="19"/>
  <c r="AM269" i="19"/>
  <c r="AL269" i="19" s="1"/>
  <c r="AK269" i="19" s="1"/>
  <c r="AJ269" i="19" s="1"/>
  <c r="AF269" i="19"/>
  <c r="AE269" i="19" s="1"/>
  <c r="AD269" i="19" s="1"/>
  <c r="AC269" i="19" s="1"/>
  <c r="AA269" i="19"/>
  <c r="S269" i="19" s="1"/>
  <c r="K269" i="19" s="1"/>
  <c r="Y269" i="19"/>
  <c r="X269" i="19" s="1"/>
  <c r="W269" i="19" s="1"/>
  <c r="V269" i="19" s="1"/>
  <c r="U269" i="19" s="1"/>
  <c r="Q269" i="19"/>
  <c r="P269" i="19" s="1"/>
  <c r="O269" i="19" s="1"/>
  <c r="N269" i="19" s="1"/>
  <c r="M269" i="19" s="1"/>
  <c r="I269" i="19"/>
  <c r="H269" i="19" s="1"/>
  <c r="G269" i="19" s="1"/>
  <c r="F269" i="19" s="1"/>
  <c r="E269" i="19"/>
  <c r="AT268" i="19"/>
  <c r="AS268" i="19" s="1"/>
  <c r="AR268" i="19" s="1"/>
  <c r="AQ268" i="19" s="1"/>
  <c r="AO268" i="19"/>
  <c r="AM268" i="19"/>
  <c r="AL268" i="19" s="1"/>
  <c r="AK268" i="19" s="1"/>
  <c r="AJ268" i="19" s="1"/>
  <c r="AF268" i="19"/>
  <c r="AE268" i="19" s="1"/>
  <c r="AD268" i="19" s="1"/>
  <c r="AC268" i="19" s="1"/>
  <c r="AA268" i="19"/>
  <c r="S268" i="19" s="1"/>
  <c r="K268" i="19" s="1"/>
  <c r="Y268" i="19"/>
  <c r="X268" i="19" s="1"/>
  <c r="W268" i="19" s="1"/>
  <c r="V268" i="19" s="1"/>
  <c r="U268" i="19" s="1"/>
  <c r="Q268" i="19"/>
  <c r="P268" i="19" s="1"/>
  <c r="O268" i="19" s="1"/>
  <c r="N268" i="19" s="1"/>
  <c r="M268" i="19" s="1"/>
  <c r="I268" i="19"/>
  <c r="H268" i="19" s="1"/>
  <c r="G268" i="19" s="1"/>
  <c r="F268" i="19" s="1"/>
  <c r="E268" i="19" s="1"/>
  <c r="AT267" i="19"/>
  <c r="AS267" i="19" s="1"/>
  <c r="AR267" i="19" s="1"/>
  <c r="AQ267" i="19" s="1"/>
  <c r="AO267" i="19"/>
  <c r="AM267" i="19"/>
  <c r="AL267" i="19" s="1"/>
  <c r="AK267" i="19" s="1"/>
  <c r="AJ267" i="19" s="1"/>
  <c r="AF267" i="19"/>
  <c r="AE267" i="19" s="1"/>
  <c r="AD267" i="19" s="1"/>
  <c r="AC267" i="19" s="1"/>
  <c r="AA267" i="19"/>
  <c r="S267" i="19" s="1"/>
  <c r="K267" i="19" s="1"/>
  <c r="Y267" i="19"/>
  <c r="X267" i="19" s="1"/>
  <c r="W267" i="19" s="1"/>
  <c r="V267" i="19" s="1"/>
  <c r="U267" i="19" s="1"/>
  <c r="Q267" i="19"/>
  <c r="P267" i="19" s="1"/>
  <c r="O267" i="19" s="1"/>
  <c r="N267" i="19" s="1"/>
  <c r="M267" i="19" s="1"/>
  <c r="I267" i="19"/>
  <c r="H267" i="19" s="1"/>
  <c r="G267" i="19" s="1"/>
  <c r="F267" i="19" s="1"/>
  <c r="E267" i="19" s="1"/>
  <c r="AT266" i="19"/>
  <c r="AS266" i="19" s="1"/>
  <c r="AR266" i="19" s="1"/>
  <c r="AQ266" i="19" s="1"/>
  <c r="AO266" i="19"/>
  <c r="AM266" i="19"/>
  <c r="AL266" i="19" s="1"/>
  <c r="AK266" i="19" s="1"/>
  <c r="AJ266" i="19" s="1"/>
  <c r="AF266" i="19"/>
  <c r="AE266" i="19" s="1"/>
  <c r="AD266" i="19" s="1"/>
  <c r="AC266" i="19" s="1"/>
  <c r="AA266" i="19"/>
  <c r="S266" i="19" s="1"/>
  <c r="K266" i="19" s="1"/>
  <c r="Y266" i="19"/>
  <c r="X266" i="19" s="1"/>
  <c r="W266" i="19" s="1"/>
  <c r="V266" i="19" s="1"/>
  <c r="U266" i="19" s="1"/>
  <c r="Q266" i="19"/>
  <c r="P266" i="19" s="1"/>
  <c r="O266" i="19" s="1"/>
  <c r="N266" i="19" s="1"/>
  <c r="M266" i="19" s="1"/>
  <c r="I266" i="19"/>
  <c r="H266" i="19" s="1"/>
  <c r="G266" i="19" s="1"/>
  <c r="F266" i="19" s="1"/>
  <c r="E266" i="19" s="1"/>
  <c r="AT265" i="19"/>
  <c r="AS265" i="19" s="1"/>
  <c r="AR265" i="19" s="1"/>
  <c r="AQ265" i="19" s="1"/>
  <c r="AO265" i="19"/>
  <c r="AM265" i="19"/>
  <c r="AL265" i="19" s="1"/>
  <c r="AK265" i="19" s="1"/>
  <c r="AJ265" i="19" s="1"/>
  <c r="AF265" i="19"/>
  <c r="AE265" i="19" s="1"/>
  <c r="AD265" i="19" s="1"/>
  <c r="AC265" i="19" s="1"/>
  <c r="AA265" i="19"/>
  <c r="S265" i="19" s="1"/>
  <c r="K265" i="19" s="1"/>
  <c r="Y265" i="19"/>
  <c r="X265" i="19" s="1"/>
  <c r="W265" i="19" s="1"/>
  <c r="V265" i="19" s="1"/>
  <c r="U265" i="19" s="1"/>
  <c r="Q265" i="19"/>
  <c r="P265" i="19" s="1"/>
  <c r="O265" i="19" s="1"/>
  <c r="N265" i="19" s="1"/>
  <c r="M265" i="19" s="1"/>
  <c r="I265" i="19"/>
  <c r="H265" i="19" s="1"/>
  <c r="G265" i="19" s="1"/>
  <c r="F265" i="19" s="1"/>
  <c r="E265" i="19" s="1"/>
  <c r="AT264" i="19"/>
  <c r="AS264" i="19" s="1"/>
  <c r="AR264" i="19" s="1"/>
  <c r="AQ264" i="19" s="1"/>
  <c r="AO264" i="19"/>
  <c r="AM264" i="19"/>
  <c r="AL264" i="19" s="1"/>
  <c r="AK264" i="19" s="1"/>
  <c r="AJ264" i="19" s="1"/>
  <c r="AF264" i="19"/>
  <c r="AE264" i="19" s="1"/>
  <c r="AD264" i="19" s="1"/>
  <c r="AC264" i="19" s="1"/>
  <c r="AA264" i="19"/>
  <c r="S264" i="19" s="1"/>
  <c r="K264" i="19" s="1"/>
  <c r="Y264" i="19"/>
  <c r="X264" i="19" s="1"/>
  <c r="W264" i="19" s="1"/>
  <c r="V264" i="19" s="1"/>
  <c r="U264" i="19" s="1"/>
  <c r="Q264" i="19"/>
  <c r="P264" i="19" s="1"/>
  <c r="O264" i="19" s="1"/>
  <c r="N264" i="19" s="1"/>
  <c r="M264" i="19" s="1"/>
  <c r="I264" i="19"/>
  <c r="H264" i="19" s="1"/>
  <c r="G264" i="19" s="1"/>
  <c r="F264" i="19" s="1"/>
  <c r="E264" i="19" s="1"/>
  <c r="AT263" i="19"/>
  <c r="AS263" i="19" s="1"/>
  <c r="AR263" i="19" s="1"/>
  <c r="AQ263" i="19" s="1"/>
  <c r="AO263" i="19"/>
  <c r="AM263" i="19"/>
  <c r="AL263" i="19" s="1"/>
  <c r="AK263" i="19" s="1"/>
  <c r="AJ263" i="19" s="1"/>
  <c r="AF263" i="19"/>
  <c r="AE263" i="19" s="1"/>
  <c r="AD263" i="19" s="1"/>
  <c r="AC263" i="19" s="1"/>
  <c r="AA263" i="19"/>
  <c r="S263" i="19" s="1"/>
  <c r="K263" i="19" s="1"/>
  <c r="Y263" i="19"/>
  <c r="X263" i="19" s="1"/>
  <c r="W263" i="19" s="1"/>
  <c r="V263" i="19" s="1"/>
  <c r="U263" i="19" s="1"/>
  <c r="Q263" i="19"/>
  <c r="P263" i="19" s="1"/>
  <c r="O263" i="19" s="1"/>
  <c r="N263" i="19" s="1"/>
  <c r="M263" i="19" s="1"/>
  <c r="I263" i="19"/>
  <c r="H263" i="19" s="1"/>
  <c r="G263" i="19" s="1"/>
  <c r="F263" i="19" s="1"/>
  <c r="E263" i="19" s="1"/>
  <c r="AT262" i="19"/>
  <c r="AS262" i="19" s="1"/>
  <c r="AR262" i="19" s="1"/>
  <c r="AQ262" i="19" s="1"/>
  <c r="AO262" i="19"/>
  <c r="AM262" i="19"/>
  <c r="AL262" i="19" s="1"/>
  <c r="AK262" i="19" s="1"/>
  <c r="AJ262" i="19" s="1"/>
  <c r="AF262" i="19"/>
  <c r="AE262" i="19" s="1"/>
  <c r="AD262" i="19" s="1"/>
  <c r="AC262" i="19" s="1"/>
  <c r="AA262" i="19"/>
  <c r="S262" i="19" s="1"/>
  <c r="K262" i="19" s="1"/>
  <c r="Y262" i="19"/>
  <c r="X262" i="19" s="1"/>
  <c r="W262" i="19" s="1"/>
  <c r="V262" i="19" s="1"/>
  <c r="U262" i="19" s="1"/>
  <c r="Q262" i="19"/>
  <c r="P262" i="19" s="1"/>
  <c r="O262" i="19" s="1"/>
  <c r="N262" i="19" s="1"/>
  <c r="M262" i="19" s="1"/>
  <c r="I262" i="19"/>
  <c r="H262" i="19" s="1"/>
  <c r="G262" i="19" s="1"/>
  <c r="F262" i="19" s="1"/>
  <c r="E262" i="19" s="1"/>
  <c r="AT261" i="19"/>
  <c r="AS261" i="19" s="1"/>
  <c r="AR261" i="19" s="1"/>
  <c r="AQ261" i="19" s="1"/>
  <c r="AO261" i="19"/>
  <c r="AM261" i="19"/>
  <c r="AL261" i="19" s="1"/>
  <c r="AK261" i="19" s="1"/>
  <c r="AJ261" i="19" s="1"/>
  <c r="AF261" i="19"/>
  <c r="AE261" i="19" s="1"/>
  <c r="AD261" i="19" s="1"/>
  <c r="AC261" i="19" s="1"/>
  <c r="AA261" i="19"/>
  <c r="S261" i="19" s="1"/>
  <c r="K261" i="19" s="1"/>
  <c r="Y261" i="19"/>
  <c r="X261" i="19" s="1"/>
  <c r="W261" i="19" s="1"/>
  <c r="V261" i="19" s="1"/>
  <c r="U261" i="19" s="1"/>
  <c r="Q261" i="19"/>
  <c r="P261" i="19" s="1"/>
  <c r="O261" i="19" s="1"/>
  <c r="N261" i="19" s="1"/>
  <c r="M261" i="19" s="1"/>
  <c r="I261" i="19"/>
  <c r="H261" i="19" s="1"/>
  <c r="G261" i="19" s="1"/>
  <c r="F261" i="19" s="1"/>
  <c r="E261" i="19" s="1"/>
  <c r="AT260" i="19"/>
  <c r="AS260" i="19" s="1"/>
  <c r="AR260" i="19" s="1"/>
  <c r="AQ260" i="19" s="1"/>
  <c r="AO260" i="19"/>
  <c r="AM260" i="19"/>
  <c r="AL260" i="19" s="1"/>
  <c r="AK260" i="19" s="1"/>
  <c r="AJ260" i="19" s="1"/>
  <c r="AF260" i="19"/>
  <c r="AE260" i="19" s="1"/>
  <c r="AD260" i="19" s="1"/>
  <c r="AC260" i="19" s="1"/>
  <c r="AA260" i="19"/>
  <c r="S260" i="19" s="1"/>
  <c r="K260" i="19" s="1"/>
  <c r="Y260" i="19"/>
  <c r="X260" i="19" s="1"/>
  <c r="W260" i="19" s="1"/>
  <c r="V260" i="19" s="1"/>
  <c r="U260" i="19" s="1"/>
  <c r="Q260" i="19"/>
  <c r="P260" i="19" s="1"/>
  <c r="O260" i="19" s="1"/>
  <c r="N260" i="19" s="1"/>
  <c r="M260" i="19" s="1"/>
  <c r="I260" i="19"/>
  <c r="H260" i="19" s="1"/>
  <c r="G260" i="19" s="1"/>
  <c r="F260" i="19" s="1"/>
  <c r="E260" i="19" s="1"/>
  <c r="AT259" i="19"/>
  <c r="AS259" i="19" s="1"/>
  <c r="AR259" i="19" s="1"/>
  <c r="AQ259" i="19" s="1"/>
  <c r="AO259" i="19"/>
  <c r="AM259" i="19"/>
  <c r="AL259" i="19" s="1"/>
  <c r="AK259" i="19" s="1"/>
  <c r="AJ259" i="19" s="1"/>
  <c r="AF259" i="19"/>
  <c r="AE259" i="19" s="1"/>
  <c r="AD259" i="19" s="1"/>
  <c r="AC259" i="19" s="1"/>
  <c r="AA259" i="19"/>
  <c r="S259" i="19" s="1"/>
  <c r="K259" i="19" s="1"/>
  <c r="Y259" i="19"/>
  <c r="X259" i="19" s="1"/>
  <c r="W259" i="19" s="1"/>
  <c r="V259" i="19" s="1"/>
  <c r="U259" i="19" s="1"/>
  <c r="Q259" i="19"/>
  <c r="P259" i="19" s="1"/>
  <c r="O259" i="19" s="1"/>
  <c r="N259" i="19" s="1"/>
  <c r="M259" i="19" s="1"/>
  <c r="I259" i="19"/>
  <c r="H259" i="19" s="1"/>
  <c r="G259" i="19" s="1"/>
  <c r="F259" i="19" s="1"/>
  <c r="E259" i="19" s="1"/>
  <c r="AY258" i="19"/>
  <c r="AT258" i="19"/>
  <c r="AS258" i="19" s="1"/>
  <c r="AR258" i="19" s="1"/>
  <c r="AQ258" i="19" s="1"/>
  <c r="AO258" i="19"/>
  <c r="AM258" i="19"/>
  <c r="AL258" i="19" s="1"/>
  <c r="AK258" i="19" s="1"/>
  <c r="AJ258" i="19" s="1"/>
  <c r="AF258" i="19"/>
  <c r="AE258" i="19" s="1"/>
  <c r="AD258" i="19" s="1"/>
  <c r="AC258" i="19" s="1"/>
  <c r="AA258" i="19"/>
  <c r="S258" i="19" s="1"/>
  <c r="K258" i="19" s="1"/>
  <c r="Y258" i="19"/>
  <c r="X258" i="19" s="1"/>
  <c r="W258" i="19" s="1"/>
  <c r="V258" i="19" s="1"/>
  <c r="U258" i="19" s="1"/>
  <c r="Q258" i="19"/>
  <c r="P258" i="19" s="1"/>
  <c r="O258" i="19" s="1"/>
  <c r="N258" i="19" s="1"/>
  <c r="M258" i="19" s="1"/>
  <c r="I258" i="19"/>
  <c r="H258" i="19" s="1"/>
  <c r="G258" i="19" s="1"/>
  <c r="F258" i="19" s="1"/>
  <c r="E258" i="19" s="1"/>
  <c r="AT257" i="19"/>
  <c r="AS257" i="19" s="1"/>
  <c r="AR257" i="19" s="1"/>
  <c r="AQ257" i="19" s="1"/>
  <c r="AO257" i="19"/>
  <c r="AM257" i="19"/>
  <c r="AL257" i="19" s="1"/>
  <c r="AK257" i="19" s="1"/>
  <c r="AJ257" i="19" s="1"/>
  <c r="AF257" i="19"/>
  <c r="AE257" i="19"/>
  <c r="AD257" i="19" s="1"/>
  <c r="AC257" i="19" s="1"/>
  <c r="AA257" i="19"/>
  <c r="S257" i="19" s="1"/>
  <c r="K257" i="19" s="1"/>
  <c r="Y257" i="19"/>
  <c r="X257" i="19" s="1"/>
  <c r="W257" i="19" s="1"/>
  <c r="V257" i="19" s="1"/>
  <c r="U257" i="19" s="1"/>
  <c r="Q257" i="19"/>
  <c r="P257" i="19" s="1"/>
  <c r="O257" i="19" s="1"/>
  <c r="N257" i="19" s="1"/>
  <c r="M257" i="19" s="1"/>
  <c r="I257" i="19"/>
  <c r="H257" i="19" s="1"/>
  <c r="G257" i="19" s="1"/>
  <c r="F257" i="19" s="1"/>
  <c r="E257" i="19" s="1"/>
  <c r="AT256" i="19"/>
  <c r="AS256" i="19" s="1"/>
  <c r="AR256" i="19" s="1"/>
  <c r="AQ256" i="19" s="1"/>
  <c r="AO256" i="19"/>
  <c r="AM256" i="19"/>
  <c r="AL256" i="19" s="1"/>
  <c r="AK256" i="19" s="1"/>
  <c r="AJ256" i="19" s="1"/>
  <c r="AF256" i="19"/>
  <c r="AE256" i="19" s="1"/>
  <c r="AD256" i="19" s="1"/>
  <c r="AC256" i="19" s="1"/>
  <c r="AA256" i="19"/>
  <c r="S256" i="19" s="1"/>
  <c r="K256" i="19" s="1"/>
  <c r="Y256" i="19"/>
  <c r="X256" i="19" s="1"/>
  <c r="W256" i="19" s="1"/>
  <c r="V256" i="19" s="1"/>
  <c r="U256" i="19" s="1"/>
  <c r="Q256" i="19"/>
  <c r="P256" i="19" s="1"/>
  <c r="O256" i="19" s="1"/>
  <c r="N256" i="19" s="1"/>
  <c r="M256" i="19" s="1"/>
  <c r="I256" i="19"/>
  <c r="H256" i="19" s="1"/>
  <c r="G256" i="19" s="1"/>
  <c r="F256" i="19" s="1"/>
  <c r="E256" i="19" s="1"/>
  <c r="AT255" i="19"/>
  <c r="AS255" i="19" s="1"/>
  <c r="AR255" i="19" s="1"/>
  <c r="AQ255" i="19" s="1"/>
  <c r="AO255" i="19"/>
  <c r="AM255" i="19"/>
  <c r="AL255" i="19" s="1"/>
  <c r="AK255" i="19" s="1"/>
  <c r="AJ255" i="19" s="1"/>
  <c r="AF255" i="19"/>
  <c r="AE255" i="19" s="1"/>
  <c r="AD255" i="19" s="1"/>
  <c r="AC255" i="19" s="1"/>
  <c r="AA255" i="19"/>
  <c r="S255" i="19" s="1"/>
  <c r="K255" i="19" s="1"/>
  <c r="Y255" i="19"/>
  <c r="X255" i="19" s="1"/>
  <c r="W255" i="19" s="1"/>
  <c r="V255" i="19" s="1"/>
  <c r="U255" i="19" s="1"/>
  <c r="Q255" i="19"/>
  <c r="P255" i="19" s="1"/>
  <c r="O255" i="19" s="1"/>
  <c r="N255" i="19" s="1"/>
  <c r="M255" i="19" s="1"/>
  <c r="I255" i="19"/>
  <c r="H255" i="19" s="1"/>
  <c r="G255" i="19" s="1"/>
  <c r="F255" i="19" s="1"/>
  <c r="E255" i="19"/>
  <c r="AT254" i="19"/>
  <c r="AS254" i="19" s="1"/>
  <c r="AR254" i="19" s="1"/>
  <c r="AQ254" i="19" s="1"/>
  <c r="AO254" i="19"/>
  <c r="AM254" i="19"/>
  <c r="AL254" i="19" s="1"/>
  <c r="AK254" i="19" s="1"/>
  <c r="AJ254" i="19" s="1"/>
  <c r="AF254" i="19"/>
  <c r="AE254" i="19" s="1"/>
  <c r="AD254" i="19" s="1"/>
  <c r="AC254" i="19" s="1"/>
  <c r="AA254" i="19"/>
  <c r="S254" i="19" s="1"/>
  <c r="K254" i="19" s="1"/>
  <c r="Y254" i="19"/>
  <c r="X254" i="19" s="1"/>
  <c r="W254" i="19" s="1"/>
  <c r="V254" i="19" s="1"/>
  <c r="U254" i="19" s="1"/>
  <c r="Q254" i="19"/>
  <c r="P254" i="19"/>
  <c r="O254" i="19" s="1"/>
  <c r="N254" i="19" s="1"/>
  <c r="M254" i="19" s="1"/>
  <c r="I254" i="19"/>
  <c r="H254" i="19" s="1"/>
  <c r="G254" i="19" s="1"/>
  <c r="F254" i="19" s="1"/>
  <c r="E254" i="19" s="1"/>
  <c r="AT253" i="19"/>
  <c r="AS253" i="19" s="1"/>
  <c r="AR253" i="19" s="1"/>
  <c r="AQ253" i="19" s="1"/>
  <c r="AO253" i="19"/>
  <c r="AM253" i="19"/>
  <c r="AL253" i="19" s="1"/>
  <c r="AK253" i="19" s="1"/>
  <c r="AJ253" i="19" s="1"/>
  <c r="AF253" i="19"/>
  <c r="AE253" i="19" s="1"/>
  <c r="AD253" i="19" s="1"/>
  <c r="AC253" i="19" s="1"/>
  <c r="AA253" i="19"/>
  <c r="S253" i="19" s="1"/>
  <c r="K253" i="19" s="1"/>
  <c r="Y253" i="19"/>
  <c r="X253" i="19" s="1"/>
  <c r="W253" i="19" s="1"/>
  <c r="V253" i="19" s="1"/>
  <c r="U253" i="19" s="1"/>
  <c r="Q253" i="19"/>
  <c r="P253" i="19" s="1"/>
  <c r="O253" i="19" s="1"/>
  <c r="N253" i="19" s="1"/>
  <c r="M253" i="19" s="1"/>
  <c r="I253" i="19"/>
  <c r="H253" i="19" s="1"/>
  <c r="G253" i="19" s="1"/>
  <c r="F253" i="19" s="1"/>
  <c r="E253" i="19" s="1"/>
  <c r="AT252" i="19"/>
  <c r="AS252" i="19" s="1"/>
  <c r="AR252" i="19" s="1"/>
  <c r="AQ252" i="19" s="1"/>
  <c r="AO252" i="19"/>
  <c r="AM252" i="19"/>
  <c r="AL252" i="19" s="1"/>
  <c r="AK252" i="19" s="1"/>
  <c r="AJ252" i="19" s="1"/>
  <c r="AF252" i="19"/>
  <c r="AE252" i="19" s="1"/>
  <c r="AD252" i="19" s="1"/>
  <c r="AC252" i="19" s="1"/>
  <c r="AA252" i="19"/>
  <c r="S252" i="19" s="1"/>
  <c r="K252" i="19" s="1"/>
  <c r="Y252" i="19"/>
  <c r="X252" i="19" s="1"/>
  <c r="W252" i="19" s="1"/>
  <c r="V252" i="19" s="1"/>
  <c r="U252" i="19" s="1"/>
  <c r="Q252" i="19"/>
  <c r="P252" i="19" s="1"/>
  <c r="O252" i="19" s="1"/>
  <c r="N252" i="19" s="1"/>
  <c r="M252" i="19" s="1"/>
  <c r="I252" i="19"/>
  <c r="H252" i="19" s="1"/>
  <c r="G252" i="19" s="1"/>
  <c r="F252" i="19" s="1"/>
  <c r="E252" i="19" s="1"/>
  <c r="AT251" i="19"/>
  <c r="AS251" i="19" s="1"/>
  <c r="AR251" i="19" s="1"/>
  <c r="AQ251" i="19" s="1"/>
  <c r="AO251" i="19"/>
  <c r="AM251" i="19"/>
  <c r="AL251" i="19" s="1"/>
  <c r="AK251" i="19" s="1"/>
  <c r="AJ251" i="19" s="1"/>
  <c r="AF251" i="19"/>
  <c r="AE251" i="19" s="1"/>
  <c r="AD251" i="19" s="1"/>
  <c r="AC251" i="19" s="1"/>
  <c r="AA251" i="19"/>
  <c r="S251" i="19" s="1"/>
  <c r="K251" i="19" s="1"/>
  <c r="Y251" i="19"/>
  <c r="X251" i="19" s="1"/>
  <c r="W251" i="19" s="1"/>
  <c r="V251" i="19" s="1"/>
  <c r="U251" i="19" s="1"/>
  <c r="Q251" i="19"/>
  <c r="P251" i="19" s="1"/>
  <c r="O251" i="19" s="1"/>
  <c r="N251" i="19" s="1"/>
  <c r="M251" i="19" s="1"/>
  <c r="I251" i="19"/>
  <c r="H251" i="19" s="1"/>
  <c r="G251" i="19" s="1"/>
  <c r="F251" i="19" s="1"/>
  <c r="E251" i="19" s="1"/>
  <c r="AT250" i="19"/>
  <c r="AS250" i="19" s="1"/>
  <c r="AR250" i="19" s="1"/>
  <c r="AQ250" i="19" s="1"/>
  <c r="AO250" i="19"/>
  <c r="AM250" i="19"/>
  <c r="AL250" i="19" s="1"/>
  <c r="AK250" i="19" s="1"/>
  <c r="AJ250" i="19" s="1"/>
  <c r="AF250" i="19"/>
  <c r="AE250" i="19" s="1"/>
  <c r="AD250" i="19" s="1"/>
  <c r="AC250" i="19" s="1"/>
  <c r="AA250" i="19"/>
  <c r="S250" i="19" s="1"/>
  <c r="K250" i="19" s="1"/>
  <c r="Y250" i="19"/>
  <c r="X250" i="19" s="1"/>
  <c r="W250" i="19" s="1"/>
  <c r="V250" i="19" s="1"/>
  <c r="U250" i="19" s="1"/>
  <c r="Q250" i="19"/>
  <c r="P250" i="19" s="1"/>
  <c r="O250" i="19" s="1"/>
  <c r="N250" i="19"/>
  <c r="M250" i="19" s="1"/>
  <c r="I250" i="19"/>
  <c r="H250" i="19" s="1"/>
  <c r="G250" i="19" s="1"/>
  <c r="F250" i="19" s="1"/>
  <c r="E250" i="19" s="1"/>
  <c r="AT249" i="19"/>
  <c r="AS249" i="19" s="1"/>
  <c r="AR249" i="19" s="1"/>
  <c r="AQ249" i="19" s="1"/>
  <c r="AO249" i="19"/>
  <c r="AM249" i="19"/>
  <c r="AL249" i="19" s="1"/>
  <c r="AK249" i="19" s="1"/>
  <c r="AJ249" i="19" s="1"/>
  <c r="AF249" i="19"/>
  <c r="AE249" i="19" s="1"/>
  <c r="AD249" i="19" s="1"/>
  <c r="AC249" i="19" s="1"/>
  <c r="AA249" i="19"/>
  <c r="S249" i="19" s="1"/>
  <c r="K249" i="19" s="1"/>
  <c r="Y249" i="19"/>
  <c r="X249" i="19" s="1"/>
  <c r="W249" i="19" s="1"/>
  <c r="V249" i="19" s="1"/>
  <c r="U249" i="19" s="1"/>
  <c r="Q249" i="19"/>
  <c r="P249" i="19" s="1"/>
  <c r="O249" i="19" s="1"/>
  <c r="N249" i="19" s="1"/>
  <c r="M249" i="19" s="1"/>
  <c r="I249" i="19"/>
  <c r="H249" i="19" s="1"/>
  <c r="G249" i="19" s="1"/>
  <c r="F249" i="19" s="1"/>
  <c r="E249" i="19" s="1"/>
  <c r="AT248" i="19"/>
  <c r="AS248" i="19" s="1"/>
  <c r="AR248" i="19" s="1"/>
  <c r="AQ248" i="19" s="1"/>
  <c r="AO248" i="19"/>
  <c r="AM248" i="19"/>
  <c r="AL248" i="19" s="1"/>
  <c r="AK248" i="19" s="1"/>
  <c r="AJ248" i="19" s="1"/>
  <c r="AF248" i="19"/>
  <c r="AE248" i="19" s="1"/>
  <c r="AD248" i="19" s="1"/>
  <c r="AC248" i="19" s="1"/>
  <c r="AA248" i="19"/>
  <c r="S248" i="19" s="1"/>
  <c r="Y248" i="19"/>
  <c r="X248" i="19" s="1"/>
  <c r="W248" i="19" s="1"/>
  <c r="V248" i="19" s="1"/>
  <c r="U248" i="19" s="1"/>
  <c r="Q248" i="19"/>
  <c r="P248" i="19" s="1"/>
  <c r="O248" i="19" s="1"/>
  <c r="N248" i="19" s="1"/>
  <c r="M248" i="19" s="1"/>
  <c r="K248" i="19"/>
  <c r="I248" i="19"/>
  <c r="H248" i="19" s="1"/>
  <c r="G248" i="19" s="1"/>
  <c r="F248" i="19" s="1"/>
  <c r="E248" i="19" s="1"/>
  <c r="AT247" i="19"/>
  <c r="AS247" i="19" s="1"/>
  <c r="AR247" i="19" s="1"/>
  <c r="AQ247" i="19" s="1"/>
  <c r="AO247" i="19"/>
  <c r="AM247" i="19"/>
  <c r="AL247" i="19" s="1"/>
  <c r="AK247" i="19" s="1"/>
  <c r="AJ247" i="19" s="1"/>
  <c r="AF247" i="19"/>
  <c r="AE247" i="19" s="1"/>
  <c r="AD247" i="19" s="1"/>
  <c r="AC247" i="19" s="1"/>
  <c r="AA247" i="19"/>
  <c r="S247" i="19" s="1"/>
  <c r="K247" i="19" s="1"/>
  <c r="Y247" i="19"/>
  <c r="X247" i="19" s="1"/>
  <c r="W247" i="19" s="1"/>
  <c r="V247" i="19" s="1"/>
  <c r="U247" i="19" s="1"/>
  <c r="Q247" i="19"/>
  <c r="P247" i="19" s="1"/>
  <c r="O247" i="19" s="1"/>
  <c r="N247" i="19" s="1"/>
  <c r="M247" i="19" s="1"/>
  <c r="I247" i="19"/>
  <c r="H247" i="19" s="1"/>
  <c r="G247" i="19" s="1"/>
  <c r="F247" i="19" s="1"/>
  <c r="E247" i="19" s="1"/>
  <c r="AT246" i="19"/>
  <c r="AS246" i="19" s="1"/>
  <c r="AR246" i="19" s="1"/>
  <c r="AQ246" i="19" s="1"/>
  <c r="AO246" i="19"/>
  <c r="AM246" i="19"/>
  <c r="AL246" i="19" s="1"/>
  <c r="AK246" i="19" s="1"/>
  <c r="AJ246" i="19" s="1"/>
  <c r="AF246" i="19"/>
  <c r="AE246" i="19" s="1"/>
  <c r="AD246" i="19" s="1"/>
  <c r="AC246" i="19" s="1"/>
  <c r="AA246" i="19"/>
  <c r="S246" i="19" s="1"/>
  <c r="K246" i="19" s="1"/>
  <c r="Y246" i="19"/>
  <c r="X246" i="19" s="1"/>
  <c r="W246" i="19" s="1"/>
  <c r="V246" i="19" s="1"/>
  <c r="U246" i="19" s="1"/>
  <c r="Q246" i="19"/>
  <c r="P246" i="19" s="1"/>
  <c r="O246" i="19" s="1"/>
  <c r="N246" i="19" s="1"/>
  <c r="M246" i="19" s="1"/>
  <c r="I246" i="19"/>
  <c r="H246" i="19" s="1"/>
  <c r="G246" i="19" s="1"/>
  <c r="F246" i="19" s="1"/>
  <c r="E246" i="19" s="1"/>
  <c r="AT245" i="19"/>
  <c r="AS245" i="19" s="1"/>
  <c r="AR245" i="19" s="1"/>
  <c r="AQ245" i="19" s="1"/>
  <c r="AO245" i="19"/>
  <c r="AM245" i="19"/>
  <c r="AL245" i="19" s="1"/>
  <c r="AK245" i="19" s="1"/>
  <c r="AJ245" i="19" s="1"/>
  <c r="AF245" i="19"/>
  <c r="AE245" i="19" s="1"/>
  <c r="AD245" i="19" s="1"/>
  <c r="AC245" i="19" s="1"/>
  <c r="AA245" i="19"/>
  <c r="S245" i="19" s="1"/>
  <c r="K245" i="19" s="1"/>
  <c r="Y245" i="19"/>
  <c r="X245" i="19" s="1"/>
  <c r="W245" i="19" s="1"/>
  <c r="V245" i="19" s="1"/>
  <c r="U245" i="19" s="1"/>
  <c r="Q245" i="19"/>
  <c r="P245" i="19" s="1"/>
  <c r="O245" i="19" s="1"/>
  <c r="N245" i="19" s="1"/>
  <c r="M245" i="19" s="1"/>
  <c r="I245" i="19"/>
  <c r="H245" i="19" s="1"/>
  <c r="G245" i="19" s="1"/>
  <c r="F245" i="19" s="1"/>
  <c r="E245" i="19" s="1"/>
  <c r="AT244" i="19"/>
  <c r="AS244" i="19" s="1"/>
  <c r="AR244" i="19" s="1"/>
  <c r="AQ244" i="19" s="1"/>
  <c r="AO244" i="19"/>
  <c r="AM244" i="19"/>
  <c r="AL244" i="19" s="1"/>
  <c r="AK244" i="19" s="1"/>
  <c r="AJ244" i="19" s="1"/>
  <c r="AF244" i="19"/>
  <c r="AE244" i="19" s="1"/>
  <c r="AD244" i="19" s="1"/>
  <c r="AC244" i="19" s="1"/>
  <c r="AA244" i="19"/>
  <c r="S244" i="19" s="1"/>
  <c r="K244" i="19" s="1"/>
  <c r="Y244" i="19"/>
  <c r="X244" i="19" s="1"/>
  <c r="W244" i="19" s="1"/>
  <c r="V244" i="19" s="1"/>
  <c r="U244" i="19" s="1"/>
  <c r="Q244" i="19"/>
  <c r="P244" i="19" s="1"/>
  <c r="O244" i="19" s="1"/>
  <c r="N244" i="19" s="1"/>
  <c r="M244" i="19" s="1"/>
  <c r="I244" i="19"/>
  <c r="H244" i="19" s="1"/>
  <c r="G244" i="19" s="1"/>
  <c r="F244" i="19" s="1"/>
  <c r="E244" i="19" s="1"/>
  <c r="AY243" i="19"/>
  <c r="AT243" i="19"/>
  <c r="AS243" i="19" s="1"/>
  <c r="AR243" i="19" s="1"/>
  <c r="AQ243" i="19" s="1"/>
  <c r="AO243" i="19"/>
  <c r="AM243" i="19"/>
  <c r="AL243" i="19" s="1"/>
  <c r="AK243" i="19" s="1"/>
  <c r="AJ243" i="19" s="1"/>
  <c r="AF243" i="19"/>
  <c r="AE243" i="19" s="1"/>
  <c r="AD243" i="19" s="1"/>
  <c r="AC243" i="19" s="1"/>
  <c r="AA243" i="19"/>
  <c r="S243" i="19" s="1"/>
  <c r="K243" i="19" s="1"/>
  <c r="Y243" i="19"/>
  <c r="X243" i="19" s="1"/>
  <c r="W243" i="19" s="1"/>
  <c r="V243" i="19" s="1"/>
  <c r="U243" i="19" s="1"/>
  <c r="Q243" i="19"/>
  <c r="P243" i="19" s="1"/>
  <c r="O243" i="19" s="1"/>
  <c r="N243" i="19" s="1"/>
  <c r="M243" i="19" s="1"/>
  <c r="I243" i="19"/>
  <c r="H243" i="19" s="1"/>
  <c r="G243" i="19" s="1"/>
  <c r="F243" i="19" s="1"/>
  <c r="E243" i="19" s="1"/>
  <c r="AT242" i="19"/>
  <c r="AS242" i="19" s="1"/>
  <c r="AR242" i="19" s="1"/>
  <c r="AQ242" i="19" s="1"/>
  <c r="AO242" i="19"/>
  <c r="AM242" i="19"/>
  <c r="AL242" i="19" s="1"/>
  <c r="AK242" i="19" s="1"/>
  <c r="AJ242" i="19" s="1"/>
  <c r="AF242" i="19"/>
  <c r="AE242" i="19"/>
  <c r="AD242" i="19" s="1"/>
  <c r="AC242" i="19" s="1"/>
  <c r="AA242" i="19"/>
  <c r="S242" i="19" s="1"/>
  <c r="K242" i="19" s="1"/>
  <c r="Y242" i="19"/>
  <c r="X242" i="19" s="1"/>
  <c r="W242" i="19" s="1"/>
  <c r="V242" i="19" s="1"/>
  <c r="U242" i="19" s="1"/>
  <c r="Q242" i="19"/>
  <c r="P242" i="19" s="1"/>
  <c r="O242" i="19" s="1"/>
  <c r="N242" i="19" s="1"/>
  <c r="M242" i="19" s="1"/>
  <c r="I242" i="19"/>
  <c r="H242" i="19" s="1"/>
  <c r="G242" i="19" s="1"/>
  <c r="F242" i="19"/>
  <c r="E242" i="19" s="1"/>
  <c r="AT241" i="19"/>
  <c r="AS241" i="19" s="1"/>
  <c r="AR241" i="19" s="1"/>
  <c r="AQ241" i="19" s="1"/>
  <c r="AO241" i="19"/>
  <c r="AM241" i="19"/>
  <c r="AL241" i="19" s="1"/>
  <c r="AK241" i="19" s="1"/>
  <c r="AJ241" i="19"/>
  <c r="AF241" i="19"/>
  <c r="AE241" i="19" s="1"/>
  <c r="AD241" i="19" s="1"/>
  <c r="AC241" i="19" s="1"/>
  <c r="AA241" i="19"/>
  <c r="S241" i="19" s="1"/>
  <c r="K241" i="19" s="1"/>
  <c r="Y241" i="19"/>
  <c r="X241" i="19" s="1"/>
  <c r="W241" i="19" s="1"/>
  <c r="V241" i="19" s="1"/>
  <c r="U241" i="19" s="1"/>
  <c r="Q241" i="19"/>
  <c r="P241" i="19" s="1"/>
  <c r="O241" i="19" s="1"/>
  <c r="N241" i="19" s="1"/>
  <c r="M241" i="19" s="1"/>
  <c r="I241" i="19"/>
  <c r="H241" i="19" s="1"/>
  <c r="G241" i="19" s="1"/>
  <c r="F241" i="19" s="1"/>
  <c r="E241" i="19" s="1"/>
  <c r="AT240" i="19"/>
  <c r="AS240" i="19" s="1"/>
  <c r="AR240" i="19" s="1"/>
  <c r="AQ240" i="19" s="1"/>
  <c r="AO240" i="19"/>
  <c r="AM240" i="19"/>
  <c r="AL240" i="19" s="1"/>
  <c r="AK240" i="19" s="1"/>
  <c r="AJ240" i="19" s="1"/>
  <c r="AF240" i="19"/>
  <c r="AE240" i="19" s="1"/>
  <c r="AD240" i="19" s="1"/>
  <c r="AC240" i="19" s="1"/>
  <c r="AA240" i="19"/>
  <c r="S240" i="19" s="1"/>
  <c r="K240" i="19" s="1"/>
  <c r="Y240" i="19"/>
  <c r="X240" i="19" s="1"/>
  <c r="W240" i="19" s="1"/>
  <c r="V240" i="19" s="1"/>
  <c r="U240" i="19" s="1"/>
  <c r="Q240" i="19"/>
  <c r="P240" i="19" s="1"/>
  <c r="O240" i="19" s="1"/>
  <c r="N240" i="19" s="1"/>
  <c r="M240" i="19" s="1"/>
  <c r="I240" i="19"/>
  <c r="H240" i="19" s="1"/>
  <c r="G240" i="19" s="1"/>
  <c r="F240" i="19" s="1"/>
  <c r="E240" i="19" s="1"/>
  <c r="AT239" i="19"/>
  <c r="AS239" i="19" s="1"/>
  <c r="AR239" i="19" s="1"/>
  <c r="AQ239" i="19" s="1"/>
  <c r="AO239" i="19"/>
  <c r="AM239" i="19"/>
  <c r="AL239" i="19" s="1"/>
  <c r="AK239" i="19" s="1"/>
  <c r="AJ239" i="19" s="1"/>
  <c r="AF239" i="19"/>
  <c r="AE239" i="19" s="1"/>
  <c r="AD239" i="19" s="1"/>
  <c r="AC239" i="19" s="1"/>
  <c r="AA239" i="19"/>
  <c r="S239" i="19" s="1"/>
  <c r="K239" i="19" s="1"/>
  <c r="Y239" i="19"/>
  <c r="X239" i="19" s="1"/>
  <c r="W239" i="19"/>
  <c r="V239" i="19" s="1"/>
  <c r="U239" i="19" s="1"/>
  <c r="Q239" i="19"/>
  <c r="P239" i="19" s="1"/>
  <c r="O239" i="19" s="1"/>
  <c r="N239" i="19" s="1"/>
  <c r="M239" i="19" s="1"/>
  <c r="I239" i="19"/>
  <c r="H239" i="19" s="1"/>
  <c r="G239" i="19" s="1"/>
  <c r="F239" i="19" s="1"/>
  <c r="E239" i="19" s="1"/>
  <c r="AT238" i="19"/>
  <c r="AS238" i="19" s="1"/>
  <c r="AR238" i="19" s="1"/>
  <c r="AQ238" i="19" s="1"/>
  <c r="AO238" i="19"/>
  <c r="AM238" i="19"/>
  <c r="AL238" i="19" s="1"/>
  <c r="AK238" i="19" s="1"/>
  <c r="AJ238" i="19" s="1"/>
  <c r="AF238" i="19"/>
  <c r="AE238" i="19"/>
  <c r="AD238" i="19" s="1"/>
  <c r="AC238" i="19" s="1"/>
  <c r="AA238" i="19"/>
  <c r="S238" i="19" s="1"/>
  <c r="K238" i="19" s="1"/>
  <c r="Y238" i="19"/>
  <c r="X238" i="19" s="1"/>
  <c r="W238" i="19" s="1"/>
  <c r="V238" i="19" s="1"/>
  <c r="U238" i="19" s="1"/>
  <c r="Q238" i="19"/>
  <c r="P238" i="19" s="1"/>
  <c r="O238" i="19" s="1"/>
  <c r="N238" i="19" s="1"/>
  <c r="M238" i="19" s="1"/>
  <c r="I238" i="19"/>
  <c r="H238" i="19" s="1"/>
  <c r="G238" i="19" s="1"/>
  <c r="F238" i="19" s="1"/>
  <c r="E238" i="19" s="1"/>
  <c r="AT237" i="19"/>
  <c r="AS237" i="19" s="1"/>
  <c r="AR237" i="19" s="1"/>
  <c r="AQ237" i="19" s="1"/>
  <c r="AO237" i="19"/>
  <c r="AM237" i="19"/>
  <c r="AL237" i="19" s="1"/>
  <c r="AK237" i="19" s="1"/>
  <c r="AJ237" i="19" s="1"/>
  <c r="AF237" i="19"/>
  <c r="AE237" i="19" s="1"/>
  <c r="AD237" i="19" s="1"/>
  <c r="AC237" i="19" s="1"/>
  <c r="AA237" i="19"/>
  <c r="S237" i="19" s="1"/>
  <c r="K237" i="19" s="1"/>
  <c r="Y237" i="19"/>
  <c r="X237" i="19" s="1"/>
  <c r="W237" i="19" s="1"/>
  <c r="V237" i="19" s="1"/>
  <c r="U237" i="19" s="1"/>
  <c r="Q237" i="19"/>
  <c r="P237" i="19" s="1"/>
  <c r="O237" i="19" s="1"/>
  <c r="N237" i="19" s="1"/>
  <c r="M237" i="19" s="1"/>
  <c r="I237" i="19"/>
  <c r="H237" i="19" s="1"/>
  <c r="G237" i="19" s="1"/>
  <c r="F237" i="19" s="1"/>
  <c r="E237" i="19" s="1"/>
  <c r="AT236" i="19"/>
  <c r="AS236" i="19" s="1"/>
  <c r="AR236" i="19" s="1"/>
  <c r="AQ236" i="19" s="1"/>
  <c r="AO236" i="19"/>
  <c r="AM236" i="19"/>
  <c r="AL236" i="19" s="1"/>
  <c r="AK236" i="19" s="1"/>
  <c r="AJ236" i="19" s="1"/>
  <c r="AF236" i="19"/>
  <c r="AE236" i="19" s="1"/>
  <c r="AD236" i="19" s="1"/>
  <c r="AC236" i="19" s="1"/>
  <c r="AA236" i="19"/>
  <c r="S236" i="19" s="1"/>
  <c r="Y236" i="19"/>
  <c r="X236" i="19" s="1"/>
  <c r="W236" i="19" s="1"/>
  <c r="V236" i="19" s="1"/>
  <c r="U236" i="19" s="1"/>
  <c r="Q236" i="19"/>
  <c r="P236" i="19" s="1"/>
  <c r="O236" i="19" s="1"/>
  <c r="N236" i="19" s="1"/>
  <c r="M236" i="19" s="1"/>
  <c r="K236" i="19"/>
  <c r="I236" i="19"/>
  <c r="H236" i="19" s="1"/>
  <c r="G236" i="19" s="1"/>
  <c r="F236" i="19" s="1"/>
  <c r="E236" i="19" s="1"/>
  <c r="AT235" i="19"/>
  <c r="AS235" i="19" s="1"/>
  <c r="AR235" i="19" s="1"/>
  <c r="AQ235" i="19" s="1"/>
  <c r="AO235" i="19"/>
  <c r="AM235" i="19"/>
  <c r="AL235" i="19" s="1"/>
  <c r="AK235" i="19" s="1"/>
  <c r="AJ235" i="19" s="1"/>
  <c r="AF235" i="19"/>
  <c r="AE235" i="19" s="1"/>
  <c r="AD235" i="19" s="1"/>
  <c r="AC235" i="19" s="1"/>
  <c r="AA235" i="19"/>
  <c r="S235" i="19" s="1"/>
  <c r="K235" i="19" s="1"/>
  <c r="Y235" i="19"/>
  <c r="X235" i="19" s="1"/>
  <c r="W235" i="19" s="1"/>
  <c r="V235" i="19" s="1"/>
  <c r="U235" i="19" s="1"/>
  <c r="Q235" i="19"/>
  <c r="P235" i="19" s="1"/>
  <c r="O235" i="19" s="1"/>
  <c r="N235" i="19" s="1"/>
  <c r="M235" i="19" s="1"/>
  <c r="I235" i="19"/>
  <c r="H235" i="19"/>
  <c r="G235" i="19" s="1"/>
  <c r="F235" i="19" s="1"/>
  <c r="E235" i="19" s="1"/>
  <c r="AT234" i="19"/>
  <c r="AS234" i="19" s="1"/>
  <c r="AR234" i="19" s="1"/>
  <c r="AQ234" i="19" s="1"/>
  <c r="AO234" i="19"/>
  <c r="AM234" i="19"/>
  <c r="AL234" i="19" s="1"/>
  <c r="AK234" i="19" s="1"/>
  <c r="AJ234" i="19" s="1"/>
  <c r="AF234" i="19"/>
  <c r="AE234" i="19" s="1"/>
  <c r="AD234" i="19" s="1"/>
  <c r="AC234" i="19" s="1"/>
  <c r="AA234" i="19"/>
  <c r="S234" i="19" s="1"/>
  <c r="K234" i="19" s="1"/>
  <c r="Y234" i="19"/>
  <c r="X234" i="19" s="1"/>
  <c r="W234" i="19" s="1"/>
  <c r="V234" i="19" s="1"/>
  <c r="U234" i="19" s="1"/>
  <c r="Q234" i="19"/>
  <c r="P234" i="19" s="1"/>
  <c r="O234" i="19" s="1"/>
  <c r="N234" i="19" s="1"/>
  <c r="M234" i="19" s="1"/>
  <c r="I234" i="19"/>
  <c r="H234" i="19" s="1"/>
  <c r="G234" i="19" s="1"/>
  <c r="F234" i="19" s="1"/>
  <c r="E234" i="19" s="1"/>
  <c r="AT233" i="19"/>
  <c r="AS233" i="19" s="1"/>
  <c r="AR233" i="19" s="1"/>
  <c r="AQ233" i="19" s="1"/>
  <c r="AO233" i="19"/>
  <c r="AM233" i="19"/>
  <c r="AL233" i="19" s="1"/>
  <c r="AK233" i="19" s="1"/>
  <c r="AJ233" i="19" s="1"/>
  <c r="AF233" i="19"/>
  <c r="AE233" i="19"/>
  <c r="AD233" i="19" s="1"/>
  <c r="AC233" i="19" s="1"/>
  <c r="AA233" i="19"/>
  <c r="S233" i="19" s="1"/>
  <c r="K233" i="19" s="1"/>
  <c r="Y233" i="19"/>
  <c r="X233" i="19" s="1"/>
  <c r="W233" i="19" s="1"/>
  <c r="V233" i="19" s="1"/>
  <c r="U233" i="19" s="1"/>
  <c r="Q233" i="19"/>
  <c r="P233" i="19" s="1"/>
  <c r="O233" i="19" s="1"/>
  <c r="N233" i="19" s="1"/>
  <c r="M233" i="19" s="1"/>
  <c r="I233" i="19"/>
  <c r="H233" i="19" s="1"/>
  <c r="G233" i="19" s="1"/>
  <c r="F233" i="19" s="1"/>
  <c r="E233" i="19" s="1"/>
  <c r="AT232" i="19"/>
  <c r="AS232" i="19" s="1"/>
  <c r="AR232" i="19" s="1"/>
  <c r="AQ232" i="19" s="1"/>
  <c r="AO232" i="19"/>
  <c r="AM232" i="19"/>
  <c r="AL232" i="19" s="1"/>
  <c r="AK232" i="19" s="1"/>
  <c r="AJ232" i="19" s="1"/>
  <c r="AF232" i="19"/>
  <c r="AE232" i="19" s="1"/>
  <c r="AD232" i="19" s="1"/>
  <c r="AC232" i="19" s="1"/>
  <c r="AA232" i="19"/>
  <c r="S232" i="19" s="1"/>
  <c r="K232" i="19" s="1"/>
  <c r="Y232" i="19"/>
  <c r="X232" i="19" s="1"/>
  <c r="W232" i="19" s="1"/>
  <c r="V232" i="19" s="1"/>
  <c r="U232" i="19" s="1"/>
  <c r="Q232" i="19"/>
  <c r="P232" i="19" s="1"/>
  <c r="O232" i="19" s="1"/>
  <c r="N232" i="19" s="1"/>
  <c r="M232" i="19" s="1"/>
  <c r="I232" i="19"/>
  <c r="H232" i="19" s="1"/>
  <c r="G232" i="19" s="1"/>
  <c r="F232" i="19" s="1"/>
  <c r="E232" i="19" s="1"/>
  <c r="AT231" i="19"/>
  <c r="AS231" i="19" s="1"/>
  <c r="AR231" i="19" s="1"/>
  <c r="AQ231" i="19" s="1"/>
  <c r="AO231" i="19"/>
  <c r="AM231" i="19"/>
  <c r="AL231" i="19" s="1"/>
  <c r="AK231" i="19" s="1"/>
  <c r="AJ231" i="19" s="1"/>
  <c r="AF231" i="19"/>
  <c r="AE231" i="19" s="1"/>
  <c r="AD231" i="19" s="1"/>
  <c r="AC231" i="19" s="1"/>
  <c r="AA231" i="19"/>
  <c r="Y231" i="19"/>
  <c r="X231" i="19" s="1"/>
  <c r="W231" i="19" s="1"/>
  <c r="V231" i="19" s="1"/>
  <c r="U231" i="19" s="1"/>
  <c r="S231" i="19"/>
  <c r="K231" i="19" s="1"/>
  <c r="Q231" i="19"/>
  <c r="P231" i="19" s="1"/>
  <c r="O231" i="19" s="1"/>
  <c r="N231" i="19" s="1"/>
  <c r="M231" i="19" s="1"/>
  <c r="I231" i="19"/>
  <c r="H231" i="19" s="1"/>
  <c r="G231" i="19" s="1"/>
  <c r="F231" i="19" s="1"/>
  <c r="E231" i="19" s="1"/>
  <c r="AT230" i="19"/>
  <c r="AS230" i="19" s="1"/>
  <c r="AR230" i="19" s="1"/>
  <c r="AQ230" i="19" s="1"/>
  <c r="AO230" i="19"/>
  <c r="AM230" i="19"/>
  <c r="AL230" i="19" s="1"/>
  <c r="AK230" i="19" s="1"/>
  <c r="AJ230" i="19" s="1"/>
  <c r="AF230" i="19"/>
  <c r="AE230" i="19" s="1"/>
  <c r="AD230" i="19" s="1"/>
  <c r="AC230" i="19" s="1"/>
  <c r="AA230" i="19"/>
  <c r="S230" i="19" s="1"/>
  <c r="K230" i="19" s="1"/>
  <c r="Y230" i="19"/>
  <c r="X230" i="19" s="1"/>
  <c r="W230" i="19" s="1"/>
  <c r="V230" i="19" s="1"/>
  <c r="U230" i="19" s="1"/>
  <c r="Q230" i="19"/>
  <c r="P230" i="19" s="1"/>
  <c r="O230" i="19" s="1"/>
  <c r="N230" i="19" s="1"/>
  <c r="M230" i="19" s="1"/>
  <c r="I230" i="19"/>
  <c r="H230" i="19" s="1"/>
  <c r="G230" i="19" s="1"/>
  <c r="F230" i="19" s="1"/>
  <c r="E230" i="19" s="1"/>
  <c r="AT229" i="19"/>
  <c r="AS229" i="19" s="1"/>
  <c r="AR229" i="19" s="1"/>
  <c r="AQ229" i="19" s="1"/>
  <c r="AO229" i="19"/>
  <c r="AM229" i="19"/>
  <c r="AL229" i="19" s="1"/>
  <c r="AK229" i="19" s="1"/>
  <c r="AJ229" i="19" s="1"/>
  <c r="AF229" i="19"/>
  <c r="AE229" i="19" s="1"/>
  <c r="AD229" i="19" s="1"/>
  <c r="AC229" i="19" s="1"/>
  <c r="AA229" i="19"/>
  <c r="S229" i="19" s="1"/>
  <c r="K229" i="19" s="1"/>
  <c r="Y229" i="19"/>
  <c r="X229" i="19" s="1"/>
  <c r="W229" i="19" s="1"/>
  <c r="V229" i="19" s="1"/>
  <c r="U229" i="19" s="1"/>
  <c r="Q229" i="19"/>
  <c r="P229" i="19" s="1"/>
  <c r="O229" i="19" s="1"/>
  <c r="N229" i="19" s="1"/>
  <c r="M229" i="19" s="1"/>
  <c r="I229" i="19"/>
  <c r="H229" i="19" s="1"/>
  <c r="G229" i="19" s="1"/>
  <c r="F229" i="19" s="1"/>
  <c r="E229" i="19" s="1"/>
  <c r="AY228" i="19"/>
  <c r="AT228" i="19"/>
  <c r="AS228" i="19" s="1"/>
  <c r="AR228" i="19" s="1"/>
  <c r="AQ228" i="19" s="1"/>
  <c r="AO228" i="19"/>
  <c r="AM228" i="19"/>
  <c r="AL228" i="19" s="1"/>
  <c r="AK228" i="19" s="1"/>
  <c r="AJ228" i="19" s="1"/>
  <c r="AF228" i="19"/>
  <c r="AE228" i="19" s="1"/>
  <c r="AD228" i="19" s="1"/>
  <c r="AC228" i="19" s="1"/>
  <c r="AA228" i="19"/>
  <c r="S228" i="19" s="1"/>
  <c r="K228" i="19" s="1"/>
  <c r="Y228" i="19"/>
  <c r="X228" i="19" s="1"/>
  <c r="W228" i="19" s="1"/>
  <c r="V228" i="19" s="1"/>
  <c r="U228" i="19" s="1"/>
  <c r="Q228" i="19"/>
  <c r="P228" i="19" s="1"/>
  <c r="O228" i="19" s="1"/>
  <c r="N228" i="19" s="1"/>
  <c r="M228" i="19" s="1"/>
  <c r="I228" i="19"/>
  <c r="H228" i="19" s="1"/>
  <c r="G228" i="19" s="1"/>
  <c r="F228" i="19" s="1"/>
  <c r="E228" i="19" s="1"/>
  <c r="AT227" i="19"/>
  <c r="AS227" i="19" s="1"/>
  <c r="AR227" i="19" s="1"/>
  <c r="AQ227" i="19" s="1"/>
  <c r="AO227" i="19"/>
  <c r="AM227" i="19"/>
  <c r="AL227" i="19" s="1"/>
  <c r="AK227" i="19" s="1"/>
  <c r="AJ227" i="19" s="1"/>
  <c r="AF227" i="19"/>
  <c r="AE227" i="19" s="1"/>
  <c r="AD227" i="19" s="1"/>
  <c r="AC227" i="19" s="1"/>
  <c r="AA227" i="19"/>
  <c r="S227" i="19" s="1"/>
  <c r="K227" i="19" s="1"/>
  <c r="Y227" i="19"/>
  <c r="X227" i="19" s="1"/>
  <c r="W227" i="19" s="1"/>
  <c r="V227" i="19" s="1"/>
  <c r="U227" i="19" s="1"/>
  <c r="Q227" i="19"/>
  <c r="P227" i="19" s="1"/>
  <c r="O227" i="19" s="1"/>
  <c r="N227" i="19" s="1"/>
  <c r="M227" i="19" s="1"/>
  <c r="I227" i="19"/>
  <c r="H227" i="19" s="1"/>
  <c r="G227" i="19" s="1"/>
  <c r="F227" i="19" s="1"/>
  <c r="E227" i="19" s="1"/>
  <c r="AT226" i="19"/>
  <c r="AS226" i="19" s="1"/>
  <c r="AR226" i="19"/>
  <c r="AQ226" i="19" s="1"/>
  <c r="AO226" i="19"/>
  <c r="AM226" i="19"/>
  <c r="AL226" i="19" s="1"/>
  <c r="AK226" i="19" s="1"/>
  <c r="AJ226" i="19" s="1"/>
  <c r="AF226" i="19"/>
  <c r="AE226" i="19" s="1"/>
  <c r="AD226" i="19" s="1"/>
  <c r="AC226" i="19" s="1"/>
  <c r="AA226" i="19"/>
  <c r="S226" i="19" s="1"/>
  <c r="K226" i="19" s="1"/>
  <c r="Y226" i="19"/>
  <c r="X226" i="19" s="1"/>
  <c r="W226" i="19" s="1"/>
  <c r="V226" i="19" s="1"/>
  <c r="U226" i="19" s="1"/>
  <c r="Q226" i="19"/>
  <c r="P226" i="19" s="1"/>
  <c r="O226" i="19" s="1"/>
  <c r="N226" i="19" s="1"/>
  <c r="M226" i="19" s="1"/>
  <c r="I226" i="19"/>
  <c r="H226" i="19" s="1"/>
  <c r="G226" i="19" s="1"/>
  <c r="F226" i="19" s="1"/>
  <c r="E226" i="19" s="1"/>
  <c r="AT225" i="19"/>
  <c r="AS225" i="19" s="1"/>
  <c r="AR225" i="19" s="1"/>
  <c r="AQ225" i="19" s="1"/>
  <c r="AO225" i="19"/>
  <c r="AM225" i="19"/>
  <c r="AL225" i="19" s="1"/>
  <c r="AK225" i="19" s="1"/>
  <c r="AJ225" i="19" s="1"/>
  <c r="AF225" i="19"/>
  <c r="AE225" i="19" s="1"/>
  <c r="AD225" i="19" s="1"/>
  <c r="AC225" i="19" s="1"/>
  <c r="AA225" i="19"/>
  <c r="S225" i="19" s="1"/>
  <c r="K225" i="19" s="1"/>
  <c r="Y225" i="19"/>
  <c r="X225" i="19" s="1"/>
  <c r="W225" i="19" s="1"/>
  <c r="V225" i="19" s="1"/>
  <c r="U225" i="19" s="1"/>
  <c r="Q225" i="19"/>
  <c r="P225" i="19" s="1"/>
  <c r="O225" i="19" s="1"/>
  <c r="N225" i="19" s="1"/>
  <c r="M225" i="19" s="1"/>
  <c r="I225" i="19"/>
  <c r="H225" i="19" s="1"/>
  <c r="G225" i="19" s="1"/>
  <c r="F225" i="19" s="1"/>
  <c r="E225" i="19" s="1"/>
  <c r="AT224" i="19"/>
  <c r="AS224" i="19" s="1"/>
  <c r="AR224" i="19" s="1"/>
  <c r="AQ224" i="19" s="1"/>
  <c r="AO224" i="19"/>
  <c r="AM224" i="19"/>
  <c r="AL224" i="19" s="1"/>
  <c r="AK224" i="19" s="1"/>
  <c r="AJ224" i="19" s="1"/>
  <c r="AF224" i="19"/>
  <c r="AE224" i="19" s="1"/>
  <c r="AD224" i="19" s="1"/>
  <c r="AC224" i="19" s="1"/>
  <c r="AA224" i="19"/>
  <c r="S224" i="19" s="1"/>
  <c r="K224" i="19" s="1"/>
  <c r="Y224" i="19"/>
  <c r="X224" i="19" s="1"/>
  <c r="W224" i="19" s="1"/>
  <c r="V224" i="19" s="1"/>
  <c r="U224" i="19" s="1"/>
  <c r="Q224" i="19"/>
  <c r="P224" i="19" s="1"/>
  <c r="O224" i="19" s="1"/>
  <c r="N224" i="19" s="1"/>
  <c r="M224" i="19" s="1"/>
  <c r="I224" i="19"/>
  <c r="H224" i="19" s="1"/>
  <c r="G224" i="19" s="1"/>
  <c r="F224" i="19" s="1"/>
  <c r="E224" i="19" s="1"/>
  <c r="AT223" i="19"/>
  <c r="AS223" i="19" s="1"/>
  <c r="AR223" i="19" s="1"/>
  <c r="AQ223" i="19" s="1"/>
  <c r="AO223" i="19"/>
  <c r="AM223" i="19"/>
  <c r="AL223" i="19" s="1"/>
  <c r="AK223" i="19" s="1"/>
  <c r="AJ223" i="19" s="1"/>
  <c r="AF223" i="19"/>
  <c r="AE223" i="19" s="1"/>
  <c r="AD223" i="19" s="1"/>
  <c r="AC223" i="19" s="1"/>
  <c r="AA223" i="19"/>
  <c r="S223" i="19" s="1"/>
  <c r="K223" i="19" s="1"/>
  <c r="Y223" i="19"/>
  <c r="X223" i="19" s="1"/>
  <c r="W223" i="19" s="1"/>
  <c r="V223" i="19" s="1"/>
  <c r="U223" i="19" s="1"/>
  <c r="Q223" i="19"/>
  <c r="P223" i="19" s="1"/>
  <c r="O223" i="19" s="1"/>
  <c r="N223" i="19" s="1"/>
  <c r="M223" i="19" s="1"/>
  <c r="I223" i="19"/>
  <c r="H223" i="19" s="1"/>
  <c r="G223" i="19" s="1"/>
  <c r="F223" i="19" s="1"/>
  <c r="E223" i="19" s="1"/>
  <c r="AT222" i="19"/>
  <c r="AS222" i="19" s="1"/>
  <c r="AR222" i="19" s="1"/>
  <c r="AQ222" i="19" s="1"/>
  <c r="AO222" i="19"/>
  <c r="AM222" i="19"/>
  <c r="AL222" i="19" s="1"/>
  <c r="AK222" i="19" s="1"/>
  <c r="AJ222" i="19" s="1"/>
  <c r="AF222" i="19"/>
  <c r="AE222" i="19" s="1"/>
  <c r="AD222" i="19" s="1"/>
  <c r="AC222" i="19" s="1"/>
  <c r="AA222" i="19"/>
  <c r="S222" i="19" s="1"/>
  <c r="K222" i="19" s="1"/>
  <c r="Y222" i="19"/>
  <c r="X222" i="19" s="1"/>
  <c r="W222" i="19" s="1"/>
  <c r="V222" i="19" s="1"/>
  <c r="U222" i="19" s="1"/>
  <c r="Q222" i="19"/>
  <c r="P222" i="19" s="1"/>
  <c r="O222" i="19" s="1"/>
  <c r="N222" i="19" s="1"/>
  <c r="M222" i="19" s="1"/>
  <c r="I222" i="19"/>
  <c r="H222" i="19" s="1"/>
  <c r="G222" i="19" s="1"/>
  <c r="F222" i="19" s="1"/>
  <c r="E222" i="19" s="1"/>
  <c r="AT221" i="19"/>
  <c r="AS221" i="19" s="1"/>
  <c r="AR221" i="19" s="1"/>
  <c r="AQ221" i="19" s="1"/>
  <c r="AO221" i="19"/>
  <c r="AM221" i="19"/>
  <c r="AL221" i="19" s="1"/>
  <c r="AK221" i="19" s="1"/>
  <c r="AJ221" i="19" s="1"/>
  <c r="AF221" i="19"/>
  <c r="AE221" i="19" s="1"/>
  <c r="AD221" i="19" s="1"/>
  <c r="AC221" i="19" s="1"/>
  <c r="AA221" i="19"/>
  <c r="S221" i="19" s="1"/>
  <c r="K221" i="19" s="1"/>
  <c r="Y221" i="19"/>
  <c r="X221" i="19" s="1"/>
  <c r="W221" i="19" s="1"/>
  <c r="V221" i="19" s="1"/>
  <c r="U221" i="19" s="1"/>
  <c r="Q221" i="19"/>
  <c r="P221" i="19" s="1"/>
  <c r="O221" i="19" s="1"/>
  <c r="N221" i="19" s="1"/>
  <c r="M221" i="19" s="1"/>
  <c r="I221" i="19"/>
  <c r="H221" i="19" s="1"/>
  <c r="G221" i="19" s="1"/>
  <c r="F221" i="19" s="1"/>
  <c r="E221" i="19" s="1"/>
  <c r="AT220" i="19"/>
  <c r="AS220" i="19" s="1"/>
  <c r="AR220" i="19" s="1"/>
  <c r="AQ220" i="19" s="1"/>
  <c r="AO220" i="19"/>
  <c r="AM220" i="19"/>
  <c r="AL220" i="19" s="1"/>
  <c r="AK220" i="19" s="1"/>
  <c r="AJ220" i="19" s="1"/>
  <c r="AF220" i="19"/>
  <c r="AE220" i="19" s="1"/>
  <c r="AD220" i="19" s="1"/>
  <c r="AC220" i="19" s="1"/>
  <c r="AA220" i="19"/>
  <c r="S220" i="19" s="1"/>
  <c r="K220" i="19" s="1"/>
  <c r="Y220" i="19"/>
  <c r="X220" i="19" s="1"/>
  <c r="W220" i="19" s="1"/>
  <c r="V220" i="19" s="1"/>
  <c r="U220" i="19" s="1"/>
  <c r="Q220" i="19"/>
  <c r="P220" i="19" s="1"/>
  <c r="O220" i="19" s="1"/>
  <c r="N220" i="19" s="1"/>
  <c r="M220" i="19" s="1"/>
  <c r="I220" i="19"/>
  <c r="H220" i="19" s="1"/>
  <c r="G220" i="19" s="1"/>
  <c r="F220" i="19" s="1"/>
  <c r="E220" i="19" s="1"/>
  <c r="AT219" i="19"/>
  <c r="AS219" i="19" s="1"/>
  <c r="AR219" i="19" s="1"/>
  <c r="AQ219" i="19" s="1"/>
  <c r="AO219" i="19"/>
  <c r="AM219" i="19"/>
  <c r="AL219" i="19" s="1"/>
  <c r="AK219" i="19" s="1"/>
  <c r="AJ219" i="19" s="1"/>
  <c r="AF219" i="19"/>
  <c r="AE219" i="19" s="1"/>
  <c r="AD219" i="19" s="1"/>
  <c r="AC219" i="19" s="1"/>
  <c r="AA219" i="19"/>
  <c r="S219" i="19" s="1"/>
  <c r="K219" i="19" s="1"/>
  <c r="Y219" i="19"/>
  <c r="X219" i="19" s="1"/>
  <c r="W219" i="19" s="1"/>
  <c r="V219" i="19" s="1"/>
  <c r="U219" i="19" s="1"/>
  <c r="Q219" i="19"/>
  <c r="P219" i="19" s="1"/>
  <c r="O219" i="19" s="1"/>
  <c r="N219" i="19" s="1"/>
  <c r="M219" i="19" s="1"/>
  <c r="I219" i="19"/>
  <c r="H219" i="19" s="1"/>
  <c r="G219" i="19" s="1"/>
  <c r="F219" i="19" s="1"/>
  <c r="E219" i="19" s="1"/>
  <c r="AT218" i="19"/>
  <c r="AS218" i="19" s="1"/>
  <c r="AR218" i="19" s="1"/>
  <c r="AQ218" i="19" s="1"/>
  <c r="AO218" i="19"/>
  <c r="AM218" i="19"/>
  <c r="AL218" i="19" s="1"/>
  <c r="AK218" i="19" s="1"/>
  <c r="AJ218" i="19" s="1"/>
  <c r="AF218" i="19"/>
  <c r="AE218" i="19" s="1"/>
  <c r="AD218" i="19" s="1"/>
  <c r="AC218" i="19" s="1"/>
  <c r="AA218" i="19"/>
  <c r="S218" i="19" s="1"/>
  <c r="K218" i="19" s="1"/>
  <c r="Y218" i="19"/>
  <c r="X218" i="19" s="1"/>
  <c r="W218" i="19" s="1"/>
  <c r="V218" i="19"/>
  <c r="U218" i="19" s="1"/>
  <c r="Q218" i="19"/>
  <c r="P218" i="19" s="1"/>
  <c r="O218" i="19" s="1"/>
  <c r="N218" i="19" s="1"/>
  <c r="M218" i="19" s="1"/>
  <c r="I218" i="19"/>
  <c r="H218" i="19" s="1"/>
  <c r="G218" i="19" s="1"/>
  <c r="F218" i="19" s="1"/>
  <c r="E218" i="19" s="1"/>
  <c r="AT217" i="19"/>
  <c r="AS217" i="19" s="1"/>
  <c r="AR217" i="19" s="1"/>
  <c r="AQ217" i="19" s="1"/>
  <c r="AO217" i="19"/>
  <c r="AM217" i="19"/>
  <c r="AL217" i="19" s="1"/>
  <c r="AK217" i="19" s="1"/>
  <c r="AJ217" i="19" s="1"/>
  <c r="AF217" i="19"/>
  <c r="AE217" i="19" s="1"/>
  <c r="AD217" i="19" s="1"/>
  <c r="AC217" i="19" s="1"/>
  <c r="AA217" i="19"/>
  <c r="S217" i="19" s="1"/>
  <c r="K217" i="19" s="1"/>
  <c r="Y217" i="19"/>
  <c r="X217" i="19" s="1"/>
  <c r="W217" i="19" s="1"/>
  <c r="V217" i="19" s="1"/>
  <c r="U217" i="19" s="1"/>
  <c r="Q217" i="19"/>
  <c r="P217" i="19" s="1"/>
  <c r="O217" i="19" s="1"/>
  <c r="N217" i="19" s="1"/>
  <c r="M217" i="19" s="1"/>
  <c r="I217" i="19"/>
  <c r="H217" i="19" s="1"/>
  <c r="G217" i="19" s="1"/>
  <c r="F217" i="19" s="1"/>
  <c r="E217" i="19" s="1"/>
  <c r="AT216" i="19"/>
  <c r="AS216" i="19" s="1"/>
  <c r="AR216" i="19" s="1"/>
  <c r="AQ216" i="19" s="1"/>
  <c r="AO216" i="19"/>
  <c r="AM216" i="19"/>
  <c r="AL216" i="19" s="1"/>
  <c r="AK216" i="19" s="1"/>
  <c r="AJ216" i="19" s="1"/>
  <c r="AF216" i="19"/>
  <c r="AE216" i="19" s="1"/>
  <c r="AD216" i="19" s="1"/>
  <c r="AC216" i="19" s="1"/>
  <c r="AA216" i="19"/>
  <c r="S216" i="19" s="1"/>
  <c r="K216" i="19" s="1"/>
  <c r="Y216" i="19"/>
  <c r="X216" i="19" s="1"/>
  <c r="W216" i="19" s="1"/>
  <c r="V216" i="19" s="1"/>
  <c r="U216" i="19" s="1"/>
  <c r="Q216" i="19"/>
  <c r="P216" i="19" s="1"/>
  <c r="O216" i="19" s="1"/>
  <c r="N216" i="19" s="1"/>
  <c r="M216" i="19" s="1"/>
  <c r="I216" i="19"/>
  <c r="H216" i="19" s="1"/>
  <c r="G216" i="19" s="1"/>
  <c r="F216" i="19" s="1"/>
  <c r="E216" i="19" s="1"/>
  <c r="AT215" i="19"/>
  <c r="AS215" i="19"/>
  <c r="AR215" i="19" s="1"/>
  <c r="AQ215" i="19" s="1"/>
  <c r="AO215" i="19"/>
  <c r="AM215" i="19"/>
  <c r="AL215" i="19" s="1"/>
  <c r="AK215" i="19" s="1"/>
  <c r="AJ215" i="19" s="1"/>
  <c r="AF215" i="19"/>
  <c r="AE215" i="19" s="1"/>
  <c r="AD215" i="19" s="1"/>
  <c r="AC215" i="19" s="1"/>
  <c r="AA215" i="19"/>
  <c r="S215" i="19" s="1"/>
  <c r="K215" i="19" s="1"/>
  <c r="Y215" i="19"/>
  <c r="X215" i="19" s="1"/>
  <c r="W215" i="19" s="1"/>
  <c r="V215" i="19" s="1"/>
  <c r="U215" i="19" s="1"/>
  <c r="Q215" i="19"/>
  <c r="P215" i="19" s="1"/>
  <c r="O215" i="19" s="1"/>
  <c r="N215" i="19" s="1"/>
  <c r="M215" i="19" s="1"/>
  <c r="I215" i="19"/>
  <c r="H215" i="19" s="1"/>
  <c r="G215" i="19" s="1"/>
  <c r="F215" i="19" s="1"/>
  <c r="E215" i="19" s="1"/>
  <c r="AT214" i="19"/>
  <c r="AS214" i="19" s="1"/>
  <c r="AR214" i="19" s="1"/>
  <c r="AQ214" i="19" s="1"/>
  <c r="AO214" i="19"/>
  <c r="AM214" i="19"/>
  <c r="AL214" i="19" s="1"/>
  <c r="AK214" i="19" s="1"/>
  <c r="AJ214" i="19" s="1"/>
  <c r="AF214" i="19"/>
  <c r="AE214" i="19" s="1"/>
  <c r="AD214" i="19" s="1"/>
  <c r="AC214" i="19" s="1"/>
  <c r="AA214" i="19"/>
  <c r="S214" i="19" s="1"/>
  <c r="K214" i="19" s="1"/>
  <c r="Y214" i="19"/>
  <c r="X214" i="19" s="1"/>
  <c r="W214" i="19" s="1"/>
  <c r="V214" i="19" s="1"/>
  <c r="U214" i="19" s="1"/>
  <c r="Q214" i="19"/>
  <c r="P214" i="19" s="1"/>
  <c r="O214" i="19" s="1"/>
  <c r="N214" i="19" s="1"/>
  <c r="M214" i="19" s="1"/>
  <c r="I214" i="19"/>
  <c r="H214" i="19" s="1"/>
  <c r="G214" i="19" s="1"/>
  <c r="F214" i="19" s="1"/>
  <c r="E214" i="19" s="1"/>
  <c r="AY213" i="19"/>
  <c r="AT213" i="19"/>
  <c r="AS213" i="19" s="1"/>
  <c r="AR213" i="19" s="1"/>
  <c r="AQ213" i="19" s="1"/>
  <c r="AO213" i="19"/>
  <c r="AM213" i="19"/>
  <c r="AL213" i="19" s="1"/>
  <c r="AK213" i="19" s="1"/>
  <c r="AJ213" i="19" s="1"/>
  <c r="AF213" i="19"/>
  <c r="AE213" i="19" s="1"/>
  <c r="AD213" i="19" s="1"/>
  <c r="AC213" i="19" s="1"/>
  <c r="AA213" i="19"/>
  <c r="S213" i="19" s="1"/>
  <c r="K213" i="19" s="1"/>
  <c r="Y213" i="19"/>
  <c r="X213" i="19" s="1"/>
  <c r="W213" i="19" s="1"/>
  <c r="V213" i="19" s="1"/>
  <c r="U213" i="19" s="1"/>
  <c r="Q213" i="19"/>
  <c r="P213" i="19" s="1"/>
  <c r="O213" i="19" s="1"/>
  <c r="N213" i="19" s="1"/>
  <c r="M213" i="19" s="1"/>
  <c r="I213" i="19"/>
  <c r="H213" i="19" s="1"/>
  <c r="G213" i="19" s="1"/>
  <c r="F213" i="19" s="1"/>
  <c r="E213" i="19" s="1"/>
  <c r="AT212" i="19"/>
  <c r="AS212" i="19" s="1"/>
  <c r="AR212" i="19" s="1"/>
  <c r="AQ212" i="19"/>
  <c r="AO212" i="19"/>
  <c r="AM212" i="19"/>
  <c r="AL212" i="19" s="1"/>
  <c r="AK212" i="19" s="1"/>
  <c r="AJ212" i="19" s="1"/>
  <c r="AF212" i="19"/>
  <c r="AE212" i="19" s="1"/>
  <c r="AD212" i="19" s="1"/>
  <c r="AC212" i="19" s="1"/>
  <c r="AA212" i="19"/>
  <c r="S212" i="19" s="1"/>
  <c r="K212" i="19" s="1"/>
  <c r="Y212" i="19"/>
  <c r="X212" i="19" s="1"/>
  <c r="W212" i="19" s="1"/>
  <c r="V212" i="19" s="1"/>
  <c r="U212" i="19" s="1"/>
  <c r="Q212" i="19"/>
  <c r="P212" i="19" s="1"/>
  <c r="O212" i="19" s="1"/>
  <c r="N212" i="19" s="1"/>
  <c r="M212" i="19" s="1"/>
  <c r="I212" i="19"/>
  <c r="H212" i="19" s="1"/>
  <c r="G212" i="19" s="1"/>
  <c r="F212" i="19" s="1"/>
  <c r="E212" i="19" s="1"/>
  <c r="AT211" i="19"/>
  <c r="AS211" i="19" s="1"/>
  <c r="AR211" i="19" s="1"/>
  <c r="AQ211" i="19" s="1"/>
  <c r="AO211" i="19"/>
  <c r="AM211" i="19"/>
  <c r="AL211" i="19" s="1"/>
  <c r="AK211" i="19" s="1"/>
  <c r="AJ211" i="19" s="1"/>
  <c r="AF211" i="19"/>
  <c r="AE211" i="19" s="1"/>
  <c r="AD211" i="19" s="1"/>
  <c r="AC211" i="19" s="1"/>
  <c r="AA211" i="19"/>
  <c r="S211" i="19" s="1"/>
  <c r="K211" i="19" s="1"/>
  <c r="Y211" i="19"/>
  <c r="X211" i="19" s="1"/>
  <c r="W211" i="19" s="1"/>
  <c r="V211" i="19" s="1"/>
  <c r="U211" i="19" s="1"/>
  <c r="Q211" i="19"/>
  <c r="P211" i="19" s="1"/>
  <c r="O211" i="19" s="1"/>
  <c r="N211" i="19" s="1"/>
  <c r="M211" i="19" s="1"/>
  <c r="I211" i="19"/>
  <c r="H211" i="19" s="1"/>
  <c r="G211" i="19" s="1"/>
  <c r="F211" i="19" s="1"/>
  <c r="E211" i="19" s="1"/>
  <c r="AT210" i="19"/>
  <c r="AS210" i="19" s="1"/>
  <c r="AR210" i="19" s="1"/>
  <c r="AQ210" i="19" s="1"/>
  <c r="AO210" i="19"/>
  <c r="AM210" i="19"/>
  <c r="AL210" i="19" s="1"/>
  <c r="AK210" i="19" s="1"/>
  <c r="AJ210" i="19" s="1"/>
  <c r="AF210" i="19"/>
  <c r="AE210" i="19" s="1"/>
  <c r="AD210" i="19" s="1"/>
  <c r="AC210" i="19" s="1"/>
  <c r="AA210" i="19"/>
  <c r="S210" i="19" s="1"/>
  <c r="K210" i="19" s="1"/>
  <c r="Y210" i="19"/>
  <c r="X210" i="19" s="1"/>
  <c r="W210" i="19" s="1"/>
  <c r="V210" i="19" s="1"/>
  <c r="U210" i="19" s="1"/>
  <c r="Q210" i="19"/>
  <c r="P210" i="19" s="1"/>
  <c r="O210" i="19" s="1"/>
  <c r="N210" i="19" s="1"/>
  <c r="M210" i="19" s="1"/>
  <c r="I210" i="19"/>
  <c r="H210" i="19" s="1"/>
  <c r="G210" i="19" s="1"/>
  <c r="F210" i="19" s="1"/>
  <c r="E210" i="19" s="1"/>
  <c r="AT209" i="19"/>
  <c r="AS209" i="19" s="1"/>
  <c r="AR209" i="19" s="1"/>
  <c r="AQ209" i="19" s="1"/>
  <c r="AO209" i="19"/>
  <c r="AM209" i="19"/>
  <c r="AL209" i="19" s="1"/>
  <c r="AK209" i="19" s="1"/>
  <c r="AJ209" i="19" s="1"/>
  <c r="AF209" i="19"/>
  <c r="AE209" i="19" s="1"/>
  <c r="AD209" i="19" s="1"/>
  <c r="AC209" i="19" s="1"/>
  <c r="AA209" i="19"/>
  <c r="S209" i="19" s="1"/>
  <c r="K209" i="19" s="1"/>
  <c r="Y209" i="19"/>
  <c r="X209" i="19" s="1"/>
  <c r="W209" i="19" s="1"/>
  <c r="V209" i="19" s="1"/>
  <c r="U209" i="19" s="1"/>
  <c r="Q209" i="19"/>
  <c r="P209" i="19" s="1"/>
  <c r="O209" i="19" s="1"/>
  <c r="N209" i="19" s="1"/>
  <c r="M209" i="19" s="1"/>
  <c r="I209" i="19"/>
  <c r="H209" i="19" s="1"/>
  <c r="G209" i="19" s="1"/>
  <c r="F209" i="19" s="1"/>
  <c r="E209" i="19" s="1"/>
  <c r="AT208" i="19"/>
  <c r="AS208" i="19" s="1"/>
  <c r="AR208" i="19" s="1"/>
  <c r="AQ208" i="19" s="1"/>
  <c r="AO208" i="19"/>
  <c r="AM208" i="19"/>
  <c r="AL208" i="19" s="1"/>
  <c r="AK208" i="19" s="1"/>
  <c r="AJ208" i="19" s="1"/>
  <c r="AF208" i="19"/>
  <c r="AE208" i="19" s="1"/>
  <c r="AD208" i="19" s="1"/>
  <c r="AC208" i="19" s="1"/>
  <c r="AA208" i="19"/>
  <c r="S208" i="19" s="1"/>
  <c r="K208" i="19" s="1"/>
  <c r="Y208" i="19"/>
  <c r="X208" i="19" s="1"/>
  <c r="W208" i="19" s="1"/>
  <c r="V208" i="19" s="1"/>
  <c r="U208" i="19" s="1"/>
  <c r="Q208" i="19"/>
  <c r="P208" i="19" s="1"/>
  <c r="O208" i="19" s="1"/>
  <c r="N208" i="19" s="1"/>
  <c r="M208" i="19" s="1"/>
  <c r="I208" i="19"/>
  <c r="H208" i="19" s="1"/>
  <c r="G208" i="19" s="1"/>
  <c r="F208" i="19" s="1"/>
  <c r="E208" i="19" s="1"/>
  <c r="AT207" i="19"/>
  <c r="AS207" i="19" s="1"/>
  <c r="AR207" i="19" s="1"/>
  <c r="AQ207" i="19" s="1"/>
  <c r="AO207" i="19"/>
  <c r="AM207" i="19"/>
  <c r="AL207" i="19" s="1"/>
  <c r="AK207" i="19" s="1"/>
  <c r="AJ207" i="19" s="1"/>
  <c r="AF207" i="19"/>
  <c r="AE207" i="19" s="1"/>
  <c r="AD207" i="19" s="1"/>
  <c r="AC207" i="19" s="1"/>
  <c r="AA207" i="19"/>
  <c r="S207" i="19" s="1"/>
  <c r="K207" i="19" s="1"/>
  <c r="Y207" i="19"/>
  <c r="X207" i="19" s="1"/>
  <c r="W207" i="19" s="1"/>
  <c r="V207" i="19" s="1"/>
  <c r="U207" i="19" s="1"/>
  <c r="Q207" i="19"/>
  <c r="P207" i="19" s="1"/>
  <c r="O207" i="19" s="1"/>
  <c r="N207" i="19" s="1"/>
  <c r="M207" i="19" s="1"/>
  <c r="I207" i="19"/>
  <c r="H207" i="19" s="1"/>
  <c r="G207" i="19" s="1"/>
  <c r="F207" i="19" s="1"/>
  <c r="E207" i="19" s="1"/>
  <c r="AT206" i="19"/>
  <c r="AS206" i="19" s="1"/>
  <c r="AR206" i="19" s="1"/>
  <c r="AQ206" i="19" s="1"/>
  <c r="AO206" i="19"/>
  <c r="AM206" i="19"/>
  <c r="AL206" i="19" s="1"/>
  <c r="AK206" i="19" s="1"/>
  <c r="AJ206" i="19" s="1"/>
  <c r="AF206" i="19"/>
  <c r="AE206" i="19" s="1"/>
  <c r="AD206" i="19" s="1"/>
  <c r="AC206" i="19" s="1"/>
  <c r="AA206" i="19"/>
  <c r="S206" i="19" s="1"/>
  <c r="K206" i="19" s="1"/>
  <c r="Y206" i="19"/>
  <c r="X206" i="19" s="1"/>
  <c r="W206" i="19" s="1"/>
  <c r="V206" i="19" s="1"/>
  <c r="U206" i="19" s="1"/>
  <c r="Q206" i="19"/>
  <c r="P206" i="19" s="1"/>
  <c r="O206" i="19" s="1"/>
  <c r="N206" i="19" s="1"/>
  <c r="M206" i="19" s="1"/>
  <c r="I206" i="19"/>
  <c r="H206" i="19" s="1"/>
  <c r="G206" i="19" s="1"/>
  <c r="F206" i="19" s="1"/>
  <c r="E206" i="19" s="1"/>
  <c r="AT205" i="19"/>
  <c r="AS205" i="19" s="1"/>
  <c r="AR205" i="19" s="1"/>
  <c r="AQ205" i="19"/>
  <c r="AO205" i="19"/>
  <c r="AM205" i="19"/>
  <c r="AL205" i="19" s="1"/>
  <c r="AK205" i="19" s="1"/>
  <c r="AJ205" i="19" s="1"/>
  <c r="AF205" i="19"/>
  <c r="AE205" i="19" s="1"/>
  <c r="AD205" i="19" s="1"/>
  <c r="AC205" i="19" s="1"/>
  <c r="AA205" i="19"/>
  <c r="S205" i="19" s="1"/>
  <c r="K205" i="19" s="1"/>
  <c r="Y205" i="19"/>
  <c r="X205" i="19" s="1"/>
  <c r="W205" i="19" s="1"/>
  <c r="V205" i="19" s="1"/>
  <c r="U205" i="19" s="1"/>
  <c r="Q205" i="19"/>
  <c r="P205" i="19" s="1"/>
  <c r="O205" i="19" s="1"/>
  <c r="N205" i="19" s="1"/>
  <c r="M205" i="19" s="1"/>
  <c r="I205" i="19"/>
  <c r="H205" i="19" s="1"/>
  <c r="G205" i="19" s="1"/>
  <c r="F205" i="19" s="1"/>
  <c r="E205" i="19" s="1"/>
  <c r="AT204" i="19"/>
  <c r="AS204" i="19" s="1"/>
  <c r="AR204" i="19" s="1"/>
  <c r="AQ204" i="19" s="1"/>
  <c r="AO204" i="19"/>
  <c r="AM204" i="19"/>
  <c r="AL204" i="19" s="1"/>
  <c r="AK204" i="19" s="1"/>
  <c r="AJ204" i="19" s="1"/>
  <c r="AF204" i="19"/>
  <c r="AE204" i="19" s="1"/>
  <c r="AD204" i="19" s="1"/>
  <c r="AC204" i="19" s="1"/>
  <c r="AA204" i="19"/>
  <c r="S204" i="19" s="1"/>
  <c r="K204" i="19" s="1"/>
  <c r="Y204" i="19"/>
  <c r="X204" i="19" s="1"/>
  <c r="W204" i="19" s="1"/>
  <c r="V204" i="19" s="1"/>
  <c r="U204" i="19" s="1"/>
  <c r="Q204" i="19"/>
  <c r="P204" i="19" s="1"/>
  <c r="O204" i="19" s="1"/>
  <c r="N204" i="19" s="1"/>
  <c r="M204" i="19" s="1"/>
  <c r="I204" i="19"/>
  <c r="H204" i="19" s="1"/>
  <c r="G204" i="19" s="1"/>
  <c r="F204" i="19" s="1"/>
  <c r="E204" i="19" s="1"/>
  <c r="AT203" i="19"/>
  <c r="AS203" i="19" s="1"/>
  <c r="AR203" i="19" s="1"/>
  <c r="AQ203" i="19" s="1"/>
  <c r="AO203" i="19"/>
  <c r="AM203" i="19"/>
  <c r="AL203" i="19" s="1"/>
  <c r="AK203" i="19" s="1"/>
  <c r="AJ203" i="19" s="1"/>
  <c r="AF203" i="19"/>
  <c r="AE203" i="19" s="1"/>
  <c r="AD203" i="19" s="1"/>
  <c r="AC203" i="19" s="1"/>
  <c r="AA203" i="19"/>
  <c r="S203" i="19" s="1"/>
  <c r="K203" i="19" s="1"/>
  <c r="Y203" i="19"/>
  <c r="X203" i="19"/>
  <c r="W203" i="19" s="1"/>
  <c r="V203" i="19" s="1"/>
  <c r="U203" i="19" s="1"/>
  <c r="Q203" i="19"/>
  <c r="P203" i="19" s="1"/>
  <c r="O203" i="19" s="1"/>
  <c r="N203" i="19" s="1"/>
  <c r="M203" i="19" s="1"/>
  <c r="I203" i="19"/>
  <c r="H203" i="19" s="1"/>
  <c r="G203" i="19" s="1"/>
  <c r="F203" i="19" s="1"/>
  <c r="E203" i="19" s="1"/>
  <c r="AT202" i="19"/>
  <c r="AS202" i="19" s="1"/>
  <c r="AR202" i="19" s="1"/>
  <c r="AQ202" i="19" s="1"/>
  <c r="AO202" i="19"/>
  <c r="AM202" i="19"/>
  <c r="AL202" i="19" s="1"/>
  <c r="AK202" i="19" s="1"/>
  <c r="AJ202" i="19" s="1"/>
  <c r="AF202" i="19"/>
  <c r="AE202" i="19" s="1"/>
  <c r="AD202" i="19" s="1"/>
  <c r="AC202" i="19" s="1"/>
  <c r="AA202" i="19"/>
  <c r="S202" i="19" s="1"/>
  <c r="K202" i="19" s="1"/>
  <c r="Y202" i="19"/>
  <c r="X202" i="19" s="1"/>
  <c r="W202" i="19" s="1"/>
  <c r="V202" i="19" s="1"/>
  <c r="U202" i="19" s="1"/>
  <c r="Q202" i="19"/>
  <c r="P202" i="19" s="1"/>
  <c r="O202" i="19" s="1"/>
  <c r="N202" i="19" s="1"/>
  <c r="M202" i="19" s="1"/>
  <c r="I202" i="19"/>
  <c r="H202" i="19"/>
  <c r="G202" i="19" s="1"/>
  <c r="F202" i="19" s="1"/>
  <c r="E202" i="19" s="1"/>
  <c r="AT201" i="19"/>
  <c r="AS201" i="19" s="1"/>
  <c r="AR201" i="19" s="1"/>
  <c r="AQ201" i="19" s="1"/>
  <c r="AO201" i="19"/>
  <c r="AM201" i="19"/>
  <c r="AL201" i="19" s="1"/>
  <c r="AK201" i="19" s="1"/>
  <c r="AJ201" i="19" s="1"/>
  <c r="AF201" i="19"/>
  <c r="AE201" i="19" s="1"/>
  <c r="AD201" i="19" s="1"/>
  <c r="AC201" i="19" s="1"/>
  <c r="AA201" i="19"/>
  <c r="S201" i="19" s="1"/>
  <c r="K201" i="19" s="1"/>
  <c r="Y201" i="19"/>
  <c r="X201" i="19" s="1"/>
  <c r="W201" i="19" s="1"/>
  <c r="V201" i="19" s="1"/>
  <c r="U201" i="19" s="1"/>
  <c r="Q201" i="19"/>
  <c r="P201" i="19" s="1"/>
  <c r="O201" i="19"/>
  <c r="N201" i="19" s="1"/>
  <c r="M201" i="19" s="1"/>
  <c r="I201" i="19"/>
  <c r="H201" i="19" s="1"/>
  <c r="G201" i="19" s="1"/>
  <c r="F201" i="19" s="1"/>
  <c r="E201" i="19" s="1"/>
  <c r="AT200" i="19"/>
  <c r="AS200" i="19" s="1"/>
  <c r="AR200" i="19" s="1"/>
  <c r="AQ200" i="19" s="1"/>
  <c r="AO200" i="19"/>
  <c r="AM200" i="19"/>
  <c r="AL200" i="19" s="1"/>
  <c r="AK200" i="19" s="1"/>
  <c r="AJ200" i="19" s="1"/>
  <c r="AF200" i="19"/>
  <c r="AE200" i="19" s="1"/>
  <c r="AD200" i="19" s="1"/>
  <c r="AC200" i="19" s="1"/>
  <c r="AA200" i="19"/>
  <c r="S200" i="19" s="1"/>
  <c r="K200" i="19" s="1"/>
  <c r="Y200" i="19"/>
  <c r="X200" i="19" s="1"/>
  <c r="W200" i="19" s="1"/>
  <c r="V200" i="19" s="1"/>
  <c r="U200" i="19" s="1"/>
  <c r="Q200" i="19"/>
  <c r="P200" i="19" s="1"/>
  <c r="O200" i="19" s="1"/>
  <c r="N200" i="19" s="1"/>
  <c r="M200" i="19" s="1"/>
  <c r="I200" i="19"/>
  <c r="H200" i="19" s="1"/>
  <c r="G200" i="19" s="1"/>
  <c r="F200" i="19" s="1"/>
  <c r="E200" i="19" s="1"/>
  <c r="AT199" i="19"/>
  <c r="AS199" i="19" s="1"/>
  <c r="AR199" i="19" s="1"/>
  <c r="AQ199" i="19" s="1"/>
  <c r="AO199" i="19"/>
  <c r="AM199" i="19"/>
  <c r="AL199" i="19" s="1"/>
  <c r="AK199" i="19" s="1"/>
  <c r="AJ199" i="19" s="1"/>
  <c r="AF199" i="19"/>
  <c r="AE199" i="19" s="1"/>
  <c r="AD199" i="19" s="1"/>
  <c r="AC199" i="19" s="1"/>
  <c r="AA199" i="19"/>
  <c r="S199" i="19" s="1"/>
  <c r="K199" i="19" s="1"/>
  <c r="Y199" i="19"/>
  <c r="X199" i="19" s="1"/>
  <c r="W199" i="19" s="1"/>
  <c r="V199" i="19" s="1"/>
  <c r="U199" i="19" s="1"/>
  <c r="Q199" i="19"/>
  <c r="P199" i="19" s="1"/>
  <c r="O199" i="19" s="1"/>
  <c r="N199" i="19" s="1"/>
  <c r="M199" i="19" s="1"/>
  <c r="I199" i="19"/>
  <c r="H199" i="19" s="1"/>
  <c r="G199" i="19" s="1"/>
  <c r="F199" i="19" s="1"/>
  <c r="E199" i="19" s="1"/>
  <c r="AY198" i="19"/>
  <c r="AT198" i="19"/>
  <c r="AS198" i="19" s="1"/>
  <c r="AR198" i="19" s="1"/>
  <c r="AQ198" i="19" s="1"/>
  <c r="AO198" i="19"/>
  <c r="AM198" i="19"/>
  <c r="AL198" i="19" s="1"/>
  <c r="AK198" i="19" s="1"/>
  <c r="AJ198" i="19" s="1"/>
  <c r="AF198" i="19"/>
  <c r="AE198" i="19" s="1"/>
  <c r="AD198" i="19" s="1"/>
  <c r="AC198" i="19" s="1"/>
  <c r="AA198" i="19"/>
  <c r="S198" i="19" s="1"/>
  <c r="K198" i="19" s="1"/>
  <c r="Y198" i="19"/>
  <c r="X198" i="19" s="1"/>
  <c r="W198" i="19" s="1"/>
  <c r="V198" i="19" s="1"/>
  <c r="U198" i="19" s="1"/>
  <c r="Q198" i="19"/>
  <c r="P198" i="19" s="1"/>
  <c r="O198" i="19" s="1"/>
  <c r="N198" i="19" s="1"/>
  <c r="M198" i="19" s="1"/>
  <c r="I198" i="19"/>
  <c r="H198" i="19" s="1"/>
  <c r="G198" i="19" s="1"/>
  <c r="F198" i="19" s="1"/>
  <c r="E198" i="19" s="1"/>
  <c r="AT197" i="19"/>
  <c r="AS197" i="19" s="1"/>
  <c r="AR197" i="19" s="1"/>
  <c r="AQ197" i="19" s="1"/>
  <c r="AO197" i="19"/>
  <c r="AM197" i="19"/>
  <c r="AL197" i="19" s="1"/>
  <c r="AK197" i="19" s="1"/>
  <c r="AJ197" i="19" s="1"/>
  <c r="AF197" i="19"/>
  <c r="AE197" i="19" s="1"/>
  <c r="AD197" i="19" s="1"/>
  <c r="AC197" i="19" s="1"/>
  <c r="AA197" i="19"/>
  <c r="S197" i="19" s="1"/>
  <c r="K197" i="19" s="1"/>
  <c r="Y197" i="19"/>
  <c r="X197" i="19" s="1"/>
  <c r="W197" i="19" s="1"/>
  <c r="V197" i="19" s="1"/>
  <c r="U197" i="19" s="1"/>
  <c r="Q197" i="19"/>
  <c r="P197" i="19" s="1"/>
  <c r="O197" i="19" s="1"/>
  <c r="N197" i="19" s="1"/>
  <c r="M197" i="19" s="1"/>
  <c r="I197" i="19"/>
  <c r="H197" i="19" s="1"/>
  <c r="G197" i="19" s="1"/>
  <c r="F197" i="19" s="1"/>
  <c r="E197" i="19" s="1"/>
  <c r="AT196" i="19"/>
  <c r="AS196" i="19" s="1"/>
  <c r="AR196" i="19" s="1"/>
  <c r="AQ196" i="19" s="1"/>
  <c r="AO196" i="19"/>
  <c r="AM196" i="19"/>
  <c r="AL196" i="19" s="1"/>
  <c r="AK196" i="19" s="1"/>
  <c r="AJ196" i="19" s="1"/>
  <c r="AF196" i="19"/>
  <c r="AE196" i="19" s="1"/>
  <c r="AD196" i="19" s="1"/>
  <c r="AC196" i="19" s="1"/>
  <c r="AA196" i="19"/>
  <c r="S196" i="19" s="1"/>
  <c r="K196" i="19" s="1"/>
  <c r="Y196" i="19"/>
  <c r="X196" i="19" s="1"/>
  <c r="W196" i="19" s="1"/>
  <c r="V196" i="19" s="1"/>
  <c r="U196" i="19" s="1"/>
  <c r="Q196" i="19"/>
  <c r="P196" i="19" s="1"/>
  <c r="O196" i="19" s="1"/>
  <c r="N196" i="19" s="1"/>
  <c r="M196" i="19" s="1"/>
  <c r="I196" i="19"/>
  <c r="H196" i="19" s="1"/>
  <c r="G196" i="19" s="1"/>
  <c r="F196" i="19" s="1"/>
  <c r="E196" i="19" s="1"/>
  <c r="AT195" i="19"/>
  <c r="AS195" i="19" s="1"/>
  <c r="AR195" i="19" s="1"/>
  <c r="AQ195" i="19" s="1"/>
  <c r="AO195" i="19"/>
  <c r="AM195" i="19"/>
  <c r="AL195" i="19" s="1"/>
  <c r="AK195" i="19" s="1"/>
  <c r="AJ195" i="19" s="1"/>
  <c r="AF195" i="19"/>
  <c r="AE195" i="19" s="1"/>
  <c r="AD195" i="19" s="1"/>
  <c r="AC195" i="19" s="1"/>
  <c r="AA195" i="19"/>
  <c r="S195" i="19" s="1"/>
  <c r="K195" i="19" s="1"/>
  <c r="Y195" i="19"/>
  <c r="X195" i="19" s="1"/>
  <c r="W195" i="19" s="1"/>
  <c r="V195" i="19" s="1"/>
  <c r="U195" i="19" s="1"/>
  <c r="Q195" i="19"/>
  <c r="P195" i="19" s="1"/>
  <c r="O195" i="19" s="1"/>
  <c r="N195" i="19" s="1"/>
  <c r="M195" i="19" s="1"/>
  <c r="I195" i="19"/>
  <c r="H195" i="19" s="1"/>
  <c r="G195" i="19" s="1"/>
  <c r="F195" i="19" s="1"/>
  <c r="E195" i="19" s="1"/>
  <c r="AT194" i="19"/>
  <c r="AS194" i="19" s="1"/>
  <c r="AR194" i="19" s="1"/>
  <c r="AQ194" i="19" s="1"/>
  <c r="AO194" i="19"/>
  <c r="AM194" i="19"/>
  <c r="AL194" i="19" s="1"/>
  <c r="AK194" i="19" s="1"/>
  <c r="AJ194" i="19" s="1"/>
  <c r="AF194" i="19"/>
  <c r="AE194" i="19" s="1"/>
  <c r="AD194" i="19" s="1"/>
  <c r="AC194" i="19" s="1"/>
  <c r="AA194" i="19"/>
  <c r="S194" i="19" s="1"/>
  <c r="K194" i="19" s="1"/>
  <c r="Y194" i="19"/>
  <c r="X194" i="19" s="1"/>
  <c r="W194" i="19" s="1"/>
  <c r="V194" i="19" s="1"/>
  <c r="U194" i="19" s="1"/>
  <c r="Q194" i="19"/>
  <c r="P194" i="19" s="1"/>
  <c r="O194" i="19" s="1"/>
  <c r="N194" i="19" s="1"/>
  <c r="M194" i="19" s="1"/>
  <c r="I194" i="19"/>
  <c r="H194" i="19" s="1"/>
  <c r="G194" i="19" s="1"/>
  <c r="F194" i="19" s="1"/>
  <c r="E194" i="19" s="1"/>
  <c r="AT193" i="19"/>
  <c r="AS193" i="19" s="1"/>
  <c r="AR193" i="19" s="1"/>
  <c r="AQ193" i="19" s="1"/>
  <c r="AO193" i="19"/>
  <c r="AM193" i="19"/>
  <c r="AL193" i="19" s="1"/>
  <c r="AK193" i="19" s="1"/>
  <c r="AJ193" i="19" s="1"/>
  <c r="AF193" i="19"/>
  <c r="AE193" i="19" s="1"/>
  <c r="AD193" i="19" s="1"/>
  <c r="AC193" i="19" s="1"/>
  <c r="AA193" i="19"/>
  <c r="S193" i="19" s="1"/>
  <c r="K193" i="19" s="1"/>
  <c r="Y193" i="19"/>
  <c r="X193" i="19" s="1"/>
  <c r="W193" i="19" s="1"/>
  <c r="V193" i="19" s="1"/>
  <c r="U193" i="19" s="1"/>
  <c r="Q193" i="19"/>
  <c r="P193" i="19" s="1"/>
  <c r="O193" i="19" s="1"/>
  <c r="N193" i="19" s="1"/>
  <c r="M193" i="19" s="1"/>
  <c r="I193" i="19"/>
  <c r="H193" i="19" s="1"/>
  <c r="G193" i="19" s="1"/>
  <c r="F193" i="19" s="1"/>
  <c r="E193" i="19" s="1"/>
  <c r="AT192" i="19"/>
  <c r="AS192" i="19" s="1"/>
  <c r="AR192" i="19" s="1"/>
  <c r="AQ192" i="19" s="1"/>
  <c r="AO192" i="19"/>
  <c r="AM192" i="19"/>
  <c r="AL192" i="19" s="1"/>
  <c r="AK192" i="19" s="1"/>
  <c r="AJ192" i="19" s="1"/>
  <c r="AF192" i="19"/>
  <c r="AE192" i="19" s="1"/>
  <c r="AD192" i="19" s="1"/>
  <c r="AC192" i="19" s="1"/>
  <c r="AA192" i="19"/>
  <c r="S192" i="19" s="1"/>
  <c r="K192" i="19" s="1"/>
  <c r="Y192" i="19"/>
  <c r="X192" i="19" s="1"/>
  <c r="W192" i="19" s="1"/>
  <c r="V192" i="19" s="1"/>
  <c r="U192" i="19" s="1"/>
  <c r="Q192" i="19"/>
  <c r="P192" i="19" s="1"/>
  <c r="O192" i="19" s="1"/>
  <c r="N192" i="19" s="1"/>
  <c r="M192" i="19" s="1"/>
  <c r="I192" i="19"/>
  <c r="H192" i="19" s="1"/>
  <c r="G192" i="19" s="1"/>
  <c r="F192" i="19" s="1"/>
  <c r="E192" i="19" s="1"/>
  <c r="AT191" i="19"/>
  <c r="AS191" i="19" s="1"/>
  <c r="AR191" i="19" s="1"/>
  <c r="AQ191" i="19" s="1"/>
  <c r="AO191" i="19"/>
  <c r="AM191" i="19"/>
  <c r="AL191" i="19" s="1"/>
  <c r="AK191" i="19" s="1"/>
  <c r="AJ191" i="19" s="1"/>
  <c r="AF191" i="19"/>
  <c r="AE191" i="19" s="1"/>
  <c r="AD191" i="19" s="1"/>
  <c r="AC191" i="19" s="1"/>
  <c r="AA191" i="19"/>
  <c r="S191" i="19" s="1"/>
  <c r="K191" i="19" s="1"/>
  <c r="Y191" i="19"/>
  <c r="X191" i="19" s="1"/>
  <c r="W191" i="19" s="1"/>
  <c r="V191" i="19" s="1"/>
  <c r="U191" i="19" s="1"/>
  <c r="Q191" i="19"/>
  <c r="P191" i="19" s="1"/>
  <c r="O191" i="19" s="1"/>
  <c r="N191" i="19" s="1"/>
  <c r="M191" i="19" s="1"/>
  <c r="I191" i="19"/>
  <c r="H191" i="19" s="1"/>
  <c r="G191" i="19" s="1"/>
  <c r="F191" i="19" s="1"/>
  <c r="E191" i="19" s="1"/>
  <c r="AT190" i="19"/>
  <c r="AS190" i="19" s="1"/>
  <c r="AR190" i="19" s="1"/>
  <c r="AQ190" i="19" s="1"/>
  <c r="AO190" i="19"/>
  <c r="AM190" i="19"/>
  <c r="AL190" i="19" s="1"/>
  <c r="AK190" i="19" s="1"/>
  <c r="AJ190" i="19" s="1"/>
  <c r="AF190" i="19"/>
  <c r="AE190" i="19" s="1"/>
  <c r="AD190" i="19" s="1"/>
  <c r="AC190" i="19" s="1"/>
  <c r="AA190" i="19"/>
  <c r="S190" i="19" s="1"/>
  <c r="K190" i="19" s="1"/>
  <c r="Y190" i="19"/>
  <c r="X190" i="19" s="1"/>
  <c r="W190" i="19" s="1"/>
  <c r="V190" i="19" s="1"/>
  <c r="U190" i="19" s="1"/>
  <c r="Q190" i="19"/>
  <c r="P190" i="19" s="1"/>
  <c r="O190" i="19" s="1"/>
  <c r="N190" i="19" s="1"/>
  <c r="M190" i="19" s="1"/>
  <c r="I190" i="19"/>
  <c r="H190" i="19" s="1"/>
  <c r="G190" i="19" s="1"/>
  <c r="F190" i="19" s="1"/>
  <c r="E190" i="19" s="1"/>
  <c r="AT189" i="19"/>
  <c r="AS189" i="19" s="1"/>
  <c r="AR189" i="19" s="1"/>
  <c r="AQ189" i="19" s="1"/>
  <c r="AO189" i="19"/>
  <c r="AM189" i="19"/>
  <c r="AL189" i="19" s="1"/>
  <c r="AK189" i="19" s="1"/>
  <c r="AJ189" i="19" s="1"/>
  <c r="AF189" i="19"/>
  <c r="AE189" i="19" s="1"/>
  <c r="AD189" i="19" s="1"/>
  <c r="AC189" i="19" s="1"/>
  <c r="AA189" i="19"/>
  <c r="S189" i="19" s="1"/>
  <c r="K189" i="19" s="1"/>
  <c r="Y189" i="19"/>
  <c r="X189" i="19" s="1"/>
  <c r="W189" i="19" s="1"/>
  <c r="V189" i="19" s="1"/>
  <c r="U189" i="19" s="1"/>
  <c r="Q189" i="19"/>
  <c r="P189" i="19" s="1"/>
  <c r="O189" i="19" s="1"/>
  <c r="N189" i="19" s="1"/>
  <c r="M189" i="19" s="1"/>
  <c r="I189" i="19"/>
  <c r="H189" i="19" s="1"/>
  <c r="G189" i="19" s="1"/>
  <c r="F189" i="19" s="1"/>
  <c r="E189" i="19" s="1"/>
  <c r="AT188" i="19"/>
  <c r="AS188" i="19" s="1"/>
  <c r="AR188" i="19" s="1"/>
  <c r="AQ188" i="19" s="1"/>
  <c r="AO188" i="19"/>
  <c r="AM188" i="19"/>
  <c r="AL188" i="19" s="1"/>
  <c r="AK188" i="19" s="1"/>
  <c r="AJ188" i="19" s="1"/>
  <c r="AF188" i="19"/>
  <c r="AE188" i="19" s="1"/>
  <c r="AD188" i="19" s="1"/>
  <c r="AC188" i="19" s="1"/>
  <c r="AA188" i="19"/>
  <c r="Y188" i="19"/>
  <c r="X188" i="19" s="1"/>
  <c r="W188" i="19" s="1"/>
  <c r="V188" i="19" s="1"/>
  <c r="U188" i="19" s="1"/>
  <c r="S188" i="19"/>
  <c r="K188" i="19" s="1"/>
  <c r="Q188" i="19"/>
  <c r="P188" i="19" s="1"/>
  <c r="O188" i="19" s="1"/>
  <c r="N188" i="19" s="1"/>
  <c r="M188" i="19" s="1"/>
  <c r="I188" i="19"/>
  <c r="H188" i="19" s="1"/>
  <c r="G188" i="19" s="1"/>
  <c r="F188" i="19" s="1"/>
  <c r="E188" i="19" s="1"/>
  <c r="AT187" i="19"/>
  <c r="AS187" i="19" s="1"/>
  <c r="AR187" i="19" s="1"/>
  <c r="AQ187" i="19" s="1"/>
  <c r="AO187" i="19"/>
  <c r="AM187" i="19"/>
  <c r="AL187" i="19" s="1"/>
  <c r="AK187" i="19" s="1"/>
  <c r="AJ187" i="19"/>
  <c r="AF187" i="19"/>
  <c r="AE187" i="19" s="1"/>
  <c r="AD187" i="19" s="1"/>
  <c r="AC187" i="19" s="1"/>
  <c r="AA187" i="19"/>
  <c r="S187" i="19" s="1"/>
  <c r="K187" i="19" s="1"/>
  <c r="Y187" i="19"/>
  <c r="X187" i="19" s="1"/>
  <c r="W187" i="19" s="1"/>
  <c r="V187" i="19" s="1"/>
  <c r="U187" i="19" s="1"/>
  <c r="Q187" i="19"/>
  <c r="P187" i="19" s="1"/>
  <c r="O187" i="19" s="1"/>
  <c r="N187" i="19" s="1"/>
  <c r="M187" i="19" s="1"/>
  <c r="I187" i="19"/>
  <c r="H187" i="19" s="1"/>
  <c r="G187" i="19" s="1"/>
  <c r="F187" i="19" s="1"/>
  <c r="E187" i="19" s="1"/>
  <c r="AT186" i="19"/>
  <c r="AS186" i="19" s="1"/>
  <c r="AR186" i="19" s="1"/>
  <c r="AQ186" i="19" s="1"/>
  <c r="AO186" i="19"/>
  <c r="AM186" i="19"/>
  <c r="AL186" i="19" s="1"/>
  <c r="AK186" i="19" s="1"/>
  <c r="AJ186" i="19" s="1"/>
  <c r="AF186" i="19"/>
  <c r="AE186" i="19" s="1"/>
  <c r="AD186" i="19" s="1"/>
  <c r="AC186" i="19" s="1"/>
  <c r="AA186" i="19"/>
  <c r="S186" i="19" s="1"/>
  <c r="K186" i="19" s="1"/>
  <c r="Y186" i="19"/>
  <c r="X186" i="19" s="1"/>
  <c r="W186" i="19" s="1"/>
  <c r="V186" i="19" s="1"/>
  <c r="U186" i="19" s="1"/>
  <c r="Q186" i="19"/>
  <c r="P186" i="19" s="1"/>
  <c r="O186" i="19" s="1"/>
  <c r="N186" i="19" s="1"/>
  <c r="M186" i="19" s="1"/>
  <c r="I186" i="19"/>
  <c r="H186" i="19" s="1"/>
  <c r="G186" i="19" s="1"/>
  <c r="F186" i="19" s="1"/>
  <c r="E186" i="19" s="1"/>
  <c r="AT185" i="19"/>
  <c r="AS185" i="19" s="1"/>
  <c r="AR185" i="19" s="1"/>
  <c r="AQ185" i="19" s="1"/>
  <c r="AO185" i="19"/>
  <c r="AM185" i="19"/>
  <c r="AL185" i="19" s="1"/>
  <c r="AK185" i="19" s="1"/>
  <c r="AJ185" i="19" s="1"/>
  <c r="AF185" i="19"/>
  <c r="AE185" i="19" s="1"/>
  <c r="AD185" i="19" s="1"/>
  <c r="AC185" i="19" s="1"/>
  <c r="AA185" i="19"/>
  <c r="S185" i="19" s="1"/>
  <c r="K185" i="19" s="1"/>
  <c r="Y185" i="19"/>
  <c r="X185" i="19" s="1"/>
  <c r="W185" i="19" s="1"/>
  <c r="V185" i="19" s="1"/>
  <c r="U185" i="19" s="1"/>
  <c r="Q185" i="19"/>
  <c r="P185" i="19" s="1"/>
  <c r="O185" i="19" s="1"/>
  <c r="N185" i="19" s="1"/>
  <c r="M185" i="19" s="1"/>
  <c r="I185" i="19"/>
  <c r="H185" i="19" s="1"/>
  <c r="G185" i="19" s="1"/>
  <c r="F185" i="19" s="1"/>
  <c r="E185" i="19" s="1"/>
  <c r="AT184" i="19"/>
  <c r="AS184" i="19" s="1"/>
  <c r="AR184" i="19" s="1"/>
  <c r="AQ184" i="19" s="1"/>
  <c r="AO184" i="19"/>
  <c r="AM184" i="19"/>
  <c r="AL184" i="19" s="1"/>
  <c r="AK184" i="19" s="1"/>
  <c r="AJ184" i="19" s="1"/>
  <c r="AF184" i="19"/>
  <c r="AE184" i="19" s="1"/>
  <c r="AD184" i="19" s="1"/>
  <c r="AC184" i="19" s="1"/>
  <c r="AA184" i="19"/>
  <c r="S184" i="19" s="1"/>
  <c r="K184" i="19" s="1"/>
  <c r="Y184" i="19"/>
  <c r="X184" i="19" s="1"/>
  <c r="W184" i="19" s="1"/>
  <c r="V184" i="19" s="1"/>
  <c r="U184" i="19" s="1"/>
  <c r="Q184" i="19"/>
  <c r="P184" i="19" s="1"/>
  <c r="O184" i="19" s="1"/>
  <c r="N184" i="19"/>
  <c r="M184" i="19" s="1"/>
  <c r="I184" i="19"/>
  <c r="H184" i="19" s="1"/>
  <c r="G184" i="19" s="1"/>
  <c r="F184" i="19" s="1"/>
  <c r="E184" i="19" s="1"/>
  <c r="AY183" i="19"/>
  <c r="AT183" i="19"/>
  <c r="AS183" i="19" s="1"/>
  <c r="AR183" i="19" s="1"/>
  <c r="AQ183" i="19" s="1"/>
  <c r="AO183" i="19"/>
  <c r="AM183" i="19"/>
  <c r="AL183" i="19" s="1"/>
  <c r="AK183" i="19" s="1"/>
  <c r="AJ183" i="19" s="1"/>
  <c r="AF183" i="19"/>
  <c r="AE183" i="19" s="1"/>
  <c r="AD183" i="19" s="1"/>
  <c r="AC183" i="19" s="1"/>
  <c r="AA183" i="19"/>
  <c r="S183" i="19" s="1"/>
  <c r="K183" i="19" s="1"/>
  <c r="Y183" i="19"/>
  <c r="X183" i="19" s="1"/>
  <c r="W183" i="19" s="1"/>
  <c r="V183" i="19" s="1"/>
  <c r="U183" i="19" s="1"/>
  <c r="Q183" i="19"/>
  <c r="P183" i="19" s="1"/>
  <c r="O183" i="19" s="1"/>
  <c r="N183" i="19" s="1"/>
  <c r="M183" i="19" s="1"/>
  <c r="I183" i="19"/>
  <c r="H183" i="19" s="1"/>
  <c r="G183" i="19" s="1"/>
  <c r="F183" i="19" s="1"/>
  <c r="E183" i="19" s="1"/>
  <c r="AT182" i="19"/>
  <c r="AS182" i="19" s="1"/>
  <c r="AR182" i="19" s="1"/>
  <c r="AQ182" i="19" s="1"/>
  <c r="AO182" i="19"/>
  <c r="AM182" i="19"/>
  <c r="AL182" i="19" s="1"/>
  <c r="AK182" i="19" s="1"/>
  <c r="AJ182" i="19" s="1"/>
  <c r="AF182" i="19"/>
  <c r="AE182" i="19" s="1"/>
  <c r="AD182" i="19" s="1"/>
  <c r="AC182" i="19" s="1"/>
  <c r="AA182" i="19"/>
  <c r="S182" i="19" s="1"/>
  <c r="K182" i="19" s="1"/>
  <c r="Y182" i="19"/>
  <c r="X182" i="19" s="1"/>
  <c r="W182" i="19" s="1"/>
  <c r="V182" i="19" s="1"/>
  <c r="U182" i="19" s="1"/>
  <c r="Q182" i="19"/>
  <c r="P182" i="19" s="1"/>
  <c r="O182" i="19" s="1"/>
  <c r="N182" i="19" s="1"/>
  <c r="M182" i="19" s="1"/>
  <c r="I182" i="19"/>
  <c r="H182" i="19" s="1"/>
  <c r="G182" i="19" s="1"/>
  <c r="F182" i="19" s="1"/>
  <c r="E182" i="19" s="1"/>
  <c r="AT181" i="19"/>
  <c r="AS181" i="19" s="1"/>
  <c r="AR181" i="19" s="1"/>
  <c r="AQ181" i="19" s="1"/>
  <c r="AO181" i="19"/>
  <c r="AM181" i="19"/>
  <c r="AL181" i="19" s="1"/>
  <c r="AK181" i="19" s="1"/>
  <c r="AJ181" i="19"/>
  <c r="AF181" i="19"/>
  <c r="AE181" i="19" s="1"/>
  <c r="AD181" i="19" s="1"/>
  <c r="AC181" i="19" s="1"/>
  <c r="AA181" i="19"/>
  <c r="S181" i="19" s="1"/>
  <c r="K181" i="19" s="1"/>
  <c r="Y181" i="19"/>
  <c r="X181" i="19" s="1"/>
  <c r="W181" i="19" s="1"/>
  <c r="V181" i="19" s="1"/>
  <c r="U181" i="19" s="1"/>
  <c r="Q181" i="19"/>
  <c r="P181" i="19" s="1"/>
  <c r="O181" i="19" s="1"/>
  <c r="N181" i="19" s="1"/>
  <c r="M181" i="19" s="1"/>
  <c r="I181" i="19"/>
  <c r="H181" i="19" s="1"/>
  <c r="G181" i="19" s="1"/>
  <c r="F181" i="19" s="1"/>
  <c r="E181" i="19" s="1"/>
  <c r="AT180" i="19"/>
  <c r="AS180" i="19" s="1"/>
  <c r="AR180" i="19" s="1"/>
  <c r="AQ180" i="19" s="1"/>
  <c r="AO180" i="19"/>
  <c r="AM180" i="19"/>
  <c r="AL180" i="19" s="1"/>
  <c r="AK180" i="19" s="1"/>
  <c r="AJ180" i="19" s="1"/>
  <c r="AF180" i="19"/>
  <c r="AE180" i="19" s="1"/>
  <c r="AD180" i="19" s="1"/>
  <c r="AC180" i="19" s="1"/>
  <c r="AA180" i="19"/>
  <c r="S180" i="19" s="1"/>
  <c r="K180" i="19" s="1"/>
  <c r="Y180" i="19"/>
  <c r="X180" i="19" s="1"/>
  <c r="W180" i="19" s="1"/>
  <c r="V180" i="19" s="1"/>
  <c r="U180" i="19" s="1"/>
  <c r="Q180" i="19"/>
  <c r="P180" i="19" s="1"/>
  <c r="O180" i="19" s="1"/>
  <c r="N180" i="19" s="1"/>
  <c r="M180" i="19" s="1"/>
  <c r="I180" i="19"/>
  <c r="H180" i="19" s="1"/>
  <c r="G180" i="19" s="1"/>
  <c r="F180" i="19" s="1"/>
  <c r="E180" i="19" s="1"/>
  <c r="AT179" i="19"/>
  <c r="AS179" i="19" s="1"/>
  <c r="AR179" i="19" s="1"/>
  <c r="AQ179" i="19" s="1"/>
  <c r="AO179" i="19"/>
  <c r="AM179" i="19"/>
  <c r="AL179" i="19" s="1"/>
  <c r="AK179" i="19" s="1"/>
  <c r="AJ179" i="19" s="1"/>
  <c r="AF179" i="19"/>
  <c r="AE179" i="19" s="1"/>
  <c r="AD179" i="19" s="1"/>
  <c r="AC179" i="19" s="1"/>
  <c r="AA179" i="19"/>
  <c r="S179" i="19" s="1"/>
  <c r="K179" i="19" s="1"/>
  <c r="Y179" i="19"/>
  <c r="X179" i="19" s="1"/>
  <c r="W179" i="19" s="1"/>
  <c r="V179" i="19" s="1"/>
  <c r="U179" i="19" s="1"/>
  <c r="Q179" i="19"/>
  <c r="P179" i="19" s="1"/>
  <c r="O179" i="19" s="1"/>
  <c r="N179" i="19" s="1"/>
  <c r="M179" i="19" s="1"/>
  <c r="I179" i="19"/>
  <c r="H179" i="19" s="1"/>
  <c r="G179" i="19" s="1"/>
  <c r="F179" i="19" s="1"/>
  <c r="E179" i="19" s="1"/>
  <c r="AT178" i="19"/>
  <c r="AS178" i="19" s="1"/>
  <c r="AR178" i="19" s="1"/>
  <c r="AQ178" i="19" s="1"/>
  <c r="AO178" i="19"/>
  <c r="AM178" i="19"/>
  <c r="AL178" i="19" s="1"/>
  <c r="AK178" i="19" s="1"/>
  <c r="AJ178" i="19" s="1"/>
  <c r="AF178" i="19"/>
  <c r="AE178" i="19" s="1"/>
  <c r="AD178" i="19" s="1"/>
  <c r="AC178" i="19" s="1"/>
  <c r="AA178" i="19"/>
  <c r="S178" i="19" s="1"/>
  <c r="K178" i="19" s="1"/>
  <c r="Y178" i="19"/>
  <c r="X178" i="19" s="1"/>
  <c r="W178" i="19" s="1"/>
  <c r="V178" i="19" s="1"/>
  <c r="U178" i="19" s="1"/>
  <c r="Q178" i="19"/>
  <c r="P178" i="19" s="1"/>
  <c r="O178" i="19" s="1"/>
  <c r="N178" i="19" s="1"/>
  <c r="M178" i="19" s="1"/>
  <c r="I178" i="19"/>
  <c r="H178" i="19" s="1"/>
  <c r="G178" i="19" s="1"/>
  <c r="F178" i="19" s="1"/>
  <c r="E178" i="19" s="1"/>
  <c r="AT177" i="19"/>
  <c r="AS177" i="19" s="1"/>
  <c r="AR177" i="19" s="1"/>
  <c r="AQ177" i="19" s="1"/>
  <c r="AO177" i="19"/>
  <c r="AM177" i="19"/>
  <c r="AL177" i="19" s="1"/>
  <c r="AK177" i="19" s="1"/>
  <c r="AJ177" i="19" s="1"/>
  <c r="AF177" i="19"/>
  <c r="AE177" i="19" s="1"/>
  <c r="AD177" i="19" s="1"/>
  <c r="AC177" i="19" s="1"/>
  <c r="AA177" i="19"/>
  <c r="S177" i="19" s="1"/>
  <c r="K177" i="19" s="1"/>
  <c r="Y177" i="19"/>
  <c r="X177" i="19" s="1"/>
  <c r="W177" i="19" s="1"/>
  <c r="V177" i="19" s="1"/>
  <c r="U177" i="19" s="1"/>
  <c r="Q177" i="19"/>
  <c r="P177" i="19" s="1"/>
  <c r="O177" i="19" s="1"/>
  <c r="N177" i="19" s="1"/>
  <c r="M177" i="19" s="1"/>
  <c r="I177" i="19"/>
  <c r="H177" i="19" s="1"/>
  <c r="G177" i="19" s="1"/>
  <c r="F177" i="19" s="1"/>
  <c r="E177" i="19" s="1"/>
  <c r="AT176" i="19"/>
  <c r="AS176" i="19" s="1"/>
  <c r="AR176" i="19" s="1"/>
  <c r="AQ176" i="19" s="1"/>
  <c r="AO176" i="19"/>
  <c r="AM176" i="19"/>
  <c r="AL176" i="19" s="1"/>
  <c r="AK176" i="19" s="1"/>
  <c r="AJ176" i="19" s="1"/>
  <c r="AF176" i="19"/>
  <c r="AE176" i="19" s="1"/>
  <c r="AD176" i="19" s="1"/>
  <c r="AC176" i="19" s="1"/>
  <c r="AA176" i="19"/>
  <c r="S176" i="19" s="1"/>
  <c r="K176" i="19" s="1"/>
  <c r="Y176" i="19"/>
  <c r="X176" i="19" s="1"/>
  <c r="W176" i="19" s="1"/>
  <c r="V176" i="19" s="1"/>
  <c r="U176" i="19" s="1"/>
  <c r="Q176" i="19"/>
  <c r="P176" i="19" s="1"/>
  <c r="O176" i="19" s="1"/>
  <c r="N176" i="19" s="1"/>
  <c r="M176" i="19" s="1"/>
  <c r="I176" i="19"/>
  <c r="H176" i="19"/>
  <c r="G176" i="19" s="1"/>
  <c r="F176" i="19" s="1"/>
  <c r="E176" i="19" s="1"/>
  <c r="AT175" i="19"/>
  <c r="AS175" i="19" s="1"/>
  <c r="AR175" i="19" s="1"/>
  <c r="AQ175" i="19" s="1"/>
  <c r="AO175" i="19"/>
  <c r="AM175" i="19"/>
  <c r="AL175" i="19" s="1"/>
  <c r="AK175" i="19" s="1"/>
  <c r="AJ175" i="19" s="1"/>
  <c r="AF175" i="19"/>
  <c r="AE175" i="19" s="1"/>
  <c r="AD175" i="19" s="1"/>
  <c r="AC175" i="19" s="1"/>
  <c r="AA175" i="19"/>
  <c r="S175" i="19" s="1"/>
  <c r="K175" i="19" s="1"/>
  <c r="Y175" i="19"/>
  <c r="X175" i="19" s="1"/>
  <c r="W175" i="19" s="1"/>
  <c r="V175" i="19" s="1"/>
  <c r="U175" i="19" s="1"/>
  <c r="Q175" i="19"/>
  <c r="P175" i="19" s="1"/>
  <c r="O175" i="19" s="1"/>
  <c r="N175" i="19" s="1"/>
  <c r="M175" i="19" s="1"/>
  <c r="I175" i="19"/>
  <c r="H175" i="19" s="1"/>
  <c r="G175" i="19" s="1"/>
  <c r="F175" i="19" s="1"/>
  <c r="E175" i="19" s="1"/>
  <c r="AT174" i="19"/>
  <c r="AS174" i="19" s="1"/>
  <c r="AR174" i="19" s="1"/>
  <c r="AQ174" i="19" s="1"/>
  <c r="AO174" i="19"/>
  <c r="AM174" i="19"/>
  <c r="AL174" i="19" s="1"/>
  <c r="AK174" i="19" s="1"/>
  <c r="AJ174" i="19" s="1"/>
  <c r="AF174" i="19"/>
  <c r="AE174" i="19" s="1"/>
  <c r="AD174" i="19" s="1"/>
  <c r="AC174" i="19" s="1"/>
  <c r="AA174" i="19"/>
  <c r="S174" i="19" s="1"/>
  <c r="K174" i="19" s="1"/>
  <c r="Y174" i="19"/>
  <c r="X174" i="19" s="1"/>
  <c r="W174" i="19" s="1"/>
  <c r="V174" i="19" s="1"/>
  <c r="U174" i="19" s="1"/>
  <c r="Q174" i="19"/>
  <c r="P174" i="19" s="1"/>
  <c r="O174" i="19" s="1"/>
  <c r="N174" i="19" s="1"/>
  <c r="M174" i="19" s="1"/>
  <c r="I174" i="19"/>
  <c r="H174" i="19" s="1"/>
  <c r="G174" i="19" s="1"/>
  <c r="F174" i="19" s="1"/>
  <c r="E174" i="19" s="1"/>
  <c r="AT173" i="19"/>
  <c r="AS173" i="19" s="1"/>
  <c r="AR173" i="19" s="1"/>
  <c r="AQ173" i="19" s="1"/>
  <c r="AO173" i="19"/>
  <c r="AM173" i="19"/>
  <c r="AL173" i="19" s="1"/>
  <c r="AK173" i="19" s="1"/>
  <c r="AJ173" i="19" s="1"/>
  <c r="AF173" i="19"/>
  <c r="AE173" i="19" s="1"/>
  <c r="AD173" i="19" s="1"/>
  <c r="AC173" i="19" s="1"/>
  <c r="AA173" i="19"/>
  <c r="S173" i="19" s="1"/>
  <c r="K173" i="19" s="1"/>
  <c r="Y173" i="19"/>
  <c r="X173" i="19" s="1"/>
  <c r="W173" i="19" s="1"/>
  <c r="V173" i="19" s="1"/>
  <c r="U173" i="19" s="1"/>
  <c r="Q173" i="19"/>
  <c r="P173" i="19" s="1"/>
  <c r="O173" i="19" s="1"/>
  <c r="N173" i="19" s="1"/>
  <c r="M173" i="19" s="1"/>
  <c r="I173" i="19"/>
  <c r="H173" i="19" s="1"/>
  <c r="G173" i="19" s="1"/>
  <c r="F173" i="19" s="1"/>
  <c r="E173" i="19" s="1"/>
  <c r="AT172" i="19"/>
  <c r="AS172" i="19" s="1"/>
  <c r="AR172" i="19" s="1"/>
  <c r="AQ172" i="19" s="1"/>
  <c r="AO172" i="19"/>
  <c r="AM172" i="19"/>
  <c r="AL172" i="19" s="1"/>
  <c r="AK172" i="19" s="1"/>
  <c r="AJ172" i="19" s="1"/>
  <c r="AF172" i="19"/>
  <c r="AE172" i="19" s="1"/>
  <c r="AD172" i="19" s="1"/>
  <c r="AC172" i="19" s="1"/>
  <c r="AA172" i="19"/>
  <c r="S172" i="19" s="1"/>
  <c r="K172" i="19" s="1"/>
  <c r="Y172" i="19"/>
  <c r="X172" i="19" s="1"/>
  <c r="W172" i="19" s="1"/>
  <c r="V172" i="19" s="1"/>
  <c r="U172" i="19" s="1"/>
  <c r="Q172" i="19"/>
  <c r="P172" i="19" s="1"/>
  <c r="O172" i="19" s="1"/>
  <c r="N172" i="19" s="1"/>
  <c r="M172" i="19" s="1"/>
  <c r="I172" i="19"/>
  <c r="H172" i="19" s="1"/>
  <c r="G172" i="19" s="1"/>
  <c r="F172" i="19" s="1"/>
  <c r="E172" i="19" s="1"/>
  <c r="AT171" i="19"/>
  <c r="AS171" i="19" s="1"/>
  <c r="AR171" i="19" s="1"/>
  <c r="AQ171" i="19" s="1"/>
  <c r="AO171" i="19"/>
  <c r="AM171" i="19"/>
  <c r="AL171" i="19" s="1"/>
  <c r="AK171" i="19" s="1"/>
  <c r="AJ171" i="19" s="1"/>
  <c r="AF171" i="19"/>
  <c r="AE171" i="19"/>
  <c r="AD171" i="19" s="1"/>
  <c r="AC171" i="19" s="1"/>
  <c r="AA171" i="19"/>
  <c r="S171" i="19" s="1"/>
  <c r="K171" i="19" s="1"/>
  <c r="Y171" i="19"/>
  <c r="X171" i="19" s="1"/>
  <c r="W171" i="19" s="1"/>
  <c r="V171" i="19" s="1"/>
  <c r="U171" i="19" s="1"/>
  <c r="Q171" i="19"/>
  <c r="P171" i="19" s="1"/>
  <c r="O171" i="19" s="1"/>
  <c r="N171" i="19" s="1"/>
  <c r="M171" i="19" s="1"/>
  <c r="I171" i="19"/>
  <c r="H171" i="19"/>
  <c r="G171" i="19" s="1"/>
  <c r="F171" i="19" s="1"/>
  <c r="E171" i="19" s="1"/>
  <c r="AT170" i="19"/>
  <c r="AS170" i="19" s="1"/>
  <c r="AR170" i="19" s="1"/>
  <c r="AQ170" i="19"/>
  <c r="AO170" i="19"/>
  <c r="AM170" i="19"/>
  <c r="AL170" i="19" s="1"/>
  <c r="AK170" i="19" s="1"/>
  <c r="AJ170" i="19" s="1"/>
  <c r="AF170" i="19"/>
  <c r="AE170" i="19" s="1"/>
  <c r="AD170" i="19" s="1"/>
  <c r="AC170" i="19" s="1"/>
  <c r="AA170" i="19"/>
  <c r="S170" i="19" s="1"/>
  <c r="K170" i="19" s="1"/>
  <c r="Y170" i="19"/>
  <c r="X170" i="19" s="1"/>
  <c r="W170" i="19" s="1"/>
  <c r="V170" i="19" s="1"/>
  <c r="U170" i="19" s="1"/>
  <c r="Q170" i="19"/>
  <c r="P170" i="19" s="1"/>
  <c r="O170" i="19" s="1"/>
  <c r="N170" i="19" s="1"/>
  <c r="M170" i="19" s="1"/>
  <c r="I170" i="19"/>
  <c r="H170" i="19" s="1"/>
  <c r="G170" i="19" s="1"/>
  <c r="F170" i="19" s="1"/>
  <c r="E170" i="19" s="1"/>
  <c r="AT169" i="19"/>
  <c r="AS169" i="19" s="1"/>
  <c r="AR169" i="19" s="1"/>
  <c r="AQ169" i="19" s="1"/>
  <c r="AO169" i="19"/>
  <c r="AM169" i="19"/>
  <c r="AL169" i="19" s="1"/>
  <c r="AK169" i="19" s="1"/>
  <c r="AJ169" i="19" s="1"/>
  <c r="AF169" i="19"/>
  <c r="AE169" i="19" s="1"/>
  <c r="AD169" i="19" s="1"/>
  <c r="AC169" i="19" s="1"/>
  <c r="AA169" i="19"/>
  <c r="S169" i="19" s="1"/>
  <c r="K169" i="19" s="1"/>
  <c r="Y169" i="19"/>
  <c r="X169" i="19" s="1"/>
  <c r="W169" i="19" s="1"/>
  <c r="V169" i="19" s="1"/>
  <c r="U169" i="19" s="1"/>
  <c r="Q169" i="19"/>
  <c r="P169" i="19" s="1"/>
  <c r="O169" i="19" s="1"/>
  <c r="N169" i="19" s="1"/>
  <c r="M169" i="19" s="1"/>
  <c r="I169" i="19"/>
  <c r="H169" i="19" s="1"/>
  <c r="G169" i="19" s="1"/>
  <c r="F169" i="19" s="1"/>
  <c r="E169" i="19" s="1"/>
  <c r="AY168" i="19"/>
  <c r="AT168" i="19"/>
  <c r="AS168" i="19" s="1"/>
  <c r="AR168" i="19" s="1"/>
  <c r="AQ168" i="19" s="1"/>
  <c r="AO168" i="19"/>
  <c r="AM168" i="19"/>
  <c r="AL168" i="19" s="1"/>
  <c r="AK168" i="19" s="1"/>
  <c r="AJ168" i="19" s="1"/>
  <c r="AF168" i="19"/>
  <c r="AE168" i="19" s="1"/>
  <c r="AD168" i="19" s="1"/>
  <c r="AC168" i="19" s="1"/>
  <c r="AA168" i="19"/>
  <c r="S168" i="19" s="1"/>
  <c r="K168" i="19" s="1"/>
  <c r="Y168" i="19"/>
  <c r="X168" i="19" s="1"/>
  <c r="W168" i="19" s="1"/>
  <c r="V168" i="19" s="1"/>
  <c r="U168" i="19" s="1"/>
  <c r="Q168" i="19"/>
  <c r="P168" i="19" s="1"/>
  <c r="O168" i="19" s="1"/>
  <c r="N168" i="19" s="1"/>
  <c r="M168" i="19" s="1"/>
  <c r="I168" i="19"/>
  <c r="H168" i="19" s="1"/>
  <c r="G168" i="19" s="1"/>
  <c r="F168" i="19" s="1"/>
  <c r="E168" i="19" s="1"/>
  <c r="AT167" i="19"/>
  <c r="AS167" i="19" s="1"/>
  <c r="AR167" i="19" s="1"/>
  <c r="AQ167" i="19" s="1"/>
  <c r="AO167" i="19"/>
  <c r="AM167" i="19"/>
  <c r="AL167" i="19" s="1"/>
  <c r="AK167" i="19" s="1"/>
  <c r="AJ167" i="19" s="1"/>
  <c r="AF167" i="19"/>
  <c r="AE167" i="19" s="1"/>
  <c r="AD167" i="19" s="1"/>
  <c r="AC167" i="19" s="1"/>
  <c r="AA167" i="19"/>
  <c r="S167" i="19" s="1"/>
  <c r="K167" i="19" s="1"/>
  <c r="Y167" i="19"/>
  <c r="X167" i="19" s="1"/>
  <c r="W167" i="19" s="1"/>
  <c r="V167" i="19" s="1"/>
  <c r="U167" i="19" s="1"/>
  <c r="Q167" i="19"/>
  <c r="P167" i="19" s="1"/>
  <c r="O167" i="19" s="1"/>
  <c r="N167" i="19" s="1"/>
  <c r="M167" i="19" s="1"/>
  <c r="I167" i="19"/>
  <c r="H167" i="19" s="1"/>
  <c r="G167" i="19" s="1"/>
  <c r="F167" i="19" s="1"/>
  <c r="E167" i="19" s="1"/>
  <c r="AT166" i="19"/>
  <c r="AS166" i="19" s="1"/>
  <c r="AR166" i="19" s="1"/>
  <c r="AQ166" i="19" s="1"/>
  <c r="AO166" i="19"/>
  <c r="AM166" i="19"/>
  <c r="AL166" i="19" s="1"/>
  <c r="AK166" i="19" s="1"/>
  <c r="AJ166" i="19" s="1"/>
  <c r="AF166" i="19"/>
  <c r="AE166" i="19" s="1"/>
  <c r="AD166" i="19" s="1"/>
  <c r="AC166" i="19" s="1"/>
  <c r="AA166" i="19"/>
  <c r="S166" i="19" s="1"/>
  <c r="K166" i="19" s="1"/>
  <c r="Y166" i="19"/>
  <c r="X166" i="19" s="1"/>
  <c r="W166" i="19" s="1"/>
  <c r="V166" i="19" s="1"/>
  <c r="U166" i="19" s="1"/>
  <c r="Q166" i="19"/>
  <c r="P166" i="19" s="1"/>
  <c r="O166" i="19" s="1"/>
  <c r="N166" i="19" s="1"/>
  <c r="M166" i="19" s="1"/>
  <c r="I166" i="19"/>
  <c r="H166" i="19" s="1"/>
  <c r="G166" i="19" s="1"/>
  <c r="F166" i="19" s="1"/>
  <c r="E166" i="19" s="1"/>
  <c r="AT165" i="19"/>
  <c r="AS165" i="19"/>
  <c r="AR165" i="19" s="1"/>
  <c r="AQ165" i="19" s="1"/>
  <c r="AO165" i="19"/>
  <c r="AM165" i="19"/>
  <c r="AL165" i="19" s="1"/>
  <c r="AK165" i="19" s="1"/>
  <c r="AJ165" i="19" s="1"/>
  <c r="AF165" i="19"/>
  <c r="AE165" i="19" s="1"/>
  <c r="AD165" i="19" s="1"/>
  <c r="AC165" i="19" s="1"/>
  <c r="AA165" i="19"/>
  <c r="S165" i="19" s="1"/>
  <c r="K165" i="19" s="1"/>
  <c r="Y165" i="19"/>
  <c r="X165" i="19" s="1"/>
  <c r="W165" i="19" s="1"/>
  <c r="V165" i="19" s="1"/>
  <c r="U165" i="19" s="1"/>
  <c r="Q165" i="19"/>
  <c r="P165" i="19" s="1"/>
  <c r="O165" i="19" s="1"/>
  <c r="N165" i="19" s="1"/>
  <c r="M165" i="19" s="1"/>
  <c r="I165" i="19"/>
  <c r="H165" i="19" s="1"/>
  <c r="G165" i="19" s="1"/>
  <c r="F165" i="19" s="1"/>
  <c r="E165" i="19" s="1"/>
  <c r="AT164" i="19"/>
  <c r="AS164" i="19" s="1"/>
  <c r="AR164" i="19" s="1"/>
  <c r="AQ164" i="19" s="1"/>
  <c r="AO164" i="19"/>
  <c r="AM164" i="19"/>
  <c r="AL164" i="19"/>
  <c r="AK164" i="19" s="1"/>
  <c r="AJ164" i="19" s="1"/>
  <c r="AF164" i="19"/>
  <c r="AE164" i="19" s="1"/>
  <c r="AD164" i="19" s="1"/>
  <c r="AC164" i="19" s="1"/>
  <c r="AA164" i="19"/>
  <c r="S164" i="19" s="1"/>
  <c r="K164" i="19" s="1"/>
  <c r="Y164" i="19"/>
  <c r="X164" i="19" s="1"/>
  <c r="W164" i="19" s="1"/>
  <c r="V164" i="19" s="1"/>
  <c r="U164" i="19" s="1"/>
  <c r="Q164" i="19"/>
  <c r="P164" i="19" s="1"/>
  <c r="O164" i="19" s="1"/>
  <c r="N164" i="19" s="1"/>
  <c r="M164" i="19" s="1"/>
  <c r="I164" i="19"/>
  <c r="H164" i="19" s="1"/>
  <c r="G164" i="19" s="1"/>
  <c r="F164" i="19" s="1"/>
  <c r="E164" i="19" s="1"/>
  <c r="AT163" i="19"/>
  <c r="AS163" i="19" s="1"/>
  <c r="AR163" i="19" s="1"/>
  <c r="AQ163" i="19" s="1"/>
  <c r="AO163" i="19"/>
  <c r="AM163" i="19"/>
  <c r="AL163" i="19" s="1"/>
  <c r="AK163" i="19" s="1"/>
  <c r="AJ163" i="19" s="1"/>
  <c r="AF163" i="19"/>
  <c r="AE163" i="19" s="1"/>
  <c r="AD163" i="19" s="1"/>
  <c r="AC163" i="19" s="1"/>
  <c r="AA163" i="19"/>
  <c r="S163" i="19" s="1"/>
  <c r="K163" i="19" s="1"/>
  <c r="Y163" i="19"/>
  <c r="X163" i="19" s="1"/>
  <c r="W163" i="19" s="1"/>
  <c r="V163" i="19" s="1"/>
  <c r="U163" i="19" s="1"/>
  <c r="Q163" i="19"/>
  <c r="P163" i="19" s="1"/>
  <c r="O163" i="19" s="1"/>
  <c r="N163" i="19" s="1"/>
  <c r="M163" i="19" s="1"/>
  <c r="I163" i="19"/>
  <c r="H163" i="19" s="1"/>
  <c r="G163" i="19" s="1"/>
  <c r="F163" i="19" s="1"/>
  <c r="E163" i="19" s="1"/>
  <c r="AT162" i="19"/>
  <c r="AS162" i="19" s="1"/>
  <c r="AR162" i="19" s="1"/>
  <c r="AQ162" i="19" s="1"/>
  <c r="AO162" i="19"/>
  <c r="AM162" i="19"/>
  <c r="AL162" i="19" s="1"/>
  <c r="AK162" i="19" s="1"/>
  <c r="AJ162" i="19" s="1"/>
  <c r="AF162" i="19"/>
  <c r="AE162" i="19" s="1"/>
  <c r="AD162" i="19" s="1"/>
  <c r="AC162" i="19" s="1"/>
  <c r="AA162" i="19"/>
  <c r="S162" i="19" s="1"/>
  <c r="K162" i="19" s="1"/>
  <c r="Y162" i="19"/>
  <c r="X162" i="19" s="1"/>
  <c r="W162" i="19" s="1"/>
  <c r="V162" i="19" s="1"/>
  <c r="U162" i="19" s="1"/>
  <c r="Q162" i="19"/>
  <c r="P162" i="19" s="1"/>
  <c r="O162" i="19" s="1"/>
  <c r="N162" i="19" s="1"/>
  <c r="M162" i="19" s="1"/>
  <c r="I162" i="19"/>
  <c r="H162" i="19" s="1"/>
  <c r="G162" i="19" s="1"/>
  <c r="F162" i="19" s="1"/>
  <c r="E162" i="19" s="1"/>
  <c r="AT161" i="19"/>
  <c r="AS161" i="19" s="1"/>
  <c r="AR161" i="19" s="1"/>
  <c r="AQ161" i="19" s="1"/>
  <c r="AO161" i="19"/>
  <c r="AM161" i="19"/>
  <c r="AL161" i="19" s="1"/>
  <c r="AK161" i="19" s="1"/>
  <c r="AJ161" i="19" s="1"/>
  <c r="AF161" i="19"/>
  <c r="AE161" i="19" s="1"/>
  <c r="AD161" i="19" s="1"/>
  <c r="AC161" i="19" s="1"/>
  <c r="AA161" i="19"/>
  <c r="S161" i="19" s="1"/>
  <c r="K161" i="19" s="1"/>
  <c r="Y161" i="19"/>
  <c r="X161" i="19" s="1"/>
  <c r="W161" i="19" s="1"/>
  <c r="V161" i="19" s="1"/>
  <c r="U161" i="19" s="1"/>
  <c r="Q161" i="19"/>
  <c r="P161" i="19" s="1"/>
  <c r="O161" i="19" s="1"/>
  <c r="N161" i="19" s="1"/>
  <c r="M161" i="19" s="1"/>
  <c r="I161" i="19"/>
  <c r="H161" i="19" s="1"/>
  <c r="G161" i="19" s="1"/>
  <c r="F161" i="19" s="1"/>
  <c r="E161" i="19" s="1"/>
  <c r="AT160" i="19"/>
  <c r="AS160" i="19" s="1"/>
  <c r="AR160" i="19" s="1"/>
  <c r="AQ160" i="19" s="1"/>
  <c r="AO160" i="19"/>
  <c r="AM160" i="19"/>
  <c r="AL160" i="19" s="1"/>
  <c r="AK160" i="19" s="1"/>
  <c r="AJ160" i="19" s="1"/>
  <c r="AF160" i="19"/>
  <c r="AE160" i="19" s="1"/>
  <c r="AD160" i="19" s="1"/>
  <c r="AC160" i="19" s="1"/>
  <c r="AA160" i="19"/>
  <c r="S160" i="19" s="1"/>
  <c r="K160" i="19" s="1"/>
  <c r="Y160" i="19"/>
  <c r="X160" i="19" s="1"/>
  <c r="W160" i="19" s="1"/>
  <c r="V160" i="19" s="1"/>
  <c r="U160" i="19" s="1"/>
  <c r="Q160" i="19"/>
  <c r="P160" i="19" s="1"/>
  <c r="O160" i="19" s="1"/>
  <c r="N160" i="19" s="1"/>
  <c r="M160" i="19" s="1"/>
  <c r="I160" i="19"/>
  <c r="H160" i="19" s="1"/>
  <c r="G160" i="19" s="1"/>
  <c r="F160" i="19" s="1"/>
  <c r="E160" i="19" s="1"/>
  <c r="AT159" i="19"/>
  <c r="AS159" i="19" s="1"/>
  <c r="AR159" i="19" s="1"/>
  <c r="AQ159" i="19" s="1"/>
  <c r="AO159" i="19"/>
  <c r="AM159" i="19"/>
  <c r="AL159" i="19" s="1"/>
  <c r="AK159" i="19" s="1"/>
  <c r="AJ159" i="19" s="1"/>
  <c r="AF159" i="19"/>
  <c r="AE159" i="19"/>
  <c r="AD159" i="19" s="1"/>
  <c r="AC159" i="19" s="1"/>
  <c r="AA159" i="19"/>
  <c r="S159" i="19" s="1"/>
  <c r="K159" i="19" s="1"/>
  <c r="Y159" i="19"/>
  <c r="X159" i="19" s="1"/>
  <c r="W159" i="19" s="1"/>
  <c r="V159" i="19" s="1"/>
  <c r="U159" i="19" s="1"/>
  <c r="Q159" i="19"/>
  <c r="P159" i="19" s="1"/>
  <c r="O159" i="19" s="1"/>
  <c r="N159" i="19" s="1"/>
  <c r="M159" i="19" s="1"/>
  <c r="I159" i="19"/>
  <c r="H159" i="19" s="1"/>
  <c r="G159" i="19" s="1"/>
  <c r="F159" i="19" s="1"/>
  <c r="E159" i="19" s="1"/>
  <c r="AT158" i="19"/>
  <c r="AS158" i="19" s="1"/>
  <c r="AR158" i="19" s="1"/>
  <c r="AQ158" i="19" s="1"/>
  <c r="AO158" i="19"/>
  <c r="AM158" i="19"/>
  <c r="AL158" i="19" s="1"/>
  <c r="AK158" i="19" s="1"/>
  <c r="AJ158" i="19" s="1"/>
  <c r="AF158" i="19"/>
  <c r="AE158" i="19" s="1"/>
  <c r="AD158" i="19" s="1"/>
  <c r="AC158" i="19" s="1"/>
  <c r="AA158" i="19"/>
  <c r="S158" i="19" s="1"/>
  <c r="K158" i="19" s="1"/>
  <c r="Y158" i="19"/>
  <c r="X158" i="19" s="1"/>
  <c r="W158" i="19" s="1"/>
  <c r="V158" i="19" s="1"/>
  <c r="U158" i="19" s="1"/>
  <c r="Q158" i="19"/>
  <c r="P158" i="19" s="1"/>
  <c r="O158" i="19" s="1"/>
  <c r="N158" i="19" s="1"/>
  <c r="M158" i="19" s="1"/>
  <c r="I158" i="19"/>
  <c r="H158" i="19" s="1"/>
  <c r="G158" i="19" s="1"/>
  <c r="F158" i="19" s="1"/>
  <c r="E158" i="19" s="1"/>
  <c r="AT157" i="19"/>
  <c r="AS157" i="19" s="1"/>
  <c r="AR157" i="19" s="1"/>
  <c r="AQ157" i="19" s="1"/>
  <c r="AO157" i="19"/>
  <c r="AM157" i="19"/>
  <c r="AL157" i="19" s="1"/>
  <c r="AK157" i="19" s="1"/>
  <c r="AJ157" i="19" s="1"/>
  <c r="AF157" i="19"/>
  <c r="AE157" i="19" s="1"/>
  <c r="AD157" i="19" s="1"/>
  <c r="AC157" i="19" s="1"/>
  <c r="AA157" i="19"/>
  <c r="S157" i="19" s="1"/>
  <c r="K157" i="19" s="1"/>
  <c r="Y157" i="19"/>
  <c r="X157" i="19" s="1"/>
  <c r="W157" i="19" s="1"/>
  <c r="V157" i="19" s="1"/>
  <c r="U157" i="19" s="1"/>
  <c r="Q157" i="19"/>
  <c r="P157" i="19" s="1"/>
  <c r="O157" i="19" s="1"/>
  <c r="N157" i="19" s="1"/>
  <c r="M157" i="19" s="1"/>
  <c r="I157" i="19"/>
  <c r="H157" i="19" s="1"/>
  <c r="G157" i="19" s="1"/>
  <c r="F157" i="19" s="1"/>
  <c r="E157" i="19" s="1"/>
  <c r="AT156" i="19"/>
  <c r="AS156" i="19" s="1"/>
  <c r="AR156" i="19" s="1"/>
  <c r="AQ156" i="19" s="1"/>
  <c r="AO156" i="19"/>
  <c r="AM156" i="19"/>
  <c r="AL156" i="19" s="1"/>
  <c r="AK156" i="19" s="1"/>
  <c r="AJ156" i="19" s="1"/>
  <c r="AF156" i="19"/>
  <c r="AE156" i="19" s="1"/>
  <c r="AD156" i="19" s="1"/>
  <c r="AC156" i="19" s="1"/>
  <c r="AA156" i="19"/>
  <c r="S156" i="19" s="1"/>
  <c r="K156" i="19" s="1"/>
  <c r="Y156" i="19"/>
  <c r="X156" i="19" s="1"/>
  <c r="W156" i="19" s="1"/>
  <c r="V156" i="19" s="1"/>
  <c r="U156" i="19" s="1"/>
  <c r="Q156" i="19"/>
  <c r="P156" i="19" s="1"/>
  <c r="O156" i="19" s="1"/>
  <c r="N156" i="19" s="1"/>
  <c r="M156" i="19" s="1"/>
  <c r="I156" i="19"/>
  <c r="H156" i="19" s="1"/>
  <c r="G156" i="19" s="1"/>
  <c r="F156" i="19" s="1"/>
  <c r="E156" i="19" s="1"/>
  <c r="AT155" i="19"/>
  <c r="AS155" i="19" s="1"/>
  <c r="AR155" i="19" s="1"/>
  <c r="AQ155" i="19" s="1"/>
  <c r="AO155" i="19"/>
  <c r="AM155" i="19"/>
  <c r="AL155" i="19" s="1"/>
  <c r="AK155" i="19" s="1"/>
  <c r="AJ155" i="19" s="1"/>
  <c r="AF155" i="19"/>
  <c r="AE155" i="19" s="1"/>
  <c r="AD155" i="19" s="1"/>
  <c r="AC155" i="19" s="1"/>
  <c r="AA155" i="19"/>
  <c r="S155" i="19" s="1"/>
  <c r="K155" i="19" s="1"/>
  <c r="Y155" i="19"/>
  <c r="X155" i="19" s="1"/>
  <c r="W155" i="19" s="1"/>
  <c r="V155" i="19" s="1"/>
  <c r="U155" i="19" s="1"/>
  <c r="Q155" i="19"/>
  <c r="P155" i="19" s="1"/>
  <c r="O155" i="19" s="1"/>
  <c r="N155" i="19"/>
  <c r="M155" i="19" s="1"/>
  <c r="I155" i="19"/>
  <c r="H155" i="19" s="1"/>
  <c r="G155" i="19" s="1"/>
  <c r="F155" i="19" s="1"/>
  <c r="E155" i="19" s="1"/>
  <c r="AT154" i="19"/>
  <c r="AS154" i="19" s="1"/>
  <c r="AR154" i="19" s="1"/>
  <c r="AQ154" i="19" s="1"/>
  <c r="AO154" i="19"/>
  <c r="AM154" i="19"/>
  <c r="AL154" i="19" s="1"/>
  <c r="AK154" i="19" s="1"/>
  <c r="AJ154" i="19" s="1"/>
  <c r="AF154" i="19"/>
  <c r="AE154" i="19" s="1"/>
  <c r="AD154" i="19" s="1"/>
  <c r="AC154" i="19" s="1"/>
  <c r="AA154" i="19"/>
  <c r="S154" i="19" s="1"/>
  <c r="K154" i="19" s="1"/>
  <c r="Y154" i="19"/>
  <c r="X154" i="19" s="1"/>
  <c r="W154" i="19" s="1"/>
  <c r="V154" i="19" s="1"/>
  <c r="U154" i="19" s="1"/>
  <c r="Q154" i="19"/>
  <c r="P154" i="19" s="1"/>
  <c r="O154" i="19" s="1"/>
  <c r="N154" i="19" s="1"/>
  <c r="M154" i="19" s="1"/>
  <c r="I154" i="19"/>
  <c r="H154" i="19" s="1"/>
  <c r="G154" i="19" s="1"/>
  <c r="F154" i="19" s="1"/>
  <c r="E154" i="19" s="1"/>
  <c r="AY153" i="19"/>
  <c r="AT153" i="19"/>
  <c r="AS153" i="19" s="1"/>
  <c r="AR153" i="19" s="1"/>
  <c r="AQ153" i="19" s="1"/>
  <c r="AO153" i="19"/>
  <c r="AM153" i="19"/>
  <c r="AL153" i="19" s="1"/>
  <c r="AK153" i="19" s="1"/>
  <c r="AJ153" i="19" s="1"/>
  <c r="AF153" i="19"/>
  <c r="AE153" i="19" s="1"/>
  <c r="AD153" i="19" s="1"/>
  <c r="AC153" i="19" s="1"/>
  <c r="AA153" i="19"/>
  <c r="S153" i="19" s="1"/>
  <c r="K153" i="19" s="1"/>
  <c r="Y153" i="19"/>
  <c r="X153" i="19" s="1"/>
  <c r="W153" i="19" s="1"/>
  <c r="V153" i="19" s="1"/>
  <c r="U153" i="19" s="1"/>
  <c r="Q153" i="19"/>
  <c r="P153" i="19" s="1"/>
  <c r="O153" i="19" s="1"/>
  <c r="N153" i="19" s="1"/>
  <c r="M153" i="19" s="1"/>
  <c r="I153" i="19"/>
  <c r="H153" i="19" s="1"/>
  <c r="G153" i="19" s="1"/>
  <c r="F153" i="19" s="1"/>
  <c r="E153" i="19" s="1"/>
  <c r="AT152" i="19"/>
  <c r="AS152" i="19" s="1"/>
  <c r="AR152" i="19" s="1"/>
  <c r="AQ152" i="19" s="1"/>
  <c r="AO152" i="19"/>
  <c r="AM152" i="19"/>
  <c r="AL152" i="19" s="1"/>
  <c r="AK152" i="19" s="1"/>
  <c r="AJ152" i="19" s="1"/>
  <c r="AF152" i="19"/>
  <c r="AE152" i="19" s="1"/>
  <c r="AD152" i="19" s="1"/>
  <c r="AC152" i="19" s="1"/>
  <c r="AA152" i="19"/>
  <c r="S152" i="19" s="1"/>
  <c r="K152" i="19" s="1"/>
  <c r="Y152" i="19"/>
  <c r="X152" i="19" s="1"/>
  <c r="W152" i="19" s="1"/>
  <c r="V152" i="19" s="1"/>
  <c r="U152" i="19" s="1"/>
  <c r="Q152" i="19"/>
  <c r="P152" i="19" s="1"/>
  <c r="O152" i="19" s="1"/>
  <c r="N152" i="19" s="1"/>
  <c r="M152" i="19" s="1"/>
  <c r="I152" i="19"/>
  <c r="H152" i="19" s="1"/>
  <c r="G152" i="19" s="1"/>
  <c r="F152" i="19" s="1"/>
  <c r="E152" i="19" s="1"/>
  <c r="AT151" i="19"/>
  <c r="AS151" i="19" s="1"/>
  <c r="AR151" i="19" s="1"/>
  <c r="AQ151" i="19" s="1"/>
  <c r="AO151" i="19"/>
  <c r="AM151" i="19"/>
  <c r="AL151" i="19" s="1"/>
  <c r="AK151" i="19" s="1"/>
  <c r="AJ151" i="19" s="1"/>
  <c r="AF151" i="19"/>
  <c r="AE151" i="19" s="1"/>
  <c r="AD151" i="19" s="1"/>
  <c r="AC151" i="19" s="1"/>
  <c r="AA151" i="19"/>
  <c r="S151" i="19" s="1"/>
  <c r="K151" i="19" s="1"/>
  <c r="Y151" i="19"/>
  <c r="X151" i="19" s="1"/>
  <c r="W151" i="19" s="1"/>
  <c r="V151" i="19" s="1"/>
  <c r="U151" i="19" s="1"/>
  <c r="Q151" i="19"/>
  <c r="P151" i="19" s="1"/>
  <c r="O151" i="19" s="1"/>
  <c r="N151" i="19" s="1"/>
  <c r="M151" i="19" s="1"/>
  <c r="I151" i="19"/>
  <c r="H151" i="19" s="1"/>
  <c r="G151" i="19" s="1"/>
  <c r="F151" i="19" s="1"/>
  <c r="E151" i="19" s="1"/>
  <c r="AT150" i="19"/>
  <c r="AS150" i="19" s="1"/>
  <c r="AR150" i="19" s="1"/>
  <c r="AQ150" i="19" s="1"/>
  <c r="AO150" i="19"/>
  <c r="AM150" i="19"/>
  <c r="AL150" i="19" s="1"/>
  <c r="AK150" i="19" s="1"/>
  <c r="AJ150" i="19" s="1"/>
  <c r="AF150" i="19"/>
  <c r="AE150" i="19" s="1"/>
  <c r="AD150" i="19" s="1"/>
  <c r="AC150" i="19" s="1"/>
  <c r="AA150" i="19"/>
  <c r="S150" i="19" s="1"/>
  <c r="K150" i="19" s="1"/>
  <c r="Y150" i="19"/>
  <c r="X150" i="19" s="1"/>
  <c r="W150" i="19" s="1"/>
  <c r="V150" i="19" s="1"/>
  <c r="U150" i="19" s="1"/>
  <c r="Q150" i="19"/>
  <c r="P150" i="19" s="1"/>
  <c r="O150" i="19" s="1"/>
  <c r="N150" i="19" s="1"/>
  <c r="M150" i="19" s="1"/>
  <c r="I150" i="19"/>
  <c r="H150" i="19" s="1"/>
  <c r="G150" i="19" s="1"/>
  <c r="F150" i="19" s="1"/>
  <c r="E150" i="19" s="1"/>
  <c r="AT149" i="19"/>
  <c r="AS149" i="19" s="1"/>
  <c r="AR149" i="19" s="1"/>
  <c r="AQ149" i="19" s="1"/>
  <c r="AO149" i="19"/>
  <c r="AM149" i="19"/>
  <c r="AL149" i="19" s="1"/>
  <c r="AK149" i="19" s="1"/>
  <c r="AJ149" i="19" s="1"/>
  <c r="AF149" i="19"/>
  <c r="AE149" i="19" s="1"/>
  <c r="AD149" i="19" s="1"/>
  <c r="AC149" i="19" s="1"/>
  <c r="AA149" i="19"/>
  <c r="S149" i="19" s="1"/>
  <c r="K149" i="19" s="1"/>
  <c r="Y149" i="19"/>
  <c r="X149" i="19" s="1"/>
  <c r="W149" i="19" s="1"/>
  <c r="V149" i="19" s="1"/>
  <c r="U149" i="19" s="1"/>
  <c r="Q149" i="19"/>
  <c r="P149" i="19" s="1"/>
  <c r="O149" i="19" s="1"/>
  <c r="N149" i="19" s="1"/>
  <c r="M149" i="19" s="1"/>
  <c r="I149" i="19"/>
  <c r="H149" i="19" s="1"/>
  <c r="G149" i="19" s="1"/>
  <c r="F149" i="19" s="1"/>
  <c r="E149" i="19" s="1"/>
  <c r="AT148" i="19"/>
  <c r="AS148" i="19" s="1"/>
  <c r="AR148" i="19" s="1"/>
  <c r="AQ148" i="19" s="1"/>
  <c r="AO148" i="19"/>
  <c r="AM148" i="19"/>
  <c r="AL148" i="19" s="1"/>
  <c r="AK148" i="19" s="1"/>
  <c r="AJ148" i="19" s="1"/>
  <c r="AF148" i="19"/>
  <c r="AE148" i="19" s="1"/>
  <c r="AD148" i="19" s="1"/>
  <c r="AC148" i="19" s="1"/>
  <c r="AA148" i="19"/>
  <c r="Y148" i="19"/>
  <c r="X148" i="19" s="1"/>
  <c r="W148" i="19" s="1"/>
  <c r="V148" i="19" s="1"/>
  <c r="U148" i="19" s="1"/>
  <c r="S148" i="19"/>
  <c r="K148" i="19" s="1"/>
  <c r="Q148" i="19"/>
  <c r="P148" i="19" s="1"/>
  <c r="O148" i="19" s="1"/>
  <c r="N148" i="19" s="1"/>
  <c r="M148" i="19" s="1"/>
  <c r="I148" i="19"/>
  <c r="H148" i="19" s="1"/>
  <c r="G148" i="19" s="1"/>
  <c r="F148" i="19" s="1"/>
  <c r="E148" i="19" s="1"/>
  <c r="AT147" i="19"/>
  <c r="AS147" i="19" s="1"/>
  <c r="AR147" i="19" s="1"/>
  <c r="AQ147" i="19" s="1"/>
  <c r="AO147" i="19"/>
  <c r="AM147" i="19"/>
  <c r="AL147" i="19" s="1"/>
  <c r="AK147" i="19" s="1"/>
  <c r="AJ147" i="19" s="1"/>
  <c r="AF147" i="19"/>
  <c r="AE147" i="19" s="1"/>
  <c r="AD147" i="19" s="1"/>
  <c r="AC147" i="19" s="1"/>
  <c r="AA147" i="19"/>
  <c r="S147" i="19" s="1"/>
  <c r="K147" i="19" s="1"/>
  <c r="Y147" i="19"/>
  <c r="X147" i="19" s="1"/>
  <c r="W147" i="19" s="1"/>
  <c r="V147" i="19" s="1"/>
  <c r="U147" i="19" s="1"/>
  <c r="Q147" i="19"/>
  <c r="P147" i="19" s="1"/>
  <c r="O147" i="19" s="1"/>
  <c r="N147" i="19" s="1"/>
  <c r="M147" i="19" s="1"/>
  <c r="I147" i="19"/>
  <c r="H147" i="19" s="1"/>
  <c r="G147" i="19" s="1"/>
  <c r="F147" i="19" s="1"/>
  <c r="E147" i="19" s="1"/>
  <c r="AT146" i="19"/>
  <c r="AS146" i="19" s="1"/>
  <c r="AR146" i="19" s="1"/>
  <c r="AQ146" i="19" s="1"/>
  <c r="AO146" i="19"/>
  <c r="AM146" i="19"/>
  <c r="AL146" i="19" s="1"/>
  <c r="AK146" i="19"/>
  <c r="AJ146" i="19" s="1"/>
  <c r="AF146" i="19"/>
  <c r="AE146" i="19" s="1"/>
  <c r="AD146" i="19" s="1"/>
  <c r="AC146" i="19" s="1"/>
  <c r="AA146" i="19"/>
  <c r="S146" i="19" s="1"/>
  <c r="K146" i="19" s="1"/>
  <c r="Y146" i="19"/>
  <c r="X146" i="19" s="1"/>
  <c r="W146" i="19" s="1"/>
  <c r="V146" i="19" s="1"/>
  <c r="U146" i="19" s="1"/>
  <c r="Q146" i="19"/>
  <c r="P146" i="19" s="1"/>
  <c r="O146" i="19" s="1"/>
  <c r="N146" i="19" s="1"/>
  <c r="M146" i="19" s="1"/>
  <c r="I146" i="19"/>
  <c r="H146" i="19" s="1"/>
  <c r="G146" i="19" s="1"/>
  <c r="F146" i="19" s="1"/>
  <c r="E146" i="19" s="1"/>
  <c r="AT145" i="19"/>
  <c r="AS145" i="19" s="1"/>
  <c r="AR145" i="19" s="1"/>
  <c r="AQ145" i="19" s="1"/>
  <c r="AO145" i="19"/>
  <c r="AM145" i="19"/>
  <c r="AL145" i="19"/>
  <c r="AK145" i="19" s="1"/>
  <c r="AJ145" i="19" s="1"/>
  <c r="AF145" i="19"/>
  <c r="AE145" i="19" s="1"/>
  <c r="AD145" i="19" s="1"/>
  <c r="AC145" i="19" s="1"/>
  <c r="AA145" i="19"/>
  <c r="S145" i="19" s="1"/>
  <c r="K145" i="19" s="1"/>
  <c r="Y145" i="19"/>
  <c r="X145" i="19" s="1"/>
  <c r="W145" i="19" s="1"/>
  <c r="V145" i="19" s="1"/>
  <c r="U145" i="19" s="1"/>
  <c r="Q145" i="19"/>
  <c r="P145" i="19" s="1"/>
  <c r="O145" i="19" s="1"/>
  <c r="N145" i="19" s="1"/>
  <c r="M145" i="19" s="1"/>
  <c r="I145" i="19"/>
  <c r="H145" i="19" s="1"/>
  <c r="G145" i="19" s="1"/>
  <c r="F145" i="19" s="1"/>
  <c r="E145" i="19" s="1"/>
  <c r="AT144" i="19"/>
  <c r="AS144" i="19" s="1"/>
  <c r="AR144" i="19" s="1"/>
  <c r="AQ144" i="19" s="1"/>
  <c r="AO144" i="19"/>
  <c r="AM144" i="19"/>
  <c r="AL144" i="19" s="1"/>
  <c r="AK144" i="19" s="1"/>
  <c r="AJ144" i="19" s="1"/>
  <c r="AF144" i="19"/>
  <c r="AE144" i="19" s="1"/>
  <c r="AD144" i="19" s="1"/>
  <c r="AC144" i="19" s="1"/>
  <c r="AA144" i="19"/>
  <c r="S144" i="19" s="1"/>
  <c r="K144" i="19" s="1"/>
  <c r="Y144" i="19"/>
  <c r="X144" i="19" s="1"/>
  <c r="W144" i="19" s="1"/>
  <c r="V144" i="19" s="1"/>
  <c r="U144" i="19" s="1"/>
  <c r="Q144" i="19"/>
  <c r="P144" i="19" s="1"/>
  <c r="O144" i="19" s="1"/>
  <c r="N144" i="19" s="1"/>
  <c r="M144" i="19" s="1"/>
  <c r="I144" i="19"/>
  <c r="H144" i="19" s="1"/>
  <c r="G144" i="19" s="1"/>
  <c r="F144" i="19" s="1"/>
  <c r="E144" i="19" s="1"/>
  <c r="AT143" i="19"/>
  <c r="AS143" i="19" s="1"/>
  <c r="AR143" i="19" s="1"/>
  <c r="AQ143" i="19" s="1"/>
  <c r="AO143" i="19"/>
  <c r="AM143" i="19"/>
  <c r="AL143" i="19" s="1"/>
  <c r="AK143" i="19" s="1"/>
  <c r="AJ143" i="19" s="1"/>
  <c r="AF143" i="19"/>
  <c r="AE143" i="19" s="1"/>
  <c r="AD143" i="19" s="1"/>
  <c r="AC143" i="19" s="1"/>
  <c r="AA143" i="19"/>
  <c r="S143" i="19" s="1"/>
  <c r="K143" i="19" s="1"/>
  <c r="Y143" i="19"/>
  <c r="X143" i="19" s="1"/>
  <c r="W143" i="19" s="1"/>
  <c r="V143" i="19" s="1"/>
  <c r="U143" i="19" s="1"/>
  <c r="Q143" i="19"/>
  <c r="P143" i="19" s="1"/>
  <c r="O143" i="19" s="1"/>
  <c r="N143" i="19" s="1"/>
  <c r="M143" i="19" s="1"/>
  <c r="I143" i="19"/>
  <c r="H143" i="19" s="1"/>
  <c r="G143" i="19" s="1"/>
  <c r="F143" i="19" s="1"/>
  <c r="E143" i="19" s="1"/>
  <c r="AT142" i="19"/>
  <c r="AS142" i="19" s="1"/>
  <c r="AR142" i="19" s="1"/>
  <c r="AQ142" i="19" s="1"/>
  <c r="AO142" i="19"/>
  <c r="AM142" i="19"/>
  <c r="AL142" i="19" s="1"/>
  <c r="AK142" i="19" s="1"/>
  <c r="AJ142" i="19" s="1"/>
  <c r="AF142" i="19"/>
  <c r="AE142" i="19" s="1"/>
  <c r="AD142" i="19" s="1"/>
  <c r="AC142" i="19" s="1"/>
  <c r="AA142" i="19"/>
  <c r="S142" i="19" s="1"/>
  <c r="K142" i="19" s="1"/>
  <c r="Y142" i="19"/>
  <c r="X142" i="19" s="1"/>
  <c r="W142" i="19" s="1"/>
  <c r="V142" i="19" s="1"/>
  <c r="U142" i="19" s="1"/>
  <c r="Q142" i="19"/>
  <c r="P142" i="19" s="1"/>
  <c r="O142" i="19" s="1"/>
  <c r="N142" i="19" s="1"/>
  <c r="M142" i="19" s="1"/>
  <c r="I142" i="19"/>
  <c r="H142" i="19" s="1"/>
  <c r="G142" i="19" s="1"/>
  <c r="F142" i="19" s="1"/>
  <c r="E142" i="19" s="1"/>
  <c r="AT141" i="19"/>
  <c r="AS141" i="19" s="1"/>
  <c r="AR141" i="19" s="1"/>
  <c r="AQ141" i="19" s="1"/>
  <c r="AO141" i="19"/>
  <c r="AM141" i="19"/>
  <c r="AL141" i="19" s="1"/>
  <c r="AK141" i="19" s="1"/>
  <c r="AJ141" i="19" s="1"/>
  <c r="AF141" i="19"/>
  <c r="AE141" i="19"/>
  <c r="AD141" i="19" s="1"/>
  <c r="AC141" i="19" s="1"/>
  <c r="AA141" i="19"/>
  <c r="S141" i="19" s="1"/>
  <c r="K141" i="19" s="1"/>
  <c r="Y141" i="19"/>
  <c r="X141" i="19" s="1"/>
  <c r="W141" i="19" s="1"/>
  <c r="V141" i="19" s="1"/>
  <c r="U141" i="19" s="1"/>
  <c r="Q141" i="19"/>
  <c r="P141" i="19" s="1"/>
  <c r="O141" i="19" s="1"/>
  <c r="N141" i="19" s="1"/>
  <c r="M141" i="19" s="1"/>
  <c r="I141" i="19"/>
  <c r="H141" i="19" s="1"/>
  <c r="G141" i="19" s="1"/>
  <c r="F141" i="19" s="1"/>
  <c r="E141" i="19" s="1"/>
  <c r="AT140" i="19"/>
  <c r="AS140" i="19" s="1"/>
  <c r="AR140" i="19" s="1"/>
  <c r="AQ140" i="19" s="1"/>
  <c r="AO140" i="19"/>
  <c r="AM140" i="19"/>
  <c r="AL140" i="19" s="1"/>
  <c r="AK140" i="19" s="1"/>
  <c r="AJ140" i="19" s="1"/>
  <c r="AF140" i="19"/>
  <c r="AE140" i="19" s="1"/>
  <c r="AD140" i="19" s="1"/>
  <c r="AC140" i="19" s="1"/>
  <c r="AA140" i="19"/>
  <c r="S140" i="19" s="1"/>
  <c r="K140" i="19" s="1"/>
  <c r="Y140" i="19"/>
  <c r="X140" i="19" s="1"/>
  <c r="W140" i="19" s="1"/>
  <c r="V140" i="19" s="1"/>
  <c r="U140" i="19" s="1"/>
  <c r="Q140" i="19"/>
  <c r="P140" i="19" s="1"/>
  <c r="O140" i="19" s="1"/>
  <c r="N140" i="19" s="1"/>
  <c r="M140" i="19" s="1"/>
  <c r="I140" i="19"/>
  <c r="H140" i="19" s="1"/>
  <c r="G140" i="19" s="1"/>
  <c r="F140" i="19" s="1"/>
  <c r="E140" i="19" s="1"/>
  <c r="AT139" i="19"/>
  <c r="AS139" i="19" s="1"/>
  <c r="AR139" i="19" s="1"/>
  <c r="AQ139" i="19" s="1"/>
  <c r="AO139" i="19"/>
  <c r="AM139" i="19"/>
  <c r="AL139" i="19" s="1"/>
  <c r="AK139" i="19" s="1"/>
  <c r="AJ139" i="19" s="1"/>
  <c r="AF139" i="19"/>
  <c r="AE139" i="19" s="1"/>
  <c r="AD139" i="19" s="1"/>
  <c r="AC139" i="19" s="1"/>
  <c r="AA139" i="19"/>
  <c r="S139" i="19" s="1"/>
  <c r="K139" i="19" s="1"/>
  <c r="Y139" i="19"/>
  <c r="X139" i="19" s="1"/>
  <c r="W139" i="19" s="1"/>
  <c r="V139" i="19" s="1"/>
  <c r="U139" i="19" s="1"/>
  <c r="Q139" i="19"/>
  <c r="P139" i="19" s="1"/>
  <c r="O139" i="19" s="1"/>
  <c r="N139" i="19" s="1"/>
  <c r="M139" i="19" s="1"/>
  <c r="I139" i="19"/>
  <c r="H139" i="19" s="1"/>
  <c r="G139" i="19" s="1"/>
  <c r="F139" i="19"/>
  <c r="E139" i="19" s="1"/>
  <c r="AY138" i="19"/>
  <c r="AT138" i="19"/>
  <c r="AS138" i="19" s="1"/>
  <c r="AR138" i="19" s="1"/>
  <c r="AQ138" i="19" s="1"/>
  <c r="AO138" i="19"/>
  <c r="AM138" i="19"/>
  <c r="AL138" i="19" s="1"/>
  <c r="AK138" i="19" s="1"/>
  <c r="AJ138" i="19" s="1"/>
  <c r="AF138" i="19"/>
  <c r="AE138" i="19" s="1"/>
  <c r="AD138" i="19" s="1"/>
  <c r="AC138" i="19" s="1"/>
  <c r="AA138" i="19"/>
  <c r="S138" i="19" s="1"/>
  <c r="K138" i="19" s="1"/>
  <c r="Y138" i="19"/>
  <c r="X138" i="19" s="1"/>
  <c r="W138" i="19" s="1"/>
  <c r="V138" i="19" s="1"/>
  <c r="U138" i="19" s="1"/>
  <c r="Q138" i="19"/>
  <c r="P138" i="19" s="1"/>
  <c r="O138" i="19" s="1"/>
  <c r="N138" i="19" s="1"/>
  <c r="M138" i="19" s="1"/>
  <c r="I138" i="19"/>
  <c r="H138" i="19" s="1"/>
  <c r="G138" i="19" s="1"/>
  <c r="F138" i="19" s="1"/>
  <c r="E138" i="19" s="1"/>
  <c r="AT137" i="19"/>
  <c r="AS137" i="19" s="1"/>
  <c r="AR137" i="19" s="1"/>
  <c r="AQ137" i="19" s="1"/>
  <c r="AO137" i="19"/>
  <c r="AM137" i="19"/>
  <c r="AL137" i="19" s="1"/>
  <c r="AK137" i="19" s="1"/>
  <c r="AJ137" i="19" s="1"/>
  <c r="AF137" i="19"/>
  <c r="AE137" i="19" s="1"/>
  <c r="AD137" i="19" s="1"/>
  <c r="AC137" i="19" s="1"/>
  <c r="AA137" i="19"/>
  <c r="S137" i="19" s="1"/>
  <c r="K137" i="19" s="1"/>
  <c r="Y137" i="19"/>
  <c r="X137" i="19" s="1"/>
  <c r="W137" i="19" s="1"/>
  <c r="V137" i="19" s="1"/>
  <c r="U137" i="19" s="1"/>
  <c r="Q137" i="19"/>
  <c r="P137" i="19" s="1"/>
  <c r="O137" i="19" s="1"/>
  <c r="N137" i="19" s="1"/>
  <c r="M137" i="19" s="1"/>
  <c r="I137" i="19"/>
  <c r="H137" i="19" s="1"/>
  <c r="G137" i="19" s="1"/>
  <c r="F137" i="19" s="1"/>
  <c r="E137" i="19" s="1"/>
  <c r="AT136" i="19"/>
  <c r="AS136" i="19" s="1"/>
  <c r="AR136" i="19" s="1"/>
  <c r="AQ136" i="19" s="1"/>
  <c r="AO136" i="19"/>
  <c r="AM136" i="19"/>
  <c r="AL136" i="19" s="1"/>
  <c r="AK136" i="19" s="1"/>
  <c r="AJ136" i="19" s="1"/>
  <c r="AF136" i="19"/>
  <c r="AE136" i="19" s="1"/>
  <c r="AD136" i="19" s="1"/>
  <c r="AC136" i="19" s="1"/>
  <c r="AA136" i="19"/>
  <c r="S136" i="19" s="1"/>
  <c r="K136" i="19" s="1"/>
  <c r="Y136" i="19"/>
  <c r="X136" i="19" s="1"/>
  <c r="W136" i="19" s="1"/>
  <c r="V136" i="19" s="1"/>
  <c r="U136" i="19" s="1"/>
  <c r="Q136" i="19"/>
  <c r="P136" i="19" s="1"/>
  <c r="O136" i="19" s="1"/>
  <c r="N136" i="19" s="1"/>
  <c r="M136" i="19" s="1"/>
  <c r="I136" i="19"/>
  <c r="H136" i="19" s="1"/>
  <c r="G136" i="19" s="1"/>
  <c r="F136" i="19" s="1"/>
  <c r="E136" i="19" s="1"/>
  <c r="AT135" i="19"/>
  <c r="AS135" i="19" s="1"/>
  <c r="AR135" i="19" s="1"/>
  <c r="AQ135" i="19" s="1"/>
  <c r="AO135" i="19"/>
  <c r="AM135" i="19"/>
  <c r="AL135" i="19" s="1"/>
  <c r="AK135" i="19" s="1"/>
  <c r="AJ135" i="19" s="1"/>
  <c r="AF135" i="19"/>
  <c r="AE135" i="19" s="1"/>
  <c r="AD135" i="19" s="1"/>
  <c r="AC135" i="19" s="1"/>
  <c r="AA135" i="19"/>
  <c r="S135" i="19" s="1"/>
  <c r="K135" i="19" s="1"/>
  <c r="Y135" i="19"/>
  <c r="X135" i="19" s="1"/>
  <c r="W135" i="19" s="1"/>
  <c r="V135" i="19" s="1"/>
  <c r="U135" i="19" s="1"/>
  <c r="Q135" i="19"/>
  <c r="P135" i="19" s="1"/>
  <c r="O135" i="19" s="1"/>
  <c r="N135" i="19" s="1"/>
  <c r="M135" i="19" s="1"/>
  <c r="I135" i="19"/>
  <c r="H135" i="19" s="1"/>
  <c r="G135" i="19" s="1"/>
  <c r="F135" i="19" s="1"/>
  <c r="E135" i="19" s="1"/>
  <c r="AT134" i="19"/>
  <c r="AS134" i="19" s="1"/>
  <c r="AR134" i="19" s="1"/>
  <c r="AQ134" i="19" s="1"/>
  <c r="AO134" i="19"/>
  <c r="AM134" i="19"/>
  <c r="AL134" i="19" s="1"/>
  <c r="AK134" i="19" s="1"/>
  <c r="AJ134" i="19" s="1"/>
  <c r="AF134" i="19"/>
  <c r="AE134" i="19" s="1"/>
  <c r="AD134" i="19" s="1"/>
  <c r="AC134" i="19" s="1"/>
  <c r="AA134" i="19"/>
  <c r="S134" i="19" s="1"/>
  <c r="K134" i="19" s="1"/>
  <c r="Y134" i="19"/>
  <c r="X134" i="19" s="1"/>
  <c r="W134" i="19" s="1"/>
  <c r="V134" i="19" s="1"/>
  <c r="U134" i="19" s="1"/>
  <c r="Q134" i="19"/>
  <c r="P134" i="19" s="1"/>
  <c r="O134" i="19" s="1"/>
  <c r="N134" i="19" s="1"/>
  <c r="M134" i="19" s="1"/>
  <c r="I134" i="19"/>
  <c r="H134" i="19" s="1"/>
  <c r="G134" i="19" s="1"/>
  <c r="F134" i="19" s="1"/>
  <c r="E134" i="19" s="1"/>
  <c r="AT133" i="19"/>
  <c r="AS133" i="19" s="1"/>
  <c r="AR133" i="19" s="1"/>
  <c r="AQ133" i="19" s="1"/>
  <c r="AO133" i="19"/>
  <c r="AM133" i="19"/>
  <c r="AL133" i="19" s="1"/>
  <c r="AK133" i="19" s="1"/>
  <c r="AJ133" i="19" s="1"/>
  <c r="AF133" i="19"/>
  <c r="AE133" i="19" s="1"/>
  <c r="AD133" i="19" s="1"/>
  <c r="AC133" i="19" s="1"/>
  <c r="AA133" i="19"/>
  <c r="S133" i="19" s="1"/>
  <c r="K133" i="19" s="1"/>
  <c r="Y133" i="19"/>
  <c r="X133" i="19" s="1"/>
  <c r="W133" i="19" s="1"/>
  <c r="V133" i="19" s="1"/>
  <c r="U133" i="19" s="1"/>
  <c r="Q133" i="19"/>
  <c r="P133" i="19" s="1"/>
  <c r="O133" i="19" s="1"/>
  <c r="N133" i="19" s="1"/>
  <c r="M133" i="19" s="1"/>
  <c r="I133" i="19"/>
  <c r="H133" i="19"/>
  <c r="G133" i="19" s="1"/>
  <c r="F133" i="19" s="1"/>
  <c r="E133" i="19" s="1"/>
  <c r="AT132" i="19"/>
  <c r="AS132" i="19" s="1"/>
  <c r="AR132" i="19" s="1"/>
  <c r="AQ132" i="19" s="1"/>
  <c r="AO132" i="19"/>
  <c r="AM132" i="19"/>
  <c r="AL132" i="19" s="1"/>
  <c r="AK132" i="19" s="1"/>
  <c r="AJ132" i="19" s="1"/>
  <c r="AF132" i="19"/>
  <c r="AE132" i="19" s="1"/>
  <c r="AD132" i="19" s="1"/>
  <c r="AC132" i="19" s="1"/>
  <c r="AA132" i="19"/>
  <c r="S132" i="19" s="1"/>
  <c r="K132" i="19" s="1"/>
  <c r="Y132" i="19"/>
  <c r="X132" i="19" s="1"/>
  <c r="W132" i="19" s="1"/>
  <c r="V132" i="19" s="1"/>
  <c r="U132" i="19" s="1"/>
  <c r="Q132" i="19"/>
  <c r="P132" i="19" s="1"/>
  <c r="O132" i="19" s="1"/>
  <c r="N132" i="19" s="1"/>
  <c r="M132" i="19" s="1"/>
  <c r="I132" i="19"/>
  <c r="H132" i="19" s="1"/>
  <c r="G132" i="19" s="1"/>
  <c r="F132" i="19" s="1"/>
  <c r="E132" i="19" s="1"/>
  <c r="AT131" i="19"/>
  <c r="AS131" i="19" s="1"/>
  <c r="AR131" i="19" s="1"/>
  <c r="AQ131" i="19" s="1"/>
  <c r="AO131" i="19"/>
  <c r="AM131" i="19"/>
  <c r="AL131" i="19" s="1"/>
  <c r="AK131" i="19" s="1"/>
  <c r="AJ131" i="19" s="1"/>
  <c r="AF131" i="19"/>
  <c r="AE131" i="19" s="1"/>
  <c r="AD131" i="19" s="1"/>
  <c r="AC131" i="19" s="1"/>
  <c r="AA131" i="19"/>
  <c r="S131" i="19" s="1"/>
  <c r="K131" i="19" s="1"/>
  <c r="Y131" i="19"/>
  <c r="X131" i="19" s="1"/>
  <c r="W131" i="19" s="1"/>
  <c r="V131" i="19" s="1"/>
  <c r="U131" i="19" s="1"/>
  <c r="Q131" i="19"/>
  <c r="P131" i="19" s="1"/>
  <c r="O131" i="19" s="1"/>
  <c r="N131" i="19" s="1"/>
  <c r="M131" i="19" s="1"/>
  <c r="I131" i="19"/>
  <c r="H131" i="19" s="1"/>
  <c r="G131" i="19" s="1"/>
  <c r="F131" i="19" s="1"/>
  <c r="E131" i="19" s="1"/>
  <c r="AT130" i="19"/>
  <c r="AS130" i="19" s="1"/>
  <c r="AR130" i="19" s="1"/>
  <c r="AQ130" i="19" s="1"/>
  <c r="AO130" i="19"/>
  <c r="AM130" i="19"/>
  <c r="AL130" i="19" s="1"/>
  <c r="AK130" i="19" s="1"/>
  <c r="AJ130" i="19" s="1"/>
  <c r="AF130" i="19"/>
  <c r="AE130" i="19" s="1"/>
  <c r="AD130" i="19" s="1"/>
  <c r="AC130" i="19" s="1"/>
  <c r="AA130" i="19"/>
  <c r="S130" i="19" s="1"/>
  <c r="K130" i="19" s="1"/>
  <c r="Y130" i="19"/>
  <c r="X130" i="19" s="1"/>
  <c r="W130" i="19" s="1"/>
  <c r="V130" i="19" s="1"/>
  <c r="U130" i="19" s="1"/>
  <c r="Q130" i="19"/>
  <c r="P130" i="19" s="1"/>
  <c r="O130" i="19" s="1"/>
  <c r="N130" i="19" s="1"/>
  <c r="M130" i="19" s="1"/>
  <c r="I130" i="19"/>
  <c r="H130" i="19" s="1"/>
  <c r="G130" i="19" s="1"/>
  <c r="F130" i="19" s="1"/>
  <c r="E130" i="19" s="1"/>
  <c r="AT129" i="19"/>
  <c r="AS129" i="19" s="1"/>
  <c r="AR129" i="19" s="1"/>
  <c r="AQ129" i="19" s="1"/>
  <c r="AO129" i="19"/>
  <c r="AM129" i="19"/>
  <c r="AL129" i="19" s="1"/>
  <c r="AK129" i="19" s="1"/>
  <c r="AJ129" i="19" s="1"/>
  <c r="AF129" i="19"/>
  <c r="AE129" i="19" s="1"/>
  <c r="AD129" i="19" s="1"/>
  <c r="AC129" i="19" s="1"/>
  <c r="AA129" i="19"/>
  <c r="Y129" i="19"/>
  <c r="X129" i="19" s="1"/>
  <c r="W129" i="19" s="1"/>
  <c r="V129" i="19" s="1"/>
  <c r="U129" i="19" s="1"/>
  <c r="S129" i="19"/>
  <c r="K129" i="19" s="1"/>
  <c r="Q129" i="19"/>
  <c r="P129" i="19"/>
  <c r="O129" i="19" s="1"/>
  <c r="N129" i="19" s="1"/>
  <c r="M129" i="19" s="1"/>
  <c r="I129" i="19"/>
  <c r="H129" i="19" s="1"/>
  <c r="G129" i="19" s="1"/>
  <c r="F129" i="19" s="1"/>
  <c r="E129" i="19" s="1"/>
  <c r="AT128" i="19"/>
  <c r="AS128" i="19" s="1"/>
  <c r="AR128" i="19" s="1"/>
  <c r="AQ128" i="19" s="1"/>
  <c r="AO128" i="19"/>
  <c r="AM128" i="19"/>
  <c r="AL128" i="19" s="1"/>
  <c r="AK128" i="19" s="1"/>
  <c r="AJ128" i="19" s="1"/>
  <c r="AF128" i="19"/>
  <c r="AE128" i="19" s="1"/>
  <c r="AD128" i="19" s="1"/>
  <c r="AC128" i="19" s="1"/>
  <c r="AA128" i="19"/>
  <c r="S128" i="19" s="1"/>
  <c r="K128" i="19" s="1"/>
  <c r="Y128" i="19"/>
  <c r="X128" i="19" s="1"/>
  <c r="W128" i="19" s="1"/>
  <c r="V128" i="19" s="1"/>
  <c r="U128" i="19" s="1"/>
  <c r="Q128" i="19"/>
  <c r="P128" i="19" s="1"/>
  <c r="O128" i="19" s="1"/>
  <c r="N128" i="19" s="1"/>
  <c r="M128" i="19" s="1"/>
  <c r="I128" i="19"/>
  <c r="H128" i="19" s="1"/>
  <c r="G128" i="19" s="1"/>
  <c r="F128" i="19" s="1"/>
  <c r="E128" i="19" s="1"/>
  <c r="AT127" i="19"/>
  <c r="AS127" i="19" s="1"/>
  <c r="AR127" i="19" s="1"/>
  <c r="AQ127" i="19" s="1"/>
  <c r="AO127" i="19"/>
  <c r="AM127" i="19"/>
  <c r="AL127" i="19" s="1"/>
  <c r="AK127" i="19" s="1"/>
  <c r="AJ127" i="19" s="1"/>
  <c r="AF127" i="19"/>
  <c r="AE127" i="19" s="1"/>
  <c r="AD127" i="19" s="1"/>
  <c r="AC127" i="19" s="1"/>
  <c r="AA127" i="19"/>
  <c r="S127" i="19" s="1"/>
  <c r="K127" i="19" s="1"/>
  <c r="Y127" i="19"/>
  <c r="X127" i="19" s="1"/>
  <c r="W127" i="19" s="1"/>
  <c r="V127" i="19" s="1"/>
  <c r="U127" i="19" s="1"/>
  <c r="Q127" i="19"/>
  <c r="P127" i="19" s="1"/>
  <c r="O127" i="19" s="1"/>
  <c r="N127" i="19" s="1"/>
  <c r="M127" i="19" s="1"/>
  <c r="I127" i="19"/>
  <c r="H127" i="19" s="1"/>
  <c r="G127" i="19" s="1"/>
  <c r="F127" i="19" s="1"/>
  <c r="E127" i="19" s="1"/>
  <c r="AT126" i="19"/>
  <c r="AS126" i="19" s="1"/>
  <c r="AR126" i="19" s="1"/>
  <c r="AQ126" i="19" s="1"/>
  <c r="AO126" i="19"/>
  <c r="AM126" i="19"/>
  <c r="AL126" i="19" s="1"/>
  <c r="AK126" i="19" s="1"/>
  <c r="AJ126" i="19" s="1"/>
  <c r="AF126" i="19"/>
  <c r="AE126" i="19" s="1"/>
  <c r="AD126" i="19" s="1"/>
  <c r="AC126" i="19" s="1"/>
  <c r="AA126" i="19"/>
  <c r="S126" i="19" s="1"/>
  <c r="K126" i="19" s="1"/>
  <c r="Y126" i="19"/>
  <c r="X126" i="19" s="1"/>
  <c r="W126" i="19"/>
  <c r="V126" i="19" s="1"/>
  <c r="U126" i="19" s="1"/>
  <c r="Q126" i="19"/>
  <c r="P126" i="19" s="1"/>
  <c r="O126" i="19" s="1"/>
  <c r="N126" i="19" s="1"/>
  <c r="M126" i="19" s="1"/>
  <c r="I126" i="19"/>
  <c r="H126" i="19" s="1"/>
  <c r="G126" i="19" s="1"/>
  <c r="F126" i="19" s="1"/>
  <c r="E126" i="19"/>
  <c r="AT125" i="19"/>
  <c r="AS125" i="19" s="1"/>
  <c r="AR125" i="19" s="1"/>
  <c r="AQ125" i="19" s="1"/>
  <c r="AO125" i="19"/>
  <c r="AM125" i="19"/>
  <c r="AL125" i="19" s="1"/>
  <c r="AK125" i="19" s="1"/>
  <c r="AJ125" i="19" s="1"/>
  <c r="AF125" i="19"/>
  <c r="AE125" i="19" s="1"/>
  <c r="AD125" i="19" s="1"/>
  <c r="AC125" i="19" s="1"/>
  <c r="AA125" i="19"/>
  <c r="S125" i="19" s="1"/>
  <c r="K125" i="19" s="1"/>
  <c r="Y125" i="19"/>
  <c r="X125" i="19" s="1"/>
  <c r="W125" i="19" s="1"/>
  <c r="V125" i="19" s="1"/>
  <c r="U125" i="19" s="1"/>
  <c r="Q125" i="19"/>
  <c r="P125" i="19" s="1"/>
  <c r="O125" i="19" s="1"/>
  <c r="N125" i="19" s="1"/>
  <c r="M125" i="19" s="1"/>
  <c r="I125" i="19"/>
  <c r="H125" i="19"/>
  <c r="G125" i="19" s="1"/>
  <c r="F125" i="19" s="1"/>
  <c r="E125" i="19" s="1"/>
  <c r="AT124" i="19"/>
  <c r="AS124" i="19" s="1"/>
  <c r="AR124" i="19" s="1"/>
  <c r="AQ124" i="19" s="1"/>
  <c r="AO124" i="19"/>
  <c r="AM124" i="19"/>
  <c r="AL124" i="19" s="1"/>
  <c r="AK124" i="19" s="1"/>
  <c r="AJ124" i="19" s="1"/>
  <c r="AF124" i="19"/>
  <c r="AE124" i="19" s="1"/>
  <c r="AD124" i="19" s="1"/>
  <c r="AC124" i="19" s="1"/>
  <c r="AA124" i="19"/>
  <c r="S124" i="19" s="1"/>
  <c r="K124" i="19" s="1"/>
  <c r="Y124" i="19"/>
  <c r="X124" i="19" s="1"/>
  <c r="W124" i="19" s="1"/>
  <c r="V124" i="19" s="1"/>
  <c r="U124" i="19" s="1"/>
  <c r="Q124" i="19"/>
  <c r="P124" i="19" s="1"/>
  <c r="O124" i="19" s="1"/>
  <c r="N124" i="19" s="1"/>
  <c r="M124" i="19" s="1"/>
  <c r="I124" i="19"/>
  <c r="H124" i="19" s="1"/>
  <c r="G124" i="19" s="1"/>
  <c r="F124" i="19" s="1"/>
  <c r="E124" i="19" s="1"/>
  <c r="AY123" i="19"/>
  <c r="AT123" i="19"/>
  <c r="AS123" i="19" s="1"/>
  <c r="AR123" i="19" s="1"/>
  <c r="AQ123" i="19" s="1"/>
  <c r="AO123" i="19"/>
  <c r="AM123" i="19"/>
  <c r="AL123" i="19" s="1"/>
  <c r="AK123" i="19" s="1"/>
  <c r="AJ123" i="19" s="1"/>
  <c r="AF123" i="19"/>
  <c r="AE123" i="19" s="1"/>
  <c r="AD123" i="19" s="1"/>
  <c r="AC123" i="19" s="1"/>
  <c r="AA123" i="19"/>
  <c r="S123" i="19" s="1"/>
  <c r="K123" i="19" s="1"/>
  <c r="Y123" i="19"/>
  <c r="X123" i="19" s="1"/>
  <c r="W123" i="19" s="1"/>
  <c r="V123" i="19" s="1"/>
  <c r="U123" i="19" s="1"/>
  <c r="Q123" i="19"/>
  <c r="P123" i="19" s="1"/>
  <c r="O123" i="19" s="1"/>
  <c r="N123" i="19" s="1"/>
  <c r="M123" i="19" s="1"/>
  <c r="I123" i="19"/>
  <c r="H123" i="19" s="1"/>
  <c r="G123" i="19" s="1"/>
  <c r="F123" i="19" s="1"/>
  <c r="E123" i="19" s="1"/>
  <c r="AT122" i="19"/>
  <c r="AS122" i="19" s="1"/>
  <c r="AR122" i="19" s="1"/>
  <c r="AQ122" i="19" s="1"/>
  <c r="AO122" i="19"/>
  <c r="AM122" i="19"/>
  <c r="AL122" i="19" s="1"/>
  <c r="AK122" i="19" s="1"/>
  <c r="AJ122" i="19" s="1"/>
  <c r="AF122" i="19"/>
  <c r="AE122" i="19" s="1"/>
  <c r="AD122" i="19" s="1"/>
  <c r="AC122" i="19" s="1"/>
  <c r="AA122" i="19"/>
  <c r="S122" i="19" s="1"/>
  <c r="K122" i="19" s="1"/>
  <c r="Y122" i="19"/>
  <c r="X122" i="19" s="1"/>
  <c r="W122" i="19" s="1"/>
  <c r="V122" i="19" s="1"/>
  <c r="U122" i="19" s="1"/>
  <c r="Q122" i="19"/>
  <c r="P122" i="19" s="1"/>
  <c r="O122" i="19" s="1"/>
  <c r="N122" i="19" s="1"/>
  <c r="M122" i="19" s="1"/>
  <c r="I122" i="19"/>
  <c r="H122" i="19" s="1"/>
  <c r="G122" i="19" s="1"/>
  <c r="F122" i="19" s="1"/>
  <c r="E122" i="19" s="1"/>
  <c r="AT121" i="19"/>
  <c r="AS121" i="19"/>
  <c r="AR121" i="19" s="1"/>
  <c r="AQ121" i="19" s="1"/>
  <c r="AO121" i="19"/>
  <c r="AM121" i="19"/>
  <c r="AL121" i="19" s="1"/>
  <c r="AK121" i="19" s="1"/>
  <c r="AJ121" i="19" s="1"/>
  <c r="AF121" i="19"/>
  <c r="AE121" i="19" s="1"/>
  <c r="AD121" i="19" s="1"/>
  <c r="AC121" i="19" s="1"/>
  <c r="AA121" i="19"/>
  <c r="S121" i="19" s="1"/>
  <c r="K121" i="19" s="1"/>
  <c r="Y121" i="19"/>
  <c r="X121" i="19" s="1"/>
  <c r="W121" i="19"/>
  <c r="V121" i="19" s="1"/>
  <c r="U121" i="19" s="1"/>
  <c r="Q121" i="19"/>
  <c r="P121" i="19" s="1"/>
  <c r="O121" i="19" s="1"/>
  <c r="N121" i="19" s="1"/>
  <c r="M121" i="19" s="1"/>
  <c r="I121" i="19"/>
  <c r="H121" i="19" s="1"/>
  <c r="G121" i="19" s="1"/>
  <c r="F121" i="19" s="1"/>
  <c r="E121" i="19" s="1"/>
  <c r="AT120" i="19"/>
  <c r="AS120" i="19" s="1"/>
  <c r="AR120" i="19" s="1"/>
  <c r="AQ120" i="19" s="1"/>
  <c r="AO120" i="19"/>
  <c r="AM120" i="19"/>
  <c r="AL120" i="19" s="1"/>
  <c r="AK120" i="19" s="1"/>
  <c r="AJ120" i="19" s="1"/>
  <c r="AF120" i="19"/>
  <c r="AE120" i="19" s="1"/>
  <c r="AD120" i="19" s="1"/>
  <c r="AC120" i="19" s="1"/>
  <c r="AA120" i="19"/>
  <c r="S120" i="19" s="1"/>
  <c r="K120" i="19" s="1"/>
  <c r="Y120" i="19"/>
  <c r="X120" i="19" s="1"/>
  <c r="W120" i="19" s="1"/>
  <c r="V120" i="19" s="1"/>
  <c r="U120" i="19" s="1"/>
  <c r="Q120" i="19"/>
  <c r="P120" i="19" s="1"/>
  <c r="O120" i="19" s="1"/>
  <c r="N120" i="19" s="1"/>
  <c r="M120" i="19" s="1"/>
  <c r="I120" i="19"/>
  <c r="H120" i="19" s="1"/>
  <c r="G120" i="19" s="1"/>
  <c r="F120" i="19" s="1"/>
  <c r="E120" i="19" s="1"/>
  <c r="AT119" i="19"/>
  <c r="AS119" i="19" s="1"/>
  <c r="AR119" i="19" s="1"/>
  <c r="AQ119" i="19" s="1"/>
  <c r="AO119" i="19"/>
  <c r="AM119" i="19"/>
  <c r="AL119" i="19" s="1"/>
  <c r="AK119" i="19" s="1"/>
  <c r="AJ119" i="19" s="1"/>
  <c r="AF119" i="19"/>
  <c r="AE119" i="19" s="1"/>
  <c r="AD119" i="19" s="1"/>
  <c r="AC119" i="19" s="1"/>
  <c r="AA119" i="19"/>
  <c r="S119" i="19" s="1"/>
  <c r="K119" i="19" s="1"/>
  <c r="Y119" i="19"/>
  <c r="X119" i="19" s="1"/>
  <c r="W119" i="19" s="1"/>
  <c r="V119" i="19" s="1"/>
  <c r="U119" i="19" s="1"/>
  <c r="Q119" i="19"/>
  <c r="P119" i="19" s="1"/>
  <c r="O119" i="19" s="1"/>
  <c r="N119" i="19" s="1"/>
  <c r="M119" i="19" s="1"/>
  <c r="I119" i="19"/>
  <c r="H119" i="19" s="1"/>
  <c r="G119" i="19" s="1"/>
  <c r="F119" i="19" s="1"/>
  <c r="E119" i="19" s="1"/>
  <c r="AT118" i="19"/>
  <c r="AS118" i="19" s="1"/>
  <c r="AR118" i="19" s="1"/>
  <c r="AQ118" i="19" s="1"/>
  <c r="AO118" i="19"/>
  <c r="AM118" i="19"/>
  <c r="AL118" i="19" s="1"/>
  <c r="AK118" i="19" s="1"/>
  <c r="AJ118" i="19" s="1"/>
  <c r="AF118" i="19"/>
  <c r="AE118" i="19" s="1"/>
  <c r="AD118" i="19" s="1"/>
  <c r="AC118" i="19" s="1"/>
  <c r="AA118" i="19"/>
  <c r="S118" i="19" s="1"/>
  <c r="K118" i="19" s="1"/>
  <c r="Y118" i="19"/>
  <c r="X118" i="19" s="1"/>
  <c r="W118" i="19" s="1"/>
  <c r="V118" i="19" s="1"/>
  <c r="U118" i="19" s="1"/>
  <c r="Q118" i="19"/>
  <c r="P118" i="19" s="1"/>
  <c r="O118" i="19" s="1"/>
  <c r="N118" i="19" s="1"/>
  <c r="M118" i="19" s="1"/>
  <c r="I118" i="19"/>
  <c r="H118" i="19" s="1"/>
  <c r="G118" i="19" s="1"/>
  <c r="F118" i="19" s="1"/>
  <c r="E118" i="19" s="1"/>
  <c r="AT117" i="19"/>
  <c r="AS117" i="19" s="1"/>
  <c r="AR117" i="19" s="1"/>
  <c r="AQ117" i="19" s="1"/>
  <c r="AO117" i="19"/>
  <c r="AM117" i="19"/>
  <c r="AL117" i="19" s="1"/>
  <c r="AK117" i="19" s="1"/>
  <c r="AJ117" i="19" s="1"/>
  <c r="AF117" i="19"/>
  <c r="AE117" i="19" s="1"/>
  <c r="AD117" i="19" s="1"/>
  <c r="AC117" i="19" s="1"/>
  <c r="AA117" i="19"/>
  <c r="S117" i="19" s="1"/>
  <c r="K117" i="19" s="1"/>
  <c r="Y117" i="19"/>
  <c r="X117" i="19" s="1"/>
  <c r="W117" i="19" s="1"/>
  <c r="V117" i="19" s="1"/>
  <c r="U117" i="19" s="1"/>
  <c r="Q117" i="19"/>
  <c r="P117" i="19" s="1"/>
  <c r="O117" i="19" s="1"/>
  <c r="N117" i="19" s="1"/>
  <c r="M117" i="19" s="1"/>
  <c r="I117" i="19"/>
  <c r="H117" i="19" s="1"/>
  <c r="G117" i="19" s="1"/>
  <c r="F117" i="19" s="1"/>
  <c r="E117" i="19" s="1"/>
  <c r="AT116" i="19"/>
  <c r="AS116" i="19" s="1"/>
  <c r="AR116" i="19" s="1"/>
  <c r="AQ116" i="19" s="1"/>
  <c r="AO116" i="19"/>
  <c r="AM116" i="19"/>
  <c r="AL116" i="19" s="1"/>
  <c r="AK116" i="19" s="1"/>
  <c r="AJ116" i="19" s="1"/>
  <c r="AF116" i="19"/>
  <c r="AE116" i="19" s="1"/>
  <c r="AD116" i="19" s="1"/>
  <c r="AC116" i="19" s="1"/>
  <c r="AA116" i="19"/>
  <c r="S116" i="19" s="1"/>
  <c r="K116" i="19" s="1"/>
  <c r="Y116" i="19"/>
  <c r="X116" i="19"/>
  <c r="W116" i="19" s="1"/>
  <c r="V116" i="19" s="1"/>
  <c r="U116" i="19" s="1"/>
  <c r="Q116" i="19"/>
  <c r="P116" i="19" s="1"/>
  <c r="O116" i="19" s="1"/>
  <c r="N116" i="19" s="1"/>
  <c r="M116" i="19" s="1"/>
  <c r="I116" i="19"/>
  <c r="H116" i="19" s="1"/>
  <c r="G116" i="19" s="1"/>
  <c r="F116" i="19" s="1"/>
  <c r="E116" i="19" s="1"/>
  <c r="AT115" i="19"/>
  <c r="AS115" i="19" s="1"/>
  <c r="AR115" i="19" s="1"/>
  <c r="AQ115" i="19" s="1"/>
  <c r="AO115" i="19"/>
  <c r="AM115" i="19"/>
  <c r="AL115" i="19" s="1"/>
  <c r="AK115" i="19" s="1"/>
  <c r="AJ115" i="19" s="1"/>
  <c r="AF115" i="19"/>
  <c r="AE115" i="19"/>
  <c r="AD115" i="19" s="1"/>
  <c r="AC115" i="19" s="1"/>
  <c r="AA115" i="19"/>
  <c r="S115" i="19" s="1"/>
  <c r="K115" i="19" s="1"/>
  <c r="Y115" i="19"/>
  <c r="X115" i="19" s="1"/>
  <c r="W115" i="19" s="1"/>
  <c r="V115" i="19" s="1"/>
  <c r="U115" i="19" s="1"/>
  <c r="Q115" i="19"/>
  <c r="P115" i="19" s="1"/>
  <c r="O115" i="19" s="1"/>
  <c r="N115" i="19" s="1"/>
  <c r="M115" i="19" s="1"/>
  <c r="I115" i="19"/>
  <c r="H115" i="19" s="1"/>
  <c r="G115" i="19" s="1"/>
  <c r="F115" i="19" s="1"/>
  <c r="E115" i="19" s="1"/>
  <c r="AT114" i="19"/>
  <c r="AS114" i="19" s="1"/>
  <c r="AR114" i="19" s="1"/>
  <c r="AQ114" i="19" s="1"/>
  <c r="AO114" i="19"/>
  <c r="AM114" i="19"/>
  <c r="AL114" i="19" s="1"/>
  <c r="AK114" i="19" s="1"/>
  <c r="AJ114" i="19" s="1"/>
  <c r="AF114" i="19"/>
  <c r="AE114" i="19" s="1"/>
  <c r="AD114" i="19" s="1"/>
  <c r="AC114" i="19" s="1"/>
  <c r="AA114" i="19"/>
  <c r="S114" i="19" s="1"/>
  <c r="K114" i="19" s="1"/>
  <c r="Y114" i="19"/>
  <c r="X114" i="19" s="1"/>
  <c r="W114" i="19" s="1"/>
  <c r="V114" i="19" s="1"/>
  <c r="U114" i="19" s="1"/>
  <c r="Q114" i="19"/>
  <c r="P114" i="19" s="1"/>
  <c r="O114" i="19" s="1"/>
  <c r="N114" i="19" s="1"/>
  <c r="M114" i="19" s="1"/>
  <c r="I114" i="19"/>
  <c r="H114" i="19" s="1"/>
  <c r="G114" i="19" s="1"/>
  <c r="F114" i="19" s="1"/>
  <c r="E114" i="19" s="1"/>
  <c r="AT113" i="19"/>
  <c r="AS113" i="19" s="1"/>
  <c r="AR113" i="19" s="1"/>
  <c r="AQ113" i="19" s="1"/>
  <c r="AO113" i="19"/>
  <c r="AM113" i="19"/>
  <c r="AL113" i="19"/>
  <c r="AK113" i="19" s="1"/>
  <c r="AJ113" i="19" s="1"/>
  <c r="AF113" i="19"/>
  <c r="AE113" i="19" s="1"/>
  <c r="AD113" i="19" s="1"/>
  <c r="AC113" i="19" s="1"/>
  <c r="AA113" i="19"/>
  <c r="S113" i="19" s="1"/>
  <c r="K113" i="19" s="1"/>
  <c r="Y113" i="19"/>
  <c r="X113" i="19" s="1"/>
  <c r="W113" i="19" s="1"/>
  <c r="V113" i="19" s="1"/>
  <c r="U113" i="19" s="1"/>
  <c r="Q113" i="19"/>
  <c r="P113" i="19" s="1"/>
  <c r="O113" i="19" s="1"/>
  <c r="N113" i="19" s="1"/>
  <c r="M113" i="19" s="1"/>
  <c r="I113" i="19"/>
  <c r="H113" i="19" s="1"/>
  <c r="G113" i="19" s="1"/>
  <c r="F113" i="19" s="1"/>
  <c r="E113" i="19" s="1"/>
  <c r="AT112" i="19"/>
  <c r="AS112" i="19" s="1"/>
  <c r="AR112" i="19" s="1"/>
  <c r="AQ112" i="19" s="1"/>
  <c r="AO112" i="19"/>
  <c r="AM112" i="19"/>
  <c r="AL112" i="19" s="1"/>
  <c r="AK112" i="19" s="1"/>
  <c r="AJ112" i="19" s="1"/>
  <c r="AF112" i="19"/>
  <c r="AE112" i="19" s="1"/>
  <c r="AD112" i="19" s="1"/>
  <c r="AC112" i="19" s="1"/>
  <c r="AA112" i="19"/>
  <c r="S112" i="19" s="1"/>
  <c r="K112" i="19" s="1"/>
  <c r="Y112" i="19"/>
  <c r="X112" i="19" s="1"/>
  <c r="W112" i="19"/>
  <c r="V112" i="19" s="1"/>
  <c r="U112" i="19" s="1"/>
  <c r="Q112" i="19"/>
  <c r="P112" i="19" s="1"/>
  <c r="O112" i="19" s="1"/>
  <c r="N112" i="19" s="1"/>
  <c r="M112" i="19" s="1"/>
  <c r="I112" i="19"/>
  <c r="H112" i="19" s="1"/>
  <c r="G112" i="19" s="1"/>
  <c r="F112" i="19" s="1"/>
  <c r="E112" i="19" s="1"/>
  <c r="AT111" i="19"/>
  <c r="AS111" i="19" s="1"/>
  <c r="AR111" i="19" s="1"/>
  <c r="AQ111" i="19" s="1"/>
  <c r="AO111" i="19"/>
  <c r="AM111" i="19"/>
  <c r="AL111" i="19" s="1"/>
  <c r="AK111" i="19"/>
  <c r="AJ111" i="19" s="1"/>
  <c r="AF111" i="19"/>
  <c r="AE111" i="19" s="1"/>
  <c r="AD111" i="19" s="1"/>
  <c r="AC111" i="19" s="1"/>
  <c r="AA111" i="19"/>
  <c r="S111" i="19" s="1"/>
  <c r="K111" i="19" s="1"/>
  <c r="Y111" i="19"/>
  <c r="X111" i="19" s="1"/>
  <c r="W111" i="19" s="1"/>
  <c r="V111" i="19" s="1"/>
  <c r="U111" i="19" s="1"/>
  <c r="Q111" i="19"/>
  <c r="P111" i="19" s="1"/>
  <c r="O111" i="19" s="1"/>
  <c r="N111" i="19" s="1"/>
  <c r="M111" i="19" s="1"/>
  <c r="I111" i="19"/>
  <c r="H111" i="19" s="1"/>
  <c r="G111" i="19" s="1"/>
  <c r="F111" i="19" s="1"/>
  <c r="E111" i="19" s="1"/>
  <c r="AT110" i="19"/>
  <c r="AS110" i="19" s="1"/>
  <c r="AR110" i="19" s="1"/>
  <c r="AQ110" i="19" s="1"/>
  <c r="AO110" i="19"/>
  <c r="AM110" i="19"/>
  <c r="AL110" i="19" s="1"/>
  <c r="AK110" i="19" s="1"/>
  <c r="AJ110" i="19" s="1"/>
  <c r="AF110" i="19"/>
  <c r="AE110" i="19"/>
  <c r="AD110" i="19" s="1"/>
  <c r="AC110" i="19" s="1"/>
  <c r="AA110" i="19"/>
  <c r="S110" i="19" s="1"/>
  <c r="K110" i="19" s="1"/>
  <c r="Y110" i="19"/>
  <c r="X110" i="19" s="1"/>
  <c r="W110" i="19" s="1"/>
  <c r="V110" i="19" s="1"/>
  <c r="U110" i="19" s="1"/>
  <c r="Q110" i="19"/>
  <c r="P110" i="19" s="1"/>
  <c r="O110" i="19" s="1"/>
  <c r="N110" i="19" s="1"/>
  <c r="M110" i="19" s="1"/>
  <c r="I110" i="19"/>
  <c r="H110" i="19" s="1"/>
  <c r="G110" i="19" s="1"/>
  <c r="F110" i="19" s="1"/>
  <c r="E110" i="19" s="1"/>
  <c r="AT109" i="19"/>
  <c r="AS109" i="19"/>
  <c r="AR109" i="19" s="1"/>
  <c r="AQ109" i="19" s="1"/>
  <c r="AO109" i="19"/>
  <c r="AM109" i="19"/>
  <c r="AL109" i="19" s="1"/>
  <c r="AK109" i="19" s="1"/>
  <c r="AJ109" i="19" s="1"/>
  <c r="AF109" i="19"/>
  <c r="AE109" i="19" s="1"/>
  <c r="AD109" i="19" s="1"/>
  <c r="AC109" i="19" s="1"/>
  <c r="AA109" i="19"/>
  <c r="S109" i="19" s="1"/>
  <c r="K109" i="19" s="1"/>
  <c r="Y109" i="19"/>
  <c r="X109" i="19" s="1"/>
  <c r="W109" i="19" s="1"/>
  <c r="V109" i="19" s="1"/>
  <c r="U109" i="19" s="1"/>
  <c r="Q109" i="19"/>
  <c r="P109" i="19" s="1"/>
  <c r="O109" i="19" s="1"/>
  <c r="N109" i="19" s="1"/>
  <c r="M109" i="19" s="1"/>
  <c r="I109" i="19"/>
  <c r="H109" i="19" s="1"/>
  <c r="G109" i="19" s="1"/>
  <c r="F109" i="19" s="1"/>
  <c r="E109" i="19" s="1"/>
  <c r="AY108" i="19"/>
  <c r="AT108" i="19"/>
  <c r="AS108" i="19" s="1"/>
  <c r="AR108" i="19" s="1"/>
  <c r="AQ108" i="19" s="1"/>
  <c r="AO108" i="19"/>
  <c r="AM108" i="19"/>
  <c r="AL108" i="19" s="1"/>
  <c r="AK108" i="19" s="1"/>
  <c r="AJ108" i="19"/>
  <c r="AF108" i="19"/>
  <c r="AE108" i="19" s="1"/>
  <c r="AD108" i="19" s="1"/>
  <c r="AC108" i="19" s="1"/>
  <c r="AA108" i="19"/>
  <c r="S108" i="19" s="1"/>
  <c r="K108" i="19" s="1"/>
  <c r="Y108" i="19"/>
  <c r="X108" i="19" s="1"/>
  <c r="W108" i="19" s="1"/>
  <c r="V108" i="19" s="1"/>
  <c r="U108" i="19" s="1"/>
  <c r="Q108" i="19"/>
  <c r="P108" i="19" s="1"/>
  <c r="O108" i="19" s="1"/>
  <c r="N108" i="19" s="1"/>
  <c r="M108" i="19" s="1"/>
  <c r="I108" i="19"/>
  <c r="H108" i="19" s="1"/>
  <c r="G108" i="19" s="1"/>
  <c r="F108" i="19" s="1"/>
  <c r="E108" i="19" s="1"/>
  <c r="AT107" i="19"/>
  <c r="AS107" i="19" s="1"/>
  <c r="AR107" i="19" s="1"/>
  <c r="AQ107" i="19" s="1"/>
  <c r="AO107" i="19"/>
  <c r="AM107" i="19"/>
  <c r="AL107" i="19" s="1"/>
  <c r="AK107" i="19" s="1"/>
  <c r="AJ107" i="19" s="1"/>
  <c r="AF107" i="19"/>
  <c r="AE107" i="19" s="1"/>
  <c r="AD107" i="19" s="1"/>
  <c r="AC107" i="19" s="1"/>
  <c r="AA107" i="19"/>
  <c r="S107" i="19" s="1"/>
  <c r="K107" i="19" s="1"/>
  <c r="Y107" i="19"/>
  <c r="X107" i="19" s="1"/>
  <c r="W107" i="19" s="1"/>
  <c r="V107" i="19" s="1"/>
  <c r="U107" i="19" s="1"/>
  <c r="Q107" i="19"/>
  <c r="P107" i="19" s="1"/>
  <c r="O107" i="19" s="1"/>
  <c r="N107" i="19" s="1"/>
  <c r="M107" i="19" s="1"/>
  <c r="I107" i="19"/>
  <c r="H107" i="19" s="1"/>
  <c r="G107" i="19" s="1"/>
  <c r="F107" i="19" s="1"/>
  <c r="E107" i="19" s="1"/>
  <c r="AT106" i="19"/>
  <c r="AS106" i="19" s="1"/>
  <c r="AR106" i="19" s="1"/>
  <c r="AQ106" i="19" s="1"/>
  <c r="AO106" i="19"/>
  <c r="AM106" i="19"/>
  <c r="AL106" i="19" s="1"/>
  <c r="AK106" i="19" s="1"/>
  <c r="AJ106" i="19" s="1"/>
  <c r="AF106" i="19"/>
  <c r="AE106" i="19" s="1"/>
  <c r="AD106" i="19" s="1"/>
  <c r="AC106" i="19" s="1"/>
  <c r="AA106" i="19"/>
  <c r="S106" i="19" s="1"/>
  <c r="K106" i="19" s="1"/>
  <c r="Y106" i="19"/>
  <c r="X106" i="19" s="1"/>
  <c r="W106" i="19" s="1"/>
  <c r="V106" i="19" s="1"/>
  <c r="U106" i="19" s="1"/>
  <c r="Q106" i="19"/>
  <c r="P106" i="19" s="1"/>
  <c r="O106" i="19" s="1"/>
  <c r="N106" i="19" s="1"/>
  <c r="M106" i="19" s="1"/>
  <c r="I106" i="19"/>
  <c r="H106" i="19" s="1"/>
  <c r="G106" i="19" s="1"/>
  <c r="F106" i="19" s="1"/>
  <c r="E106" i="19" s="1"/>
  <c r="AT105" i="19"/>
  <c r="AS105" i="19" s="1"/>
  <c r="AR105" i="19" s="1"/>
  <c r="AQ105" i="19" s="1"/>
  <c r="AO105" i="19"/>
  <c r="AM105" i="19"/>
  <c r="AL105" i="19" s="1"/>
  <c r="AK105" i="19" s="1"/>
  <c r="AJ105" i="19" s="1"/>
  <c r="AF105" i="19"/>
  <c r="AE105" i="19" s="1"/>
  <c r="AD105" i="19" s="1"/>
  <c r="AC105" i="19" s="1"/>
  <c r="AA105" i="19"/>
  <c r="S105" i="19" s="1"/>
  <c r="K105" i="19" s="1"/>
  <c r="Y105" i="19"/>
  <c r="X105" i="19" s="1"/>
  <c r="W105" i="19" s="1"/>
  <c r="V105" i="19" s="1"/>
  <c r="U105" i="19" s="1"/>
  <c r="Q105" i="19"/>
  <c r="P105" i="19" s="1"/>
  <c r="O105" i="19" s="1"/>
  <c r="N105" i="19" s="1"/>
  <c r="M105" i="19" s="1"/>
  <c r="I105" i="19"/>
  <c r="H105" i="19" s="1"/>
  <c r="G105" i="19" s="1"/>
  <c r="F105" i="19" s="1"/>
  <c r="E105" i="19" s="1"/>
  <c r="AT104" i="19"/>
  <c r="AS104" i="19" s="1"/>
  <c r="AR104" i="19" s="1"/>
  <c r="AQ104" i="19" s="1"/>
  <c r="AO104" i="19"/>
  <c r="AM104" i="19"/>
  <c r="AL104" i="19" s="1"/>
  <c r="AK104" i="19" s="1"/>
  <c r="AJ104" i="19" s="1"/>
  <c r="AF104" i="19"/>
  <c r="AE104" i="19" s="1"/>
  <c r="AD104" i="19" s="1"/>
  <c r="AC104" i="19" s="1"/>
  <c r="AA104" i="19"/>
  <c r="S104" i="19" s="1"/>
  <c r="K104" i="19" s="1"/>
  <c r="Y104" i="19"/>
  <c r="X104" i="19" s="1"/>
  <c r="W104" i="19" s="1"/>
  <c r="V104" i="19" s="1"/>
  <c r="U104" i="19" s="1"/>
  <c r="Q104" i="19"/>
  <c r="P104" i="19" s="1"/>
  <c r="O104" i="19" s="1"/>
  <c r="N104" i="19" s="1"/>
  <c r="M104" i="19" s="1"/>
  <c r="I104" i="19"/>
  <c r="H104" i="19" s="1"/>
  <c r="G104" i="19" s="1"/>
  <c r="F104" i="19" s="1"/>
  <c r="E104" i="19" s="1"/>
  <c r="AT103" i="19"/>
  <c r="AS103" i="19" s="1"/>
  <c r="AR103" i="19" s="1"/>
  <c r="AQ103" i="19" s="1"/>
  <c r="AO103" i="19"/>
  <c r="AM103" i="19"/>
  <c r="AL103" i="19" s="1"/>
  <c r="AK103" i="19" s="1"/>
  <c r="AJ103" i="19" s="1"/>
  <c r="AF103" i="19"/>
  <c r="AE103" i="19" s="1"/>
  <c r="AD103" i="19" s="1"/>
  <c r="AC103" i="19" s="1"/>
  <c r="AA103" i="19"/>
  <c r="S103" i="19" s="1"/>
  <c r="K103" i="19" s="1"/>
  <c r="Y103" i="19"/>
  <c r="X103" i="19" s="1"/>
  <c r="W103" i="19" s="1"/>
  <c r="V103" i="19" s="1"/>
  <c r="U103" i="19" s="1"/>
  <c r="Q103" i="19"/>
  <c r="P103" i="19" s="1"/>
  <c r="O103" i="19" s="1"/>
  <c r="N103" i="19" s="1"/>
  <c r="M103" i="19" s="1"/>
  <c r="I103" i="19"/>
  <c r="H103" i="19" s="1"/>
  <c r="G103" i="19" s="1"/>
  <c r="F103" i="19" s="1"/>
  <c r="E103" i="19" s="1"/>
  <c r="AT102" i="19"/>
  <c r="AS102" i="19" s="1"/>
  <c r="AR102" i="19" s="1"/>
  <c r="AQ102" i="19" s="1"/>
  <c r="AO102" i="19"/>
  <c r="AM102" i="19"/>
  <c r="AL102" i="19" s="1"/>
  <c r="AK102" i="19" s="1"/>
  <c r="AJ102" i="19" s="1"/>
  <c r="AF102" i="19"/>
  <c r="AE102" i="19" s="1"/>
  <c r="AD102" i="19" s="1"/>
  <c r="AC102" i="19" s="1"/>
  <c r="AA102" i="19"/>
  <c r="S102" i="19" s="1"/>
  <c r="K102" i="19" s="1"/>
  <c r="Y102" i="19"/>
  <c r="X102" i="19" s="1"/>
  <c r="W102" i="19" s="1"/>
  <c r="V102" i="19" s="1"/>
  <c r="U102" i="19" s="1"/>
  <c r="Q102" i="19"/>
  <c r="P102" i="19" s="1"/>
  <c r="O102" i="19" s="1"/>
  <c r="N102" i="19" s="1"/>
  <c r="M102" i="19" s="1"/>
  <c r="I102" i="19"/>
  <c r="H102" i="19" s="1"/>
  <c r="G102" i="19" s="1"/>
  <c r="F102" i="19" s="1"/>
  <c r="E102" i="19" s="1"/>
  <c r="AT101" i="19"/>
  <c r="AS101" i="19" s="1"/>
  <c r="AR101" i="19" s="1"/>
  <c r="AQ101" i="19" s="1"/>
  <c r="AO101" i="19"/>
  <c r="AM101" i="19"/>
  <c r="AL101" i="19" s="1"/>
  <c r="AK101" i="19" s="1"/>
  <c r="AJ101" i="19" s="1"/>
  <c r="AF101" i="19"/>
  <c r="AE101" i="19" s="1"/>
  <c r="AD101" i="19" s="1"/>
  <c r="AC101" i="19" s="1"/>
  <c r="AA101" i="19"/>
  <c r="S101" i="19" s="1"/>
  <c r="K101" i="19" s="1"/>
  <c r="Y101" i="19"/>
  <c r="X101" i="19" s="1"/>
  <c r="W101" i="19" s="1"/>
  <c r="V101" i="19" s="1"/>
  <c r="U101" i="19" s="1"/>
  <c r="Q101" i="19"/>
  <c r="P101" i="19"/>
  <c r="O101" i="19" s="1"/>
  <c r="N101" i="19" s="1"/>
  <c r="M101" i="19" s="1"/>
  <c r="I101" i="19"/>
  <c r="H101" i="19" s="1"/>
  <c r="G101" i="19" s="1"/>
  <c r="F101" i="19" s="1"/>
  <c r="E101" i="19" s="1"/>
  <c r="AT100" i="19"/>
  <c r="AS100" i="19" s="1"/>
  <c r="AR100" i="19" s="1"/>
  <c r="AQ100" i="19" s="1"/>
  <c r="AO100" i="19"/>
  <c r="AM100" i="19"/>
  <c r="AL100" i="19"/>
  <c r="AK100" i="19" s="1"/>
  <c r="AJ100" i="19" s="1"/>
  <c r="AF100" i="19"/>
  <c r="AE100" i="19" s="1"/>
  <c r="AD100" i="19" s="1"/>
  <c r="AC100" i="19" s="1"/>
  <c r="AA100" i="19"/>
  <c r="S100" i="19" s="1"/>
  <c r="K100" i="19" s="1"/>
  <c r="Y100" i="19"/>
  <c r="X100" i="19" s="1"/>
  <c r="W100" i="19" s="1"/>
  <c r="V100" i="19" s="1"/>
  <c r="U100" i="19" s="1"/>
  <c r="Q100" i="19"/>
  <c r="P100" i="19" s="1"/>
  <c r="O100" i="19" s="1"/>
  <c r="N100" i="19" s="1"/>
  <c r="M100" i="19" s="1"/>
  <c r="I100" i="19"/>
  <c r="H100" i="19"/>
  <c r="G100" i="19" s="1"/>
  <c r="F100" i="19" s="1"/>
  <c r="E100" i="19" s="1"/>
  <c r="AT99" i="19"/>
  <c r="AS99" i="19" s="1"/>
  <c r="AR99" i="19" s="1"/>
  <c r="AQ99" i="19" s="1"/>
  <c r="AO99" i="19"/>
  <c r="AM99" i="19"/>
  <c r="AL99" i="19" s="1"/>
  <c r="AK99" i="19" s="1"/>
  <c r="AJ99" i="19" s="1"/>
  <c r="AF99" i="19"/>
  <c r="AE99" i="19" s="1"/>
  <c r="AD99" i="19"/>
  <c r="AC99" i="19" s="1"/>
  <c r="AA99" i="19"/>
  <c r="S99" i="19" s="1"/>
  <c r="K99" i="19" s="1"/>
  <c r="Y99" i="19"/>
  <c r="X99" i="19" s="1"/>
  <c r="W99" i="19" s="1"/>
  <c r="V99" i="19" s="1"/>
  <c r="U99" i="19" s="1"/>
  <c r="Q99" i="19"/>
  <c r="P99" i="19" s="1"/>
  <c r="O99" i="19" s="1"/>
  <c r="N99" i="19" s="1"/>
  <c r="M99" i="19" s="1"/>
  <c r="I99" i="19"/>
  <c r="H99" i="19" s="1"/>
  <c r="G99" i="19" s="1"/>
  <c r="F99" i="19" s="1"/>
  <c r="E99" i="19" s="1"/>
  <c r="AT98" i="19"/>
  <c r="AS98" i="19" s="1"/>
  <c r="AR98" i="19" s="1"/>
  <c r="AQ98" i="19" s="1"/>
  <c r="AO98" i="19"/>
  <c r="AM98" i="19"/>
  <c r="AL98" i="19" s="1"/>
  <c r="AK98" i="19" s="1"/>
  <c r="AJ98" i="19" s="1"/>
  <c r="AF98" i="19"/>
  <c r="AE98" i="19" s="1"/>
  <c r="AD98" i="19" s="1"/>
  <c r="AC98" i="19" s="1"/>
  <c r="AA98" i="19"/>
  <c r="S98" i="19" s="1"/>
  <c r="K98" i="19" s="1"/>
  <c r="Y98" i="19"/>
  <c r="X98" i="19" s="1"/>
  <c r="W98" i="19" s="1"/>
  <c r="V98" i="19" s="1"/>
  <c r="U98" i="19" s="1"/>
  <c r="Q98" i="19"/>
  <c r="P98" i="19" s="1"/>
  <c r="O98" i="19" s="1"/>
  <c r="N98" i="19" s="1"/>
  <c r="M98" i="19" s="1"/>
  <c r="I98" i="19"/>
  <c r="H98" i="19" s="1"/>
  <c r="G98" i="19" s="1"/>
  <c r="F98" i="19" s="1"/>
  <c r="E98" i="19" s="1"/>
  <c r="AT97" i="19"/>
  <c r="AS97" i="19" s="1"/>
  <c r="AR97" i="19" s="1"/>
  <c r="AQ97" i="19" s="1"/>
  <c r="AO97" i="19"/>
  <c r="AM97" i="19"/>
  <c r="AL97" i="19" s="1"/>
  <c r="AK97" i="19" s="1"/>
  <c r="AJ97" i="19" s="1"/>
  <c r="AF97" i="19"/>
  <c r="AE97" i="19" s="1"/>
  <c r="AD97" i="19" s="1"/>
  <c r="AC97" i="19" s="1"/>
  <c r="AA97" i="19"/>
  <c r="S97" i="19" s="1"/>
  <c r="K97" i="19" s="1"/>
  <c r="Y97" i="19"/>
  <c r="X97" i="19" s="1"/>
  <c r="W97" i="19" s="1"/>
  <c r="V97" i="19" s="1"/>
  <c r="U97" i="19" s="1"/>
  <c r="Q97" i="19"/>
  <c r="P97" i="19"/>
  <c r="O97" i="19" s="1"/>
  <c r="N97" i="19" s="1"/>
  <c r="M97" i="19" s="1"/>
  <c r="I97" i="19"/>
  <c r="H97" i="19" s="1"/>
  <c r="G97" i="19" s="1"/>
  <c r="F97" i="19" s="1"/>
  <c r="E97" i="19" s="1"/>
  <c r="AT96" i="19"/>
  <c r="AS96" i="19" s="1"/>
  <c r="AR96" i="19" s="1"/>
  <c r="AQ96" i="19" s="1"/>
  <c r="AO96" i="19"/>
  <c r="AM96" i="19"/>
  <c r="AL96" i="19" s="1"/>
  <c r="AK96" i="19" s="1"/>
  <c r="AJ96" i="19" s="1"/>
  <c r="AF96" i="19"/>
  <c r="AE96" i="19" s="1"/>
  <c r="AD96" i="19" s="1"/>
  <c r="AC96" i="19" s="1"/>
  <c r="AA96" i="19"/>
  <c r="S96" i="19" s="1"/>
  <c r="Y96" i="19"/>
  <c r="X96" i="19" s="1"/>
  <c r="W96" i="19" s="1"/>
  <c r="V96" i="19" s="1"/>
  <c r="U96" i="19" s="1"/>
  <c r="Q96" i="19"/>
  <c r="P96" i="19" s="1"/>
  <c r="O96" i="19" s="1"/>
  <c r="N96" i="19" s="1"/>
  <c r="M96" i="19" s="1"/>
  <c r="K96" i="19"/>
  <c r="I96" i="19"/>
  <c r="H96" i="19" s="1"/>
  <c r="G96" i="19" s="1"/>
  <c r="F96" i="19" s="1"/>
  <c r="E96" i="19" s="1"/>
  <c r="AT95" i="19"/>
  <c r="AS95" i="19" s="1"/>
  <c r="AR95" i="19" s="1"/>
  <c r="AQ95" i="19" s="1"/>
  <c r="AO95" i="19"/>
  <c r="AM95" i="19"/>
  <c r="AL95" i="19" s="1"/>
  <c r="AK95" i="19" s="1"/>
  <c r="AJ95" i="19" s="1"/>
  <c r="AF95" i="19"/>
  <c r="AE95" i="19" s="1"/>
  <c r="AD95" i="19" s="1"/>
  <c r="AC95" i="19" s="1"/>
  <c r="AA95" i="19"/>
  <c r="S95" i="19" s="1"/>
  <c r="K95" i="19" s="1"/>
  <c r="Y95" i="19"/>
  <c r="X95" i="19" s="1"/>
  <c r="W95" i="19" s="1"/>
  <c r="V95" i="19" s="1"/>
  <c r="U95" i="19" s="1"/>
  <c r="Q95" i="19"/>
  <c r="P95" i="19"/>
  <c r="O95" i="19" s="1"/>
  <c r="N95" i="19" s="1"/>
  <c r="M95" i="19" s="1"/>
  <c r="I95" i="19"/>
  <c r="H95" i="19" s="1"/>
  <c r="G95" i="19" s="1"/>
  <c r="F95" i="19" s="1"/>
  <c r="E95" i="19" s="1"/>
  <c r="AT94" i="19"/>
  <c r="AS94" i="19" s="1"/>
  <c r="AR94" i="19" s="1"/>
  <c r="AQ94" i="19" s="1"/>
  <c r="AO94" i="19"/>
  <c r="AM94" i="19"/>
  <c r="AL94" i="19" s="1"/>
  <c r="AK94" i="19" s="1"/>
  <c r="AJ94" i="19" s="1"/>
  <c r="AF94" i="19"/>
  <c r="AE94" i="19" s="1"/>
  <c r="AD94" i="19" s="1"/>
  <c r="AC94" i="19" s="1"/>
  <c r="AA94" i="19"/>
  <c r="S94" i="19" s="1"/>
  <c r="K94" i="19" s="1"/>
  <c r="Y94" i="19"/>
  <c r="X94" i="19" s="1"/>
  <c r="W94" i="19" s="1"/>
  <c r="V94" i="19" s="1"/>
  <c r="U94" i="19" s="1"/>
  <c r="Q94" i="19"/>
  <c r="P94" i="19" s="1"/>
  <c r="O94" i="19" s="1"/>
  <c r="N94" i="19" s="1"/>
  <c r="M94" i="19" s="1"/>
  <c r="I94" i="19"/>
  <c r="H94" i="19" s="1"/>
  <c r="G94" i="19" s="1"/>
  <c r="F94" i="19" s="1"/>
  <c r="E94" i="19" s="1"/>
  <c r="AY93" i="19"/>
  <c r="AT93" i="19"/>
  <c r="AS93" i="19"/>
  <c r="AR93" i="19" s="1"/>
  <c r="AQ93" i="19" s="1"/>
  <c r="AO93" i="19"/>
  <c r="AM93" i="19"/>
  <c r="AL93" i="19" s="1"/>
  <c r="AK93" i="19" s="1"/>
  <c r="AJ93" i="19" s="1"/>
  <c r="AF93" i="19"/>
  <c r="AE93" i="19" s="1"/>
  <c r="AD93" i="19" s="1"/>
  <c r="AC93" i="19" s="1"/>
  <c r="AA93" i="19"/>
  <c r="S93" i="19" s="1"/>
  <c r="K93" i="19" s="1"/>
  <c r="Y93" i="19"/>
  <c r="X93" i="19" s="1"/>
  <c r="W93" i="19" s="1"/>
  <c r="V93" i="19" s="1"/>
  <c r="U93" i="19" s="1"/>
  <c r="Q93" i="19"/>
  <c r="P93" i="19" s="1"/>
  <c r="O93" i="19"/>
  <c r="N93" i="19" s="1"/>
  <c r="M93" i="19" s="1"/>
  <c r="I93" i="19"/>
  <c r="H93" i="19" s="1"/>
  <c r="G93" i="19" s="1"/>
  <c r="F93" i="19" s="1"/>
  <c r="E93" i="19" s="1"/>
  <c r="AT92" i="19"/>
  <c r="AS92" i="19" s="1"/>
  <c r="AR92" i="19" s="1"/>
  <c r="AQ92" i="19" s="1"/>
  <c r="AO92" i="19"/>
  <c r="AM92" i="19"/>
  <c r="AL92" i="19" s="1"/>
  <c r="AK92" i="19" s="1"/>
  <c r="AJ92" i="19" s="1"/>
  <c r="AF92" i="19"/>
  <c r="AE92" i="19" s="1"/>
  <c r="AD92" i="19" s="1"/>
  <c r="AC92" i="19" s="1"/>
  <c r="AA92" i="19"/>
  <c r="S92" i="19" s="1"/>
  <c r="K92" i="19" s="1"/>
  <c r="Y92" i="19"/>
  <c r="X92" i="19" s="1"/>
  <c r="W92" i="19" s="1"/>
  <c r="V92" i="19" s="1"/>
  <c r="U92" i="19" s="1"/>
  <c r="Q92" i="19"/>
  <c r="P92" i="19" s="1"/>
  <c r="O92" i="19" s="1"/>
  <c r="N92" i="19" s="1"/>
  <c r="M92" i="19" s="1"/>
  <c r="I92" i="19"/>
  <c r="H92" i="19" s="1"/>
  <c r="G92" i="19" s="1"/>
  <c r="F92" i="19" s="1"/>
  <c r="E92" i="19" s="1"/>
  <c r="AT91" i="19"/>
  <c r="AS91" i="19" s="1"/>
  <c r="AR91" i="19" s="1"/>
  <c r="AQ91" i="19" s="1"/>
  <c r="AO91" i="19"/>
  <c r="AM91" i="19"/>
  <c r="AL91" i="19" s="1"/>
  <c r="AK91" i="19" s="1"/>
  <c r="AJ91" i="19" s="1"/>
  <c r="AF91" i="19"/>
  <c r="AE91" i="19"/>
  <c r="AD91" i="19" s="1"/>
  <c r="AC91" i="19" s="1"/>
  <c r="AA91" i="19"/>
  <c r="S91" i="19" s="1"/>
  <c r="K91" i="19" s="1"/>
  <c r="Y91" i="19"/>
  <c r="X91" i="19" s="1"/>
  <c r="W91" i="19" s="1"/>
  <c r="V91" i="19" s="1"/>
  <c r="U91" i="19" s="1"/>
  <c r="Q91" i="19"/>
  <c r="P91" i="19" s="1"/>
  <c r="O91" i="19" s="1"/>
  <c r="N91" i="19" s="1"/>
  <c r="M91" i="19" s="1"/>
  <c r="I91" i="19"/>
  <c r="H91" i="19" s="1"/>
  <c r="G91" i="19" s="1"/>
  <c r="F91" i="19" s="1"/>
  <c r="E91" i="19" s="1"/>
  <c r="AT90" i="19"/>
  <c r="AS90" i="19" s="1"/>
  <c r="AR90" i="19" s="1"/>
  <c r="AQ90" i="19" s="1"/>
  <c r="AO90" i="19"/>
  <c r="AM90" i="19"/>
  <c r="AL90" i="19"/>
  <c r="AK90" i="19" s="1"/>
  <c r="AJ90" i="19" s="1"/>
  <c r="AF90" i="19"/>
  <c r="AE90" i="19" s="1"/>
  <c r="AD90" i="19" s="1"/>
  <c r="AC90" i="19"/>
  <c r="AA90" i="19"/>
  <c r="S90" i="19" s="1"/>
  <c r="K90" i="19" s="1"/>
  <c r="Y90" i="19"/>
  <c r="X90" i="19" s="1"/>
  <c r="W90" i="19" s="1"/>
  <c r="V90" i="19" s="1"/>
  <c r="U90" i="19" s="1"/>
  <c r="Q90" i="19"/>
  <c r="P90" i="19" s="1"/>
  <c r="O90" i="19" s="1"/>
  <c r="N90" i="19" s="1"/>
  <c r="M90" i="19" s="1"/>
  <c r="I90" i="19"/>
  <c r="H90" i="19" s="1"/>
  <c r="G90" i="19" s="1"/>
  <c r="F90" i="19" s="1"/>
  <c r="E90" i="19" s="1"/>
  <c r="AT89" i="19"/>
  <c r="AS89" i="19" s="1"/>
  <c r="AR89" i="19" s="1"/>
  <c r="AQ89" i="19" s="1"/>
  <c r="AO89" i="19"/>
  <c r="AM89" i="19"/>
  <c r="AL89" i="19" s="1"/>
  <c r="AK89" i="19" s="1"/>
  <c r="AJ89" i="19" s="1"/>
  <c r="AF89" i="19"/>
  <c r="AE89" i="19"/>
  <c r="AD89" i="19" s="1"/>
  <c r="AC89" i="19" s="1"/>
  <c r="AA89" i="19"/>
  <c r="S89" i="19" s="1"/>
  <c r="K89" i="19" s="1"/>
  <c r="Y89" i="19"/>
  <c r="X89" i="19" s="1"/>
  <c r="W89" i="19" s="1"/>
  <c r="V89" i="19" s="1"/>
  <c r="U89" i="19" s="1"/>
  <c r="Q89" i="19"/>
  <c r="P89" i="19" s="1"/>
  <c r="O89" i="19" s="1"/>
  <c r="N89" i="19" s="1"/>
  <c r="M89" i="19" s="1"/>
  <c r="I89" i="19"/>
  <c r="H89" i="19" s="1"/>
  <c r="G89" i="19" s="1"/>
  <c r="F89" i="19" s="1"/>
  <c r="E89" i="19" s="1"/>
  <c r="AT88" i="19"/>
  <c r="AS88" i="19" s="1"/>
  <c r="AR88" i="19" s="1"/>
  <c r="AQ88" i="19" s="1"/>
  <c r="AO88" i="19"/>
  <c r="AM88" i="19"/>
  <c r="AL88" i="19" s="1"/>
  <c r="AK88" i="19" s="1"/>
  <c r="AJ88" i="19" s="1"/>
  <c r="AF88" i="19"/>
  <c r="AE88" i="19" s="1"/>
  <c r="AD88" i="19" s="1"/>
  <c r="AC88" i="19" s="1"/>
  <c r="AA88" i="19"/>
  <c r="S88" i="19" s="1"/>
  <c r="K88" i="19" s="1"/>
  <c r="Y88" i="19"/>
  <c r="X88" i="19" s="1"/>
  <c r="W88" i="19" s="1"/>
  <c r="V88" i="19" s="1"/>
  <c r="U88" i="19" s="1"/>
  <c r="Q88" i="19"/>
  <c r="P88" i="19" s="1"/>
  <c r="O88" i="19" s="1"/>
  <c r="N88" i="19" s="1"/>
  <c r="M88" i="19" s="1"/>
  <c r="I88" i="19"/>
  <c r="H88" i="19" s="1"/>
  <c r="G88" i="19" s="1"/>
  <c r="F88" i="19" s="1"/>
  <c r="E88" i="19" s="1"/>
  <c r="AT87" i="19"/>
  <c r="AS87" i="19" s="1"/>
  <c r="AR87" i="19" s="1"/>
  <c r="AQ87" i="19" s="1"/>
  <c r="AO87" i="19"/>
  <c r="AM87" i="19"/>
  <c r="AL87" i="19" s="1"/>
  <c r="AK87" i="19" s="1"/>
  <c r="AJ87" i="19" s="1"/>
  <c r="AF87" i="19"/>
  <c r="AE87" i="19"/>
  <c r="AD87" i="19" s="1"/>
  <c r="AC87" i="19" s="1"/>
  <c r="AA87" i="19"/>
  <c r="S87" i="19" s="1"/>
  <c r="K87" i="19" s="1"/>
  <c r="Y87" i="19"/>
  <c r="X87" i="19" s="1"/>
  <c r="W87" i="19" s="1"/>
  <c r="V87" i="19" s="1"/>
  <c r="U87" i="19" s="1"/>
  <c r="Q87" i="19"/>
  <c r="P87" i="19" s="1"/>
  <c r="O87" i="19" s="1"/>
  <c r="N87" i="19" s="1"/>
  <c r="M87" i="19" s="1"/>
  <c r="I87" i="19"/>
  <c r="H87" i="19" s="1"/>
  <c r="G87" i="19" s="1"/>
  <c r="F87" i="19" s="1"/>
  <c r="E87" i="19" s="1"/>
  <c r="AT86" i="19"/>
  <c r="AS86" i="19" s="1"/>
  <c r="AR86" i="19" s="1"/>
  <c r="AQ86" i="19" s="1"/>
  <c r="AO86" i="19"/>
  <c r="AM86" i="19"/>
  <c r="AL86" i="19" s="1"/>
  <c r="AK86" i="19" s="1"/>
  <c r="AJ86" i="19" s="1"/>
  <c r="AF86" i="19"/>
  <c r="AE86" i="19" s="1"/>
  <c r="AD86" i="19" s="1"/>
  <c r="AC86" i="19" s="1"/>
  <c r="AA86" i="19"/>
  <c r="S86" i="19" s="1"/>
  <c r="K86" i="19" s="1"/>
  <c r="Y86" i="19"/>
  <c r="X86" i="19" s="1"/>
  <c r="W86" i="19" s="1"/>
  <c r="V86" i="19" s="1"/>
  <c r="U86" i="19" s="1"/>
  <c r="Q86" i="19"/>
  <c r="P86" i="19" s="1"/>
  <c r="O86" i="19" s="1"/>
  <c r="N86" i="19" s="1"/>
  <c r="M86" i="19" s="1"/>
  <c r="I86" i="19"/>
  <c r="H86" i="19" s="1"/>
  <c r="G86" i="19" s="1"/>
  <c r="F86" i="19" s="1"/>
  <c r="E86" i="19" s="1"/>
  <c r="AT85" i="19"/>
  <c r="AS85" i="19" s="1"/>
  <c r="AR85" i="19" s="1"/>
  <c r="AQ85" i="19" s="1"/>
  <c r="AO85" i="19"/>
  <c r="AM85" i="19"/>
  <c r="AL85" i="19" s="1"/>
  <c r="AK85" i="19" s="1"/>
  <c r="AJ85" i="19" s="1"/>
  <c r="AF85" i="19"/>
  <c r="AE85" i="19" s="1"/>
  <c r="AD85" i="19" s="1"/>
  <c r="AC85" i="19" s="1"/>
  <c r="AA85" i="19"/>
  <c r="S85" i="19" s="1"/>
  <c r="K85" i="19" s="1"/>
  <c r="Y85" i="19"/>
  <c r="X85" i="19" s="1"/>
  <c r="W85" i="19" s="1"/>
  <c r="V85" i="19" s="1"/>
  <c r="U85" i="19" s="1"/>
  <c r="Q85" i="19"/>
  <c r="P85" i="19" s="1"/>
  <c r="O85" i="19" s="1"/>
  <c r="N85" i="19" s="1"/>
  <c r="M85" i="19" s="1"/>
  <c r="I85" i="19"/>
  <c r="H85" i="19" s="1"/>
  <c r="G85" i="19" s="1"/>
  <c r="F85" i="19" s="1"/>
  <c r="E85" i="19" s="1"/>
  <c r="AT84" i="19"/>
  <c r="AS84" i="19" s="1"/>
  <c r="AR84" i="19" s="1"/>
  <c r="AQ84" i="19" s="1"/>
  <c r="AO84" i="19"/>
  <c r="AM84" i="19"/>
  <c r="AL84" i="19" s="1"/>
  <c r="AK84" i="19" s="1"/>
  <c r="AJ84" i="19" s="1"/>
  <c r="AF84" i="19"/>
  <c r="AE84" i="19" s="1"/>
  <c r="AD84" i="19" s="1"/>
  <c r="AC84" i="19" s="1"/>
  <c r="AA84" i="19"/>
  <c r="S84" i="19" s="1"/>
  <c r="K84" i="19" s="1"/>
  <c r="Y84" i="19"/>
  <c r="X84" i="19" s="1"/>
  <c r="W84" i="19" s="1"/>
  <c r="V84" i="19" s="1"/>
  <c r="U84" i="19" s="1"/>
  <c r="Q84" i="19"/>
  <c r="P84" i="19" s="1"/>
  <c r="O84" i="19" s="1"/>
  <c r="N84" i="19" s="1"/>
  <c r="M84" i="19" s="1"/>
  <c r="I84" i="19"/>
  <c r="H84" i="19" s="1"/>
  <c r="G84" i="19"/>
  <c r="F84" i="19" s="1"/>
  <c r="E84" i="19" s="1"/>
  <c r="AT83" i="19"/>
  <c r="AS83" i="19" s="1"/>
  <c r="AR83" i="19" s="1"/>
  <c r="AQ83" i="19" s="1"/>
  <c r="AO83" i="19"/>
  <c r="AM83" i="19"/>
  <c r="AL83" i="19" s="1"/>
  <c r="AK83" i="19" s="1"/>
  <c r="AJ83" i="19" s="1"/>
  <c r="AF83" i="19"/>
  <c r="AE83" i="19" s="1"/>
  <c r="AD83" i="19" s="1"/>
  <c r="AC83" i="19" s="1"/>
  <c r="AA83" i="19"/>
  <c r="S83" i="19" s="1"/>
  <c r="K83" i="19" s="1"/>
  <c r="Y83" i="19"/>
  <c r="X83" i="19" s="1"/>
  <c r="W83" i="19" s="1"/>
  <c r="V83" i="19" s="1"/>
  <c r="U83" i="19" s="1"/>
  <c r="Q83" i="19"/>
  <c r="P83" i="19" s="1"/>
  <c r="O83" i="19" s="1"/>
  <c r="N83" i="19" s="1"/>
  <c r="M83" i="19" s="1"/>
  <c r="I83" i="19"/>
  <c r="H83" i="19" s="1"/>
  <c r="G83" i="19" s="1"/>
  <c r="F83" i="19" s="1"/>
  <c r="E83" i="19" s="1"/>
  <c r="AT82" i="19"/>
  <c r="AS82" i="19" s="1"/>
  <c r="AR82" i="19" s="1"/>
  <c r="AQ82" i="19" s="1"/>
  <c r="AO82" i="19"/>
  <c r="AM82" i="19"/>
  <c r="AL82" i="19" s="1"/>
  <c r="AK82" i="19" s="1"/>
  <c r="AJ82" i="19" s="1"/>
  <c r="AF82" i="19"/>
  <c r="AE82" i="19" s="1"/>
  <c r="AD82" i="19" s="1"/>
  <c r="AC82" i="19" s="1"/>
  <c r="AA82" i="19"/>
  <c r="S82" i="19" s="1"/>
  <c r="K82" i="19" s="1"/>
  <c r="Y82" i="19"/>
  <c r="X82" i="19" s="1"/>
  <c r="W82" i="19" s="1"/>
  <c r="V82" i="19" s="1"/>
  <c r="U82" i="19" s="1"/>
  <c r="Q82" i="19"/>
  <c r="P82" i="19" s="1"/>
  <c r="O82" i="19" s="1"/>
  <c r="N82" i="19" s="1"/>
  <c r="M82" i="19" s="1"/>
  <c r="I82" i="19"/>
  <c r="H82" i="19" s="1"/>
  <c r="G82" i="19" s="1"/>
  <c r="F82" i="19" s="1"/>
  <c r="E82" i="19" s="1"/>
  <c r="AT81" i="19"/>
  <c r="AS81" i="19" s="1"/>
  <c r="AR81" i="19" s="1"/>
  <c r="AQ81" i="19" s="1"/>
  <c r="AO81" i="19"/>
  <c r="AM81" i="19"/>
  <c r="AL81" i="19" s="1"/>
  <c r="AK81" i="19" s="1"/>
  <c r="AJ81" i="19" s="1"/>
  <c r="AF81" i="19"/>
  <c r="AE81" i="19" s="1"/>
  <c r="AD81" i="19" s="1"/>
  <c r="AC81" i="19" s="1"/>
  <c r="AA81" i="19"/>
  <c r="S81" i="19" s="1"/>
  <c r="K81" i="19" s="1"/>
  <c r="Y81" i="19"/>
  <c r="X81" i="19" s="1"/>
  <c r="W81" i="19" s="1"/>
  <c r="V81" i="19" s="1"/>
  <c r="U81" i="19" s="1"/>
  <c r="Q81" i="19"/>
  <c r="P81" i="19" s="1"/>
  <c r="O81" i="19" s="1"/>
  <c r="N81" i="19" s="1"/>
  <c r="M81" i="19" s="1"/>
  <c r="I81" i="19"/>
  <c r="H81" i="19" s="1"/>
  <c r="G81" i="19" s="1"/>
  <c r="F81" i="19" s="1"/>
  <c r="E81" i="19" s="1"/>
  <c r="AT80" i="19"/>
  <c r="AS80" i="19" s="1"/>
  <c r="AR80" i="19" s="1"/>
  <c r="AQ80" i="19" s="1"/>
  <c r="AO80" i="19"/>
  <c r="AM80" i="19"/>
  <c r="AL80" i="19" s="1"/>
  <c r="AK80" i="19" s="1"/>
  <c r="AJ80" i="19" s="1"/>
  <c r="AF80" i="19"/>
  <c r="AE80" i="19" s="1"/>
  <c r="AD80" i="19" s="1"/>
  <c r="AC80" i="19" s="1"/>
  <c r="AA80" i="19"/>
  <c r="S80" i="19" s="1"/>
  <c r="K80" i="19" s="1"/>
  <c r="Y80" i="19"/>
  <c r="X80" i="19" s="1"/>
  <c r="W80" i="19" s="1"/>
  <c r="V80" i="19" s="1"/>
  <c r="U80" i="19" s="1"/>
  <c r="Q80" i="19"/>
  <c r="P80" i="19" s="1"/>
  <c r="O80" i="19" s="1"/>
  <c r="N80" i="19" s="1"/>
  <c r="M80" i="19" s="1"/>
  <c r="I80" i="19"/>
  <c r="H80" i="19" s="1"/>
  <c r="G80" i="19" s="1"/>
  <c r="F80" i="19" s="1"/>
  <c r="E80" i="19" s="1"/>
  <c r="AT79" i="19"/>
  <c r="AS79" i="19" s="1"/>
  <c r="AR79" i="19" s="1"/>
  <c r="AQ79" i="19" s="1"/>
  <c r="AO79" i="19"/>
  <c r="AM79" i="19"/>
  <c r="AL79" i="19" s="1"/>
  <c r="AK79" i="19" s="1"/>
  <c r="AJ79" i="19" s="1"/>
  <c r="AF79" i="19"/>
  <c r="AE79" i="19" s="1"/>
  <c r="AD79" i="19" s="1"/>
  <c r="AC79" i="19" s="1"/>
  <c r="AA79" i="19"/>
  <c r="S79" i="19" s="1"/>
  <c r="K79" i="19" s="1"/>
  <c r="Y79" i="19"/>
  <c r="X79" i="19" s="1"/>
  <c r="W79" i="19" s="1"/>
  <c r="V79" i="19" s="1"/>
  <c r="U79" i="19" s="1"/>
  <c r="Q79" i="19"/>
  <c r="P79" i="19" s="1"/>
  <c r="O79" i="19" s="1"/>
  <c r="N79" i="19" s="1"/>
  <c r="M79" i="19" s="1"/>
  <c r="I79" i="19"/>
  <c r="H79" i="19" s="1"/>
  <c r="G79" i="19" s="1"/>
  <c r="F79" i="19" s="1"/>
  <c r="E79" i="19" s="1"/>
  <c r="AY78" i="19"/>
  <c r="AT78" i="19"/>
  <c r="AS78" i="19" s="1"/>
  <c r="AR78" i="19" s="1"/>
  <c r="AQ78" i="19" s="1"/>
  <c r="AO78" i="19"/>
  <c r="AM78" i="19"/>
  <c r="AL78" i="19"/>
  <c r="AK78" i="19" s="1"/>
  <c r="AJ78" i="19" s="1"/>
  <c r="AF78" i="19"/>
  <c r="AE78" i="19" s="1"/>
  <c r="AD78" i="19" s="1"/>
  <c r="AC78" i="19" s="1"/>
  <c r="AA78" i="19"/>
  <c r="S78" i="19" s="1"/>
  <c r="K78" i="19" s="1"/>
  <c r="Y78" i="19"/>
  <c r="X78" i="19" s="1"/>
  <c r="W78" i="19" s="1"/>
  <c r="V78" i="19" s="1"/>
  <c r="U78" i="19" s="1"/>
  <c r="Q78" i="19"/>
  <c r="P78" i="19" s="1"/>
  <c r="O78" i="19" s="1"/>
  <c r="N78" i="19" s="1"/>
  <c r="M78" i="19" s="1"/>
  <c r="I78" i="19"/>
  <c r="H78" i="19" s="1"/>
  <c r="G78" i="19" s="1"/>
  <c r="F78" i="19" s="1"/>
  <c r="E78" i="19" s="1"/>
  <c r="AT77" i="19"/>
  <c r="AS77" i="19" s="1"/>
  <c r="AR77" i="19" s="1"/>
  <c r="AQ77" i="19" s="1"/>
  <c r="AO77" i="19"/>
  <c r="AM77" i="19"/>
  <c r="AL77" i="19" s="1"/>
  <c r="AK77" i="19" s="1"/>
  <c r="AJ77" i="19" s="1"/>
  <c r="AF77" i="19"/>
  <c r="AE77" i="19" s="1"/>
  <c r="AD77" i="19" s="1"/>
  <c r="AC77" i="19" s="1"/>
  <c r="AA77" i="19"/>
  <c r="S77" i="19" s="1"/>
  <c r="K77" i="19" s="1"/>
  <c r="Y77" i="19"/>
  <c r="X77" i="19" s="1"/>
  <c r="W77" i="19"/>
  <c r="V77" i="19" s="1"/>
  <c r="U77" i="19" s="1"/>
  <c r="Q77" i="19"/>
  <c r="P77" i="19" s="1"/>
  <c r="O77" i="19" s="1"/>
  <c r="N77" i="19" s="1"/>
  <c r="M77" i="19" s="1"/>
  <c r="I77" i="19"/>
  <c r="H77" i="19" s="1"/>
  <c r="G77" i="19" s="1"/>
  <c r="F77" i="19" s="1"/>
  <c r="E77" i="19" s="1"/>
  <c r="AT76" i="19"/>
  <c r="AS76" i="19" s="1"/>
  <c r="AR76" i="19" s="1"/>
  <c r="AQ76" i="19" s="1"/>
  <c r="AO76" i="19"/>
  <c r="AM76" i="19"/>
  <c r="AL76" i="19" s="1"/>
  <c r="AK76" i="19" s="1"/>
  <c r="AJ76" i="19" s="1"/>
  <c r="AF76" i="19"/>
  <c r="AE76" i="19" s="1"/>
  <c r="AD76" i="19" s="1"/>
  <c r="AC76" i="19" s="1"/>
  <c r="AA76" i="19"/>
  <c r="S76" i="19" s="1"/>
  <c r="K76" i="19" s="1"/>
  <c r="Y76" i="19"/>
  <c r="X76" i="19" s="1"/>
  <c r="W76" i="19" s="1"/>
  <c r="V76" i="19" s="1"/>
  <c r="U76" i="19" s="1"/>
  <c r="Q76" i="19"/>
  <c r="P76" i="19" s="1"/>
  <c r="O76" i="19" s="1"/>
  <c r="N76" i="19" s="1"/>
  <c r="M76" i="19" s="1"/>
  <c r="I76" i="19"/>
  <c r="H76" i="19" s="1"/>
  <c r="G76" i="19" s="1"/>
  <c r="F76" i="19" s="1"/>
  <c r="E76" i="19" s="1"/>
  <c r="AT75" i="19"/>
  <c r="AS75" i="19" s="1"/>
  <c r="AR75" i="19" s="1"/>
  <c r="AQ75" i="19" s="1"/>
  <c r="AO75" i="19"/>
  <c r="AM75" i="19"/>
  <c r="AL75" i="19" s="1"/>
  <c r="AK75" i="19" s="1"/>
  <c r="AJ75" i="19" s="1"/>
  <c r="AF75" i="19"/>
  <c r="AE75" i="19" s="1"/>
  <c r="AD75" i="19" s="1"/>
  <c r="AC75" i="19" s="1"/>
  <c r="AA75" i="19"/>
  <c r="S75" i="19" s="1"/>
  <c r="K75" i="19" s="1"/>
  <c r="Y75" i="19"/>
  <c r="X75" i="19" s="1"/>
  <c r="W75" i="19" s="1"/>
  <c r="V75" i="19" s="1"/>
  <c r="U75" i="19" s="1"/>
  <c r="Q75" i="19"/>
  <c r="P75" i="19" s="1"/>
  <c r="O75" i="19" s="1"/>
  <c r="N75" i="19" s="1"/>
  <c r="M75" i="19" s="1"/>
  <c r="I75" i="19"/>
  <c r="H75" i="19" s="1"/>
  <c r="G75" i="19" s="1"/>
  <c r="F75" i="19" s="1"/>
  <c r="E75" i="19" s="1"/>
  <c r="AT74" i="19"/>
  <c r="AS74" i="19" s="1"/>
  <c r="AR74" i="19" s="1"/>
  <c r="AQ74" i="19" s="1"/>
  <c r="AO74" i="19"/>
  <c r="AM74" i="19"/>
  <c r="AL74" i="19" s="1"/>
  <c r="AK74" i="19" s="1"/>
  <c r="AJ74" i="19" s="1"/>
  <c r="AF74" i="19"/>
  <c r="AE74" i="19" s="1"/>
  <c r="AD74" i="19" s="1"/>
  <c r="AC74" i="19" s="1"/>
  <c r="AA74" i="19"/>
  <c r="S74" i="19" s="1"/>
  <c r="K74" i="19" s="1"/>
  <c r="Y74" i="19"/>
  <c r="X74" i="19" s="1"/>
  <c r="W74" i="19" s="1"/>
  <c r="V74" i="19" s="1"/>
  <c r="U74" i="19" s="1"/>
  <c r="Q74" i="19"/>
  <c r="P74" i="19" s="1"/>
  <c r="O74" i="19" s="1"/>
  <c r="N74" i="19" s="1"/>
  <c r="M74" i="19" s="1"/>
  <c r="I74" i="19"/>
  <c r="H74" i="19" s="1"/>
  <c r="G74" i="19" s="1"/>
  <c r="F74" i="19" s="1"/>
  <c r="E74" i="19" s="1"/>
  <c r="AT73" i="19"/>
  <c r="AS73" i="19" s="1"/>
  <c r="AR73" i="19" s="1"/>
  <c r="AQ73" i="19" s="1"/>
  <c r="AO73" i="19"/>
  <c r="AM73" i="19"/>
  <c r="AL73" i="19" s="1"/>
  <c r="AK73" i="19" s="1"/>
  <c r="AJ73" i="19" s="1"/>
  <c r="AF73" i="19"/>
  <c r="AE73" i="19" s="1"/>
  <c r="AD73" i="19" s="1"/>
  <c r="AC73" i="19" s="1"/>
  <c r="AA73" i="19"/>
  <c r="S73" i="19" s="1"/>
  <c r="K73" i="19" s="1"/>
  <c r="Y73" i="19"/>
  <c r="X73" i="19" s="1"/>
  <c r="W73" i="19" s="1"/>
  <c r="V73" i="19" s="1"/>
  <c r="U73" i="19" s="1"/>
  <c r="Q73" i="19"/>
  <c r="P73" i="19" s="1"/>
  <c r="O73" i="19" s="1"/>
  <c r="N73" i="19" s="1"/>
  <c r="M73" i="19" s="1"/>
  <c r="I73" i="19"/>
  <c r="H73" i="19" s="1"/>
  <c r="G73" i="19" s="1"/>
  <c r="F73" i="19" s="1"/>
  <c r="E73" i="19" s="1"/>
  <c r="AT72" i="19"/>
  <c r="AS72" i="19" s="1"/>
  <c r="AR72" i="19" s="1"/>
  <c r="AQ72" i="19" s="1"/>
  <c r="AO72" i="19"/>
  <c r="AM72" i="19"/>
  <c r="AL72" i="19" s="1"/>
  <c r="AK72" i="19" s="1"/>
  <c r="AJ72" i="19" s="1"/>
  <c r="AF72" i="19"/>
  <c r="AE72" i="19" s="1"/>
  <c r="AD72" i="19" s="1"/>
  <c r="AC72" i="19" s="1"/>
  <c r="AA72" i="19"/>
  <c r="S72" i="19" s="1"/>
  <c r="K72" i="19" s="1"/>
  <c r="Y72" i="19"/>
  <c r="X72" i="19" s="1"/>
  <c r="W72" i="19" s="1"/>
  <c r="V72" i="19" s="1"/>
  <c r="U72" i="19" s="1"/>
  <c r="Q72" i="19"/>
  <c r="P72" i="19" s="1"/>
  <c r="O72" i="19" s="1"/>
  <c r="N72" i="19" s="1"/>
  <c r="M72" i="19" s="1"/>
  <c r="I72" i="19"/>
  <c r="H72" i="19" s="1"/>
  <c r="G72" i="19"/>
  <c r="F72" i="19" s="1"/>
  <c r="E72" i="19" s="1"/>
  <c r="AT71" i="19"/>
  <c r="AS71" i="19" s="1"/>
  <c r="AR71" i="19" s="1"/>
  <c r="AQ71" i="19" s="1"/>
  <c r="AO71" i="19"/>
  <c r="AM71" i="19"/>
  <c r="AL71" i="19"/>
  <c r="AK71" i="19" s="1"/>
  <c r="AJ71" i="19" s="1"/>
  <c r="AF71" i="19"/>
  <c r="AE71" i="19" s="1"/>
  <c r="AD71" i="19" s="1"/>
  <c r="AC71" i="19" s="1"/>
  <c r="AA71" i="19"/>
  <c r="S71" i="19" s="1"/>
  <c r="K71" i="19" s="1"/>
  <c r="Y71" i="19"/>
  <c r="X71" i="19" s="1"/>
  <c r="W71" i="19" s="1"/>
  <c r="V71" i="19" s="1"/>
  <c r="U71" i="19" s="1"/>
  <c r="Q71" i="19"/>
  <c r="P71" i="19" s="1"/>
  <c r="O71" i="19" s="1"/>
  <c r="N71" i="19" s="1"/>
  <c r="M71" i="19" s="1"/>
  <c r="I71" i="19"/>
  <c r="H71" i="19" s="1"/>
  <c r="G71" i="19" s="1"/>
  <c r="F71" i="19" s="1"/>
  <c r="E71" i="19" s="1"/>
  <c r="AT70" i="19"/>
  <c r="AS70" i="19" s="1"/>
  <c r="AR70" i="19" s="1"/>
  <c r="AQ70" i="19" s="1"/>
  <c r="AO70" i="19"/>
  <c r="AM70" i="19"/>
  <c r="AL70" i="19" s="1"/>
  <c r="AK70" i="19" s="1"/>
  <c r="AJ70" i="19" s="1"/>
  <c r="AF70" i="19"/>
  <c r="AE70" i="19" s="1"/>
  <c r="AD70" i="19" s="1"/>
  <c r="AC70" i="19" s="1"/>
  <c r="AA70" i="19"/>
  <c r="S70" i="19" s="1"/>
  <c r="K70" i="19" s="1"/>
  <c r="Y70" i="19"/>
  <c r="X70" i="19" s="1"/>
  <c r="W70" i="19" s="1"/>
  <c r="V70" i="19" s="1"/>
  <c r="U70" i="19" s="1"/>
  <c r="Q70" i="19"/>
  <c r="P70" i="19" s="1"/>
  <c r="O70" i="19" s="1"/>
  <c r="N70" i="19" s="1"/>
  <c r="M70" i="19" s="1"/>
  <c r="I70" i="19"/>
  <c r="H70" i="19" s="1"/>
  <c r="G70" i="19" s="1"/>
  <c r="F70" i="19" s="1"/>
  <c r="E70" i="19" s="1"/>
  <c r="AT69" i="19"/>
  <c r="AS69" i="19" s="1"/>
  <c r="AR69" i="19" s="1"/>
  <c r="AQ69" i="19" s="1"/>
  <c r="AO69" i="19"/>
  <c r="AM69" i="19"/>
  <c r="AL69" i="19" s="1"/>
  <c r="AK69" i="19" s="1"/>
  <c r="AJ69" i="19" s="1"/>
  <c r="AF69" i="19"/>
  <c r="AE69" i="19" s="1"/>
  <c r="AD69" i="19" s="1"/>
  <c r="AC69" i="19" s="1"/>
  <c r="AA69" i="19"/>
  <c r="S69" i="19" s="1"/>
  <c r="K69" i="19" s="1"/>
  <c r="Y69" i="19"/>
  <c r="X69" i="19" s="1"/>
  <c r="W69" i="19" s="1"/>
  <c r="V69" i="19" s="1"/>
  <c r="U69" i="19" s="1"/>
  <c r="Q69" i="19"/>
  <c r="P69" i="19" s="1"/>
  <c r="O69" i="19" s="1"/>
  <c r="N69" i="19" s="1"/>
  <c r="M69" i="19" s="1"/>
  <c r="I69" i="19"/>
  <c r="H69" i="19" s="1"/>
  <c r="G69" i="19" s="1"/>
  <c r="F69" i="19" s="1"/>
  <c r="E69" i="19" s="1"/>
  <c r="AT68" i="19"/>
  <c r="AS68" i="19" s="1"/>
  <c r="AR68" i="19" s="1"/>
  <c r="AQ68" i="19" s="1"/>
  <c r="AO68" i="19"/>
  <c r="AM68" i="19"/>
  <c r="AL68" i="19" s="1"/>
  <c r="AK68" i="19" s="1"/>
  <c r="AJ68" i="19" s="1"/>
  <c r="AF68" i="19"/>
  <c r="AE68" i="19" s="1"/>
  <c r="AD68" i="19" s="1"/>
  <c r="AC68" i="19" s="1"/>
  <c r="AA68" i="19"/>
  <c r="S68" i="19" s="1"/>
  <c r="K68" i="19" s="1"/>
  <c r="Y68" i="19"/>
  <c r="X68" i="19" s="1"/>
  <c r="W68" i="19" s="1"/>
  <c r="V68" i="19" s="1"/>
  <c r="U68" i="19" s="1"/>
  <c r="Q68" i="19"/>
  <c r="P68" i="19" s="1"/>
  <c r="O68" i="19" s="1"/>
  <c r="N68" i="19" s="1"/>
  <c r="M68" i="19" s="1"/>
  <c r="I68" i="19"/>
  <c r="H68" i="19" s="1"/>
  <c r="G68" i="19" s="1"/>
  <c r="F68" i="19" s="1"/>
  <c r="E68" i="19" s="1"/>
  <c r="AT67" i="19"/>
  <c r="AS67" i="19" s="1"/>
  <c r="AR67" i="19" s="1"/>
  <c r="AQ67" i="19" s="1"/>
  <c r="AO67" i="19"/>
  <c r="AM67" i="19"/>
  <c r="AL67" i="19" s="1"/>
  <c r="AK67" i="19" s="1"/>
  <c r="AJ67" i="19" s="1"/>
  <c r="AF67" i="19"/>
  <c r="AE67" i="19"/>
  <c r="AD67" i="19" s="1"/>
  <c r="AC67" i="19" s="1"/>
  <c r="AA67" i="19"/>
  <c r="S67" i="19" s="1"/>
  <c r="K67" i="19" s="1"/>
  <c r="Y67" i="19"/>
  <c r="X67" i="19" s="1"/>
  <c r="W67" i="19" s="1"/>
  <c r="V67" i="19" s="1"/>
  <c r="U67" i="19" s="1"/>
  <c r="Q67" i="19"/>
  <c r="P67" i="19" s="1"/>
  <c r="O67" i="19" s="1"/>
  <c r="N67" i="19" s="1"/>
  <c r="M67" i="19" s="1"/>
  <c r="I67" i="19"/>
  <c r="H67" i="19" s="1"/>
  <c r="G67" i="19" s="1"/>
  <c r="F67" i="19" s="1"/>
  <c r="E67" i="19" s="1"/>
  <c r="AT66" i="19"/>
  <c r="AS66" i="19" s="1"/>
  <c r="AR66" i="19" s="1"/>
  <c r="AQ66" i="19" s="1"/>
  <c r="AO66" i="19"/>
  <c r="AM66" i="19"/>
  <c r="AL66" i="19" s="1"/>
  <c r="AK66" i="19" s="1"/>
  <c r="AJ66" i="19" s="1"/>
  <c r="AF66" i="19"/>
  <c r="AE66" i="19" s="1"/>
  <c r="AD66" i="19" s="1"/>
  <c r="AC66" i="19" s="1"/>
  <c r="AA66" i="19"/>
  <c r="S66" i="19" s="1"/>
  <c r="K66" i="19" s="1"/>
  <c r="Y66" i="19"/>
  <c r="X66" i="19" s="1"/>
  <c r="W66" i="19" s="1"/>
  <c r="V66" i="19" s="1"/>
  <c r="U66" i="19" s="1"/>
  <c r="Q66" i="19"/>
  <c r="P66" i="19" s="1"/>
  <c r="O66" i="19" s="1"/>
  <c r="N66" i="19" s="1"/>
  <c r="M66" i="19" s="1"/>
  <c r="I66" i="19"/>
  <c r="H66" i="19" s="1"/>
  <c r="G66" i="19" s="1"/>
  <c r="F66" i="19" s="1"/>
  <c r="E66" i="19" s="1"/>
  <c r="AT65" i="19"/>
  <c r="AS65" i="19" s="1"/>
  <c r="AR65" i="19" s="1"/>
  <c r="AQ65" i="19" s="1"/>
  <c r="AO65" i="19"/>
  <c r="AM65" i="19"/>
  <c r="AL65" i="19" s="1"/>
  <c r="AK65" i="19" s="1"/>
  <c r="AJ65" i="19" s="1"/>
  <c r="AF65" i="19"/>
  <c r="AE65" i="19" s="1"/>
  <c r="AD65" i="19" s="1"/>
  <c r="AC65" i="19" s="1"/>
  <c r="AA65" i="19"/>
  <c r="S65" i="19" s="1"/>
  <c r="K65" i="19" s="1"/>
  <c r="Y65" i="19"/>
  <c r="X65" i="19" s="1"/>
  <c r="W65" i="19" s="1"/>
  <c r="V65" i="19" s="1"/>
  <c r="U65" i="19" s="1"/>
  <c r="Q65" i="19"/>
  <c r="P65" i="19" s="1"/>
  <c r="O65" i="19" s="1"/>
  <c r="N65" i="19" s="1"/>
  <c r="M65" i="19" s="1"/>
  <c r="I65" i="19"/>
  <c r="H65" i="19" s="1"/>
  <c r="G65" i="19" s="1"/>
  <c r="F65" i="19" s="1"/>
  <c r="E65" i="19" s="1"/>
  <c r="AT64" i="19"/>
  <c r="AS64" i="19" s="1"/>
  <c r="AR64" i="19" s="1"/>
  <c r="AQ64" i="19" s="1"/>
  <c r="AO64" i="19"/>
  <c r="AM64" i="19"/>
  <c r="AL64" i="19" s="1"/>
  <c r="AK64" i="19" s="1"/>
  <c r="AJ64" i="19" s="1"/>
  <c r="AF64" i="19"/>
  <c r="AE64" i="19" s="1"/>
  <c r="AD64" i="19" s="1"/>
  <c r="AC64" i="19" s="1"/>
  <c r="AA64" i="19"/>
  <c r="S64" i="19" s="1"/>
  <c r="K64" i="19" s="1"/>
  <c r="Y64" i="19"/>
  <c r="X64" i="19" s="1"/>
  <c r="W64" i="19" s="1"/>
  <c r="V64" i="19" s="1"/>
  <c r="U64" i="19" s="1"/>
  <c r="Q64" i="19"/>
  <c r="P64" i="19" s="1"/>
  <c r="O64" i="19" s="1"/>
  <c r="N64" i="19" s="1"/>
  <c r="M64" i="19" s="1"/>
  <c r="I64" i="19"/>
  <c r="H64" i="19" s="1"/>
  <c r="G64" i="19" s="1"/>
  <c r="F64" i="19" s="1"/>
  <c r="E64" i="19" s="1"/>
  <c r="AY63" i="19"/>
  <c r="AT63" i="19"/>
  <c r="AS63" i="19" s="1"/>
  <c r="AR63" i="19" s="1"/>
  <c r="AQ63" i="19" s="1"/>
  <c r="AO63" i="19"/>
  <c r="AM63" i="19"/>
  <c r="AL63" i="19" s="1"/>
  <c r="AK63" i="19" s="1"/>
  <c r="AJ63" i="19" s="1"/>
  <c r="AF63" i="19"/>
  <c r="AE63" i="19" s="1"/>
  <c r="AD63" i="19" s="1"/>
  <c r="AC63" i="19" s="1"/>
  <c r="AA63" i="19"/>
  <c r="S63" i="19" s="1"/>
  <c r="K63" i="19" s="1"/>
  <c r="Y63" i="19"/>
  <c r="X63" i="19" s="1"/>
  <c r="W63" i="19" s="1"/>
  <c r="V63" i="19" s="1"/>
  <c r="U63" i="19" s="1"/>
  <c r="Q63" i="19"/>
  <c r="P63" i="19"/>
  <c r="O63" i="19" s="1"/>
  <c r="N63" i="19" s="1"/>
  <c r="M63" i="19" s="1"/>
  <c r="I63" i="19"/>
  <c r="H63" i="19"/>
  <c r="G63" i="19" s="1"/>
  <c r="F63" i="19" s="1"/>
  <c r="E63" i="19" s="1"/>
  <c r="AT62" i="19"/>
  <c r="AS62" i="19" s="1"/>
  <c r="AR62" i="19" s="1"/>
  <c r="AQ62" i="19" s="1"/>
  <c r="AO62" i="19"/>
  <c r="AM62" i="19"/>
  <c r="AL62" i="19" s="1"/>
  <c r="AK62" i="19" s="1"/>
  <c r="AJ62" i="19" s="1"/>
  <c r="AF62" i="19"/>
  <c r="AE62" i="19" s="1"/>
  <c r="AD62" i="19" s="1"/>
  <c r="AC62" i="19" s="1"/>
  <c r="AA62" i="19"/>
  <c r="S62" i="19" s="1"/>
  <c r="K62" i="19" s="1"/>
  <c r="Y62" i="19"/>
  <c r="X62" i="19" s="1"/>
  <c r="W62" i="19" s="1"/>
  <c r="V62" i="19" s="1"/>
  <c r="U62" i="19" s="1"/>
  <c r="Q62" i="19"/>
  <c r="P62" i="19" s="1"/>
  <c r="O62" i="19" s="1"/>
  <c r="N62" i="19" s="1"/>
  <c r="M62" i="19" s="1"/>
  <c r="I62" i="19"/>
  <c r="H62" i="19" s="1"/>
  <c r="G62" i="19" s="1"/>
  <c r="F62" i="19" s="1"/>
  <c r="E62" i="19" s="1"/>
  <c r="AT61" i="19"/>
  <c r="AS61" i="19" s="1"/>
  <c r="AR61" i="19" s="1"/>
  <c r="AQ61" i="19" s="1"/>
  <c r="AO61" i="19"/>
  <c r="AM61" i="19"/>
  <c r="AL61" i="19" s="1"/>
  <c r="AK61" i="19" s="1"/>
  <c r="AJ61" i="19" s="1"/>
  <c r="AF61" i="19"/>
  <c r="AE61" i="19" s="1"/>
  <c r="AD61" i="19" s="1"/>
  <c r="AC61" i="19" s="1"/>
  <c r="AA61" i="19"/>
  <c r="S61" i="19" s="1"/>
  <c r="K61" i="19" s="1"/>
  <c r="Y61" i="19"/>
  <c r="X61" i="19"/>
  <c r="W61" i="19" s="1"/>
  <c r="V61" i="19" s="1"/>
  <c r="U61" i="19" s="1"/>
  <c r="Q61" i="19"/>
  <c r="P61" i="19" s="1"/>
  <c r="O61" i="19" s="1"/>
  <c r="N61" i="19" s="1"/>
  <c r="M61" i="19" s="1"/>
  <c r="I61" i="19"/>
  <c r="H61" i="19" s="1"/>
  <c r="G61" i="19" s="1"/>
  <c r="F61" i="19" s="1"/>
  <c r="E61" i="19" s="1"/>
  <c r="AT60" i="19"/>
  <c r="AS60" i="19" s="1"/>
  <c r="AR60" i="19" s="1"/>
  <c r="AQ60" i="19" s="1"/>
  <c r="AO60" i="19"/>
  <c r="AM60" i="19"/>
  <c r="AL60" i="19" s="1"/>
  <c r="AK60" i="19" s="1"/>
  <c r="AJ60" i="19" s="1"/>
  <c r="AF60" i="19"/>
  <c r="AE60" i="19" s="1"/>
  <c r="AD60" i="19" s="1"/>
  <c r="AC60" i="19" s="1"/>
  <c r="AA60" i="19"/>
  <c r="S60" i="19" s="1"/>
  <c r="K60" i="19" s="1"/>
  <c r="Y60" i="19"/>
  <c r="X60" i="19" s="1"/>
  <c r="W60" i="19" s="1"/>
  <c r="V60" i="19" s="1"/>
  <c r="U60" i="19" s="1"/>
  <c r="Q60" i="19"/>
  <c r="P60" i="19" s="1"/>
  <c r="O60" i="19" s="1"/>
  <c r="N60" i="19" s="1"/>
  <c r="M60" i="19" s="1"/>
  <c r="I60" i="19"/>
  <c r="H60" i="19" s="1"/>
  <c r="G60" i="19" s="1"/>
  <c r="F60" i="19" s="1"/>
  <c r="E60" i="19" s="1"/>
  <c r="AT59" i="19"/>
  <c r="AS59" i="19" s="1"/>
  <c r="AR59" i="19" s="1"/>
  <c r="AQ59" i="19" s="1"/>
  <c r="AO59" i="19"/>
  <c r="AM59" i="19"/>
  <c r="AL59" i="19" s="1"/>
  <c r="AK59" i="19" s="1"/>
  <c r="AJ59" i="19" s="1"/>
  <c r="AF59" i="19"/>
  <c r="AE59" i="19" s="1"/>
  <c r="AD59" i="19" s="1"/>
  <c r="AC59" i="19" s="1"/>
  <c r="AA59" i="19"/>
  <c r="S59" i="19" s="1"/>
  <c r="K59" i="19" s="1"/>
  <c r="Y59" i="19"/>
  <c r="X59" i="19" s="1"/>
  <c r="W59" i="19" s="1"/>
  <c r="V59" i="19" s="1"/>
  <c r="U59" i="19" s="1"/>
  <c r="Q59" i="19"/>
  <c r="P59" i="19" s="1"/>
  <c r="O59" i="19" s="1"/>
  <c r="N59" i="19" s="1"/>
  <c r="M59" i="19" s="1"/>
  <c r="I59" i="19"/>
  <c r="H59" i="19" s="1"/>
  <c r="G59" i="19" s="1"/>
  <c r="F59" i="19" s="1"/>
  <c r="E59" i="19" s="1"/>
  <c r="AT58" i="19"/>
  <c r="AS58" i="19" s="1"/>
  <c r="AR58" i="19" s="1"/>
  <c r="AQ58" i="19" s="1"/>
  <c r="AO58" i="19"/>
  <c r="AM58" i="19"/>
  <c r="AL58" i="19" s="1"/>
  <c r="AK58" i="19" s="1"/>
  <c r="AJ58" i="19" s="1"/>
  <c r="AF58" i="19"/>
  <c r="AE58" i="19" s="1"/>
  <c r="AD58" i="19" s="1"/>
  <c r="AC58" i="19" s="1"/>
  <c r="AA58" i="19"/>
  <c r="S58" i="19" s="1"/>
  <c r="Y58" i="19"/>
  <c r="X58" i="19"/>
  <c r="W58" i="19" s="1"/>
  <c r="V58" i="19" s="1"/>
  <c r="U58" i="19" s="1"/>
  <c r="Q58" i="19"/>
  <c r="P58" i="19" s="1"/>
  <c r="O58" i="19" s="1"/>
  <c r="N58" i="19" s="1"/>
  <c r="M58" i="19" s="1"/>
  <c r="K58" i="19"/>
  <c r="I58" i="19"/>
  <c r="H58" i="19" s="1"/>
  <c r="G58" i="19" s="1"/>
  <c r="F58" i="19" s="1"/>
  <c r="E58" i="19" s="1"/>
  <c r="AT57" i="19"/>
  <c r="AS57" i="19" s="1"/>
  <c r="AR57" i="19" s="1"/>
  <c r="AQ57" i="19" s="1"/>
  <c r="AO57" i="19"/>
  <c r="AM57" i="19"/>
  <c r="AL57" i="19" s="1"/>
  <c r="AK57" i="19" s="1"/>
  <c r="AJ57" i="19" s="1"/>
  <c r="AF57" i="19"/>
  <c r="AE57" i="19" s="1"/>
  <c r="AD57" i="19" s="1"/>
  <c r="AC57" i="19" s="1"/>
  <c r="AA57" i="19"/>
  <c r="S57" i="19" s="1"/>
  <c r="K57" i="19" s="1"/>
  <c r="Y57" i="19"/>
  <c r="X57" i="19" s="1"/>
  <c r="W57" i="19" s="1"/>
  <c r="V57" i="19" s="1"/>
  <c r="U57" i="19" s="1"/>
  <c r="Q57" i="19"/>
  <c r="P57" i="19" s="1"/>
  <c r="O57" i="19" s="1"/>
  <c r="N57" i="19" s="1"/>
  <c r="M57" i="19" s="1"/>
  <c r="I57" i="19"/>
  <c r="H57" i="19" s="1"/>
  <c r="G57" i="19" s="1"/>
  <c r="F57" i="19" s="1"/>
  <c r="E57" i="19" s="1"/>
  <c r="AT56" i="19"/>
  <c r="AS56" i="19" s="1"/>
  <c r="AR56" i="19" s="1"/>
  <c r="AQ56" i="19" s="1"/>
  <c r="AO56" i="19"/>
  <c r="AM56" i="19"/>
  <c r="AL56" i="19" s="1"/>
  <c r="AK56" i="19" s="1"/>
  <c r="AJ56" i="19" s="1"/>
  <c r="AF56" i="19"/>
  <c r="AE56" i="19" s="1"/>
  <c r="AD56" i="19" s="1"/>
  <c r="AC56" i="19" s="1"/>
  <c r="AA56" i="19"/>
  <c r="S56" i="19" s="1"/>
  <c r="K56" i="19" s="1"/>
  <c r="Y56" i="19"/>
  <c r="X56" i="19" s="1"/>
  <c r="W56" i="19" s="1"/>
  <c r="V56" i="19" s="1"/>
  <c r="U56" i="19" s="1"/>
  <c r="Q56" i="19"/>
  <c r="P56" i="19" s="1"/>
  <c r="O56" i="19" s="1"/>
  <c r="N56" i="19" s="1"/>
  <c r="M56" i="19" s="1"/>
  <c r="I56" i="19"/>
  <c r="H56" i="19" s="1"/>
  <c r="G56" i="19" s="1"/>
  <c r="F56" i="19" s="1"/>
  <c r="E56" i="19" s="1"/>
  <c r="AT55" i="19"/>
  <c r="AS55" i="19" s="1"/>
  <c r="AR55" i="19" s="1"/>
  <c r="AQ55" i="19" s="1"/>
  <c r="AO55" i="19"/>
  <c r="AM55" i="19"/>
  <c r="AL55" i="19" s="1"/>
  <c r="AK55" i="19" s="1"/>
  <c r="AJ55" i="19" s="1"/>
  <c r="AF55" i="19"/>
  <c r="AE55" i="19" s="1"/>
  <c r="AD55" i="19" s="1"/>
  <c r="AC55" i="19" s="1"/>
  <c r="AA55" i="19"/>
  <c r="S55" i="19" s="1"/>
  <c r="K55" i="19" s="1"/>
  <c r="Y55" i="19"/>
  <c r="X55" i="19" s="1"/>
  <c r="W55" i="19" s="1"/>
  <c r="V55" i="19" s="1"/>
  <c r="U55" i="19" s="1"/>
  <c r="Q55" i="19"/>
  <c r="P55" i="19" s="1"/>
  <c r="O55" i="19" s="1"/>
  <c r="N55" i="19" s="1"/>
  <c r="M55" i="19" s="1"/>
  <c r="I55" i="19"/>
  <c r="H55" i="19" s="1"/>
  <c r="G55" i="19" s="1"/>
  <c r="F55" i="19" s="1"/>
  <c r="E55" i="19" s="1"/>
  <c r="AT54" i="19"/>
  <c r="AS54" i="19" s="1"/>
  <c r="AR54" i="19" s="1"/>
  <c r="AQ54" i="19" s="1"/>
  <c r="AO54" i="19"/>
  <c r="AM54" i="19"/>
  <c r="AL54" i="19" s="1"/>
  <c r="AK54" i="19" s="1"/>
  <c r="AJ54" i="19" s="1"/>
  <c r="AF54" i="19"/>
  <c r="AE54" i="19" s="1"/>
  <c r="AD54" i="19" s="1"/>
  <c r="AC54" i="19" s="1"/>
  <c r="AA54" i="19"/>
  <c r="S54" i="19" s="1"/>
  <c r="K54" i="19" s="1"/>
  <c r="Y54" i="19"/>
  <c r="X54" i="19" s="1"/>
  <c r="W54" i="19" s="1"/>
  <c r="V54" i="19" s="1"/>
  <c r="U54" i="19" s="1"/>
  <c r="Q54" i="19"/>
  <c r="P54" i="19" s="1"/>
  <c r="O54" i="19" s="1"/>
  <c r="N54" i="19" s="1"/>
  <c r="M54" i="19" s="1"/>
  <c r="I54" i="19"/>
  <c r="H54" i="19" s="1"/>
  <c r="G54" i="19" s="1"/>
  <c r="F54" i="19" s="1"/>
  <c r="E54" i="19" s="1"/>
  <c r="AT53" i="19"/>
  <c r="AS53" i="19" s="1"/>
  <c r="AR53" i="19" s="1"/>
  <c r="AQ53" i="19" s="1"/>
  <c r="AO53" i="19"/>
  <c r="AM53" i="19"/>
  <c r="AL53" i="19" s="1"/>
  <c r="AK53" i="19" s="1"/>
  <c r="AJ53" i="19" s="1"/>
  <c r="AF53" i="19"/>
  <c r="AE53" i="19" s="1"/>
  <c r="AD53" i="19" s="1"/>
  <c r="AC53" i="19" s="1"/>
  <c r="AA53" i="19"/>
  <c r="S53" i="19" s="1"/>
  <c r="K53" i="19" s="1"/>
  <c r="Y53" i="19"/>
  <c r="X53" i="19" s="1"/>
  <c r="W53" i="19" s="1"/>
  <c r="V53" i="19" s="1"/>
  <c r="U53" i="19" s="1"/>
  <c r="Q53" i="19"/>
  <c r="P53" i="19" s="1"/>
  <c r="O53" i="19" s="1"/>
  <c r="N53" i="19" s="1"/>
  <c r="M53" i="19" s="1"/>
  <c r="I53" i="19"/>
  <c r="H53" i="19" s="1"/>
  <c r="G53" i="19" s="1"/>
  <c r="F53" i="19" s="1"/>
  <c r="E53" i="19" s="1"/>
  <c r="AT52" i="19"/>
  <c r="AS52" i="19" s="1"/>
  <c r="AR52" i="19" s="1"/>
  <c r="AQ52" i="19" s="1"/>
  <c r="AO52" i="19"/>
  <c r="AM52" i="19"/>
  <c r="AL52" i="19" s="1"/>
  <c r="AK52" i="19" s="1"/>
  <c r="AJ52" i="19" s="1"/>
  <c r="AF52" i="19"/>
  <c r="AE52" i="19" s="1"/>
  <c r="AD52" i="19" s="1"/>
  <c r="AC52" i="19" s="1"/>
  <c r="AA52" i="19"/>
  <c r="S52" i="19" s="1"/>
  <c r="K52" i="19" s="1"/>
  <c r="Y52" i="19"/>
  <c r="X52" i="19" s="1"/>
  <c r="W52" i="19" s="1"/>
  <c r="V52" i="19" s="1"/>
  <c r="U52" i="19" s="1"/>
  <c r="Q52" i="19"/>
  <c r="P52" i="19" s="1"/>
  <c r="O52" i="19" s="1"/>
  <c r="N52" i="19" s="1"/>
  <c r="M52" i="19" s="1"/>
  <c r="I52" i="19"/>
  <c r="H52" i="19" s="1"/>
  <c r="G52" i="19" s="1"/>
  <c r="F52" i="19" s="1"/>
  <c r="E52" i="19" s="1"/>
  <c r="AT51" i="19"/>
  <c r="AS51" i="19" s="1"/>
  <c r="AR51" i="19" s="1"/>
  <c r="AQ51" i="19" s="1"/>
  <c r="AO51" i="19"/>
  <c r="AM51" i="19"/>
  <c r="AL51" i="19" s="1"/>
  <c r="AK51" i="19" s="1"/>
  <c r="AJ51" i="19" s="1"/>
  <c r="AF51" i="19"/>
  <c r="AE51" i="19" s="1"/>
  <c r="AD51" i="19" s="1"/>
  <c r="AC51" i="19" s="1"/>
  <c r="AA51" i="19"/>
  <c r="S51" i="19" s="1"/>
  <c r="K51" i="19" s="1"/>
  <c r="Y51" i="19"/>
  <c r="X51" i="19" s="1"/>
  <c r="W51" i="19" s="1"/>
  <c r="V51" i="19" s="1"/>
  <c r="U51" i="19" s="1"/>
  <c r="Q51" i="19"/>
  <c r="P51" i="19" s="1"/>
  <c r="O51" i="19" s="1"/>
  <c r="N51" i="19" s="1"/>
  <c r="M51" i="19" s="1"/>
  <c r="I51" i="19"/>
  <c r="H51" i="19" s="1"/>
  <c r="G51" i="19" s="1"/>
  <c r="F51" i="19" s="1"/>
  <c r="E51" i="19" s="1"/>
  <c r="AT50" i="19"/>
  <c r="AS50" i="19" s="1"/>
  <c r="AR50" i="19" s="1"/>
  <c r="AQ50" i="19" s="1"/>
  <c r="AO50" i="19"/>
  <c r="AM50" i="19"/>
  <c r="AL50" i="19" s="1"/>
  <c r="AK50" i="19" s="1"/>
  <c r="AJ50" i="19" s="1"/>
  <c r="AF50" i="19"/>
  <c r="AE50" i="19" s="1"/>
  <c r="AD50" i="19" s="1"/>
  <c r="AC50" i="19" s="1"/>
  <c r="AA50" i="19"/>
  <c r="S50" i="19" s="1"/>
  <c r="K50" i="19" s="1"/>
  <c r="Y50" i="19"/>
  <c r="X50" i="19" s="1"/>
  <c r="W50" i="19" s="1"/>
  <c r="V50" i="19" s="1"/>
  <c r="U50" i="19" s="1"/>
  <c r="Q50" i="19"/>
  <c r="P50" i="19" s="1"/>
  <c r="O50" i="19" s="1"/>
  <c r="N50" i="19" s="1"/>
  <c r="M50" i="19" s="1"/>
  <c r="I50" i="19"/>
  <c r="H50" i="19" s="1"/>
  <c r="G50" i="19" s="1"/>
  <c r="F50" i="19" s="1"/>
  <c r="E50" i="19" s="1"/>
  <c r="AT49" i="19"/>
  <c r="AS49" i="19" s="1"/>
  <c r="AR49" i="19" s="1"/>
  <c r="AQ49" i="19" s="1"/>
  <c r="AO49" i="19"/>
  <c r="AM49" i="19"/>
  <c r="AL49" i="19" s="1"/>
  <c r="AK49" i="19" s="1"/>
  <c r="AJ49" i="19" s="1"/>
  <c r="AF49" i="19"/>
  <c r="AE49" i="19" s="1"/>
  <c r="AD49" i="19" s="1"/>
  <c r="AC49" i="19" s="1"/>
  <c r="AA49" i="19"/>
  <c r="S49" i="19" s="1"/>
  <c r="K49" i="19" s="1"/>
  <c r="Y49" i="19"/>
  <c r="X49" i="19" s="1"/>
  <c r="W49" i="19" s="1"/>
  <c r="V49" i="19" s="1"/>
  <c r="U49" i="19" s="1"/>
  <c r="Q49" i="19"/>
  <c r="P49" i="19" s="1"/>
  <c r="O49" i="19" s="1"/>
  <c r="N49" i="19" s="1"/>
  <c r="M49" i="19" s="1"/>
  <c r="I49" i="19"/>
  <c r="H49" i="19" s="1"/>
  <c r="G49" i="19" s="1"/>
  <c r="F49" i="19" s="1"/>
  <c r="E49" i="19" s="1"/>
  <c r="AY48" i="19"/>
  <c r="AT48" i="19"/>
  <c r="AS48" i="19" s="1"/>
  <c r="AR48" i="19" s="1"/>
  <c r="AQ48" i="19" s="1"/>
  <c r="AO48" i="19"/>
  <c r="AM48" i="19"/>
  <c r="AL48" i="19" s="1"/>
  <c r="AK48" i="19" s="1"/>
  <c r="AJ48" i="19" s="1"/>
  <c r="AF48" i="19"/>
  <c r="AE48" i="19" s="1"/>
  <c r="AD48" i="19" s="1"/>
  <c r="AC48" i="19" s="1"/>
  <c r="AA48" i="19"/>
  <c r="S48" i="19" s="1"/>
  <c r="K48" i="19" s="1"/>
  <c r="Y48" i="19"/>
  <c r="X48" i="19" s="1"/>
  <c r="W48" i="19" s="1"/>
  <c r="V48" i="19" s="1"/>
  <c r="U48" i="19" s="1"/>
  <c r="Q48" i="19"/>
  <c r="P48" i="19" s="1"/>
  <c r="O48" i="19" s="1"/>
  <c r="N48" i="19" s="1"/>
  <c r="M48" i="19" s="1"/>
  <c r="I48" i="19"/>
  <c r="H48" i="19" s="1"/>
  <c r="G48" i="19"/>
  <c r="F48" i="19" s="1"/>
  <c r="E48" i="19" s="1"/>
  <c r="AT47" i="19"/>
  <c r="AS47" i="19" s="1"/>
  <c r="AR47" i="19" s="1"/>
  <c r="AQ47" i="19" s="1"/>
  <c r="AO47" i="19"/>
  <c r="AM47" i="19"/>
  <c r="AL47" i="19" s="1"/>
  <c r="AK47" i="19" s="1"/>
  <c r="AJ47" i="19" s="1"/>
  <c r="AF47" i="19"/>
  <c r="AE47" i="19" s="1"/>
  <c r="AD47" i="19" s="1"/>
  <c r="AC47" i="19" s="1"/>
  <c r="AA47" i="19"/>
  <c r="S47" i="19" s="1"/>
  <c r="K47" i="19" s="1"/>
  <c r="Y47" i="19"/>
  <c r="X47" i="19" s="1"/>
  <c r="W47" i="19" s="1"/>
  <c r="V47" i="19" s="1"/>
  <c r="U47" i="19" s="1"/>
  <c r="Q47" i="19"/>
  <c r="P47" i="19" s="1"/>
  <c r="O47" i="19" s="1"/>
  <c r="N47" i="19" s="1"/>
  <c r="M47" i="19" s="1"/>
  <c r="I47" i="19"/>
  <c r="H47" i="19" s="1"/>
  <c r="G47" i="19" s="1"/>
  <c r="F47" i="19" s="1"/>
  <c r="E47" i="19" s="1"/>
  <c r="AT46" i="19"/>
  <c r="AS46" i="19" s="1"/>
  <c r="AR46" i="19" s="1"/>
  <c r="AQ46" i="19" s="1"/>
  <c r="AO46" i="19"/>
  <c r="AM46" i="19"/>
  <c r="AL46" i="19" s="1"/>
  <c r="AK46" i="19" s="1"/>
  <c r="AJ46" i="19" s="1"/>
  <c r="AF46" i="19"/>
  <c r="AE46" i="19" s="1"/>
  <c r="AD46" i="19" s="1"/>
  <c r="AC46" i="19" s="1"/>
  <c r="AA46" i="19"/>
  <c r="S46" i="19" s="1"/>
  <c r="K46" i="19" s="1"/>
  <c r="Y46" i="19"/>
  <c r="X46" i="19" s="1"/>
  <c r="W46" i="19" s="1"/>
  <c r="V46" i="19" s="1"/>
  <c r="U46" i="19" s="1"/>
  <c r="Q46" i="19"/>
  <c r="P46" i="19" s="1"/>
  <c r="O46" i="19" s="1"/>
  <c r="N46" i="19" s="1"/>
  <c r="M46" i="19" s="1"/>
  <c r="I46" i="19"/>
  <c r="H46" i="19" s="1"/>
  <c r="G46" i="19" s="1"/>
  <c r="F46" i="19" s="1"/>
  <c r="E46" i="19" s="1"/>
  <c r="AT45" i="19"/>
  <c r="AS45" i="19" s="1"/>
  <c r="AR45" i="19" s="1"/>
  <c r="AQ45" i="19" s="1"/>
  <c r="AO45" i="19"/>
  <c r="AM45" i="19"/>
  <c r="AL45" i="19" s="1"/>
  <c r="AK45" i="19" s="1"/>
  <c r="AJ45" i="19" s="1"/>
  <c r="AF45" i="19"/>
  <c r="AE45" i="19" s="1"/>
  <c r="AD45" i="19" s="1"/>
  <c r="AC45" i="19" s="1"/>
  <c r="AA45" i="19"/>
  <c r="S45" i="19" s="1"/>
  <c r="K45" i="19" s="1"/>
  <c r="Y45" i="19"/>
  <c r="X45" i="19"/>
  <c r="W45" i="19" s="1"/>
  <c r="V45" i="19" s="1"/>
  <c r="U45" i="19" s="1"/>
  <c r="Q45" i="19"/>
  <c r="P45" i="19" s="1"/>
  <c r="O45" i="19" s="1"/>
  <c r="N45" i="19" s="1"/>
  <c r="M45" i="19" s="1"/>
  <c r="I45" i="19"/>
  <c r="H45" i="19" s="1"/>
  <c r="G45" i="19" s="1"/>
  <c r="F45" i="19" s="1"/>
  <c r="E45" i="19" s="1"/>
  <c r="AT44" i="19"/>
  <c r="AS44" i="19" s="1"/>
  <c r="AR44" i="19" s="1"/>
  <c r="AQ44" i="19" s="1"/>
  <c r="AO44" i="19"/>
  <c r="AM44" i="19"/>
  <c r="AL44" i="19" s="1"/>
  <c r="AK44" i="19" s="1"/>
  <c r="AJ44" i="19" s="1"/>
  <c r="AF44" i="19"/>
  <c r="AE44" i="19" s="1"/>
  <c r="AD44" i="19" s="1"/>
  <c r="AC44" i="19" s="1"/>
  <c r="AA44" i="19"/>
  <c r="S44" i="19" s="1"/>
  <c r="Y44" i="19"/>
  <c r="X44" i="19" s="1"/>
  <c r="W44" i="19" s="1"/>
  <c r="V44" i="19" s="1"/>
  <c r="U44" i="19" s="1"/>
  <c r="Q44" i="19"/>
  <c r="P44" i="19" s="1"/>
  <c r="O44" i="19" s="1"/>
  <c r="N44" i="19" s="1"/>
  <c r="M44" i="19" s="1"/>
  <c r="K44" i="19"/>
  <c r="I44" i="19"/>
  <c r="H44" i="19" s="1"/>
  <c r="G44" i="19" s="1"/>
  <c r="F44" i="19" s="1"/>
  <c r="E44" i="19" s="1"/>
  <c r="AT43" i="19"/>
  <c r="AS43" i="19"/>
  <c r="AR43" i="19" s="1"/>
  <c r="AQ43" i="19" s="1"/>
  <c r="AO43" i="19"/>
  <c r="AM43" i="19"/>
  <c r="AL43" i="19" s="1"/>
  <c r="AK43" i="19" s="1"/>
  <c r="AJ43" i="19" s="1"/>
  <c r="AF43" i="19"/>
  <c r="AE43" i="19" s="1"/>
  <c r="AD43" i="19" s="1"/>
  <c r="AC43" i="19" s="1"/>
  <c r="AA43" i="19"/>
  <c r="S43" i="19" s="1"/>
  <c r="K43" i="19" s="1"/>
  <c r="Y43" i="19"/>
  <c r="X43" i="19" s="1"/>
  <c r="W43" i="19" s="1"/>
  <c r="V43" i="19" s="1"/>
  <c r="U43" i="19" s="1"/>
  <c r="Q43" i="19"/>
  <c r="P43" i="19" s="1"/>
  <c r="O43" i="19" s="1"/>
  <c r="N43" i="19" s="1"/>
  <c r="M43" i="19" s="1"/>
  <c r="I43" i="19"/>
  <c r="H43" i="19" s="1"/>
  <c r="G43" i="19" s="1"/>
  <c r="F43" i="19" s="1"/>
  <c r="E43" i="19" s="1"/>
  <c r="AT42" i="19"/>
  <c r="AS42" i="19" s="1"/>
  <c r="AR42" i="19" s="1"/>
  <c r="AQ42" i="19" s="1"/>
  <c r="AO42" i="19"/>
  <c r="AM42" i="19"/>
  <c r="AL42" i="19" s="1"/>
  <c r="AK42" i="19" s="1"/>
  <c r="AJ42" i="19" s="1"/>
  <c r="AF42" i="19"/>
  <c r="AE42" i="19" s="1"/>
  <c r="AD42" i="19" s="1"/>
  <c r="AC42" i="19" s="1"/>
  <c r="AA42" i="19"/>
  <c r="Y42" i="19"/>
  <c r="X42" i="19" s="1"/>
  <c r="W42" i="19" s="1"/>
  <c r="V42" i="19" s="1"/>
  <c r="U42" i="19" s="1"/>
  <c r="S42" i="19"/>
  <c r="K42" i="19" s="1"/>
  <c r="Q42" i="19"/>
  <c r="P42" i="19" s="1"/>
  <c r="O42" i="19" s="1"/>
  <c r="N42" i="19" s="1"/>
  <c r="M42" i="19" s="1"/>
  <c r="I42" i="19"/>
  <c r="H42" i="19" s="1"/>
  <c r="G42" i="19" s="1"/>
  <c r="F42" i="19" s="1"/>
  <c r="E42" i="19" s="1"/>
  <c r="AT41" i="19"/>
  <c r="AS41" i="19" s="1"/>
  <c r="AR41" i="19" s="1"/>
  <c r="AQ41" i="19" s="1"/>
  <c r="AO41" i="19"/>
  <c r="AM41" i="19"/>
  <c r="AL41" i="19" s="1"/>
  <c r="AK41" i="19" s="1"/>
  <c r="AJ41" i="19" s="1"/>
  <c r="AF41" i="19"/>
  <c r="AE41" i="19" s="1"/>
  <c r="AD41" i="19" s="1"/>
  <c r="AC41" i="19" s="1"/>
  <c r="AA41" i="19"/>
  <c r="S41" i="19" s="1"/>
  <c r="K41" i="19" s="1"/>
  <c r="Y41" i="19"/>
  <c r="X41" i="19" s="1"/>
  <c r="W41" i="19" s="1"/>
  <c r="V41" i="19" s="1"/>
  <c r="U41" i="19" s="1"/>
  <c r="Q41" i="19"/>
  <c r="P41" i="19" s="1"/>
  <c r="O41" i="19" s="1"/>
  <c r="N41" i="19" s="1"/>
  <c r="M41" i="19" s="1"/>
  <c r="I41" i="19"/>
  <c r="H41" i="19" s="1"/>
  <c r="G41" i="19" s="1"/>
  <c r="F41" i="19" s="1"/>
  <c r="E41" i="19" s="1"/>
  <c r="AT40" i="19"/>
  <c r="AS40" i="19" s="1"/>
  <c r="AR40" i="19" s="1"/>
  <c r="AQ40" i="19" s="1"/>
  <c r="AO40" i="19"/>
  <c r="AM40" i="19"/>
  <c r="AL40" i="19" s="1"/>
  <c r="AK40" i="19" s="1"/>
  <c r="AJ40" i="19" s="1"/>
  <c r="AF40" i="19"/>
  <c r="AE40" i="19" s="1"/>
  <c r="AD40" i="19" s="1"/>
  <c r="AC40" i="19" s="1"/>
  <c r="AA40" i="19"/>
  <c r="S40" i="19" s="1"/>
  <c r="K40" i="19" s="1"/>
  <c r="Y40" i="19"/>
  <c r="X40" i="19" s="1"/>
  <c r="W40" i="19" s="1"/>
  <c r="V40" i="19" s="1"/>
  <c r="U40" i="19" s="1"/>
  <c r="Q40" i="19"/>
  <c r="P40" i="19" s="1"/>
  <c r="O40" i="19" s="1"/>
  <c r="N40" i="19" s="1"/>
  <c r="M40" i="19" s="1"/>
  <c r="I40" i="19"/>
  <c r="H40" i="19" s="1"/>
  <c r="G40" i="19" s="1"/>
  <c r="F40" i="19" s="1"/>
  <c r="E40" i="19" s="1"/>
  <c r="AT39" i="19"/>
  <c r="AS39" i="19" s="1"/>
  <c r="AR39" i="19" s="1"/>
  <c r="AQ39" i="19" s="1"/>
  <c r="AO39" i="19"/>
  <c r="AM39" i="19"/>
  <c r="AL39" i="19" s="1"/>
  <c r="AK39" i="19" s="1"/>
  <c r="AJ39" i="19" s="1"/>
  <c r="AF39" i="19"/>
  <c r="AE39" i="19" s="1"/>
  <c r="AD39" i="19" s="1"/>
  <c r="AC39" i="19" s="1"/>
  <c r="AA39" i="19"/>
  <c r="S39" i="19" s="1"/>
  <c r="K39" i="19" s="1"/>
  <c r="Y39" i="19"/>
  <c r="X39" i="19" s="1"/>
  <c r="W39" i="19" s="1"/>
  <c r="V39" i="19" s="1"/>
  <c r="U39" i="19" s="1"/>
  <c r="Q39" i="19"/>
  <c r="P39" i="19" s="1"/>
  <c r="O39" i="19" s="1"/>
  <c r="N39" i="19" s="1"/>
  <c r="M39" i="19" s="1"/>
  <c r="I39" i="19"/>
  <c r="H39" i="19" s="1"/>
  <c r="G39" i="19" s="1"/>
  <c r="F39" i="19" s="1"/>
  <c r="E39" i="19" s="1"/>
  <c r="AT38" i="19"/>
  <c r="AS38" i="19" s="1"/>
  <c r="AR38" i="19" s="1"/>
  <c r="AQ38" i="19" s="1"/>
  <c r="AO38" i="19"/>
  <c r="AM38" i="19"/>
  <c r="AL38" i="19" s="1"/>
  <c r="AK38" i="19" s="1"/>
  <c r="AJ38" i="19" s="1"/>
  <c r="AF38" i="19"/>
  <c r="AE38" i="19" s="1"/>
  <c r="AD38" i="19" s="1"/>
  <c r="AC38" i="19" s="1"/>
  <c r="AA38" i="19"/>
  <c r="S38" i="19" s="1"/>
  <c r="K38" i="19" s="1"/>
  <c r="Y38" i="19"/>
  <c r="X38" i="19" s="1"/>
  <c r="W38" i="19" s="1"/>
  <c r="V38" i="19" s="1"/>
  <c r="U38" i="19" s="1"/>
  <c r="Q38" i="19"/>
  <c r="P38" i="19" s="1"/>
  <c r="O38" i="19" s="1"/>
  <c r="N38" i="19" s="1"/>
  <c r="M38" i="19" s="1"/>
  <c r="I38" i="19"/>
  <c r="H38" i="19" s="1"/>
  <c r="G38" i="19" s="1"/>
  <c r="F38" i="19" s="1"/>
  <c r="E38" i="19" s="1"/>
  <c r="AT37" i="19"/>
  <c r="AS37" i="19" s="1"/>
  <c r="AR37" i="19" s="1"/>
  <c r="AQ37" i="19" s="1"/>
  <c r="AO37" i="19"/>
  <c r="AM37" i="19"/>
  <c r="AL37" i="19" s="1"/>
  <c r="AK37" i="19" s="1"/>
  <c r="AJ37" i="19" s="1"/>
  <c r="AF37" i="19"/>
  <c r="AE37" i="19" s="1"/>
  <c r="AD37" i="19" s="1"/>
  <c r="AC37" i="19" s="1"/>
  <c r="AA37" i="19"/>
  <c r="S37" i="19" s="1"/>
  <c r="K37" i="19" s="1"/>
  <c r="Y37" i="19"/>
  <c r="X37" i="19"/>
  <c r="W37" i="19" s="1"/>
  <c r="V37" i="19" s="1"/>
  <c r="U37" i="19" s="1"/>
  <c r="Q37" i="19"/>
  <c r="P37" i="19" s="1"/>
  <c r="O37" i="19" s="1"/>
  <c r="N37" i="19" s="1"/>
  <c r="M37" i="19" s="1"/>
  <c r="I37" i="19"/>
  <c r="H37" i="19" s="1"/>
  <c r="G37" i="19" s="1"/>
  <c r="F37" i="19" s="1"/>
  <c r="E37" i="19" s="1"/>
  <c r="AT36" i="19"/>
  <c r="AS36" i="19" s="1"/>
  <c r="AR36" i="19" s="1"/>
  <c r="AQ36" i="19" s="1"/>
  <c r="AO36" i="19"/>
  <c r="AM36" i="19"/>
  <c r="AL36" i="19" s="1"/>
  <c r="AK36" i="19" s="1"/>
  <c r="AJ36" i="19" s="1"/>
  <c r="AF36" i="19"/>
  <c r="AE36" i="19" s="1"/>
  <c r="AD36" i="19" s="1"/>
  <c r="AC36" i="19" s="1"/>
  <c r="AA36" i="19"/>
  <c r="S36" i="19" s="1"/>
  <c r="K36" i="19" s="1"/>
  <c r="Y36" i="19"/>
  <c r="X36" i="19" s="1"/>
  <c r="W36" i="19"/>
  <c r="V36" i="19" s="1"/>
  <c r="U36" i="19" s="1"/>
  <c r="Q36" i="19"/>
  <c r="P36" i="19" s="1"/>
  <c r="O36" i="19" s="1"/>
  <c r="N36" i="19" s="1"/>
  <c r="M36" i="19" s="1"/>
  <c r="I36" i="19"/>
  <c r="H36" i="19" s="1"/>
  <c r="G36" i="19" s="1"/>
  <c r="F36" i="19" s="1"/>
  <c r="E36" i="19" s="1"/>
  <c r="AT35" i="19"/>
  <c r="AS35" i="19" s="1"/>
  <c r="AR35" i="19" s="1"/>
  <c r="AQ35" i="19" s="1"/>
  <c r="AO35" i="19"/>
  <c r="AM35" i="19"/>
  <c r="AL35" i="19" s="1"/>
  <c r="AK35" i="19" s="1"/>
  <c r="AJ35" i="19" s="1"/>
  <c r="AF35" i="19"/>
  <c r="AE35" i="19" s="1"/>
  <c r="AD35" i="19" s="1"/>
  <c r="AC35" i="19" s="1"/>
  <c r="AA35" i="19"/>
  <c r="S35" i="19" s="1"/>
  <c r="K35" i="19" s="1"/>
  <c r="Y35" i="19"/>
  <c r="X35" i="19" s="1"/>
  <c r="W35" i="19" s="1"/>
  <c r="V35" i="19" s="1"/>
  <c r="U35" i="19" s="1"/>
  <c r="Q35" i="19"/>
  <c r="P35" i="19" s="1"/>
  <c r="O35" i="19" s="1"/>
  <c r="N35" i="19" s="1"/>
  <c r="M35" i="19" s="1"/>
  <c r="I35" i="19"/>
  <c r="H35" i="19" s="1"/>
  <c r="G35" i="19" s="1"/>
  <c r="F35" i="19" s="1"/>
  <c r="E35" i="19" s="1"/>
  <c r="AT34" i="19"/>
  <c r="AS34" i="19" s="1"/>
  <c r="AR34" i="19" s="1"/>
  <c r="AQ34" i="19" s="1"/>
  <c r="AO34" i="19"/>
  <c r="AM34" i="19"/>
  <c r="AL34" i="19" s="1"/>
  <c r="AK34" i="19" s="1"/>
  <c r="AJ34" i="19" s="1"/>
  <c r="AF34" i="19"/>
  <c r="AE34" i="19" s="1"/>
  <c r="AD34" i="19" s="1"/>
  <c r="AC34" i="19" s="1"/>
  <c r="AA34" i="19"/>
  <c r="Y34" i="19"/>
  <c r="X34" i="19" s="1"/>
  <c r="W34" i="19" s="1"/>
  <c r="V34" i="19" s="1"/>
  <c r="U34" i="19" s="1"/>
  <c r="S34" i="19"/>
  <c r="K34" i="19" s="1"/>
  <c r="Q34" i="19"/>
  <c r="P34" i="19" s="1"/>
  <c r="O34" i="19" s="1"/>
  <c r="N34" i="19" s="1"/>
  <c r="M34" i="19" s="1"/>
  <c r="I34" i="19"/>
  <c r="H34" i="19" s="1"/>
  <c r="G34" i="19" s="1"/>
  <c r="F34" i="19" s="1"/>
  <c r="E34" i="19" s="1"/>
  <c r="AY33" i="19"/>
  <c r="AT33" i="19"/>
  <c r="AS33" i="19" s="1"/>
  <c r="AR33" i="19" s="1"/>
  <c r="AQ33" i="19" s="1"/>
  <c r="AO33" i="19"/>
  <c r="AM33" i="19"/>
  <c r="AL33" i="19" s="1"/>
  <c r="AK33" i="19" s="1"/>
  <c r="AJ33" i="19" s="1"/>
  <c r="AF33" i="19"/>
  <c r="AE33" i="19" s="1"/>
  <c r="AD33" i="19" s="1"/>
  <c r="AC33" i="19" s="1"/>
  <c r="AA33" i="19"/>
  <c r="S33" i="19" s="1"/>
  <c r="K33" i="19" s="1"/>
  <c r="Y33" i="19"/>
  <c r="X33" i="19" s="1"/>
  <c r="W33" i="19" s="1"/>
  <c r="V33" i="19" s="1"/>
  <c r="U33" i="19" s="1"/>
  <c r="Q33" i="19"/>
  <c r="P33" i="19" s="1"/>
  <c r="O33" i="19" s="1"/>
  <c r="N33" i="19" s="1"/>
  <c r="M33" i="19" s="1"/>
  <c r="I33" i="19"/>
  <c r="H33" i="19" s="1"/>
  <c r="G33" i="19" s="1"/>
  <c r="F33" i="19" s="1"/>
  <c r="E33" i="19" s="1"/>
  <c r="AT32" i="19"/>
  <c r="AS32" i="19" s="1"/>
  <c r="AR32" i="19" s="1"/>
  <c r="AQ32" i="19" s="1"/>
  <c r="AO32" i="19"/>
  <c r="AM32" i="19"/>
  <c r="AL32" i="19" s="1"/>
  <c r="AK32" i="19" s="1"/>
  <c r="AJ32" i="19" s="1"/>
  <c r="AF32" i="19"/>
  <c r="AE32" i="19" s="1"/>
  <c r="AD32" i="19" s="1"/>
  <c r="AC32" i="19" s="1"/>
  <c r="AA32" i="19"/>
  <c r="S32" i="19" s="1"/>
  <c r="K32" i="19" s="1"/>
  <c r="Y32" i="19"/>
  <c r="X32" i="19" s="1"/>
  <c r="W32" i="19" s="1"/>
  <c r="V32" i="19" s="1"/>
  <c r="U32" i="19" s="1"/>
  <c r="Q32" i="19"/>
  <c r="P32" i="19" s="1"/>
  <c r="O32" i="19" s="1"/>
  <c r="N32" i="19" s="1"/>
  <c r="M32" i="19" s="1"/>
  <c r="I32" i="19"/>
  <c r="H32" i="19" s="1"/>
  <c r="G32" i="19" s="1"/>
  <c r="F32" i="19" s="1"/>
  <c r="E32" i="19" s="1"/>
  <c r="AT31" i="19"/>
  <c r="AS31" i="19" s="1"/>
  <c r="AR31" i="19" s="1"/>
  <c r="AQ31" i="19" s="1"/>
  <c r="AO31" i="19"/>
  <c r="AM31" i="19"/>
  <c r="AL31" i="19" s="1"/>
  <c r="AK31" i="19" s="1"/>
  <c r="AJ31" i="19" s="1"/>
  <c r="AF31" i="19"/>
  <c r="AE31" i="19" s="1"/>
  <c r="AD31" i="19" s="1"/>
  <c r="AC31" i="19" s="1"/>
  <c r="AA31" i="19"/>
  <c r="S31" i="19" s="1"/>
  <c r="K31" i="19" s="1"/>
  <c r="Y31" i="19"/>
  <c r="X31" i="19" s="1"/>
  <c r="W31" i="19" s="1"/>
  <c r="V31" i="19" s="1"/>
  <c r="U31" i="19" s="1"/>
  <c r="Q31" i="19"/>
  <c r="P31" i="19" s="1"/>
  <c r="O31" i="19" s="1"/>
  <c r="N31" i="19" s="1"/>
  <c r="M31" i="19" s="1"/>
  <c r="I31" i="19"/>
  <c r="H31" i="19" s="1"/>
  <c r="G31" i="19" s="1"/>
  <c r="F31" i="19" s="1"/>
  <c r="E31" i="19" s="1"/>
  <c r="AT30" i="19"/>
  <c r="AS30" i="19" s="1"/>
  <c r="AR30" i="19" s="1"/>
  <c r="AQ30" i="19" s="1"/>
  <c r="AO30" i="19"/>
  <c r="AM30" i="19"/>
  <c r="AL30" i="19" s="1"/>
  <c r="AK30" i="19" s="1"/>
  <c r="AJ30" i="19" s="1"/>
  <c r="AF30" i="19"/>
  <c r="AE30" i="19" s="1"/>
  <c r="AD30" i="19" s="1"/>
  <c r="AC30" i="19" s="1"/>
  <c r="AA30" i="19"/>
  <c r="S30" i="19" s="1"/>
  <c r="K30" i="19" s="1"/>
  <c r="Y30" i="19"/>
  <c r="X30" i="19" s="1"/>
  <c r="W30" i="19" s="1"/>
  <c r="V30" i="19" s="1"/>
  <c r="U30" i="19" s="1"/>
  <c r="Q30" i="19"/>
  <c r="P30" i="19" s="1"/>
  <c r="O30" i="19" s="1"/>
  <c r="N30" i="19" s="1"/>
  <c r="M30" i="19" s="1"/>
  <c r="I30" i="19"/>
  <c r="H30" i="19" s="1"/>
  <c r="G30" i="19" s="1"/>
  <c r="F30" i="19" s="1"/>
  <c r="E30" i="19" s="1"/>
  <c r="AT29" i="19"/>
  <c r="AS29" i="19" s="1"/>
  <c r="AR29" i="19" s="1"/>
  <c r="AQ29" i="19" s="1"/>
  <c r="AO29" i="19"/>
  <c r="AM29" i="19"/>
  <c r="AL29" i="19" s="1"/>
  <c r="AK29" i="19" s="1"/>
  <c r="AJ29" i="19" s="1"/>
  <c r="AF29" i="19"/>
  <c r="AE29" i="19" s="1"/>
  <c r="AD29" i="19" s="1"/>
  <c r="AC29" i="19" s="1"/>
  <c r="AA29" i="19"/>
  <c r="S29" i="19" s="1"/>
  <c r="K29" i="19" s="1"/>
  <c r="Y29" i="19"/>
  <c r="X29" i="19" s="1"/>
  <c r="W29" i="19" s="1"/>
  <c r="V29" i="19" s="1"/>
  <c r="U29" i="19" s="1"/>
  <c r="Q29" i="19"/>
  <c r="P29" i="19" s="1"/>
  <c r="O29" i="19" s="1"/>
  <c r="N29" i="19" s="1"/>
  <c r="M29" i="19" s="1"/>
  <c r="I29" i="19"/>
  <c r="H29" i="19" s="1"/>
  <c r="G29" i="19" s="1"/>
  <c r="F29" i="19" s="1"/>
  <c r="E29" i="19" s="1"/>
  <c r="AT28" i="19"/>
  <c r="AS28" i="19" s="1"/>
  <c r="AR28" i="19"/>
  <c r="AQ28" i="19" s="1"/>
  <c r="AO28" i="19"/>
  <c r="AM28" i="19"/>
  <c r="AL28" i="19" s="1"/>
  <c r="AK28" i="19" s="1"/>
  <c r="AJ28" i="19" s="1"/>
  <c r="AF28" i="19"/>
  <c r="AE28" i="19" s="1"/>
  <c r="AD28" i="19" s="1"/>
  <c r="AC28" i="19" s="1"/>
  <c r="AA28" i="19"/>
  <c r="S28" i="19" s="1"/>
  <c r="K28" i="19" s="1"/>
  <c r="Y28" i="19"/>
  <c r="X28" i="19" s="1"/>
  <c r="W28" i="19" s="1"/>
  <c r="V28" i="19" s="1"/>
  <c r="U28" i="19" s="1"/>
  <c r="Q28" i="19"/>
  <c r="P28" i="19" s="1"/>
  <c r="O28" i="19" s="1"/>
  <c r="N28" i="19" s="1"/>
  <c r="M28" i="19" s="1"/>
  <c r="I28" i="19"/>
  <c r="H28" i="19" s="1"/>
  <c r="G28" i="19" s="1"/>
  <c r="F28" i="19" s="1"/>
  <c r="E28" i="19" s="1"/>
  <c r="AT27" i="19"/>
  <c r="AS27" i="19" s="1"/>
  <c r="AR27" i="19" s="1"/>
  <c r="AQ27" i="19" s="1"/>
  <c r="AO27" i="19"/>
  <c r="AM27" i="19"/>
  <c r="AL27" i="19" s="1"/>
  <c r="AK27" i="19" s="1"/>
  <c r="AJ27" i="19" s="1"/>
  <c r="AF27" i="19"/>
  <c r="AE27" i="19" s="1"/>
  <c r="AD27" i="19" s="1"/>
  <c r="AC27" i="19" s="1"/>
  <c r="AA27" i="19"/>
  <c r="S27" i="19" s="1"/>
  <c r="K27" i="19" s="1"/>
  <c r="Y27" i="19"/>
  <c r="X27" i="19" s="1"/>
  <c r="W27" i="19" s="1"/>
  <c r="V27" i="19" s="1"/>
  <c r="U27" i="19" s="1"/>
  <c r="Q27" i="19"/>
  <c r="P27" i="19" s="1"/>
  <c r="O27" i="19" s="1"/>
  <c r="N27" i="19" s="1"/>
  <c r="M27" i="19" s="1"/>
  <c r="I27" i="19"/>
  <c r="H27" i="19" s="1"/>
  <c r="G27" i="19" s="1"/>
  <c r="F27" i="19" s="1"/>
  <c r="E27" i="19" s="1"/>
  <c r="AT26" i="19"/>
  <c r="AS26" i="19" s="1"/>
  <c r="AR26" i="19" s="1"/>
  <c r="AQ26" i="19" s="1"/>
  <c r="AO26" i="19"/>
  <c r="AM26" i="19"/>
  <c r="AL26" i="19" s="1"/>
  <c r="AK26" i="19" s="1"/>
  <c r="AJ26" i="19" s="1"/>
  <c r="AF26" i="19"/>
  <c r="AE26" i="19" s="1"/>
  <c r="AD26" i="19" s="1"/>
  <c r="AC26" i="19" s="1"/>
  <c r="AA26" i="19"/>
  <c r="S26" i="19" s="1"/>
  <c r="K26" i="19" s="1"/>
  <c r="Y26" i="19"/>
  <c r="X26" i="19"/>
  <c r="W26" i="19" s="1"/>
  <c r="V26" i="19" s="1"/>
  <c r="U26" i="19" s="1"/>
  <c r="Q26" i="19"/>
  <c r="P26" i="19" s="1"/>
  <c r="O26" i="19" s="1"/>
  <c r="N26" i="19" s="1"/>
  <c r="M26" i="19" s="1"/>
  <c r="I26" i="19"/>
  <c r="H26" i="19" s="1"/>
  <c r="G26" i="19" s="1"/>
  <c r="F26" i="19" s="1"/>
  <c r="E26" i="19" s="1"/>
  <c r="AT25" i="19"/>
  <c r="AS25" i="19" s="1"/>
  <c r="AR25" i="19" s="1"/>
  <c r="AQ25" i="19" s="1"/>
  <c r="AO25" i="19"/>
  <c r="AM25" i="19"/>
  <c r="AL25" i="19" s="1"/>
  <c r="AK25" i="19" s="1"/>
  <c r="AJ25" i="19" s="1"/>
  <c r="AF25" i="19"/>
  <c r="AE25" i="19" s="1"/>
  <c r="AD25" i="19" s="1"/>
  <c r="AC25" i="19" s="1"/>
  <c r="AA25" i="19"/>
  <c r="S25" i="19" s="1"/>
  <c r="K25" i="19" s="1"/>
  <c r="Y25" i="19"/>
  <c r="X25" i="19" s="1"/>
  <c r="W25" i="19" s="1"/>
  <c r="V25" i="19" s="1"/>
  <c r="U25" i="19" s="1"/>
  <c r="Q25" i="19"/>
  <c r="P25" i="19" s="1"/>
  <c r="O25" i="19" s="1"/>
  <c r="N25" i="19" s="1"/>
  <c r="M25" i="19" s="1"/>
  <c r="I25" i="19"/>
  <c r="H25" i="19" s="1"/>
  <c r="G25" i="19" s="1"/>
  <c r="F25" i="19" s="1"/>
  <c r="E25" i="19" s="1"/>
  <c r="AT24" i="19"/>
  <c r="AS24" i="19" s="1"/>
  <c r="AR24" i="19" s="1"/>
  <c r="AQ24" i="19" s="1"/>
  <c r="AO24" i="19"/>
  <c r="AM24" i="19"/>
  <c r="AL24" i="19" s="1"/>
  <c r="AK24" i="19" s="1"/>
  <c r="AJ24" i="19" s="1"/>
  <c r="AF24" i="19"/>
  <c r="AE24" i="19" s="1"/>
  <c r="AD24" i="19" s="1"/>
  <c r="AC24" i="19" s="1"/>
  <c r="AA24" i="19"/>
  <c r="S24" i="19" s="1"/>
  <c r="K24" i="19" s="1"/>
  <c r="Y24" i="19"/>
  <c r="X24" i="19" s="1"/>
  <c r="W24" i="19" s="1"/>
  <c r="V24" i="19" s="1"/>
  <c r="U24" i="19" s="1"/>
  <c r="Q24" i="19"/>
  <c r="P24" i="19" s="1"/>
  <c r="O24" i="19" s="1"/>
  <c r="N24" i="19" s="1"/>
  <c r="M24" i="19" s="1"/>
  <c r="I24" i="19"/>
  <c r="H24" i="19" s="1"/>
  <c r="G24" i="19" s="1"/>
  <c r="F24" i="19" s="1"/>
  <c r="E24" i="19" s="1"/>
  <c r="AT23" i="19"/>
  <c r="AS23" i="19"/>
  <c r="AR23" i="19" s="1"/>
  <c r="AQ23" i="19" s="1"/>
  <c r="AO23" i="19"/>
  <c r="AM23" i="19"/>
  <c r="AL23" i="19" s="1"/>
  <c r="AK23" i="19" s="1"/>
  <c r="AJ23" i="19" s="1"/>
  <c r="AF23" i="19"/>
  <c r="AE23" i="19"/>
  <c r="AD23" i="19" s="1"/>
  <c r="AC23" i="19" s="1"/>
  <c r="AA23" i="19"/>
  <c r="S23" i="19" s="1"/>
  <c r="K23" i="19" s="1"/>
  <c r="Y23" i="19"/>
  <c r="X23" i="19" s="1"/>
  <c r="W23" i="19" s="1"/>
  <c r="V23" i="19" s="1"/>
  <c r="U23" i="19" s="1"/>
  <c r="Q23" i="19"/>
  <c r="P23" i="19" s="1"/>
  <c r="O23" i="19" s="1"/>
  <c r="N23" i="19" s="1"/>
  <c r="M23" i="19" s="1"/>
  <c r="I23" i="19"/>
  <c r="H23" i="19" s="1"/>
  <c r="G23" i="19" s="1"/>
  <c r="F23" i="19" s="1"/>
  <c r="E23" i="19" s="1"/>
  <c r="AT22" i="19"/>
  <c r="AS22" i="19" s="1"/>
  <c r="AR22" i="19" s="1"/>
  <c r="AQ22" i="19" s="1"/>
  <c r="AO22" i="19"/>
  <c r="AM22" i="19"/>
  <c r="AL22" i="19" s="1"/>
  <c r="AK22" i="19" s="1"/>
  <c r="AJ22" i="19" s="1"/>
  <c r="AF22" i="19"/>
  <c r="AE22" i="19" s="1"/>
  <c r="AD22" i="19" s="1"/>
  <c r="AC22" i="19" s="1"/>
  <c r="AA22" i="19"/>
  <c r="S22" i="19" s="1"/>
  <c r="K22" i="19" s="1"/>
  <c r="Y22" i="19"/>
  <c r="X22" i="19" s="1"/>
  <c r="W22" i="19" s="1"/>
  <c r="V22" i="19" s="1"/>
  <c r="U22" i="19" s="1"/>
  <c r="Q22" i="19"/>
  <c r="P22" i="19" s="1"/>
  <c r="O22" i="19" s="1"/>
  <c r="N22" i="19" s="1"/>
  <c r="M22" i="19" s="1"/>
  <c r="I22" i="19"/>
  <c r="H22" i="19" s="1"/>
  <c r="G22" i="19" s="1"/>
  <c r="F22" i="19" s="1"/>
  <c r="E22" i="19" s="1"/>
  <c r="AT21" i="19"/>
  <c r="AS21" i="19" s="1"/>
  <c r="AR21" i="19" s="1"/>
  <c r="AQ21" i="19" s="1"/>
  <c r="AO21" i="19"/>
  <c r="AM21" i="19"/>
  <c r="AL21" i="19" s="1"/>
  <c r="AK21" i="19" s="1"/>
  <c r="AJ21" i="19" s="1"/>
  <c r="AF21" i="19"/>
  <c r="AE21" i="19" s="1"/>
  <c r="AD21" i="19" s="1"/>
  <c r="AC21" i="19" s="1"/>
  <c r="AA21" i="19"/>
  <c r="S21" i="19" s="1"/>
  <c r="K21" i="19" s="1"/>
  <c r="Y21" i="19"/>
  <c r="X21" i="19" s="1"/>
  <c r="W21" i="19" s="1"/>
  <c r="V21" i="19" s="1"/>
  <c r="U21" i="19" s="1"/>
  <c r="Q21" i="19"/>
  <c r="P21" i="19" s="1"/>
  <c r="O21" i="19" s="1"/>
  <c r="N21" i="19" s="1"/>
  <c r="M21" i="19" s="1"/>
  <c r="I21" i="19"/>
  <c r="H21" i="19" s="1"/>
  <c r="G21" i="19" s="1"/>
  <c r="F21" i="19" s="1"/>
  <c r="E21" i="19" s="1"/>
  <c r="AT20" i="19"/>
  <c r="AS20" i="19" s="1"/>
  <c r="AR20" i="19" s="1"/>
  <c r="AQ20" i="19" s="1"/>
  <c r="AO20" i="19"/>
  <c r="AM20" i="19"/>
  <c r="AL20" i="19" s="1"/>
  <c r="AK20" i="19" s="1"/>
  <c r="AJ20" i="19" s="1"/>
  <c r="AF20" i="19"/>
  <c r="AE20" i="19" s="1"/>
  <c r="AD20" i="19" s="1"/>
  <c r="AC20" i="19" s="1"/>
  <c r="AA20" i="19"/>
  <c r="S20" i="19" s="1"/>
  <c r="K20" i="19" s="1"/>
  <c r="Y20" i="19"/>
  <c r="X20" i="19" s="1"/>
  <c r="W20" i="19" s="1"/>
  <c r="V20" i="19" s="1"/>
  <c r="U20" i="19" s="1"/>
  <c r="Q20" i="19"/>
  <c r="P20" i="19" s="1"/>
  <c r="O20" i="19" s="1"/>
  <c r="N20" i="19" s="1"/>
  <c r="M20" i="19" s="1"/>
  <c r="I20" i="19"/>
  <c r="H20" i="19" s="1"/>
  <c r="G20" i="19" s="1"/>
  <c r="F20" i="19" s="1"/>
  <c r="E20" i="19" s="1"/>
  <c r="AT19" i="19"/>
  <c r="AS19" i="19" s="1"/>
  <c r="AR19" i="19" s="1"/>
  <c r="AQ19" i="19" s="1"/>
  <c r="AO19" i="19"/>
  <c r="AM19" i="19"/>
  <c r="AL19" i="19" s="1"/>
  <c r="AK19" i="19" s="1"/>
  <c r="AJ19" i="19" s="1"/>
  <c r="AF19" i="19"/>
  <c r="AE19" i="19" s="1"/>
  <c r="AD19" i="19" s="1"/>
  <c r="AC19" i="19" s="1"/>
  <c r="AA19" i="19"/>
  <c r="S19" i="19" s="1"/>
  <c r="K19" i="19" s="1"/>
  <c r="Y19" i="19"/>
  <c r="X19" i="19" s="1"/>
  <c r="W19" i="19" s="1"/>
  <c r="V19" i="19" s="1"/>
  <c r="U19" i="19" s="1"/>
  <c r="Q19" i="19"/>
  <c r="P19" i="19" s="1"/>
  <c r="O19" i="19" s="1"/>
  <c r="N19" i="19" s="1"/>
  <c r="M19" i="19" s="1"/>
  <c r="I19" i="19"/>
  <c r="H19" i="19" s="1"/>
  <c r="G19" i="19" s="1"/>
  <c r="F19" i="19" s="1"/>
  <c r="E19" i="19" s="1"/>
  <c r="AY18" i="19"/>
  <c r="AT18" i="19"/>
  <c r="AS18" i="19" s="1"/>
  <c r="AR18" i="19" s="1"/>
  <c r="AQ18" i="19" s="1"/>
  <c r="AO18" i="19"/>
  <c r="AM18" i="19"/>
  <c r="AL18" i="19" s="1"/>
  <c r="AK18" i="19" s="1"/>
  <c r="AJ18" i="19" s="1"/>
  <c r="AF18" i="19"/>
  <c r="AE18" i="19" s="1"/>
  <c r="AD18" i="19" s="1"/>
  <c r="AC18" i="19" s="1"/>
  <c r="AA18" i="19"/>
  <c r="S18" i="19" s="1"/>
  <c r="K18" i="19" s="1"/>
  <c r="Y18" i="19"/>
  <c r="X18" i="19" s="1"/>
  <c r="W18" i="19" s="1"/>
  <c r="V18" i="19" s="1"/>
  <c r="U18" i="19" s="1"/>
  <c r="Q18" i="19"/>
  <c r="P18" i="19" s="1"/>
  <c r="O18" i="19" s="1"/>
  <c r="N18" i="19" s="1"/>
  <c r="M18" i="19" s="1"/>
  <c r="I18" i="19"/>
  <c r="H18" i="19" s="1"/>
  <c r="G18" i="19" s="1"/>
  <c r="F18" i="19" s="1"/>
  <c r="E18" i="19" s="1"/>
  <c r="AT17" i="19"/>
  <c r="AS17" i="19" s="1"/>
  <c r="AR17" i="19" s="1"/>
  <c r="AQ17" i="19" s="1"/>
  <c r="AO17" i="19"/>
  <c r="AM17" i="19"/>
  <c r="AL17" i="19" s="1"/>
  <c r="AK17" i="19" s="1"/>
  <c r="AJ17" i="19" s="1"/>
  <c r="AF17" i="19"/>
  <c r="AE17" i="19" s="1"/>
  <c r="AD17" i="19" s="1"/>
  <c r="AC17" i="19" s="1"/>
  <c r="AA17" i="19"/>
  <c r="S17" i="19" s="1"/>
  <c r="K17" i="19" s="1"/>
  <c r="Y17" i="19"/>
  <c r="X17" i="19" s="1"/>
  <c r="W17" i="19" s="1"/>
  <c r="V17" i="19" s="1"/>
  <c r="U17" i="19" s="1"/>
  <c r="Q17" i="19"/>
  <c r="P17" i="19" s="1"/>
  <c r="O17" i="19" s="1"/>
  <c r="N17" i="19" s="1"/>
  <c r="M17" i="19" s="1"/>
  <c r="I17" i="19"/>
  <c r="H17" i="19" s="1"/>
  <c r="G17" i="19" s="1"/>
  <c r="F17" i="19" s="1"/>
  <c r="E17" i="19" s="1"/>
  <c r="AT16" i="19"/>
  <c r="AS16" i="19" s="1"/>
  <c r="AR16" i="19" s="1"/>
  <c r="AQ16" i="19" s="1"/>
  <c r="AO16" i="19"/>
  <c r="AM16" i="19"/>
  <c r="AL16" i="19" s="1"/>
  <c r="AK16" i="19" s="1"/>
  <c r="AJ16" i="19" s="1"/>
  <c r="AF16" i="19"/>
  <c r="AE16" i="19" s="1"/>
  <c r="AD16" i="19" s="1"/>
  <c r="AC16" i="19" s="1"/>
  <c r="AA16" i="19"/>
  <c r="S16" i="19" s="1"/>
  <c r="K16" i="19" s="1"/>
  <c r="Y16" i="19"/>
  <c r="X16" i="19" s="1"/>
  <c r="W16" i="19" s="1"/>
  <c r="V16" i="19" s="1"/>
  <c r="U16" i="19" s="1"/>
  <c r="Q16" i="19"/>
  <c r="P16" i="19" s="1"/>
  <c r="O16" i="19" s="1"/>
  <c r="N16" i="19" s="1"/>
  <c r="M16" i="19" s="1"/>
  <c r="I16" i="19"/>
  <c r="H16" i="19" s="1"/>
  <c r="G16" i="19" s="1"/>
  <c r="F16" i="19" s="1"/>
  <c r="E16" i="19" s="1"/>
  <c r="AT15" i="19"/>
  <c r="AS15" i="19" s="1"/>
  <c r="AR15" i="19" s="1"/>
  <c r="AQ15" i="19" s="1"/>
  <c r="AO15" i="19"/>
  <c r="AM15" i="19"/>
  <c r="AL15" i="19" s="1"/>
  <c r="AK15" i="19" s="1"/>
  <c r="AJ15" i="19" s="1"/>
  <c r="AF15" i="19"/>
  <c r="AE15" i="19" s="1"/>
  <c r="AD15" i="19" s="1"/>
  <c r="AC15" i="19" s="1"/>
  <c r="AA15" i="19"/>
  <c r="S15" i="19" s="1"/>
  <c r="K15" i="19" s="1"/>
  <c r="Y15" i="19"/>
  <c r="X15" i="19" s="1"/>
  <c r="W15" i="19" s="1"/>
  <c r="V15" i="19" s="1"/>
  <c r="U15" i="19" s="1"/>
  <c r="Q15" i="19"/>
  <c r="P15" i="19" s="1"/>
  <c r="O15" i="19" s="1"/>
  <c r="N15" i="19" s="1"/>
  <c r="M15" i="19" s="1"/>
  <c r="I15" i="19"/>
  <c r="H15" i="19" s="1"/>
  <c r="G15" i="19" s="1"/>
  <c r="F15" i="19" s="1"/>
  <c r="E15" i="19" s="1"/>
  <c r="AT14" i="19"/>
  <c r="AS14" i="19" s="1"/>
  <c r="AR14" i="19" s="1"/>
  <c r="AQ14" i="19" s="1"/>
  <c r="AO14" i="19"/>
  <c r="AM14" i="19"/>
  <c r="AL14" i="19" s="1"/>
  <c r="AK14" i="19" s="1"/>
  <c r="AJ14" i="19" s="1"/>
  <c r="AF14" i="19"/>
  <c r="AE14" i="19" s="1"/>
  <c r="AD14" i="19" s="1"/>
  <c r="AC14" i="19" s="1"/>
  <c r="AA14" i="19"/>
  <c r="S14" i="19" s="1"/>
  <c r="K14" i="19" s="1"/>
  <c r="Y14" i="19"/>
  <c r="X14" i="19"/>
  <c r="W14" i="19" s="1"/>
  <c r="V14" i="19" s="1"/>
  <c r="U14" i="19" s="1"/>
  <c r="Q14" i="19"/>
  <c r="P14" i="19" s="1"/>
  <c r="O14" i="19" s="1"/>
  <c r="N14" i="19" s="1"/>
  <c r="M14" i="19" s="1"/>
  <c r="I14" i="19"/>
  <c r="H14" i="19" s="1"/>
  <c r="G14" i="19" s="1"/>
  <c r="F14" i="19" s="1"/>
  <c r="E14" i="19" s="1"/>
  <c r="AT13" i="19"/>
  <c r="AS13" i="19" s="1"/>
  <c r="AR13" i="19" s="1"/>
  <c r="AQ13" i="19" s="1"/>
  <c r="AP13" i="19"/>
  <c r="AO13" i="19"/>
  <c r="AM13" i="19"/>
  <c r="AL13" i="19" s="1"/>
  <c r="AK13" i="19" s="1"/>
  <c r="AJ13" i="19" s="1"/>
  <c r="AF13" i="19"/>
  <c r="AE13" i="19" s="1"/>
  <c r="AD13" i="19" s="1"/>
  <c r="AC13" i="19" s="1"/>
  <c r="AA13" i="19"/>
  <c r="AI13" i="19" s="1"/>
  <c r="Y13" i="19"/>
  <c r="X13" i="19" s="1"/>
  <c r="W13" i="19" s="1"/>
  <c r="V13" i="19" s="1"/>
  <c r="U13" i="19" s="1"/>
  <c r="Q13" i="19"/>
  <c r="P13" i="19" s="1"/>
  <c r="O13" i="19" s="1"/>
  <c r="N13" i="19" s="1"/>
  <c r="M13" i="19" s="1"/>
  <c r="L13" i="19"/>
  <c r="I13" i="19"/>
  <c r="H13" i="19" s="1"/>
  <c r="G13" i="19" s="1"/>
  <c r="F13" i="19" s="1"/>
  <c r="E13" i="19" s="1"/>
  <c r="AT12" i="19"/>
  <c r="AS12" i="19" s="1"/>
  <c r="AR12" i="19" s="1"/>
  <c r="AQ12" i="19" s="1"/>
  <c r="AP12" i="19"/>
  <c r="AO12" i="19"/>
  <c r="AM12" i="19"/>
  <c r="AL12" i="19" s="1"/>
  <c r="AK12" i="19" s="1"/>
  <c r="AJ12" i="19" s="1"/>
  <c r="AF12" i="19"/>
  <c r="AE12" i="19" s="1"/>
  <c r="AD12" i="19" s="1"/>
  <c r="AC12" i="19" s="1"/>
  <c r="AA12" i="19"/>
  <c r="S12" i="19" s="1"/>
  <c r="K12" i="19" s="1"/>
  <c r="Y12" i="19"/>
  <c r="X12" i="19" s="1"/>
  <c r="W12" i="19" s="1"/>
  <c r="V12" i="19" s="1"/>
  <c r="U12" i="19" s="1"/>
  <c r="Q12" i="19"/>
  <c r="P12" i="19" s="1"/>
  <c r="O12" i="19" s="1"/>
  <c r="N12" i="19" s="1"/>
  <c r="M12" i="19" s="1"/>
  <c r="L12" i="19"/>
  <c r="I12" i="19"/>
  <c r="H12" i="19" s="1"/>
  <c r="G12" i="19" s="1"/>
  <c r="F12" i="19" s="1"/>
  <c r="E12" i="19" s="1"/>
  <c r="AT11" i="19"/>
  <c r="AS11" i="19" s="1"/>
  <c r="AR11" i="19" s="1"/>
  <c r="AQ11" i="19" s="1"/>
  <c r="AO11" i="19"/>
  <c r="AO9" i="19" s="1"/>
  <c r="AM11" i="19"/>
  <c r="AL11" i="19" s="1"/>
  <c r="AK11" i="19" s="1"/>
  <c r="AJ11" i="19" s="1"/>
  <c r="AG11" i="19"/>
  <c r="AH9" i="19" s="1"/>
  <c r="AA11" i="19"/>
  <c r="S11" i="19" s="1"/>
  <c r="K11" i="19" s="1"/>
  <c r="Y11" i="19"/>
  <c r="X11" i="19" s="1"/>
  <c r="W11" i="19" s="1"/>
  <c r="V11" i="19" s="1"/>
  <c r="U11" i="19" s="1"/>
  <c r="Q11" i="19"/>
  <c r="P11" i="19" s="1"/>
  <c r="O11" i="19" s="1"/>
  <c r="N11" i="19" s="1"/>
  <c r="M11" i="19" s="1"/>
  <c r="I11" i="19"/>
  <c r="H11" i="19" s="1"/>
  <c r="G11" i="19" s="1"/>
  <c r="F11" i="19" s="1"/>
  <c r="E11" i="19" s="1"/>
  <c r="J113" i="12"/>
  <c r="I113" i="12" s="1"/>
  <c r="H113" i="12" s="1"/>
  <c r="G113" i="12" s="1"/>
  <c r="J109" i="14"/>
  <c r="I109" i="14" s="1"/>
  <c r="H109" i="14" s="1"/>
  <c r="G109" i="14" s="1"/>
  <c r="K109" i="4"/>
  <c r="J109" i="4" s="1"/>
  <c r="I109" i="4" s="1"/>
  <c r="H109" i="4" s="1"/>
  <c r="G109" i="4" s="1"/>
  <c r="U17" i="31" a="1"/>
  <c r="T17" i="31" a="1"/>
  <c r="Q17" i="31" a="1"/>
  <c r="S17" i="31" a="1"/>
  <c r="R17" i="31" a="1"/>
  <c r="S9" i="23" a="1"/>
  <c r="U17" i="31" l="1"/>
  <c r="S17" i="31"/>
  <c r="R17" i="31"/>
  <c r="T17" i="31"/>
  <c r="Q17" i="31"/>
  <c r="K17" i="29"/>
  <c r="I17" i="29"/>
  <c r="H17" i="29"/>
  <c r="J17" i="29"/>
  <c r="AA17" i="29"/>
  <c r="G17" i="29"/>
  <c r="AE17" i="29"/>
  <c r="AC17" i="29"/>
  <c r="AD17" i="29"/>
  <c r="AB17" i="29"/>
  <c r="S9" i="23"/>
  <c r="I9" i="22"/>
  <c r="AC9" i="22"/>
  <c r="AD9" i="23"/>
  <c r="J9" i="23"/>
  <c r="AO624" i="19"/>
  <c r="AO613" i="19"/>
  <c r="AT605" i="19"/>
  <c r="AS605" i="19" s="1"/>
  <c r="AR605" i="19" s="1"/>
  <c r="AQ605" i="19" s="1"/>
  <c r="AO677" i="19"/>
  <c r="AO665" i="19"/>
  <c r="AT684" i="19"/>
  <c r="AS684" i="19" s="1"/>
  <c r="AR684" i="19" s="1"/>
  <c r="AQ684" i="19" s="1"/>
  <c r="AO607" i="19"/>
  <c r="AT587" i="19"/>
  <c r="AS587" i="19" s="1"/>
  <c r="AR587" i="19" s="1"/>
  <c r="AQ587" i="19" s="1"/>
  <c r="AO661" i="19"/>
  <c r="AO578" i="19"/>
  <c r="AO621" i="19"/>
  <c r="AT647" i="19"/>
  <c r="AS647" i="19" s="1"/>
  <c r="AR647" i="19" s="1"/>
  <c r="AQ647" i="19" s="1"/>
  <c r="AT653" i="19"/>
  <c r="AS653" i="19" s="1"/>
  <c r="AR653" i="19" s="1"/>
  <c r="AQ653" i="19" s="1"/>
  <c r="S13" i="19"/>
  <c r="K13" i="19" s="1"/>
  <c r="AO598" i="19"/>
  <c r="AT589" i="19"/>
  <c r="AS589" i="19" s="1"/>
  <c r="AR589" i="19" s="1"/>
  <c r="AQ589" i="19" s="1"/>
  <c r="AO593" i="19"/>
  <c r="AO614" i="19"/>
  <c r="AF11" i="19"/>
  <c r="AE11" i="19" s="1"/>
  <c r="AD11" i="19" s="1"/>
  <c r="AC11" i="19" s="1"/>
  <c r="AT658" i="19"/>
  <c r="AS658" i="19" s="1"/>
  <c r="AR658" i="19" s="1"/>
  <c r="AQ658" i="19" s="1"/>
  <c r="AO658" i="19"/>
  <c r="AT555" i="19"/>
  <c r="AS555" i="19" s="1"/>
  <c r="AR555" i="19" s="1"/>
  <c r="AQ555" i="19" s="1"/>
  <c r="AT568" i="19"/>
  <c r="AS568" i="19" s="1"/>
  <c r="AR568" i="19" s="1"/>
  <c r="AQ568" i="19" s="1"/>
  <c r="AO568" i="19"/>
  <c r="AT554" i="19"/>
  <c r="AS554" i="19" s="1"/>
  <c r="AR554" i="19" s="1"/>
  <c r="AQ554" i="19" s="1"/>
  <c r="AT562" i="19"/>
  <c r="AS562" i="19" s="1"/>
  <c r="AR562" i="19" s="1"/>
  <c r="AQ562" i="19" s="1"/>
  <c r="AO562" i="19"/>
  <c r="AO553" i="19"/>
  <c r="AT553" i="19"/>
  <c r="AS553" i="19" s="1"/>
  <c r="AR553" i="19" s="1"/>
  <c r="AQ553" i="19" s="1"/>
  <c r="AO560" i="19"/>
  <c r="AT571" i="19"/>
  <c r="AS571" i="19" s="1"/>
  <c r="AR571" i="19" s="1"/>
  <c r="AQ571" i="19" s="1"/>
  <c r="AT669" i="19"/>
  <c r="AS669" i="19" s="1"/>
  <c r="AR669" i="19" s="1"/>
  <c r="AQ669" i="19" s="1"/>
  <c r="AO669" i="19"/>
  <c r="AT575" i="19"/>
  <c r="AS575" i="19" s="1"/>
  <c r="AR575" i="19" s="1"/>
  <c r="AQ575" i="19" s="1"/>
  <c r="AO575" i="19"/>
  <c r="AT583" i="19"/>
  <c r="AS583" i="19" s="1"/>
  <c r="AR583" i="19" s="1"/>
  <c r="AQ583" i="19" s="1"/>
  <c r="AO583" i="19"/>
  <c r="AT683" i="19"/>
  <c r="AS683" i="19" s="1"/>
  <c r="AR683" i="19" s="1"/>
  <c r="AQ683" i="19" s="1"/>
  <c r="AO683" i="19"/>
  <c r="AT610" i="19"/>
  <c r="AS610" i="19" s="1"/>
  <c r="AR610" i="19" s="1"/>
  <c r="AQ610" i="19" s="1"/>
  <c r="AT611" i="19"/>
  <c r="AS611" i="19" s="1"/>
  <c r="AR611" i="19" s="1"/>
  <c r="AQ611" i="19" s="1"/>
  <c r="AO627" i="19"/>
  <c r="AO628" i="19"/>
  <c r="AO629" i="19"/>
  <c r="AT632" i="19"/>
  <c r="AS632" i="19" s="1"/>
  <c r="AR632" i="19" s="1"/>
  <c r="AQ632" i="19" s="1"/>
  <c r="AO599" i="19"/>
  <c r="AO636" i="19"/>
  <c r="AO676" i="19"/>
  <c r="AO633" i="19"/>
  <c r="AO639" i="19"/>
  <c r="AO655" i="19"/>
  <c r="AT656" i="19"/>
  <c r="AS656" i="19" s="1"/>
  <c r="AR656" i="19" s="1"/>
  <c r="AQ656" i="19" s="1"/>
  <c r="AO559" i="19"/>
  <c r="AO590" i="19"/>
  <c r="AT687" i="19"/>
  <c r="AS687" i="19" s="1"/>
  <c r="AR687" i="19" s="1"/>
  <c r="AQ687" i="19" s="1"/>
  <c r="AT558" i="19"/>
  <c r="AS558" i="19" s="1"/>
  <c r="AR558" i="19" s="1"/>
  <c r="AQ558" i="19" s="1"/>
  <c r="AO558" i="19"/>
  <c r="AO566" i="19"/>
  <c r="AT566" i="19"/>
  <c r="AS566" i="19" s="1"/>
  <c r="AR566" i="19" s="1"/>
  <c r="AQ566" i="19" s="1"/>
  <c r="AO634" i="19"/>
  <c r="AT634" i="19"/>
  <c r="AS634" i="19" s="1"/>
  <c r="AR634" i="19" s="1"/>
  <c r="AQ634" i="19" s="1"/>
  <c r="AO673" i="19"/>
  <c r="AT673" i="19"/>
  <c r="AS673" i="19" s="1"/>
  <c r="AR673" i="19" s="1"/>
  <c r="AQ673" i="19" s="1"/>
  <c r="AO348" i="19"/>
  <c r="AT348" i="19"/>
  <c r="AS348" i="19" s="1"/>
  <c r="AR348" i="19" s="1"/>
  <c r="AQ348" i="19" s="1"/>
  <c r="AO648" i="19"/>
  <c r="AT648" i="19"/>
  <c r="AS648" i="19" s="1"/>
  <c r="AR648" i="19" s="1"/>
  <c r="AQ648" i="19" s="1"/>
  <c r="AO597" i="19"/>
  <c r="AT597" i="19"/>
  <c r="AS597" i="19" s="1"/>
  <c r="AR597" i="19" s="1"/>
  <c r="AQ597" i="19" s="1"/>
  <c r="AO668" i="19"/>
  <c r="AT668" i="19"/>
  <c r="AS668" i="19" s="1"/>
  <c r="AR668" i="19" s="1"/>
  <c r="AQ668" i="19" s="1"/>
  <c r="AT363" i="19"/>
  <c r="AS363" i="19" s="1"/>
  <c r="AR363" i="19" s="1"/>
  <c r="AQ363" i="19" s="1"/>
  <c r="AO363" i="19"/>
  <c r="AT606" i="19"/>
  <c r="AS606" i="19" s="1"/>
  <c r="AR606" i="19" s="1"/>
  <c r="AQ606" i="19" s="1"/>
  <c r="AO606" i="19"/>
  <c r="AT623" i="19"/>
  <c r="AS623" i="19" s="1"/>
  <c r="AR623" i="19" s="1"/>
  <c r="AQ623" i="19" s="1"/>
  <c r="AO623" i="19"/>
  <c r="AO642" i="19"/>
  <c r="AT642" i="19"/>
  <c r="AS642" i="19" s="1"/>
  <c r="AR642" i="19" s="1"/>
  <c r="AQ642" i="19" s="1"/>
  <c r="AT645" i="19"/>
  <c r="AS645" i="19" s="1"/>
  <c r="AR645" i="19" s="1"/>
  <c r="AQ645" i="19" s="1"/>
  <c r="AO645" i="19"/>
  <c r="AT616" i="19"/>
  <c r="AS616" i="19" s="1"/>
  <c r="AR616" i="19" s="1"/>
  <c r="AQ616" i="19" s="1"/>
  <c r="AO616" i="19"/>
  <c r="AT646" i="19"/>
  <c r="AS646" i="19" s="1"/>
  <c r="AR646" i="19" s="1"/>
  <c r="AQ646" i="19" s="1"/>
  <c r="AO646" i="19"/>
  <c r="AT681" i="19"/>
  <c r="AS681" i="19" s="1"/>
  <c r="AR681" i="19" s="1"/>
  <c r="AQ681" i="19" s="1"/>
  <c r="AO681" i="19"/>
  <c r="AT570" i="19"/>
  <c r="AS570" i="19" s="1"/>
  <c r="AR570" i="19" s="1"/>
  <c r="AQ570" i="19" s="1"/>
  <c r="AO570" i="19"/>
  <c r="AT602" i="19"/>
  <c r="AS602" i="19" s="1"/>
  <c r="AR602" i="19" s="1"/>
  <c r="AQ602" i="19" s="1"/>
  <c r="AO602" i="19"/>
  <c r="AO631" i="19"/>
  <c r="AT631" i="19"/>
  <c r="AS631" i="19" s="1"/>
  <c r="AR631" i="19" s="1"/>
  <c r="AQ631" i="19" s="1"/>
  <c r="AO635" i="19"/>
  <c r="AT635" i="19"/>
  <c r="AS635" i="19" s="1"/>
  <c r="AR635" i="19" s="1"/>
  <c r="AQ635" i="19" s="1"/>
  <c r="AO685" i="19"/>
  <c r="AT685" i="19"/>
  <c r="AS685" i="19" s="1"/>
  <c r="AR685" i="19" s="1"/>
  <c r="AQ685" i="19" s="1"/>
  <c r="AT576" i="19"/>
  <c r="AS576" i="19" s="1"/>
  <c r="AR576" i="19" s="1"/>
  <c r="AQ576" i="19" s="1"/>
  <c r="AO576" i="19"/>
  <c r="AT582" i="19"/>
  <c r="AS582" i="19" s="1"/>
  <c r="AR582" i="19" s="1"/>
  <c r="AQ582" i="19" s="1"/>
  <c r="AO582" i="19"/>
  <c r="AO678" i="19"/>
  <c r="AT678" i="19"/>
  <c r="AS678" i="19" s="1"/>
  <c r="AR678" i="19" s="1"/>
  <c r="AQ678" i="19" s="1"/>
  <c r="AO670" i="19"/>
  <c r="AT670" i="19"/>
  <c r="AS670" i="19" s="1"/>
  <c r="AR670" i="19" s="1"/>
  <c r="AQ670" i="19" s="1"/>
  <c r="AT585" i="19"/>
  <c r="AS585" i="19" s="1"/>
  <c r="AR585" i="19" s="1"/>
  <c r="AQ585" i="19" s="1"/>
  <c r="AO630" i="19"/>
  <c r="AO654" i="19"/>
  <c r="AT654" i="19"/>
  <c r="AS654" i="19" s="1"/>
  <c r="AR654" i="19" s="1"/>
  <c r="AQ654" i="19" s="1"/>
  <c r="AO588" i="19"/>
  <c r="AT588" i="19"/>
  <c r="AS588" i="19" s="1"/>
  <c r="AR588" i="19" s="1"/>
  <c r="AQ588" i="19" s="1"/>
  <c r="AT612" i="19"/>
  <c r="AS612" i="19" s="1"/>
  <c r="AR612" i="19" s="1"/>
  <c r="AQ612" i="19" s="1"/>
  <c r="AO612" i="19"/>
  <c r="AT680" i="19"/>
  <c r="AS680" i="19" s="1"/>
  <c r="AR680" i="19" s="1"/>
  <c r="AQ680" i="19" s="1"/>
  <c r="AO680" i="19"/>
  <c r="AO660" i="19"/>
  <c r="AT660" i="19"/>
  <c r="AS660" i="19" s="1"/>
  <c r="AR660" i="19" s="1"/>
  <c r="AQ660" i="19" s="1"/>
  <c r="AO619" i="19"/>
  <c r="AT619" i="19"/>
  <c r="AS619" i="19" s="1"/>
  <c r="AR619" i="19" s="1"/>
  <c r="AQ619" i="19" s="1"/>
  <c r="AT652" i="19"/>
  <c r="AS652" i="19" s="1"/>
  <c r="AR652" i="19" s="1"/>
  <c r="AQ652" i="19" s="1"/>
  <c r="AO652" i="19"/>
  <c r="AT664" i="19"/>
  <c r="AS664" i="19" s="1"/>
  <c r="AR664" i="19" s="1"/>
  <c r="AQ664" i="19" s="1"/>
  <c r="AO664" i="19"/>
  <c r="AT408" i="19"/>
  <c r="AS408" i="19" s="1"/>
  <c r="AR408" i="19" s="1"/>
  <c r="AQ408" i="19" s="1"/>
  <c r="AO288" i="19"/>
  <c r="AT423" i="19"/>
  <c r="AS423" i="19" s="1"/>
  <c r="AR423" i="19" s="1"/>
  <c r="AQ423" i="19" s="1"/>
  <c r="AO333" i="19"/>
  <c r="AO378" i="19"/>
  <c r="AT318" i="19"/>
  <c r="AS318" i="19" s="1"/>
  <c r="AR318" i="19" s="1"/>
  <c r="AQ318" i="19" s="1"/>
  <c r="AT303" i="19"/>
  <c r="AS303" i="19" s="1"/>
  <c r="AR303" i="19" s="1"/>
  <c r="AQ303" i="19" s="1"/>
  <c r="AT686" i="19"/>
  <c r="AS686" i="19" s="1"/>
  <c r="AR686" i="19" s="1"/>
  <c r="AQ686" i="19" s="1"/>
  <c r="AO686" i="19"/>
  <c r="AI12" i="19"/>
  <c r="AT574" i="19"/>
  <c r="AS574" i="19" s="1"/>
  <c r="AR574" i="19" s="1"/>
  <c r="AQ574" i="19" s="1"/>
  <c r="AO574" i="19"/>
  <c r="AO577" i="19"/>
  <c r="AT577" i="19"/>
  <c r="AS577" i="19" s="1"/>
  <c r="AR577" i="19" s="1"/>
  <c r="AQ577" i="19" s="1"/>
  <c r="AT584" i="19"/>
  <c r="AS584" i="19" s="1"/>
  <c r="AR584" i="19" s="1"/>
  <c r="AQ584" i="19" s="1"/>
  <c r="AO584" i="19"/>
  <c r="AT438" i="19"/>
  <c r="AS438" i="19" s="1"/>
  <c r="AR438" i="19" s="1"/>
  <c r="AQ438" i="19" s="1"/>
  <c r="AO438" i="19"/>
  <c r="AT563" i="19"/>
  <c r="AS563" i="19" s="1"/>
  <c r="AR563" i="19" s="1"/>
  <c r="AQ563" i="19" s="1"/>
  <c r="AO563" i="19"/>
  <c r="AT567" i="19"/>
  <c r="AS567" i="19" s="1"/>
  <c r="AR567" i="19" s="1"/>
  <c r="AQ567" i="19" s="1"/>
  <c r="AO567" i="19"/>
  <c r="AT608" i="19"/>
  <c r="AS608" i="19" s="1"/>
  <c r="AR608" i="19" s="1"/>
  <c r="AQ608" i="19" s="1"/>
  <c r="AO608" i="19"/>
  <c r="AO393" i="19"/>
  <c r="AO453" i="19"/>
  <c r="AT453" i="19"/>
  <c r="AS453" i="19" s="1"/>
  <c r="AR453" i="19" s="1"/>
  <c r="AQ453" i="19" s="1"/>
  <c r="AO573" i="19"/>
  <c r="AT573" i="19"/>
  <c r="AS573" i="19" s="1"/>
  <c r="AR573" i="19" s="1"/>
  <c r="AQ573" i="19" s="1"/>
  <c r="AT594" i="19"/>
  <c r="AS594" i="19" s="1"/>
  <c r="AR594" i="19" s="1"/>
  <c r="AQ594" i="19" s="1"/>
  <c r="AO594" i="19"/>
  <c r="AT650" i="19"/>
  <c r="AS650" i="19" s="1"/>
  <c r="AR650" i="19" s="1"/>
  <c r="AQ650" i="19" s="1"/>
  <c r="AO650" i="19"/>
  <c r="AT557" i="19"/>
  <c r="AS557" i="19" s="1"/>
  <c r="AR557" i="19" s="1"/>
  <c r="AQ557" i="19" s="1"/>
  <c r="AO557" i="19"/>
  <c r="AT581" i="19"/>
  <c r="AS581" i="19" s="1"/>
  <c r="AR581" i="19" s="1"/>
  <c r="AQ581" i="19" s="1"/>
  <c r="AO581" i="19"/>
  <c r="AT596" i="19"/>
  <c r="AS596" i="19" s="1"/>
  <c r="AR596" i="19" s="1"/>
  <c r="AQ596" i="19" s="1"/>
  <c r="AT565" i="19"/>
  <c r="AS565" i="19" s="1"/>
  <c r="AR565" i="19" s="1"/>
  <c r="AQ565" i="19" s="1"/>
  <c r="AT601" i="19"/>
  <c r="AS601" i="19" s="1"/>
  <c r="AR601" i="19" s="1"/>
  <c r="AQ601" i="19" s="1"/>
  <c r="AO601" i="19"/>
  <c r="AT615" i="19"/>
  <c r="AS615" i="19" s="1"/>
  <c r="AR615" i="19" s="1"/>
  <c r="AQ615" i="19" s="1"/>
  <c r="AO615" i="19"/>
  <c r="AT556" i="19"/>
  <c r="AS556" i="19" s="1"/>
  <c r="AR556" i="19" s="1"/>
  <c r="AQ556" i="19" s="1"/>
  <c r="AO556" i="19"/>
  <c r="AT561" i="19"/>
  <c r="AS561" i="19" s="1"/>
  <c r="AR561" i="19" s="1"/>
  <c r="AQ561" i="19" s="1"/>
  <c r="AO561" i="19"/>
  <c r="AT591" i="19"/>
  <c r="AS591" i="19" s="1"/>
  <c r="AR591" i="19" s="1"/>
  <c r="AQ591" i="19" s="1"/>
  <c r="AO591" i="19"/>
  <c r="AO626" i="19"/>
  <c r="AT626" i="19"/>
  <c r="AS626" i="19" s="1"/>
  <c r="AR626" i="19" s="1"/>
  <c r="AQ626" i="19" s="1"/>
  <c r="AT580" i="19"/>
  <c r="AS580" i="19" s="1"/>
  <c r="AR580" i="19" s="1"/>
  <c r="AQ580" i="19" s="1"/>
  <c r="AT592" i="19"/>
  <c r="AS592" i="19" s="1"/>
  <c r="AR592" i="19" s="1"/>
  <c r="AQ592" i="19" s="1"/>
  <c r="AT600" i="19"/>
  <c r="AS600" i="19" s="1"/>
  <c r="AR600" i="19" s="1"/>
  <c r="AQ600" i="19" s="1"/>
  <c r="AO600" i="19"/>
  <c r="AT603" i="19"/>
  <c r="AS603" i="19" s="1"/>
  <c r="AR603" i="19" s="1"/>
  <c r="AQ603" i="19" s="1"/>
  <c r="AT604" i="19"/>
  <c r="AS604" i="19" s="1"/>
  <c r="AR604" i="19" s="1"/>
  <c r="AQ604" i="19" s="1"/>
  <c r="AO604" i="19"/>
  <c r="AO609" i="19"/>
  <c r="AT618" i="19"/>
  <c r="AS618" i="19" s="1"/>
  <c r="AR618" i="19" s="1"/>
  <c r="AQ618" i="19" s="1"/>
  <c r="AT620" i="19"/>
  <c r="AS620" i="19" s="1"/>
  <c r="AR620" i="19" s="1"/>
  <c r="AQ620" i="19" s="1"/>
  <c r="AT572" i="19"/>
  <c r="AS572" i="19" s="1"/>
  <c r="AR572" i="19" s="1"/>
  <c r="AQ572" i="19" s="1"/>
  <c r="AO572" i="19"/>
  <c r="AT569" i="19"/>
  <c r="AS569" i="19" s="1"/>
  <c r="AR569" i="19" s="1"/>
  <c r="AQ569" i="19" s="1"/>
  <c r="AO569" i="19"/>
  <c r="AT564" i="19"/>
  <c r="AS564" i="19" s="1"/>
  <c r="AR564" i="19" s="1"/>
  <c r="AQ564" i="19" s="1"/>
  <c r="AO564" i="19"/>
  <c r="AT586" i="19"/>
  <c r="AS586" i="19" s="1"/>
  <c r="AR586" i="19" s="1"/>
  <c r="AQ586" i="19" s="1"/>
  <c r="AO586" i="19"/>
  <c r="AT595" i="19"/>
  <c r="AS595" i="19" s="1"/>
  <c r="AR595" i="19" s="1"/>
  <c r="AQ595" i="19" s="1"/>
  <c r="AT643" i="19"/>
  <c r="AS643" i="19" s="1"/>
  <c r="AR643" i="19" s="1"/>
  <c r="AQ643" i="19" s="1"/>
  <c r="AO643" i="19"/>
  <c r="AO625" i="19"/>
  <c r="AT625" i="19"/>
  <c r="AS625" i="19" s="1"/>
  <c r="AR625" i="19" s="1"/>
  <c r="AQ625" i="19" s="1"/>
  <c r="AT617" i="19"/>
  <c r="AS617" i="19" s="1"/>
  <c r="AR617" i="19" s="1"/>
  <c r="AQ617" i="19" s="1"/>
  <c r="AO617" i="19"/>
  <c r="AT649" i="19"/>
  <c r="AS649" i="19" s="1"/>
  <c r="AR649" i="19" s="1"/>
  <c r="AQ649" i="19" s="1"/>
  <c r="AO649" i="19"/>
  <c r="AT637" i="19"/>
  <c r="AS637" i="19" s="1"/>
  <c r="AR637" i="19" s="1"/>
  <c r="AQ637" i="19" s="1"/>
  <c r="AO637" i="19"/>
  <c r="AO622" i="19"/>
  <c r="AT640" i="19"/>
  <c r="AS640" i="19" s="1"/>
  <c r="AR640" i="19" s="1"/>
  <c r="AQ640" i="19" s="1"/>
  <c r="AO640" i="19"/>
  <c r="AO644" i="19"/>
  <c r="AO672" i="19"/>
  <c r="AT672" i="19"/>
  <c r="AS672" i="19" s="1"/>
  <c r="AR672" i="19" s="1"/>
  <c r="AQ672" i="19" s="1"/>
  <c r="AO641" i="19"/>
  <c r="AT641" i="19"/>
  <c r="AS641" i="19" s="1"/>
  <c r="AR641" i="19" s="1"/>
  <c r="AQ641" i="19" s="1"/>
  <c r="AT659" i="19"/>
  <c r="AS659" i="19" s="1"/>
  <c r="AR659" i="19" s="1"/>
  <c r="AQ659" i="19" s="1"/>
  <c r="AO659" i="19"/>
  <c r="AT662" i="19"/>
  <c r="AS662" i="19" s="1"/>
  <c r="AR662" i="19" s="1"/>
  <c r="AQ662" i="19" s="1"/>
  <c r="AT679" i="19"/>
  <c r="AS679" i="19" s="1"/>
  <c r="AR679" i="19" s="1"/>
  <c r="AQ679" i="19" s="1"/>
  <c r="AO679" i="19"/>
  <c r="AO666" i="19"/>
  <c r="AT671" i="19"/>
  <c r="AS671" i="19" s="1"/>
  <c r="AR671" i="19" s="1"/>
  <c r="AQ671" i="19" s="1"/>
  <c r="AO671" i="19"/>
  <c r="AO667" i="19"/>
  <c r="AT667" i="19"/>
  <c r="AS667" i="19" s="1"/>
  <c r="AR667" i="19" s="1"/>
  <c r="AQ667" i="19" s="1"/>
  <c r="AT675" i="19"/>
  <c r="AS675" i="19" s="1"/>
  <c r="AR675" i="19" s="1"/>
  <c r="AQ675" i="19" s="1"/>
  <c r="AT682" i="19"/>
  <c r="AS682" i="19" s="1"/>
  <c r="AR682" i="19" s="1"/>
  <c r="AQ682" i="19" s="1"/>
  <c r="J77" i="16"/>
  <c r="I77" i="16" s="1"/>
  <c r="H77" i="16" s="1"/>
  <c r="G77" i="16" s="1"/>
  <c r="J64" i="16"/>
  <c r="I64" i="16" s="1"/>
  <c r="H64" i="16" s="1"/>
  <c r="G64" i="16" s="1"/>
  <c r="J76" i="16"/>
  <c r="I76" i="16"/>
  <c r="H76" i="16" s="1"/>
  <c r="G76" i="16" s="1"/>
  <c r="J57" i="16"/>
  <c r="I57" i="16" s="1"/>
  <c r="H57" i="16" s="1"/>
  <c r="G57" i="16" s="1"/>
  <c r="J28" i="16"/>
  <c r="I28" i="16" s="1"/>
  <c r="H28" i="16" s="1"/>
  <c r="G28" i="16" s="1"/>
  <c r="J14" i="16"/>
  <c r="I14" i="16" s="1"/>
  <c r="H14" i="16" s="1"/>
  <c r="G14" i="16" s="1"/>
  <c r="J109" i="16"/>
  <c r="I109" i="16" s="1"/>
  <c r="H109" i="16" s="1"/>
  <c r="G109" i="16" s="1"/>
  <c r="J46" i="16"/>
  <c r="I46" i="16" s="1"/>
  <c r="H46" i="16" s="1"/>
  <c r="G46" i="16" s="1"/>
  <c r="J75" i="16"/>
  <c r="I75" i="16"/>
  <c r="H75" i="16" s="1"/>
  <c r="G75" i="16" s="1"/>
  <c r="J103" i="16"/>
  <c r="I103" i="16" s="1"/>
  <c r="H103" i="16" s="1"/>
  <c r="G103" i="16" s="1"/>
  <c r="J84" i="16"/>
  <c r="I84" i="16" s="1"/>
  <c r="H84" i="16" s="1"/>
  <c r="G84" i="16" s="1"/>
  <c r="J108" i="16"/>
  <c r="I108" i="16" s="1"/>
  <c r="H108" i="16" s="1"/>
  <c r="G108" i="16" s="1"/>
  <c r="J83" i="16"/>
  <c r="I83" i="16" s="1"/>
  <c r="H83" i="16" s="1"/>
  <c r="G83" i="16" s="1"/>
  <c r="J63" i="16"/>
  <c r="I63" i="16" s="1"/>
  <c r="H63" i="16" s="1"/>
  <c r="G63" i="16" s="1"/>
  <c r="J29" i="16"/>
  <c r="I29" i="16" s="1"/>
  <c r="H29" i="16" s="1"/>
  <c r="G29" i="16" s="1"/>
  <c r="J27" i="16"/>
  <c r="I27" i="16" s="1"/>
  <c r="H27" i="16" s="1"/>
  <c r="G27" i="16" s="1"/>
  <c r="J56" i="16"/>
  <c r="I56" i="16" s="1"/>
  <c r="H56" i="16" s="1"/>
  <c r="G56" i="16" s="1"/>
  <c r="J55" i="16"/>
  <c r="I55" i="16" s="1"/>
  <c r="H55" i="16" s="1"/>
  <c r="G55" i="16" s="1"/>
  <c r="J35" i="16"/>
  <c r="I35" i="16" s="1"/>
  <c r="H35" i="16" s="1"/>
  <c r="G35" i="16" s="1"/>
  <c r="J74" i="16"/>
  <c r="I74" i="16" s="1"/>
  <c r="H74" i="16" s="1"/>
  <c r="G74" i="16" s="1"/>
  <c r="J107" i="16"/>
  <c r="I107" i="16" s="1"/>
  <c r="H107" i="16" s="1"/>
  <c r="G107" i="16" s="1"/>
  <c r="J113" i="16"/>
  <c r="I113" i="16" s="1"/>
  <c r="H113" i="16" s="1"/>
  <c r="G113" i="16" s="1"/>
  <c r="J62" i="16"/>
  <c r="I62" i="16" s="1"/>
  <c r="H62" i="16" s="1"/>
  <c r="G62" i="16" s="1"/>
  <c r="J54" i="16"/>
  <c r="I54" i="16" s="1"/>
  <c r="H54" i="16" s="1"/>
  <c r="G54" i="16" s="1"/>
  <c r="J20" i="16"/>
  <c r="I20" i="16" s="1"/>
  <c r="H20" i="16" s="1"/>
  <c r="G20" i="16" s="1"/>
  <c r="J53" i="16"/>
  <c r="I53" i="16" s="1"/>
  <c r="H53" i="16" s="1"/>
  <c r="G53" i="16" s="1"/>
  <c r="J34" i="16"/>
  <c r="I34" i="16" s="1"/>
  <c r="H34" i="16" s="1"/>
  <c r="G34" i="16" s="1"/>
  <c r="J19" i="16"/>
  <c r="I19" i="16" s="1"/>
  <c r="H19" i="16" s="1"/>
  <c r="G19" i="16" s="1"/>
  <c r="J45" i="16"/>
  <c r="I45" i="16" s="1"/>
  <c r="H45" i="16" s="1"/>
  <c r="G45" i="16" s="1"/>
  <c r="J73" i="16"/>
  <c r="I73" i="16" s="1"/>
  <c r="H73" i="16" s="1"/>
  <c r="G73" i="16" s="1"/>
  <c r="J33" i="16"/>
  <c r="I33" i="16" s="1"/>
  <c r="H33" i="16" s="1"/>
  <c r="G33" i="16" s="1"/>
  <c r="J52" i="16"/>
  <c r="I52" i="16" s="1"/>
  <c r="H52" i="16" s="1"/>
  <c r="G52" i="16" s="1"/>
  <c r="J116" i="16"/>
  <c r="I116" i="16" s="1"/>
  <c r="H116" i="16" s="1"/>
  <c r="G116" i="16" s="1"/>
  <c r="J115" i="16"/>
  <c r="I115" i="16" s="1"/>
  <c r="H115" i="16" s="1"/>
  <c r="G115" i="16" s="1"/>
  <c r="J114" i="16"/>
  <c r="I114" i="16" s="1"/>
  <c r="H114" i="16" s="1"/>
  <c r="G114" i="16" s="1"/>
  <c r="J82" i="16"/>
  <c r="I82" i="16" s="1"/>
  <c r="H82" i="16" s="1"/>
  <c r="G82" i="16" s="1"/>
  <c r="J36" i="16"/>
  <c r="I36" i="16" s="1"/>
  <c r="H36" i="16" s="1"/>
  <c r="G36" i="16" s="1"/>
  <c r="J16" i="16"/>
  <c r="I16" i="16" s="1"/>
  <c r="H16" i="16" s="1"/>
  <c r="G16" i="16" s="1"/>
  <c r="J66" i="16"/>
  <c r="I66" i="16" s="1"/>
  <c r="H66" i="16" s="1"/>
  <c r="G66" i="16" s="1"/>
  <c r="J44" i="16"/>
  <c r="I44" i="16" s="1"/>
  <c r="H44" i="16" s="1"/>
  <c r="G44" i="16" s="1"/>
  <c r="J91" i="16"/>
  <c r="I91" i="16" s="1"/>
  <c r="H91" i="16" s="1"/>
  <c r="G91" i="16" s="1"/>
  <c r="J65" i="16"/>
  <c r="I65" i="16" s="1"/>
  <c r="H65" i="16" s="1"/>
  <c r="G65" i="16" s="1"/>
  <c r="J102" i="16"/>
  <c r="I102" i="16" s="1"/>
  <c r="H102" i="16" s="1"/>
  <c r="G102" i="16" s="1"/>
  <c r="J93" i="16"/>
  <c r="I93" i="16" s="1"/>
  <c r="H93" i="16" s="1"/>
  <c r="G93" i="16" s="1"/>
  <c r="J106" i="16"/>
  <c r="I106" i="16" s="1"/>
  <c r="H106" i="16" s="1"/>
  <c r="G106" i="16" s="1"/>
  <c r="J101" i="16"/>
  <c r="I101" i="16" s="1"/>
  <c r="H101" i="16" s="1"/>
  <c r="G101" i="16" s="1"/>
  <c r="J87" i="16"/>
  <c r="I87" i="16" s="1"/>
  <c r="H87" i="16" s="1"/>
  <c r="G87" i="16" s="1"/>
  <c r="J100" i="16"/>
  <c r="I100" i="16" s="1"/>
  <c r="H100" i="16" s="1"/>
  <c r="G100" i="16" s="1"/>
  <c r="J86" i="16"/>
  <c r="I86" i="16" s="1"/>
  <c r="H86" i="16" s="1"/>
  <c r="G86" i="16" s="1"/>
  <c r="J105" i="16"/>
  <c r="I105" i="16" s="1"/>
  <c r="H105" i="16" s="1"/>
  <c r="G105" i="16"/>
  <c r="J43" i="16"/>
  <c r="I43" i="16" s="1"/>
  <c r="H43" i="16" s="1"/>
  <c r="G43" i="16" s="1"/>
  <c r="J81" i="16"/>
  <c r="I81" i="16" s="1"/>
  <c r="H81" i="16" s="1"/>
  <c r="G81" i="16" s="1"/>
  <c r="J61" i="16"/>
  <c r="I61" i="16" s="1"/>
  <c r="H61" i="16" s="1"/>
  <c r="G61" i="16" s="1"/>
  <c r="J97" i="16"/>
  <c r="I97" i="16" s="1"/>
  <c r="H97" i="16" s="1"/>
  <c r="G97" i="16" s="1"/>
  <c r="J72" i="16"/>
  <c r="I72" i="16"/>
  <c r="H72" i="16" s="1"/>
  <c r="G72" i="16" s="1"/>
  <c r="J99" i="16"/>
  <c r="I99" i="16" s="1"/>
  <c r="H99" i="16" s="1"/>
  <c r="G99" i="16" s="1"/>
  <c r="J92" i="16"/>
  <c r="I92" i="16" s="1"/>
  <c r="H92" i="16" s="1"/>
  <c r="G92" i="16" s="1"/>
  <c r="J117" i="16"/>
  <c r="I117" i="16" s="1"/>
  <c r="H117" i="16" s="1"/>
  <c r="G117" i="16" s="1"/>
  <c r="J32" i="16"/>
  <c r="I32" i="16" s="1"/>
  <c r="H32" i="16" s="1"/>
  <c r="G32" i="16" s="1"/>
  <c r="J24" i="16"/>
  <c r="I24" i="16" s="1"/>
  <c r="H24" i="16" s="1"/>
  <c r="G24" i="16" s="1"/>
  <c r="J51" i="16"/>
  <c r="I51" i="16" s="1"/>
  <c r="H51" i="16" s="1"/>
  <c r="G51" i="16" s="1"/>
  <c r="J90" i="16"/>
  <c r="I90" i="16" s="1"/>
  <c r="H90" i="16" s="1"/>
  <c r="G90" i="16" s="1"/>
  <c r="J71" i="16"/>
  <c r="I71" i="16" s="1"/>
  <c r="H71" i="16" s="1"/>
  <c r="G71" i="16" s="1"/>
  <c r="J42" i="16"/>
  <c r="I42" i="16" s="1"/>
  <c r="H42" i="16" s="1"/>
  <c r="G42" i="16" s="1"/>
  <c r="J18" i="16"/>
  <c r="I18" i="16" s="1"/>
  <c r="H18" i="16" s="1"/>
  <c r="G18" i="16" s="1"/>
  <c r="J89" i="16"/>
  <c r="I89" i="16" s="1"/>
  <c r="H89" i="16" s="1"/>
  <c r="G89" i="16" s="1"/>
  <c r="J88" i="16"/>
  <c r="I88" i="16" s="1"/>
  <c r="H88" i="16" s="1"/>
  <c r="G88" i="16" s="1"/>
  <c r="J70" i="16"/>
  <c r="I70" i="16" s="1"/>
  <c r="H70" i="16" s="1"/>
  <c r="G70" i="16" s="1"/>
  <c r="J17" i="16"/>
  <c r="I17" i="16" s="1"/>
  <c r="H17" i="16" s="1"/>
  <c r="G17" i="16" s="1"/>
  <c r="J41" i="16"/>
  <c r="I41" i="16" s="1"/>
  <c r="H41" i="16" s="1"/>
  <c r="G41" i="16" s="1"/>
  <c r="J80" i="16"/>
  <c r="I80" i="16" s="1"/>
  <c r="H80" i="16" s="1"/>
  <c r="G80" i="16" s="1"/>
  <c r="J69" i="16"/>
  <c r="I69" i="16" s="1"/>
  <c r="H69" i="16" s="1"/>
  <c r="G69" i="16" s="1"/>
  <c r="J31" i="16"/>
  <c r="I31" i="16" s="1"/>
  <c r="H31" i="16" s="1"/>
  <c r="G31" i="16" s="1"/>
  <c r="J79" i="16"/>
  <c r="I79" i="16" s="1"/>
  <c r="H79" i="16" s="1"/>
  <c r="G79" i="16" s="1"/>
  <c r="J104" i="16"/>
  <c r="I104" i="16" s="1"/>
  <c r="H104" i="16" s="1"/>
  <c r="G104" i="16" s="1"/>
  <c r="J85" i="16"/>
  <c r="I85" i="16" s="1"/>
  <c r="H85" i="16" s="1"/>
  <c r="G85" i="16" s="1"/>
  <c r="J60" i="16"/>
  <c r="I60" i="16" s="1"/>
  <c r="H60" i="16" s="1"/>
  <c r="G60" i="16" s="1"/>
  <c r="J40" i="16"/>
  <c r="I40" i="16" s="1"/>
  <c r="H40" i="16" s="1"/>
  <c r="G40" i="16" s="1"/>
  <c r="J68" i="16"/>
  <c r="I68" i="16" s="1"/>
  <c r="H68" i="16" s="1"/>
  <c r="G68" i="16" s="1"/>
  <c r="J39" i="16"/>
  <c r="I39" i="16" s="1"/>
  <c r="H39" i="16" s="1"/>
  <c r="G39" i="16" s="1"/>
  <c r="J96" i="16"/>
  <c r="I96" i="16" s="1"/>
  <c r="H96" i="16" s="1"/>
  <c r="G96" i="16" s="1"/>
  <c r="J50" i="16"/>
  <c r="I50" i="16" s="1"/>
  <c r="H50" i="16" s="1"/>
  <c r="G50" i="16" s="1"/>
  <c r="J95" i="16"/>
  <c r="I95" i="16" s="1"/>
  <c r="H95" i="16" s="1"/>
  <c r="G95" i="16" s="1"/>
  <c r="J111" i="16"/>
  <c r="I111" i="16" s="1"/>
  <c r="H111" i="16" s="1"/>
  <c r="G111" i="16" s="1"/>
  <c r="J23" i="16"/>
  <c r="I23" i="16" s="1"/>
  <c r="H23" i="16" s="1"/>
  <c r="G23" i="16" s="1"/>
  <c r="J110" i="16"/>
  <c r="I110" i="16" s="1"/>
  <c r="H110" i="16" s="1"/>
  <c r="G110" i="16" s="1"/>
  <c r="I126" i="16"/>
  <c r="H126" i="16" s="1"/>
  <c r="G126" i="16" s="1"/>
  <c r="J67" i="16"/>
  <c r="I67" i="16" s="1"/>
  <c r="H67" i="16" s="1"/>
  <c r="G67" i="16" s="1"/>
  <c r="J59" i="16"/>
  <c r="I59" i="16" s="1"/>
  <c r="H59" i="16" s="1"/>
  <c r="G59" i="16" s="1"/>
  <c r="J49" i="16"/>
  <c r="I49" i="16" s="1"/>
  <c r="H49" i="16" s="1"/>
  <c r="G49" i="16" s="1"/>
  <c r="J26" i="16"/>
  <c r="I26" i="16" s="1"/>
  <c r="H26" i="16" s="1"/>
  <c r="G26" i="16" s="1"/>
  <c r="J38" i="16"/>
  <c r="I38" i="16" s="1"/>
  <c r="H38" i="16" s="1"/>
  <c r="G38" i="16" s="1"/>
  <c r="J22" i="16"/>
  <c r="I22" i="16" s="1"/>
  <c r="H22" i="16" s="1"/>
  <c r="G22" i="16" s="1"/>
  <c r="J48" i="16"/>
  <c r="I48" i="16" s="1"/>
  <c r="H48" i="16" s="1"/>
  <c r="G48" i="16" s="1"/>
  <c r="J94" i="16"/>
  <c r="I94" i="16" s="1"/>
  <c r="H94" i="16" s="1"/>
  <c r="G94" i="16" s="1"/>
  <c r="J78" i="16"/>
  <c r="I78" i="16" s="1"/>
  <c r="H78" i="16" s="1"/>
  <c r="G78" i="16" s="1"/>
  <c r="J112" i="16"/>
  <c r="I112" i="16" s="1"/>
  <c r="H112" i="16" s="1"/>
  <c r="G112" i="16" s="1"/>
  <c r="J98" i="16"/>
  <c r="I98" i="16" s="1"/>
  <c r="H98" i="16" s="1"/>
  <c r="G98" i="16" s="1"/>
  <c r="J47" i="16"/>
  <c r="I47" i="16" s="1"/>
  <c r="H47" i="16" s="1"/>
  <c r="G47" i="16" s="1"/>
  <c r="J30" i="16"/>
  <c r="I30" i="16" s="1"/>
  <c r="H30" i="16" s="1"/>
  <c r="G30" i="16" s="1"/>
  <c r="J21" i="16"/>
  <c r="I21" i="16" s="1"/>
  <c r="H21" i="16" s="1"/>
  <c r="G21" i="16" s="1"/>
  <c r="J58" i="16"/>
  <c r="I58" i="16" s="1"/>
  <c r="H58" i="16" s="1"/>
  <c r="G58" i="16" s="1"/>
  <c r="J25" i="16"/>
  <c r="I25" i="16" s="1"/>
  <c r="H25" i="16" s="1"/>
  <c r="G25" i="16" s="1"/>
  <c r="J37" i="16"/>
  <c r="I37" i="16" s="1"/>
  <c r="H37" i="16" s="1"/>
  <c r="G37" i="16" s="1"/>
  <c r="J15" i="16"/>
  <c r="I15" i="16" s="1"/>
  <c r="H15" i="16" s="1"/>
  <c r="G15" i="16" s="1"/>
  <c r="J124" i="16"/>
  <c r="I124" i="16"/>
  <c r="H124" i="16" s="1"/>
  <c r="G124" i="16" s="1"/>
  <c r="J125" i="16"/>
  <c r="I125" i="16" s="1"/>
  <c r="H125" i="16" s="1"/>
  <c r="G125" i="16" s="1"/>
  <c r="J123" i="16"/>
  <c r="I123" i="16" s="1"/>
  <c r="H123" i="16" s="1"/>
  <c r="G123" i="16" s="1"/>
  <c r="J119" i="16"/>
  <c r="I119" i="16" s="1"/>
  <c r="H119" i="16" s="1"/>
  <c r="G119" i="16" s="1"/>
  <c r="J121" i="16"/>
  <c r="I121" i="16" s="1"/>
  <c r="H121" i="16" s="1"/>
  <c r="G121" i="16" s="1"/>
  <c r="J122" i="16"/>
  <c r="I122" i="16" s="1"/>
  <c r="H122" i="16" s="1"/>
  <c r="G122" i="16" s="1"/>
  <c r="J118" i="16"/>
  <c r="I118" i="16" s="1"/>
  <c r="H118" i="16" s="1"/>
  <c r="G118" i="16" s="1"/>
  <c r="J120" i="16"/>
  <c r="I120" i="16" s="1"/>
  <c r="H120" i="16" s="1"/>
  <c r="G120" i="16" s="1"/>
  <c r="G17" i="31" l="1"/>
  <c r="AD17" i="31"/>
  <c r="AB17" i="31"/>
  <c r="K17" i="31"/>
  <c r="AC17" i="31"/>
  <c r="AA17" i="31"/>
  <c r="AE17" i="31"/>
  <c r="I17" i="31"/>
  <c r="H17" i="31"/>
  <c r="J17" i="31"/>
  <c r="I9" i="23"/>
  <c r="AC9" i="23"/>
  <c r="K93" i="12"/>
  <c r="J93" i="12" s="1"/>
  <c r="I93" i="12" s="1"/>
  <c r="H93" i="12" s="1"/>
  <c r="G93" i="12" s="1"/>
  <c r="K59" i="12"/>
  <c r="J59" i="12" s="1"/>
  <c r="I59" i="12" s="1"/>
  <c r="H59" i="12" s="1"/>
  <c r="G59" i="12" s="1"/>
  <c r="K59" i="14"/>
  <c r="J59" i="14" s="1"/>
  <c r="I59" i="14" s="1"/>
  <c r="H59" i="14" s="1"/>
  <c r="G59" i="14" s="1"/>
  <c r="L59" i="10"/>
  <c r="K59" i="10" s="1"/>
  <c r="J59" i="10" s="1"/>
  <c r="I59" i="10" s="1"/>
  <c r="H59" i="10" s="1"/>
  <c r="G59" i="10" s="1"/>
  <c r="L59" i="9"/>
  <c r="K59" i="9" s="1"/>
  <c r="J59" i="9" s="1"/>
  <c r="I59" i="9" s="1"/>
  <c r="H59" i="9" s="1"/>
  <c r="G59" i="9" s="1"/>
  <c r="K89" i="4"/>
  <c r="J89" i="4" s="1"/>
  <c r="I89" i="4" s="1"/>
  <c r="H89" i="4" s="1"/>
  <c r="G89" i="4" s="1"/>
  <c r="L58" i="4"/>
  <c r="K58" i="4" s="1"/>
  <c r="J58" i="4" s="1"/>
  <c r="I58" i="4" s="1"/>
  <c r="H58" i="4" s="1"/>
  <c r="G58" i="4" s="1"/>
  <c r="J145" i="13"/>
  <c r="T145" i="13" s="1"/>
  <c r="J143" i="13"/>
  <c r="T143" i="13" s="1"/>
  <c r="J141" i="13"/>
  <c r="T141" i="13" s="1"/>
  <c r="J140" i="13"/>
  <c r="T140" i="13" s="1"/>
  <c r="J139" i="13"/>
  <c r="T139" i="13" s="1"/>
  <c r="J138" i="13"/>
  <c r="T138" i="13" s="1"/>
  <c r="J136" i="13"/>
  <c r="T136" i="13" s="1"/>
  <c r="J135" i="13"/>
  <c r="T135" i="13" s="1"/>
  <c r="J132" i="13"/>
  <c r="T132" i="13" s="1"/>
  <c r="J131" i="13"/>
  <c r="T131" i="13" s="1"/>
  <c r="J129" i="13"/>
  <c r="T129" i="13" s="1"/>
  <c r="J128" i="13"/>
  <c r="T128" i="13" s="1"/>
  <c r="J127" i="13"/>
  <c r="T127" i="13" s="1"/>
  <c r="J126" i="13"/>
  <c r="T126" i="13" s="1"/>
  <c r="J125" i="13"/>
  <c r="T125" i="13" s="1"/>
  <c r="J123" i="13"/>
  <c r="T123" i="13" s="1"/>
  <c r="J115" i="13"/>
  <c r="T115" i="13" s="1"/>
  <c r="J114" i="13"/>
  <c r="T114" i="13" s="1"/>
  <c r="J113" i="13"/>
  <c r="T113" i="13" s="1"/>
  <c r="J110" i="13"/>
  <c r="T110" i="13" s="1"/>
  <c r="J112" i="13"/>
  <c r="T112" i="13" s="1"/>
  <c r="J111" i="13"/>
  <c r="T111" i="13" s="1"/>
  <c r="J109" i="13"/>
  <c r="T109" i="13" s="1"/>
  <c r="J103" i="13"/>
  <c r="T103" i="13" s="1"/>
  <c r="J102" i="13"/>
  <c r="T102" i="13" s="1"/>
  <c r="J98" i="13"/>
  <c r="T98" i="13" s="1"/>
  <c r="J97" i="13"/>
  <c r="T97" i="13" s="1"/>
  <c r="J95" i="13"/>
  <c r="T95" i="13" s="1"/>
  <c r="J94" i="13"/>
  <c r="T94" i="13" s="1"/>
  <c r="J93" i="13"/>
  <c r="T93" i="13" s="1"/>
  <c r="J92" i="13"/>
  <c r="T92" i="13" s="1"/>
  <c r="J91" i="13"/>
  <c r="T91" i="13" s="1"/>
  <c r="J90" i="13"/>
  <c r="T90" i="13" s="1"/>
  <c r="J89" i="13"/>
  <c r="T89" i="13" s="1"/>
  <c r="J88" i="13"/>
  <c r="T88" i="13" s="1"/>
  <c r="J84" i="13"/>
  <c r="T84" i="13" s="1"/>
  <c r="J83" i="13"/>
  <c r="T83" i="13" s="1"/>
  <c r="J82" i="13"/>
  <c r="T82" i="13" s="1"/>
  <c r="J81" i="13"/>
  <c r="T81" i="13" s="1"/>
  <c r="J80" i="13"/>
  <c r="T80" i="13" s="1"/>
  <c r="J78" i="13"/>
  <c r="T78" i="13" s="1"/>
  <c r="J77" i="13"/>
  <c r="T77" i="13" s="1"/>
  <c r="J76" i="13"/>
  <c r="T76" i="13" s="1"/>
  <c r="J75" i="13"/>
  <c r="T75" i="13" s="1"/>
  <c r="J74" i="13"/>
  <c r="T74" i="13" s="1"/>
  <c r="J70" i="13"/>
  <c r="T70" i="13" s="1"/>
  <c r="J69" i="13"/>
  <c r="T69" i="13" s="1"/>
  <c r="J67" i="13"/>
  <c r="T67" i="13" s="1"/>
  <c r="J68" i="13"/>
  <c r="T68" i="13" s="1"/>
  <c r="J65" i="13"/>
  <c r="T65" i="13" s="1"/>
  <c r="J64" i="13"/>
  <c r="T64" i="13" s="1"/>
  <c r="J63" i="13"/>
  <c r="T63" i="13" s="1"/>
  <c r="J62" i="13"/>
  <c r="T62" i="13" s="1"/>
  <c r="J61" i="13"/>
  <c r="T61" i="13" s="1"/>
  <c r="J60" i="13"/>
  <c r="T60" i="13" s="1"/>
  <c r="J59" i="13"/>
  <c r="T59" i="13" s="1"/>
  <c r="J58" i="13"/>
  <c r="T58" i="13" s="1"/>
  <c r="J57" i="13"/>
  <c r="T57" i="13" s="1"/>
  <c r="J56" i="13"/>
  <c r="T56" i="13" s="1"/>
  <c r="J55" i="13"/>
  <c r="T55" i="13" s="1"/>
  <c r="J54" i="13"/>
  <c r="T54" i="13" s="1"/>
  <c r="J53" i="13"/>
  <c r="T53" i="13" s="1"/>
  <c r="J52" i="13"/>
  <c r="T52" i="13" s="1"/>
  <c r="J51" i="13"/>
  <c r="T51" i="13" s="1"/>
  <c r="J50" i="13"/>
  <c r="T50" i="13" s="1"/>
  <c r="J49" i="13"/>
  <c r="T49" i="13" s="1"/>
  <c r="J48" i="13"/>
  <c r="T48" i="13" s="1"/>
  <c r="J47" i="13"/>
  <c r="T47" i="13" s="1"/>
  <c r="J46" i="13"/>
  <c r="T46" i="13" s="1"/>
  <c r="J45" i="13"/>
  <c r="T45" i="13" s="1"/>
  <c r="J43" i="13"/>
  <c r="T43" i="13" s="1"/>
  <c r="J42" i="13"/>
  <c r="T42" i="13" s="1"/>
  <c r="J41" i="13"/>
  <c r="T41" i="13" s="1"/>
  <c r="J40" i="13"/>
  <c r="T40" i="13" s="1"/>
  <c r="J39" i="13"/>
  <c r="T39" i="13" s="1"/>
  <c r="J37" i="13"/>
  <c r="T37" i="13" s="1"/>
  <c r="J35" i="13"/>
  <c r="T35" i="13" s="1"/>
  <c r="J34" i="13"/>
  <c r="T34" i="13" s="1"/>
  <c r="J32" i="13"/>
  <c r="T32" i="13" s="1"/>
  <c r="I31" i="13"/>
  <c r="S31" i="13" s="1"/>
  <c r="J28" i="13"/>
  <c r="T28" i="13" s="1"/>
  <c r="J27" i="13"/>
  <c r="T27" i="13" s="1"/>
  <c r="J26" i="13"/>
  <c r="T26" i="13" s="1"/>
  <c r="J25" i="13"/>
  <c r="T25" i="13" s="1"/>
  <c r="J22" i="13"/>
  <c r="T22" i="13" s="1"/>
  <c r="J20" i="13"/>
  <c r="T20" i="13" s="1"/>
  <c r="J19" i="13"/>
  <c r="T19" i="13" s="1"/>
  <c r="J18" i="13"/>
  <c r="T18" i="13" s="1"/>
  <c r="T13" i="13"/>
  <c r="J12" i="13"/>
  <c r="T12" i="13" s="1"/>
  <c r="J11" i="13"/>
  <c r="T11" i="13" s="1"/>
  <c r="J10" i="13"/>
  <c r="T10" i="13" s="1"/>
  <c r="J9" i="13"/>
  <c r="T9" i="13" s="1"/>
  <c r="J8" i="13"/>
  <c r="T8" i="13" s="1"/>
  <c r="J7" i="13"/>
  <c r="T7" i="13" s="1"/>
  <c r="J133" i="13"/>
  <c r="T133" i="13" s="1"/>
  <c r="J121" i="13"/>
  <c r="T121" i="13" s="1"/>
  <c r="J101" i="13"/>
  <c r="T101" i="13" s="1"/>
  <c r="J100" i="13"/>
  <c r="T100" i="13" s="1"/>
  <c r="J38" i="13"/>
  <c r="T38" i="13" s="1"/>
  <c r="J33" i="13"/>
  <c r="T33" i="13" s="1"/>
  <c r="J24" i="13"/>
  <c r="T24" i="13" s="1"/>
  <c r="J131" i="12"/>
  <c r="I131" i="12" s="1"/>
  <c r="H131" i="12" s="1"/>
  <c r="G131" i="12" s="1"/>
  <c r="J130" i="12"/>
  <c r="I130" i="12" s="1"/>
  <c r="H130" i="12" s="1"/>
  <c r="G130" i="12" s="1"/>
  <c r="J129" i="12"/>
  <c r="I129" i="12" s="1"/>
  <c r="H129" i="12" s="1"/>
  <c r="G129" i="12" s="1"/>
  <c r="J128" i="12"/>
  <c r="I128" i="12" s="1"/>
  <c r="H128" i="12" s="1"/>
  <c r="G128" i="12" s="1"/>
  <c r="J127" i="12"/>
  <c r="I127" i="12" s="1"/>
  <c r="H127" i="12" s="1"/>
  <c r="G127" i="12" s="1"/>
  <c r="J126" i="12"/>
  <c r="I126" i="12" s="1"/>
  <c r="H126" i="12" s="1"/>
  <c r="G126" i="12" s="1"/>
  <c r="J125" i="12"/>
  <c r="I125" i="12" s="1"/>
  <c r="H125" i="12" s="1"/>
  <c r="G125" i="12" s="1"/>
  <c r="J124" i="12"/>
  <c r="I124" i="12" s="1"/>
  <c r="H124" i="12" s="1"/>
  <c r="G124" i="12" s="1"/>
  <c r="J123" i="12"/>
  <c r="I123" i="12" s="1"/>
  <c r="H123" i="12" s="1"/>
  <c r="G123" i="12" s="1"/>
  <c r="J122" i="12"/>
  <c r="I122" i="12" s="1"/>
  <c r="H122" i="12" s="1"/>
  <c r="G122" i="12" s="1"/>
  <c r="J121" i="12"/>
  <c r="I121" i="12" s="1"/>
  <c r="H121" i="12" s="1"/>
  <c r="G121" i="12" s="1"/>
  <c r="J120" i="12"/>
  <c r="I120" i="12" s="1"/>
  <c r="H120" i="12" s="1"/>
  <c r="G120" i="12" s="1"/>
  <c r="J119" i="12"/>
  <c r="I119" i="12" s="1"/>
  <c r="H119" i="12" s="1"/>
  <c r="G119" i="12" s="1"/>
  <c r="J118" i="12"/>
  <c r="I118" i="12" s="1"/>
  <c r="H118" i="12" s="1"/>
  <c r="G118" i="12" s="1"/>
  <c r="J117" i="12"/>
  <c r="I117" i="12" s="1"/>
  <c r="H117" i="12" s="1"/>
  <c r="G117" i="12" s="1"/>
  <c r="J116" i="12"/>
  <c r="I116" i="12" s="1"/>
  <c r="H116" i="12" s="1"/>
  <c r="G116" i="12" s="1"/>
  <c r="J115" i="12"/>
  <c r="I115" i="12" s="1"/>
  <c r="H115" i="12" s="1"/>
  <c r="G115" i="12" s="1"/>
  <c r="J114" i="12"/>
  <c r="I114" i="12" s="1"/>
  <c r="H114" i="12" s="1"/>
  <c r="G114" i="12" s="1"/>
  <c r="J111" i="12"/>
  <c r="I111" i="12" s="1"/>
  <c r="H111" i="12" s="1"/>
  <c r="G111" i="12" s="1"/>
  <c r="J110" i="12"/>
  <c r="I110" i="12" s="1"/>
  <c r="H110" i="12" s="1"/>
  <c r="G110" i="12" s="1"/>
  <c r="J109" i="12"/>
  <c r="I109" i="12" s="1"/>
  <c r="H109" i="12" s="1"/>
  <c r="G109" i="12" s="1"/>
  <c r="J108" i="12"/>
  <c r="I108" i="12" s="1"/>
  <c r="H108" i="12" s="1"/>
  <c r="G108" i="12" s="1"/>
  <c r="J107" i="12"/>
  <c r="I107" i="12" s="1"/>
  <c r="H107" i="12" s="1"/>
  <c r="G107" i="12" s="1"/>
  <c r="J106" i="12"/>
  <c r="I106" i="12" s="1"/>
  <c r="H106" i="12" s="1"/>
  <c r="G106" i="12" s="1"/>
  <c r="J105" i="12"/>
  <c r="I105" i="12" s="1"/>
  <c r="H105" i="12" s="1"/>
  <c r="G105" i="12" s="1"/>
  <c r="J104" i="12"/>
  <c r="I104" i="12" s="1"/>
  <c r="H104" i="12" s="1"/>
  <c r="G104" i="12" s="1"/>
  <c r="J103" i="12"/>
  <c r="I103" i="12" s="1"/>
  <c r="H103" i="12" s="1"/>
  <c r="G103" i="12" s="1"/>
  <c r="J102" i="12"/>
  <c r="I102" i="12" s="1"/>
  <c r="H102" i="12" s="1"/>
  <c r="G102" i="12" s="1"/>
  <c r="J101" i="12"/>
  <c r="I101" i="12" s="1"/>
  <c r="H101" i="12" s="1"/>
  <c r="G101" i="12" s="1"/>
  <c r="J100" i="12"/>
  <c r="I100" i="12" s="1"/>
  <c r="H100" i="12" s="1"/>
  <c r="G100" i="12" s="1"/>
  <c r="J98" i="12"/>
  <c r="I98" i="12" s="1"/>
  <c r="H98" i="12" s="1"/>
  <c r="G98" i="12" s="1"/>
  <c r="J97" i="12"/>
  <c r="I97" i="12" s="1"/>
  <c r="H97" i="12" s="1"/>
  <c r="G97" i="12" s="1"/>
  <c r="J96" i="12"/>
  <c r="I96" i="12" s="1"/>
  <c r="H96" i="12" s="1"/>
  <c r="G96" i="12" s="1"/>
  <c r="J95" i="12"/>
  <c r="I95" i="12" s="1"/>
  <c r="H95" i="12" s="1"/>
  <c r="G95" i="12" s="1"/>
  <c r="J94" i="12"/>
  <c r="I94" i="12" s="1"/>
  <c r="H94" i="12" s="1"/>
  <c r="G94" i="12" s="1"/>
  <c r="J92" i="12"/>
  <c r="I92" i="12" s="1"/>
  <c r="H92" i="12" s="1"/>
  <c r="G92" i="12" s="1"/>
  <c r="J91" i="12"/>
  <c r="I91" i="12" s="1"/>
  <c r="H91" i="12" s="1"/>
  <c r="G91" i="12" s="1"/>
  <c r="J88" i="12"/>
  <c r="I88" i="12" s="1"/>
  <c r="H88" i="12" s="1"/>
  <c r="G88" i="12" s="1"/>
  <c r="J87" i="12"/>
  <c r="I87" i="12" s="1"/>
  <c r="H87" i="12" s="1"/>
  <c r="G87" i="12" s="1"/>
  <c r="J86" i="12"/>
  <c r="I86" i="12" s="1"/>
  <c r="H86" i="12" s="1"/>
  <c r="G86" i="12" s="1"/>
  <c r="J85" i="12"/>
  <c r="I85" i="12" s="1"/>
  <c r="H85" i="12" s="1"/>
  <c r="G85" i="12" s="1"/>
  <c r="J84" i="12"/>
  <c r="I84" i="12" s="1"/>
  <c r="H84" i="12" s="1"/>
  <c r="G84" i="12" s="1"/>
  <c r="J83" i="12"/>
  <c r="I83" i="12" s="1"/>
  <c r="H83" i="12" s="1"/>
  <c r="G83" i="12" s="1"/>
  <c r="J82" i="12"/>
  <c r="I82" i="12" s="1"/>
  <c r="H82" i="12" s="1"/>
  <c r="G82" i="12" s="1"/>
  <c r="J81" i="12"/>
  <c r="I81" i="12" s="1"/>
  <c r="H81" i="12" s="1"/>
  <c r="G81" i="12" s="1"/>
  <c r="J80" i="12"/>
  <c r="I80" i="12" s="1"/>
  <c r="H80" i="12" s="1"/>
  <c r="G80" i="12" s="1"/>
  <c r="J79" i="12"/>
  <c r="I79" i="12" s="1"/>
  <c r="H79" i="12" s="1"/>
  <c r="G79" i="12" s="1"/>
  <c r="J78" i="12"/>
  <c r="I78" i="12" s="1"/>
  <c r="H78" i="12" s="1"/>
  <c r="G78" i="12" s="1"/>
  <c r="J77" i="12"/>
  <c r="I77" i="12" s="1"/>
  <c r="H77" i="12" s="1"/>
  <c r="G77" i="12" s="1"/>
  <c r="J76" i="12"/>
  <c r="I76" i="12" s="1"/>
  <c r="H76" i="12" s="1"/>
  <c r="G76" i="12" s="1"/>
  <c r="J75" i="12"/>
  <c r="I75" i="12" s="1"/>
  <c r="H75" i="12" s="1"/>
  <c r="G75" i="12" s="1"/>
  <c r="J74" i="12"/>
  <c r="I74" i="12" s="1"/>
  <c r="H74" i="12" s="1"/>
  <c r="G74" i="12" s="1"/>
  <c r="J72" i="12"/>
  <c r="I72" i="12" s="1"/>
  <c r="H72" i="12" s="1"/>
  <c r="G72" i="12" s="1"/>
  <c r="J71" i="12"/>
  <c r="I71" i="12" s="1"/>
  <c r="H71" i="12" s="1"/>
  <c r="G71" i="12" s="1"/>
  <c r="J70" i="12"/>
  <c r="I70" i="12" s="1"/>
  <c r="H70" i="12" s="1"/>
  <c r="G70" i="12" s="1"/>
  <c r="J69" i="12"/>
  <c r="I69" i="12" s="1"/>
  <c r="H69" i="12" s="1"/>
  <c r="G69" i="12" s="1"/>
  <c r="J68" i="12"/>
  <c r="I68" i="12" s="1"/>
  <c r="H68" i="12" s="1"/>
  <c r="G68" i="12" s="1"/>
  <c r="J67" i="12"/>
  <c r="I67" i="12" s="1"/>
  <c r="H67" i="12" s="1"/>
  <c r="G67" i="12" s="1"/>
  <c r="J66" i="12"/>
  <c r="I66" i="12" s="1"/>
  <c r="H66" i="12" s="1"/>
  <c r="G66" i="12" s="1"/>
  <c r="J65" i="12"/>
  <c r="I65" i="12" s="1"/>
  <c r="H65" i="12" s="1"/>
  <c r="G65" i="12" s="1"/>
  <c r="J64" i="12"/>
  <c r="I64" i="12" s="1"/>
  <c r="H64" i="12" s="1"/>
  <c r="G64" i="12" s="1"/>
  <c r="J63" i="12"/>
  <c r="I63" i="12" s="1"/>
  <c r="H63" i="12" s="1"/>
  <c r="G63" i="12" s="1"/>
  <c r="J62" i="12"/>
  <c r="I62" i="12" s="1"/>
  <c r="H62" i="12" s="1"/>
  <c r="G62" i="12" s="1"/>
  <c r="J61" i="12"/>
  <c r="I61" i="12" s="1"/>
  <c r="H61" i="12" s="1"/>
  <c r="G61" i="12" s="1"/>
  <c r="J60" i="12"/>
  <c r="I60" i="12" s="1"/>
  <c r="H60" i="12" s="1"/>
  <c r="G60" i="12" s="1"/>
  <c r="J58" i="12"/>
  <c r="I58" i="12" s="1"/>
  <c r="H58" i="12" s="1"/>
  <c r="G58" i="12" s="1"/>
  <c r="J57" i="12"/>
  <c r="I57" i="12" s="1"/>
  <c r="H57" i="12" s="1"/>
  <c r="G57" i="12" s="1"/>
  <c r="J56" i="12"/>
  <c r="I56" i="12" s="1"/>
  <c r="H56" i="12" s="1"/>
  <c r="G56" i="12" s="1"/>
  <c r="J55" i="12"/>
  <c r="I55" i="12" s="1"/>
  <c r="H55" i="12" s="1"/>
  <c r="G55" i="12" s="1"/>
  <c r="J54" i="12"/>
  <c r="I54" i="12"/>
  <c r="H54" i="12" s="1"/>
  <c r="G54" i="12" s="1"/>
  <c r="J53" i="12"/>
  <c r="I53" i="12" s="1"/>
  <c r="H53" i="12" s="1"/>
  <c r="G53" i="12" s="1"/>
  <c r="J52" i="12"/>
  <c r="I52" i="12" s="1"/>
  <c r="H52" i="12" s="1"/>
  <c r="G52" i="12" s="1"/>
  <c r="J51" i="12"/>
  <c r="I51" i="12" s="1"/>
  <c r="H51" i="12" s="1"/>
  <c r="G51" i="12" s="1"/>
  <c r="J50" i="12"/>
  <c r="I50" i="12" s="1"/>
  <c r="H50" i="12" s="1"/>
  <c r="G50" i="12" s="1"/>
  <c r="J49" i="12"/>
  <c r="I49" i="12" s="1"/>
  <c r="H49" i="12" s="1"/>
  <c r="G49" i="12" s="1"/>
  <c r="J48" i="12"/>
  <c r="I48" i="12" s="1"/>
  <c r="H48" i="12" s="1"/>
  <c r="G48" i="12" s="1"/>
  <c r="J47" i="12"/>
  <c r="I47" i="12" s="1"/>
  <c r="H47" i="12" s="1"/>
  <c r="G47" i="12" s="1"/>
  <c r="J46" i="12"/>
  <c r="I46" i="12" s="1"/>
  <c r="H46" i="12" s="1"/>
  <c r="G46" i="12" s="1"/>
  <c r="J45" i="12"/>
  <c r="I45" i="12" s="1"/>
  <c r="H45" i="12" s="1"/>
  <c r="G45" i="12" s="1"/>
  <c r="J44" i="12"/>
  <c r="I44" i="12" s="1"/>
  <c r="H44" i="12" s="1"/>
  <c r="G44" i="12" s="1"/>
  <c r="J43" i="12"/>
  <c r="I43" i="12" s="1"/>
  <c r="H43" i="12" s="1"/>
  <c r="G43" i="12" s="1"/>
  <c r="J42" i="12"/>
  <c r="I42" i="12" s="1"/>
  <c r="H42" i="12" s="1"/>
  <c r="G42" i="12" s="1"/>
  <c r="I41" i="12"/>
  <c r="H41" i="12" s="1"/>
  <c r="G41" i="12" s="1"/>
  <c r="J40" i="12"/>
  <c r="I40" i="12" s="1"/>
  <c r="H40" i="12" s="1"/>
  <c r="G40" i="12" s="1"/>
  <c r="J39" i="12"/>
  <c r="I39" i="12" s="1"/>
  <c r="H39" i="12" s="1"/>
  <c r="G39" i="12" s="1"/>
  <c r="J38" i="12"/>
  <c r="I38" i="12" s="1"/>
  <c r="H38" i="12" s="1"/>
  <c r="G38" i="12" s="1"/>
  <c r="J37" i="12"/>
  <c r="I37" i="12"/>
  <c r="H37" i="12" s="1"/>
  <c r="G37" i="12" s="1"/>
  <c r="J36" i="12"/>
  <c r="I36" i="12" s="1"/>
  <c r="H36" i="12" s="1"/>
  <c r="G36" i="12" s="1"/>
  <c r="J35" i="12"/>
  <c r="I35" i="12" s="1"/>
  <c r="H35" i="12" s="1"/>
  <c r="G35" i="12" s="1"/>
  <c r="J34" i="12"/>
  <c r="I34" i="12" s="1"/>
  <c r="H34" i="12" s="1"/>
  <c r="G34" i="12" s="1"/>
  <c r="J33" i="12"/>
  <c r="I33" i="12" s="1"/>
  <c r="H33" i="12" s="1"/>
  <c r="G33" i="12" s="1"/>
  <c r="J32" i="12"/>
  <c r="I32" i="12" s="1"/>
  <c r="H32" i="12" s="1"/>
  <c r="G32" i="12" s="1"/>
  <c r="J29" i="12"/>
  <c r="I29" i="12" s="1"/>
  <c r="H29" i="12" s="1"/>
  <c r="G29" i="12" s="1"/>
  <c r="J28" i="12"/>
  <c r="I28" i="12" s="1"/>
  <c r="H28" i="12" s="1"/>
  <c r="G28" i="12" s="1"/>
  <c r="J27" i="12"/>
  <c r="I27" i="12" s="1"/>
  <c r="H27" i="12" s="1"/>
  <c r="G27" i="12" s="1"/>
  <c r="J26" i="12"/>
  <c r="I26" i="12" s="1"/>
  <c r="H26" i="12" s="1"/>
  <c r="G26" i="12" s="1"/>
  <c r="J25" i="12"/>
  <c r="I25" i="12" s="1"/>
  <c r="H25" i="12" s="1"/>
  <c r="G25" i="12" s="1"/>
  <c r="J24" i="12"/>
  <c r="I24" i="12" s="1"/>
  <c r="H24" i="12" s="1"/>
  <c r="G24" i="12" s="1"/>
  <c r="J23" i="12"/>
  <c r="I23" i="12" s="1"/>
  <c r="H23" i="12" s="1"/>
  <c r="G23" i="12" s="1"/>
  <c r="J21" i="12"/>
  <c r="J20" i="12"/>
  <c r="J19" i="12"/>
  <c r="J18" i="12"/>
  <c r="J17" i="12"/>
  <c r="J9" i="12" s="1"/>
  <c r="J16" i="12"/>
  <c r="J15" i="12"/>
  <c r="J14" i="12"/>
  <c r="J127" i="14"/>
  <c r="I127" i="14" s="1"/>
  <c r="H127" i="14" s="1"/>
  <c r="G127" i="14" s="1"/>
  <c r="J126" i="14"/>
  <c r="I126" i="14" s="1"/>
  <c r="H126" i="14" s="1"/>
  <c r="G126" i="14" s="1"/>
  <c r="J125" i="14"/>
  <c r="I125" i="14" s="1"/>
  <c r="H125" i="14" s="1"/>
  <c r="G125" i="14" s="1"/>
  <c r="J124" i="14"/>
  <c r="I124" i="14" s="1"/>
  <c r="H124" i="14" s="1"/>
  <c r="G124" i="14" s="1"/>
  <c r="J123" i="14"/>
  <c r="I123" i="14" s="1"/>
  <c r="H123" i="14" s="1"/>
  <c r="G123" i="14" s="1"/>
  <c r="J122" i="14"/>
  <c r="I122" i="14" s="1"/>
  <c r="H122" i="14" s="1"/>
  <c r="G122" i="14" s="1"/>
  <c r="J121" i="14"/>
  <c r="I121" i="14" s="1"/>
  <c r="H121" i="14" s="1"/>
  <c r="G121" i="14" s="1"/>
  <c r="J120" i="14"/>
  <c r="I120" i="14" s="1"/>
  <c r="H120" i="14" s="1"/>
  <c r="G120" i="14" s="1"/>
  <c r="J119" i="14"/>
  <c r="I119" i="14" s="1"/>
  <c r="H119" i="14" s="1"/>
  <c r="G119" i="14" s="1"/>
  <c r="J118" i="14"/>
  <c r="I118" i="14" s="1"/>
  <c r="H118" i="14" s="1"/>
  <c r="G118" i="14" s="1"/>
  <c r="J117" i="14"/>
  <c r="I117" i="14" s="1"/>
  <c r="H117" i="14" s="1"/>
  <c r="G117" i="14" s="1"/>
  <c r="J116" i="14"/>
  <c r="I116" i="14" s="1"/>
  <c r="H116" i="14" s="1"/>
  <c r="G116" i="14" s="1"/>
  <c r="J115" i="14"/>
  <c r="I115" i="14" s="1"/>
  <c r="H115" i="14" s="1"/>
  <c r="G115" i="14" s="1"/>
  <c r="J114" i="14"/>
  <c r="I114" i="14" s="1"/>
  <c r="H114" i="14" s="1"/>
  <c r="G114" i="14" s="1"/>
  <c r="J113" i="14"/>
  <c r="I113" i="14" s="1"/>
  <c r="H113" i="14" s="1"/>
  <c r="G113" i="14" s="1"/>
  <c r="J112" i="14"/>
  <c r="I112" i="14" s="1"/>
  <c r="H112" i="14" s="1"/>
  <c r="G112" i="14" s="1"/>
  <c r="J111" i="14"/>
  <c r="I111" i="14" s="1"/>
  <c r="H111" i="14" s="1"/>
  <c r="G111" i="14" s="1"/>
  <c r="J110" i="14"/>
  <c r="I110" i="14" s="1"/>
  <c r="H110" i="14" s="1"/>
  <c r="G110" i="14" s="1"/>
  <c r="J107" i="14"/>
  <c r="I107" i="14" s="1"/>
  <c r="H107" i="14" s="1"/>
  <c r="G107" i="14" s="1"/>
  <c r="J106" i="14"/>
  <c r="I106" i="14" s="1"/>
  <c r="H106" i="14" s="1"/>
  <c r="G106" i="14" s="1"/>
  <c r="J105" i="14"/>
  <c r="I105" i="14" s="1"/>
  <c r="H105" i="14" s="1"/>
  <c r="G105" i="14" s="1"/>
  <c r="J104" i="14"/>
  <c r="I104" i="14" s="1"/>
  <c r="H104" i="14" s="1"/>
  <c r="G104" i="14" s="1"/>
  <c r="J103" i="14"/>
  <c r="I103" i="14" s="1"/>
  <c r="H103" i="14" s="1"/>
  <c r="G103" i="14" s="1"/>
  <c r="J102" i="14"/>
  <c r="I102" i="14" s="1"/>
  <c r="H102" i="14" s="1"/>
  <c r="G102" i="14" s="1"/>
  <c r="J101" i="14"/>
  <c r="I101" i="14" s="1"/>
  <c r="H101" i="14" s="1"/>
  <c r="G101" i="14" s="1"/>
  <c r="J100" i="14"/>
  <c r="I100" i="14" s="1"/>
  <c r="H100" i="14" s="1"/>
  <c r="G100" i="14" s="1"/>
  <c r="J99" i="14"/>
  <c r="I99" i="14" s="1"/>
  <c r="H99" i="14" s="1"/>
  <c r="G99" i="14" s="1"/>
  <c r="J98" i="14"/>
  <c r="I98" i="14" s="1"/>
  <c r="H98" i="14" s="1"/>
  <c r="G98" i="14" s="1"/>
  <c r="J97" i="14"/>
  <c r="I97" i="14" s="1"/>
  <c r="H97" i="14" s="1"/>
  <c r="G97" i="14" s="1"/>
  <c r="J96" i="14"/>
  <c r="I96" i="14" s="1"/>
  <c r="H96" i="14" s="1"/>
  <c r="G96" i="14" s="1"/>
  <c r="J95" i="14"/>
  <c r="I95" i="14" s="1"/>
  <c r="H95" i="14" s="1"/>
  <c r="G95" i="14" s="1"/>
  <c r="J94" i="14"/>
  <c r="I94" i="14" s="1"/>
  <c r="H94" i="14" s="1"/>
  <c r="G94" i="14" s="1"/>
  <c r="J93" i="14"/>
  <c r="I93" i="14" s="1"/>
  <c r="H93" i="14" s="1"/>
  <c r="G93" i="14" s="1"/>
  <c r="J92" i="14"/>
  <c r="I92" i="14" s="1"/>
  <c r="H92" i="14" s="1"/>
  <c r="G92" i="14" s="1"/>
  <c r="J91" i="14"/>
  <c r="I91" i="14" s="1"/>
  <c r="H91" i="14" s="1"/>
  <c r="G91" i="14" s="1"/>
  <c r="J90" i="14"/>
  <c r="I90" i="14" s="1"/>
  <c r="H90" i="14" s="1"/>
  <c r="G90" i="14" s="1"/>
  <c r="J89" i="14"/>
  <c r="I89" i="14" s="1"/>
  <c r="H89" i="14" s="1"/>
  <c r="G89" i="14" s="1"/>
  <c r="J88" i="14"/>
  <c r="I88" i="14" s="1"/>
  <c r="H88" i="14" s="1"/>
  <c r="G88" i="14" s="1"/>
  <c r="J87" i="14"/>
  <c r="I87" i="14" s="1"/>
  <c r="H87" i="14" s="1"/>
  <c r="G87" i="14" s="1"/>
  <c r="J86" i="14"/>
  <c r="I86" i="14" s="1"/>
  <c r="H86" i="14" s="1"/>
  <c r="G86" i="14" s="1"/>
  <c r="J85" i="14"/>
  <c r="I85" i="14" s="1"/>
  <c r="H85" i="14" s="1"/>
  <c r="G85" i="14" s="1"/>
  <c r="J84" i="14"/>
  <c r="I84" i="14" s="1"/>
  <c r="H84" i="14" s="1"/>
  <c r="G84" i="14" s="1"/>
  <c r="J83" i="14"/>
  <c r="I83" i="14" s="1"/>
  <c r="H83" i="14" s="1"/>
  <c r="G83" i="14" s="1"/>
  <c r="J82" i="14"/>
  <c r="I82" i="14" s="1"/>
  <c r="H82" i="14" s="1"/>
  <c r="G82" i="14" s="1"/>
  <c r="J81" i="14"/>
  <c r="I81" i="14" s="1"/>
  <c r="H81" i="14" s="1"/>
  <c r="G81" i="14" s="1"/>
  <c r="J80" i="14"/>
  <c r="I80" i="14" s="1"/>
  <c r="H80" i="14" s="1"/>
  <c r="G80" i="14" s="1"/>
  <c r="J79" i="14"/>
  <c r="I79" i="14" s="1"/>
  <c r="H79" i="14" s="1"/>
  <c r="G79" i="14" s="1"/>
  <c r="J78" i="14"/>
  <c r="I78" i="14" s="1"/>
  <c r="H78" i="14" s="1"/>
  <c r="G78" i="14" s="1"/>
  <c r="J77" i="14"/>
  <c r="I77" i="14" s="1"/>
  <c r="H77" i="14" s="1"/>
  <c r="G77" i="14" s="1"/>
  <c r="J76" i="14"/>
  <c r="I76" i="14" s="1"/>
  <c r="H76" i="14" s="1"/>
  <c r="G76" i="14" s="1"/>
  <c r="J75" i="14"/>
  <c r="I75" i="14" s="1"/>
  <c r="H75" i="14" s="1"/>
  <c r="G75" i="14" s="1"/>
  <c r="J74" i="14"/>
  <c r="I74" i="14" s="1"/>
  <c r="H74" i="14" s="1"/>
  <c r="G74" i="14" s="1"/>
  <c r="J73" i="14"/>
  <c r="I73" i="14" s="1"/>
  <c r="H73" i="14" s="1"/>
  <c r="G73" i="14" s="1"/>
  <c r="J72" i="14"/>
  <c r="I72" i="14" s="1"/>
  <c r="H72" i="14" s="1"/>
  <c r="G72" i="14" s="1"/>
  <c r="J71" i="14"/>
  <c r="I71" i="14" s="1"/>
  <c r="H71" i="14" s="1"/>
  <c r="G71" i="14" s="1"/>
  <c r="J70" i="14"/>
  <c r="I70" i="14" s="1"/>
  <c r="H70" i="14" s="1"/>
  <c r="G70" i="14" s="1"/>
  <c r="J69" i="14"/>
  <c r="I69" i="14" s="1"/>
  <c r="H69" i="14" s="1"/>
  <c r="G69" i="14" s="1"/>
  <c r="J68" i="14"/>
  <c r="I68" i="14" s="1"/>
  <c r="H68" i="14" s="1"/>
  <c r="G68" i="14" s="1"/>
  <c r="J67" i="14"/>
  <c r="I67" i="14" s="1"/>
  <c r="H67" i="14" s="1"/>
  <c r="G67" i="14" s="1"/>
  <c r="J66" i="14"/>
  <c r="I66" i="14" s="1"/>
  <c r="H66" i="14" s="1"/>
  <c r="G66" i="14" s="1"/>
  <c r="J65" i="14"/>
  <c r="I65" i="14" s="1"/>
  <c r="H65" i="14" s="1"/>
  <c r="G65" i="14" s="1"/>
  <c r="J64" i="14"/>
  <c r="I64" i="14" s="1"/>
  <c r="H64" i="14" s="1"/>
  <c r="G64" i="14" s="1"/>
  <c r="J63" i="14"/>
  <c r="I63" i="14" s="1"/>
  <c r="H63" i="14" s="1"/>
  <c r="G63" i="14" s="1"/>
  <c r="J62" i="14"/>
  <c r="I62" i="14" s="1"/>
  <c r="H62" i="14" s="1"/>
  <c r="G62" i="14" s="1"/>
  <c r="J61" i="14"/>
  <c r="I61" i="14" s="1"/>
  <c r="H61" i="14" s="1"/>
  <c r="G61" i="14" s="1"/>
  <c r="J60" i="14"/>
  <c r="I60" i="14" s="1"/>
  <c r="H60" i="14" s="1"/>
  <c r="G60" i="14" s="1"/>
  <c r="J58" i="14"/>
  <c r="I58" i="14" s="1"/>
  <c r="H58" i="14" s="1"/>
  <c r="G58" i="14" s="1"/>
  <c r="J57" i="14"/>
  <c r="I57" i="14" s="1"/>
  <c r="H57" i="14" s="1"/>
  <c r="G57" i="14" s="1"/>
  <c r="J56" i="14"/>
  <c r="I56" i="14" s="1"/>
  <c r="H56" i="14" s="1"/>
  <c r="G56" i="14" s="1"/>
  <c r="J55" i="14"/>
  <c r="I55" i="14" s="1"/>
  <c r="H55" i="14" s="1"/>
  <c r="G55" i="14" s="1"/>
  <c r="J54" i="14"/>
  <c r="I54" i="14" s="1"/>
  <c r="H54" i="14" s="1"/>
  <c r="G54" i="14" s="1"/>
  <c r="J53" i="14"/>
  <c r="I53" i="14" s="1"/>
  <c r="H53" i="14" s="1"/>
  <c r="G53" i="14" s="1"/>
  <c r="J52" i="14"/>
  <c r="I52" i="14" s="1"/>
  <c r="H52" i="14" s="1"/>
  <c r="G52" i="14" s="1"/>
  <c r="J51" i="14"/>
  <c r="I51" i="14" s="1"/>
  <c r="H51" i="14" s="1"/>
  <c r="G51" i="14" s="1"/>
  <c r="J50" i="14"/>
  <c r="I50" i="14" s="1"/>
  <c r="H50" i="14" s="1"/>
  <c r="G50" i="14" s="1"/>
  <c r="J49" i="14"/>
  <c r="I49" i="14" s="1"/>
  <c r="H49" i="14" s="1"/>
  <c r="G49" i="14" s="1"/>
  <c r="J48" i="14"/>
  <c r="I48" i="14" s="1"/>
  <c r="H48" i="14" s="1"/>
  <c r="G48" i="14" s="1"/>
  <c r="J47" i="14"/>
  <c r="I47" i="14" s="1"/>
  <c r="H47" i="14" s="1"/>
  <c r="G47" i="14" s="1"/>
  <c r="J46" i="14"/>
  <c r="I46" i="14" s="1"/>
  <c r="H46" i="14" s="1"/>
  <c r="G46" i="14" s="1"/>
  <c r="J45" i="14"/>
  <c r="I45" i="14" s="1"/>
  <c r="H45" i="14" s="1"/>
  <c r="G45" i="14" s="1"/>
  <c r="J44" i="14"/>
  <c r="I44" i="14" s="1"/>
  <c r="H44" i="14" s="1"/>
  <c r="G44" i="14" s="1"/>
  <c r="J43" i="14"/>
  <c r="I43" i="14" s="1"/>
  <c r="H43" i="14" s="1"/>
  <c r="G43" i="14" s="1"/>
  <c r="J42" i="14"/>
  <c r="I42" i="14" s="1"/>
  <c r="H42" i="14" s="1"/>
  <c r="G42" i="14" s="1"/>
  <c r="I41" i="14"/>
  <c r="H41" i="14" s="1"/>
  <c r="G41" i="14" s="1"/>
  <c r="J40" i="14"/>
  <c r="I40" i="14" s="1"/>
  <c r="H40" i="14" s="1"/>
  <c r="G40" i="14" s="1"/>
  <c r="J39" i="14"/>
  <c r="I39" i="14" s="1"/>
  <c r="H39" i="14" s="1"/>
  <c r="G39" i="14" s="1"/>
  <c r="J38" i="14"/>
  <c r="I38" i="14" s="1"/>
  <c r="H38" i="14" s="1"/>
  <c r="G38" i="14" s="1"/>
  <c r="J37" i="14"/>
  <c r="I37" i="14" s="1"/>
  <c r="H37" i="14" s="1"/>
  <c r="G37" i="14" s="1"/>
  <c r="J36" i="14"/>
  <c r="I36" i="14" s="1"/>
  <c r="H36" i="14" s="1"/>
  <c r="G36" i="14" s="1"/>
  <c r="J35" i="14"/>
  <c r="I35" i="14" s="1"/>
  <c r="H35" i="14" s="1"/>
  <c r="G35" i="14" s="1"/>
  <c r="J34" i="14"/>
  <c r="I34" i="14" s="1"/>
  <c r="H34" i="14" s="1"/>
  <c r="G34" i="14" s="1"/>
  <c r="J33" i="14"/>
  <c r="I33" i="14" s="1"/>
  <c r="H33" i="14" s="1"/>
  <c r="G33" i="14" s="1"/>
  <c r="J32" i="14"/>
  <c r="I32" i="14" s="1"/>
  <c r="H32" i="14" s="1"/>
  <c r="G32" i="14" s="1"/>
  <c r="J31" i="14"/>
  <c r="I31" i="14" s="1"/>
  <c r="H31" i="14" s="1"/>
  <c r="G31" i="14" s="1"/>
  <c r="J30" i="14"/>
  <c r="I30" i="14" s="1"/>
  <c r="H30" i="14" s="1"/>
  <c r="G30" i="14" s="1"/>
  <c r="J29" i="14"/>
  <c r="I29" i="14" s="1"/>
  <c r="H29" i="14" s="1"/>
  <c r="G29" i="14" s="1"/>
  <c r="J28" i="14"/>
  <c r="I28" i="14" s="1"/>
  <c r="H28" i="14" s="1"/>
  <c r="G28" i="14" s="1"/>
  <c r="J27" i="14"/>
  <c r="I27" i="14" s="1"/>
  <c r="H27" i="14" s="1"/>
  <c r="G27" i="14" s="1"/>
  <c r="J26" i="14"/>
  <c r="I26" i="14" s="1"/>
  <c r="H26" i="14" s="1"/>
  <c r="G26" i="14" s="1"/>
  <c r="J25" i="14"/>
  <c r="I25" i="14" s="1"/>
  <c r="H25" i="14" s="1"/>
  <c r="G25" i="14" s="1"/>
  <c r="J24" i="14"/>
  <c r="I24" i="14" s="1"/>
  <c r="H24" i="14" s="1"/>
  <c r="G24" i="14" s="1"/>
  <c r="J23" i="14"/>
  <c r="I23" i="14" s="1"/>
  <c r="H23" i="14" s="1"/>
  <c r="G23" i="14" s="1"/>
  <c r="J21" i="14"/>
  <c r="J20" i="14"/>
  <c r="J19" i="14"/>
  <c r="J18" i="14"/>
  <c r="J17" i="14"/>
  <c r="J16" i="14"/>
  <c r="J15" i="14"/>
  <c r="J14" i="14"/>
  <c r="I41" i="10"/>
  <c r="H41" i="10" s="1"/>
  <c r="G41" i="10" s="1"/>
  <c r="K120" i="10"/>
  <c r="J120" i="10" s="1"/>
  <c r="I120" i="10" s="1"/>
  <c r="H120" i="10" s="1"/>
  <c r="G120" i="10" s="1"/>
  <c r="K127" i="10"/>
  <c r="I127" i="10" s="1"/>
  <c r="H127" i="10" s="1"/>
  <c r="G127" i="10" s="1"/>
  <c r="K126" i="10"/>
  <c r="J126" i="10" s="1"/>
  <c r="I126" i="10" s="1"/>
  <c r="H126" i="10" s="1"/>
  <c r="G126" i="10" s="1"/>
  <c r="K125" i="10"/>
  <c r="J125" i="10" s="1"/>
  <c r="I125" i="10" s="1"/>
  <c r="H125" i="10" s="1"/>
  <c r="G125" i="10" s="1"/>
  <c r="K124" i="10"/>
  <c r="J124" i="10" s="1"/>
  <c r="I124" i="10" s="1"/>
  <c r="H124" i="10" s="1"/>
  <c r="G124" i="10" s="1"/>
  <c r="K123" i="10"/>
  <c r="J123" i="10" s="1"/>
  <c r="I123" i="10" s="1"/>
  <c r="H123" i="10" s="1"/>
  <c r="G123" i="10" s="1"/>
  <c r="K122" i="10"/>
  <c r="J122" i="10" s="1"/>
  <c r="I122" i="10" s="1"/>
  <c r="H122" i="10" s="1"/>
  <c r="G122" i="10" s="1"/>
  <c r="K121" i="10"/>
  <c r="J121" i="10" s="1"/>
  <c r="I121" i="10" s="1"/>
  <c r="H121" i="10" s="1"/>
  <c r="G121" i="10" s="1"/>
  <c r="K119" i="10"/>
  <c r="J119" i="10" s="1"/>
  <c r="I119" i="10" s="1"/>
  <c r="H119" i="10" s="1"/>
  <c r="G119" i="10" s="1"/>
  <c r="K118" i="10"/>
  <c r="J118" i="10" s="1"/>
  <c r="I118" i="10" s="1"/>
  <c r="H118" i="10" s="1"/>
  <c r="G118" i="10" s="1"/>
  <c r="K117" i="10"/>
  <c r="J117" i="10" s="1"/>
  <c r="I117" i="10" s="1"/>
  <c r="H117" i="10" s="1"/>
  <c r="G117" i="10" s="1"/>
  <c r="K116" i="10"/>
  <c r="J116" i="10" s="1"/>
  <c r="I116" i="10" s="1"/>
  <c r="H116" i="10" s="1"/>
  <c r="G116" i="10" s="1"/>
  <c r="K115" i="10"/>
  <c r="J115" i="10" s="1"/>
  <c r="I115" i="10" s="1"/>
  <c r="H115" i="10" s="1"/>
  <c r="G115" i="10" s="1"/>
  <c r="K114" i="10"/>
  <c r="J114" i="10" s="1"/>
  <c r="I114" i="10" s="1"/>
  <c r="H114" i="10" s="1"/>
  <c r="G114" i="10" s="1"/>
  <c r="K113" i="10"/>
  <c r="J113" i="10" s="1"/>
  <c r="I113" i="10" s="1"/>
  <c r="H113" i="10" s="1"/>
  <c r="G113" i="10" s="1"/>
  <c r="K112" i="10"/>
  <c r="J112" i="10" s="1"/>
  <c r="I112" i="10" s="1"/>
  <c r="H112" i="10" s="1"/>
  <c r="G112" i="10" s="1"/>
  <c r="K111" i="10"/>
  <c r="J111" i="10" s="1"/>
  <c r="I111" i="10" s="1"/>
  <c r="H111" i="10" s="1"/>
  <c r="G111" i="10" s="1"/>
  <c r="K110" i="10"/>
  <c r="J110" i="10" s="1"/>
  <c r="I110" i="10" s="1"/>
  <c r="H110" i="10" s="1"/>
  <c r="G110" i="10" s="1"/>
  <c r="K107" i="10"/>
  <c r="J107" i="10" s="1"/>
  <c r="I107" i="10" s="1"/>
  <c r="H107" i="10" s="1"/>
  <c r="G107" i="10" s="1"/>
  <c r="K106" i="10"/>
  <c r="J106" i="10" s="1"/>
  <c r="I106" i="10" s="1"/>
  <c r="H106" i="10" s="1"/>
  <c r="G106" i="10" s="1"/>
  <c r="K105" i="10"/>
  <c r="J105" i="10" s="1"/>
  <c r="I105" i="10" s="1"/>
  <c r="H105" i="10" s="1"/>
  <c r="G105" i="10" s="1"/>
  <c r="K104" i="10"/>
  <c r="J104" i="10" s="1"/>
  <c r="I104" i="10" s="1"/>
  <c r="H104" i="10" s="1"/>
  <c r="G104" i="10" s="1"/>
  <c r="K103" i="10"/>
  <c r="J103" i="10" s="1"/>
  <c r="I103" i="10" s="1"/>
  <c r="H103" i="10" s="1"/>
  <c r="G103" i="10" s="1"/>
  <c r="K102" i="10"/>
  <c r="J102" i="10" s="1"/>
  <c r="I102" i="10" s="1"/>
  <c r="H102" i="10" s="1"/>
  <c r="G102" i="10" s="1"/>
  <c r="K101" i="10"/>
  <c r="J101" i="10" s="1"/>
  <c r="I101" i="10" s="1"/>
  <c r="H101" i="10" s="1"/>
  <c r="G101" i="10" s="1"/>
  <c r="K100" i="10"/>
  <c r="J100" i="10" s="1"/>
  <c r="I100" i="10" s="1"/>
  <c r="H100" i="10" s="1"/>
  <c r="G100" i="10" s="1"/>
  <c r="K99" i="10"/>
  <c r="J99" i="10" s="1"/>
  <c r="I99" i="10" s="1"/>
  <c r="H99" i="10" s="1"/>
  <c r="G99" i="10" s="1"/>
  <c r="K98" i="10"/>
  <c r="J98" i="10" s="1"/>
  <c r="I98" i="10" s="1"/>
  <c r="H98" i="10" s="1"/>
  <c r="G98" i="10" s="1"/>
  <c r="K97" i="10"/>
  <c r="J97" i="10" s="1"/>
  <c r="I97" i="10" s="1"/>
  <c r="H97" i="10" s="1"/>
  <c r="G97" i="10" s="1"/>
  <c r="K96" i="10"/>
  <c r="J96" i="10" s="1"/>
  <c r="I96" i="10" s="1"/>
  <c r="H96" i="10" s="1"/>
  <c r="G96" i="10" s="1"/>
  <c r="K95" i="10"/>
  <c r="J95" i="10" s="1"/>
  <c r="I95" i="10" s="1"/>
  <c r="H95" i="10" s="1"/>
  <c r="G95" i="10" s="1"/>
  <c r="K94" i="10"/>
  <c r="J94" i="10" s="1"/>
  <c r="I94" i="10" s="1"/>
  <c r="H94" i="10" s="1"/>
  <c r="G94" i="10" s="1"/>
  <c r="K93" i="10"/>
  <c r="J93" i="10" s="1"/>
  <c r="I93" i="10" s="1"/>
  <c r="H93" i="10" s="1"/>
  <c r="G93" i="10" s="1"/>
  <c r="K92" i="10"/>
  <c r="J92" i="10" s="1"/>
  <c r="I92" i="10" s="1"/>
  <c r="H92" i="10" s="1"/>
  <c r="G92" i="10" s="1"/>
  <c r="K91" i="10"/>
  <c r="J91" i="10" s="1"/>
  <c r="I91" i="10" s="1"/>
  <c r="H91" i="10" s="1"/>
  <c r="G91" i="10" s="1"/>
  <c r="K90" i="10"/>
  <c r="J90" i="10" s="1"/>
  <c r="I90" i="10" s="1"/>
  <c r="H90" i="10" s="1"/>
  <c r="G90" i="10" s="1"/>
  <c r="K89" i="10"/>
  <c r="J89" i="10" s="1"/>
  <c r="I89" i="10" s="1"/>
  <c r="H89" i="10" s="1"/>
  <c r="G89" i="10" s="1"/>
  <c r="K88" i="10"/>
  <c r="J88" i="10" s="1"/>
  <c r="I88" i="10" s="1"/>
  <c r="H88" i="10" s="1"/>
  <c r="G88" i="10" s="1"/>
  <c r="K87" i="10"/>
  <c r="J87" i="10" s="1"/>
  <c r="I87" i="10" s="1"/>
  <c r="H87" i="10" s="1"/>
  <c r="G87" i="10" s="1"/>
  <c r="K86" i="10"/>
  <c r="J86" i="10" s="1"/>
  <c r="I86" i="10" s="1"/>
  <c r="H86" i="10" s="1"/>
  <c r="G86" i="10" s="1"/>
  <c r="K85" i="10"/>
  <c r="J85" i="10" s="1"/>
  <c r="I85" i="10" s="1"/>
  <c r="H85" i="10" s="1"/>
  <c r="G85" i="10" s="1"/>
  <c r="K84" i="10"/>
  <c r="J84" i="10" s="1"/>
  <c r="I84" i="10" s="1"/>
  <c r="H84" i="10" s="1"/>
  <c r="G84" i="10" s="1"/>
  <c r="K83" i="10"/>
  <c r="J83" i="10" s="1"/>
  <c r="I83" i="10" s="1"/>
  <c r="H83" i="10" s="1"/>
  <c r="G83" i="10" s="1"/>
  <c r="K82" i="10"/>
  <c r="J82" i="10" s="1"/>
  <c r="I82" i="10" s="1"/>
  <c r="H82" i="10" s="1"/>
  <c r="G82" i="10" s="1"/>
  <c r="K81" i="10"/>
  <c r="J81" i="10" s="1"/>
  <c r="I81" i="10" s="1"/>
  <c r="H81" i="10" s="1"/>
  <c r="G81" i="10" s="1"/>
  <c r="K80" i="10"/>
  <c r="J80" i="10" s="1"/>
  <c r="I80" i="10" s="1"/>
  <c r="H80" i="10" s="1"/>
  <c r="G80" i="10" s="1"/>
  <c r="K79" i="10"/>
  <c r="J79" i="10" s="1"/>
  <c r="I79" i="10" s="1"/>
  <c r="H79" i="10" s="1"/>
  <c r="G79" i="10" s="1"/>
  <c r="K78" i="10"/>
  <c r="J78" i="10" s="1"/>
  <c r="I78" i="10" s="1"/>
  <c r="H78" i="10" s="1"/>
  <c r="G78" i="10" s="1"/>
  <c r="K77" i="10"/>
  <c r="J77" i="10" s="1"/>
  <c r="I77" i="10" s="1"/>
  <c r="H77" i="10" s="1"/>
  <c r="G77" i="10" s="1"/>
  <c r="K76" i="10"/>
  <c r="J76" i="10" s="1"/>
  <c r="I76" i="10" s="1"/>
  <c r="H76" i="10" s="1"/>
  <c r="G76" i="10" s="1"/>
  <c r="K75" i="10"/>
  <c r="J75" i="10" s="1"/>
  <c r="I75" i="10" s="1"/>
  <c r="H75" i="10" s="1"/>
  <c r="G75" i="10" s="1"/>
  <c r="K74" i="10"/>
  <c r="J74" i="10" s="1"/>
  <c r="I74" i="10" s="1"/>
  <c r="H74" i="10" s="1"/>
  <c r="G74" i="10" s="1"/>
  <c r="K73" i="10"/>
  <c r="J73" i="10" s="1"/>
  <c r="I73" i="10" s="1"/>
  <c r="H73" i="10" s="1"/>
  <c r="G73" i="10" s="1"/>
  <c r="K72" i="10"/>
  <c r="J72" i="10" s="1"/>
  <c r="I72" i="10" s="1"/>
  <c r="H72" i="10" s="1"/>
  <c r="G72" i="10" s="1"/>
  <c r="K71" i="10"/>
  <c r="J71" i="10" s="1"/>
  <c r="I71" i="10" s="1"/>
  <c r="H71" i="10" s="1"/>
  <c r="G71" i="10" s="1"/>
  <c r="K70" i="10"/>
  <c r="J70" i="10" s="1"/>
  <c r="I70" i="10" s="1"/>
  <c r="H70" i="10" s="1"/>
  <c r="G70" i="10" s="1"/>
  <c r="K69" i="10"/>
  <c r="J69" i="10" s="1"/>
  <c r="I69" i="10" s="1"/>
  <c r="H69" i="10" s="1"/>
  <c r="G69" i="10" s="1"/>
  <c r="K68" i="10"/>
  <c r="J68" i="10" s="1"/>
  <c r="I68" i="10" s="1"/>
  <c r="H68" i="10" s="1"/>
  <c r="G68" i="10" s="1"/>
  <c r="K67" i="10"/>
  <c r="J67" i="10" s="1"/>
  <c r="I67" i="10" s="1"/>
  <c r="H67" i="10" s="1"/>
  <c r="G67" i="10" s="1"/>
  <c r="K66" i="10"/>
  <c r="J66" i="10" s="1"/>
  <c r="I66" i="10" s="1"/>
  <c r="H66" i="10" s="1"/>
  <c r="G66" i="10" s="1"/>
  <c r="K65" i="10"/>
  <c r="J65" i="10" s="1"/>
  <c r="I65" i="10" s="1"/>
  <c r="H65" i="10" s="1"/>
  <c r="G65" i="10" s="1"/>
  <c r="K64" i="10"/>
  <c r="J64" i="10" s="1"/>
  <c r="I64" i="10" s="1"/>
  <c r="H64" i="10" s="1"/>
  <c r="G64" i="10" s="1"/>
  <c r="K63" i="10"/>
  <c r="J63" i="10" s="1"/>
  <c r="I63" i="10" s="1"/>
  <c r="H63" i="10" s="1"/>
  <c r="G63" i="10" s="1"/>
  <c r="K62" i="10"/>
  <c r="J62" i="10" s="1"/>
  <c r="I62" i="10" s="1"/>
  <c r="H62" i="10" s="1"/>
  <c r="G62" i="10" s="1"/>
  <c r="K61" i="10"/>
  <c r="J61" i="10" s="1"/>
  <c r="I61" i="10" s="1"/>
  <c r="H61" i="10" s="1"/>
  <c r="G61" i="10" s="1"/>
  <c r="K60" i="10"/>
  <c r="J60" i="10" s="1"/>
  <c r="I60" i="10" s="1"/>
  <c r="H60" i="10" s="1"/>
  <c r="G60" i="10" s="1"/>
  <c r="K58" i="10"/>
  <c r="J58" i="10" s="1"/>
  <c r="I58" i="10" s="1"/>
  <c r="H58" i="10" s="1"/>
  <c r="G58" i="10" s="1"/>
  <c r="K57" i="10"/>
  <c r="J57" i="10" s="1"/>
  <c r="I57" i="10" s="1"/>
  <c r="H57" i="10" s="1"/>
  <c r="G57" i="10" s="1"/>
  <c r="K56" i="10"/>
  <c r="J56" i="10" s="1"/>
  <c r="I56" i="10" s="1"/>
  <c r="H56" i="10" s="1"/>
  <c r="G56" i="10" s="1"/>
  <c r="K55" i="10"/>
  <c r="J55" i="10" s="1"/>
  <c r="I55" i="10" s="1"/>
  <c r="H55" i="10" s="1"/>
  <c r="G55" i="10" s="1"/>
  <c r="K54" i="10"/>
  <c r="J54" i="10" s="1"/>
  <c r="I54" i="10" s="1"/>
  <c r="H54" i="10" s="1"/>
  <c r="G54" i="10" s="1"/>
  <c r="K53" i="10"/>
  <c r="J53" i="10" s="1"/>
  <c r="I53" i="10" s="1"/>
  <c r="H53" i="10" s="1"/>
  <c r="G53" i="10" s="1"/>
  <c r="K52" i="10"/>
  <c r="J52" i="10" s="1"/>
  <c r="I52" i="10" s="1"/>
  <c r="H52" i="10" s="1"/>
  <c r="G52" i="10" s="1"/>
  <c r="K51" i="10"/>
  <c r="J51" i="10" s="1"/>
  <c r="I51" i="10" s="1"/>
  <c r="H51" i="10" s="1"/>
  <c r="G51" i="10" s="1"/>
  <c r="K50" i="10"/>
  <c r="J50" i="10" s="1"/>
  <c r="I50" i="10" s="1"/>
  <c r="H50" i="10" s="1"/>
  <c r="G50" i="10" s="1"/>
  <c r="K49" i="10"/>
  <c r="J49" i="10" s="1"/>
  <c r="I49" i="10" s="1"/>
  <c r="H49" i="10" s="1"/>
  <c r="G49" i="10" s="1"/>
  <c r="K48" i="10"/>
  <c r="J48" i="10" s="1"/>
  <c r="I48" i="10" s="1"/>
  <c r="H48" i="10" s="1"/>
  <c r="G48" i="10" s="1"/>
  <c r="K47" i="10"/>
  <c r="J47" i="10" s="1"/>
  <c r="I47" i="10" s="1"/>
  <c r="H47" i="10" s="1"/>
  <c r="G47" i="10" s="1"/>
  <c r="K46" i="10"/>
  <c r="J46" i="10" s="1"/>
  <c r="I46" i="10" s="1"/>
  <c r="H46" i="10" s="1"/>
  <c r="G46" i="10" s="1"/>
  <c r="K45" i="10"/>
  <c r="J45" i="10" s="1"/>
  <c r="I45" i="10" s="1"/>
  <c r="H45" i="10" s="1"/>
  <c r="G45" i="10" s="1"/>
  <c r="K44" i="10"/>
  <c r="J44" i="10" s="1"/>
  <c r="I44" i="10" s="1"/>
  <c r="H44" i="10" s="1"/>
  <c r="G44" i="10" s="1"/>
  <c r="K43" i="10"/>
  <c r="J43" i="10" s="1"/>
  <c r="I43" i="10" s="1"/>
  <c r="H43" i="10" s="1"/>
  <c r="G43" i="10" s="1"/>
  <c r="K42" i="10"/>
  <c r="J42" i="10" s="1"/>
  <c r="I42" i="10" s="1"/>
  <c r="H42" i="10" s="1"/>
  <c r="G42" i="10" s="1"/>
  <c r="K40" i="10"/>
  <c r="J40" i="10" s="1"/>
  <c r="I40" i="10" s="1"/>
  <c r="H40" i="10" s="1"/>
  <c r="G40" i="10" s="1"/>
  <c r="K39" i="10"/>
  <c r="J39" i="10" s="1"/>
  <c r="I39" i="10" s="1"/>
  <c r="H39" i="10" s="1"/>
  <c r="G39" i="10" s="1"/>
  <c r="K38" i="10"/>
  <c r="J38" i="10" s="1"/>
  <c r="I38" i="10" s="1"/>
  <c r="H38" i="10" s="1"/>
  <c r="G38" i="10" s="1"/>
  <c r="K37" i="10"/>
  <c r="J37" i="10" s="1"/>
  <c r="I37" i="10" s="1"/>
  <c r="H37" i="10" s="1"/>
  <c r="G37" i="10" s="1"/>
  <c r="K36" i="10"/>
  <c r="J36" i="10" s="1"/>
  <c r="I36" i="10" s="1"/>
  <c r="H36" i="10" s="1"/>
  <c r="G36" i="10" s="1"/>
  <c r="K35" i="10"/>
  <c r="J35" i="10" s="1"/>
  <c r="I35" i="10" s="1"/>
  <c r="H35" i="10" s="1"/>
  <c r="G35" i="10" s="1"/>
  <c r="K34" i="10"/>
  <c r="J34" i="10" s="1"/>
  <c r="I34" i="10" s="1"/>
  <c r="H34" i="10" s="1"/>
  <c r="G34" i="10" s="1"/>
  <c r="K33" i="10"/>
  <c r="J33" i="10" s="1"/>
  <c r="I33" i="10" s="1"/>
  <c r="H33" i="10" s="1"/>
  <c r="G33" i="10" s="1"/>
  <c r="K32" i="10"/>
  <c r="J32" i="10" s="1"/>
  <c r="I32" i="10" s="1"/>
  <c r="H32" i="10" s="1"/>
  <c r="G32" i="10" s="1"/>
  <c r="K31" i="10"/>
  <c r="J31" i="10" s="1"/>
  <c r="I31" i="10" s="1"/>
  <c r="H31" i="10" s="1"/>
  <c r="G31" i="10" s="1"/>
  <c r="K30" i="10"/>
  <c r="J30" i="10" s="1"/>
  <c r="I30" i="10" s="1"/>
  <c r="H30" i="10" s="1"/>
  <c r="G30" i="10" s="1"/>
  <c r="K29" i="10"/>
  <c r="J29" i="10" s="1"/>
  <c r="I29" i="10" s="1"/>
  <c r="H29" i="10" s="1"/>
  <c r="G29" i="10" s="1"/>
  <c r="K28" i="10"/>
  <c r="J28" i="10" s="1"/>
  <c r="I28" i="10" s="1"/>
  <c r="H28" i="10" s="1"/>
  <c r="G28" i="10" s="1"/>
  <c r="K27" i="10"/>
  <c r="J27" i="10" s="1"/>
  <c r="I27" i="10" s="1"/>
  <c r="H27" i="10" s="1"/>
  <c r="G27" i="10" s="1"/>
  <c r="K26" i="10"/>
  <c r="J26" i="10" s="1"/>
  <c r="I26" i="10" s="1"/>
  <c r="H26" i="10" s="1"/>
  <c r="G26" i="10" s="1"/>
  <c r="K25" i="10"/>
  <c r="J25" i="10" s="1"/>
  <c r="I25" i="10" s="1"/>
  <c r="H25" i="10" s="1"/>
  <c r="G25" i="10" s="1"/>
  <c r="K24" i="10"/>
  <c r="J24" i="10" s="1"/>
  <c r="I24" i="10" s="1"/>
  <c r="H24" i="10" s="1"/>
  <c r="G24" i="10" s="1"/>
  <c r="K23" i="10"/>
  <c r="J23" i="10" s="1"/>
  <c r="I23" i="10" s="1"/>
  <c r="H23" i="10" s="1"/>
  <c r="G23" i="10" s="1"/>
  <c r="K21" i="10"/>
  <c r="K20" i="10"/>
  <c r="K19" i="10"/>
  <c r="K18" i="10"/>
  <c r="K17" i="10"/>
  <c r="K16" i="10"/>
  <c r="K15" i="10"/>
  <c r="K14" i="10"/>
  <c r="K127" i="9"/>
  <c r="J127" i="9" s="1"/>
  <c r="I127" i="9" s="1"/>
  <c r="H127" i="9" s="1"/>
  <c r="G127" i="9" s="1"/>
  <c r="K126" i="9"/>
  <c r="J126" i="9" s="1"/>
  <c r="I126" i="9" s="1"/>
  <c r="H126" i="9" s="1"/>
  <c r="G126" i="9" s="1"/>
  <c r="K125" i="9"/>
  <c r="J125" i="9" s="1"/>
  <c r="I125" i="9" s="1"/>
  <c r="H125" i="9" s="1"/>
  <c r="G125" i="9" s="1"/>
  <c r="K124" i="9"/>
  <c r="J124" i="9" s="1"/>
  <c r="I124" i="9" s="1"/>
  <c r="H124" i="9" s="1"/>
  <c r="G124" i="9" s="1"/>
  <c r="K123" i="9"/>
  <c r="J123" i="9" s="1"/>
  <c r="I123" i="9" s="1"/>
  <c r="H123" i="9" s="1"/>
  <c r="G123" i="9" s="1"/>
  <c r="K122" i="9"/>
  <c r="J122" i="9" s="1"/>
  <c r="I122" i="9" s="1"/>
  <c r="H122" i="9" s="1"/>
  <c r="G122" i="9" s="1"/>
  <c r="K121" i="9"/>
  <c r="J121" i="9" s="1"/>
  <c r="I121" i="9" s="1"/>
  <c r="H121" i="9" s="1"/>
  <c r="G121" i="9" s="1"/>
  <c r="K120" i="9"/>
  <c r="J120" i="9" s="1"/>
  <c r="I120" i="9" s="1"/>
  <c r="H120" i="9" s="1"/>
  <c r="G120" i="9" s="1"/>
  <c r="K119" i="9"/>
  <c r="J119" i="9" s="1"/>
  <c r="I119" i="9" s="1"/>
  <c r="H119" i="9" s="1"/>
  <c r="G119" i="9" s="1"/>
  <c r="K118" i="9"/>
  <c r="J118" i="9" s="1"/>
  <c r="I118" i="9" s="1"/>
  <c r="H118" i="9" s="1"/>
  <c r="G118" i="9" s="1"/>
  <c r="K117" i="9"/>
  <c r="J117" i="9" s="1"/>
  <c r="I117" i="9" s="1"/>
  <c r="H117" i="9" s="1"/>
  <c r="G117" i="9" s="1"/>
  <c r="K116" i="9"/>
  <c r="J116" i="9" s="1"/>
  <c r="I116" i="9" s="1"/>
  <c r="H116" i="9" s="1"/>
  <c r="G116" i="9" s="1"/>
  <c r="K115" i="9"/>
  <c r="J115" i="9" s="1"/>
  <c r="I115" i="9" s="1"/>
  <c r="H115" i="9" s="1"/>
  <c r="G115" i="9" s="1"/>
  <c r="K114" i="9"/>
  <c r="J114" i="9" s="1"/>
  <c r="I114" i="9" s="1"/>
  <c r="H114" i="9" s="1"/>
  <c r="G114" i="9" s="1"/>
  <c r="K113" i="9"/>
  <c r="J113" i="9" s="1"/>
  <c r="I113" i="9" s="1"/>
  <c r="H113" i="9" s="1"/>
  <c r="G113" i="9" s="1"/>
  <c r="K112" i="9"/>
  <c r="J112" i="9" s="1"/>
  <c r="I112" i="9" s="1"/>
  <c r="H112" i="9" s="1"/>
  <c r="G112" i="9" s="1"/>
  <c r="K111" i="9"/>
  <c r="J111" i="9" s="1"/>
  <c r="I111" i="9" s="1"/>
  <c r="H111" i="9" s="1"/>
  <c r="G111" i="9" s="1"/>
  <c r="K110" i="9"/>
  <c r="J110" i="9" s="1"/>
  <c r="I110" i="9" s="1"/>
  <c r="H110" i="9" s="1"/>
  <c r="G110" i="9" s="1"/>
  <c r="I41" i="9"/>
  <c r="H41" i="9" s="1"/>
  <c r="G41" i="9" s="1"/>
  <c r="K107" i="9"/>
  <c r="J107" i="9" s="1"/>
  <c r="I107" i="9" s="1"/>
  <c r="H107" i="9" s="1"/>
  <c r="G107" i="9" s="1"/>
  <c r="K106" i="9"/>
  <c r="J106" i="9" s="1"/>
  <c r="I106" i="9" s="1"/>
  <c r="H106" i="9" s="1"/>
  <c r="G106" i="9" s="1"/>
  <c r="K105" i="9"/>
  <c r="J105" i="9" s="1"/>
  <c r="I105" i="9" s="1"/>
  <c r="H105" i="9" s="1"/>
  <c r="G105" i="9" s="1"/>
  <c r="K104" i="9"/>
  <c r="J104" i="9" s="1"/>
  <c r="I104" i="9" s="1"/>
  <c r="H104" i="9" s="1"/>
  <c r="G104" i="9" s="1"/>
  <c r="K103" i="9"/>
  <c r="J103" i="9" s="1"/>
  <c r="I103" i="9" s="1"/>
  <c r="H103" i="9" s="1"/>
  <c r="G103" i="9" s="1"/>
  <c r="K102" i="9"/>
  <c r="J102" i="9" s="1"/>
  <c r="I102" i="9" s="1"/>
  <c r="H102" i="9" s="1"/>
  <c r="G102" i="9" s="1"/>
  <c r="K101" i="9"/>
  <c r="J101" i="9" s="1"/>
  <c r="I101" i="9" s="1"/>
  <c r="H101" i="9" s="1"/>
  <c r="G101" i="9" s="1"/>
  <c r="K100" i="9"/>
  <c r="J100" i="9" s="1"/>
  <c r="I100" i="9" s="1"/>
  <c r="H100" i="9" s="1"/>
  <c r="G100" i="9" s="1"/>
  <c r="K99" i="9"/>
  <c r="J99" i="9" s="1"/>
  <c r="I99" i="9" s="1"/>
  <c r="H99" i="9" s="1"/>
  <c r="G99" i="9" s="1"/>
  <c r="K98" i="9"/>
  <c r="J98" i="9" s="1"/>
  <c r="I98" i="9" s="1"/>
  <c r="H98" i="9" s="1"/>
  <c r="G98" i="9" s="1"/>
  <c r="K97" i="9"/>
  <c r="J97" i="9" s="1"/>
  <c r="I97" i="9" s="1"/>
  <c r="H97" i="9" s="1"/>
  <c r="G97" i="9" s="1"/>
  <c r="K96" i="9"/>
  <c r="J96" i="9" s="1"/>
  <c r="I96" i="9" s="1"/>
  <c r="H96" i="9" s="1"/>
  <c r="G96" i="9" s="1"/>
  <c r="K95" i="9"/>
  <c r="J95" i="9" s="1"/>
  <c r="I95" i="9" s="1"/>
  <c r="H95" i="9" s="1"/>
  <c r="G95" i="9" s="1"/>
  <c r="K94" i="9"/>
  <c r="J94" i="9" s="1"/>
  <c r="I94" i="9" s="1"/>
  <c r="H94" i="9" s="1"/>
  <c r="G94" i="9" s="1"/>
  <c r="K93" i="9"/>
  <c r="J93" i="9" s="1"/>
  <c r="I93" i="9" s="1"/>
  <c r="H93" i="9" s="1"/>
  <c r="G93" i="9" s="1"/>
  <c r="K92" i="9"/>
  <c r="J92" i="9" s="1"/>
  <c r="I92" i="9" s="1"/>
  <c r="H92" i="9" s="1"/>
  <c r="G92" i="9" s="1"/>
  <c r="K91" i="9"/>
  <c r="J91" i="9" s="1"/>
  <c r="I91" i="9" s="1"/>
  <c r="H91" i="9" s="1"/>
  <c r="G91" i="9" s="1"/>
  <c r="K90" i="9"/>
  <c r="J90" i="9" s="1"/>
  <c r="I90" i="9" s="1"/>
  <c r="H90" i="9" s="1"/>
  <c r="G90" i="9" s="1"/>
  <c r="K89" i="9"/>
  <c r="J89" i="9" s="1"/>
  <c r="I89" i="9" s="1"/>
  <c r="H89" i="9" s="1"/>
  <c r="G89" i="9" s="1"/>
  <c r="K88" i="9"/>
  <c r="J88" i="9" s="1"/>
  <c r="I88" i="9" s="1"/>
  <c r="H88" i="9" s="1"/>
  <c r="G88" i="9" s="1"/>
  <c r="K87" i="9"/>
  <c r="J87" i="9" s="1"/>
  <c r="I87" i="9" s="1"/>
  <c r="H87" i="9" s="1"/>
  <c r="G87" i="9" s="1"/>
  <c r="K86" i="9"/>
  <c r="J86" i="9" s="1"/>
  <c r="I86" i="9" s="1"/>
  <c r="H86" i="9" s="1"/>
  <c r="G86" i="9" s="1"/>
  <c r="K85" i="9"/>
  <c r="J85" i="9" s="1"/>
  <c r="I85" i="9" s="1"/>
  <c r="H85" i="9" s="1"/>
  <c r="G85" i="9" s="1"/>
  <c r="K84" i="9"/>
  <c r="J84" i="9" s="1"/>
  <c r="I84" i="9" s="1"/>
  <c r="H84" i="9" s="1"/>
  <c r="G84" i="9" s="1"/>
  <c r="K83" i="9"/>
  <c r="J83" i="9" s="1"/>
  <c r="I83" i="9" s="1"/>
  <c r="H83" i="9" s="1"/>
  <c r="G83" i="9" s="1"/>
  <c r="K82" i="9"/>
  <c r="J82" i="9" s="1"/>
  <c r="I82" i="9" s="1"/>
  <c r="H82" i="9" s="1"/>
  <c r="G82" i="9" s="1"/>
  <c r="K81" i="9"/>
  <c r="J81" i="9" s="1"/>
  <c r="I81" i="9" s="1"/>
  <c r="H81" i="9" s="1"/>
  <c r="G81" i="9" s="1"/>
  <c r="K80" i="9"/>
  <c r="J80" i="9" s="1"/>
  <c r="I80" i="9" s="1"/>
  <c r="H80" i="9" s="1"/>
  <c r="G80" i="9" s="1"/>
  <c r="K79" i="9"/>
  <c r="J79" i="9" s="1"/>
  <c r="I79" i="9" s="1"/>
  <c r="H79" i="9" s="1"/>
  <c r="G79" i="9" s="1"/>
  <c r="K78" i="9"/>
  <c r="J78" i="9" s="1"/>
  <c r="I78" i="9" s="1"/>
  <c r="H78" i="9" s="1"/>
  <c r="G78" i="9" s="1"/>
  <c r="K77" i="9"/>
  <c r="J77" i="9" s="1"/>
  <c r="I77" i="9" s="1"/>
  <c r="H77" i="9" s="1"/>
  <c r="G77" i="9" s="1"/>
  <c r="K76" i="9"/>
  <c r="J76" i="9" s="1"/>
  <c r="I76" i="9" s="1"/>
  <c r="H76" i="9" s="1"/>
  <c r="G76" i="9" s="1"/>
  <c r="K75" i="9"/>
  <c r="J75" i="9" s="1"/>
  <c r="I75" i="9" s="1"/>
  <c r="H75" i="9" s="1"/>
  <c r="G75" i="9" s="1"/>
  <c r="K74" i="9"/>
  <c r="J74" i="9" s="1"/>
  <c r="I74" i="9" s="1"/>
  <c r="H74" i="9" s="1"/>
  <c r="G74" i="9" s="1"/>
  <c r="K73" i="9"/>
  <c r="J73" i="9" s="1"/>
  <c r="I73" i="9" s="1"/>
  <c r="H73" i="9" s="1"/>
  <c r="G73" i="9" s="1"/>
  <c r="K72" i="9"/>
  <c r="J72" i="9" s="1"/>
  <c r="I72" i="9" s="1"/>
  <c r="H72" i="9" s="1"/>
  <c r="G72" i="9" s="1"/>
  <c r="K71" i="9"/>
  <c r="J71" i="9" s="1"/>
  <c r="I71" i="9" s="1"/>
  <c r="H71" i="9" s="1"/>
  <c r="G71" i="9" s="1"/>
  <c r="K70" i="9"/>
  <c r="J70" i="9" s="1"/>
  <c r="I70" i="9" s="1"/>
  <c r="H70" i="9" s="1"/>
  <c r="G70" i="9" s="1"/>
  <c r="K69" i="9"/>
  <c r="J69" i="9" s="1"/>
  <c r="I69" i="9" s="1"/>
  <c r="H69" i="9" s="1"/>
  <c r="G69" i="9" s="1"/>
  <c r="K68" i="9"/>
  <c r="J68" i="9" s="1"/>
  <c r="I68" i="9" s="1"/>
  <c r="H68" i="9" s="1"/>
  <c r="G68" i="9" s="1"/>
  <c r="K67" i="9"/>
  <c r="J67" i="9" s="1"/>
  <c r="I67" i="9" s="1"/>
  <c r="H67" i="9" s="1"/>
  <c r="G67" i="9" s="1"/>
  <c r="K66" i="9"/>
  <c r="J66" i="9" s="1"/>
  <c r="I66" i="9" s="1"/>
  <c r="H66" i="9" s="1"/>
  <c r="G66" i="9" s="1"/>
  <c r="K65" i="9"/>
  <c r="J65" i="9" s="1"/>
  <c r="I65" i="9" s="1"/>
  <c r="H65" i="9" s="1"/>
  <c r="G65" i="9" s="1"/>
  <c r="K64" i="9"/>
  <c r="J64" i="9" s="1"/>
  <c r="I64" i="9" s="1"/>
  <c r="H64" i="9" s="1"/>
  <c r="G64" i="9" s="1"/>
  <c r="K63" i="9"/>
  <c r="J63" i="9" s="1"/>
  <c r="I63" i="9" s="1"/>
  <c r="H63" i="9" s="1"/>
  <c r="G63" i="9" s="1"/>
  <c r="K62" i="9"/>
  <c r="J62" i="9" s="1"/>
  <c r="I62" i="9" s="1"/>
  <c r="H62" i="9" s="1"/>
  <c r="G62" i="9" s="1"/>
  <c r="K61" i="9"/>
  <c r="J61" i="9" s="1"/>
  <c r="I61" i="9" s="1"/>
  <c r="H61" i="9" s="1"/>
  <c r="G61" i="9" s="1"/>
  <c r="K60" i="9"/>
  <c r="J60" i="9" s="1"/>
  <c r="I60" i="9" s="1"/>
  <c r="H60" i="9" s="1"/>
  <c r="G60" i="9" s="1"/>
  <c r="K58" i="9"/>
  <c r="J58" i="9" s="1"/>
  <c r="I58" i="9" s="1"/>
  <c r="H58" i="9" s="1"/>
  <c r="G58" i="9" s="1"/>
  <c r="K57" i="9"/>
  <c r="J57" i="9" s="1"/>
  <c r="I57" i="9" s="1"/>
  <c r="H57" i="9" s="1"/>
  <c r="G57" i="9" s="1"/>
  <c r="K56" i="9"/>
  <c r="J56" i="9" s="1"/>
  <c r="I56" i="9" s="1"/>
  <c r="H56" i="9" s="1"/>
  <c r="G56" i="9" s="1"/>
  <c r="K55" i="9"/>
  <c r="J55" i="9" s="1"/>
  <c r="I55" i="9" s="1"/>
  <c r="H55" i="9" s="1"/>
  <c r="G55" i="9" s="1"/>
  <c r="K54" i="9"/>
  <c r="J54" i="9" s="1"/>
  <c r="I54" i="9" s="1"/>
  <c r="H54" i="9" s="1"/>
  <c r="G54" i="9" s="1"/>
  <c r="K53" i="9"/>
  <c r="J53" i="9" s="1"/>
  <c r="I53" i="9" s="1"/>
  <c r="H53" i="9" s="1"/>
  <c r="G53" i="9" s="1"/>
  <c r="K52" i="9"/>
  <c r="J52" i="9" s="1"/>
  <c r="I52" i="9" s="1"/>
  <c r="H52" i="9" s="1"/>
  <c r="G52" i="9" s="1"/>
  <c r="K51" i="9"/>
  <c r="J51" i="9" s="1"/>
  <c r="I51" i="9" s="1"/>
  <c r="H51" i="9" s="1"/>
  <c r="G51" i="9" s="1"/>
  <c r="K50" i="9"/>
  <c r="J50" i="9" s="1"/>
  <c r="I50" i="9" s="1"/>
  <c r="H50" i="9" s="1"/>
  <c r="G50" i="9" s="1"/>
  <c r="K49" i="9"/>
  <c r="J49" i="9" s="1"/>
  <c r="I49" i="9" s="1"/>
  <c r="H49" i="9" s="1"/>
  <c r="G49" i="9" s="1"/>
  <c r="K48" i="9"/>
  <c r="J48" i="9" s="1"/>
  <c r="I48" i="9" s="1"/>
  <c r="H48" i="9" s="1"/>
  <c r="G48" i="9" s="1"/>
  <c r="K47" i="9"/>
  <c r="J47" i="9" s="1"/>
  <c r="I47" i="9" s="1"/>
  <c r="H47" i="9" s="1"/>
  <c r="G47" i="9" s="1"/>
  <c r="K46" i="9"/>
  <c r="J46" i="9" s="1"/>
  <c r="I46" i="9" s="1"/>
  <c r="H46" i="9" s="1"/>
  <c r="G46" i="9" s="1"/>
  <c r="K45" i="9"/>
  <c r="J45" i="9" s="1"/>
  <c r="I45" i="9" s="1"/>
  <c r="H45" i="9" s="1"/>
  <c r="G45" i="9" s="1"/>
  <c r="K44" i="9"/>
  <c r="J44" i="9" s="1"/>
  <c r="I44" i="9" s="1"/>
  <c r="H44" i="9" s="1"/>
  <c r="G44" i="9" s="1"/>
  <c r="K43" i="9"/>
  <c r="J43" i="9" s="1"/>
  <c r="I43" i="9" s="1"/>
  <c r="H43" i="9" s="1"/>
  <c r="G43" i="9" s="1"/>
  <c r="K42" i="9"/>
  <c r="J42" i="9" s="1"/>
  <c r="I42" i="9" s="1"/>
  <c r="H42" i="9" s="1"/>
  <c r="G42" i="9" s="1"/>
  <c r="K40" i="9"/>
  <c r="J40" i="9" s="1"/>
  <c r="I40" i="9" s="1"/>
  <c r="H40" i="9" s="1"/>
  <c r="G40" i="9" s="1"/>
  <c r="K39" i="9"/>
  <c r="J39" i="9" s="1"/>
  <c r="I39" i="9" s="1"/>
  <c r="H39" i="9" s="1"/>
  <c r="G39" i="9" s="1"/>
  <c r="K38" i="9"/>
  <c r="J38" i="9" s="1"/>
  <c r="I38" i="9" s="1"/>
  <c r="H38" i="9" s="1"/>
  <c r="G38" i="9" s="1"/>
  <c r="K37" i="9"/>
  <c r="J37" i="9" s="1"/>
  <c r="I37" i="9" s="1"/>
  <c r="H37" i="9" s="1"/>
  <c r="G37" i="9" s="1"/>
  <c r="K36" i="9"/>
  <c r="J36" i="9" s="1"/>
  <c r="I36" i="9" s="1"/>
  <c r="H36" i="9" s="1"/>
  <c r="G36" i="9" s="1"/>
  <c r="K35" i="9"/>
  <c r="J35" i="9" s="1"/>
  <c r="I35" i="9" s="1"/>
  <c r="H35" i="9" s="1"/>
  <c r="G35" i="9" s="1"/>
  <c r="K34" i="9"/>
  <c r="J34" i="9" s="1"/>
  <c r="I34" i="9" s="1"/>
  <c r="H34" i="9" s="1"/>
  <c r="G34" i="9" s="1"/>
  <c r="K33" i="9"/>
  <c r="J33" i="9" s="1"/>
  <c r="I33" i="9" s="1"/>
  <c r="H33" i="9" s="1"/>
  <c r="G33" i="9" s="1"/>
  <c r="K32" i="9"/>
  <c r="J32" i="9" s="1"/>
  <c r="I32" i="9" s="1"/>
  <c r="H32" i="9" s="1"/>
  <c r="G32" i="9" s="1"/>
  <c r="K31" i="9"/>
  <c r="J31" i="9" s="1"/>
  <c r="I31" i="9" s="1"/>
  <c r="H31" i="9" s="1"/>
  <c r="G31" i="9" s="1"/>
  <c r="K30" i="9"/>
  <c r="J30" i="9" s="1"/>
  <c r="I30" i="9" s="1"/>
  <c r="H30" i="9" s="1"/>
  <c r="G30" i="9" s="1"/>
  <c r="K29" i="9"/>
  <c r="J29" i="9" s="1"/>
  <c r="I29" i="9" s="1"/>
  <c r="H29" i="9" s="1"/>
  <c r="G29" i="9" s="1"/>
  <c r="K28" i="9"/>
  <c r="J28" i="9" s="1"/>
  <c r="I28" i="9" s="1"/>
  <c r="H28" i="9" s="1"/>
  <c r="G28" i="9" s="1"/>
  <c r="K27" i="9"/>
  <c r="J27" i="9" s="1"/>
  <c r="I27" i="9" s="1"/>
  <c r="H27" i="9" s="1"/>
  <c r="G27" i="9" s="1"/>
  <c r="K26" i="9"/>
  <c r="J26" i="9" s="1"/>
  <c r="I26" i="9" s="1"/>
  <c r="H26" i="9" s="1"/>
  <c r="G26" i="9" s="1"/>
  <c r="K25" i="9"/>
  <c r="J25" i="9" s="1"/>
  <c r="I25" i="9" s="1"/>
  <c r="H25" i="9" s="1"/>
  <c r="G25" i="9" s="1"/>
  <c r="K24" i="9"/>
  <c r="J24" i="9" s="1"/>
  <c r="I24" i="9" s="1"/>
  <c r="H24" i="9" s="1"/>
  <c r="G24" i="9" s="1"/>
  <c r="J22" i="9"/>
  <c r="I22" i="9" s="1"/>
  <c r="H22" i="9" s="1"/>
  <c r="K21" i="9"/>
  <c r="K20" i="9"/>
  <c r="K19" i="9"/>
  <c r="K18" i="9"/>
  <c r="K17" i="9"/>
  <c r="K16" i="9"/>
  <c r="K15" i="9"/>
  <c r="K14" i="9"/>
  <c r="K120" i="4"/>
  <c r="J120" i="4" s="1"/>
  <c r="I120" i="4" s="1"/>
  <c r="H120" i="4" s="1"/>
  <c r="G120" i="4" s="1"/>
  <c r="K127" i="4"/>
  <c r="J127" i="4" s="1"/>
  <c r="I127" i="4" s="1"/>
  <c r="H127" i="4" s="1"/>
  <c r="G127" i="4" s="1"/>
  <c r="K126" i="4"/>
  <c r="J126" i="4" s="1"/>
  <c r="I126" i="4" s="1"/>
  <c r="H126" i="4" s="1"/>
  <c r="G126" i="4" s="1"/>
  <c r="K125" i="4"/>
  <c r="J125" i="4" s="1"/>
  <c r="I125" i="4" s="1"/>
  <c r="H125" i="4" s="1"/>
  <c r="G125" i="4" s="1"/>
  <c r="K124" i="4"/>
  <c r="J124" i="4" s="1"/>
  <c r="I124" i="4" s="1"/>
  <c r="H124" i="4" s="1"/>
  <c r="G124" i="4" s="1"/>
  <c r="K123" i="4"/>
  <c r="J123" i="4" s="1"/>
  <c r="I123" i="4" s="1"/>
  <c r="H123" i="4" s="1"/>
  <c r="G123" i="4" s="1"/>
  <c r="K122" i="4"/>
  <c r="J122" i="4" s="1"/>
  <c r="I122" i="4" s="1"/>
  <c r="H122" i="4" s="1"/>
  <c r="G122" i="4" s="1"/>
  <c r="K121" i="4"/>
  <c r="J121" i="4" s="1"/>
  <c r="I121" i="4" s="1"/>
  <c r="H121" i="4" s="1"/>
  <c r="G121" i="4" s="1"/>
  <c r="K119" i="4"/>
  <c r="J119" i="4" s="1"/>
  <c r="I119" i="4" s="1"/>
  <c r="H119" i="4" s="1"/>
  <c r="G119" i="4" s="1"/>
  <c r="K118" i="4"/>
  <c r="J118" i="4" s="1"/>
  <c r="I118" i="4" s="1"/>
  <c r="H118" i="4" s="1"/>
  <c r="G118" i="4" s="1"/>
  <c r="K117" i="4"/>
  <c r="J117" i="4" s="1"/>
  <c r="I117" i="4" s="1"/>
  <c r="H117" i="4" s="1"/>
  <c r="G117" i="4" s="1"/>
  <c r="K116" i="4"/>
  <c r="J116" i="4" s="1"/>
  <c r="I116" i="4" s="1"/>
  <c r="H116" i="4" s="1"/>
  <c r="G116" i="4" s="1"/>
  <c r="K115" i="4"/>
  <c r="J115" i="4" s="1"/>
  <c r="I115" i="4" s="1"/>
  <c r="H115" i="4" s="1"/>
  <c r="G115" i="4" s="1"/>
  <c r="K114" i="4"/>
  <c r="J114" i="4" s="1"/>
  <c r="I114" i="4" s="1"/>
  <c r="H114" i="4" s="1"/>
  <c r="G114" i="4" s="1"/>
  <c r="K113" i="4"/>
  <c r="J113" i="4" s="1"/>
  <c r="I113" i="4" s="1"/>
  <c r="H113" i="4" s="1"/>
  <c r="G113" i="4" s="1"/>
  <c r="K112" i="4"/>
  <c r="J112" i="4" s="1"/>
  <c r="I112" i="4" s="1"/>
  <c r="H112" i="4" s="1"/>
  <c r="G112" i="4" s="1"/>
  <c r="K111" i="4"/>
  <c r="J111" i="4" s="1"/>
  <c r="I111" i="4" s="1"/>
  <c r="H111" i="4" s="1"/>
  <c r="G111" i="4" s="1"/>
  <c r="K110" i="4"/>
  <c r="J110" i="4" s="1"/>
  <c r="I110" i="4" s="1"/>
  <c r="H110" i="4" s="1"/>
  <c r="G110" i="4" s="1"/>
  <c r="K108" i="4"/>
  <c r="J108" i="4" s="1"/>
  <c r="I108" i="4" s="1"/>
  <c r="H108" i="4" s="1"/>
  <c r="G108" i="4" s="1"/>
  <c r="K106" i="4"/>
  <c r="J106" i="4" s="1"/>
  <c r="I106" i="4" s="1"/>
  <c r="H106" i="4" s="1"/>
  <c r="G106" i="4" s="1"/>
  <c r="K105" i="4"/>
  <c r="J105" i="4" s="1"/>
  <c r="I105" i="4" s="1"/>
  <c r="H105" i="4" s="1"/>
  <c r="G105" i="4" s="1"/>
  <c r="K104" i="4"/>
  <c r="J104" i="4" s="1"/>
  <c r="I104" i="4" s="1"/>
  <c r="H104" i="4" s="1"/>
  <c r="G104" i="4" s="1"/>
  <c r="K103" i="4"/>
  <c r="J103" i="4" s="1"/>
  <c r="I103" i="4" s="1"/>
  <c r="H103" i="4" s="1"/>
  <c r="G103" i="4" s="1"/>
  <c r="K102" i="4"/>
  <c r="J102" i="4" s="1"/>
  <c r="I102" i="4" s="1"/>
  <c r="H102" i="4" s="1"/>
  <c r="G102" i="4" s="1"/>
  <c r="K101" i="4"/>
  <c r="J101" i="4" s="1"/>
  <c r="I101" i="4" s="1"/>
  <c r="H101" i="4" s="1"/>
  <c r="G101" i="4" s="1"/>
  <c r="K100" i="4"/>
  <c r="J100" i="4" s="1"/>
  <c r="I100" i="4" s="1"/>
  <c r="H100" i="4" s="1"/>
  <c r="G100" i="4" s="1"/>
  <c r="K99" i="4"/>
  <c r="J99" i="4" s="1"/>
  <c r="I99" i="4" s="1"/>
  <c r="H99" i="4" s="1"/>
  <c r="G99" i="4" s="1"/>
  <c r="K98" i="4"/>
  <c r="J98" i="4" s="1"/>
  <c r="I98" i="4" s="1"/>
  <c r="H98" i="4" s="1"/>
  <c r="G98" i="4" s="1"/>
  <c r="K97" i="4"/>
  <c r="J97" i="4" s="1"/>
  <c r="I97" i="4" s="1"/>
  <c r="H97" i="4" s="1"/>
  <c r="G97" i="4" s="1"/>
  <c r="K96" i="4"/>
  <c r="J96" i="4" s="1"/>
  <c r="I96" i="4" s="1"/>
  <c r="H96" i="4" s="1"/>
  <c r="G96" i="4" s="1"/>
  <c r="K95" i="4"/>
  <c r="J95" i="4" s="1"/>
  <c r="I95" i="4" s="1"/>
  <c r="H95" i="4" s="1"/>
  <c r="G95" i="4" s="1"/>
  <c r="K94" i="4"/>
  <c r="J94" i="4" s="1"/>
  <c r="I94" i="4" s="1"/>
  <c r="H94" i="4" s="1"/>
  <c r="G94" i="4" s="1"/>
  <c r="K93" i="4"/>
  <c r="J93" i="4" s="1"/>
  <c r="I93" i="4" s="1"/>
  <c r="H93" i="4" s="1"/>
  <c r="G93" i="4" s="1"/>
  <c r="K92" i="4"/>
  <c r="J92" i="4" s="1"/>
  <c r="I92" i="4" s="1"/>
  <c r="H92" i="4" s="1"/>
  <c r="G92" i="4" s="1"/>
  <c r="K91" i="4"/>
  <c r="J91" i="4" s="1"/>
  <c r="I91" i="4" s="1"/>
  <c r="H91" i="4" s="1"/>
  <c r="G91" i="4" s="1"/>
  <c r="K90" i="4"/>
  <c r="J90" i="4" s="1"/>
  <c r="I90" i="4" s="1"/>
  <c r="H90" i="4" s="1"/>
  <c r="G90" i="4" s="1"/>
  <c r="K88" i="4"/>
  <c r="J88" i="4" s="1"/>
  <c r="I88" i="4" s="1"/>
  <c r="H88" i="4" s="1"/>
  <c r="G88" i="4" s="1"/>
  <c r="K87" i="4"/>
  <c r="J87" i="4" s="1"/>
  <c r="I87" i="4" s="1"/>
  <c r="H87" i="4" s="1"/>
  <c r="G87" i="4" s="1"/>
  <c r="K86" i="4"/>
  <c r="J86" i="4" s="1"/>
  <c r="I86" i="4" s="1"/>
  <c r="H86" i="4" s="1"/>
  <c r="G86" i="4" s="1"/>
  <c r="K85" i="4"/>
  <c r="J85" i="4" s="1"/>
  <c r="I85" i="4" s="1"/>
  <c r="H85" i="4" s="1"/>
  <c r="G85" i="4" s="1"/>
  <c r="K84" i="4"/>
  <c r="J84" i="4" s="1"/>
  <c r="I84" i="4" s="1"/>
  <c r="H84" i="4" s="1"/>
  <c r="G84" i="4" s="1"/>
  <c r="K83" i="4"/>
  <c r="J83" i="4" s="1"/>
  <c r="I83" i="4" s="1"/>
  <c r="H83" i="4" s="1"/>
  <c r="G83" i="4" s="1"/>
  <c r="K82" i="4"/>
  <c r="J82" i="4" s="1"/>
  <c r="I82" i="4" s="1"/>
  <c r="H82" i="4" s="1"/>
  <c r="G82" i="4" s="1"/>
  <c r="K81" i="4"/>
  <c r="J81" i="4" s="1"/>
  <c r="I81" i="4" s="1"/>
  <c r="H81" i="4" s="1"/>
  <c r="G81" i="4" s="1"/>
  <c r="K80" i="4"/>
  <c r="J80" i="4" s="1"/>
  <c r="I80" i="4" s="1"/>
  <c r="H80" i="4" s="1"/>
  <c r="G80" i="4" s="1"/>
  <c r="K79" i="4"/>
  <c r="J79" i="4" s="1"/>
  <c r="I79" i="4" s="1"/>
  <c r="H79" i="4" s="1"/>
  <c r="G79" i="4" s="1"/>
  <c r="K78" i="4"/>
  <c r="J78" i="4" s="1"/>
  <c r="I78" i="4" s="1"/>
  <c r="H78" i="4" s="1"/>
  <c r="G78" i="4" s="1"/>
  <c r="K77" i="4"/>
  <c r="J77" i="4" s="1"/>
  <c r="I77" i="4" s="1"/>
  <c r="H77" i="4" s="1"/>
  <c r="G77" i="4" s="1"/>
  <c r="K76" i="4"/>
  <c r="J76" i="4" s="1"/>
  <c r="I76" i="4" s="1"/>
  <c r="H76" i="4" s="1"/>
  <c r="G76" i="4" s="1"/>
  <c r="K75" i="4"/>
  <c r="J75" i="4" s="1"/>
  <c r="I75" i="4" s="1"/>
  <c r="H75" i="4" s="1"/>
  <c r="G75" i="4" s="1"/>
  <c r="K74" i="4"/>
  <c r="J74" i="4" s="1"/>
  <c r="I74" i="4" s="1"/>
  <c r="H74" i="4" s="1"/>
  <c r="G74" i="4" s="1"/>
  <c r="K73" i="4"/>
  <c r="J73" i="4" s="1"/>
  <c r="I73" i="4" s="1"/>
  <c r="H73" i="4" s="1"/>
  <c r="G73" i="4" s="1"/>
  <c r="K72" i="4"/>
  <c r="J72" i="4" s="1"/>
  <c r="I72" i="4" s="1"/>
  <c r="H72" i="4" s="1"/>
  <c r="G72" i="4" s="1"/>
  <c r="K71" i="4"/>
  <c r="J71" i="4" s="1"/>
  <c r="I71" i="4" s="1"/>
  <c r="H71" i="4" s="1"/>
  <c r="G71" i="4" s="1"/>
  <c r="K70" i="4"/>
  <c r="J70" i="4" s="1"/>
  <c r="I70" i="4" s="1"/>
  <c r="H70" i="4" s="1"/>
  <c r="G70" i="4" s="1"/>
  <c r="K69" i="4"/>
  <c r="J69" i="4" s="1"/>
  <c r="I69" i="4" s="1"/>
  <c r="H69" i="4" s="1"/>
  <c r="G69" i="4" s="1"/>
  <c r="K68" i="4"/>
  <c r="J68" i="4" s="1"/>
  <c r="I68" i="4" s="1"/>
  <c r="H68" i="4" s="1"/>
  <c r="G68" i="4" s="1"/>
  <c r="K67" i="4"/>
  <c r="J67" i="4" s="1"/>
  <c r="I67" i="4" s="1"/>
  <c r="H67" i="4" s="1"/>
  <c r="G67" i="4" s="1"/>
  <c r="K66" i="4"/>
  <c r="J66" i="4" s="1"/>
  <c r="I66" i="4" s="1"/>
  <c r="H66" i="4" s="1"/>
  <c r="G66" i="4" s="1"/>
  <c r="K65" i="4"/>
  <c r="J65" i="4" s="1"/>
  <c r="I65" i="4" s="1"/>
  <c r="H65" i="4" s="1"/>
  <c r="G65" i="4" s="1"/>
  <c r="K64" i="4"/>
  <c r="J64" i="4" s="1"/>
  <c r="I64" i="4" s="1"/>
  <c r="H64" i="4" s="1"/>
  <c r="G64" i="4" s="1"/>
  <c r="K63" i="4"/>
  <c r="J63" i="4" s="1"/>
  <c r="I63" i="4" s="1"/>
  <c r="H63" i="4" s="1"/>
  <c r="G63" i="4" s="1"/>
  <c r="K62" i="4"/>
  <c r="J62" i="4" s="1"/>
  <c r="I62" i="4" s="1"/>
  <c r="H62" i="4" s="1"/>
  <c r="G62" i="4" s="1"/>
  <c r="K61" i="4"/>
  <c r="J61" i="4" s="1"/>
  <c r="I61" i="4" s="1"/>
  <c r="H61" i="4" s="1"/>
  <c r="G61" i="4" s="1"/>
  <c r="K60" i="4"/>
  <c r="J60" i="4" s="1"/>
  <c r="I60" i="4" s="1"/>
  <c r="H60" i="4" s="1"/>
  <c r="G60" i="4" s="1"/>
  <c r="K59" i="4"/>
  <c r="J59" i="4" s="1"/>
  <c r="I59" i="4" s="1"/>
  <c r="H59" i="4" s="1"/>
  <c r="G59" i="4" s="1"/>
  <c r="K57" i="4"/>
  <c r="J57" i="4" s="1"/>
  <c r="I57" i="4" s="1"/>
  <c r="H57" i="4" s="1"/>
  <c r="G57" i="4" s="1"/>
  <c r="K56" i="4"/>
  <c r="J56" i="4" s="1"/>
  <c r="I56" i="4" s="1"/>
  <c r="H56" i="4" s="1"/>
  <c r="G56" i="4" s="1"/>
  <c r="K55" i="4"/>
  <c r="J55" i="4" s="1"/>
  <c r="I55" i="4" s="1"/>
  <c r="H55" i="4" s="1"/>
  <c r="G55" i="4" s="1"/>
  <c r="K54" i="4"/>
  <c r="J54" i="4" s="1"/>
  <c r="I54" i="4" s="1"/>
  <c r="H54" i="4" s="1"/>
  <c r="G54" i="4" s="1"/>
  <c r="K53" i="4"/>
  <c r="J53" i="4" s="1"/>
  <c r="I53" i="4" s="1"/>
  <c r="H53" i="4" s="1"/>
  <c r="G53" i="4" s="1"/>
  <c r="K52" i="4"/>
  <c r="J52" i="4" s="1"/>
  <c r="I52" i="4" s="1"/>
  <c r="H52" i="4" s="1"/>
  <c r="G52" i="4" s="1"/>
  <c r="K51" i="4"/>
  <c r="J51" i="4" s="1"/>
  <c r="I51" i="4" s="1"/>
  <c r="H51" i="4" s="1"/>
  <c r="G51" i="4" s="1"/>
  <c r="K50" i="4"/>
  <c r="J50" i="4" s="1"/>
  <c r="I50" i="4" s="1"/>
  <c r="H50" i="4" s="1"/>
  <c r="G50" i="4" s="1"/>
  <c r="K49" i="4"/>
  <c r="J49" i="4" s="1"/>
  <c r="I49" i="4" s="1"/>
  <c r="H49" i="4" s="1"/>
  <c r="G49" i="4" s="1"/>
  <c r="K48" i="4"/>
  <c r="J48" i="4" s="1"/>
  <c r="I48" i="4" s="1"/>
  <c r="H48" i="4" s="1"/>
  <c r="G48" i="4" s="1"/>
  <c r="K47" i="4"/>
  <c r="J47" i="4" s="1"/>
  <c r="I47" i="4" s="1"/>
  <c r="H47" i="4" s="1"/>
  <c r="G47" i="4" s="1"/>
  <c r="K46" i="4"/>
  <c r="J46" i="4" s="1"/>
  <c r="I46" i="4" s="1"/>
  <c r="H46" i="4" s="1"/>
  <c r="G46" i="4" s="1"/>
  <c r="K45" i="4"/>
  <c r="J45" i="4" s="1"/>
  <c r="I45" i="4" s="1"/>
  <c r="H45" i="4" s="1"/>
  <c r="G45" i="4" s="1"/>
  <c r="K44" i="4"/>
  <c r="J44" i="4" s="1"/>
  <c r="I44" i="4" s="1"/>
  <c r="H44" i="4" s="1"/>
  <c r="G44" i="4" s="1"/>
  <c r="K43" i="4"/>
  <c r="J43" i="4" s="1"/>
  <c r="I43" i="4" s="1"/>
  <c r="H43" i="4" s="1"/>
  <c r="G43" i="4" s="1"/>
  <c r="K42" i="4"/>
  <c r="J42" i="4" s="1"/>
  <c r="I42" i="4" s="1"/>
  <c r="H42" i="4" s="1"/>
  <c r="G42" i="4" s="1"/>
  <c r="K41" i="4"/>
  <c r="J41" i="4" s="1"/>
  <c r="I41" i="4" s="1"/>
  <c r="H41" i="4" s="1"/>
  <c r="G41" i="4" s="1"/>
  <c r="I40" i="4"/>
  <c r="H40" i="4" s="1"/>
  <c r="G40" i="4" s="1"/>
  <c r="K39" i="4"/>
  <c r="J39" i="4" s="1"/>
  <c r="I39" i="4" s="1"/>
  <c r="H39" i="4" s="1"/>
  <c r="G39" i="4" s="1"/>
  <c r="K38" i="4"/>
  <c r="J38" i="4" s="1"/>
  <c r="I38" i="4" s="1"/>
  <c r="H38" i="4" s="1"/>
  <c r="G38" i="4" s="1"/>
  <c r="K37" i="4"/>
  <c r="J37" i="4" s="1"/>
  <c r="I37" i="4" s="1"/>
  <c r="H37" i="4" s="1"/>
  <c r="G37" i="4" s="1"/>
  <c r="K36" i="4"/>
  <c r="J36" i="4" s="1"/>
  <c r="I36" i="4" s="1"/>
  <c r="H36" i="4" s="1"/>
  <c r="G36" i="4" s="1"/>
  <c r="K35" i="4"/>
  <c r="J35" i="4" s="1"/>
  <c r="I35" i="4" s="1"/>
  <c r="H35" i="4" s="1"/>
  <c r="G35" i="4" s="1"/>
  <c r="K34" i="4"/>
  <c r="J34" i="4" s="1"/>
  <c r="I34" i="4" s="1"/>
  <c r="H34" i="4" s="1"/>
  <c r="G34" i="4" s="1"/>
  <c r="K33" i="4"/>
  <c r="J33" i="4" s="1"/>
  <c r="I33" i="4" s="1"/>
  <c r="H33" i="4" s="1"/>
  <c r="G33" i="4" s="1"/>
  <c r="K32" i="4"/>
  <c r="J32" i="4" s="1"/>
  <c r="I32" i="4" s="1"/>
  <c r="H32" i="4" s="1"/>
  <c r="G32" i="4" s="1"/>
  <c r="K31" i="4"/>
  <c r="J31" i="4" s="1"/>
  <c r="I31" i="4" s="1"/>
  <c r="H31" i="4" s="1"/>
  <c r="G31" i="4" s="1"/>
  <c r="K30" i="4"/>
  <c r="J30" i="4" s="1"/>
  <c r="I30" i="4" s="1"/>
  <c r="H30" i="4" s="1"/>
  <c r="G30" i="4" s="1"/>
  <c r="K29" i="4"/>
  <c r="J29" i="4" s="1"/>
  <c r="I29" i="4" s="1"/>
  <c r="H29" i="4" s="1"/>
  <c r="G29" i="4" s="1"/>
  <c r="K28" i="4"/>
  <c r="J28" i="4" s="1"/>
  <c r="I28" i="4" s="1"/>
  <c r="H28" i="4" s="1"/>
  <c r="G28" i="4" s="1"/>
  <c r="K27" i="4"/>
  <c r="J27" i="4" s="1"/>
  <c r="I27" i="4" s="1"/>
  <c r="H27" i="4" s="1"/>
  <c r="G27" i="4" s="1"/>
  <c r="K26" i="4"/>
  <c r="J26" i="4" s="1"/>
  <c r="I26" i="4" s="1"/>
  <c r="H26" i="4" s="1"/>
  <c r="G26" i="4" s="1"/>
  <c r="K25" i="4"/>
  <c r="J25" i="4" s="1"/>
  <c r="I25" i="4" s="1"/>
  <c r="H25" i="4" s="1"/>
  <c r="G25" i="4" s="1"/>
  <c r="K24" i="4"/>
  <c r="J24" i="4" s="1"/>
  <c r="I24" i="4" s="1"/>
  <c r="H24" i="4" s="1"/>
  <c r="G24" i="4" s="1"/>
  <c r="K23" i="4"/>
  <c r="J23" i="4" s="1"/>
  <c r="I23" i="4" s="1"/>
  <c r="H23" i="4" s="1"/>
  <c r="G23" i="4" s="1"/>
  <c r="K22" i="4"/>
  <c r="J22" i="4" s="1"/>
  <c r="I22" i="4" s="1"/>
  <c r="H22" i="4" s="1"/>
  <c r="G22" i="4" s="1"/>
  <c r="K21" i="4"/>
  <c r="K20" i="4"/>
  <c r="K19" i="4"/>
  <c r="K18" i="4"/>
  <c r="K17" i="4"/>
  <c r="K16" i="4"/>
  <c r="K15" i="4"/>
  <c r="K14" i="4"/>
  <c r="T32" i="22" a="1"/>
  <c r="T46" i="22" a="1"/>
  <c r="T63" i="22" a="1"/>
  <c r="T97" i="22" a="1"/>
  <c r="T10" i="22" a="1"/>
  <c r="T21" i="22" a="1"/>
  <c r="T67" i="22" a="1"/>
  <c r="T56" i="22" a="1"/>
  <c r="R17" i="33" a="1"/>
  <c r="T29" i="22" a="1"/>
  <c r="T114" i="22" a="1"/>
  <c r="T12" i="22" a="1"/>
  <c r="U17" i="33" a="1"/>
  <c r="T122" i="22" a="1"/>
  <c r="T91" i="22" a="1"/>
  <c r="T17" i="33" a="1"/>
  <c r="T129" i="22" a="1"/>
  <c r="T70" i="22" a="1"/>
  <c r="T58" i="22" a="1"/>
  <c r="T93" i="22" a="1"/>
  <c r="T55" i="22" a="1"/>
  <c r="T44" i="22" a="1"/>
  <c r="T38" i="22" a="1"/>
  <c r="T45" i="22" a="1"/>
  <c r="T61" i="22" a="1"/>
  <c r="T26" i="22" a="1"/>
  <c r="T84" i="22" a="1"/>
  <c r="T53" i="22" a="1"/>
  <c r="T48" i="22" a="1"/>
  <c r="T82" i="22" a="1"/>
  <c r="T77" i="22" a="1"/>
  <c r="T136" i="22" a="1"/>
  <c r="T31" i="22" a="1"/>
  <c r="T102" i="22" a="1"/>
  <c r="T116" i="22" a="1"/>
  <c r="T76" i="22" a="1"/>
  <c r="T36" i="22" a="1"/>
  <c r="T30" i="22" a="1"/>
  <c r="T141" i="22" a="1"/>
  <c r="T54" i="22" a="1"/>
  <c r="T85" i="22" a="1"/>
  <c r="T14" i="22" a="1"/>
  <c r="S35" i="22" a="1"/>
  <c r="T41" i="22" a="1"/>
  <c r="T115" i="22" a="1"/>
  <c r="T62" i="22" a="1"/>
  <c r="T134" i="22" a="1"/>
  <c r="T112" i="22" a="1"/>
  <c r="T127" i="22" a="1"/>
  <c r="T86" i="22" a="1"/>
  <c r="T140" i="22" a="1"/>
  <c r="T95" i="22" a="1"/>
  <c r="T104" i="22" a="1"/>
  <c r="T100" i="22" a="1"/>
  <c r="T16" i="22" a="1"/>
  <c r="T94" i="22" a="1"/>
  <c r="T96" i="22" a="1"/>
  <c r="T23" i="22" a="1"/>
  <c r="T113" i="22" a="1"/>
  <c r="T57" i="22" a="1"/>
  <c r="T139" i="22" a="1"/>
  <c r="T142" i="22" a="1"/>
  <c r="T92" i="22" a="1"/>
  <c r="T103" i="22" a="1"/>
  <c r="T50" i="22" a="1"/>
  <c r="T15" i="22" a="1"/>
  <c r="T146" i="22" a="1"/>
  <c r="T80" i="22" a="1"/>
  <c r="T49" i="22" a="1"/>
  <c r="T90" i="22" a="1"/>
  <c r="T37" i="22" a="1"/>
  <c r="T79" i="22" a="1"/>
  <c r="T60" i="22" a="1"/>
  <c r="T43" i="22" a="1"/>
  <c r="T42" i="22" a="1"/>
  <c r="T133" i="22" a="1"/>
  <c r="T51" i="22" a="1"/>
  <c r="T137" i="22" a="1"/>
  <c r="T124" i="22" a="1"/>
  <c r="T72" i="22" a="1"/>
  <c r="T47" i="22" a="1"/>
  <c r="T83" i="22" a="1"/>
  <c r="T110" i="22" a="1"/>
  <c r="T126" i="22" a="1"/>
  <c r="Q17" i="33" a="1"/>
  <c r="T22" i="22" a="1"/>
  <c r="T65" i="22" a="1"/>
  <c r="T128" i="22" a="1"/>
  <c r="T59" i="22" a="1"/>
  <c r="T130" i="22" a="1"/>
  <c r="T69" i="22" a="1"/>
  <c r="T111" i="22" a="1"/>
  <c r="T78" i="22" a="1"/>
  <c r="T28" i="22" a="1"/>
  <c r="T13" i="22" a="1"/>
  <c r="T144" i="22" a="1"/>
  <c r="T105" i="22" a="1"/>
  <c r="T39" i="22" a="1"/>
  <c r="T99" i="22" a="1"/>
  <c r="T66" i="22" a="1"/>
  <c r="S17" i="33" a="1"/>
  <c r="T64" i="22" a="1"/>
  <c r="T71" i="22" a="1"/>
  <c r="T52" i="22" a="1"/>
  <c r="T68" i="22" a="1"/>
  <c r="T11" i="22" a="1"/>
  <c r="T132" i="22" a="1"/>
  <c r="U17" i="33" l="1"/>
  <c r="Q17" i="33"/>
  <c r="S17" i="33"/>
  <c r="R17" i="33"/>
  <c r="T17" i="33"/>
  <c r="T38" i="22"/>
  <c r="T63" i="22"/>
  <c r="T95" i="22"/>
  <c r="T16" i="22"/>
  <c r="T52" i="22"/>
  <c r="T80" i="22"/>
  <c r="T116" i="22"/>
  <c r="T102" i="22"/>
  <c r="T22" i="22"/>
  <c r="T43" i="22"/>
  <c r="T54" i="22"/>
  <c r="T66" i="22"/>
  <c r="T83" i="22"/>
  <c r="T99" i="22"/>
  <c r="T126" i="22"/>
  <c r="T142" i="22"/>
  <c r="T23" i="22"/>
  <c r="T44" i="22"/>
  <c r="T55" i="22"/>
  <c r="T67" i="22"/>
  <c r="T84" i="22"/>
  <c r="T100" i="22"/>
  <c r="T127" i="22"/>
  <c r="T144" i="22"/>
  <c r="T56" i="22"/>
  <c r="T103" i="22"/>
  <c r="T122" i="22"/>
  <c r="T45" i="22"/>
  <c r="T85" i="22"/>
  <c r="T146" i="22"/>
  <c r="T86" i="22"/>
  <c r="T10" i="22"/>
  <c r="T30" i="22"/>
  <c r="T47" i="22"/>
  <c r="T58" i="22"/>
  <c r="T71" i="22"/>
  <c r="T90" i="22"/>
  <c r="T110" i="22"/>
  <c r="T130" i="22"/>
  <c r="T26" i="22"/>
  <c r="T70" i="22"/>
  <c r="T104" i="22"/>
  <c r="T128" i="22"/>
  <c r="T134" i="22"/>
  <c r="T29" i="22"/>
  <c r="T46" i="22"/>
  <c r="T57" i="22"/>
  <c r="T69" i="22"/>
  <c r="T105" i="22"/>
  <c r="T129" i="22"/>
  <c r="T11" i="22"/>
  <c r="T31" i="22"/>
  <c r="T48" i="22"/>
  <c r="T59" i="22"/>
  <c r="T72" i="22"/>
  <c r="T91" i="22"/>
  <c r="T112" i="22"/>
  <c r="T132" i="22"/>
  <c r="T12" i="22"/>
  <c r="T32" i="22"/>
  <c r="T49" i="22"/>
  <c r="T60" i="22"/>
  <c r="T76" i="22"/>
  <c r="T92" i="22"/>
  <c r="T113" i="22"/>
  <c r="T133" i="22"/>
  <c r="T13" i="22"/>
  <c r="S35" i="22"/>
  <c r="T61" i="22"/>
  <c r="T77" i="22"/>
  <c r="T93" i="22"/>
  <c r="T111" i="22"/>
  <c r="T136" i="22"/>
  <c r="T14" i="22"/>
  <c r="T36" i="22"/>
  <c r="T50" i="22"/>
  <c r="T62" i="22"/>
  <c r="T78" i="22"/>
  <c r="T94" i="22"/>
  <c r="T114" i="22"/>
  <c r="T137" i="22"/>
  <c r="T28" i="22"/>
  <c r="T115" i="22"/>
  <c r="T15" i="22"/>
  <c r="T51" i="22"/>
  <c r="T79" i="22"/>
  <c r="T139" i="22"/>
  <c r="T37" i="22"/>
  <c r="T39" i="22"/>
  <c r="T64" i="22"/>
  <c r="T96" i="22"/>
  <c r="T140" i="22"/>
  <c r="T42" i="22"/>
  <c r="T21" i="22"/>
  <c r="T41" i="22"/>
  <c r="T53" i="22"/>
  <c r="T68" i="22"/>
  <c r="T65" i="22"/>
  <c r="T82" i="22"/>
  <c r="T97" i="22"/>
  <c r="T124" i="22"/>
  <c r="T141" i="22"/>
  <c r="I20" i="13"/>
  <c r="S20" i="13" s="1"/>
  <c r="I115" i="13"/>
  <c r="S115" i="13" s="1"/>
  <c r="I22" i="13"/>
  <c r="S22" i="13" s="1"/>
  <c r="I40" i="13"/>
  <c r="S40" i="13" s="1"/>
  <c r="I53" i="13"/>
  <c r="S53" i="13" s="1"/>
  <c r="I65" i="13"/>
  <c r="S65" i="13" s="1"/>
  <c r="I81" i="13"/>
  <c r="S81" i="13" s="1"/>
  <c r="I97" i="13"/>
  <c r="S97" i="13" s="1"/>
  <c r="I139" i="13"/>
  <c r="S139" i="13" s="1"/>
  <c r="I7" i="13"/>
  <c r="S7" i="13" s="1"/>
  <c r="I25" i="13"/>
  <c r="S25" i="13" s="1"/>
  <c r="I41" i="13"/>
  <c r="S41" i="13" s="1"/>
  <c r="I54" i="13"/>
  <c r="S54" i="13" s="1"/>
  <c r="I68" i="13"/>
  <c r="S68" i="13" s="1"/>
  <c r="I82" i="13"/>
  <c r="S82" i="13" s="1"/>
  <c r="I98" i="13"/>
  <c r="S98" i="13" s="1"/>
  <c r="I123" i="13"/>
  <c r="S123" i="13" s="1"/>
  <c r="I140" i="13"/>
  <c r="S140" i="13" s="1"/>
  <c r="I8" i="13"/>
  <c r="S8" i="13" s="1"/>
  <c r="I26" i="13"/>
  <c r="S26" i="13" s="1"/>
  <c r="I42" i="13"/>
  <c r="S42" i="13" s="1"/>
  <c r="I55" i="13"/>
  <c r="S55" i="13" s="1"/>
  <c r="I67" i="13"/>
  <c r="S67" i="13" s="1"/>
  <c r="I83" i="13"/>
  <c r="S83" i="13" s="1"/>
  <c r="I102" i="13"/>
  <c r="S102" i="13" s="1"/>
  <c r="I125" i="13"/>
  <c r="S125" i="13" s="1"/>
  <c r="I141" i="13"/>
  <c r="S141" i="13" s="1"/>
  <c r="I84" i="13"/>
  <c r="S84" i="13" s="1"/>
  <c r="I126" i="13"/>
  <c r="S126" i="13" s="1"/>
  <c r="I69" i="13"/>
  <c r="S69" i="13" s="1"/>
  <c r="I10" i="13"/>
  <c r="S10" i="13" s="1"/>
  <c r="I57" i="13"/>
  <c r="S57" i="13" s="1"/>
  <c r="I109" i="13"/>
  <c r="S109" i="13" s="1"/>
  <c r="I9" i="13"/>
  <c r="S9" i="13" s="1"/>
  <c r="I27" i="13"/>
  <c r="S27" i="13" s="1"/>
  <c r="I43" i="13"/>
  <c r="S43" i="13" s="1"/>
  <c r="I56" i="13"/>
  <c r="S56" i="13" s="1"/>
  <c r="I143" i="13"/>
  <c r="S143" i="13" s="1"/>
  <c r="I28" i="13"/>
  <c r="S28" i="13" s="1"/>
  <c r="I45" i="13"/>
  <c r="S45" i="13" s="1"/>
  <c r="I70" i="13"/>
  <c r="S70" i="13" s="1"/>
  <c r="I88" i="13"/>
  <c r="S88" i="13" s="1"/>
  <c r="I145" i="13"/>
  <c r="S145" i="13" s="1"/>
  <c r="I11" i="13"/>
  <c r="S11" i="13" s="1"/>
  <c r="H31" i="13"/>
  <c r="R31" i="13" s="1"/>
  <c r="I46" i="13"/>
  <c r="S46" i="13" s="1"/>
  <c r="I58" i="13"/>
  <c r="S58" i="13" s="1"/>
  <c r="I89" i="13"/>
  <c r="S89" i="13" s="1"/>
  <c r="I111" i="13"/>
  <c r="S111" i="13" s="1"/>
  <c r="I128" i="13"/>
  <c r="S128" i="13" s="1"/>
  <c r="I103" i="13"/>
  <c r="S103" i="13" s="1"/>
  <c r="I127" i="13"/>
  <c r="S127" i="13" s="1"/>
  <c r="I12" i="13"/>
  <c r="S12" i="13" s="1"/>
  <c r="I47" i="13"/>
  <c r="S47" i="13" s="1"/>
  <c r="I59" i="13"/>
  <c r="S59" i="13" s="1"/>
  <c r="I74" i="13"/>
  <c r="S74" i="13" s="1"/>
  <c r="I90" i="13"/>
  <c r="S90" i="13" s="1"/>
  <c r="I112" i="13"/>
  <c r="S112" i="13" s="1"/>
  <c r="I129" i="13"/>
  <c r="S129" i="13" s="1"/>
  <c r="S13" i="13"/>
  <c r="I34" i="13"/>
  <c r="S34" i="13" s="1"/>
  <c r="I48" i="13"/>
  <c r="S48" i="13" s="1"/>
  <c r="I60" i="13"/>
  <c r="S60" i="13" s="1"/>
  <c r="I75" i="13"/>
  <c r="S75" i="13" s="1"/>
  <c r="I91" i="13"/>
  <c r="S91" i="13" s="1"/>
  <c r="I110" i="13"/>
  <c r="S110" i="13" s="1"/>
  <c r="I131" i="13"/>
  <c r="S131" i="13" s="1"/>
  <c r="I18" i="13"/>
  <c r="S18" i="13" s="1"/>
  <c r="I35" i="13"/>
  <c r="S35" i="13" s="1"/>
  <c r="I49" i="13"/>
  <c r="S49" i="13" s="1"/>
  <c r="I61" i="13"/>
  <c r="S61" i="13" s="1"/>
  <c r="I76" i="13"/>
  <c r="S76" i="13" s="1"/>
  <c r="I92" i="13"/>
  <c r="S92" i="13" s="1"/>
  <c r="I113" i="13"/>
  <c r="S113" i="13" s="1"/>
  <c r="I132" i="13"/>
  <c r="S132" i="13" s="1"/>
  <c r="I19" i="13"/>
  <c r="S19" i="13" s="1"/>
  <c r="I50" i="13"/>
  <c r="S50" i="13" s="1"/>
  <c r="I62" i="13"/>
  <c r="S62" i="13" s="1"/>
  <c r="I77" i="13"/>
  <c r="S77" i="13" s="1"/>
  <c r="I93" i="13"/>
  <c r="S93" i="13" s="1"/>
  <c r="I114" i="13"/>
  <c r="S114" i="13" s="1"/>
  <c r="I135" i="13"/>
  <c r="S135" i="13" s="1"/>
  <c r="I37" i="13"/>
  <c r="S37" i="13" s="1"/>
  <c r="I51" i="13"/>
  <c r="S51" i="13" s="1"/>
  <c r="I63" i="13"/>
  <c r="S63" i="13" s="1"/>
  <c r="I94" i="13"/>
  <c r="S94" i="13" s="1"/>
  <c r="I136" i="13"/>
  <c r="S136" i="13" s="1"/>
  <c r="I78" i="13"/>
  <c r="S78" i="13" s="1"/>
  <c r="I39" i="13"/>
  <c r="S39" i="13" s="1"/>
  <c r="I52" i="13"/>
  <c r="S52" i="13" s="1"/>
  <c r="I64" i="13"/>
  <c r="S64" i="13" s="1"/>
  <c r="I80" i="13"/>
  <c r="S80" i="13" s="1"/>
  <c r="I95" i="13"/>
  <c r="S95" i="13" s="1"/>
  <c r="I138" i="13"/>
  <c r="S138" i="13" s="1"/>
  <c r="I32" i="13"/>
  <c r="S32" i="13" s="1"/>
  <c r="I100" i="13"/>
  <c r="S100" i="13" s="1"/>
  <c r="I17" i="12"/>
  <c r="H17" i="12" s="1"/>
  <c r="I101" i="13"/>
  <c r="S101" i="13" s="1"/>
  <c r="I133" i="13"/>
  <c r="S133" i="13" s="1"/>
  <c r="I24" i="13"/>
  <c r="S24" i="13" s="1"/>
  <c r="I121" i="13"/>
  <c r="S121" i="13" s="1"/>
  <c r="I33" i="13"/>
  <c r="S33" i="13" s="1"/>
  <c r="I38" i="13"/>
  <c r="S38" i="13" s="1"/>
  <c r="I15" i="12"/>
  <c r="J7" i="12"/>
  <c r="I19" i="12"/>
  <c r="J11" i="12"/>
  <c r="I20" i="12"/>
  <c r="J12" i="12"/>
  <c r="I21" i="12"/>
  <c r="J13" i="12"/>
  <c r="I14" i="12"/>
  <c r="J6" i="12"/>
  <c r="I16" i="12"/>
  <c r="J8" i="12"/>
  <c r="I18" i="12"/>
  <c r="J10" i="12"/>
  <c r="I21" i="14"/>
  <c r="J13" i="14"/>
  <c r="I17" i="14"/>
  <c r="J9" i="14"/>
  <c r="I20" i="14"/>
  <c r="J12" i="14"/>
  <c r="I15" i="14"/>
  <c r="J7" i="14"/>
  <c r="I18" i="14"/>
  <c r="J10" i="14"/>
  <c r="I19" i="14"/>
  <c r="J11" i="14"/>
  <c r="I14" i="14"/>
  <c r="J6" i="14"/>
  <c r="I16" i="14"/>
  <c r="J8" i="14"/>
  <c r="J14" i="10"/>
  <c r="K6" i="10"/>
  <c r="J17" i="10"/>
  <c r="K9" i="10"/>
  <c r="J18" i="10"/>
  <c r="K10" i="10"/>
  <c r="J19" i="10"/>
  <c r="K11" i="10"/>
  <c r="J15" i="10"/>
  <c r="K7" i="10"/>
  <c r="J20" i="10"/>
  <c r="K12" i="10"/>
  <c r="J21" i="10"/>
  <c r="K13" i="10"/>
  <c r="J16" i="10"/>
  <c r="K8" i="10"/>
  <c r="J19" i="9"/>
  <c r="K11" i="9"/>
  <c r="J20" i="9"/>
  <c r="K12" i="9"/>
  <c r="J15" i="9"/>
  <c r="K7" i="9"/>
  <c r="J16" i="9"/>
  <c r="K8" i="9"/>
  <c r="J17" i="9"/>
  <c r="K9" i="9"/>
  <c r="J21" i="9"/>
  <c r="K13" i="9"/>
  <c r="J14" i="9"/>
  <c r="K6" i="9"/>
  <c r="J18" i="9"/>
  <c r="K10" i="9"/>
  <c r="J18" i="4"/>
  <c r="K10" i="4"/>
  <c r="J19" i="4"/>
  <c r="K11" i="4"/>
  <c r="J20" i="4"/>
  <c r="K12" i="4"/>
  <c r="J14" i="4"/>
  <c r="K6" i="4"/>
  <c r="J15" i="4"/>
  <c r="K7" i="4"/>
  <c r="J16" i="4"/>
  <c r="K8" i="4"/>
  <c r="J17" i="4"/>
  <c r="K9" i="4"/>
  <c r="J21" i="4"/>
  <c r="K13" i="4"/>
  <c r="A148" i="14"/>
  <c r="A145" i="9"/>
  <c r="A161" i="4"/>
  <c r="A158" i="4"/>
  <c r="A153" i="4"/>
  <c r="S60" i="22" a="1"/>
  <c r="T50" i="23" a="1"/>
  <c r="T70" i="23" a="1"/>
  <c r="T116" i="23" a="1"/>
  <c r="T84" i="23" a="1"/>
  <c r="S130" i="22" a="1"/>
  <c r="S79" i="22" a="1"/>
  <c r="S11" i="22" a="1"/>
  <c r="S56" i="22" a="1"/>
  <c r="S132" i="22" a="1"/>
  <c r="S136" i="22" a="1"/>
  <c r="S45" i="22" a="1"/>
  <c r="S84" i="22" a="1"/>
  <c r="S100" i="22" a="1"/>
  <c r="T64" i="23" a="1"/>
  <c r="T53" i="23" a="1"/>
  <c r="S80" i="22" a="1"/>
  <c r="S129" i="22" a="1"/>
  <c r="S124" i="22" a="1"/>
  <c r="T16" i="23" a="1"/>
  <c r="T87" i="23" a="1"/>
  <c r="S14" i="22" a="1"/>
  <c r="T43" i="23" a="1"/>
  <c r="S72" i="22" a="1"/>
  <c r="T65" i="23" a="1"/>
  <c r="S115" i="22" a="1"/>
  <c r="T47" i="23" a="1"/>
  <c r="S42" i="22" a="1"/>
  <c r="S58" i="22" a="1"/>
  <c r="S59" i="22" a="1"/>
  <c r="S140" i="22" a="1"/>
  <c r="T59" i="23" a="1"/>
  <c r="T117" i="23" a="1"/>
  <c r="S99" i="22" a="1"/>
  <c r="T22" i="23" a="1"/>
  <c r="S36" i="22" a="1"/>
  <c r="T62" i="23" a="1"/>
  <c r="T133" i="23" a="1"/>
  <c r="T31" i="23" a="1"/>
  <c r="S127" i="22" a="1"/>
  <c r="T77" i="23" a="1"/>
  <c r="T78" i="23" a="1"/>
  <c r="T112" i="23" a="1"/>
  <c r="T103" i="23" a="1"/>
  <c r="T93" i="23" a="1"/>
  <c r="S122" i="22" a="1"/>
  <c r="S113" i="22" a="1"/>
  <c r="S96" i="22" a="1"/>
  <c r="S93" i="22" a="1"/>
  <c r="T11" i="23" a="1"/>
  <c r="T21" i="23" a="1"/>
  <c r="S32" i="22" a="1"/>
  <c r="S29" i="22" a="1"/>
  <c r="S137" i="22" a="1"/>
  <c r="T61" i="23" a="1"/>
  <c r="S26" i="22" a="1"/>
  <c r="S141" i="22" a="1"/>
  <c r="S23" i="22" a="1"/>
  <c r="T101" i="23" a="1"/>
  <c r="S61" i="22" a="1"/>
  <c r="S94" i="22" a="1"/>
  <c r="S116" i="22" a="1"/>
  <c r="T28" i="23" a="1"/>
  <c r="T63" i="23" a="1"/>
  <c r="S28" i="22" a="1"/>
  <c r="T41" i="23" a="1"/>
  <c r="T95" i="23" a="1"/>
  <c r="T130" i="23" a="1"/>
  <c r="T147" i="23" a="1"/>
  <c r="T30" i="23" a="1"/>
  <c r="S146" i="22" a="1"/>
  <c r="S55" i="22" a="1"/>
  <c r="S21" i="22" a="1"/>
  <c r="T114" i="23" a="1"/>
  <c r="S16" i="22" a="1"/>
  <c r="S65" i="22" a="1"/>
  <c r="T106" i="23" a="1"/>
  <c r="T32" i="23" a="1"/>
  <c r="T83" i="23" a="1"/>
  <c r="T145" i="23" a="1"/>
  <c r="S47" i="22" a="1"/>
  <c r="T96" i="23" a="1"/>
  <c r="S142" i="22" a="1"/>
  <c r="T138" i="23" a="1"/>
  <c r="T123" i="23" a="1"/>
  <c r="S114" i="22" a="1"/>
  <c r="S67" i="22" a="1"/>
  <c r="S68" i="22" a="1"/>
  <c r="S48" i="22" a="1"/>
  <c r="S126" i="22" a="1"/>
  <c r="S43" i="22" a="1"/>
  <c r="S90" i="22" a="1"/>
  <c r="S30" i="22" a="1"/>
  <c r="T68" i="23" a="1"/>
  <c r="S97" i="22" a="1"/>
  <c r="S91" i="22" a="1"/>
  <c r="T60" i="23" a="1"/>
  <c r="S10" i="22" a="1"/>
  <c r="S128" i="22" a="1"/>
  <c r="S104" i="22" a="1"/>
  <c r="T57" i="23" a="1"/>
  <c r="R35" i="22" a="1"/>
  <c r="T128" i="23" a="1"/>
  <c r="S103" i="22" a="1"/>
  <c r="T10" i="23" a="1"/>
  <c r="T67" i="23" a="1"/>
  <c r="T46" i="23" a="1"/>
  <c r="S12" i="22" a="1"/>
  <c r="T80" i="23" a="1"/>
  <c r="S78" i="22" a="1"/>
  <c r="T113" i="23" a="1"/>
  <c r="S13" i="22" a="1"/>
  <c r="T127" i="23" a="1"/>
  <c r="T58" i="23" a="1"/>
  <c r="T71" i="23" a="1"/>
  <c r="T37" i="23" a="1"/>
  <c r="T86" i="23" a="1"/>
  <c r="T97" i="23" a="1"/>
  <c r="T23" i="23" a="1"/>
  <c r="T52" i="23" a="1"/>
  <c r="S62" i="22" a="1"/>
  <c r="T39" i="23" a="1"/>
  <c r="T29" i="23" a="1"/>
  <c r="T140" i="23" a="1"/>
  <c r="S52" i="22" a="1"/>
  <c r="T49" i="23" a="1"/>
  <c r="S66" i="22" a="1"/>
  <c r="S50" i="22" a="1"/>
  <c r="T45" i="23" a="1"/>
  <c r="T12" i="23" a="1"/>
  <c r="S15" i="22" a="1"/>
  <c r="T44" i="23" a="1"/>
  <c r="T141" i="23" a="1"/>
  <c r="T55" i="23" a="1"/>
  <c r="S53" i="22" a="1"/>
  <c r="T26" i="23" a="1"/>
  <c r="S111" i="22" a="1"/>
  <c r="S46" i="22" a="1"/>
  <c r="S76" i="22" a="1"/>
  <c r="T94" i="23" a="1"/>
  <c r="S85" i="22" a="1"/>
  <c r="S63" i="22" a="1"/>
  <c r="T54" i="23" a="1"/>
  <c r="S71" i="22" a="1"/>
  <c r="S95" i="22" a="1"/>
  <c r="T56" i="23" a="1"/>
  <c r="T137" i="23" a="1"/>
  <c r="S44" i="22" a="1"/>
  <c r="T111" i="23" a="1"/>
  <c r="S64" i="22" a="1"/>
  <c r="S22" i="22" a="1"/>
  <c r="T66" i="23" a="1"/>
  <c r="T51" i="23" a="1"/>
  <c r="S102" i="22" a="1"/>
  <c r="S139" i="22" a="1"/>
  <c r="S86" i="22" a="1"/>
  <c r="T134" i="23" a="1"/>
  <c r="S38" i="22" a="1"/>
  <c r="S112" i="22" a="1"/>
  <c r="T131" i="23" a="1"/>
  <c r="T91" i="23" a="1"/>
  <c r="S144" i="22" a="1"/>
  <c r="S105" i="22" a="1"/>
  <c r="T104" i="23" a="1"/>
  <c r="S54" i="22" a="1"/>
  <c r="T100" i="23" a="1"/>
  <c r="T15" i="23" a="1"/>
  <c r="S35" i="23" a="1"/>
  <c r="S110" i="22" a="1"/>
  <c r="T69" i="23" a="1"/>
  <c r="T14" i="23" a="1"/>
  <c r="S82" i="22" a="1"/>
  <c r="S41" i="22" a="1"/>
  <c r="T143" i="23" a="1"/>
  <c r="T135" i="23" a="1"/>
  <c r="T42" i="23" a="1"/>
  <c r="S69" i="22" a="1"/>
  <c r="S39" i="22" a="1"/>
  <c r="T105" i="23" a="1"/>
  <c r="T72" i="23" a="1"/>
  <c r="S133" i="22" a="1"/>
  <c r="T36" i="23" a="1"/>
  <c r="T98" i="23" a="1"/>
  <c r="S37" i="22" a="1"/>
  <c r="T81" i="23" a="1"/>
  <c r="T115" i="23" a="1"/>
  <c r="T85" i="23" a="1"/>
  <c r="T125" i="23" a="1"/>
  <c r="S31" i="22" a="1"/>
  <c r="S77" i="22" a="1"/>
  <c r="S83" i="22" a="1"/>
  <c r="T13" i="23" a="1"/>
  <c r="T142" i="23" a="1"/>
  <c r="S51" i="22" a="1"/>
  <c r="S49" i="22" a="1"/>
  <c r="S57" i="22" a="1"/>
  <c r="S134" i="22" a="1"/>
  <c r="T92" i="23" a="1"/>
  <c r="T73" i="23" a="1"/>
  <c r="S70" i="22" a="1"/>
  <c r="S92" i="22" a="1"/>
  <c r="T79" i="23" a="1"/>
  <c r="T38" i="23" a="1"/>
  <c r="T129" i="23" a="1"/>
  <c r="AD17" i="33" l="1"/>
  <c r="AB17" i="33"/>
  <c r="AC17" i="33"/>
  <c r="AE17" i="33"/>
  <c r="G17" i="33"/>
  <c r="K17" i="33"/>
  <c r="I17" i="33"/>
  <c r="J17" i="33"/>
  <c r="AA17" i="33"/>
  <c r="H17" i="33"/>
  <c r="S36" i="22"/>
  <c r="S41" i="22"/>
  <c r="S12" i="22"/>
  <c r="S57" i="22"/>
  <c r="T98" i="23"/>
  <c r="T51" i="23"/>
  <c r="T49" i="23"/>
  <c r="T86" i="23"/>
  <c r="T53" i="23"/>
  <c r="S97" i="22"/>
  <c r="S115" i="22"/>
  <c r="S39" i="22"/>
  <c r="S92" i="22"/>
  <c r="R35" i="22"/>
  <c r="S110" i="22"/>
  <c r="S46" i="22"/>
  <c r="S140" i="22"/>
  <c r="T83" i="23"/>
  <c r="T140" i="23"/>
  <c r="T36" i="23"/>
  <c r="T93" i="23"/>
  <c r="T31" i="23"/>
  <c r="T26" i="23"/>
  <c r="T45" i="23"/>
  <c r="T143" i="23"/>
  <c r="T16" i="23"/>
  <c r="S82" i="22"/>
  <c r="S95" i="22"/>
  <c r="S21" i="22"/>
  <c r="S76" i="22"/>
  <c r="S14" i="22"/>
  <c r="S59" i="22"/>
  <c r="S30" i="22"/>
  <c r="S99" i="22"/>
  <c r="T66" i="23"/>
  <c r="T69" i="23"/>
  <c r="T80" i="23"/>
  <c r="T14" i="23"/>
  <c r="T77" i="23"/>
  <c r="T11" i="23"/>
  <c r="T131" i="23"/>
  <c r="T123" i="23"/>
  <c r="T127" i="23"/>
  <c r="T96" i="23"/>
  <c r="S42" i="22"/>
  <c r="S66" i="22"/>
  <c r="S79" i="22"/>
  <c r="S132" i="22"/>
  <c r="S61" i="22"/>
  <c r="S146" i="22"/>
  <c r="S13" i="22"/>
  <c r="S11" i="22"/>
  <c r="S83" i="22"/>
  <c r="T52" i="23"/>
  <c r="T137" i="23"/>
  <c r="T61" i="23"/>
  <c r="T130" i="23"/>
  <c r="T111" i="23"/>
  <c r="T104" i="23"/>
  <c r="T100" i="23"/>
  <c r="T64" i="23"/>
  <c r="S37" i="22"/>
  <c r="S54" i="22"/>
  <c r="S64" i="22"/>
  <c r="S111" i="22"/>
  <c r="S90" i="22"/>
  <c r="S71" i="22"/>
  <c r="S141" i="22"/>
  <c r="S67" i="22"/>
  <c r="T54" i="23"/>
  <c r="T15" i="23"/>
  <c r="T112" i="23"/>
  <c r="T50" i="23"/>
  <c r="T106" i="23"/>
  <c r="T91" i="23"/>
  <c r="T57" i="23"/>
  <c r="T84" i="23"/>
  <c r="T38" i="23"/>
  <c r="S122" i="22"/>
  <c r="S43" i="22"/>
  <c r="S52" i="22"/>
  <c r="S93" i="22"/>
  <c r="S15" i="22"/>
  <c r="S72" i="22"/>
  <c r="S127" i="22"/>
  <c r="S124" i="22"/>
  <c r="S55" i="22"/>
  <c r="T41" i="23"/>
  <c r="T116" i="23"/>
  <c r="T94" i="23"/>
  <c r="T32" i="23"/>
  <c r="T70" i="23"/>
  <c r="T72" i="23"/>
  <c r="T145" i="23"/>
  <c r="T67" i="23"/>
  <c r="S130" i="22"/>
  <c r="S60" i="22"/>
  <c r="S31" i="22"/>
  <c r="S69" i="22"/>
  <c r="S29" i="22"/>
  <c r="T125" i="23"/>
  <c r="T39" i="23"/>
  <c r="T63" i="23"/>
  <c r="T134" i="23"/>
  <c r="T60" i="23"/>
  <c r="T105" i="23"/>
  <c r="T147" i="23"/>
  <c r="T44" i="23"/>
  <c r="T81" i="23"/>
  <c r="S139" i="22"/>
  <c r="S136" i="22"/>
  <c r="S51" i="22"/>
  <c r="S113" i="22"/>
  <c r="S49" i="22"/>
  <c r="S10" i="22"/>
  <c r="T37" i="23"/>
  <c r="T114" i="23"/>
  <c r="T71" i="23"/>
  <c r="T23" i="23"/>
  <c r="S28" i="22"/>
  <c r="S80" i="22"/>
  <c r="S22" i="22"/>
  <c r="S77" i="22"/>
  <c r="S128" i="22"/>
  <c r="S48" i="22"/>
  <c r="S86" i="22"/>
  <c r="S100" i="22"/>
  <c r="S44" i="22"/>
  <c r="T21" i="23"/>
  <c r="T28" i="23"/>
  <c r="T78" i="23"/>
  <c r="T12" i="23"/>
  <c r="T58" i="23"/>
  <c r="T59" i="23"/>
  <c r="T128" i="23"/>
  <c r="T55" i="23"/>
  <c r="S134" i="22"/>
  <c r="S137" i="22"/>
  <c r="S133" i="22"/>
  <c r="S62" i="22"/>
  <c r="S105" i="22"/>
  <c r="S32" i="22"/>
  <c r="S142" i="22"/>
  <c r="S84" i="22"/>
  <c r="S26" i="22"/>
  <c r="T42" i="23"/>
  <c r="T138" i="23"/>
  <c r="T62" i="23"/>
  <c r="T133" i="23"/>
  <c r="T46" i="23"/>
  <c r="T47" i="23"/>
  <c r="T101" i="23"/>
  <c r="T43" i="23"/>
  <c r="S103" i="22"/>
  <c r="S96" i="22"/>
  <c r="S114" i="22"/>
  <c r="S50" i="22"/>
  <c r="S129" i="22"/>
  <c r="S144" i="22"/>
  <c r="S126" i="22"/>
  <c r="S70" i="22"/>
  <c r="S116" i="22"/>
  <c r="T141" i="23"/>
  <c r="T115" i="23"/>
  <c r="T113" i="23"/>
  <c r="T29" i="23"/>
  <c r="T30" i="23"/>
  <c r="T85" i="23"/>
  <c r="T22" i="23"/>
  <c r="S68" i="22"/>
  <c r="S65" i="22"/>
  <c r="S94" i="22"/>
  <c r="S38" i="22"/>
  <c r="S112" i="22"/>
  <c r="S58" i="22"/>
  <c r="S104" i="22"/>
  <c r="S56" i="22"/>
  <c r="S23" i="22"/>
  <c r="T97" i="23"/>
  <c r="T95" i="23"/>
  <c r="S35" i="23"/>
  <c r="T92" i="23"/>
  <c r="T135" i="23"/>
  <c r="T10" i="23"/>
  <c r="T68" i="23"/>
  <c r="T103" i="23"/>
  <c r="S102" i="22"/>
  <c r="S53" i="22"/>
  <c r="S78" i="22"/>
  <c r="S16" i="22"/>
  <c r="S91" i="22"/>
  <c r="S47" i="22"/>
  <c r="S85" i="22"/>
  <c r="S45" i="22"/>
  <c r="T142" i="23"/>
  <c r="T65" i="23"/>
  <c r="T79" i="23"/>
  <c r="T13" i="23"/>
  <c r="T73" i="23"/>
  <c r="T129" i="23"/>
  <c r="T87" i="23"/>
  <c r="T56" i="23"/>
  <c r="T117" i="23"/>
  <c r="S63" i="22"/>
  <c r="J97" i="22"/>
  <c r="AD97" i="22"/>
  <c r="J50" i="22"/>
  <c r="AD50" i="22"/>
  <c r="J48" i="22"/>
  <c r="AD48" i="22"/>
  <c r="J85" i="22"/>
  <c r="AD85" i="22"/>
  <c r="J52" i="22"/>
  <c r="AD52" i="22"/>
  <c r="J82" i="22"/>
  <c r="AD82" i="22"/>
  <c r="J139" i="22"/>
  <c r="AD139" i="22"/>
  <c r="J36" i="22"/>
  <c r="AD36" i="22"/>
  <c r="AD92" i="22"/>
  <c r="J92" i="22"/>
  <c r="J31" i="22"/>
  <c r="AD31" i="22"/>
  <c r="J26" i="22"/>
  <c r="AD26" i="22"/>
  <c r="J45" i="22"/>
  <c r="AD45" i="22"/>
  <c r="J142" i="22"/>
  <c r="AD142" i="22"/>
  <c r="J16" i="22"/>
  <c r="AD16" i="22"/>
  <c r="J65" i="22"/>
  <c r="AD65" i="22"/>
  <c r="J79" i="22"/>
  <c r="AD79" i="22"/>
  <c r="J14" i="22"/>
  <c r="AD14" i="22"/>
  <c r="J76" i="22"/>
  <c r="AD76" i="22"/>
  <c r="J11" i="22"/>
  <c r="AD11" i="22"/>
  <c r="J130" i="22"/>
  <c r="AD130" i="22"/>
  <c r="J122" i="22"/>
  <c r="AD122" i="22"/>
  <c r="J126" i="22"/>
  <c r="AD126" i="22"/>
  <c r="J95" i="22"/>
  <c r="AD95" i="22"/>
  <c r="J68" i="22"/>
  <c r="AD68" i="22"/>
  <c r="J51" i="22"/>
  <c r="AD51" i="22"/>
  <c r="J136" i="22"/>
  <c r="AD136" i="22"/>
  <c r="J60" i="22"/>
  <c r="AD60" i="22"/>
  <c r="J129" i="22"/>
  <c r="AD129" i="22"/>
  <c r="J110" i="22"/>
  <c r="AD110" i="22"/>
  <c r="J103" i="22"/>
  <c r="AD103" i="22"/>
  <c r="J99" i="22"/>
  <c r="AD99" i="22"/>
  <c r="J63" i="22"/>
  <c r="AD63" i="22"/>
  <c r="J53" i="22"/>
  <c r="AD53" i="22"/>
  <c r="J15" i="22"/>
  <c r="AD15" i="22"/>
  <c r="J111" i="22"/>
  <c r="AD111" i="22"/>
  <c r="AD49" i="22"/>
  <c r="J49" i="22"/>
  <c r="J105" i="22"/>
  <c r="AD105" i="22"/>
  <c r="J90" i="22"/>
  <c r="AD90" i="22"/>
  <c r="J56" i="22"/>
  <c r="AD56" i="22"/>
  <c r="J83" i="22"/>
  <c r="AD83" i="22"/>
  <c r="J38" i="22"/>
  <c r="AD38" i="22"/>
  <c r="AD41" i="22"/>
  <c r="J41" i="22"/>
  <c r="J115" i="22"/>
  <c r="AD115" i="22"/>
  <c r="J93" i="22"/>
  <c r="AD93" i="22"/>
  <c r="J32" i="22"/>
  <c r="AD32" i="22"/>
  <c r="AD69" i="22"/>
  <c r="J69" i="22"/>
  <c r="AD71" i="22"/>
  <c r="J71" i="22"/>
  <c r="J144" i="22"/>
  <c r="AD144" i="22"/>
  <c r="J66" i="22"/>
  <c r="AD66" i="22"/>
  <c r="J124" i="22"/>
  <c r="AD124" i="22"/>
  <c r="J39" i="22"/>
  <c r="AD39" i="22"/>
  <c r="J62" i="22"/>
  <c r="AD62" i="22"/>
  <c r="J133" i="22"/>
  <c r="AD133" i="22"/>
  <c r="J59" i="22"/>
  <c r="AD59" i="22"/>
  <c r="J104" i="22"/>
  <c r="AD104" i="22"/>
  <c r="J146" i="22"/>
  <c r="AD146" i="22"/>
  <c r="J44" i="22"/>
  <c r="AD44" i="22"/>
  <c r="J80" i="22"/>
  <c r="AD80" i="22"/>
  <c r="J37" i="22"/>
  <c r="AD37" i="22"/>
  <c r="J113" i="22"/>
  <c r="AD113" i="22"/>
  <c r="J70" i="22"/>
  <c r="AD70" i="22"/>
  <c r="J23" i="22"/>
  <c r="AD23" i="22"/>
  <c r="J21" i="22"/>
  <c r="AD21" i="22"/>
  <c r="J28" i="22"/>
  <c r="AD28" i="22"/>
  <c r="J77" i="22"/>
  <c r="AD77" i="22"/>
  <c r="J12" i="22"/>
  <c r="AD12" i="22"/>
  <c r="J57" i="22"/>
  <c r="AD57" i="22"/>
  <c r="AD58" i="22"/>
  <c r="J58" i="22"/>
  <c r="J127" i="22"/>
  <c r="AD127" i="22"/>
  <c r="J54" i="22"/>
  <c r="AD54" i="22"/>
  <c r="J42" i="22"/>
  <c r="AD42" i="22"/>
  <c r="J137" i="22"/>
  <c r="AD137" i="22"/>
  <c r="J61" i="22"/>
  <c r="AD61" i="22"/>
  <c r="J132" i="22"/>
  <c r="AD132" i="22"/>
  <c r="AD46" i="22"/>
  <c r="J46" i="22"/>
  <c r="J47" i="22"/>
  <c r="AD47" i="22"/>
  <c r="J100" i="22"/>
  <c r="AD100" i="22"/>
  <c r="J43" i="22"/>
  <c r="AD43" i="22"/>
  <c r="J140" i="22"/>
  <c r="AD140" i="22"/>
  <c r="AD114" i="22"/>
  <c r="J114" i="22"/>
  <c r="J112" i="22"/>
  <c r="AD112" i="22"/>
  <c r="J29" i="22"/>
  <c r="AD29" i="22"/>
  <c r="AD30" i="22"/>
  <c r="J30" i="22"/>
  <c r="J84" i="22"/>
  <c r="AD84" i="22"/>
  <c r="J22" i="22"/>
  <c r="AD22" i="22"/>
  <c r="J96" i="22"/>
  <c r="AD96" i="22"/>
  <c r="J94" i="22"/>
  <c r="AD94" i="22"/>
  <c r="I35" i="22"/>
  <c r="AC35" i="22"/>
  <c r="J91" i="22"/>
  <c r="AD91" i="22"/>
  <c r="J134" i="22"/>
  <c r="AD134" i="22"/>
  <c r="J10" i="22"/>
  <c r="AD10" i="22"/>
  <c r="J67" i="22"/>
  <c r="AD67" i="22"/>
  <c r="J102" i="22"/>
  <c r="AD102" i="22"/>
  <c r="J141" i="22"/>
  <c r="AD141" i="22"/>
  <c r="J64" i="22"/>
  <c r="AD64" i="22"/>
  <c r="AD78" i="22"/>
  <c r="J78" i="22"/>
  <c r="J13" i="22"/>
  <c r="AD13" i="22"/>
  <c r="J72" i="22"/>
  <c r="AD72" i="22"/>
  <c r="J128" i="22"/>
  <c r="AD128" i="22"/>
  <c r="J86" i="22"/>
  <c r="AD86" i="22"/>
  <c r="J55" i="22"/>
  <c r="AD55" i="22"/>
  <c r="J116" i="22"/>
  <c r="AD116" i="22"/>
  <c r="H39" i="13"/>
  <c r="R39" i="13" s="1"/>
  <c r="H62" i="13"/>
  <c r="R62" i="13" s="1"/>
  <c r="H34" i="13"/>
  <c r="R34" i="13" s="1"/>
  <c r="H11" i="13"/>
  <c r="R11" i="13" s="1"/>
  <c r="H125" i="13"/>
  <c r="R125" i="13" s="1"/>
  <c r="H22" i="13"/>
  <c r="R22" i="13" s="1"/>
  <c r="H76" i="13"/>
  <c r="R76" i="13" s="1"/>
  <c r="R13" i="13"/>
  <c r="H89" i="13"/>
  <c r="R89" i="13" s="1"/>
  <c r="H10" i="13"/>
  <c r="R10" i="13" s="1"/>
  <c r="H8" i="13"/>
  <c r="R8" i="13" s="1"/>
  <c r="H115" i="13"/>
  <c r="R115" i="13" s="1"/>
  <c r="H95" i="13"/>
  <c r="R95" i="13" s="1"/>
  <c r="H78" i="13"/>
  <c r="R78" i="13" s="1"/>
  <c r="H135" i="13"/>
  <c r="H61" i="13"/>
  <c r="R61" i="13" s="1"/>
  <c r="H91" i="13"/>
  <c r="R91" i="13" s="1"/>
  <c r="H129" i="13"/>
  <c r="R129" i="13" s="1"/>
  <c r="H12" i="13"/>
  <c r="R12" i="13" s="1"/>
  <c r="H88" i="13"/>
  <c r="R88" i="13" s="1"/>
  <c r="H43" i="13"/>
  <c r="R43" i="13" s="1"/>
  <c r="H69" i="13"/>
  <c r="R69" i="13" s="1"/>
  <c r="H83" i="13"/>
  <c r="R83" i="13" s="1"/>
  <c r="H140" i="13"/>
  <c r="R140" i="13" s="1"/>
  <c r="H41" i="13"/>
  <c r="R41" i="13" s="1"/>
  <c r="H81" i="13"/>
  <c r="R81" i="13" s="1"/>
  <c r="H20" i="13"/>
  <c r="R20" i="13" s="1"/>
  <c r="H80" i="13"/>
  <c r="R80" i="13" s="1"/>
  <c r="H136" i="13"/>
  <c r="R136" i="13" s="1"/>
  <c r="H114" i="13"/>
  <c r="R114" i="13" s="1"/>
  <c r="H19" i="13"/>
  <c r="R19" i="13" s="1"/>
  <c r="H49" i="13"/>
  <c r="R49" i="13" s="1"/>
  <c r="H75" i="13"/>
  <c r="R75" i="13" s="1"/>
  <c r="H112" i="13"/>
  <c r="R112" i="13" s="1"/>
  <c r="H127" i="13"/>
  <c r="R127" i="13" s="1"/>
  <c r="H58" i="13"/>
  <c r="R58" i="13" s="1"/>
  <c r="H70" i="13"/>
  <c r="R70" i="13" s="1"/>
  <c r="H27" i="13"/>
  <c r="R27" i="13" s="1"/>
  <c r="H126" i="13"/>
  <c r="R126" i="13" s="1"/>
  <c r="H67" i="13"/>
  <c r="R67" i="13" s="1"/>
  <c r="H123" i="13"/>
  <c r="R123" i="13" s="1"/>
  <c r="H25" i="13"/>
  <c r="R25" i="13" s="1"/>
  <c r="H65" i="13"/>
  <c r="R65" i="13" s="1"/>
  <c r="H51" i="13"/>
  <c r="R51" i="13" s="1"/>
  <c r="H92" i="13"/>
  <c r="R92" i="13" s="1"/>
  <c r="H59" i="13"/>
  <c r="R59" i="13" s="1"/>
  <c r="H143" i="13"/>
  <c r="R143" i="13" s="1"/>
  <c r="H26" i="13"/>
  <c r="R26" i="13" s="1"/>
  <c r="H37" i="13"/>
  <c r="R37" i="13" s="1"/>
  <c r="H110" i="13"/>
  <c r="H47" i="13"/>
  <c r="R47" i="13" s="1"/>
  <c r="H145" i="13"/>
  <c r="R145" i="13" s="1"/>
  <c r="H102" i="13"/>
  <c r="R102" i="13" s="1"/>
  <c r="H54" i="13"/>
  <c r="R54" i="13" s="1"/>
  <c r="H97" i="13"/>
  <c r="R97" i="13" s="1"/>
  <c r="H64" i="13"/>
  <c r="R64" i="13" s="1"/>
  <c r="H94" i="13"/>
  <c r="R94" i="13" s="1"/>
  <c r="H93" i="13"/>
  <c r="R93" i="13" s="1"/>
  <c r="H132" i="13"/>
  <c r="H35" i="13"/>
  <c r="R35" i="13" s="1"/>
  <c r="H60" i="13"/>
  <c r="R60" i="13" s="1"/>
  <c r="H90" i="13"/>
  <c r="R90" i="13" s="1"/>
  <c r="H103" i="13"/>
  <c r="R103" i="13" s="1"/>
  <c r="H46" i="13"/>
  <c r="R46" i="13" s="1"/>
  <c r="H45" i="13"/>
  <c r="R45" i="13" s="1"/>
  <c r="H9" i="13"/>
  <c r="R9" i="13" s="1"/>
  <c r="H84" i="13"/>
  <c r="R84" i="13" s="1"/>
  <c r="H55" i="13"/>
  <c r="R55" i="13" s="1"/>
  <c r="H98" i="13"/>
  <c r="R98" i="13" s="1"/>
  <c r="H7" i="13"/>
  <c r="R7" i="13" s="1"/>
  <c r="H53" i="13"/>
  <c r="R53" i="13" s="1"/>
  <c r="H138" i="13"/>
  <c r="R138" i="13" s="1"/>
  <c r="H131" i="13"/>
  <c r="H111" i="13"/>
  <c r="H57" i="13"/>
  <c r="R57" i="13" s="1"/>
  <c r="H68" i="13"/>
  <c r="R68" i="13" s="1"/>
  <c r="H50" i="13"/>
  <c r="R50" i="13" s="1"/>
  <c r="H56" i="13"/>
  <c r="R56" i="13" s="1"/>
  <c r="H52" i="13"/>
  <c r="R52" i="13" s="1"/>
  <c r="H63" i="13"/>
  <c r="R63" i="13" s="1"/>
  <c r="H77" i="13"/>
  <c r="R77" i="13" s="1"/>
  <c r="H113" i="13"/>
  <c r="R113" i="13" s="1"/>
  <c r="H18" i="13"/>
  <c r="R18" i="13" s="1"/>
  <c r="H48" i="13"/>
  <c r="R48" i="13" s="1"/>
  <c r="H74" i="13"/>
  <c r="R74" i="13" s="1"/>
  <c r="H128" i="13"/>
  <c r="R128" i="13" s="1"/>
  <c r="G31" i="13"/>
  <c r="Q31" i="13" s="1"/>
  <c r="H28" i="13"/>
  <c r="R28" i="13" s="1"/>
  <c r="H109" i="13"/>
  <c r="H141" i="13"/>
  <c r="R141" i="13" s="1"/>
  <c r="H42" i="13"/>
  <c r="R42" i="13" s="1"/>
  <c r="H82" i="13"/>
  <c r="R82" i="13" s="1"/>
  <c r="H139" i="13"/>
  <c r="R139" i="13" s="1"/>
  <c r="H40" i="13"/>
  <c r="R40" i="13" s="1"/>
  <c r="H32" i="13"/>
  <c r="R32" i="13" s="1"/>
  <c r="H100" i="13"/>
  <c r="R100" i="13" s="1"/>
  <c r="I9" i="12"/>
  <c r="H121" i="13"/>
  <c r="R121" i="13" s="1"/>
  <c r="H24" i="13"/>
  <c r="R24" i="13" s="1"/>
  <c r="H33" i="13"/>
  <c r="R33" i="13" s="1"/>
  <c r="H133" i="13"/>
  <c r="H38" i="13"/>
  <c r="R38" i="13" s="1"/>
  <c r="H101" i="13"/>
  <c r="R101" i="13" s="1"/>
  <c r="H21" i="12"/>
  <c r="I13" i="12"/>
  <c r="H15" i="12"/>
  <c r="I7" i="12"/>
  <c r="H18" i="12"/>
  <c r="I10" i="12"/>
  <c r="H20" i="12"/>
  <c r="I12" i="12"/>
  <c r="H16" i="12"/>
  <c r="I8" i="12"/>
  <c r="H19" i="12"/>
  <c r="I11" i="12"/>
  <c r="H14" i="12"/>
  <c r="I6" i="12"/>
  <c r="G17" i="12"/>
  <c r="G9" i="12" s="1"/>
  <c r="H9" i="12"/>
  <c r="H16" i="14"/>
  <c r="I8" i="14"/>
  <c r="H15" i="14"/>
  <c r="I7" i="14"/>
  <c r="H14" i="14"/>
  <c r="I6" i="14"/>
  <c r="H20" i="14"/>
  <c r="I12" i="14"/>
  <c r="H19" i="14"/>
  <c r="I11" i="14"/>
  <c r="H17" i="14"/>
  <c r="I9" i="14"/>
  <c r="H18" i="14"/>
  <c r="I10" i="14"/>
  <c r="H21" i="14"/>
  <c r="I13" i="14"/>
  <c r="I21" i="10"/>
  <c r="J13" i="10"/>
  <c r="I18" i="10"/>
  <c r="J10" i="10"/>
  <c r="I20" i="10"/>
  <c r="J12" i="10"/>
  <c r="I17" i="10"/>
  <c r="J9" i="10"/>
  <c r="I15" i="10"/>
  <c r="J7" i="10"/>
  <c r="I14" i="10"/>
  <c r="J6" i="10"/>
  <c r="I16" i="10"/>
  <c r="J8" i="10"/>
  <c r="I19" i="10"/>
  <c r="J11" i="10"/>
  <c r="I17" i="9"/>
  <c r="J9" i="9"/>
  <c r="I19" i="9"/>
  <c r="J11" i="9"/>
  <c r="I18" i="9"/>
  <c r="J10" i="9"/>
  <c r="I16" i="9"/>
  <c r="J8" i="9"/>
  <c r="I14" i="9"/>
  <c r="J6" i="9"/>
  <c r="I15" i="9"/>
  <c r="J7" i="9"/>
  <c r="I21" i="9"/>
  <c r="J13" i="9"/>
  <c r="I20" i="9"/>
  <c r="J12" i="9"/>
  <c r="I17" i="4"/>
  <c r="J9" i="4"/>
  <c r="I16" i="4"/>
  <c r="J8" i="4"/>
  <c r="I19" i="4"/>
  <c r="J11" i="4"/>
  <c r="I14" i="4"/>
  <c r="J6" i="4"/>
  <c r="I20" i="4"/>
  <c r="J12" i="4"/>
  <c r="I15" i="4"/>
  <c r="J7" i="4"/>
  <c r="I18" i="4"/>
  <c r="J10" i="4"/>
  <c r="I21" i="4"/>
  <c r="J13" i="4"/>
  <c r="A153" i="9"/>
  <c r="A154" i="14" s="1"/>
  <c r="A153" i="16" s="1"/>
  <c r="A152" i="20"/>
  <c r="A158" i="9"/>
  <c r="A158" i="10" s="1"/>
  <c r="A157" i="20"/>
  <c r="A161" i="9"/>
  <c r="A161" i="10" s="1"/>
  <c r="A160" i="20"/>
  <c r="A146" i="14"/>
  <c r="A149" i="12" s="1"/>
  <c r="A147" i="16"/>
  <c r="A145" i="10"/>
  <c r="A147" i="10"/>
  <c r="R124" i="22" a="1"/>
  <c r="R114" i="22" a="1"/>
  <c r="R29" i="22" a="1"/>
  <c r="S43" i="23" a="1"/>
  <c r="R23" i="22" a="1"/>
  <c r="R26" i="22" a="1"/>
  <c r="S125" i="23" a="1"/>
  <c r="S37" i="23" a="1"/>
  <c r="R51" i="22" a="1"/>
  <c r="R115" i="22" a="1"/>
  <c r="R71" i="22" a="1"/>
  <c r="R69" i="22" a="1"/>
  <c r="R100" i="22" a="1"/>
  <c r="S143" i="23" a="1"/>
  <c r="R90" i="22" a="1"/>
  <c r="S103" i="23" a="1"/>
  <c r="R102" i="22" a="1"/>
  <c r="S42" i="23" a="1"/>
  <c r="R46" i="22" a="1"/>
  <c r="S92" i="23" a="1"/>
  <c r="R59" i="22" a="1"/>
  <c r="R141" i="22" a="1"/>
  <c r="R83" i="22" a="1"/>
  <c r="R146" i="22" a="1"/>
  <c r="S73" i="23" a="1"/>
  <c r="R86" i="22" a="1"/>
  <c r="R62" i="22" a="1"/>
  <c r="R139" i="22" a="1"/>
  <c r="S138" i="23" a="1"/>
  <c r="R104" i="22" a="1"/>
  <c r="R65" i="22" a="1"/>
  <c r="S56" i="23" a="1"/>
  <c r="R14" i="22" a="1"/>
  <c r="S50" i="23" a="1"/>
  <c r="R44" i="22" a="1"/>
  <c r="S128" i="23" a="1"/>
  <c r="R39" i="22" a="1"/>
  <c r="R93" i="22" a="1"/>
  <c r="R31" i="22" a="1"/>
  <c r="S87" i="23" a="1"/>
  <c r="S80" i="23" a="1"/>
  <c r="S134" i="23" a="1"/>
  <c r="S52" i="23" a="1"/>
  <c r="R61" i="22" a="1"/>
  <c r="S47" i="23" a="1"/>
  <c r="R72" i="22" a="1"/>
  <c r="S61" i="23" a="1"/>
  <c r="S112" i="23" a="1"/>
  <c r="S115" i="23" a="1"/>
  <c r="S49" i="23" a="1"/>
  <c r="R78" i="22" a="1"/>
  <c r="R144" i="22" a="1"/>
  <c r="S63" i="23" a="1"/>
  <c r="R127" i="22" a="1"/>
  <c r="S39" i="23" a="1"/>
  <c r="R43" i="22" a="1"/>
  <c r="R42" i="22" a="1"/>
  <c r="S30" i="23" a="1"/>
  <c r="S98" i="23" a="1"/>
  <c r="R49" i="22" a="1"/>
  <c r="R94" i="22" a="1"/>
  <c r="R92" i="22" a="1"/>
  <c r="R55" i="22" a="1"/>
  <c r="S54" i="23" a="1"/>
  <c r="S31" i="23" a="1"/>
  <c r="R54" i="22" a="1"/>
  <c r="S14" i="23" a="1"/>
  <c r="R48" i="22" a="1"/>
  <c r="R12" i="22" a="1"/>
  <c r="S21" i="23" a="1"/>
  <c r="R95" i="22" a="1"/>
  <c r="S83" i="23" a="1"/>
  <c r="S85" i="23" a="1"/>
  <c r="S29" i="23" a="1"/>
  <c r="S123" i="23" a="1"/>
  <c r="S46" i="23" a="1"/>
  <c r="R45" i="22" a="1"/>
  <c r="S100" i="23" a="1"/>
  <c r="S41" i="23" a="1"/>
  <c r="R137" i="22" a="1"/>
  <c r="S16" i="23" a="1"/>
  <c r="R30" i="22" a="1"/>
  <c r="S133" i="23" a="1"/>
  <c r="S59" i="23" a="1"/>
  <c r="S141" i="23" a="1"/>
  <c r="S72" i="23" a="1"/>
  <c r="R140" i="22" a="1"/>
  <c r="S94" i="23" a="1"/>
  <c r="R36" i="22" a="1"/>
  <c r="S106" i="23" a="1"/>
  <c r="S114" i="23" a="1"/>
  <c r="R28" i="22" a="1"/>
  <c r="R58" i="22" a="1"/>
  <c r="S66" i="23" a="1"/>
  <c r="S70" i="23" a="1"/>
  <c r="R22" i="22" a="1"/>
  <c r="S96" i="23" a="1"/>
  <c r="S91" i="23" a="1"/>
  <c r="R60" i="22" a="1"/>
  <c r="R103" i="22" a="1"/>
  <c r="R32" i="22" a="1"/>
  <c r="S13" i="23" a="1"/>
  <c r="S105" i="23" a="1"/>
  <c r="S45" i="23" a="1"/>
  <c r="R64" i="22" a="1"/>
  <c r="S111" i="23" a="1"/>
  <c r="R37" i="22" a="1"/>
  <c r="R130" i="22" a="1"/>
  <c r="R16" i="22" a="1"/>
  <c r="R84" i="22" a="1"/>
  <c r="S58" i="23" a="1"/>
  <c r="S62" i="23" a="1"/>
  <c r="S36" i="23" a="1"/>
  <c r="S84" i="23" a="1"/>
  <c r="S11" i="23" a="1"/>
  <c r="R91" i="22" a="1"/>
  <c r="R53" i="22" a="1"/>
  <c r="R63" i="22" a="1"/>
  <c r="Q35" i="22" a="1"/>
  <c r="S23" i="23" a="1"/>
  <c r="S69" i="23" a="1"/>
  <c r="R10" i="22" a="1"/>
  <c r="R105" i="22" a="1"/>
  <c r="S65" i="23" a="1"/>
  <c r="R67" i="22" a="1"/>
  <c r="R68" i="22" a="1"/>
  <c r="S12" i="23" a="1"/>
  <c r="R66" i="22" a="1"/>
  <c r="S10" i="23" a="1"/>
  <c r="R142" i="22" a="1"/>
  <c r="R126" i="22" a="1"/>
  <c r="S60" i="23" a="1"/>
  <c r="S137" i="23" a="1"/>
  <c r="R38" i="22" a="1"/>
  <c r="S44" i="23" a="1"/>
  <c r="R35" i="23" a="1"/>
  <c r="S127" i="23" a="1"/>
  <c r="S135" i="23" a="1"/>
  <c r="S130" i="23" a="1"/>
  <c r="R82" i="22" a="1"/>
  <c r="R21" i="22" a="1"/>
  <c r="S55" i="23" a="1"/>
  <c r="S101" i="23" a="1"/>
  <c r="R129" i="22" a="1"/>
  <c r="R15" i="22" a="1"/>
  <c r="S32" i="23" a="1"/>
  <c r="S86" i="23" a="1"/>
  <c r="S116" i="23" a="1"/>
  <c r="R56" i="22" a="1"/>
  <c r="R13" i="22" a="1"/>
  <c r="R97" i="22" a="1"/>
  <c r="R50" i="22" a="1"/>
  <c r="S81" i="23" a="1"/>
  <c r="S79" i="23" a="1"/>
  <c r="R96" i="22" a="1"/>
  <c r="S28" i="23" a="1"/>
  <c r="S113" i="23" a="1"/>
  <c r="R57" i="22" a="1"/>
  <c r="R79" i="22" a="1"/>
  <c r="S93" i="23" a="1"/>
  <c r="S78" i="23" a="1"/>
  <c r="S129" i="23" a="1"/>
  <c r="R113" i="22" a="1"/>
  <c r="R128" i="22" a="1"/>
  <c r="S68" i="23" a="1"/>
  <c r="R52" i="22" a="1"/>
  <c r="S26" i="23" a="1"/>
  <c r="S38" i="23" a="1"/>
  <c r="S64" i="23" a="1"/>
  <c r="S57" i="23" a="1"/>
  <c r="S147" i="23" a="1"/>
  <c r="R122" i="22" a="1"/>
  <c r="S142" i="23" a="1"/>
  <c r="R116" i="22" a="1"/>
  <c r="S22" i="23" a="1"/>
  <c r="R47" i="22" a="1"/>
  <c r="S140" i="23" a="1"/>
  <c r="S95" i="23" a="1"/>
  <c r="R85" i="22" a="1"/>
  <c r="R77" i="22" a="1"/>
  <c r="S97" i="23" a="1"/>
  <c r="S15" i="23" a="1"/>
  <c r="R80" i="22" a="1"/>
  <c r="S131" i="23" a="1"/>
  <c r="R11" i="22" a="1"/>
  <c r="R70" i="22" a="1"/>
  <c r="S104" i="23" a="1"/>
  <c r="R99" i="22" a="1"/>
  <c r="S51" i="23" a="1"/>
  <c r="S145" i="23" a="1"/>
  <c r="R41" i="22" a="1"/>
  <c r="S77" i="23" a="1"/>
  <c r="R76" i="22" a="1"/>
  <c r="S117" i="23" a="1"/>
  <c r="S53" i="23" a="1"/>
  <c r="S67" i="23" a="1"/>
  <c r="S71" i="23" a="1"/>
  <c r="R50" i="22" l="1"/>
  <c r="R10" i="22"/>
  <c r="R61" i="22"/>
  <c r="R13" i="22"/>
  <c r="R84" i="22"/>
  <c r="R65" i="22"/>
  <c r="R68" i="22"/>
  <c r="R57" i="22"/>
  <c r="R66" i="22"/>
  <c r="R53" i="22"/>
  <c r="R51" i="22"/>
  <c r="R90" i="22"/>
  <c r="R16" i="22"/>
  <c r="S16" i="23"/>
  <c r="S23" i="23"/>
  <c r="S97" i="23"/>
  <c r="S143" i="23"/>
  <c r="S15" i="23"/>
  <c r="S133" i="23"/>
  <c r="S39" i="23"/>
  <c r="R30" i="22"/>
  <c r="R103" i="22"/>
  <c r="R46" i="22"/>
  <c r="R54" i="22"/>
  <c r="R86" i="22"/>
  <c r="R99" i="22"/>
  <c r="R67" i="22"/>
  <c r="R22" i="22"/>
  <c r="R15" i="22"/>
  <c r="R78" i="22"/>
  <c r="S79" i="23"/>
  <c r="S57" i="23"/>
  <c r="S104" i="23"/>
  <c r="S32" i="23"/>
  <c r="S94" i="23"/>
  <c r="S80" i="23"/>
  <c r="S116" i="23"/>
  <c r="R56" i="22"/>
  <c r="S54" i="23"/>
  <c r="S105" i="23"/>
  <c r="S106" i="23"/>
  <c r="S53" i="23"/>
  <c r="S68" i="23"/>
  <c r="S67" i="23"/>
  <c r="S100" i="23"/>
  <c r="S98" i="23"/>
  <c r="R142" i="22"/>
  <c r="R115" i="22"/>
  <c r="R137" i="22"/>
  <c r="S103" i="23"/>
  <c r="S59" i="23"/>
  <c r="S63" i="23"/>
  <c r="S44" i="23"/>
  <c r="S43" i="23"/>
  <c r="S142" i="23"/>
  <c r="S42" i="23"/>
  <c r="S30" i="23"/>
  <c r="R42" i="22"/>
  <c r="R12" i="22"/>
  <c r="R29" i="22"/>
  <c r="R130" i="22"/>
  <c r="R26" i="22"/>
  <c r="R104" i="22"/>
  <c r="R126" i="22"/>
  <c r="R37" i="22"/>
  <c r="R32" i="22"/>
  <c r="R70" i="22"/>
  <c r="R49" i="22"/>
  <c r="R146" i="22"/>
  <c r="R69" i="22"/>
  <c r="R82" i="22"/>
  <c r="R63" i="22"/>
  <c r="R14" i="22"/>
  <c r="S113" i="23"/>
  <c r="S134" i="23"/>
  <c r="S101" i="23"/>
  <c r="S10" i="23"/>
  <c r="S123" i="23"/>
  <c r="S72" i="23"/>
  <c r="S60" i="23"/>
  <c r="R58" i="22"/>
  <c r="R52" i="22"/>
  <c r="R48" i="22"/>
  <c r="R124" i="22"/>
  <c r="R93" i="22"/>
  <c r="R28" i="22"/>
  <c r="Q35" i="22"/>
  <c r="R59" i="22"/>
  <c r="R105" i="22"/>
  <c r="R127" i="22"/>
  <c r="R23" i="22"/>
  <c r="R38" i="22"/>
  <c r="S38" i="23"/>
  <c r="S117" i="23"/>
  <c r="S138" i="23"/>
  <c r="S87" i="23"/>
  <c r="S50" i="23"/>
  <c r="S91" i="23"/>
  <c r="S14" i="23"/>
  <c r="R39" i="22"/>
  <c r="R129" i="22"/>
  <c r="R92" i="22"/>
  <c r="R31" i="22"/>
  <c r="R83" i="22"/>
  <c r="R80" i="22"/>
  <c r="R64" i="22"/>
  <c r="S95" i="23"/>
  <c r="S71" i="23"/>
  <c r="S135" i="23"/>
  <c r="S49" i="23"/>
  <c r="S114" i="23"/>
  <c r="S77" i="23"/>
  <c r="R139" i="22"/>
  <c r="R122" i="22"/>
  <c r="R76" i="22"/>
  <c r="R62" i="22"/>
  <c r="R41" i="22"/>
  <c r="R72" i="22"/>
  <c r="R45" i="22"/>
  <c r="R97" i="22"/>
  <c r="R43" i="22"/>
  <c r="S69" i="23"/>
  <c r="S66" i="23"/>
  <c r="S127" i="23"/>
  <c r="S129" i="23"/>
  <c r="S52" i="23"/>
  <c r="S29" i="23"/>
  <c r="S112" i="23"/>
  <c r="S84" i="23"/>
  <c r="S21" i="23"/>
  <c r="S141" i="23"/>
  <c r="R116" i="22"/>
  <c r="S45" i="23"/>
  <c r="S145" i="23"/>
  <c r="S78" i="23"/>
  <c r="S137" i="23"/>
  <c r="S70" i="23"/>
  <c r="S56" i="23"/>
  <c r="S65" i="23"/>
  <c r="S11" i="23"/>
  <c r="S96" i="23"/>
  <c r="S46" i="23"/>
  <c r="S58" i="23"/>
  <c r="R36" i="22"/>
  <c r="R21" i="22"/>
  <c r="R55" i="22"/>
  <c r="R144" i="22"/>
  <c r="R128" i="22"/>
  <c r="R85" i="22"/>
  <c r="R11" i="22"/>
  <c r="S86" i="23"/>
  <c r="S130" i="23"/>
  <c r="S22" i="23"/>
  <c r="S140" i="23"/>
  <c r="S31" i="23"/>
  <c r="S125" i="23"/>
  <c r="S55" i="23"/>
  <c r="S13" i="23"/>
  <c r="S83" i="23"/>
  <c r="S111" i="23"/>
  <c r="S12" i="23"/>
  <c r="R102" i="22"/>
  <c r="R141" i="22"/>
  <c r="R44" i="22"/>
  <c r="R113" i="22"/>
  <c r="S64" i="23"/>
  <c r="S47" i="23"/>
  <c r="S51" i="23"/>
  <c r="S26" i="23"/>
  <c r="S81" i="23"/>
  <c r="S61" i="23"/>
  <c r="S128" i="23"/>
  <c r="S37" i="23"/>
  <c r="S147" i="23"/>
  <c r="R35" i="23"/>
  <c r="S41" i="23"/>
  <c r="R60" i="22"/>
  <c r="R114" i="22"/>
  <c r="R95" i="22"/>
  <c r="R71" i="22"/>
  <c r="R140" i="22"/>
  <c r="R79" i="22"/>
  <c r="R100" i="22"/>
  <c r="R96" i="22"/>
  <c r="R94" i="22"/>
  <c r="R77" i="22"/>
  <c r="R47" i="22"/>
  <c r="R91" i="22"/>
  <c r="S92" i="23"/>
  <c r="S115" i="23"/>
  <c r="S85" i="23"/>
  <c r="S28" i="23"/>
  <c r="S131" i="23"/>
  <c r="S73" i="23"/>
  <c r="S62" i="23"/>
  <c r="S93" i="23"/>
  <c r="S36" i="23"/>
  <c r="AD56" i="23"/>
  <c r="J56" i="23"/>
  <c r="I16" i="22"/>
  <c r="AC16" i="22"/>
  <c r="I23" i="22"/>
  <c r="AC23" i="22"/>
  <c r="AD29" i="23"/>
  <c r="J29" i="23"/>
  <c r="I96" i="22"/>
  <c r="AC96" i="22"/>
  <c r="I142" i="22"/>
  <c r="AC142" i="22"/>
  <c r="J78" i="23"/>
  <c r="AD78" i="23"/>
  <c r="AD23" i="23"/>
  <c r="J23" i="23"/>
  <c r="J147" i="23"/>
  <c r="AD147" i="23"/>
  <c r="AD67" i="23"/>
  <c r="J67" i="23"/>
  <c r="I15" i="22"/>
  <c r="AC15" i="22"/>
  <c r="J15" i="23"/>
  <c r="AD15" i="23"/>
  <c r="AD100" i="23"/>
  <c r="J100" i="23"/>
  <c r="I132" i="22"/>
  <c r="AC132" i="22"/>
  <c r="J69" i="23"/>
  <c r="AD69" i="23"/>
  <c r="J45" i="23"/>
  <c r="AD45" i="23"/>
  <c r="I39" i="22"/>
  <c r="AC39" i="22"/>
  <c r="J87" i="23"/>
  <c r="AD87" i="23"/>
  <c r="I78" i="22"/>
  <c r="AC78" i="22"/>
  <c r="I56" i="22"/>
  <c r="AC56" i="22"/>
  <c r="J113" i="23"/>
  <c r="AD113" i="23"/>
  <c r="I103" i="22"/>
  <c r="AC103" i="22"/>
  <c r="I32" i="22"/>
  <c r="AC32" i="22"/>
  <c r="J28" i="23"/>
  <c r="AD28" i="23"/>
  <c r="J71" i="23"/>
  <c r="AD71" i="23"/>
  <c r="J105" i="23"/>
  <c r="AD105" i="23"/>
  <c r="J145" i="23"/>
  <c r="AD145" i="23"/>
  <c r="I93" i="22"/>
  <c r="AC93" i="22"/>
  <c r="J54" i="23"/>
  <c r="AD54" i="23"/>
  <c r="AD104" i="23"/>
  <c r="J104" i="23"/>
  <c r="I79" i="22"/>
  <c r="AC79" i="22"/>
  <c r="AD66" i="23"/>
  <c r="J66" i="23"/>
  <c r="AD26" i="23"/>
  <c r="J26" i="23"/>
  <c r="I115" i="22"/>
  <c r="AC115" i="22"/>
  <c r="J129" i="23"/>
  <c r="AD129" i="23"/>
  <c r="I53" i="22"/>
  <c r="AC53" i="22"/>
  <c r="I104" i="22"/>
  <c r="AC104" i="22"/>
  <c r="AD43" i="23"/>
  <c r="J43" i="23"/>
  <c r="I105" i="22"/>
  <c r="AC105" i="22"/>
  <c r="J21" i="23"/>
  <c r="AD21" i="23"/>
  <c r="AD114" i="23"/>
  <c r="J114" i="23"/>
  <c r="AD60" i="23"/>
  <c r="J60" i="23"/>
  <c r="AD72" i="23"/>
  <c r="J72" i="23"/>
  <c r="I52" i="22"/>
  <c r="AC52" i="22"/>
  <c r="I67" i="22"/>
  <c r="AC67" i="22"/>
  <c r="AD111" i="23"/>
  <c r="J111" i="23"/>
  <c r="I66" i="22"/>
  <c r="AC66" i="22"/>
  <c r="I99" i="22"/>
  <c r="AC99" i="22"/>
  <c r="J31" i="23"/>
  <c r="AD31" i="23"/>
  <c r="I97" i="22"/>
  <c r="AC97" i="22"/>
  <c r="G133" i="13"/>
  <c r="Q133" i="13" s="1"/>
  <c r="R133" i="13"/>
  <c r="AD73" i="23"/>
  <c r="J73" i="23"/>
  <c r="I102" i="22"/>
  <c r="AC102" i="22"/>
  <c r="I58" i="22"/>
  <c r="AC58" i="22"/>
  <c r="AD115" i="23"/>
  <c r="J115" i="23"/>
  <c r="J101" i="23"/>
  <c r="AD101" i="23"/>
  <c r="I62" i="22"/>
  <c r="AC62" i="22"/>
  <c r="I44" i="22"/>
  <c r="AC44" i="22"/>
  <c r="J37" i="23"/>
  <c r="AD37" i="23"/>
  <c r="J134" i="23"/>
  <c r="AD134" i="23"/>
  <c r="AD70" i="23"/>
  <c r="J70" i="23"/>
  <c r="I43" i="22"/>
  <c r="AC43" i="22"/>
  <c r="AC141" i="22"/>
  <c r="I141" i="22"/>
  <c r="J130" i="23"/>
  <c r="AD130" i="23"/>
  <c r="I42" i="22"/>
  <c r="AC42" i="22"/>
  <c r="I30" i="22"/>
  <c r="AC30" i="22"/>
  <c r="J93" i="23"/>
  <c r="AD93" i="23"/>
  <c r="J53" i="23"/>
  <c r="AD53" i="23"/>
  <c r="G109" i="13"/>
  <c r="Q109" i="13" s="1"/>
  <c r="R109" i="13"/>
  <c r="AD13" i="23"/>
  <c r="J13" i="23"/>
  <c r="AD103" i="23"/>
  <c r="J103" i="23"/>
  <c r="I112" i="22"/>
  <c r="AC112" i="22"/>
  <c r="J141" i="23"/>
  <c r="AD141" i="23"/>
  <c r="J47" i="23"/>
  <c r="AD47" i="23"/>
  <c r="AC133" i="22"/>
  <c r="I133" i="22"/>
  <c r="I100" i="22"/>
  <c r="AC100" i="22"/>
  <c r="I10" i="22"/>
  <c r="AC10" i="22"/>
  <c r="J63" i="23"/>
  <c r="AD63" i="23"/>
  <c r="AD32" i="23"/>
  <c r="J32" i="23"/>
  <c r="I122" i="22"/>
  <c r="AC122" i="22"/>
  <c r="I71" i="22"/>
  <c r="AC71" i="22"/>
  <c r="AD61" i="23"/>
  <c r="J61" i="23"/>
  <c r="J96" i="23"/>
  <c r="AD96" i="23"/>
  <c r="I59" i="22"/>
  <c r="AC59" i="22"/>
  <c r="J36" i="23"/>
  <c r="AD36" i="23"/>
  <c r="AD86" i="23"/>
  <c r="J86" i="23"/>
  <c r="G135" i="13"/>
  <c r="Q135" i="13" s="1"/>
  <c r="R135" i="13"/>
  <c r="J79" i="23"/>
  <c r="AD79" i="23"/>
  <c r="AD68" i="23"/>
  <c r="J68" i="23"/>
  <c r="I38" i="22"/>
  <c r="AC38" i="22"/>
  <c r="I116" i="22"/>
  <c r="AC116" i="22"/>
  <c r="J46" i="23"/>
  <c r="AD46" i="23"/>
  <c r="I137" i="22"/>
  <c r="AC137" i="22"/>
  <c r="I86" i="22"/>
  <c r="AC86" i="22"/>
  <c r="I49" i="22"/>
  <c r="AC49" i="22"/>
  <c r="AD39" i="23"/>
  <c r="J39" i="23"/>
  <c r="J94" i="23"/>
  <c r="AD94" i="23"/>
  <c r="J38" i="23"/>
  <c r="AD38" i="23"/>
  <c r="I90" i="22"/>
  <c r="AC90" i="22"/>
  <c r="J137" i="23"/>
  <c r="AD137" i="23"/>
  <c r="AD127" i="23"/>
  <c r="J127" i="23"/>
  <c r="I14" i="22"/>
  <c r="AC14" i="22"/>
  <c r="AD140" i="23"/>
  <c r="J140" i="23"/>
  <c r="AD49" i="23"/>
  <c r="J49" i="23"/>
  <c r="G110" i="13"/>
  <c r="Q110" i="13" s="1"/>
  <c r="R110" i="13"/>
  <c r="AD65" i="23"/>
  <c r="J65" i="23"/>
  <c r="AD10" i="23"/>
  <c r="J10" i="23"/>
  <c r="I94" i="22"/>
  <c r="AC94" i="22"/>
  <c r="I70" i="22"/>
  <c r="AC70" i="22"/>
  <c r="J133" i="23"/>
  <c r="AD133" i="23"/>
  <c r="I134" i="22"/>
  <c r="AC134" i="22"/>
  <c r="AC48" i="22"/>
  <c r="I48" i="22"/>
  <c r="I113" i="22"/>
  <c r="AC113" i="22"/>
  <c r="J125" i="23"/>
  <c r="AD125" i="23"/>
  <c r="AD116" i="23"/>
  <c r="J116" i="23"/>
  <c r="J84" i="23"/>
  <c r="AD84" i="23"/>
  <c r="J52" i="23"/>
  <c r="AD52" i="23"/>
  <c r="AD123" i="23"/>
  <c r="J123" i="23"/>
  <c r="I76" i="22"/>
  <c r="AC76" i="22"/>
  <c r="J83" i="23"/>
  <c r="AD83" i="23"/>
  <c r="AD51" i="23"/>
  <c r="J51" i="23"/>
  <c r="G111" i="13"/>
  <c r="Q111" i="13" s="1"/>
  <c r="R111" i="13"/>
  <c r="G131" i="13"/>
  <c r="Q131" i="13" s="1"/>
  <c r="R131" i="13"/>
  <c r="AD142" i="23"/>
  <c r="J142" i="23"/>
  <c r="AD135" i="23"/>
  <c r="J135" i="23"/>
  <c r="I65" i="22"/>
  <c r="AC65" i="22"/>
  <c r="I126" i="22"/>
  <c r="AC126" i="22"/>
  <c r="AD62" i="23"/>
  <c r="J62" i="23"/>
  <c r="AD55" i="23"/>
  <c r="J55" i="23"/>
  <c r="I128" i="22"/>
  <c r="AC128" i="22"/>
  <c r="I51" i="22"/>
  <c r="AC51" i="22"/>
  <c r="I29" i="22"/>
  <c r="AC29" i="22"/>
  <c r="J41" i="23"/>
  <c r="AD41" i="23"/>
  <c r="AD57" i="23"/>
  <c r="J57" i="23"/>
  <c r="I111" i="22"/>
  <c r="AC111" i="22"/>
  <c r="I83" i="22"/>
  <c r="AC83" i="22"/>
  <c r="J131" i="23"/>
  <c r="AD131" i="23"/>
  <c r="I21" i="22"/>
  <c r="AC21" i="22"/>
  <c r="I140" i="22"/>
  <c r="AC140" i="22"/>
  <c r="AD98" i="23"/>
  <c r="J98" i="23"/>
  <c r="I45" i="22"/>
  <c r="AC45" i="22"/>
  <c r="AD92" i="23"/>
  <c r="J92" i="23"/>
  <c r="I68" i="22"/>
  <c r="AC68" i="22"/>
  <c r="I144" i="22"/>
  <c r="AC144" i="22"/>
  <c r="J138" i="23"/>
  <c r="AD138" i="23"/>
  <c r="J128" i="23"/>
  <c r="AD128" i="23"/>
  <c r="I77" i="22"/>
  <c r="AC77" i="22"/>
  <c r="I136" i="22"/>
  <c r="AC136" i="22"/>
  <c r="I69" i="22"/>
  <c r="AC69" i="22"/>
  <c r="I55" i="22"/>
  <c r="AC55" i="22"/>
  <c r="AD91" i="23"/>
  <c r="J91" i="23"/>
  <c r="I64" i="22"/>
  <c r="AC64" i="22"/>
  <c r="I11" i="22"/>
  <c r="AC11" i="22"/>
  <c r="J11" i="23"/>
  <c r="AD11" i="23"/>
  <c r="I95" i="22"/>
  <c r="AC95" i="22"/>
  <c r="I46" i="22"/>
  <c r="AC46" i="22"/>
  <c r="I57" i="22"/>
  <c r="AC57" i="22"/>
  <c r="G132" i="13"/>
  <c r="Q132" i="13" s="1"/>
  <c r="R132" i="13"/>
  <c r="I85" i="22"/>
  <c r="AC85" i="22"/>
  <c r="AC35" i="23"/>
  <c r="I35" i="23"/>
  <c r="AD22" i="23"/>
  <c r="J22" i="23"/>
  <c r="I129" i="22"/>
  <c r="AC129" i="22"/>
  <c r="J42" i="23"/>
  <c r="AD42" i="23"/>
  <c r="J59" i="23"/>
  <c r="AD59" i="23"/>
  <c r="I22" i="22"/>
  <c r="AC22" i="22"/>
  <c r="I139" i="22"/>
  <c r="AC139" i="22"/>
  <c r="I31" i="22"/>
  <c r="AC31" i="22"/>
  <c r="I124" i="22"/>
  <c r="AC124" i="22"/>
  <c r="AD106" i="23"/>
  <c r="J106" i="23"/>
  <c r="I54" i="22"/>
  <c r="AC54" i="22"/>
  <c r="I13" i="22"/>
  <c r="AC13" i="22"/>
  <c r="J77" i="23"/>
  <c r="AD77" i="23"/>
  <c r="I82" i="22"/>
  <c r="AC82" i="22"/>
  <c r="I110" i="22"/>
  <c r="AC110" i="22"/>
  <c r="I12" i="22"/>
  <c r="AC12" i="22"/>
  <c r="I63" i="22"/>
  <c r="AC63" i="22"/>
  <c r="I47" i="22"/>
  <c r="AC47" i="22"/>
  <c r="AD95" i="23"/>
  <c r="J95" i="23"/>
  <c r="AD85" i="23"/>
  <c r="J85" i="23"/>
  <c r="I50" i="22"/>
  <c r="AC50" i="22"/>
  <c r="I26" i="22"/>
  <c r="AC26" i="22"/>
  <c r="J58" i="23"/>
  <c r="AD58" i="23"/>
  <c r="I80" i="22"/>
  <c r="AC80" i="22"/>
  <c r="J81" i="23"/>
  <c r="AD81" i="23"/>
  <c r="I60" i="22"/>
  <c r="AC60" i="22"/>
  <c r="AC127" i="22"/>
  <c r="I127" i="22"/>
  <c r="AD50" i="23"/>
  <c r="J50" i="23"/>
  <c r="I37" i="22"/>
  <c r="AC37" i="22"/>
  <c r="I146" i="22"/>
  <c r="AC146" i="22"/>
  <c r="AD14" i="23"/>
  <c r="J14" i="23"/>
  <c r="J16" i="23"/>
  <c r="AD16" i="23"/>
  <c r="H35" i="22"/>
  <c r="AB35" i="22"/>
  <c r="I41" i="22"/>
  <c r="AC41" i="22"/>
  <c r="J117" i="23"/>
  <c r="AD117" i="23"/>
  <c r="I91" i="22"/>
  <c r="AC91" i="22"/>
  <c r="AD97" i="23"/>
  <c r="J97" i="23"/>
  <c r="AD30" i="23"/>
  <c r="J30" i="23"/>
  <c r="I114" i="22"/>
  <c r="AC114" i="22"/>
  <c r="I84" i="22"/>
  <c r="AC84" i="22"/>
  <c r="AD12" i="23"/>
  <c r="J12" i="23"/>
  <c r="I28" i="22"/>
  <c r="AC28" i="22"/>
  <c r="J44" i="23"/>
  <c r="AD44" i="23"/>
  <c r="I130" i="22"/>
  <c r="AC130" i="22"/>
  <c r="I72" i="22"/>
  <c r="AC72" i="22"/>
  <c r="J112" i="23"/>
  <c r="AD112" i="23"/>
  <c r="AD64" i="23"/>
  <c r="J64" i="23"/>
  <c r="I61" i="22"/>
  <c r="AC61" i="22"/>
  <c r="J80" i="23"/>
  <c r="AD80" i="23"/>
  <c r="J143" i="23"/>
  <c r="AD143" i="23"/>
  <c r="I92" i="22"/>
  <c r="AC92" i="22"/>
  <c r="I36" i="22"/>
  <c r="AC36" i="22"/>
  <c r="A153" i="10"/>
  <c r="G40" i="13"/>
  <c r="Q40" i="13" s="1"/>
  <c r="G93" i="13"/>
  <c r="Q93" i="13" s="1"/>
  <c r="G140" i="13"/>
  <c r="Q140" i="13" s="1"/>
  <c r="G139" i="13"/>
  <c r="Q139" i="13" s="1"/>
  <c r="G77" i="13"/>
  <c r="Q77" i="13" s="1"/>
  <c r="G98" i="13"/>
  <c r="Q98" i="13" s="1"/>
  <c r="G94" i="13"/>
  <c r="Q94" i="13" s="1"/>
  <c r="G123" i="13"/>
  <c r="Q123" i="13" s="1"/>
  <c r="G136" i="13"/>
  <c r="Q136" i="13" s="1"/>
  <c r="G62" i="13"/>
  <c r="Q62" i="13" s="1"/>
  <c r="G82" i="13"/>
  <c r="Q82" i="13" s="1"/>
  <c r="G128" i="13"/>
  <c r="Q128" i="13" s="1"/>
  <c r="G63" i="13"/>
  <c r="Q63" i="13" s="1"/>
  <c r="G55" i="13"/>
  <c r="Q55" i="13" s="1"/>
  <c r="G90" i="13"/>
  <c r="Q90" i="13" s="1"/>
  <c r="G64" i="13"/>
  <c r="Q64" i="13" s="1"/>
  <c r="G59" i="13"/>
  <c r="Q59" i="13" s="1"/>
  <c r="G67" i="13"/>
  <c r="Q67" i="13" s="1"/>
  <c r="G112" i="13"/>
  <c r="Q112" i="13" s="1"/>
  <c r="G80" i="13"/>
  <c r="Q80" i="13" s="1"/>
  <c r="G69" i="13"/>
  <c r="Q69" i="13" s="1"/>
  <c r="G91" i="13"/>
  <c r="Q91" i="13" s="1"/>
  <c r="G115" i="13"/>
  <c r="Q115" i="13" s="1"/>
  <c r="G39" i="13"/>
  <c r="Q39" i="13" s="1"/>
  <c r="G42" i="13"/>
  <c r="Q42" i="13" s="1"/>
  <c r="G74" i="13"/>
  <c r="Q74" i="13" s="1"/>
  <c r="G52" i="13"/>
  <c r="Q52" i="13" s="1"/>
  <c r="G84" i="13"/>
  <c r="Q84" i="13" s="1"/>
  <c r="G60" i="13"/>
  <c r="Q60" i="13" s="1"/>
  <c r="G97" i="13"/>
  <c r="Q97" i="13" s="1"/>
  <c r="G37" i="13"/>
  <c r="Q37" i="13" s="1"/>
  <c r="G92" i="13"/>
  <c r="Q92" i="13" s="1"/>
  <c r="G126" i="13"/>
  <c r="Q126" i="13" s="1"/>
  <c r="G75" i="13"/>
  <c r="Q75" i="13" s="1"/>
  <c r="G20" i="13"/>
  <c r="Q20" i="13" s="1"/>
  <c r="G43" i="13"/>
  <c r="Q43" i="13" s="1"/>
  <c r="G61" i="13"/>
  <c r="Q61" i="13" s="1"/>
  <c r="G8" i="13"/>
  <c r="Q8" i="13" s="1"/>
  <c r="G22" i="13"/>
  <c r="Q22" i="13" s="1"/>
  <c r="G68" i="13"/>
  <c r="Q68" i="13" s="1"/>
  <c r="G25" i="13"/>
  <c r="Q25" i="13" s="1"/>
  <c r="G129" i="13"/>
  <c r="Q129" i="13" s="1"/>
  <c r="G46" i="13"/>
  <c r="Q46" i="13" s="1"/>
  <c r="G12" i="13"/>
  <c r="Q12" i="13" s="1"/>
  <c r="G57" i="13"/>
  <c r="Q57" i="13" s="1"/>
  <c r="G103" i="13"/>
  <c r="Q103" i="13" s="1"/>
  <c r="G47" i="13"/>
  <c r="Q47" i="13" s="1"/>
  <c r="G127" i="13"/>
  <c r="Q127" i="13" s="1"/>
  <c r="G83" i="13"/>
  <c r="Q83" i="13" s="1"/>
  <c r="G76" i="13"/>
  <c r="Q76" i="13" s="1"/>
  <c r="G141" i="13"/>
  <c r="Q141" i="13" s="1"/>
  <c r="G48" i="13"/>
  <c r="Q48" i="13" s="1"/>
  <c r="G138" i="13"/>
  <c r="Q138" i="13" s="1"/>
  <c r="G9" i="13"/>
  <c r="Q9" i="13" s="1"/>
  <c r="G35" i="13"/>
  <c r="Q35" i="13" s="1"/>
  <c r="G54" i="13"/>
  <c r="Q54" i="13" s="1"/>
  <c r="G51" i="13"/>
  <c r="Q51" i="13" s="1"/>
  <c r="G27" i="13"/>
  <c r="Q27" i="13" s="1"/>
  <c r="G49" i="13"/>
  <c r="Q49" i="13" s="1"/>
  <c r="G81" i="13"/>
  <c r="Q81" i="13" s="1"/>
  <c r="G88" i="13"/>
  <c r="Q88" i="13" s="1"/>
  <c r="G10" i="13"/>
  <c r="Q10" i="13" s="1"/>
  <c r="G18" i="13"/>
  <c r="Q18" i="13" s="1"/>
  <c r="G50" i="13"/>
  <c r="Q50" i="13" s="1"/>
  <c r="G53" i="13"/>
  <c r="Q53" i="13" s="1"/>
  <c r="G45" i="13"/>
  <c r="Q45" i="13" s="1"/>
  <c r="G102" i="13"/>
  <c r="Q102" i="13" s="1"/>
  <c r="G65" i="13"/>
  <c r="Q65" i="13" s="1"/>
  <c r="G70" i="13"/>
  <c r="Q70" i="13" s="1"/>
  <c r="G19" i="13"/>
  <c r="Q19" i="13" s="1"/>
  <c r="G41" i="13"/>
  <c r="Q41" i="13" s="1"/>
  <c r="G89" i="13"/>
  <c r="Q89" i="13" s="1"/>
  <c r="G11" i="13"/>
  <c r="Q11" i="13" s="1"/>
  <c r="G28" i="13"/>
  <c r="Q28" i="13" s="1"/>
  <c r="G26" i="13"/>
  <c r="Q26" i="13" s="1"/>
  <c r="G143" i="13"/>
  <c r="Q143" i="13" s="1"/>
  <c r="G56" i="13"/>
  <c r="Q56" i="13" s="1"/>
  <c r="G125" i="13"/>
  <c r="Q125" i="13" s="1"/>
  <c r="G113" i="13"/>
  <c r="Q113" i="13" s="1"/>
  <c r="G145" i="13"/>
  <c r="Q145" i="13" s="1"/>
  <c r="G58" i="13"/>
  <c r="Q58" i="13" s="1"/>
  <c r="G78" i="13"/>
  <c r="Q78" i="13" s="1"/>
  <c r="Q13" i="13"/>
  <c r="G34" i="13"/>
  <c r="Q34" i="13" s="1"/>
  <c r="G7" i="13"/>
  <c r="Q7" i="13" s="1"/>
  <c r="G114" i="13"/>
  <c r="Q114" i="13" s="1"/>
  <c r="G95" i="13"/>
  <c r="Q95" i="13" s="1"/>
  <c r="G100" i="13"/>
  <c r="Q100" i="13" s="1"/>
  <c r="G32" i="13"/>
  <c r="Q32" i="13" s="1"/>
  <c r="G101" i="13"/>
  <c r="Q101" i="13" s="1"/>
  <c r="G33" i="13"/>
  <c r="Q33" i="13" s="1"/>
  <c r="G24" i="13"/>
  <c r="Q24" i="13" s="1"/>
  <c r="G38" i="13"/>
  <c r="Q38" i="13" s="1"/>
  <c r="G121" i="13"/>
  <c r="Q121" i="13" s="1"/>
  <c r="G16" i="12"/>
  <c r="G8" i="12" s="1"/>
  <c r="H8" i="12"/>
  <c r="G21" i="12"/>
  <c r="G13" i="12" s="1"/>
  <c r="H13" i="12"/>
  <c r="G20" i="12"/>
  <c r="G12" i="12" s="1"/>
  <c r="H12" i="12"/>
  <c r="G14" i="12"/>
  <c r="G6" i="12" s="1"/>
  <c r="H6" i="12"/>
  <c r="G18" i="12"/>
  <c r="G10" i="12" s="1"/>
  <c r="H10" i="12"/>
  <c r="G19" i="12"/>
  <c r="G11" i="12" s="1"/>
  <c r="H11" i="12"/>
  <c r="G15" i="12"/>
  <c r="G7" i="12" s="1"/>
  <c r="H7" i="12"/>
  <c r="G21" i="14"/>
  <c r="G13" i="14" s="1"/>
  <c r="H13" i="14"/>
  <c r="G20" i="14"/>
  <c r="G12" i="14" s="1"/>
  <c r="H12" i="14"/>
  <c r="G18" i="14"/>
  <c r="G10" i="14" s="1"/>
  <c r="H10" i="14"/>
  <c r="G14" i="14"/>
  <c r="G6" i="14" s="1"/>
  <c r="H6" i="14"/>
  <c r="G17" i="14"/>
  <c r="G9" i="14" s="1"/>
  <c r="H9" i="14"/>
  <c r="G15" i="14"/>
  <c r="G7" i="14" s="1"/>
  <c r="H7" i="14"/>
  <c r="G19" i="14"/>
  <c r="G11" i="14" s="1"/>
  <c r="H11" i="14"/>
  <c r="G16" i="14"/>
  <c r="G8" i="14" s="1"/>
  <c r="H8" i="14"/>
  <c r="H16" i="10"/>
  <c r="I8" i="10"/>
  <c r="H20" i="10"/>
  <c r="I12" i="10"/>
  <c r="H14" i="10"/>
  <c r="I6" i="10"/>
  <c r="H18" i="10"/>
  <c r="I10" i="10"/>
  <c r="H15" i="10"/>
  <c r="I7" i="10"/>
  <c r="H21" i="10"/>
  <c r="I13" i="10"/>
  <c r="H19" i="10"/>
  <c r="I11" i="10"/>
  <c r="H17" i="10"/>
  <c r="I9" i="10"/>
  <c r="H14" i="9"/>
  <c r="I6" i="9"/>
  <c r="H17" i="9"/>
  <c r="I9" i="9"/>
  <c r="H20" i="9"/>
  <c r="I12" i="9"/>
  <c r="H16" i="9"/>
  <c r="I8" i="9"/>
  <c r="H21" i="9"/>
  <c r="I13" i="9"/>
  <c r="H18" i="9"/>
  <c r="I10" i="9"/>
  <c r="H15" i="9"/>
  <c r="I7" i="9"/>
  <c r="H19" i="9"/>
  <c r="I11" i="9"/>
  <c r="A159" i="14"/>
  <c r="A162" i="14"/>
  <c r="H20" i="4"/>
  <c r="I12" i="4"/>
  <c r="H17" i="4"/>
  <c r="I9" i="4"/>
  <c r="H21" i="4"/>
  <c r="I13" i="4"/>
  <c r="H14" i="4"/>
  <c r="I6" i="4"/>
  <c r="H18" i="4"/>
  <c r="I10" i="4"/>
  <c r="H19" i="4"/>
  <c r="I11" i="4"/>
  <c r="H15" i="4"/>
  <c r="I7" i="4"/>
  <c r="H16" i="4"/>
  <c r="I8" i="4"/>
  <c r="A163" i="13"/>
  <c r="A145" i="16"/>
  <c r="R133" i="22" a="1"/>
  <c r="Q71" i="22" a="1"/>
  <c r="R16" i="23" a="1"/>
  <c r="R140" i="23" a="1"/>
  <c r="R44" i="23" a="1"/>
  <c r="Q60" i="22" a="1"/>
  <c r="Q49" i="22" a="1"/>
  <c r="Q95" i="22" a="1"/>
  <c r="R94" i="23" a="1"/>
  <c r="Q100" i="22" a="1"/>
  <c r="R103" i="23" a="1"/>
  <c r="Q54" i="22" a="1"/>
  <c r="Q15" i="22" a="1"/>
  <c r="R104" i="23" a="1"/>
  <c r="Q61" i="22" a="1"/>
  <c r="Q128" i="22" a="1"/>
  <c r="R26" i="23" a="1"/>
  <c r="Q29" i="22" a="1"/>
  <c r="Q142" i="22" a="1"/>
  <c r="R68" i="23" a="1"/>
  <c r="R11" i="23" a="1"/>
  <c r="Q111" i="22" a="1"/>
  <c r="Q134" i="22" a="1"/>
  <c r="Q94" i="22" a="1"/>
  <c r="Q57" i="22" a="1"/>
  <c r="Q116" i="22" a="1"/>
  <c r="Q51" i="22" a="1"/>
  <c r="Q16" i="22" a="1"/>
  <c r="R59" i="23" a="1"/>
  <c r="Q21" i="22" a="1"/>
  <c r="R72" i="23" a="1"/>
  <c r="Q136" i="22" a="1"/>
  <c r="Q112" i="22" a="1"/>
  <c r="Q129" i="22" a="1"/>
  <c r="R125" i="23" a="1"/>
  <c r="R37" i="23" a="1"/>
  <c r="Q35" i="23" a="1"/>
  <c r="R93" i="23" a="1"/>
  <c r="Q46" i="22" a="1"/>
  <c r="R147" i="23" a="1"/>
  <c r="R31" i="23" a="1"/>
  <c r="R128" i="23" a="1"/>
  <c r="Q38" i="22" a="1"/>
  <c r="R106" i="23" a="1"/>
  <c r="Q64" i="22" a="1"/>
  <c r="Q13" i="22" a="1"/>
  <c r="R83" i="23" a="1"/>
  <c r="Q14" i="22" a="1"/>
  <c r="Q69" i="22" a="1"/>
  <c r="Q139" i="22" a="1"/>
  <c r="R67" i="23" a="1"/>
  <c r="Q133" i="22" a="1"/>
  <c r="R115" i="23" a="1"/>
  <c r="R22" i="23" a="1"/>
  <c r="Q122" i="22" a="1"/>
  <c r="Q63" i="22" a="1"/>
  <c r="R61" i="23" a="1"/>
  <c r="Q82" i="22" a="1"/>
  <c r="R84" i="23" a="1"/>
  <c r="Q56" i="22" a="1"/>
  <c r="Q10" i="22" a="1"/>
  <c r="R64" i="23" a="1"/>
  <c r="R127" i="23" a="1"/>
  <c r="R53" i="23" a="1"/>
  <c r="Q58" i="22" a="1"/>
  <c r="Q92" i="22" a="1"/>
  <c r="Q50" i="22" a="1"/>
  <c r="R43" i="23" a="1"/>
  <c r="Q48" i="22" a="1"/>
  <c r="Q22" i="22" a="1"/>
  <c r="R73" i="23" a="1"/>
  <c r="R77" i="23" a="1"/>
  <c r="R38" i="23" a="1"/>
  <c r="R141" i="23" a="1"/>
  <c r="R86" i="23" a="1"/>
  <c r="Q30" i="22" a="1"/>
  <c r="Q77" i="22" a="1"/>
  <c r="Q127" i="22" a="1"/>
  <c r="R142" i="23" a="1"/>
  <c r="R36" i="23" a="1"/>
  <c r="Q32" i="22" a="1"/>
  <c r="Q42" i="22" a="1"/>
  <c r="Q90" i="22" a="1"/>
  <c r="R71" i="23" a="1"/>
  <c r="Q43" i="22" a="1"/>
  <c r="Q45" i="22" a="1"/>
  <c r="Q52" i="22" a="1"/>
  <c r="R54" i="23" a="1"/>
  <c r="R57" i="23" a="1"/>
  <c r="Q62" i="22" a="1"/>
  <c r="R138" i="23" a="1"/>
  <c r="Q70" i="22" a="1"/>
  <c r="R111" i="22" a="1"/>
  <c r="Q115" i="22" a="1"/>
  <c r="R41" i="23" a="1"/>
  <c r="Q85" i="22" a="1"/>
  <c r="R96" i="23" a="1"/>
  <c r="Q84" i="22" a="1"/>
  <c r="R131" i="23" a="1"/>
  <c r="R79" i="23" a="1"/>
  <c r="R91" i="23" a="1"/>
  <c r="Q47" i="22" a="1"/>
  <c r="R98" i="23" a="1"/>
  <c r="R39" i="23" a="1"/>
  <c r="Q124" i="22" a="1"/>
  <c r="R49" i="23" a="1"/>
  <c r="Q146" i="22" a="1"/>
  <c r="R80" i="23" a="1"/>
  <c r="R46" i="23" a="1"/>
  <c r="R12" i="23" a="1"/>
  <c r="R136" i="22" a="1"/>
  <c r="Q113" i="22" a="1"/>
  <c r="Q93" i="22" a="1"/>
  <c r="R52" i="23" a="1"/>
  <c r="R92" i="23" a="1"/>
  <c r="R10" i="23" a="1"/>
  <c r="R21" i="23" a="1"/>
  <c r="Q55" i="22" a="1"/>
  <c r="Q80" i="22" a="1"/>
  <c r="Q130" i="22" a="1"/>
  <c r="R28" i="23" a="1"/>
  <c r="Q103" i="22" a="1"/>
  <c r="Q140" i="22" a="1"/>
  <c r="R130" i="23" a="1"/>
  <c r="Q11" i="22" a="1"/>
  <c r="Q53" i="22" a="1"/>
  <c r="Q104" i="22" a="1"/>
  <c r="Q68" i="22" a="1"/>
  <c r="Q91" i="22" a="1"/>
  <c r="R87" i="23" a="1"/>
  <c r="Q86" i="22" a="1"/>
  <c r="R50" i="23" a="1"/>
  <c r="Q137" i="22" a="1"/>
  <c r="R100" i="23" a="1"/>
  <c r="Q105" i="22" a="1"/>
  <c r="R81" i="23" a="1"/>
  <c r="R117" i="23" a="1"/>
  <c r="R13" i="23" a="1"/>
  <c r="R56" i="23" a="1"/>
  <c r="R42" i="23" a="1"/>
  <c r="R62" i="23" a="1"/>
  <c r="R70" i="23" a="1"/>
  <c r="R132" i="22" a="1"/>
  <c r="Q126" i="22" a="1"/>
  <c r="R69" i="23" a="1"/>
  <c r="R134" i="22" a="1"/>
  <c r="R32" i="23" a="1"/>
  <c r="R51" i="23" a="1"/>
  <c r="Q39" i="22" a="1"/>
  <c r="R145" i="23" a="1"/>
  <c r="R45" i="23" a="1"/>
  <c r="R23" i="23" a="1"/>
  <c r="Q76" i="22" a="1"/>
  <c r="R29" i="23" a="1"/>
  <c r="R55" i="23" a="1"/>
  <c r="R15" i="23" a="1"/>
  <c r="R112" i="22" a="1"/>
  <c r="R60" i="23" a="1"/>
  <c r="R129" i="23" a="1"/>
  <c r="R63" i="23" a="1"/>
  <c r="R58" i="23" a="1"/>
  <c r="Q44" i="22" a="1"/>
  <c r="R116" i="23" a="1"/>
  <c r="Q99" i="22" a="1"/>
  <c r="Q28" i="22" a="1"/>
  <c r="R95" i="23" a="1"/>
  <c r="R97" i="23" a="1"/>
  <c r="R101" i="23" a="1"/>
  <c r="Q31" i="22" a="1"/>
  <c r="Q144" i="22" a="1"/>
  <c r="Q110" i="22" a="1"/>
  <c r="Q141" i="22" a="1"/>
  <c r="Q66" i="22" a="1"/>
  <c r="Q96" i="22" a="1"/>
  <c r="R123" i="23" a="1"/>
  <c r="Q41" i="22" a="1"/>
  <c r="Q78" i="22" a="1"/>
  <c r="R114" i="23" a="1"/>
  <c r="R143" i="23" a="1"/>
  <c r="R66" i="23" a="1"/>
  <c r="Q97" i="22" a="1"/>
  <c r="R65" i="23" a="1"/>
  <c r="Q67" i="22" a="1"/>
  <c r="Q37" i="22" a="1"/>
  <c r="Q36" i="22" a="1"/>
  <c r="Q114" i="22" a="1"/>
  <c r="Q72" i="22" a="1"/>
  <c r="R105" i="23" a="1"/>
  <c r="Q26" i="22" a="1"/>
  <c r="Q79" i="22" a="1"/>
  <c r="Q132" i="22" a="1"/>
  <c r="Q102" i="22" a="1"/>
  <c r="Q59" i="22" a="1"/>
  <c r="R14" i="23" a="1"/>
  <c r="R47" i="23" a="1"/>
  <c r="Q83" i="22" a="1"/>
  <c r="Q23" i="22" a="1"/>
  <c r="R85" i="23" a="1"/>
  <c r="Q12" i="22" a="1"/>
  <c r="R110" i="22" a="1"/>
  <c r="R30" i="23" a="1"/>
  <c r="Q65" i="22" a="1"/>
  <c r="R78" i="23" a="1"/>
  <c r="Q90" i="22" l="1"/>
  <c r="Q68" i="22"/>
  <c r="Q65" i="22"/>
  <c r="Q83" i="22"/>
  <c r="Q47" i="22"/>
  <c r="Q129" i="22"/>
  <c r="Q133" i="22"/>
  <c r="Q111" i="22"/>
  <c r="Q16" i="22"/>
  <c r="Q45" i="22"/>
  <c r="Q23" i="22"/>
  <c r="Q84" i="22"/>
  <c r="Q122" i="22"/>
  <c r="Q80" i="22"/>
  <c r="Q22" i="22"/>
  <c r="Q31" i="22"/>
  <c r="Q105" i="22"/>
  <c r="Q77" i="22"/>
  <c r="Q93" i="22"/>
  <c r="Q64" i="22"/>
  <c r="R115" i="23"/>
  <c r="R73" i="23"/>
  <c r="R125" i="23"/>
  <c r="R64" i="23"/>
  <c r="R29" i="23"/>
  <c r="R116" i="23"/>
  <c r="R55" i="23"/>
  <c r="R91" i="23"/>
  <c r="R61" i="23"/>
  <c r="R114" i="23"/>
  <c r="R41" i="23"/>
  <c r="R65" i="23"/>
  <c r="R49" i="23"/>
  <c r="R83" i="23"/>
  <c r="R12" i="23"/>
  <c r="R143" i="23"/>
  <c r="R46" i="23"/>
  <c r="R52" i="23"/>
  <c r="Q71" i="22"/>
  <c r="Q28" i="22"/>
  <c r="Q146" i="22"/>
  <c r="Q67" i="22"/>
  <c r="Q56" i="22"/>
  <c r="Q15" i="22"/>
  <c r="Q94" i="22"/>
  <c r="Q82" i="22"/>
  <c r="Q124" i="22"/>
  <c r="R92" i="23"/>
  <c r="R44" i="23"/>
  <c r="R63" i="23"/>
  <c r="R81" i="23"/>
  <c r="R53" i="23"/>
  <c r="R70" i="23"/>
  <c r="R42" i="23"/>
  <c r="R104" i="23"/>
  <c r="R54" i="23"/>
  <c r="Q137" i="22"/>
  <c r="Q49" i="22"/>
  <c r="R47" i="23"/>
  <c r="R142" i="23"/>
  <c r="R77" i="23"/>
  <c r="R84" i="23"/>
  <c r="R38" i="23"/>
  <c r="R59" i="23"/>
  <c r="R147" i="23"/>
  <c r="R30" i="23"/>
  <c r="R67" i="23"/>
  <c r="Q103" i="22"/>
  <c r="Q100" i="22"/>
  <c r="R78" i="23"/>
  <c r="R103" i="23"/>
  <c r="R11" i="23"/>
  <c r="R123" i="23"/>
  <c r="R31" i="23"/>
  <c r="R23" i="23"/>
  <c r="R50" i="23"/>
  <c r="R58" i="23"/>
  <c r="Q127" i="22"/>
  <c r="Q104" i="22"/>
  <c r="Q41" i="22"/>
  <c r="Q48" i="22"/>
  <c r="Q69" i="22"/>
  <c r="Q55" i="22"/>
  <c r="Q61" i="22"/>
  <c r="R95" i="23"/>
  <c r="R86" i="23"/>
  <c r="R140" i="23"/>
  <c r="R93" i="23"/>
  <c r="R128" i="23"/>
  <c r="R71" i="23"/>
  <c r="Q42" i="22"/>
  <c r="Q59" i="22"/>
  <c r="Q114" i="22"/>
  <c r="Q39" i="22"/>
  <c r="Q96" i="22"/>
  <c r="Q12" i="22"/>
  <c r="Q99" i="22"/>
  <c r="Q36" i="22"/>
  <c r="Q58" i="22"/>
  <c r="Q139" i="22"/>
  <c r="Q29" i="22"/>
  <c r="Q62" i="22"/>
  <c r="Q79" i="22"/>
  <c r="Q102" i="22"/>
  <c r="Q144" i="22"/>
  <c r="Q52" i="22"/>
  <c r="Q50" i="22"/>
  <c r="Q70" i="22"/>
  <c r="Q86" i="22"/>
  <c r="Q66" i="22"/>
  <c r="Q140" i="22"/>
  <c r="R97" i="23"/>
  <c r="R129" i="23"/>
  <c r="R130" i="23"/>
  <c r="R32" i="23"/>
  <c r="R79" i="23"/>
  <c r="R69" i="23"/>
  <c r="R66" i="23"/>
  <c r="Q72" i="22"/>
  <c r="Q37" i="22"/>
  <c r="Q113" i="22"/>
  <c r="Q126" i="22"/>
  <c r="Q30" i="22"/>
  <c r="Q21" i="22"/>
  <c r="Q142" i="22"/>
  <c r="Q26" i="22"/>
  <c r="Q54" i="22"/>
  <c r="Q92" i="22"/>
  <c r="Q141" i="22"/>
  <c r="R132" i="22"/>
  <c r="R101" i="23"/>
  <c r="R145" i="23"/>
  <c r="R39" i="23"/>
  <c r="R106" i="23"/>
  <c r="R37" i="23"/>
  <c r="R15" i="23"/>
  <c r="R85" i="23"/>
  <c r="Q130" i="22"/>
  <c r="Q97" i="22"/>
  <c r="Q115" i="22"/>
  <c r="Q32" i="22"/>
  <c r="Q13" i="22"/>
  <c r="Q78" i="22"/>
  <c r="Q11" i="22"/>
  <c r="Q76" i="22"/>
  <c r="Q57" i="22"/>
  <c r="Q95" i="22"/>
  <c r="Q132" i="22"/>
  <c r="R80" i="23"/>
  <c r="R56" i="23"/>
  <c r="R60" i="23"/>
  <c r="R127" i="23"/>
  <c r="R22" i="23"/>
  <c r="R13" i="23"/>
  <c r="Q85" i="22"/>
  <c r="R112" i="22"/>
  <c r="R111" i="22"/>
  <c r="R136" i="22"/>
  <c r="R110" i="22"/>
  <c r="R134" i="22"/>
  <c r="R141" i="23"/>
  <c r="R21" i="23"/>
  <c r="R43" i="23"/>
  <c r="Q35" i="23"/>
  <c r="R105" i="23"/>
  <c r="R68" i="23"/>
  <c r="R62" i="23"/>
  <c r="Q14" i="22"/>
  <c r="Q46" i="22"/>
  <c r="Q38" i="22"/>
  <c r="Q112" i="22"/>
  <c r="Q136" i="22"/>
  <c r="Q110" i="22"/>
  <c r="Q134" i="22"/>
  <c r="R72" i="23"/>
  <c r="R36" i="23"/>
  <c r="R117" i="23"/>
  <c r="R98" i="23"/>
  <c r="R28" i="23"/>
  <c r="R26" i="23"/>
  <c r="R57" i="23"/>
  <c r="R100" i="23"/>
  <c r="R10" i="23"/>
  <c r="Q60" i="22"/>
  <c r="Q53" i="22"/>
  <c r="Q10" i="22"/>
  <c r="Q63" i="22"/>
  <c r="Q44" i="22"/>
  <c r="R133" i="22"/>
  <c r="Q91" i="22"/>
  <c r="Q128" i="22"/>
  <c r="Q43" i="22"/>
  <c r="Q51" i="22"/>
  <c r="Q116" i="22"/>
  <c r="R96" i="23"/>
  <c r="R45" i="23"/>
  <c r="R94" i="23"/>
  <c r="R14" i="23"/>
  <c r="R131" i="23"/>
  <c r="R138" i="23"/>
  <c r="R87" i="23"/>
  <c r="R16" i="23"/>
  <c r="R51" i="23"/>
  <c r="I115" i="23"/>
  <c r="AC115" i="23"/>
  <c r="H114" i="22"/>
  <c r="AB114" i="22"/>
  <c r="AC64" i="23"/>
  <c r="I64" i="23"/>
  <c r="I140" i="23"/>
  <c r="AC140" i="23"/>
  <c r="AC46" i="23"/>
  <c r="I46" i="23"/>
  <c r="AC21" i="23"/>
  <c r="I21" i="23"/>
  <c r="H72" i="22"/>
  <c r="AB72" i="22"/>
  <c r="I95" i="23"/>
  <c r="AC95" i="23"/>
  <c r="AC138" i="23"/>
  <c r="I138" i="23"/>
  <c r="H124" i="22"/>
  <c r="AB124" i="22"/>
  <c r="H63" i="22"/>
  <c r="AB63" i="22"/>
  <c r="H29" i="22"/>
  <c r="AB29" i="22"/>
  <c r="H115" i="22"/>
  <c r="AB115" i="22"/>
  <c r="I80" i="23"/>
  <c r="AC80" i="23"/>
  <c r="H54" i="22"/>
  <c r="AB54" i="22"/>
  <c r="H90" i="22"/>
  <c r="AB90" i="22"/>
  <c r="AC92" i="23"/>
  <c r="I92" i="23"/>
  <c r="H60" i="22"/>
  <c r="AB60" i="22"/>
  <c r="H113" i="22"/>
  <c r="AB113" i="22"/>
  <c r="I22" i="23"/>
  <c r="AC22" i="23"/>
  <c r="AC96" i="23"/>
  <c r="I96" i="23"/>
  <c r="AC84" i="23"/>
  <c r="I84" i="23"/>
  <c r="H41" i="22"/>
  <c r="AB41" i="22"/>
  <c r="H64" i="22"/>
  <c r="AB64" i="22"/>
  <c r="AC117" i="23"/>
  <c r="I117" i="23"/>
  <c r="H48" i="22"/>
  <c r="AB48" i="22"/>
  <c r="H82" i="22"/>
  <c r="AB82" i="22"/>
  <c r="H12" i="22"/>
  <c r="AB12" i="22"/>
  <c r="H142" i="22"/>
  <c r="AB142" i="22"/>
  <c r="I94" i="23"/>
  <c r="AC94" i="23"/>
  <c r="H46" i="22"/>
  <c r="AB46" i="22"/>
  <c r="AB51" i="22"/>
  <c r="H51" i="22"/>
  <c r="H91" i="22"/>
  <c r="AB91" i="22"/>
  <c r="AC41" i="23"/>
  <c r="I41" i="23"/>
  <c r="H44" i="22"/>
  <c r="AB44" i="22"/>
  <c r="AC130" i="23"/>
  <c r="I130" i="23"/>
  <c r="I11" i="23"/>
  <c r="AC11" i="23"/>
  <c r="AC112" i="23"/>
  <c r="I112" i="23"/>
  <c r="AB62" i="22"/>
  <c r="H62" i="22"/>
  <c r="H80" i="22"/>
  <c r="AB80" i="22"/>
  <c r="AC38" i="23"/>
  <c r="I38" i="23"/>
  <c r="H52" i="22"/>
  <c r="AB52" i="22"/>
  <c r="H69" i="22"/>
  <c r="AB69" i="22"/>
  <c r="H42" i="22"/>
  <c r="AB42" i="22"/>
  <c r="I98" i="23"/>
  <c r="AC98" i="23"/>
  <c r="AC32" i="23"/>
  <c r="I32" i="23"/>
  <c r="H103" i="22"/>
  <c r="AB103" i="22"/>
  <c r="H53" i="22"/>
  <c r="AB53" i="22"/>
  <c r="H47" i="22"/>
  <c r="AB47" i="22"/>
  <c r="H35" i="23"/>
  <c r="AB35" i="23"/>
  <c r="H141" i="22"/>
  <c r="AB141" i="22"/>
  <c r="I86" i="23"/>
  <c r="AC86" i="23"/>
  <c r="AC65" i="23"/>
  <c r="I65" i="23"/>
  <c r="I29" i="23"/>
  <c r="AC29" i="23"/>
  <c r="H76" i="22"/>
  <c r="AB76" i="22"/>
  <c r="H83" i="22"/>
  <c r="AB83" i="22"/>
  <c r="H38" i="22"/>
  <c r="AB38" i="22"/>
  <c r="H58" i="22"/>
  <c r="AB58" i="22"/>
  <c r="H146" i="22"/>
  <c r="AB146" i="22"/>
  <c r="AC30" i="23"/>
  <c r="I30" i="23"/>
  <c r="AC100" i="23"/>
  <c r="I100" i="23"/>
  <c r="I104" i="23"/>
  <c r="AC104" i="23"/>
  <c r="H30" i="22"/>
  <c r="AB30" i="22"/>
  <c r="H66" i="22"/>
  <c r="AB66" i="22"/>
  <c r="H77" i="22"/>
  <c r="AB77" i="22"/>
  <c r="I147" i="23"/>
  <c r="AC147" i="23"/>
  <c r="H102" i="22"/>
  <c r="AB102" i="22"/>
  <c r="H11" i="22"/>
  <c r="AB11" i="22"/>
  <c r="I56" i="23"/>
  <c r="AC56" i="23"/>
  <c r="I52" i="23"/>
  <c r="AC52" i="23"/>
  <c r="H122" i="22"/>
  <c r="AB122" i="22"/>
  <c r="H31" i="22"/>
  <c r="AB31" i="22"/>
  <c r="H23" i="22"/>
  <c r="AB23" i="22"/>
  <c r="AC60" i="23"/>
  <c r="I60" i="23"/>
  <c r="H49" i="22"/>
  <c r="AB49" i="22"/>
  <c r="AC42" i="23"/>
  <c r="I42" i="23"/>
  <c r="AC67" i="23"/>
  <c r="I67" i="23"/>
  <c r="I57" i="23"/>
  <c r="AC57" i="23"/>
  <c r="AC39" i="23"/>
  <c r="I39" i="23"/>
  <c r="H57" i="22"/>
  <c r="AB57" i="22"/>
  <c r="I36" i="23"/>
  <c r="AC36" i="23"/>
  <c r="H94" i="22"/>
  <c r="AB94" i="22"/>
  <c r="I37" i="23"/>
  <c r="AC37" i="23"/>
  <c r="I12" i="23"/>
  <c r="AC12" i="23"/>
  <c r="H85" i="22"/>
  <c r="AB85" i="22"/>
  <c r="I70" i="23"/>
  <c r="AC70" i="23"/>
  <c r="I129" i="23"/>
  <c r="AC129" i="23"/>
  <c r="H139" i="22"/>
  <c r="AB139" i="22"/>
  <c r="H92" i="22"/>
  <c r="AB92" i="22"/>
  <c r="H127" i="22"/>
  <c r="AB127" i="22"/>
  <c r="AC72" i="23"/>
  <c r="I72" i="23"/>
  <c r="H70" i="22"/>
  <c r="AB70" i="22"/>
  <c r="AC142" i="23"/>
  <c r="I142" i="23"/>
  <c r="AC68" i="23"/>
  <c r="I68" i="23"/>
  <c r="AC79" i="23"/>
  <c r="I79" i="23"/>
  <c r="I133" i="23"/>
  <c r="AC133" i="23"/>
  <c r="H68" i="22"/>
  <c r="AB68" i="22"/>
  <c r="AC93" i="23"/>
  <c r="I93" i="23"/>
  <c r="H96" i="22"/>
  <c r="AB96" i="22"/>
  <c r="AC128" i="23"/>
  <c r="I128" i="23"/>
  <c r="I111" i="23"/>
  <c r="AC111" i="23"/>
  <c r="H128" i="22"/>
  <c r="AB128" i="22"/>
  <c r="AC137" i="23"/>
  <c r="I137" i="23"/>
  <c r="I127" i="23"/>
  <c r="AC127" i="23"/>
  <c r="I77" i="23"/>
  <c r="AC77" i="23"/>
  <c r="H129" i="22"/>
  <c r="AB129" i="22"/>
  <c r="I123" i="23"/>
  <c r="AC123" i="23"/>
  <c r="H32" i="22"/>
  <c r="AB32" i="22"/>
  <c r="I43" i="23"/>
  <c r="AC43" i="23"/>
  <c r="AC53" i="23"/>
  <c r="I53" i="23"/>
  <c r="H78" i="22"/>
  <c r="AB78" i="22"/>
  <c r="AC15" i="23"/>
  <c r="I15" i="23"/>
  <c r="H65" i="22"/>
  <c r="AB65" i="22"/>
  <c r="AC62" i="23"/>
  <c r="I62" i="23"/>
  <c r="H100" i="22"/>
  <c r="AB100" i="22"/>
  <c r="AC61" i="23"/>
  <c r="I61" i="23"/>
  <c r="AC83" i="23"/>
  <c r="I83" i="23"/>
  <c r="H144" i="22"/>
  <c r="AB144" i="22"/>
  <c r="I78" i="23"/>
  <c r="AC78" i="23"/>
  <c r="AC66" i="23"/>
  <c r="I66" i="23"/>
  <c r="H39" i="22"/>
  <c r="AB39" i="22"/>
  <c r="H105" i="22"/>
  <c r="AB105" i="22"/>
  <c r="AC10" i="23"/>
  <c r="I10" i="23"/>
  <c r="H37" i="22"/>
  <c r="AB37" i="22"/>
  <c r="AC44" i="23"/>
  <c r="I44" i="23"/>
  <c r="I106" i="23"/>
  <c r="AC106" i="23"/>
  <c r="H15" i="22"/>
  <c r="AB15" i="22"/>
  <c r="I143" i="23"/>
  <c r="AC143" i="23"/>
  <c r="H84" i="22"/>
  <c r="AB84" i="22"/>
  <c r="AC73" i="23"/>
  <c r="I73" i="23"/>
  <c r="H79" i="22"/>
  <c r="AB79" i="22"/>
  <c r="I81" i="23"/>
  <c r="AC81" i="23"/>
  <c r="I13" i="23"/>
  <c r="AC13" i="23"/>
  <c r="H55" i="22"/>
  <c r="AB55" i="22"/>
  <c r="AC145" i="23"/>
  <c r="I145" i="23"/>
  <c r="AC69" i="23"/>
  <c r="I69" i="23"/>
  <c r="I114" i="23"/>
  <c r="AC114" i="23"/>
  <c r="AC14" i="23"/>
  <c r="I14" i="23"/>
  <c r="H59" i="22"/>
  <c r="AB59" i="22"/>
  <c r="I101" i="23"/>
  <c r="AC101" i="23"/>
  <c r="H126" i="22"/>
  <c r="AB126" i="22"/>
  <c r="I63" i="23"/>
  <c r="AC63" i="23"/>
  <c r="AC105" i="23"/>
  <c r="I105" i="23"/>
  <c r="H22" i="22"/>
  <c r="AB22" i="22"/>
  <c r="I97" i="23"/>
  <c r="AC97" i="23"/>
  <c r="H13" i="22"/>
  <c r="AB13" i="22"/>
  <c r="I131" i="23"/>
  <c r="AC131" i="23"/>
  <c r="H140" i="22"/>
  <c r="AB140" i="22"/>
  <c r="AC26" i="23"/>
  <c r="I26" i="23"/>
  <c r="AC55" i="23"/>
  <c r="I55" i="23"/>
  <c r="H21" i="22"/>
  <c r="AB21" i="22"/>
  <c r="I45" i="23"/>
  <c r="AC45" i="23"/>
  <c r="H43" i="22"/>
  <c r="AB43" i="22"/>
  <c r="I49" i="23"/>
  <c r="AC49" i="23"/>
  <c r="AC91" i="23"/>
  <c r="I91" i="23"/>
  <c r="G35" i="22"/>
  <c r="AA35" i="22"/>
  <c r="AC134" i="23"/>
  <c r="I134" i="23"/>
  <c r="H104" i="22"/>
  <c r="AB104" i="22"/>
  <c r="AC59" i="23"/>
  <c r="I59" i="23"/>
  <c r="AC54" i="23"/>
  <c r="I54" i="23"/>
  <c r="H67" i="22"/>
  <c r="AB67" i="22"/>
  <c r="AC23" i="23"/>
  <c r="I23" i="23"/>
  <c r="H61" i="22"/>
  <c r="AB61" i="22"/>
  <c r="AC28" i="23"/>
  <c r="I28" i="23"/>
  <c r="H71" i="22"/>
  <c r="AB71" i="22"/>
  <c r="I51" i="23"/>
  <c r="AC51" i="23"/>
  <c r="AC125" i="23"/>
  <c r="I125" i="23"/>
  <c r="H36" i="22"/>
  <c r="AB36" i="22"/>
  <c r="H116" i="22"/>
  <c r="AB116" i="22"/>
  <c r="H97" i="22"/>
  <c r="AB97" i="22"/>
  <c r="AC135" i="23"/>
  <c r="I135" i="23"/>
  <c r="AC50" i="23"/>
  <c r="I50" i="23"/>
  <c r="H28" i="22"/>
  <c r="AB28" i="22"/>
  <c r="I113" i="23"/>
  <c r="AC113" i="23"/>
  <c r="H26" i="22"/>
  <c r="AB26" i="22"/>
  <c r="AC103" i="23"/>
  <c r="I103" i="23"/>
  <c r="H56" i="22"/>
  <c r="AB56" i="22"/>
  <c r="H99" i="22"/>
  <c r="AB99" i="22"/>
  <c r="AC16" i="23"/>
  <c r="I16" i="23"/>
  <c r="H10" i="22"/>
  <c r="AB10" i="22"/>
  <c r="I85" i="23"/>
  <c r="AC85" i="23"/>
  <c r="AB95" i="22"/>
  <c r="H95" i="22"/>
  <c r="I47" i="23"/>
  <c r="AC47" i="23"/>
  <c r="AC31" i="23"/>
  <c r="I31" i="23"/>
  <c r="AC58" i="23"/>
  <c r="I58" i="23"/>
  <c r="I141" i="23"/>
  <c r="AC141" i="23"/>
  <c r="H45" i="22"/>
  <c r="AB45" i="22"/>
  <c r="AC71" i="23"/>
  <c r="I71" i="23"/>
  <c r="I87" i="23"/>
  <c r="AC87" i="23"/>
  <c r="AB93" i="22"/>
  <c r="H93" i="22"/>
  <c r="AB14" i="22"/>
  <c r="H14" i="22"/>
  <c r="H130" i="22"/>
  <c r="AB130" i="22"/>
  <c r="H137" i="22"/>
  <c r="AB137" i="22"/>
  <c r="I116" i="23"/>
  <c r="AC116" i="23"/>
  <c r="H86" i="22"/>
  <c r="AB86" i="22"/>
  <c r="H16" i="22"/>
  <c r="AB16" i="22"/>
  <c r="H50" i="22"/>
  <c r="AB50" i="22"/>
  <c r="G19" i="10"/>
  <c r="G11" i="10" s="1"/>
  <c r="H11" i="10"/>
  <c r="G14" i="10"/>
  <c r="G6" i="10" s="1"/>
  <c r="H6" i="10"/>
  <c r="G21" i="10"/>
  <c r="G13" i="10" s="1"/>
  <c r="H13" i="10"/>
  <c r="G20" i="10"/>
  <c r="G12" i="10" s="1"/>
  <c r="H12" i="10"/>
  <c r="G15" i="10"/>
  <c r="G7" i="10" s="1"/>
  <c r="H7" i="10"/>
  <c r="G16" i="10"/>
  <c r="G8" i="10" s="1"/>
  <c r="H8" i="10"/>
  <c r="G17" i="10"/>
  <c r="G9" i="10" s="1"/>
  <c r="H9" i="10"/>
  <c r="G18" i="10"/>
  <c r="G10" i="10" s="1"/>
  <c r="H10" i="10"/>
  <c r="G21" i="9"/>
  <c r="G13" i="9" s="1"/>
  <c r="H13" i="9"/>
  <c r="G14" i="9"/>
  <c r="G6" i="9" s="1"/>
  <c r="H6" i="9"/>
  <c r="G19" i="9"/>
  <c r="G11" i="9" s="1"/>
  <c r="H11" i="9"/>
  <c r="G16" i="9"/>
  <c r="G8" i="9" s="1"/>
  <c r="H8" i="9"/>
  <c r="A158" i="16"/>
  <c r="G15" i="9"/>
  <c r="G7" i="9" s="1"/>
  <c r="H7" i="9"/>
  <c r="G20" i="9"/>
  <c r="G12" i="9" s="1"/>
  <c r="H12" i="9"/>
  <c r="G18" i="9"/>
  <c r="G10" i="9" s="1"/>
  <c r="H10" i="9"/>
  <c r="G17" i="9"/>
  <c r="G9" i="9" s="1"/>
  <c r="H9" i="9"/>
  <c r="A161" i="16"/>
  <c r="G15" i="4"/>
  <c r="G7" i="4" s="1"/>
  <c r="H7" i="4"/>
  <c r="G21" i="4"/>
  <c r="G13" i="4" s="1"/>
  <c r="H13" i="4"/>
  <c r="G19" i="4"/>
  <c r="G11" i="4" s="1"/>
  <c r="H11" i="4"/>
  <c r="G17" i="4"/>
  <c r="G9" i="4" s="1"/>
  <c r="H9" i="4"/>
  <c r="G18" i="4"/>
  <c r="G10" i="4" s="1"/>
  <c r="H10" i="4"/>
  <c r="G20" i="4"/>
  <c r="G12" i="4" s="1"/>
  <c r="H12" i="4"/>
  <c r="G16" i="4"/>
  <c r="G8" i="4" s="1"/>
  <c r="H8" i="4"/>
  <c r="G14" i="4"/>
  <c r="G6" i="4" s="1"/>
  <c r="H6" i="4"/>
  <c r="B138" i="4"/>
  <c r="B132" i="9"/>
  <c r="B133" i="14" s="1"/>
  <c r="B139" i="4"/>
  <c r="B133" i="9"/>
  <c r="B134" i="14" s="1"/>
  <c r="B141" i="4"/>
  <c r="B135" i="9"/>
  <c r="B136" i="14" s="1"/>
  <c r="B140" i="4"/>
  <c r="B134" i="9"/>
  <c r="B135" i="14" s="1"/>
  <c r="Q53" i="23" a="1"/>
  <c r="Q16" i="23" a="1"/>
  <c r="Q85" i="23" a="1"/>
  <c r="Q12" i="23" a="1"/>
  <c r="Q117" i="23" a="1"/>
  <c r="Q135" i="23" a="1"/>
  <c r="Q43" i="23" a="1"/>
  <c r="Q84" i="23" a="1"/>
  <c r="Q83" i="23" a="1"/>
  <c r="Q103" i="23" a="1"/>
  <c r="Q50" i="23" a="1"/>
  <c r="Q98" i="23" a="1"/>
  <c r="Q70" i="23" a="1"/>
  <c r="Q31" i="23" a="1"/>
  <c r="R113" i="23" a="1"/>
  <c r="Q28" i="23" a="1"/>
  <c r="Q143" i="23" a="1"/>
  <c r="Q64" i="23" a="1"/>
  <c r="R133" i="23" a="1"/>
  <c r="Q140" i="23" a="1"/>
  <c r="Q11" i="23" a="1"/>
  <c r="Q92" i="23" a="1"/>
  <c r="Q54" i="23" a="1"/>
  <c r="Q77" i="23" a="1"/>
  <c r="Q13" i="23" a="1"/>
  <c r="Q80" i="23" a="1"/>
  <c r="Q60" i="23" a="1"/>
  <c r="Q61" i="23" a="1"/>
  <c r="Q10" i="23" a="1"/>
  <c r="Q130" i="23" a="1"/>
  <c r="Q39" i="23" a="1"/>
  <c r="Q112" i="23" a="1"/>
  <c r="Q128" i="23" a="1"/>
  <c r="Q45" i="23" a="1"/>
  <c r="Q56" i="23" a="1"/>
  <c r="Q134" i="23" a="1"/>
  <c r="Q113" i="23" a="1"/>
  <c r="Q137" i="23" a="1"/>
  <c r="Q73" i="23" a="1"/>
  <c r="Q94" i="23" a="1"/>
  <c r="Q97" i="23" a="1"/>
  <c r="Q123" i="23" a="1"/>
  <c r="Q114" i="23" a="1"/>
  <c r="Q58" i="23" a="1"/>
  <c r="Q26" i="23" a="1"/>
  <c r="Q95" i="23" a="1"/>
  <c r="Q104" i="23" a="1"/>
  <c r="Q41" i="23" a="1"/>
  <c r="Q22" i="23" a="1"/>
  <c r="Q69" i="23" a="1"/>
  <c r="Q66" i="23" a="1"/>
  <c r="Q65" i="23" a="1"/>
  <c r="Q106" i="23" a="1"/>
  <c r="Q57" i="23" a="1"/>
  <c r="R134" i="23" a="1"/>
  <c r="R111" i="23" a="1"/>
  <c r="Q23" i="23" a="1"/>
  <c r="Q21" i="23" a="1"/>
  <c r="Q127" i="23" a="1"/>
  <c r="Q101" i="23" a="1"/>
  <c r="Q42" i="23" a="1"/>
  <c r="Q51" i="23" a="1"/>
  <c r="Q147" i="23" a="1"/>
  <c r="Q63" i="23" a="1"/>
  <c r="Q145" i="23" a="1"/>
  <c r="Q55" i="23" a="1"/>
  <c r="Q29" i="23" a="1"/>
  <c r="Q78" i="23" a="1"/>
  <c r="Q46" i="23" a="1"/>
  <c r="Q129" i="23" a="1"/>
  <c r="Q49" i="23" a="1"/>
  <c r="Q131" i="23" a="1"/>
  <c r="Q44" i="23" a="1"/>
  <c r="Q67" i="23" a="1"/>
  <c r="Q36" i="23" a="1"/>
  <c r="Q14" i="23" a="1"/>
  <c r="R112" i="23" a="1"/>
  <c r="Q32" i="23" a="1"/>
  <c r="Q142" i="23" a="1"/>
  <c r="R135" i="23" a="1"/>
  <c r="Q138" i="23" a="1"/>
  <c r="Q87" i="23" a="1"/>
  <c r="Q133" i="23" a="1"/>
  <c r="Q59" i="23" a="1"/>
  <c r="Q37" i="23" a="1"/>
  <c r="R137" i="23" a="1"/>
  <c r="Q96" i="23" a="1"/>
  <c r="Q91" i="23" a="1"/>
  <c r="Q93" i="23" a="1"/>
  <c r="Q68" i="23" a="1"/>
  <c r="Q71" i="23" a="1"/>
  <c r="Q15" i="23" a="1"/>
  <c r="Q52" i="23" a="1"/>
  <c r="Q116" i="23" a="1"/>
  <c r="Q30" i="23" a="1"/>
  <c r="Q141" i="23" a="1"/>
  <c r="Q79" i="23" a="1"/>
  <c r="Q115" i="23" a="1"/>
  <c r="Q100" i="23" a="1"/>
  <c r="Q86" i="23" a="1"/>
  <c r="Q72" i="23" a="1"/>
  <c r="Q81" i="23" a="1"/>
  <c r="Q111" i="23" a="1"/>
  <c r="Q105" i="23" a="1"/>
  <c r="Q125" i="23" a="1"/>
  <c r="Q47" i="23" a="1"/>
  <c r="Q38" i="23" a="1"/>
  <c r="Q62" i="23" a="1"/>
  <c r="Q129" i="23" l="1"/>
  <c r="Q86" i="23"/>
  <c r="Q79" i="23"/>
  <c r="Q73" i="23"/>
  <c r="Q71" i="23"/>
  <c r="Q12" i="23"/>
  <c r="Q62" i="23"/>
  <c r="Q85" i="23"/>
  <c r="Q91" i="23"/>
  <c r="Q92" i="23"/>
  <c r="Q13" i="23"/>
  <c r="R133" i="23"/>
  <c r="Q51" i="23"/>
  <c r="Q97" i="23"/>
  <c r="Q56" i="23"/>
  <c r="Q125" i="23"/>
  <c r="Q23" i="23"/>
  <c r="R134" i="23"/>
  <c r="Q32" i="23"/>
  <c r="Q142" i="23"/>
  <c r="Q53" i="23"/>
  <c r="Q39" i="23"/>
  <c r="Q70" i="23"/>
  <c r="Q50" i="23"/>
  <c r="Q83" i="23"/>
  <c r="Q44" i="23"/>
  <c r="Q116" i="23"/>
  <c r="Q93" i="23"/>
  <c r="Q145" i="23"/>
  <c r="Q115" i="23"/>
  <c r="Q49" i="23"/>
  <c r="Q101" i="23"/>
  <c r="Q138" i="23"/>
  <c r="Q95" i="23"/>
  <c r="Q45" i="23"/>
  <c r="Q64" i="23"/>
  <c r="Q98" i="23"/>
  <c r="Q55" i="23"/>
  <c r="Q103" i="23"/>
  <c r="Q60" i="23"/>
  <c r="Q41" i="23"/>
  <c r="Q104" i="23"/>
  <c r="Q15" i="23"/>
  <c r="Q65" i="23"/>
  <c r="Q16" i="23"/>
  <c r="Q10" i="23"/>
  <c r="Q135" i="23"/>
  <c r="Q131" i="23"/>
  <c r="Q26" i="23"/>
  <c r="Q80" i="23"/>
  <c r="Q42" i="23"/>
  <c r="Q105" i="23"/>
  <c r="Q57" i="23"/>
  <c r="Q94" i="23"/>
  <c r="Q112" i="23"/>
  <c r="Q54" i="23"/>
  <c r="Q111" i="23"/>
  <c r="Q143" i="23"/>
  <c r="Q63" i="23"/>
  <c r="Q128" i="23"/>
  <c r="Q68" i="23"/>
  <c r="Q78" i="23"/>
  <c r="Q134" i="23"/>
  <c r="Q61" i="23"/>
  <c r="Q137" i="23"/>
  <c r="R135" i="23"/>
  <c r="Q133" i="23"/>
  <c r="Q21" i="23"/>
  <c r="Q29" i="23"/>
  <c r="Q147" i="23"/>
  <c r="Q106" i="23"/>
  <c r="Q130" i="23"/>
  <c r="Q113" i="23"/>
  <c r="R111" i="23"/>
  <c r="Q96" i="23"/>
  <c r="Q30" i="23"/>
  <c r="Q140" i="23"/>
  <c r="Q28" i="23"/>
  <c r="Q31" i="23"/>
  <c r="Q47" i="23"/>
  <c r="Q117" i="23"/>
  <c r="Q38" i="23"/>
  <c r="R137" i="23"/>
  <c r="Q58" i="23"/>
  <c r="Q127" i="23"/>
  <c r="Q141" i="23"/>
  <c r="Q59" i="23"/>
  <c r="Q72" i="23"/>
  <c r="Q22" i="23"/>
  <c r="Q84" i="23"/>
  <c r="Q52" i="23"/>
  <c r="Q46" i="23"/>
  <c r="R112" i="23"/>
  <c r="Q77" i="23"/>
  <c r="Q114" i="23"/>
  <c r="Q67" i="23"/>
  <c r="Q36" i="23"/>
  <c r="Q81" i="23"/>
  <c r="Q66" i="23"/>
  <c r="Q69" i="23"/>
  <c r="Q43" i="23"/>
  <c r="Q14" i="23"/>
  <c r="R113" i="23"/>
  <c r="Q11" i="23"/>
  <c r="Q37" i="23"/>
  <c r="Q87" i="23"/>
  <c r="Q100" i="23"/>
  <c r="Q123" i="23"/>
  <c r="AB51" i="23"/>
  <c r="H51" i="23"/>
  <c r="G128" i="22"/>
  <c r="AA128" i="22"/>
  <c r="AB28" i="23"/>
  <c r="H28" i="23"/>
  <c r="AB62" i="23"/>
  <c r="H62" i="23"/>
  <c r="AA85" i="22"/>
  <c r="G85" i="22"/>
  <c r="G78" i="22"/>
  <c r="AA78" i="22"/>
  <c r="AB101" i="23"/>
  <c r="H101" i="23"/>
  <c r="AA72" i="22"/>
  <c r="G72" i="22"/>
  <c r="G70" i="22"/>
  <c r="AA70" i="22"/>
  <c r="G12" i="22"/>
  <c r="AA12" i="22"/>
  <c r="G61" i="22"/>
  <c r="AA61" i="22"/>
  <c r="AB11" i="23"/>
  <c r="H11" i="23"/>
  <c r="H142" i="23"/>
  <c r="AB142" i="23"/>
  <c r="H92" i="23"/>
  <c r="AB92" i="23"/>
  <c r="H143" i="23"/>
  <c r="AB143" i="23"/>
  <c r="AB64" i="23"/>
  <c r="H64" i="23"/>
  <c r="G84" i="22"/>
  <c r="AA84" i="22"/>
  <c r="G90" i="22"/>
  <c r="AA90" i="22"/>
  <c r="AB16" i="23"/>
  <c r="H16" i="23"/>
  <c r="G91" i="22"/>
  <c r="AA91" i="22"/>
  <c r="AB98" i="23"/>
  <c r="H98" i="23"/>
  <c r="H68" i="23"/>
  <c r="AB68" i="23"/>
  <c r="H13" i="23"/>
  <c r="AB13" i="23"/>
  <c r="G13" i="22"/>
  <c r="AA13" i="22"/>
  <c r="H132" i="22"/>
  <c r="AB132" i="22"/>
  <c r="H66" i="23"/>
  <c r="AB66" i="23"/>
  <c r="G50" i="22"/>
  <c r="AA50" i="22"/>
  <c r="G96" i="22"/>
  <c r="AA96" i="22"/>
  <c r="G55" i="22"/>
  <c r="AA55" i="22"/>
  <c r="AB103" i="23"/>
  <c r="H103" i="23"/>
  <c r="AB47" i="23"/>
  <c r="H47" i="23"/>
  <c r="G124" i="22"/>
  <c r="AA124" i="22"/>
  <c r="AB12" i="23"/>
  <c r="H12" i="23"/>
  <c r="AB125" i="23"/>
  <c r="H125" i="23"/>
  <c r="G23" i="22"/>
  <c r="AA23" i="22"/>
  <c r="H87" i="23"/>
  <c r="AB87" i="23"/>
  <c r="H133" i="22"/>
  <c r="AB133" i="22"/>
  <c r="H117" i="23"/>
  <c r="AB117" i="23"/>
  <c r="AB105" i="23"/>
  <c r="H105" i="23"/>
  <c r="H22" i="23"/>
  <c r="AB22" i="23"/>
  <c r="G32" i="22"/>
  <c r="AA32" i="22"/>
  <c r="G141" i="22"/>
  <c r="AA141" i="22"/>
  <c r="H69" i="23"/>
  <c r="AB69" i="23"/>
  <c r="G52" i="22"/>
  <c r="AA52" i="22"/>
  <c r="G39" i="22"/>
  <c r="AA39" i="22"/>
  <c r="G69" i="22"/>
  <c r="AA69" i="22"/>
  <c r="AB78" i="23"/>
  <c r="H78" i="23"/>
  <c r="G49" i="22"/>
  <c r="AA49" i="22"/>
  <c r="G82" i="22"/>
  <c r="AA82" i="22"/>
  <c r="H83" i="23"/>
  <c r="AB83" i="23"/>
  <c r="H73" i="23"/>
  <c r="AB73" i="23"/>
  <c r="H138" i="23"/>
  <c r="AB138" i="23"/>
  <c r="AA44" i="22"/>
  <c r="G44" i="22"/>
  <c r="H36" i="23"/>
  <c r="AB36" i="23"/>
  <c r="AA35" i="23"/>
  <c r="G35" i="23"/>
  <c r="AB127" i="23"/>
  <c r="H127" i="23"/>
  <c r="G115" i="22"/>
  <c r="AA115" i="22"/>
  <c r="G92" i="22"/>
  <c r="AA92" i="22"/>
  <c r="H79" i="23"/>
  <c r="AB79" i="23"/>
  <c r="G144" i="22"/>
  <c r="AA144" i="22"/>
  <c r="G114" i="22"/>
  <c r="AA114" i="22"/>
  <c r="G48" i="22"/>
  <c r="AA48" i="22"/>
  <c r="G100" i="22"/>
  <c r="AA100" i="22"/>
  <c r="AA137" i="22"/>
  <c r="G137" i="22"/>
  <c r="G94" i="22"/>
  <c r="AA94" i="22"/>
  <c r="AB49" i="23"/>
  <c r="H49" i="23"/>
  <c r="AB115" i="23"/>
  <c r="H115" i="23"/>
  <c r="G45" i="22"/>
  <c r="AA45" i="22"/>
  <c r="H131" i="23"/>
  <c r="AB131" i="23"/>
  <c r="G63" i="22"/>
  <c r="AA63" i="22"/>
  <c r="H72" i="23"/>
  <c r="AB72" i="23"/>
  <c r="AB43" i="23"/>
  <c r="H43" i="23"/>
  <c r="AB60" i="23"/>
  <c r="H60" i="23"/>
  <c r="G97" i="22"/>
  <c r="AA97" i="22"/>
  <c r="G54" i="22"/>
  <c r="AA54" i="22"/>
  <c r="AB32" i="23"/>
  <c r="H32" i="23"/>
  <c r="G102" i="22"/>
  <c r="AA102" i="22"/>
  <c r="G59" i="22"/>
  <c r="AA59" i="22"/>
  <c r="G41" i="22"/>
  <c r="AA41" i="22"/>
  <c r="G103" i="22"/>
  <c r="AA103" i="22"/>
  <c r="H54" i="23"/>
  <c r="AB54" i="23"/>
  <c r="G15" i="22"/>
  <c r="AA15" i="22"/>
  <c r="AB65" i="23"/>
  <c r="H65" i="23"/>
  <c r="G64" i="22"/>
  <c r="AA64" i="22"/>
  <c r="G16" i="22"/>
  <c r="AA16" i="22"/>
  <c r="AB14" i="23"/>
  <c r="H14" i="23"/>
  <c r="G10" i="22"/>
  <c r="AA10" i="22"/>
  <c r="G134" i="22"/>
  <c r="AA134" i="22"/>
  <c r="AB21" i="23"/>
  <c r="H21" i="23"/>
  <c r="AB56" i="23"/>
  <c r="H56" i="23"/>
  <c r="G130" i="22"/>
  <c r="AA130" i="22"/>
  <c r="G26" i="22"/>
  <c r="AA26" i="22"/>
  <c r="AA79" i="22"/>
  <c r="G79" i="22"/>
  <c r="G42" i="22"/>
  <c r="AA42" i="22"/>
  <c r="G104" i="22"/>
  <c r="AA104" i="22"/>
  <c r="H67" i="23"/>
  <c r="AB67" i="23"/>
  <c r="H104" i="23"/>
  <c r="AB104" i="23"/>
  <c r="G56" i="22"/>
  <c r="AA56" i="22"/>
  <c r="AB41" i="23"/>
  <c r="H41" i="23"/>
  <c r="G93" i="22"/>
  <c r="AA93" i="22"/>
  <c r="AA111" i="22"/>
  <c r="G111" i="22"/>
  <c r="AB94" i="23"/>
  <c r="H94" i="23"/>
  <c r="G53" i="22"/>
  <c r="AA53" i="22"/>
  <c r="AA110" i="22"/>
  <c r="G110" i="22"/>
  <c r="H141" i="23"/>
  <c r="AB141" i="23"/>
  <c r="H80" i="23"/>
  <c r="AB80" i="23"/>
  <c r="H85" i="23"/>
  <c r="AB85" i="23"/>
  <c r="G142" i="22"/>
  <c r="AA142" i="22"/>
  <c r="H130" i="23"/>
  <c r="AB130" i="23"/>
  <c r="G62" i="22"/>
  <c r="AA62" i="22"/>
  <c r="H71" i="23"/>
  <c r="AB71" i="23"/>
  <c r="G127" i="22"/>
  <c r="AA127" i="22"/>
  <c r="AB30" i="23"/>
  <c r="H30" i="23"/>
  <c r="H42" i="23"/>
  <c r="AB42" i="23"/>
  <c r="AA67" i="22"/>
  <c r="G67" i="22"/>
  <c r="H114" i="23"/>
  <c r="AB114" i="23"/>
  <c r="G77" i="22"/>
  <c r="AA77" i="22"/>
  <c r="G133" i="22"/>
  <c r="AA133" i="22"/>
  <c r="AB45" i="23"/>
  <c r="H45" i="23"/>
  <c r="G60" i="22"/>
  <c r="AA60" i="22"/>
  <c r="G136" i="22"/>
  <c r="AA136" i="22"/>
  <c r="H134" i="22"/>
  <c r="AB134" i="22"/>
  <c r="G132" i="22"/>
  <c r="AA132" i="22"/>
  <c r="AB15" i="23"/>
  <c r="H15" i="23"/>
  <c r="G21" i="22"/>
  <c r="AA21" i="22"/>
  <c r="AB129" i="23"/>
  <c r="H129" i="23"/>
  <c r="G29" i="22"/>
  <c r="AA29" i="22"/>
  <c r="H128" i="23"/>
  <c r="AB128" i="23"/>
  <c r="AB58" i="23"/>
  <c r="H58" i="23"/>
  <c r="H147" i="23"/>
  <c r="AB147" i="23"/>
  <c r="H70" i="23"/>
  <c r="AB70" i="23"/>
  <c r="G146" i="22"/>
  <c r="AA146" i="22"/>
  <c r="AB61" i="23"/>
  <c r="H61" i="23"/>
  <c r="AA105" i="22"/>
  <c r="G105" i="22"/>
  <c r="G129" i="22"/>
  <c r="AA129" i="22"/>
  <c r="H96" i="23"/>
  <c r="AB96" i="23"/>
  <c r="AB10" i="23"/>
  <c r="H10" i="23"/>
  <c r="G112" i="22"/>
  <c r="AA112" i="22"/>
  <c r="H110" i="22"/>
  <c r="AB110" i="22"/>
  <c r="G95" i="22"/>
  <c r="AA95" i="22"/>
  <c r="H37" i="23"/>
  <c r="AB37" i="23"/>
  <c r="G30" i="22"/>
  <c r="AA30" i="22"/>
  <c r="H97" i="23"/>
  <c r="AB97" i="23"/>
  <c r="G139" i="22"/>
  <c r="AA139" i="22"/>
  <c r="AB93" i="23"/>
  <c r="H93" i="23"/>
  <c r="AB50" i="23"/>
  <c r="H50" i="23"/>
  <c r="AB59" i="23"/>
  <c r="H59" i="23"/>
  <c r="H53" i="23"/>
  <c r="AB53" i="23"/>
  <c r="G28" i="22"/>
  <c r="AA28" i="22"/>
  <c r="AB91" i="23"/>
  <c r="H91" i="23"/>
  <c r="G31" i="22"/>
  <c r="AA31" i="22"/>
  <c r="G47" i="22"/>
  <c r="AA47" i="22"/>
  <c r="G116" i="22"/>
  <c r="AA116" i="22"/>
  <c r="H100" i="23"/>
  <c r="AB100" i="23"/>
  <c r="G38" i="22"/>
  <c r="AA38" i="22"/>
  <c r="H136" i="22"/>
  <c r="AB136" i="22"/>
  <c r="G57" i="22"/>
  <c r="AA57" i="22"/>
  <c r="AB106" i="23"/>
  <c r="H106" i="23"/>
  <c r="G126" i="22"/>
  <c r="AA126" i="22"/>
  <c r="G140" i="22"/>
  <c r="AA140" i="22"/>
  <c r="G58" i="22"/>
  <c r="AA58" i="22"/>
  <c r="AB140" i="23"/>
  <c r="H140" i="23"/>
  <c r="H23" i="23"/>
  <c r="AB23" i="23"/>
  <c r="H38" i="23"/>
  <c r="AB38" i="23"/>
  <c r="AB81" i="23"/>
  <c r="H81" i="23"/>
  <c r="G71" i="22"/>
  <c r="AA71" i="22"/>
  <c r="AB55" i="23"/>
  <c r="H55" i="23"/>
  <c r="G22" i="22"/>
  <c r="AA22" i="22"/>
  <c r="AA83" i="22"/>
  <c r="G83" i="22"/>
  <c r="G51" i="22"/>
  <c r="AA51" i="22"/>
  <c r="H57" i="23"/>
  <c r="AB57" i="23"/>
  <c r="G46" i="22"/>
  <c r="AA46" i="22"/>
  <c r="H111" i="22"/>
  <c r="AB111" i="22"/>
  <c r="G76" i="22"/>
  <c r="AA76" i="22"/>
  <c r="AB39" i="23"/>
  <c r="H39" i="23"/>
  <c r="G113" i="22"/>
  <c r="AA113" i="22"/>
  <c r="G66" i="22"/>
  <c r="AA66" i="22"/>
  <c r="G36" i="22"/>
  <c r="AA36" i="22"/>
  <c r="H86" i="23"/>
  <c r="AB86" i="23"/>
  <c r="H31" i="23"/>
  <c r="AB31" i="23"/>
  <c r="AB84" i="23"/>
  <c r="H84" i="23"/>
  <c r="AB63" i="23"/>
  <c r="H63" i="23"/>
  <c r="H52" i="23"/>
  <c r="AB52" i="23"/>
  <c r="H116" i="23"/>
  <c r="AB116" i="23"/>
  <c r="G80" i="22"/>
  <c r="AA80" i="22"/>
  <c r="G65" i="22"/>
  <c r="AA65" i="22"/>
  <c r="G43" i="22"/>
  <c r="AA43" i="22"/>
  <c r="AB26" i="23"/>
  <c r="H26" i="23"/>
  <c r="G14" i="22"/>
  <c r="AA14" i="22"/>
  <c r="H112" i="22"/>
  <c r="AB112" i="22"/>
  <c r="G11" i="22"/>
  <c r="AA11" i="22"/>
  <c r="H145" i="23"/>
  <c r="AB145" i="23"/>
  <c r="G37" i="22"/>
  <c r="AA37" i="22"/>
  <c r="G86" i="22"/>
  <c r="AA86" i="22"/>
  <c r="G99" i="22"/>
  <c r="AA99" i="22"/>
  <c r="H95" i="23"/>
  <c r="AB95" i="23"/>
  <c r="H123" i="23"/>
  <c r="AB123" i="23"/>
  <c r="H77" i="23"/>
  <c r="AB77" i="23"/>
  <c r="H44" i="23"/>
  <c r="AB44" i="23"/>
  <c r="H46" i="23"/>
  <c r="AB46" i="23"/>
  <c r="H29" i="23"/>
  <c r="AB29" i="23"/>
  <c r="G122" i="22"/>
  <c r="AA122" i="22"/>
  <c r="G68" i="22"/>
  <c r="AA68" i="22"/>
  <c r="B142" i="14"/>
  <c r="B139" i="12"/>
  <c r="B135" i="16" s="1"/>
  <c r="B141" i="16" s="1"/>
  <c r="B140" i="14"/>
  <c r="B137" i="12"/>
  <c r="B133" i="16" s="1"/>
  <c r="B139" i="16" s="1"/>
  <c r="B141" i="14"/>
  <c r="B138" i="12"/>
  <c r="B134" i="16" s="1"/>
  <c r="B140" i="16" s="1"/>
  <c r="B139" i="14"/>
  <c r="B136" i="12"/>
  <c r="B132" i="16" s="1"/>
  <c r="B138" i="16" s="1"/>
  <c r="B140" i="9"/>
  <c r="B134" i="10"/>
  <c r="B140" i="10" s="1"/>
  <c r="B135" i="10"/>
  <c r="B141" i="10" s="1"/>
  <c r="B141" i="9"/>
  <c r="B139" i="9"/>
  <c r="B133" i="10"/>
  <c r="B139" i="10" s="1"/>
  <c r="B132" i="10"/>
  <c r="B138" i="10" s="1"/>
  <c r="B138" i="9"/>
  <c r="AA36" i="23" l="1"/>
  <c r="G36" i="23"/>
  <c r="AA127" i="23"/>
  <c r="G127" i="23"/>
  <c r="AA113" i="23"/>
  <c r="G113" i="23"/>
  <c r="AA68" i="23"/>
  <c r="G68" i="23"/>
  <c r="G26" i="23"/>
  <c r="AA26" i="23"/>
  <c r="G98" i="23"/>
  <c r="AA98" i="23"/>
  <c r="G97" i="23"/>
  <c r="AA97" i="23"/>
  <c r="AA86" i="23"/>
  <c r="G86" i="23"/>
  <c r="AA123" i="23"/>
  <c r="G123" i="23"/>
  <c r="AA67" i="23"/>
  <c r="G67" i="23"/>
  <c r="G58" i="23"/>
  <c r="AA58" i="23"/>
  <c r="G130" i="23"/>
  <c r="AA130" i="23"/>
  <c r="AA128" i="23"/>
  <c r="G128" i="23"/>
  <c r="AA131" i="23"/>
  <c r="G131" i="23"/>
  <c r="G64" i="23"/>
  <c r="AA64" i="23"/>
  <c r="AA83" i="23"/>
  <c r="G83" i="23"/>
  <c r="G51" i="23"/>
  <c r="AA51" i="23"/>
  <c r="AA129" i="23"/>
  <c r="G129" i="23"/>
  <c r="G100" i="23"/>
  <c r="AA100" i="23"/>
  <c r="AA114" i="23"/>
  <c r="G114" i="23"/>
  <c r="H137" i="23"/>
  <c r="AB137" i="23"/>
  <c r="AA106" i="23"/>
  <c r="G106" i="23"/>
  <c r="AA63" i="23"/>
  <c r="G63" i="23"/>
  <c r="AA135" i="23"/>
  <c r="G135" i="23"/>
  <c r="AA45" i="23"/>
  <c r="G45" i="23"/>
  <c r="AA50" i="23"/>
  <c r="G50" i="23"/>
  <c r="H133" i="23"/>
  <c r="AB133" i="23"/>
  <c r="G87" i="23"/>
  <c r="AA87" i="23"/>
  <c r="G77" i="23"/>
  <c r="AA77" i="23"/>
  <c r="G38" i="23"/>
  <c r="AA38" i="23"/>
  <c r="AA147" i="23"/>
  <c r="G147" i="23"/>
  <c r="AA143" i="23"/>
  <c r="G143" i="23"/>
  <c r="AA10" i="23"/>
  <c r="G10" i="23"/>
  <c r="AA95" i="23"/>
  <c r="G95" i="23"/>
  <c r="AA70" i="23"/>
  <c r="G70" i="23"/>
  <c r="G13" i="23"/>
  <c r="AA13" i="23"/>
  <c r="G37" i="23"/>
  <c r="AA37" i="23"/>
  <c r="AB112" i="23"/>
  <c r="H112" i="23"/>
  <c r="AA117" i="23"/>
  <c r="G117" i="23"/>
  <c r="AA29" i="23"/>
  <c r="G29" i="23"/>
  <c r="G111" i="23"/>
  <c r="AA111" i="23"/>
  <c r="G16" i="23"/>
  <c r="AA16" i="23"/>
  <c r="AA138" i="23"/>
  <c r="G138" i="23"/>
  <c r="AA39" i="23"/>
  <c r="G39" i="23"/>
  <c r="AA92" i="23"/>
  <c r="G92" i="23"/>
  <c r="AA11" i="23"/>
  <c r="G11" i="23"/>
  <c r="AA46" i="23"/>
  <c r="G46" i="23"/>
  <c r="AA47" i="23"/>
  <c r="G47" i="23"/>
  <c r="G21" i="23"/>
  <c r="AA21" i="23"/>
  <c r="G54" i="23"/>
  <c r="AA54" i="23"/>
  <c r="AA65" i="23"/>
  <c r="G65" i="23"/>
  <c r="AA101" i="23"/>
  <c r="G101" i="23"/>
  <c r="G53" i="23"/>
  <c r="AA53" i="23"/>
  <c r="G91" i="23"/>
  <c r="AA91" i="23"/>
  <c r="AB113" i="23"/>
  <c r="H113" i="23"/>
  <c r="G52" i="23"/>
  <c r="AA52" i="23"/>
  <c r="G31" i="23"/>
  <c r="AA31" i="23"/>
  <c r="G133" i="23"/>
  <c r="AA133" i="23"/>
  <c r="G112" i="23"/>
  <c r="AA112" i="23"/>
  <c r="G15" i="23"/>
  <c r="AA15" i="23"/>
  <c r="AA49" i="23"/>
  <c r="G49" i="23"/>
  <c r="AA142" i="23"/>
  <c r="G142" i="23"/>
  <c r="AA85" i="23"/>
  <c r="G85" i="23"/>
  <c r="G14" i="23"/>
  <c r="AA14" i="23"/>
  <c r="AA84" i="23"/>
  <c r="G84" i="23"/>
  <c r="G28" i="23"/>
  <c r="AA28" i="23"/>
  <c r="H135" i="23"/>
  <c r="AB135" i="23"/>
  <c r="AA94" i="23"/>
  <c r="G94" i="23"/>
  <c r="G104" i="23"/>
  <c r="AA104" i="23"/>
  <c r="AA115" i="23"/>
  <c r="G115" i="23"/>
  <c r="G32" i="23"/>
  <c r="AA32" i="23"/>
  <c r="AA62" i="23"/>
  <c r="G62" i="23"/>
  <c r="G43" i="23"/>
  <c r="AA43" i="23"/>
  <c r="G22" i="23"/>
  <c r="AA22" i="23"/>
  <c r="G140" i="23"/>
  <c r="AA140" i="23"/>
  <c r="G137" i="23"/>
  <c r="AA137" i="23"/>
  <c r="AA57" i="23"/>
  <c r="G57" i="23"/>
  <c r="G41" i="23"/>
  <c r="AA41" i="23"/>
  <c r="G145" i="23"/>
  <c r="AA145" i="23"/>
  <c r="H134" i="23"/>
  <c r="AB134" i="23"/>
  <c r="AA12" i="23"/>
  <c r="G12" i="23"/>
  <c r="AA69" i="23"/>
  <c r="G69" i="23"/>
  <c r="G72" i="23"/>
  <c r="AA72" i="23"/>
  <c r="AA30" i="23"/>
  <c r="G30" i="23"/>
  <c r="AA61" i="23"/>
  <c r="G61" i="23"/>
  <c r="AA105" i="23"/>
  <c r="G105" i="23"/>
  <c r="G60" i="23"/>
  <c r="AA60" i="23"/>
  <c r="G93" i="23"/>
  <c r="AA93" i="23"/>
  <c r="G23" i="23"/>
  <c r="AA23" i="23"/>
  <c r="AA71" i="23"/>
  <c r="G71" i="23"/>
  <c r="G66" i="23"/>
  <c r="AA66" i="23"/>
  <c r="AA59" i="23"/>
  <c r="G59" i="23"/>
  <c r="G96" i="23"/>
  <c r="AA96" i="23"/>
  <c r="G134" i="23"/>
  <c r="AA134" i="23"/>
  <c r="G42" i="23"/>
  <c r="AA42" i="23"/>
  <c r="AA103" i="23"/>
  <c r="G103" i="23"/>
  <c r="AA116" i="23"/>
  <c r="G116" i="23"/>
  <c r="AA125" i="23"/>
  <c r="G125" i="23"/>
  <c r="AA73" i="23"/>
  <c r="G73" i="23"/>
  <c r="G81" i="23"/>
  <c r="AA81" i="23"/>
  <c r="AA141" i="23"/>
  <c r="G141" i="23"/>
  <c r="AB111" i="23"/>
  <c r="H111" i="23"/>
  <c r="G78" i="23"/>
  <c r="AA78" i="23"/>
  <c r="AA80" i="23"/>
  <c r="G80" i="23"/>
  <c r="G55" i="23"/>
  <c r="AA55" i="23"/>
  <c r="G44" i="23"/>
  <c r="AA44" i="23"/>
  <c r="AA56" i="23"/>
  <c r="G56" i="23"/>
  <c r="AA79" i="23"/>
  <c r="G79" i="23"/>
  <c r="B142" i="12"/>
  <c r="B150" i="13"/>
  <c r="B144" i="12"/>
  <c r="B152" i="13"/>
  <c r="B143" i="12"/>
  <c r="B151" i="13"/>
  <c r="B145" i="12"/>
  <c r="B153" i="13"/>
  <c r="B157" i="13" l="1"/>
  <c r="Q157" i="13" s="1"/>
  <c r="Q151" i="13"/>
  <c r="B158" i="13"/>
  <c r="Q158" i="13" s="1"/>
  <c r="Q152" i="13"/>
  <c r="B159" i="13"/>
  <c r="Q159" i="13" s="1"/>
  <c r="Q153" i="13"/>
  <c r="B156" i="13"/>
  <c r="Q156" i="13" s="1"/>
  <c r="Q150" i="13"/>
  <c r="AE115" i="24" l="1"/>
  <c r="AA21" i="24"/>
  <c r="G21" i="24"/>
  <c r="AE9" i="24"/>
  <c r="K9" i="24"/>
  <c r="H21" i="24"/>
  <c r="AB21" i="24"/>
  <c r="AA9" i="24"/>
  <c r="G9" i="24"/>
  <c r="AC10" i="24"/>
  <c r="AD10" i="24"/>
  <c r="I9" i="24"/>
  <c r="AC9" i="24"/>
  <c r="AD21" i="24"/>
  <c r="J21" i="24"/>
  <c r="AD115" i="24"/>
  <c r="H22" i="24"/>
  <c r="AB22" i="24"/>
  <c r="AC115" i="24"/>
  <c r="AE22" i="24"/>
  <c r="K22" i="24"/>
  <c r="AE10" i="24"/>
  <c r="AA115" i="24"/>
  <c r="AB115" i="24"/>
  <c r="G22" i="24"/>
  <c r="AA22" i="24"/>
  <c r="AE21" i="24"/>
  <c r="K21" i="24"/>
  <c r="AB10" i="24"/>
  <c r="AD9" i="24"/>
  <c r="J9" i="24"/>
  <c r="AA10" i="24"/>
  <c r="I21" i="24"/>
  <c r="AC21" i="24"/>
  <c r="AB9" i="24"/>
  <c r="H9" i="24"/>
  <c r="K146" i="24"/>
  <c r="AE146" i="24"/>
  <c r="AD132" i="24"/>
  <c r="J132" i="24"/>
  <c r="J109" i="24"/>
  <c r="AD109" i="24"/>
  <c r="AC22" i="24"/>
  <c r="I22" i="24"/>
  <c r="J22" i="24"/>
  <c r="AD22" i="24"/>
  <c r="K23" i="24"/>
  <c r="AE23" i="24"/>
  <c r="H35" i="26" l="1"/>
  <c r="G35" i="26"/>
  <c r="J35" i="26"/>
  <c r="K35" i="26"/>
  <c r="I35" i="26"/>
  <c r="AB107" i="25"/>
  <c r="H107" i="25"/>
  <c r="AB59" i="25"/>
  <c r="H59" i="25"/>
  <c r="AB64" i="25"/>
  <c r="H64" i="25"/>
  <c r="G57" i="25"/>
  <c r="AA57" i="25"/>
  <c r="G58" i="25"/>
  <c r="AA58" i="25"/>
  <c r="I64" i="25"/>
  <c r="AC64" i="25"/>
  <c r="AC58" i="25"/>
  <c r="I58" i="25"/>
  <c r="K59" i="25"/>
  <c r="AE59" i="25"/>
  <c r="AC57" i="25"/>
  <c r="I57" i="25"/>
  <c r="AE57" i="25"/>
  <c r="K57" i="25"/>
  <c r="K107" i="25"/>
  <c r="AE107" i="25"/>
  <c r="K58" i="25"/>
  <c r="AE58" i="25"/>
  <c r="AD56" i="25"/>
  <c r="J56" i="25"/>
  <c r="H60" i="25"/>
  <c r="AB60" i="25"/>
  <c r="H61" i="25"/>
  <c r="AB61" i="25"/>
  <c r="AA60" i="25"/>
  <c r="G60" i="25"/>
  <c r="J49" i="25"/>
  <c r="AD49" i="25"/>
  <c r="I107" i="25"/>
  <c r="AC107" i="25"/>
  <c r="J57" i="25"/>
  <c r="AD57" i="25"/>
  <c r="K148" i="25"/>
  <c r="AE148" i="25"/>
  <c r="AE62" i="25"/>
  <c r="K62" i="25"/>
  <c r="AA56" i="25"/>
  <c r="G56" i="25"/>
  <c r="H58" i="25"/>
  <c r="AB58" i="25"/>
  <c r="AC59" i="25"/>
  <c r="I59" i="25"/>
  <c r="G64" i="25"/>
  <c r="AA64" i="25"/>
  <c r="AE64" i="25"/>
  <c r="K64" i="25"/>
  <c r="H63" i="25"/>
  <c r="AB63" i="25"/>
  <c r="H57" i="25"/>
  <c r="AB57" i="25"/>
  <c r="AE60" i="25"/>
  <c r="K60" i="25"/>
  <c r="I63" i="25"/>
  <c r="AC63" i="25"/>
  <c r="AC61" i="25"/>
  <c r="I61" i="25"/>
  <c r="G63" i="25"/>
  <c r="AA63" i="25"/>
  <c r="AD58" i="25"/>
  <c r="J58" i="25"/>
  <c r="I56" i="25"/>
  <c r="AC56" i="25"/>
  <c r="AD107" i="25"/>
  <c r="J107" i="25"/>
  <c r="AA62" i="25"/>
  <c r="G62" i="25"/>
  <c r="I62" i="25"/>
  <c r="AC62" i="25"/>
  <c r="J62" i="25"/>
  <c r="AD62" i="25"/>
  <c r="H62" i="25"/>
  <c r="AB62" i="25"/>
  <c r="AD63" i="25"/>
  <c r="J63" i="25"/>
  <c r="AD64" i="25"/>
  <c r="J64" i="25"/>
  <c r="J60" i="25"/>
  <c r="AD60" i="25"/>
  <c r="G59" i="25"/>
  <c r="AA59" i="25"/>
  <c r="G107" i="25"/>
  <c r="AA107" i="25"/>
  <c r="AD59" i="25"/>
  <c r="J59" i="25"/>
  <c r="H56" i="25"/>
  <c r="AB56" i="25"/>
  <c r="G61" i="25"/>
  <c r="AA61" i="25"/>
  <c r="K56" i="25"/>
  <c r="AE56" i="25"/>
  <c r="I60" i="25"/>
  <c r="AC60" i="25"/>
  <c r="AD61" i="25"/>
  <c r="J61" i="25"/>
  <c r="AE61" i="25"/>
  <c r="K61" i="25"/>
  <c r="K63" i="25"/>
  <c r="AE63" i="25"/>
  <c r="G148" i="25" l="1"/>
  <c r="AB148" i="25"/>
  <c r="AC148" i="25"/>
  <c r="AD148" i="25"/>
  <c r="AC35" i="26"/>
  <c r="AD35" i="26"/>
  <c r="H59" i="26"/>
  <c r="AB59" i="26"/>
  <c r="G23" i="26"/>
  <c r="AA23" i="26"/>
  <c r="G78" i="26"/>
  <c r="AA78" i="26"/>
  <c r="AA35" i="26"/>
  <c r="AE35" i="26"/>
  <c r="I59" i="26"/>
  <c r="AC59" i="26"/>
  <c r="K62" i="26"/>
  <c r="AE62" i="26"/>
  <c r="K63" i="26"/>
  <c r="AE63" i="26"/>
  <c r="I60" i="26"/>
  <c r="AC60" i="26"/>
  <c r="AE64" i="26"/>
  <c r="K64" i="26"/>
  <c r="G60" i="26"/>
  <c r="AA60" i="26"/>
  <c r="AA109" i="26"/>
  <c r="AC109" i="26"/>
  <c r="AE78" i="26"/>
  <c r="K78" i="26"/>
  <c r="K61" i="26"/>
  <c r="AE61" i="26"/>
  <c r="AC23" i="26"/>
  <c r="I23" i="26"/>
  <c r="AB58" i="26"/>
  <c r="H58" i="26"/>
  <c r="J78" i="26"/>
  <c r="AD78" i="26"/>
  <c r="K56" i="26"/>
  <c r="AE56" i="26"/>
  <c r="AA59" i="26"/>
  <c r="G59" i="26"/>
  <c r="AE60" i="26"/>
  <c r="K60" i="26"/>
  <c r="AA64" i="26"/>
  <c r="G64" i="26"/>
  <c r="AC78" i="26"/>
  <c r="I78" i="26"/>
  <c r="AB35" i="26"/>
  <c r="K58" i="26"/>
  <c r="AE58" i="26"/>
  <c r="K57" i="26"/>
  <c r="AE57" i="26"/>
  <c r="AC56" i="26"/>
  <c r="I56" i="26"/>
  <c r="AA58" i="26"/>
  <c r="G58" i="26"/>
  <c r="AD57" i="26"/>
  <c r="J57" i="26"/>
  <c r="H61" i="26"/>
  <c r="AB61" i="26"/>
  <c r="AD109" i="26"/>
  <c r="AA24" i="26"/>
  <c r="G24" i="26"/>
  <c r="AC62" i="26"/>
  <c r="I62" i="26"/>
  <c r="AA63" i="26"/>
  <c r="G63" i="26"/>
  <c r="H63" i="26"/>
  <c r="AB63" i="26"/>
  <c r="H78" i="26"/>
  <c r="AB78" i="26"/>
  <c r="K59" i="26"/>
  <c r="AE59" i="26"/>
  <c r="AC64" i="26"/>
  <c r="I64" i="26"/>
  <c r="J61" i="26"/>
  <c r="AD61" i="26"/>
  <c r="AE109" i="26"/>
  <c r="H60" i="26"/>
  <c r="AB60" i="26"/>
  <c r="AB109" i="26"/>
  <c r="H64" i="26"/>
  <c r="AB64" i="26"/>
  <c r="AA126" i="25" l="1"/>
  <c r="AC126" i="25"/>
  <c r="J148" i="25"/>
  <c r="I148" i="25"/>
  <c r="H148" i="25"/>
  <c r="AB126" i="25"/>
  <c r="AA148" i="25"/>
  <c r="AD126" i="25"/>
  <c r="AE126" i="25"/>
  <c r="G123" i="27" l="1"/>
  <c r="AA123" i="27"/>
  <c r="AA170" i="28" l="1"/>
  <c r="B175" i="28" l="1"/>
  <c r="B176" i="28"/>
  <c r="Q171" i="28"/>
  <c r="AA171" i="28" s="1"/>
  <c r="B171" i="28"/>
  <c r="AA167" i="29"/>
  <c r="B172" i="28"/>
  <c r="S107" i="26" a="1"/>
  <c r="U42" i="24" a="1"/>
  <c r="S24" i="25" a="1"/>
  <c r="T147" i="24" a="1"/>
  <c r="R68" i="24" a="1"/>
  <c r="U85" i="24" a="1"/>
  <c r="Q60" i="24" a="1"/>
  <c r="Q58" i="24" a="1"/>
  <c r="R99" i="24" a="1"/>
  <c r="T146" i="24" a="1"/>
  <c r="T35" i="24" a="1"/>
  <c r="R52" i="24" a="1"/>
  <c r="U11" i="25" a="1"/>
  <c r="R107" i="26" a="1"/>
  <c r="Q14" i="24" a="1"/>
  <c r="Q120" i="24" a="1"/>
  <c r="R133" i="24" a="1"/>
  <c r="R62" i="26" a="1"/>
  <c r="T26" i="24" a="1"/>
  <c r="R11" i="24" a="1"/>
  <c r="R102" i="24" a="1"/>
  <c r="S129" i="24" a="1"/>
  <c r="R40" i="24" a="1"/>
  <c r="Q42" i="24" a="1"/>
  <c r="U125" i="24" a="1"/>
  <c r="S65" i="24" a="1"/>
  <c r="T103" i="24" a="1"/>
  <c r="R49" i="24" a="1"/>
  <c r="T107" i="24" a="1"/>
  <c r="S12" i="24" a="1"/>
  <c r="T54" i="24" a="1"/>
  <c r="S30" i="24" a="1"/>
  <c r="S109" i="24" a="1"/>
  <c r="T30" i="24" a="1"/>
  <c r="R15" i="24" a="1"/>
  <c r="Q20" i="24" a="1"/>
  <c r="U57" i="24" a="1"/>
  <c r="Q39" i="24" a="1"/>
  <c r="T64" i="26" a="1"/>
  <c r="U34" i="24" a="1"/>
  <c r="U137" i="24" a="1"/>
  <c r="U112" i="24" a="1"/>
  <c r="T134" i="25" a="1"/>
  <c r="Q146" i="24" a="1"/>
  <c r="U24" i="24" a="1"/>
  <c r="U108" i="24" a="1"/>
  <c r="U79" i="24" a="1"/>
  <c r="Q53" i="24" a="1"/>
  <c r="U69" i="24" a="1"/>
  <c r="Q102" i="24" a="1"/>
  <c r="S108" i="24" a="1"/>
  <c r="S130" i="24" a="1"/>
  <c r="R143" i="24" a="1"/>
  <c r="Q139" i="24" a="1"/>
  <c r="S91" i="24" a="1"/>
  <c r="S35" i="24" a="1"/>
  <c r="U41" i="24" a="1"/>
  <c r="T68" i="24" a="1"/>
  <c r="U62" i="24" a="1"/>
  <c r="T142" i="24" a="1"/>
  <c r="R111" i="24" a="1"/>
  <c r="Q61" i="24" a="1"/>
  <c r="T34" i="24" a="1"/>
  <c r="Q27" i="24" a="1"/>
  <c r="R128" i="24" a="1"/>
  <c r="Q160" i="22" a="1"/>
  <c r="R126" i="26" a="1"/>
  <c r="R138" i="24" a="1"/>
  <c r="S11" i="24" a="1"/>
  <c r="U129" i="24" a="1"/>
  <c r="U134" i="24" a="1"/>
  <c r="Q153" i="22" a="1"/>
  <c r="S94" i="24" a="1"/>
  <c r="Q104" i="24" a="1"/>
  <c r="R131" i="24" a="1"/>
  <c r="T112" i="24" a="1"/>
  <c r="R105" i="24" a="1"/>
  <c r="U113" i="24" a="1"/>
  <c r="S77" i="24" a="1"/>
  <c r="U109" i="24" a="1"/>
  <c r="U84" i="24" a="1"/>
  <c r="T143" i="24" a="1"/>
  <c r="T105" i="24" a="1"/>
  <c r="T60" i="26" a="1"/>
  <c r="Q41" i="24" a="1"/>
  <c r="S97" i="24" a="1"/>
  <c r="R25" i="24" a="1"/>
  <c r="S57" i="24" a="1"/>
  <c r="T92" i="24" a="1"/>
  <c r="R119" i="24" a="1"/>
  <c r="R58" i="24" a="1"/>
  <c r="Q29" i="24" a="1"/>
  <c r="U101" i="24" a="1"/>
  <c r="T47" i="24" a="1"/>
  <c r="T24" i="24" a="1"/>
  <c r="S42" i="24" a="1"/>
  <c r="S31" i="24" a="1"/>
  <c r="T76" i="24" a="1"/>
  <c r="T50" i="24" a="1"/>
  <c r="S44" i="24" a="1"/>
  <c r="Q119" i="24" a="1"/>
  <c r="T44" i="24" a="1"/>
  <c r="R141" i="24" a="1"/>
  <c r="S34" i="24" a="1"/>
  <c r="S125" i="24" a="1"/>
  <c r="S72" i="24" a="1"/>
  <c r="T62" i="26" a="1"/>
  <c r="R72" i="24" a="1"/>
  <c r="S136" i="24" a="1"/>
  <c r="Q147" i="24" a="1"/>
  <c r="T107" i="26" a="1"/>
  <c r="U117" i="25" a="1"/>
  <c r="S114" i="24" a="1"/>
  <c r="U14" i="24" a="1"/>
  <c r="S147" i="24" a="1"/>
  <c r="Q121" i="24" a="1"/>
  <c r="R31" i="24" a="1"/>
  <c r="R45" i="24" a="1"/>
  <c r="T119" i="24" a="1"/>
  <c r="U64" i="24" a="1"/>
  <c r="Q28" i="24" a="1"/>
  <c r="Q17" i="24" a="1"/>
  <c r="T23" i="25" a="1"/>
  <c r="S20" i="24" a="1"/>
  <c r="Q15" i="24" a="1"/>
  <c r="Q57" i="24" a="1"/>
  <c r="R33" i="24" a="1"/>
  <c r="R98" i="24" a="1"/>
  <c r="R55" i="24" a="1"/>
  <c r="S46" i="24" a="1"/>
  <c r="T13" i="24" a="1"/>
  <c r="R39" i="24" a="1"/>
  <c r="Q51" i="24" a="1"/>
  <c r="Q123" i="24" a="1"/>
  <c r="Q62" i="26" a="1"/>
  <c r="S70" i="24" a="1"/>
  <c r="S73" i="24" a="1"/>
  <c r="R76" i="24" a="1"/>
  <c r="S45" i="24" a="1"/>
  <c r="T56" i="26" a="1"/>
  <c r="Q23" i="25" a="1"/>
  <c r="Q49" i="24" a="1"/>
  <c r="Q73" i="24" a="1"/>
  <c r="R123" i="24" a="1"/>
  <c r="R112" i="24" a="1"/>
  <c r="Q117" i="25" a="1"/>
  <c r="R134" i="24" a="1"/>
  <c r="T38" i="24" a="1"/>
  <c r="S132" i="24" a="1"/>
  <c r="T10" i="25" a="1"/>
  <c r="T131" i="24" a="1"/>
  <c r="S10" i="25" a="1"/>
  <c r="S126" i="24" a="1"/>
  <c r="Q66" i="24" a="1"/>
  <c r="Q34" i="24" a="1"/>
  <c r="Q108" i="24" a="1"/>
  <c r="U58" i="24" a="1"/>
  <c r="Q89" i="24" a="1"/>
  <c r="T20" i="24" a="1"/>
  <c r="Q78" i="24" a="1"/>
  <c r="S99" i="24" a="1"/>
  <c r="U44" i="24" a="1"/>
  <c r="R86" i="24" a="1"/>
  <c r="T61" i="24" a="1"/>
  <c r="R62" i="24" a="1"/>
  <c r="Q13" i="24" a="1"/>
  <c r="S117" i="24" a="1"/>
  <c r="U66" i="24" a="1"/>
  <c r="Q114" i="24" a="1"/>
  <c r="U38" i="24" a="1"/>
  <c r="S29" i="24" a="1"/>
  <c r="U55" i="24" a="1"/>
  <c r="Q74" i="24" a="1"/>
  <c r="R145" i="24" a="1"/>
  <c r="Q69" i="24" a="1"/>
  <c r="U32" i="24" a="1"/>
  <c r="R26" i="24" a="1"/>
  <c r="S27" i="24" a="1"/>
  <c r="T72" i="24" a="1"/>
  <c r="U24" i="25" a="1"/>
  <c r="R74" i="24" a="1"/>
  <c r="U121" i="24" a="1"/>
  <c r="R142" i="24" a="1"/>
  <c r="U95" i="24" a="1"/>
  <c r="S85" i="24" a="1"/>
  <c r="U29" i="24" a="1"/>
  <c r="T77" i="24" a="1"/>
  <c r="Q125" i="24" a="1"/>
  <c r="Q47" i="24" a="1"/>
  <c r="S90" i="24" a="1"/>
  <c r="T58" i="24" a="1"/>
  <c r="U23" i="25" a="1"/>
  <c r="Q111" i="24" a="1"/>
  <c r="Q30" i="24" a="1"/>
  <c r="S83" i="24" a="1"/>
  <c r="T28" i="24" a="1"/>
  <c r="Q142" i="24" a="1"/>
  <c r="S39" i="24" a="1"/>
  <c r="U40" i="24" a="1"/>
  <c r="Q16" i="24" a="1"/>
  <c r="U114" i="24" a="1"/>
  <c r="Q174" i="24" a="1"/>
  <c r="S116" i="24" a="1"/>
  <c r="S64" i="24" a="1"/>
  <c r="U75" i="24" a="1"/>
  <c r="R109" i="24" a="1"/>
  <c r="U39" i="24" a="1"/>
  <c r="S141" i="24" a="1"/>
  <c r="S142" i="24" a="1"/>
  <c r="R59" i="24" a="1"/>
  <c r="Q83" i="24" a="1"/>
  <c r="U47" i="24" a="1"/>
  <c r="R124" i="24" a="1"/>
  <c r="U91" i="24" a="1"/>
  <c r="U144" i="24" a="1"/>
  <c r="R137" i="24" a="1"/>
  <c r="T12" i="24" a="1"/>
  <c r="T127" i="24" a="1"/>
  <c r="T126" i="24" a="1"/>
  <c r="R61" i="24" a="1"/>
  <c r="T122" i="24" a="1"/>
  <c r="U63" i="24" a="1"/>
  <c r="S33" i="24" a="1"/>
  <c r="Q10" i="25" a="1"/>
  <c r="T96" i="24" a="1"/>
  <c r="Q37" i="24" a="1"/>
  <c r="Q85" i="24" a="1"/>
  <c r="S86" i="24" a="1"/>
  <c r="T141" i="24" a="1"/>
  <c r="R56" i="24" a="1"/>
  <c r="T75" i="24" a="1"/>
  <c r="U102" i="24" a="1"/>
  <c r="T45" i="24" a="1"/>
  <c r="U12" i="24" a="1"/>
  <c r="R69" i="24" a="1"/>
  <c r="R120" i="24" a="1"/>
  <c r="S98" i="24" a="1"/>
  <c r="R82" i="24" a="1"/>
  <c r="U33" i="24" a="1"/>
  <c r="U26" i="24" a="1"/>
  <c r="U65" i="24" a="1"/>
  <c r="U139" i="24" a="1"/>
  <c r="U131" i="24" a="1"/>
  <c r="R67" i="24" a="1"/>
  <c r="T144" i="24" a="1"/>
  <c r="Q107" i="24" a="1"/>
  <c r="R135" i="24" a="1"/>
  <c r="S58" i="26" a="1"/>
  <c r="T59" i="26" a="1"/>
  <c r="T46" i="24" a="1"/>
  <c r="R24" i="25" a="1"/>
  <c r="S13" i="24" a="1"/>
  <c r="S111" i="24" a="1"/>
  <c r="S25" i="24" a="1"/>
  <c r="S50" i="24" a="1"/>
  <c r="T91" i="24" a="1"/>
  <c r="S120" i="24" a="1"/>
  <c r="T71" i="24" a="1"/>
  <c r="Q18" i="24" a="1"/>
  <c r="T53" i="24" a="1"/>
  <c r="T29" i="24" a="1"/>
  <c r="U147" i="24" a="1"/>
  <c r="T55" i="24" a="1"/>
  <c r="T117" i="25" a="1"/>
  <c r="U132" i="24" a="1"/>
  <c r="T137" i="24" a="1"/>
  <c r="Q81" i="24" a="1"/>
  <c r="U17" i="24" a="1"/>
  <c r="Q145" i="24" a="1"/>
  <c r="Q122" i="24" a="1"/>
  <c r="S110" i="24" a="1"/>
  <c r="U127" i="24" a="1"/>
  <c r="T69" i="24" a="1"/>
  <c r="U31" i="24" a="1"/>
  <c r="R63" i="24" a="1"/>
  <c r="U116" i="24" a="1"/>
  <c r="Q72" i="24" a="1"/>
  <c r="R88" i="24" a="1"/>
  <c r="U71" i="24" a="1"/>
  <c r="R54" i="24" a="1"/>
  <c r="U68" i="24" a="1"/>
  <c r="S81" i="24" a="1"/>
  <c r="R132" i="24" a="1"/>
  <c r="Q33" i="24" a="1"/>
  <c r="T86" i="24" a="1"/>
  <c r="Q138" i="24" a="1"/>
  <c r="U88" i="24" a="1"/>
  <c r="T110" i="24" a="1"/>
  <c r="U46" i="24" a="1"/>
  <c r="U76" i="24" a="1"/>
  <c r="U54" i="24" a="1"/>
  <c r="R28" i="24" a="1"/>
  <c r="Q151" i="22" a="1"/>
  <c r="S107" i="24" a="1"/>
  <c r="S95" i="24" a="1"/>
  <c r="S52" i="24" a="1"/>
  <c r="T88" i="24" a="1"/>
  <c r="T64" i="24" a="1"/>
  <c r="S87" i="24" a="1"/>
  <c r="R96" i="24" a="1"/>
  <c r="U52" i="24" a="1"/>
  <c r="Q93" i="24" a="1"/>
  <c r="U100" i="24" a="1"/>
  <c r="Q59" i="24" a="1"/>
  <c r="T43" i="24" a="1"/>
  <c r="U107" i="26" a="1"/>
  <c r="S43" i="24" a="1"/>
  <c r="S93" i="24" a="1"/>
  <c r="T97" i="24" a="1"/>
  <c r="S148" i="26" a="1"/>
  <c r="Q75" i="24" a="1"/>
  <c r="Q56" i="24" a="1"/>
  <c r="U70" i="24" a="1"/>
  <c r="S63" i="24" a="1"/>
  <c r="Q35" i="24" a="1"/>
  <c r="T73" i="24" a="1"/>
  <c r="U74" i="24" a="1"/>
  <c r="S41" i="24" a="1"/>
  <c r="S26" i="24" a="1"/>
  <c r="T62" i="24" a="1"/>
  <c r="Q26" i="24" a="1"/>
  <c r="S28" i="24" a="1"/>
  <c r="R84" i="24" a="1"/>
  <c r="U81" i="24" a="1"/>
  <c r="T140" i="24" a="1"/>
  <c r="S51" i="24" a="1"/>
  <c r="Q38" i="24" a="1"/>
  <c r="Q92" i="24" a="1"/>
  <c r="R60" i="24" a="1"/>
  <c r="R24" i="24" a="1"/>
  <c r="U73" i="24" a="1"/>
  <c r="Q43" i="24" a="1"/>
  <c r="Q113" i="24" a="1"/>
  <c r="Q109" i="24" a="1"/>
  <c r="T42" i="24" a="1"/>
  <c r="T133" i="24" a="1"/>
  <c r="T124" i="24" a="1"/>
  <c r="R83" i="24" a="1"/>
  <c r="T90" i="24" a="1"/>
  <c r="R38" i="24" a="1"/>
  <c r="T49" i="26" a="1"/>
  <c r="T23" i="24" a="1"/>
  <c r="T87" i="24" a="1"/>
  <c r="R113" i="24" a="1"/>
  <c r="Q68" i="24" a="1"/>
  <c r="S66" i="24" a="1"/>
  <c r="R56" i="26" a="1"/>
  <c r="S15" i="24" a="1"/>
  <c r="R12" i="24" a="1"/>
  <c r="U77" i="24" a="1"/>
  <c r="S145" i="24" a="1"/>
  <c r="U107" i="24" a="1"/>
  <c r="U141" i="24" a="1"/>
  <c r="Q44" i="24" a="1"/>
  <c r="Q144" i="24" a="1"/>
  <c r="T18" i="24" a="1"/>
  <c r="T32" i="24" a="1"/>
  <c r="S40" i="24" a="1"/>
  <c r="R32" i="24" a="1"/>
  <c r="Q86" i="24" a="1"/>
  <c r="S96" i="24" a="1"/>
  <c r="Q98" i="24" a="1"/>
  <c r="S106" i="24" a="1"/>
  <c r="R78" i="24" a="1"/>
  <c r="U90" i="24" a="1"/>
  <c r="R70" i="24" a="1"/>
  <c r="Q148" i="26" a="1"/>
  <c r="T98" i="24" a="1"/>
  <c r="R101" i="24" a="1"/>
  <c r="U49" i="24" a="1"/>
  <c r="R20" i="24" a="1"/>
  <c r="R75" i="24" a="1"/>
  <c r="U11" i="24" a="1"/>
  <c r="S84" i="24" a="1"/>
  <c r="R108" i="24" a="1"/>
  <c r="R110" i="24" a="1"/>
  <c r="R27" i="24" a="1"/>
  <c r="R136" i="24" a="1"/>
  <c r="T24" i="25" a="1"/>
  <c r="U30" i="24" a="1"/>
  <c r="Q25" i="24" a="1"/>
  <c r="S126" i="26" a="1"/>
  <c r="R14" i="24" a="1"/>
  <c r="U89" i="24" a="1"/>
  <c r="U16" i="24" a="1"/>
  <c r="R65" i="24" a="1"/>
  <c r="R23" i="25" a="1"/>
  <c r="R16" i="24" a="1"/>
  <c r="U78" i="24" a="1"/>
  <c r="S103" i="24" a="1"/>
  <c r="Q95" i="24" a="1"/>
  <c r="U83" i="24" a="1"/>
  <c r="T27" i="24" a="1"/>
  <c r="T102" i="24" a="1"/>
  <c r="S69" i="24" a="1"/>
  <c r="T101" i="24" a="1"/>
  <c r="R130" i="24" a="1"/>
  <c r="T130" i="24" a="1"/>
  <c r="R81" i="24" a="1"/>
  <c r="R116" i="24" a="1"/>
  <c r="R144" i="24" a="1"/>
  <c r="S88" i="24" a="1"/>
  <c r="T37" i="24" a="1"/>
  <c r="Q118" i="24" a="1"/>
  <c r="T126" i="26" a="1"/>
  <c r="S79" i="24" a="1"/>
  <c r="T93" i="24" a="1"/>
  <c r="U128" i="24" a="1"/>
  <c r="Q110" i="24" a="1"/>
  <c r="U45" i="24" a="1"/>
  <c r="R92" i="24" a="1"/>
  <c r="R79" i="24" a="1"/>
  <c r="T106" i="24" a="1"/>
  <c r="T148" i="26" a="1"/>
  <c r="S101" i="24" a="1"/>
  <c r="T11" i="24" a="1"/>
  <c r="S119" i="24" a="1"/>
  <c r="T51" i="24" a="1"/>
  <c r="T40" i="24" a="1"/>
  <c r="R47" i="24" a="1"/>
  <c r="R10" i="25" a="1"/>
  <c r="T125" i="24" a="1"/>
  <c r="R140" i="24" a="1"/>
  <c r="R53" i="24" a="1"/>
  <c r="Q133" i="24" a="1"/>
  <c r="Q80" i="24" a="1"/>
  <c r="Q55" i="24" a="1"/>
  <c r="Q32" i="24" a="1"/>
  <c r="Q101" i="24" a="1"/>
  <c r="Q64" i="24" a="1"/>
  <c r="T82" i="24" a="1"/>
  <c r="T128" i="24" a="1"/>
  <c r="T33" i="24" a="1"/>
  <c r="U99" i="24" a="1"/>
  <c r="T100" i="24" a="1"/>
  <c r="S134" i="24" a="1"/>
  <c r="U122" i="24" a="1"/>
  <c r="U119" i="24" a="1"/>
  <c r="Q24" i="24" a="1"/>
  <c r="S146" i="24" a="1"/>
  <c r="T120" i="24" a="1"/>
  <c r="Q159" i="22" a="1"/>
  <c r="Q87" i="24" a="1"/>
  <c r="S143" i="24" a="1"/>
  <c r="T116" i="24" a="1"/>
  <c r="S32" i="24" a="1"/>
  <c r="Q94" i="24" a="1"/>
  <c r="R97" i="24" a="1"/>
  <c r="R57" i="24" a="1"/>
  <c r="S23" i="24" a="1"/>
  <c r="S121" i="24" a="1"/>
  <c r="U56" i="24" a="1"/>
  <c r="S137" i="24" a="1"/>
  <c r="S56" i="24" a="1"/>
  <c r="T136" i="24" a="1"/>
  <c r="T78" i="24" a="1"/>
  <c r="Q127" i="24" a="1"/>
  <c r="U96" i="24" a="1"/>
  <c r="S80" i="24" a="1"/>
  <c r="S74" i="24" a="1"/>
  <c r="Q96" i="24" a="1"/>
  <c r="U51" i="24" a="1"/>
  <c r="U25" i="24" a="1"/>
  <c r="S14" i="24" a="1"/>
  <c r="S17" i="24" a="1"/>
  <c r="T25" i="24" a="1"/>
  <c r="Q11" i="24" a="1"/>
  <c r="R125" i="24" a="1"/>
  <c r="S128" i="24" a="1"/>
  <c r="R23" i="24" a="1"/>
  <c r="R18" i="24" a="1"/>
  <c r="U124" i="24" a="1"/>
  <c r="S112" i="24" a="1"/>
  <c r="T15" i="24" a="1"/>
  <c r="T57" i="24" a="1"/>
  <c r="U143" i="24" a="1"/>
  <c r="S135" i="24" a="1"/>
  <c r="T36" i="24" a="1"/>
  <c r="U43" i="24" a="1"/>
  <c r="Q165" i="24" a="1"/>
  <c r="Q105" i="24" a="1"/>
  <c r="Q45" i="24" a="1"/>
  <c r="R77" i="24" a="1"/>
  <c r="Q100" i="24" a="1"/>
  <c r="T111" i="25" a="1"/>
  <c r="S68" i="24" a="1"/>
  <c r="T95" i="24" a="1"/>
  <c r="R91" i="24" a="1"/>
  <c r="T129" i="24" a="1"/>
  <c r="R117" i="24" a="1"/>
  <c r="T134" i="24" a="1"/>
  <c r="R129" i="24" a="1"/>
  <c r="R139" i="24" a="1"/>
  <c r="T16" i="24" a="1"/>
  <c r="Q103" i="24" a="1"/>
  <c r="U120" i="24" a="1"/>
  <c r="R41" i="24" a="1"/>
  <c r="Q136" i="24" a="1"/>
  <c r="U15" i="24" a="1"/>
  <c r="Q170" i="24" a="1"/>
  <c r="R37" i="24" a="1"/>
  <c r="U36" i="24" a="1"/>
  <c r="Q128" i="24" a="1"/>
  <c r="S117" i="25" a="1"/>
  <c r="S122" i="24" a="1"/>
  <c r="U53" i="24" a="1"/>
  <c r="T60" i="24" a="1"/>
  <c r="Q176" i="24" a="1"/>
  <c r="U106" i="24" a="1"/>
  <c r="R93" i="24" a="1"/>
  <c r="R147" i="24" a="1"/>
  <c r="S58" i="24" a="1"/>
  <c r="R89" i="24" a="1"/>
  <c r="S16" i="24" a="1"/>
  <c r="Q152" i="22" a="1"/>
  <c r="S89" i="24" a="1"/>
  <c r="T49" i="24" a="1"/>
  <c r="T65" i="24" a="1"/>
  <c r="Q61" i="26" a="1"/>
  <c r="S133" i="24" a="1"/>
  <c r="U50" i="24" a="1"/>
  <c r="U86" i="24" a="1"/>
  <c r="U93" i="24" a="1"/>
  <c r="Q56" i="26" a="1"/>
  <c r="Q90" i="24" a="1"/>
  <c r="U142" i="24" a="1"/>
  <c r="Q70" i="24" a="1"/>
  <c r="T114" i="24" a="1"/>
  <c r="T17" i="24" a="1"/>
  <c r="R66" i="24" a="1"/>
  <c r="Q132" i="24" a="1"/>
  <c r="T85" i="24" a="1"/>
  <c r="U148" i="26" a="1"/>
  <c r="S92" i="24" a="1"/>
  <c r="Q154" i="22" a="1"/>
  <c r="T66" i="24" a="1"/>
  <c r="T145" i="24" a="1"/>
  <c r="S123" i="24" a="1"/>
  <c r="Q107" i="26" a="1"/>
  <c r="S100" i="24" a="1"/>
  <c r="R117" i="25" a="1"/>
  <c r="R146" i="24" a="1"/>
  <c r="U103" i="24" a="1"/>
  <c r="S61" i="26" a="1"/>
  <c r="T121" i="24" a="1"/>
  <c r="Q99" i="24" a="1"/>
  <c r="T11" i="25" a="1"/>
  <c r="Q40" i="24" a="1"/>
  <c r="S131" i="24" a="1"/>
  <c r="U136" i="24" a="1"/>
  <c r="T31" i="24" a="1"/>
  <c r="T58" i="26" a="1"/>
  <c r="R73" i="24" a="1"/>
  <c r="U126" i="24" a="1"/>
  <c r="U60" i="24" a="1"/>
  <c r="Q140" i="24" a="1"/>
  <c r="R100" i="24" a="1"/>
  <c r="T111" i="24" a="1"/>
  <c r="Q131" i="24" a="1"/>
  <c r="R103" i="24" a="1"/>
  <c r="Q36" i="24" a="1"/>
  <c r="Q63" i="24" a="1"/>
  <c r="Q124" i="24" a="1"/>
  <c r="T139" i="24" a="1"/>
  <c r="Q88" i="24" a="1"/>
  <c r="U140" i="24" a="1"/>
  <c r="U59" i="24" a="1"/>
  <c r="U105" i="24" a="1"/>
  <c r="U80" i="24" a="1"/>
  <c r="R107" i="24" a="1"/>
  <c r="R71" i="24" a="1"/>
  <c r="T41" i="24" a="1"/>
  <c r="S36" i="24" a="1"/>
  <c r="U25" i="25" a="1"/>
  <c r="R42" i="24" a="1"/>
  <c r="R85" i="24" a="1"/>
  <c r="Q158" i="22" a="1"/>
  <c r="S102" i="24" a="1"/>
  <c r="T63" i="26" a="1"/>
  <c r="U20" i="24" a="1"/>
  <c r="R104" i="24" a="1"/>
  <c r="T138" i="24" a="1"/>
  <c r="Q31" i="24" a="1"/>
  <c r="T83" i="24" a="1"/>
  <c r="Q180" i="24" a="1"/>
  <c r="U97" i="24" a="1"/>
  <c r="S61" i="24" a="1"/>
  <c r="U104" i="24" a="1"/>
  <c r="U10" i="25" a="1"/>
  <c r="S140" i="24" a="1"/>
  <c r="R17" i="24" a="1"/>
  <c r="R126" i="24" a="1"/>
  <c r="R46" i="24" a="1"/>
  <c r="S71" i="24" a="1"/>
  <c r="R11" i="25" a="1"/>
  <c r="Q130" i="24" a="1"/>
  <c r="Q54" i="24" a="1"/>
  <c r="S23" i="25" a="1"/>
  <c r="Q71" i="24" a="1"/>
  <c r="T56" i="24" a="1"/>
  <c r="Q126" i="24" a="1"/>
  <c r="T39" i="24" a="1"/>
  <c r="U72" i="24" a="1"/>
  <c r="Q91" i="24" a="1"/>
  <c r="Q62" i="24" a="1"/>
  <c r="S138" i="24" a="1"/>
  <c r="Q112" i="24" a="1"/>
  <c r="Q23" i="24" a="1"/>
  <c r="R90" i="24" a="1"/>
  <c r="Q82" i="24" a="1"/>
  <c r="T74" i="24" a="1"/>
  <c r="T94" i="24" a="1"/>
  <c r="S67" i="24" a="1"/>
  <c r="S37" i="24" a="1"/>
  <c r="Q135" i="24" a="1"/>
  <c r="S38" i="24" a="1"/>
  <c r="Q46" i="24" a="1"/>
  <c r="U35" i="24" a="1"/>
  <c r="T113" i="24" a="1"/>
  <c r="T80" i="24" a="1"/>
  <c r="Q97" i="24" a="1"/>
  <c r="S124" i="24" a="1"/>
  <c r="U61" i="24" a="1"/>
  <c r="R44" i="24" a="1"/>
  <c r="R127" i="24" a="1"/>
  <c r="U98" i="24" a="1"/>
  <c r="R30" i="24" a="1"/>
  <c r="Q65" i="24" a="1"/>
  <c r="R34" i="24" a="1"/>
  <c r="Q77" i="24" a="1"/>
  <c r="T84" i="24" a="1"/>
  <c r="U87" i="24" a="1"/>
  <c r="S24" i="24" a="1"/>
  <c r="S47" i="24" a="1"/>
  <c r="S53" i="24" a="1"/>
  <c r="R94" i="24" a="1"/>
  <c r="Q67" i="24" a="1"/>
  <c r="S82" i="24" a="1"/>
  <c r="R106" i="24" a="1"/>
  <c r="R50" i="24" a="1"/>
  <c r="U110" i="24" a="1"/>
  <c r="T63" i="24" a="1"/>
  <c r="Q143" i="24" a="1"/>
  <c r="U28" i="24" a="1"/>
  <c r="T89" i="24" a="1"/>
  <c r="S105" i="24" a="1"/>
  <c r="U126" i="26" a="1"/>
  <c r="S63" i="26" a="1"/>
  <c r="S75" i="24" a="1"/>
  <c r="U82" i="24" a="1"/>
  <c r="Q126" i="26" a="1"/>
  <c r="U117" i="24" a="1"/>
  <c r="T79" i="24" a="1"/>
  <c r="S127" i="24" a="1"/>
  <c r="T108" i="24" a="1"/>
  <c r="T104" i="24" a="1"/>
  <c r="U94" i="24" a="1"/>
  <c r="Q57" i="26" a="1"/>
  <c r="Q157" i="22" a="1"/>
  <c r="Q12" i="24" a="1"/>
  <c r="R122" i="24" a="1"/>
  <c r="T135" i="24" a="1"/>
  <c r="S113" i="24" a="1"/>
  <c r="Q84" i="24" a="1"/>
  <c r="S49" i="24" a="1"/>
  <c r="U27" i="24" a="1"/>
  <c r="Q137" i="24" a="1"/>
  <c r="Q79" i="24" a="1"/>
  <c r="U123" i="24" a="1"/>
  <c r="Q24" i="25" a="1"/>
  <c r="S60" i="24" a="1"/>
  <c r="Q141" i="24" a="1"/>
  <c r="Q129" i="24" a="1"/>
  <c r="Q52" i="24" a="1"/>
  <c r="S55" i="24" a="1"/>
  <c r="U135" i="24" a="1"/>
  <c r="U130" i="24" a="1"/>
  <c r="R13" i="24" a="1"/>
  <c r="T59" i="24" a="1"/>
  <c r="T70" i="24" a="1"/>
  <c r="S18" i="24" a="1"/>
  <c r="U67" i="24" a="1"/>
  <c r="U92" i="24" a="1"/>
  <c r="R57" i="26" a="1"/>
  <c r="S139" i="24" a="1"/>
  <c r="U145" i="24" a="1"/>
  <c r="Q11" i="25" a="1"/>
  <c r="S11" i="25" a="1"/>
  <c r="T99" i="24" a="1"/>
  <c r="T123" i="24" a="1"/>
  <c r="T67" i="24" a="1"/>
  <c r="R114" i="24" a="1"/>
  <c r="Q106" i="24" a="1"/>
  <c r="U133" i="24" a="1"/>
  <c r="R87" i="24" a="1"/>
  <c r="S104" i="24" a="1"/>
  <c r="R51" i="24" a="1"/>
  <c r="Q117" i="24" a="1"/>
  <c r="R36" i="24" a="1"/>
  <c r="Q134" i="24" a="1"/>
  <c r="R35" i="24" a="1"/>
  <c r="R80" i="24" a="1"/>
  <c r="R121" i="24" a="1"/>
  <c r="Q76" i="24" a="1"/>
  <c r="T117" i="24" a="1"/>
  <c r="R29" i="24" a="1"/>
  <c r="U111" i="24" a="1"/>
  <c r="R95" i="24" a="1"/>
  <c r="R43" i="24" a="1"/>
  <c r="U18" i="24" a="1"/>
  <c r="T52" i="24" a="1"/>
  <c r="T14" i="24" a="1"/>
  <c r="U138" i="24" a="1"/>
  <c r="S78" i="24" a="1"/>
  <c r="T81" i="24" a="1"/>
  <c r="U13" i="24" a="1"/>
  <c r="R64" i="24" a="1"/>
  <c r="S62" i="24" a="1"/>
  <c r="S54" i="24" a="1"/>
  <c r="S57" i="26" a="1"/>
  <c r="R148" i="26" a="1"/>
  <c r="Q116" i="24" a="1"/>
  <c r="S144" i="24" a="1"/>
  <c r="S59" i="24" a="1"/>
  <c r="Q50" i="24" a="1"/>
  <c r="S76" i="24" a="1"/>
  <c r="S76" i="24" l="1"/>
  <c r="Q50" i="24"/>
  <c r="S59" i="24"/>
  <c r="AC59" i="24" s="1"/>
  <c r="S144" i="24"/>
  <c r="I144" i="24" s="1"/>
  <c r="Q116" i="24"/>
  <c r="AA116" i="24" s="1"/>
  <c r="R148" i="26"/>
  <c r="S57" i="26"/>
  <c r="AC57" i="26" s="1"/>
  <c r="S54" i="24"/>
  <c r="AC54" i="24" s="1"/>
  <c r="S62" i="24"/>
  <c r="R64" i="24"/>
  <c r="H64" i="24" s="1"/>
  <c r="U13" i="24"/>
  <c r="K13" i="24" s="1"/>
  <c r="T81" i="24"/>
  <c r="S78" i="24"/>
  <c r="U138" i="24"/>
  <c r="T14" i="24"/>
  <c r="T52" i="24"/>
  <c r="U18" i="24"/>
  <c r="AE18" i="24" s="1"/>
  <c r="R43" i="24"/>
  <c r="AB43" i="24" s="1"/>
  <c r="R95" i="24"/>
  <c r="AB95" i="24" s="1"/>
  <c r="U111" i="24"/>
  <c r="AE111" i="24" s="1"/>
  <c r="R29" i="24"/>
  <c r="H29" i="24" s="1"/>
  <c r="T117" i="24"/>
  <c r="J117" i="24" s="1"/>
  <c r="Q76" i="24"/>
  <c r="R121" i="24"/>
  <c r="AB121" i="24" s="1"/>
  <c r="R80" i="24"/>
  <c r="H80" i="24" s="1"/>
  <c r="R35" i="24"/>
  <c r="Q134" i="24"/>
  <c r="R36" i="24"/>
  <c r="Q117" i="24"/>
  <c r="R51" i="24"/>
  <c r="H51" i="24" s="1"/>
  <c r="S104" i="24"/>
  <c r="AC104" i="24" s="1"/>
  <c r="R87" i="24"/>
  <c r="AB87" i="24" s="1"/>
  <c r="U133" i="24"/>
  <c r="AE133" i="24" s="1"/>
  <c r="Q106" i="24"/>
  <c r="G106" i="24" s="1"/>
  <c r="R114" i="24"/>
  <c r="H114" i="24" s="1"/>
  <c r="T67" i="24"/>
  <c r="AD67" i="24" s="1"/>
  <c r="T123" i="24"/>
  <c r="T99" i="24"/>
  <c r="AD99" i="24" s="1"/>
  <c r="S11" i="25"/>
  <c r="Q11" i="25"/>
  <c r="U145" i="24"/>
  <c r="S139" i="24"/>
  <c r="R57" i="26"/>
  <c r="H57" i="26" s="1"/>
  <c r="U92" i="24"/>
  <c r="U67" i="24"/>
  <c r="AE67" i="24" s="1"/>
  <c r="S18" i="24"/>
  <c r="AC18" i="24" s="1"/>
  <c r="T70" i="24"/>
  <c r="AD70" i="24" s="1"/>
  <c r="T59" i="24"/>
  <c r="AD59" i="24" s="1"/>
  <c r="R13" i="24"/>
  <c r="AB13" i="24" s="1"/>
  <c r="U130" i="24"/>
  <c r="K130" i="24" s="1"/>
  <c r="U135" i="24"/>
  <c r="S55" i="24"/>
  <c r="AC55" i="24" s="1"/>
  <c r="Q52" i="24"/>
  <c r="Q129" i="24"/>
  <c r="Q141" i="24"/>
  <c r="S60" i="24"/>
  <c r="Q24" i="25"/>
  <c r="U123" i="24"/>
  <c r="K123" i="24" s="1"/>
  <c r="Q79" i="24"/>
  <c r="AA79" i="24" s="1"/>
  <c r="Q137" i="24"/>
  <c r="AA137" i="24" s="1"/>
  <c r="U27" i="24"/>
  <c r="K27" i="24" s="1"/>
  <c r="S49" i="24"/>
  <c r="AC49" i="24" s="1"/>
  <c r="Q84" i="24"/>
  <c r="AA84" i="24" s="1"/>
  <c r="S113" i="24"/>
  <c r="I113" i="24" s="1"/>
  <c r="T135" i="24"/>
  <c r="J135" i="24" s="1"/>
  <c r="R122" i="24"/>
  <c r="AB122" i="24" s="1"/>
  <c r="Q12" i="24"/>
  <c r="AA12" i="24" s="1"/>
  <c r="Q157" i="22"/>
  <c r="Q57" i="26"/>
  <c r="U94" i="24"/>
  <c r="T104" i="24"/>
  <c r="T108" i="24"/>
  <c r="S127" i="24"/>
  <c r="T79" i="24"/>
  <c r="AD79" i="24" s="1"/>
  <c r="U117" i="24"/>
  <c r="AE117" i="24" s="1"/>
  <c r="Q126" i="26"/>
  <c r="G126" i="26" s="1"/>
  <c r="U82" i="24"/>
  <c r="K82" i="24" s="1"/>
  <c r="S75" i="24"/>
  <c r="AC75" i="24" s="1"/>
  <c r="S63" i="26"/>
  <c r="AC63" i="26" s="1"/>
  <c r="U126" i="26"/>
  <c r="K126" i="26" s="1"/>
  <c r="S105" i="24"/>
  <c r="T89" i="24"/>
  <c r="U28" i="24"/>
  <c r="AE28" i="24" s="1"/>
  <c r="Q143" i="24"/>
  <c r="T63" i="24"/>
  <c r="AD63" i="24" s="1"/>
  <c r="U110" i="24"/>
  <c r="R50" i="24"/>
  <c r="H50" i="24" s="1"/>
  <c r="R106" i="24"/>
  <c r="H106" i="24" s="1"/>
  <c r="S82" i="24"/>
  <c r="AC82" i="24" s="1"/>
  <c r="Q67" i="24"/>
  <c r="AA67" i="24" s="1"/>
  <c r="R94" i="24"/>
  <c r="H94" i="24" s="1"/>
  <c r="S53" i="24"/>
  <c r="AC53" i="24" s="1"/>
  <c r="S47" i="24"/>
  <c r="S24" i="24"/>
  <c r="AC24" i="24" s="1"/>
  <c r="U87" i="24"/>
  <c r="AE87" i="24" s="1"/>
  <c r="T84" i="24"/>
  <c r="Q77" i="24"/>
  <c r="R34" i="24"/>
  <c r="Q65" i="24"/>
  <c r="G65" i="24" s="1"/>
  <c r="R30" i="24"/>
  <c r="U98" i="24"/>
  <c r="K98" i="24" s="1"/>
  <c r="R127" i="24"/>
  <c r="H127" i="24" s="1"/>
  <c r="R44" i="24"/>
  <c r="H44" i="24" s="1"/>
  <c r="U61" i="24"/>
  <c r="S124" i="24"/>
  <c r="AC124" i="24" s="1"/>
  <c r="Q97" i="24"/>
  <c r="G97" i="24" s="1"/>
  <c r="T80" i="24"/>
  <c r="AD80" i="24" s="1"/>
  <c r="T113" i="24"/>
  <c r="J113" i="24" s="1"/>
  <c r="U35" i="24"/>
  <c r="Q46" i="24"/>
  <c r="G46" i="24" s="1"/>
  <c r="S38" i="24"/>
  <c r="Q135" i="24"/>
  <c r="S37" i="24"/>
  <c r="AC37" i="24" s="1"/>
  <c r="S67" i="24"/>
  <c r="T94" i="24"/>
  <c r="T74" i="24"/>
  <c r="AD74" i="24" s="1"/>
  <c r="Q82" i="24"/>
  <c r="AA82" i="24" s="1"/>
  <c r="R90" i="24"/>
  <c r="H90" i="24" s="1"/>
  <c r="Q23" i="24"/>
  <c r="G23" i="24" s="1"/>
  <c r="Q112" i="24"/>
  <c r="AA112" i="24" s="1"/>
  <c r="S138" i="24"/>
  <c r="AC138" i="24" s="1"/>
  <c r="Q62" i="24"/>
  <c r="Q91" i="24"/>
  <c r="AA91" i="24" s="1"/>
  <c r="U72" i="24"/>
  <c r="T39" i="24"/>
  <c r="Q126" i="24"/>
  <c r="T56" i="24"/>
  <c r="Q71" i="24"/>
  <c r="S23" i="25"/>
  <c r="I23" i="25" s="1"/>
  <c r="Q54" i="24"/>
  <c r="AA54" i="24" s="1"/>
  <c r="Q130" i="24"/>
  <c r="G130" i="24" s="1"/>
  <c r="R11" i="25"/>
  <c r="AB11" i="25" s="1"/>
  <c r="S71" i="24"/>
  <c r="I71" i="24" s="1"/>
  <c r="R46" i="24"/>
  <c r="AB46" i="24" s="1"/>
  <c r="R126" i="24"/>
  <c r="AB126" i="24" s="1"/>
  <c r="R17" i="24"/>
  <c r="H17" i="24" s="1"/>
  <c r="S140" i="24"/>
  <c r="I140" i="24" s="1"/>
  <c r="U10" i="25"/>
  <c r="U104" i="24"/>
  <c r="S61" i="24"/>
  <c r="U97" i="24"/>
  <c r="K97" i="24" s="1"/>
  <c r="Q180" i="24"/>
  <c r="T83" i="24"/>
  <c r="AD83" i="24" s="1"/>
  <c r="Q31" i="24"/>
  <c r="AA31" i="24" s="1"/>
  <c r="T138" i="24"/>
  <c r="AD138" i="24" s="1"/>
  <c r="R104" i="24"/>
  <c r="H104" i="24" s="1"/>
  <c r="U20" i="24"/>
  <c r="AE20" i="24" s="1"/>
  <c r="T63" i="26"/>
  <c r="J63" i="26" s="1"/>
  <c r="S102" i="24"/>
  <c r="Q158" i="22"/>
  <c r="AA158" i="22" s="1"/>
  <c r="R85" i="24"/>
  <c r="R42" i="24"/>
  <c r="U25" i="25"/>
  <c r="S36" i="24"/>
  <c r="T41" i="24"/>
  <c r="J41" i="24" s="1"/>
  <c r="R71" i="24"/>
  <c r="H71" i="24" s="1"/>
  <c r="R107" i="24"/>
  <c r="AB107" i="24" s="1"/>
  <c r="U80" i="24"/>
  <c r="AE80" i="24" s="1"/>
  <c r="U105" i="24"/>
  <c r="AE105" i="24" s="1"/>
  <c r="U59" i="24"/>
  <c r="AE59" i="24" s="1"/>
  <c r="U140" i="24"/>
  <c r="K140" i="24" s="1"/>
  <c r="Q88" i="24"/>
  <c r="AA88" i="24" s="1"/>
  <c r="T139" i="24"/>
  <c r="J139" i="24" s="1"/>
  <c r="Q124" i="24"/>
  <c r="Q63" i="24"/>
  <c r="Q36" i="24"/>
  <c r="R103" i="24"/>
  <c r="Q131" i="24"/>
  <c r="T111" i="24"/>
  <c r="R100" i="24"/>
  <c r="H100" i="24" s="1"/>
  <c r="Q140" i="24"/>
  <c r="AA140" i="24" s="1"/>
  <c r="U60" i="24"/>
  <c r="U126" i="24"/>
  <c r="K126" i="24" s="1"/>
  <c r="R73" i="24"/>
  <c r="AB73" i="24" s="1"/>
  <c r="T58" i="26"/>
  <c r="AD58" i="26" s="1"/>
  <c r="T31" i="24"/>
  <c r="J31" i="24" s="1"/>
  <c r="U136" i="24"/>
  <c r="K136" i="24" s="1"/>
  <c r="S131" i="24"/>
  <c r="I131" i="24" s="1"/>
  <c r="Q40" i="24"/>
  <c r="G40" i="24" s="1"/>
  <c r="T11" i="25"/>
  <c r="AD11" i="25" s="1"/>
  <c r="Q99" i="24"/>
  <c r="G99" i="24" s="1"/>
  <c r="T121" i="24"/>
  <c r="S61" i="26"/>
  <c r="AC61" i="26" s="1"/>
  <c r="U103" i="24"/>
  <c r="K103" i="24" s="1"/>
  <c r="R146" i="24"/>
  <c r="H146" i="24" s="1"/>
  <c r="R117" i="25"/>
  <c r="AB117" i="25" s="1"/>
  <c r="S100" i="24"/>
  <c r="I100" i="24" s="1"/>
  <c r="Q107" i="26"/>
  <c r="G107" i="26" s="1"/>
  <c r="S123" i="24"/>
  <c r="I123" i="24" s="1"/>
  <c r="T145" i="24"/>
  <c r="AD145" i="24" s="1"/>
  <c r="T66" i="24"/>
  <c r="J66" i="24" s="1"/>
  <c r="Q154" i="22"/>
  <c r="AA154" i="22" s="1"/>
  <c r="S92" i="24"/>
  <c r="I92" i="24" s="1"/>
  <c r="U148" i="26"/>
  <c r="T85" i="24"/>
  <c r="Q132" i="24"/>
  <c r="G132" i="24" s="1"/>
  <c r="R66" i="24"/>
  <c r="T17" i="24"/>
  <c r="T114" i="24"/>
  <c r="AD114" i="24" s="1"/>
  <c r="Q70" i="24"/>
  <c r="G70" i="24" s="1"/>
  <c r="U142" i="24"/>
  <c r="AE142" i="24" s="1"/>
  <c r="Q90" i="24"/>
  <c r="G90" i="24" s="1"/>
  <c r="Q56" i="26"/>
  <c r="AA56" i="26" s="1"/>
  <c r="U93" i="24"/>
  <c r="AE93" i="24" s="1"/>
  <c r="U86" i="24"/>
  <c r="U50" i="24"/>
  <c r="AE50" i="24" s="1"/>
  <c r="S133" i="24"/>
  <c r="AC133" i="24" s="1"/>
  <c r="Q61" i="26"/>
  <c r="T65" i="24"/>
  <c r="T49" i="24"/>
  <c r="J49" i="24" s="1"/>
  <c r="S89" i="24"/>
  <c r="Q152" i="22"/>
  <c r="B152" i="22" s="1"/>
  <c r="S16" i="24"/>
  <c r="I16" i="24" s="1"/>
  <c r="R89" i="24"/>
  <c r="AB89" i="24" s="1"/>
  <c r="S58" i="24"/>
  <c r="AC58" i="24" s="1"/>
  <c r="R147" i="24"/>
  <c r="AB147" i="24" s="1"/>
  <c r="R93" i="24"/>
  <c r="AB93" i="24" s="1"/>
  <c r="U106" i="24"/>
  <c r="AE106" i="24" s="1"/>
  <c r="Q176" i="24"/>
  <c r="AA176" i="24" s="1"/>
  <c r="T60" i="24"/>
  <c r="U53" i="24"/>
  <c r="S122" i="24"/>
  <c r="S117" i="25"/>
  <c r="Q128" i="24"/>
  <c r="U36" i="24"/>
  <c r="AE36" i="24" s="1"/>
  <c r="R37" i="24"/>
  <c r="H37" i="24" s="1"/>
  <c r="Q170" i="24"/>
  <c r="AA170" i="24" s="1"/>
  <c r="U15" i="24"/>
  <c r="K15" i="24" s="1"/>
  <c r="Q136" i="24"/>
  <c r="G136" i="24" s="1"/>
  <c r="R41" i="24"/>
  <c r="AB41" i="24" s="1"/>
  <c r="U120" i="24"/>
  <c r="K120" i="24" s="1"/>
  <c r="Q103" i="24"/>
  <c r="AA103" i="24" s="1"/>
  <c r="T16" i="24"/>
  <c r="R139" i="24"/>
  <c r="H139" i="24" s="1"/>
  <c r="R129" i="24"/>
  <c r="T134" i="24"/>
  <c r="R117" i="24"/>
  <c r="AB117" i="24" s="1"/>
  <c r="T129" i="24"/>
  <c r="R91" i="24"/>
  <c r="H91" i="24" s="1"/>
  <c r="T95" i="24"/>
  <c r="AD95" i="24" s="1"/>
  <c r="S68" i="24"/>
  <c r="T111" i="25"/>
  <c r="J111" i="25" s="1"/>
  <c r="Q100" i="24"/>
  <c r="AA100" i="24" s="1"/>
  <c r="R77" i="24"/>
  <c r="H77" i="24" s="1"/>
  <c r="Q45" i="24"/>
  <c r="AA45" i="24" s="1"/>
  <c r="Q105" i="24"/>
  <c r="G105" i="24" s="1"/>
  <c r="Q165" i="24"/>
  <c r="U43" i="24"/>
  <c r="K43" i="24" s="1"/>
  <c r="T36" i="24"/>
  <c r="J36" i="24" s="1"/>
  <c r="S135" i="24"/>
  <c r="U143" i="24"/>
  <c r="T57" i="24"/>
  <c r="T15" i="24"/>
  <c r="S112" i="24"/>
  <c r="U124" i="24"/>
  <c r="AE124" i="24" s="1"/>
  <c r="R18" i="24"/>
  <c r="H18" i="24" s="1"/>
  <c r="R23" i="24"/>
  <c r="H23" i="24" s="1"/>
  <c r="S128" i="24"/>
  <c r="AC128" i="24" s="1"/>
  <c r="R125" i="24"/>
  <c r="AB125" i="24" s="1"/>
  <c r="Q11" i="24"/>
  <c r="G11" i="24" s="1"/>
  <c r="T25" i="24"/>
  <c r="J25" i="24" s="1"/>
  <c r="S17" i="24"/>
  <c r="AC17" i="24" s="1"/>
  <c r="S14" i="24"/>
  <c r="I14" i="24" s="1"/>
  <c r="U25" i="24"/>
  <c r="K25" i="24" s="1"/>
  <c r="U51" i="24"/>
  <c r="AE51" i="24" s="1"/>
  <c r="Q96" i="24"/>
  <c r="S74" i="24"/>
  <c r="I74" i="24" s="1"/>
  <c r="S80" i="24"/>
  <c r="U96" i="24"/>
  <c r="AE96" i="24" s="1"/>
  <c r="Q127" i="24"/>
  <c r="G127" i="24" s="1"/>
  <c r="T78" i="24"/>
  <c r="AD78" i="24" s="1"/>
  <c r="T136" i="24"/>
  <c r="AD136" i="24" s="1"/>
  <c r="S56" i="24"/>
  <c r="AC56" i="24" s="1"/>
  <c r="S137" i="24"/>
  <c r="AC137" i="24" s="1"/>
  <c r="U56" i="24"/>
  <c r="K56" i="24" s="1"/>
  <c r="S121" i="24"/>
  <c r="AC121" i="24" s="1"/>
  <c r="S23" i="24"/>
  <c r="I23" i="24" s="1"/>
  <c r="R57" i="24"/>
  <c r="R97" i="24"/>
  <c r="Q94" i="24"/>
  <c r="S32" i="24"/>
  <c r="AC32" i="24" s="1"/>
  <c r="T116" i="24"/>
  <c r="S143" i="24"/>
  <c r="AC143" i="24" s="1"/>
  <c r="Q87" i="24"/>
  <c r="AA87" i="24" s="1"/>
  <c r="Q159" i="22"/>
  <c r="B159" i="22" s="1"/>
  <c r="T120" i="24"/>
  <c r="AD120" i="24" s="1"/>
  <c r="S146" i="24"/>
  <c r="I146" i="24" s="1"/>
  <c r="Q24" i="24"/>
  <c r="G24" i="24" s="1"/>
  <c r="U119" i="24"/>
  <c r="K119" i="24" s="1"/>
  <c r="U122" i="24"/>
  <c r="K122" i="24" s="1"/>
  <c r="S134" i="24"/>
  <c r="T100" i="24"/>
  <c r="U99" i="24"/>
  <c r="K99" i="24" s="1"/>
  <c r="T33" i="24"/>
  <c r="T128" i="24"/>
  <c r="J128" i="24" s="1"/>
  <c r="T82" i="24"/>
  <c r="AD82" i="24" s="1"/>
  <c r="Q64" i="24"/>
  <c r="AA64" i="24" s="1"/>
  <c r="Q101" i="24"/>
  <c r="G101" i="24" s="1"/>
  <c r="Q32" i="24"/>
  <c r="AA32" i="24" s="1"/>
  <c r="Q55" i="24"/>
  <c r="G55" i="24" s="1"/>
  <c r="Q80" i="24"/>
  <c r="AA80" i="24" s="1"/>
  <c r="Q133" i="24"/>
  <c r="AA133" i="24" s="1"/>
  <c r="R53" i="24"/>
  <c r="R140" i="24"/>
  <c r="AB140" i="24" s="1"/>
  <c r="T125" i="24"/>
  <c r="AD125" i="24" s="1"/>
  <c r="R10" i="25"/>
  <c r="R47" i="24"/>
  <c r="T40" i="24"/>
  <c r="T51" i="24"/>
  <c r="J51" i="24" s="1"/>
  <c r="S119" i="24"/>
  <c r="I119" i="24" s="1"/>
  <c r="T11" i="24"/>
  <c r="J11" i="24" s="1"/>
  <c r="S101" i="24"/>
  <c r="AC101" i="24" s="1"/>
  <c r="T148" i="26"/>
  <c r="J148" i="26" s="1"/>
  <c r="T106" i="24"/>
  <c r="AD106" i="24" s="1"/>
  <c r="R79" i="24"/>
  <c r="H79" i="24" s="1"/>
  <c r="R92" i="24"/>
  <c r="H92" i="24" s="1"/>
  <c r="U45" i="24"/>
  <c r="Q110" i="24"/>
  <c r="G110" i="24" s="1"/>
  <c r="U128" i="24"/>
  <c r="T93" i="24"/>
  <c r="S79" i="24"/>
  <c r="T126" i="26"/>
  <c r="Q118" i="24"/>
  <c r="G118" i="24" s="1"/>
  <c r="T37" i="24"/>
  <c r="J37" i="24" s="1"/>
  <c r="S88" i="24"/>
  <c r="I88" i="24" s="1"/>
  <c r="R144" i="24"/>
  <c r="H144" i="24" s="1"/>
  <c r="R116" i="24"/>
  <c r="AB116" i="24" s="1"/>
  <c r="R81" i="24"/>
  <c r="AB81" i="24" s="1"/>
  <c r="T130" i="24"/>
  <c r="J130" i="24" s="1"/>
  <c r="R130" i="24"/>
  <c r="H130" i="24" s="1"/>
  <c r="T101" i="24"/>
  <c r="J101" i="24" s="1"/>
  <c r="S69" i="24"/>
  <c r="I69" i="24" s="1"/>
  <c r="T102" i="24"/>
  <c r="AD102" i="24" s="1"/>
  <c r="T27" i="24"/>
  <c r="U83" i="24"/>
  <c r="Q95" i="24"/>
  <c r="S103" i="24"/>
  <c r="I103" i="24" s="1"/>
  <c r="U78" i="24"/>
  <c r="AE78" i="24" s="1"/>
  <c r="R16" i="24"/>
  <c r="AB16" i="24" s="1"/>
  <c r="R23" i="25"/>
  <c r="R65" i="24"/>
  <c r="H65" i="24" s="1"/>
  <c r="U16" i="24"/>
  <c r="AE16" i="24" s="1"/>
  <c r="U89" i="24"/>
  <c r="K89" i="24" s="1"/>
  <c r="R14" i="24"/>
  <c r="H14" i="24" s="1"/>
  <c r="S126" i="26"/>
  <c r="AC126" i="26" s="1"/>
  <c r="Q25" i="24"/>
  <c r="G25" i="24" s="1"/>
  <c r="U30" i="24"/>
  <c r="K30" i="24" s="1"/>
  <c r="T24" i="25"/>
  <c r="J24" i="25" s="1"/>
  <c r="R136" i="24"/>
  <c r="R27" i="24"/>
  <c r="R110" i="24"/>
  <c r="R108" i="24"/>
  <c r="AB108" i="24" s="1"/>
  <c r="S84" i="24"/>
  <c r="I84" i="24" s="1"/>
  <c r="U11" i="24"/>
  <c r="AE11" i="24" s="1"/>
  <c r="R75" i="24"/>
  <c r="R20" i="24"/>
  <c r="H20" i="24" s="1"/>
  <c r="U49" i="24"/>
  <c r="AE49" i="24" s="1"/>
  <c r="R101" i="24"/>
  <c r="H101" i="24" s="1"/>
  <c r="T98" i="24"/>
  <c r="Q148" i="26"/>
  <c r="G148" i="26" s="1"/>
  <c r="R70" i="24"/>
  <c r="U90" i="24"/>
  <c r="R78" i="24"/>
  <c r="S106" i="24"/>
  <c r="Q98" i="24"/>
  <c r="S96" i="24"/>
  <c r="Q86" i="24"/>
  <c r="G86" i="24" s="1"/>
  <c r="R32" i="24"/>
  <c r="AB32" i="24" s="1"/>
  <c r="S40" i="24"/>
  <c r="I40" i="24" s="1"/>
  <c r="T32" i="24"/>
  <c r="J32" i="24" s="1"/>
  <c r="T18" i="24"/>
  <c r="J18" i="24" s="1"/>
  <c r="Q144" i="24"/>
  <c r="AA144" i="24" s="1"/>
  <c r="Q44" i="24"/>
  <c r="G44" i="24" s="1"/>
  <c r="U141" i="24"/>
  <c r="K141" i="24" s="1"/>
  <c r="U107" i="24"/>
  <c r="K107" i="24" s="1"/>
  <c r="S145" i="24"/>
  <c r="U77" i="24"/>
  <c r="R12" i="24"/>
  <c r="S15" i="24"/>
  <c r="AC15" i="24" s="1"/>
  <c r="R56" i="26"/>
  <c r="H56" i="26" s="1"/>
  <c r="S66" i="24"/>
  <c r="AC66" i="24" s="1"/>
  <c r="Q68" i="24"/>
  <c r="AA68" i="24" s="1"/>
  <c r="R113" i="24"/>
  <c r="AB113" i="24" s="1"/>
  <c r="T87" i="24"/>
  <c r="J87" i="24" s="1"/>
  <c r="T23" i="24"/>
  <c r="AD23" i="24" s="1"/>
  <c r="T49" i="26"/>
  <c r="R38" i="24"/>
  <c r="H38" i="24" s="1"/>
  <c r="T90" i="24"/>
  <c r="AD90" i="24" s="1"/>
  <c r="R83" i="24"/>
  <c r="T124" i="24"/>
  <c r="T133" i="24"/>
  <c r="T42" i="24"/>
  <c r="Q109" i="24"/>
  <c r="Q113" i="24"/>
  <c r="G113" i="24" s="1"/>
  <c r="Q43" i="24"/>
  <c r="AA43" i="24" s="1"/>
  <c r="U73" i="24"/>
  <c r="AE73" i="24" s="1"/>
  <c r="R24" i="24"/>
  <c r="H24" i="24" s="1"/>
  <c r="R60" i="24"/>
  <c r="AB60" i="24" s="1"/>
  <c r="Q92" i="24"/>
  <c r="AA92" i="24" s="1"/>
  <c r="Q38" i="24"/>
  <c r="G38" i="24" s="1"/>
  <c r="S51" i="24"/>
  <c r="T140" i="24"/>
  <c r="J140" i="24" s="1"/>
  <c r="U81" i="24"/>
  <c r="AE81" i="24" s="1"/>
  <c r="R84" i="24"/>
  <c r="S28" i="24"/>
  <c r="Q26" i="24"/>
  <c r="T62" i="24"/>
  <c r="J62" i="24" s="1"/>
  <c r="S26" i="24"/>
  <c r="AC26" i="24" s="1"/>
  <c r="S41" i="24"/>
  <c r="I41" i="24" s="1"/>
  <c r="U74" i="24"/>
  <c r="K74" i="24" s="1"/>
  <c r="T73" i="24"/>
  <c r="J73" i="24" s="1"/>
  <c r="Q35" i="24"/>
  <c r="AA35" i="24" s="1"/>
  <c r="S63" i="24"/>
  <c r="I63" i="24" s="1"/>
  <c r="U70" i="24"/>
  <c r="K70" i="24" s="1"/>
  <c r="Q56" i="24"/>
  <c r="AA56" i="24" s="1"/>
  <c r="Q75" i="24"/>
  <c r="G75" i="24" s="1"/>
  <c r="S148" i="26"/>
  <c r="T97" i="24"/>
  <c r="S93" i="24"/>
  <c r="I93" i="24" s="1"/>
  <c r="S43" i="24"/>
  <c r="U107" i="26"/>
  <c r="AE107" i="26" s="1"/>
  <c r="T43" i="24"/>
  <c r="J43" i="24" s="1"/>
  <c r="Q59" i="24"/>
  <c r="G59" i="24" s="1"/>
  <c r="U100" i="24"/>
  <c r="K100" i="24" s="1"/>
  <c r="Q93" i="24"/>
  <c r="G93" i="24" s="1"/>
  <c r="U52" i="24"/>
  <c r="AE52" i="24" s="1"/>
  <c r="R96" i="24"/>
  <c r="H96" i="24" s="1"/>
  <c r="S87" i="24"/>
  <c r="AC87" i="24" s="1"/>
  <c r="T64" i="24"/>
  <c r="AD64" i="24" s="1"/>
  <c r="T88" i="24"/>
  <c r="AD88" i="24" s="1"/>
  <c r="S52" i="24"/>
  <c r="S95" i="24"/>
  <c r="S107" i="24"/>
  <c r="Q151" i="22"/>
  <c r="R28" i="24"/>
  <c r="H28" i="24" s="1"/>
  <c r="U54" i="24"/>
  <c r="AE54" i="24" s="1"/>
  <c r="U76" i="24"/>
  <c r="AE76" i="24" s="1"/>
  <c r="U46" i="24"/>
  <c r="K46" i="24" s="1"/>
  <c r="T110" i="24"/>
  <c r="AD110" i="24" s="1"/>
  <c r="U88" i="24"/>
  <c r="AE88" i="24" s="1"/>
  <c r="Q138" i="24"/>
  <c r="AA138" i="24" s="1"/>
  <c r="T86" i="24"/>
  <c r="AD86" i="24" s="1"/>
  <c r="Q33" i="24"/>
  <c r="R132" i="24"/>
  <c r="AB132" i="24" s="1"/>
  <c r="S81" i="24"/>
  <c r="AC81" i="24" s="1"/>
  <c r="U68" i="24"/>
  <c r="R54" i="24"/>
  <c r="U71" i="24"/>
  <c r="R88" i="24"/>
  <c r="Q72" i="24"/>
  <c r="G72" i="24" s="1"/>
  <c r="U116" i="24"/>
  <c r="AE116" i="24" s="1"/>
  <c r="R63" i="24"/>
  <c r="AB63" i="24" s="1"/>
  <c r="U31" i="24"/>
  <c r="AE31" i="24" s="1"/>
  <c r="T69" i="24"/>
  <c r="J69" i="24" s="1"/>
  <c r="U127" i="24"/>
  <c r="K127" i="24" s="1"/>
  <c r="S110" i="24"/>
  <c r="I110" i="24" s="1"/>
  <c r="Q122" i="24"/>
  <c r="AA122" i="24" s="1"/>
  <c r="Q145" i="24"/>
  <c r="U17" i="24"/>
  <c r="AE17" i="24" s="1"/>
  <c r="Q81" i="24"/>
  <c r="T137" i="24"/>
  <c r="AD137" i="24" s="1"/>
  <c r="U132" i="24"/>
  <c r="T117" i="25"/>
  <c r="T55" i="24"/>
  <c r="J55" i="24" s="1"/>
  <c r="U147" i="24"/>
  <c r="AE147" i="24" s="1"/>
  <c r="T29" i="24"/>
  <c r="AD29" i="24" s="1"/>
  <c r="T53" i="24"/>
  <c r="J53" i="24" s="1"/>
  <c r="Q18" i="24"/>
  <c r="G18" i="24" s="1"/>
  <c r="T71" i="24"/>
  <c r="AD71" i="24" s="1"/>
  <c r="S120" i="24"/>
  <c r="I120" i="24" s="1"/>
  <c r="T91" i="24"/>
  <c r="S50" i="24"/>
  <c r="AC50" i="24" s="1"/>
  <c r="S25" i="24"/>
  <c r="S111" i="24"/>
  <c r="S13" i="24"/>
  <c r="R24" i="25"/>
  <c r="T46" i="24"/>
  <c r="AD46" i="24" s="1"/>
  <c r="T59" i="26"/>
  <c r="AD59" i="26" s="1"/>
  <c r="S58" i="26"/>
  <c r="I58" i="26" s="1"/>
  <c r="R135" i="24"/>
  <c r="AB135" i="24" s="1"/>
  <c r="Q107" i="24"/>
  <c r="G107" i="24" s="1"/>
  <c r="T144" i="24"/>
  <c r="J144" i="24" s="1"/>
  <c r="R67" i="24"/>
  <c r="H67" i="24" s="1"/>
  <c r="U131" i="24"/>
  <c r="AE131" i="24" s="1"/>
  <c r="U139" i="24"/>
  <c r="U65" i="24"/>
  <c r="K65" i="24" s="1"/>
  <c r="U26" i="24"/>
  <c r="AE26" i="24" s="1"/>
  <c r="U33" i="24"/>
  <c r="R82" i="24"/>
  <c r="S98" i="24"/>
  <c r="R120" i="24"/>
  <c r="AB120" i="24" s="1"/>
  <c r="R69" i="24"/>
  <c r="U12" i="24"/>
  <c r="K12" i="24" s="1"/>
  <c r="T45" i="24"/>
  <c r="AD45" i="24" s="1"/>
  <c r="U102" i="24"/>
  <c r="AE102" i="24" s="1"/>
  <c r="T75" i="24"/>
  <c r="AD75" i="24" s="1"/>
  <c r="R56" i="24"/>
  <c r="AB56" i="24" s="1"/>
  <c r="T141" i="24"/>
  <c r="J141" i="24" s="1"/>
  <c r="S86" i="24"/>
  <c r="I86" i="24" s="1"/>
  <c r="Q85" i="24"/>
  <c r="AA85" i="24" s="1"/>
  <c r="Q37" i="24"/>
  <c r="T96" i="24"/>
  <c r="Q10" i="25"/>
  <c r="S33" i="24"/>
  <c r="U63" i="24"/>
  <c r="AE63" i="24" s="1"/>
  <c r="T122" i="24"/>
  <c r="AD122" i="24" s="1"/>
  <c r="R61" i="24"/>
  <c r="H61" i="24" s="1"/>
  <c r="T126" i="24"/>
  <c r="J126" i="24" s="1"/>
  <c r="T127" i="24"/>
  <c r="AD127" i="24" s="1"/>
  <c r="T12" i="24"/>
  <c r="AD12" i="24" s="1"/>
  <c r="R137" i="24"/>
  <c r="AB137" i="24" s="1"/>
  <c r="U144" i="24"/>
  <c r="K144" i="24" s="1"/>
  <c r="U91" i="24"/>
  <c r="R124" i="24"/>
  <c r="U47" i="24"/>
  <c r="AE47" i="24" s="1"/>
  <c r="Q83" i="24"/>
  <c r="R59" i="24"/>
  <c r="S142" i="24"/>
  <c r="S141" i="24"/>
  <c r="I141" i="24" s="1"/>
  <c r="U39" i="24"/>
  <c r="K39" i="24" s="1"/>
  <c r="R109" i="24"/>
  <c r="H109" i="24" s="1"/>
  <c r="U75" i="24"/>
  <c r="AE75" i="24" s="1"/>
  <c r="S64" i="24"/>
  <c r="AC64" i="24" s="1"/>
  <c r="S116" i="24"/>
  <c r="AC116" i="24" s="1"/>
  <c r="Q174" i="24"/>
  <c r="AA174" i="24" s="1"/>
  <c r="U114" i="24"/>
  <c r="K114" i="24" s="1"/>
  <c r="Q16" i="24"/>
  <c r="U40" i="24"/>
  <c r="AE40" i="24" s="1"/>
  <c r="S39" i="24"/>
  <c r="AC39" i="24" s="1"/>
  <c r="Q142" i="24"/>
  <c r="T28" i="24"/>
  <c r="S83" i="24"/>
  <c r="Q30" i="24"/>
  <c r="AA30" i="24" s="1"/>
  <c r="Q111" i="24"/>
  <c r="G111" i="24" s="1"/>
  <c r="U23" i="25"/>
  <c r="K23" i="25" s="1"/>
  <c r="T58" i="24"/>
  <c r="J58" i="24" s="1"/>
  <c r="S90" i="24"/>
  <c r="I90" i="24" s="1"/>
  <c r="Q47" i="24"/>
  <c r="AA47" i="24" s="1"/>
  <c r="Q125" i="24"/>
  <c r="AA125" i="24" s="1"/>
  <c r="T77" i="24"/>
  <c r="AD77" i="24" s="1"/>
  <c r="U29" i="24"/>
  <c r="S85" i="24"/>
  <c r="I85" i="24" s="1"/>
  <c r="U95" i="24"/>
  <c r="R142" i="24"/>
  <c r="U121" i="24"/>
  <c r="R74" i="24"/>
  <c r="U24" i="25"/>
  <c r="K24" i="25" s="1"/>
  <c r="T72" i="24"/>
  <c r="J72" i="24" s="1"/>
  <c r="S27" i="24"/>
  <c r="AC27" i="24" s="1"/>
  <c r="R26" i="24"/>
  <c r="AB26" i="24" s="1"/>
  <c r="U32" i="24"/>
  <c r="K32" i="24" s="1"/>
  <c r="Q69" i="24"/>
  <c r="AA69" i="24" s="1"/>
  <c r="R145" i="24"/>
  <c r="H145" i="24" s="1"/>
  <c r="Q74" i="24"/>
  <c r="AA74" i="24" s="1"/>
  <c r="U55" i="24"/>
  <c r="K55" i="24" s="1"/>
  <c r="S29" i="24"/>
  <c r="I29" i="24" s="1"/>
  <c r="U38" i="24"/>
  <c r="AE38" i="24" s="1"/>
  <c r="Q114" i="24"/>
  <c r="U66" i="24"/>
  <c r="K66" i="24" s="1"/>
  <c r="S117" i="24"/>
  <c r="Q13" i="24"/>
  <c r="AA13" i="24" s="1"/>
  <c r="R62" i="24"/>
  <c r="H62" i="24" s="1"/>
  <c r="T61" i="24"/>
  <c r="AD61" i="24" s="1"/>
  <c r="R86" i="24"/>
  <c r="AB86" i="24" s="1"/>
  <c r="U44" i="24"/>
  <c r="K44" i="24" s="1"/>
  <c r="S99" i="24"/>
  <c r="I99" i="24" s="1"/>
  <c r="Q78" i="24"/>
  <c r="G78" i="24" s="1"/>
  <c r="T20" i="24"/>
  <c r="AD20" i="24" s="1"/>
  <c r="Q89" i="24"/>
  <c r="U58" i="24"/>
  <c r="Q108" i="24"/>
  <c r="AA108" i="24" s="1"/>
  <c r="Q34" i="24"/>
  <c r="Q66" i="24"/>
  <c r="AA66" i="24" s="1"/>
  <c r="S126" i="24"/>
  <c r="S10" i="25"/>
  <c r="I10" i="25" s="1"/>
  <c r="T131" i="24"/>
  <c r="J131" i="24" s="1"/>
  <c r="T10" i="25"/>
  <c r="AD10" i="25" s="1"/>
  <c r="S132" i="24"/>
  <c r="AC132" i="24" s="1"/>
  <c r="T38" i="24"/>
  <c r="J38" i="24" s="1"/>
  <c r="R134" i="24"/>
  <c r="H134" i="24" s="1"/>
  <c r="Q117" i="25"/>
  <c r="AA117" i="25" s="1"/>
  <c r="R112" i="24"/>
  <c r="AB112" i="24" s="1"/>
  <c r="R123" i="24"/>
  <c r="AB123" i="24" s="1"/>
  <c r="Q73" i="24"/>
  <c r="G73" i="24" s="1"/>
  <c r="Q49" i="24"/>
  <c r="AA49" i="24" s="1"/>
  <c r="Q23" i="25"/>
  <c r="T56" i="26"/>
  <c r="S45" i="24"/>
  <c r="R76" i="24"/>
  <c r="AB76" i="24" s="1"/>
  <c r="S73" i="24"/>
  <c r="I73" i="24" s="1"/>
  <c r="S70" i="24"/>
  <c r="AC70" i="24" s="1"/>
  <c r="Q62" i="26"/>
  <c r="G62" i="26" s="1"/>
  <c r="Q123" i="24"/>
  <c r="G123" i="24" s="1"/>
  <c r="Q51" i="24"/>
  <c r="AA51" i="24" s="1"/>
  <c r="R39" i="24"/>
  <c r="AB39" i="24" s="1"/>
  <c r="T13" i="24"/>
  <c r="AD13" i="24" s="1"/>
  <c r="S46" i="24"/>
  <c r="R55" i="24"/>
  <c r="H55" i="24" s="1"/>
  <c r="R98" i="24"/>
  <c r="H98" i="24" s="1"/>
  <c r="R33" i="24"/>
  <c r="AB33" i="24" s="1"/>
  <c r="Q57" i="24"/>
  <c r="Q15" i="24"/>
  <c r="AA15" i="24" s="1"/>
  <c r="S20" i="24"/>
  <c r="AC20" i="24" s="1"/>
  <c r="T23" i="25"/>
  <c r="AD23" i="25" s="1"/>
  <c r="Q17" i="24"/>
  <c r="AA17" i="24" s="1"/>
  <c r="Q28" i="24"/>
  <c r="G28" i="24" s="1"/>
  <c r="U64" i="24"/>
  <c r="AE64" i="24" s="1"/>
  <c r="T119" i="24"/>
  <c r="AD119" i="24" s="1"/>
  <c r="R45" i="24"/>
  <c r="AB45" i="24" s="1"/>
  <c r="R31" i="24"/>
  <c r="H31" i="24" s="1"/>
  <c r="Q121" i="24"/>
  <c r="S147" i="24"/>
  <c r="AC147" i="24" s="1"/>
  <c r="U14" i="24"/>
  <c r="S114" i="24"/>
  <c r="U117" i="25"/>
  <c r="T107" i="26"/>
  <c r="Q147" i="24"/>
  <c r="AA147" i="24" s="1"/>
  <c r="S136" i="24"/>
  <c r="I136" i="24" s="1"/>
  <c r="R72" i="24"/>
  <c r="H72" i="24" s="1"/>
  <c r="T62" i="26"/>
  <c r="J62" i="26" s="1"/>
  <c r="S72" i="24"/>
  <c r="AC72" i="24" s="1"/>
  <c r="S125" i="24"/>
  <c r="AC125" i="24" s="1"/>
  <c r="S34" i="24"/>
  <c r="AC34" i="24" s="1"/>
  <c r="R141" i="24"/>
  <c r="AB141" i="24" s="1"/>
  <c r="T44" i="24"/>
  <c r="Q119" i="24"/>
  <c r="G119" i="24" s="1"/>
  <c r="S44" i="24"/>
  <c r="T50" i="24"/>
  <c r="T76" i="24"/>
  <c r="J76" i="24" s="1"/>
  <c r="S31" i="24"/>
  <c r="AC31" i="24" s="1"/>
  <c r="S42" i="24"/>
  <c r="AC42" i="24" s="1"/>
  <c r="T24" i="24"/>
  <c r="J24" i="24" s="1"/>
  <c r="T47" i="24"/>
  <c r="AD47" i="24" s="1"/>
  <c r="U101" i="24"/>
  <c r="K101" i="24" s="1"/>
  <c r="Q29" i="24"/>
  <c r="AA29" i="24" s="1"/>
  <c r="R58" i="24"/>
  <c r="H58" i="24" s="1"/>
  <c r="R119" i="24"/>
  <c r="H119" i="24" s="1"/>
  <c r="T92" i="24"/>
  <c r="J92" i="24" s="1"/>
  <c r="S57" i="24"/>
  <c r="I57" i="24" s="1"/>
  <c r="R25" i="24"/>
  <c r="H25" i="24" s="1"/>
  <c r="S97" i="24"/>
  <c r="I97" i="24" s="1"/>
  <c r="Q41" i="24"/>
  <c r="T60" i="26"/>
  <c r="J60" i="26" s="1"/>
  <c r="T105" i="24"/>
  <c r="T143" i="24"/>
  <c r="J143" i="24" s="1"/>
  <c r="U84" i="24"/>
  <c r="K84" i="24" s="1"/>
  <c r="U109" i="24"/>
  <c r="AE109" i="24" s="1"/>
  <c r="S77" i="24"/>
  <c r="AC77" i="24" s="1"/>
  <c r="U113" i="24"/>
  <c r="K113" i="24" s="1"/>
  <c r="R105" i="24"/>
  <c r="H105" i="24" s="1"/>
  <c r="T112" i="24"/>
  <c r="J112" i="24" s="1"/>
  <c r="R131" i="24"/>
  <c r="H131" i="24" s="1"/>
  <c r="Q104" i="24"/>
  <c r="S94" i="24"/>
  <c r="AC94" i="24" s="1"/>
  <c r="Q153" i="22"/>
  <c r="U134" i="24"/>
  <c r="U129" i="24"/>
  <c r="S11" i="24"/>
  <c r="R138" i="24"/>
  <c r="H138" i="24" s="1"/>
  <c r="R126" i="26"/>
  <c r="AB126" i="26" s="1"/>
  <c r="Q160" i="22"/>
  <c r="AA160" i="22" s="1"/>
  <c r="R128" i="24"/>
  <c r="H128" i="24" s="1"/>
  <c r="Q27" i="24"/>
  <c r="G27" i="24" s="1"/>
  <c r="T34" i="24"/>
  <c r="AD34" i="24" s="1"/>
  <c r="Q61" i="24"/>
  <c r="AA61" i="24" s="1"/>
  <c r="R111" i="24"/>
  <c r="AB111" i="24" s="1"/>
  <c r="T142" i="24"/>
  <c r="J142" i="24" s="1"/>
  <c r="U62" i="24"/>
  <c r="AE62" i="24" s="1"/>
  <c r="T68" i="24"/>
  <c r="U41" i="24"/>
  <c r="AE41" i="24" s="1"/>
  <c r="S35" i="24"/>
  <c r="I35" i="24" s="1"/>
  <c r="S91" i="24"/>
  <c r="Q139" i="24"/>
  <c r="AA139" i="24" s="1"/>
  <c r="R143" i="24"/>
  <c r="H143" i="24" s="1"/>
  <c r="S130" i="24"/>
  <c r="I130" i="24" s="1"/>
  <c r="S108" i="24"/>
  <c r="AC108" i="24" s="1"/>
  <c r="Q102" i="24"/>
  <c r="AA102" i="24" s="1"/>
  <c r="U69" i="24"/>
  <c r="AE69" i="24" s="1"/>
  <c r="Q53" i="24"/>
  <c r="G53" i="24" s="1"/>
  <c r="U79" i="24"/>
  <c r="K79" i="24" s="1"/>
  <c r="U108" i="24"/>
  <c r="K108" i="24" s="1"/>
  <c r="U24" i="24"/>
  <c r="K24" i="24" s="1"/>
  <c r="Q146" i="24"/>
  <c r="G146" i="24" s="1"/>
  <c r="T134" i="25"/>
  <c r="J134" i="25" s="1"/>
  <c r="U112" i="24"/>
  <c r="U137" i="24"/>
  <c r="U34" i="24"/>
  <c r="AE34" i="24" s="1"/>
  <c r="T64" i="26"/>
  <c r="AD64" i="26" s="1"/>
  <c r="Q39" i="24"/>
  <c r="AA39" i="24" s="1"/>
  <c r="U57" i="24"/>
  <c r="K57" i="24" s="1"/>
  <c r="Q20" i="24"/>
  <c r="G20" i="24" s="1"/>
  <c r="R15" i="24"/>
  <c r="H15" i="24" s="1"/>
  <c r="T30" i="24"/>
  <c r="J30" i="24" s="1"/>
  <c r="S109" i="24"/>
  <c r="I109" i="24" s="1"/>
  <c r="S30" i="24"/>
  <c r="T54" i="24"/>
  <c r="S12" i="24"/>
  <c r="AC12" i="24" s="1"/>
  <c r="T107" i="24"/>
  <c r="R49" i="24"/>
  <c r="T103" i="24"/>
  <c r="S65" i="24"/>
  <c r="AC65" i="24" s="1"/>
  <c r="U125" i="24"/>
  <c r="AE125" i="24" s="1"/>
  <c r="Q42" i="24"/>
  <c r="AA42" i="24" s="1"/>
  <c r="R40" i="24"/>
  <c r="H40" i="24" s="1"/>
  <c r="S129" i="24"/>
  <c r="I129" i="24" s="1"/>
  <c r="R102" i="24"/>
  <c r="AB102" i="24" s="1"/>
  <c r="R11" i="24"/>
  <c r="AB11" i="24" s="1"/>
  <c r="T26" i="24"/>
  <c r="AD26" i="24" s="1"/>
  <c r="R62" i="26"/>
  <c r="R133" i="24"/>
  <c r="H133" i="24" s="1"/>
  <c r="Q120" i="24"/>
  <c r="Q14" i="24"/>
  <c r="R107" i="26"/>
  <c r="U11" i="25"/>
  <c r="R52" i="24"/>
  <c r="H52" i="24" s="1"/>
  <c r="T35" i="24"/>
  <c r="J35" i="24" s="1"/>
  <c r="T146" i="24"/>
  <c r="AD146" i="24" s="1"/>
  <c r="R99" i="24"/>
  <c r="H99" i="24" s="1"/>
  <c r="Q58" i="24"/>
  <c r="G58" i="24" s="1"/>
  <c r="Q60" i="24"/>
  <c r="AA60" i="24" s="1"/>
  <c r="U85" i="24"/>
  <c r="K85" i="24" s="1"/>
  <c r="R68" i="24"/>
  <c r="H68" i="24" s="1"/>
  <c r="T147" i="24"/>
  <c r="S24" i="25"/>
  <c r="I24" i="25" s="1"/>
  <c r="U42" i="24"/>
  <c r="S107" i="26"/>
  <c r="AB57" i="26"/>
  <c r="I127" i="24"/>
  <c r="AB110" i="24"/>
  <c r="AD62" i="24"/>
  <c r="B182" i="24"/>
  <c r="G98" i="24"/>
  <c r="AD41" i="24"/>
  <c r="J14" i="24"/>
  <c r="AD108" i="24"/>
  <c r="J104" i="24"/>
  <c r="J111" i="24"/>
  <c r="H41" i="24"/>
  <c r="AC144" i="24"/>
  <c r="I76" i="24"/>
  <c r="AA180" i="24"/>
  <c r="H88" i="24"/>
  <c r="J94" i="24"/>
  <c r="I89" i="24"/>
  <c r="AD43" i="24"/>
  <c r="J52" i="24"/>
  <c r="AB23" i="25"/>
  <c r="AD17" i="24"/>
  <c r="AC68" i="24"/>
  <c r="G24" i="25"/>
  <c r="AA24" i="25"/>
  <c r="AB66" i="24"/>
  <c r="K92" i="24"/>
  <c r="G50" i="24"/>
  <c r="AB30" i="24"/>
  <c r="AA71" i="24"/>
  <c r="I80" i="24"/>
  <c r="AC67" i="24"/>
  <c r="AC112" i="24"/>
  <c r="I112" i="24"/>
  <c r="J15" i="24"/>
  <c r="AA117" i="24"/>
  <c r="J117" i="25"/>
  <c r="AE110" i="24"/>
  <c r="B169" i="29"/>
  <c r="AA173" i="28"/>
  <c r="AA168" i="29"/>
  <c r="B168" i="29"/>
  <c r="S78" i="25" a="1"/>
  <c r="T15" i="25" a="1"/>
  <c r="Q119" i="25" a="1"/>
  <c r="T106" i="25" a="1"/>
  <c r="T65" i="25" a="1"/>
  <c r="Q67" i="25" a="1"/>
  <c r="S39" i="25" a="1"/>
  <c r="U99" i="25" a="1"/>
  <c r="T43" i="25" a="1"/>
  <c r="T113" i="25" a="1"/>
  <c r="R68" i="25" a="1"/>
  <c r="R71" i="25" a="1"/>
  <c r="S91" i="25" a="1"/>
  <c r="U38" i="25" a="1"/>
  <c r="R93" i="25" a="1"/>
  <c r="T16" i="25" a="1"/>
  <c r="S76" i="25" a="1"/>
  <c r="S34" i="25" a="1"/>
  <c r="T130" i="25" a="1"/>
  <c r="T53" i="25" a="1"/>
  <c r="Q120" i="25" a="1"/>
  <c r="S105" i="25" a="1"/>
  <c r="R112" i="25" a="1"/>
  <c r="Q100" i="25" a="1"/>
  <c r="S16" i="25" a="1"/>
  <c r="Q111" i="25" a="1"/>
  <c r="R30" i="25" a="1"/>
  <c r="R90" i="25" a="1"/>
  <c r="T118" i="26" a="1"/>
  <c r="T48" i="25" a="1"/>
  <c r="R122" i="25" a="1"/>
  <c r="U65" i="25" a="1"/>
  <c r="S143" i="25" a="1"/>
  <c r="Q32" i="25" a="1"/>
  <c r="U24" i="26" a="1"/>
  <c r="Q14" i="25" a="1"/>
  <c r="S10" i="26" a="1"/>
  <c r="R78" i="25" a="1"/>
  <c r="S22" i="25" a="1"/>
  <c r="Q149" i="25" a="1"/>
  <c r="S44" i="25" a="1"/>
  <c r="T145" i="25" a="1"/>
  <c r="R140" i="25" a="1"/>
  <c r="Q141" i="25" a="1"/>
  <c r="U36" i="25" a="1"/>
  <c r="S67" i="25" a="1"/>
  <c r="R54" i="25" a="1"/>
  <c r="U20" i="25" a="1"/>
  <c r="S106" i="25" a="1"/>
  <c r="U69" i="25" a="1"/>
  <c r="Q81" i="25" a="1"/>
  <c r="S129" i="25" a="1"/>
  <c r="R52" i="25" a="1"/>
  <c r="U100" i="25" a="1"/>
  <c r="T96" i="25" a="1"/>
  <c r="T85" i="25" a="1"/>
  <c r="R109" i="25" a="1"/>
  <c r="Q142" i="25" a="1"/>
  <c r="T116" i="25" a="1"/>
  <c r="S18" i="25" a="1"/>
  <c r="Q176" i="25" a="1"/>
  <c r="S70" i="25" a="1"/>
  <c r="U98" i="25" a="1"/>
  <c r="S145" i="25" a="1"/>
  <c r="Q66" i="25" a="1"/>
  <c r="T12" i="25" a="1"/>
  <c r="S90" i="25" a="1"/>
  <c r="R18" i="25" a="1"/>
  <c r="S86" i="25" a="1"/>
  <c r="Q88" i="25" a="1"/>
  <c r="S71" i="25" a="1"/>
  <c r="S68" i="25" a="1"/>
  <c r="Q45" i="25" a="1"/>
  <c r="S43" i="25" a="1"/>
  <c r="U78" i="25" a="1"/>
  <c r="U118" i="25" a="1"/>
  <c r="U149" i="25" a="1"/>
  <c r="U13" i="25" a="1"/>
  <c r="R111" i="25" a="1"/>
  <c r="U23" i="26" a="1"/>
  <c r="S29" i="25" a="1"/>
  <c r="T10" i="26" a="1"/>
  <c r="S72" i="25" a="1"/>
  <c r="Q19" i="25" a="1"/>
  <c r="R74" i="25" a="1"/>
  <c r="U111" i="25" a="1"/>
  <c r="Q161" i="23" a="1"/>
  <c r="S132" i="25" a="1"/>
  <c r="Q41" i="25" a="1"/>
  <c r="Q44" i="25" a="1"/>
  <c r="S146" i="25" a="1"/>
  <c r="R45" i="25" a="1"/>
  <c r="R89" i="25" a="1"/>
  <c r="S20" i="25" a="1"/>
  <c r="Q139" i="25" a="1"/>
  <c r="T81" i="25" a="1"/>
  <c r="R108" i="25" a="1"/>
  <c r="R129" i="25" a="1"/>
  <c r="T76" i="25" a="1"/>
  <c r="Q33" i="25" a="1"/>
  <c r="U82" i="25" a="1"/>
  <c r="R118" i="26" a="1"/>
  <c r="Q72" i="25" a="1"/>
  <c r="R91" i="25" a="1"/>
  <c r="U16" i="25" a="1"/>
  <c r="T112" i="26" a="1"/>
  <c r="R20" i="25" a="1"/>
  <c r="Q129" i="25" a="1"/>
  <c r="Q89" i="25" a="1"/>
  <c r="Q103" i="25" a="1"/>
  <c r="S103" i="25" a="1"/>
  <c r="R146" i="25" a="1"/>
  <c r="R23" i="26" a="1"/>
  <c r="U12" i="25" a="1"/>
  <c r="R34" i="25" a="1"/>
  <c r="Q70" i="25" a="1"/>
  <c r="U75" i="25" a="1"/>
  <c r="U76" i="25" a="1"/>
  <c r="U102" i="25" a="1"/>
  <c r="U48" i="25" a="1"/>
  <c r="R65" i="25" a="1"/>
  <c r="T31" i="25" a="1"/>
  <c r="R137" i="25" a="1"/>
  <c r="T47" i="25" a="1"/>
  <c r="T128" i="25" a="1"/>
  <c r="U77" i="25" a="1"/>
  <c r="R28" i="25" a="1"/>
  <c r="R88" i="25" a="1"/>
  <c r="S134" i="25" a="1"/>
  <c r="Q30" i="25" a="1"/>
  <c r="U103" i="25" a="1"/>
  <c r="S79" i="25" a="1"/>
  <c r="R130" i="25" a="1"/>
  <c r="S110" i="25" a="1"/>
  <c r="R42" i="25" a="1"/>
  <c r="R101" i="25" a="1"/>
  <c r="Q118" i="25" a="1"/>
  <c r="R97" i="25" a="1"/>
  <c r="U135" i="25" a="1"/>
  <c r="T72" i="25" a="1"/>
  <c r="U29" i="25" a="1"/>
  <c r="U119" i="25" a="1"/>
  <c r="S84" i="25" a="1"/>
  <c r="R46" i="25" a="1"/>
  <c r="Q84" i="25" a="1"/>
  <c r="Q132" i="25" a="1"/>
  <c r="T140" i="25" a="1"/>
  <c r="U128" i="25" a="1"/>
  <c r="S102" i="25" a="1"/>
  <c r="U144" i="25" a="1"/>
  <c r="Q138" i="25" a="1"/>
  <c r="Q102" i="25" a="1"/>
  <c r="R25" i="25" a="1"/>
  <c r="T80" i="25" a="1"/>
  <c r="Q160" i="23" a="1"/>
  <c r="Q34" i="25" a="1"/>
  <c r="R118" i="25" a="1"/>
  <c r="R67" i="25" a="1"/>
  <c r="R77" i="25" a="1"/>
  <c r="S42" i="25" a="1"/>
  <c r="R115" i="25" a="1"/>
  <c r="R26" i="25" a="1"/>
  <c r="T75" i="25" a="1"/>
  <c r="Q95" i="25" a="1"/>
  <c r="T112" i="25" a="1"/>
  <c r="U33" i="25" a="1"/>
  <c r="T55" i="25" a="1"/>
  <c r="Q109" i="25" a="1"/>
  <c r="U104" i="25" a="1"/>
  <c r="T129" i="25" a="1"/>
  <c r="S66" i="25" a="1"/>
  <c r="S92" i="25" a="1"/>
  <c r="U34" i="25" a="1"/>
  <c r="U46" i="25" a="1"/>
  <c r="T40" i="25" a="1"/>
  <c r="Q125" i="25" a="1"/>
  <c r="U66" i="25" a="1"/>
  <c r="S74" i="25" a="1"/>
  <c r="Q31" i="25" a="1"/>
  <c r="U115" i="25" a="1"/>
  <c r="Q29" i="25" a="1"/>
  <c r="Q104" i="25" a="1"/>
  <c r="Q22" i="25" a="1"/>
  <c r="S131" i="25" a="1"/>
  <c r="U113" i="25" a="1"/>
  <c r="Q108" i="25" a="1"/>
  <c r="S51" i="25" a="1"/>
  <c r="Q69" i="25" a="1"/>
  <c r="R92" i="25" a="1"/>
  <c r="R11" i="26" a="1"/>
  <c r="R106" i="25" a="1"/>
  <c r="R75" i="25" a="1"/>
  <c r="Q92" i="25" a="1"/>
  <c r="R149" i="25" a="1"/>
  <c r="R43" i="25" a="1"/>
  <c r="R79" i="25" a="1"/>
  <c r="S130" i="25" a="1"/>
  <c r="T138" i="25" a="1"/>
  <c r="T122" i="25" a="1"/>
  <c r="T108" i="25" a="1"/>
  <c r="R83" i="25" a="1"/>
  <c r="U18" i="25" a="1"/>
  <c r="R22" i="25" a="1"/>
  <c r="T34" i="25" a="1"/>
  <c r="T89" i="25" a="1"/>
  <c r="Q37" i="25" a="1"/>
  <c r="U54" i="25" a="1"/>
  <c r="U90" i="25" a="1"/>
  <c r="Q20" i="25" a="1"/>
  <c r="T146" i="25" a="1"/>
  <c r="T77" i="25" a="1"/>
  <c r="T13" i="25" a="1"/>
  <c r="S118" i="25" a="1"/>
  <c r="Q49" i="25" a="1"/>
  <c r="S101" i="25" a="1"/>
  <c r="R136" i="25" a="1"/>
  <c r="Q53" i="25" a="1"/>
  <c r="T121" i="25" a="1"/>
  <c r="S127" i="25" a="1"/>
  <c r="T36" i="25" a="1"/>
  <c r="R16" i="25" a="1"/>
  <c r="R104" i="25" a="1"/>
  <c r="R31" i="25" a="1"/>
  <c r="R116" i="25" a="1"/>
  <c r="R14" i="25" a="1"/>
  <c r="Q86" i="25" a="1"/>
  <c r="U84" i="25" a="1"/>
  <c r="R96" i="25" a="1"/>
  <c r="Q25" i="25" a="1"/>
  <c r="S73" i="25" a="1"/>
  <c r="U22" i="25" a="1"/>
  <c r="U142" i="25" a="1"/>
  <c r="S125" i="25" a="1"/>
  <c r="R95" i="25" a="1"/>
  <c r="U122" i="25" a="1"/>
  <c r="Q47" i="25" a="1"/>
  <c r="R127" i="25" a="1"/>
  <c r="Q82" i="25" a="1"/>
  <c r="R81" i="25" a="1"/>
  <c r="T132" i="25" a="1"/>
  <c r="U91" i="25" a="1"/>
  <c r="U51" i="25" a="1"/>
  <c r="T20" i="25" a="1"/>
  <c r="T25" i="25" a="1"/>
  <c r="Q94" i="25" a="1"/>
  <c r="S65" i="25" a="1"/>
  <c r="R98" i="25" a="1"/>
  <c r="Q140" i="25" a="1"/>
  <c r="U129" i="25" a="1"/>
  <c r="T73" i="25" a="1"/>
  <c r="R69" i="25" a="1"/>
  <c r="R139" i="25" a="1"/>
  <c r="Q180" i="25" a="1"/>
  <c r="Q127" i="25" a="1"/>
  <c r="R147" i="25" a="1"/>
  <c r="Q80" i="25" a="1"/>
  <c r="Q118" i="26" a="1"/>
  <c r="R41" i="25" a="1"/>
  <c r="R47" i="25" a="1"/>
  <c r="S36" i="25" a="1"/>
  <c r="R121" i="25" a="1"/>
  <c r="T114" i="25" a="1"/>
  <c r="Q55" i="25" a="1"/>
  <c r="T32" i="25" a="1"/>
  <c r="R12" i="25" a="1"/>
  <c r="U87" i="25" a="1"/>
  <c r="T119" i="25" a="1"/>
  <c r="T69" i="25" a="1"/>
  <c r="U132" i="25" a="1"/>
  <c r="S115" i="25" a="1"/>
  <c r="S77" i="25" a="1"/>
  <c r="S55" i="25" a="1"/>
  <c r="Q99" i="25" a="1"/>
  <c r="Q114" i="25" a="1"/>
  <c r="R48" i="25" a="1"/>
  <c r="Q90" i="25" a="1"/>
  <c r="T33" i="25" a="1"/>
  <c r="T147" i="25" a="1"/>
  <c r="U95" i="25" a="1"/>
  <c r="U108" i="25" a="1"/>
  <c r="Q105" i="25" a="1"/>
  <c r="Q12" i="25" a="1"/>
  <c r="S139" i="25" a="1"/>
  <c r="Q26" i="25" a="1"/>
  <c r="Q135" i="25" a="1"/>
  <c r="R94" i="25" a="1"/>
  <c r="R132" i="25" a="1"/>
  <c r="R15" i="25" a="1"/>
  <c r="R103" i="25" a="1"/>
  <c r="Q146" i="25" a="1"/>
  <c r="Q40" i="25" a="1"/>
  <c r="U72" i="25" a="1"/>
  <c r="S89" i="25" a="1"/>
  <c r="T88" i="25" a="1"/>
  <c r="S112" i="25" a="1"/>
  <c r="S122" i="25" a="1"/>
  <c r="U133" i="25" a="1"/>
  <c r="T143" i="25" a="1"/>
  <c r="U146" i="25" a="1"/>
  <c r="U116" i="25" a="1"/>
  <c r="T79" i="25" a="1"/>
  <c r="Q76" i="25" a="1"/>
  <c r="T22" i="25" a="1"/>
  <c r="R114" i="25" a="1"/>
  <c r="T14" i="25" a="1"/>
  <c r="R33" i="25" a="1"/>
  <c r="R143" i="25" a="1"/>
  <c r="T94" i="25" a="1"/>
  <c r="R133" i="25" a="1"/>
  <c r="R113" i="25" a="1"/>
  <c r="U81" i="25" a="1"/>
  <c r="S111" i="25" a="1"/>
  <c r="T28" i="25" a="1"/>
  <c r="R70" i="25" a="1"/>
  <c r="Q52" i="25" a="1"/>
  <c r="T54" i="25" a="1"/>
  <c r="R53" i="25" a="1"/>
  <c r="U94" i="25" a="1"/>
  <c r="U125" i="25" a="1"/>
  <c r="T110" i="25" a="1"/>
  <c r="U112" i="25" a="1"/>
  <c r="R32" i="25" a="1"/>
  <c r="S69" i="25" a="1"/>
  <c r="Q73" i="25" a="1"/>
  <c r="Q186" i="25" a="1"/>
  <c r="R73" i="25" a="1"/>
  <c r="R102" i="25" a="1"/>
  <c r="U105" i="25" a="1"/>
  <c r="T19" i="25" a="1"/>
  <c r="Q153" i="23" a="1"/>
  <c r="R39" i="25" a="1"/>
  <c r="T97" i="25" a="1"/>
  <c r="S114" i="25" a="1"/>
  <c r="S82" i="25" a="1"/>
  <c r="T118" i="25" a="1"/>
  <c r="T84" i="25" a="1"/>
  <c r="S121" i="25" a="1"/>
  <c r="T39" i="25" a="1"/>
  <c r="U80" i="25" a="1"/>
  <c r="R110" i="25" a="1"/>
  <c r="S98" i="25" a="1"/>
  <c r="Q115" i="25" a="1"/>
  <c r="S28" i="25" a="1"/>
  <c r="T45" i="25" a="1"/>
  <c r="Q74" i="25" a="1"/>
  <c r="T124" i="25" a="1"/>
  <c r="U41" i="25" a="1"/>
  <c r="Q113" i="25" a="1"/>
  <c r="T74" i="25" a="1"/>
  <c r="T133" i="25" a="1"/>
  <c r="S75" i="25" a="1"/>
  <c r="T23" i="26" a="1"/>
  <c r="S138" i="25" a="1"/>
  <c r="T26" i="25" a="1"/>
  <c r="U86" i="25" a="1"/>
  <c r="R145" i="25" a="1"/>
  <c r="U127" i="25" a="1"/>
  <c r="T37" i="25" a="1"/>
  <c r="T125" i="25" a="1"/>
  <c r="U137" i="25" a="1"/>
  <c r="T137" i="25" a="1"/>
  <c r="S49" i="25" a="1"/>
  <c r="T82" i="25" a="1"/>
  <c r="S140" i="25" a="1"/>
  <c r="R128" i="25" a="1"/>
  <c r="S104" i="25" a="1"/>
  <c r="T141" i="25" a="1"/>
  <c r="U138" i="25" a="1"/>
  <c r="T68" i="25" a="1"/>
  <c r="T71" i="25" a="1"/>
  <c r="U88" i="25" a="1"/>
  <c r="Q182" i="25" a="1"/>
  <c r="T18" i="25" a="1"/>
  <c r="Q167" i="25" a="1"/>
  <c r="T27" i="25" a="1"/>
  <c r="U121" i="25" a="1"/>
  <c r="R55" i="25" a="1"/>
  <c r="U47" i="25" a="1"/>
  <c r="T103" i="25" a="1"/>
  <c r="T100" i="25" a="1"/>
  <c r="Q46" i="25" a="1"/>
  <c r="R40" i="25" a="1"/>
  <c r="S53" i="25" a="1"/>
  <c r="T66" i="25" a="1"/>
  <c r="Q35" i="25" a="1"/>
  <c r="Q124" i="25" a="1"/>
  <c r="T93" i="25" a="1"/>
  <c r="U141" i="25" a="1"/>
  <c r="S88" i="25" a="1"/>
  <c r="U93" i="25" a="1"/>
  <c r="Q18" i="25" a="1"/>
  <c r="U31" i="25" a="1"/>
  <c r="Q91" i="25" a="1"/>
  <c r="R125" i="25" a="1"/>
  <c r="S48" i="25" a="1"/>
  <c r="Q123" i="25" a="1"/>
  <c r="T46" i="25" a="1"/>
  <c r="Q106" i="25" a="1"/>
  <c r="T144" i="25" a="1"/>
  <c r="U110" i="25" a="1"/>
  <c r="S32" i="25" a="1"/>
  <c r="T149" i="25" a="1"/>
  <c r="R66" i="25" a="1"/>
  <c r="R123" i="25" a="1"/>
  <c r="T101" i="25" a="1"/>
  <c r="R124" i="25" a="1"/>
  <c r="S26" i="25" a="1"/>
  <c r="T115" i="25" a="1"/>
  <c r="R19" i="25" a="1"/>
  <c r="Q159" i="23" a="1"/>
  <c r="S133" i="25" a="1"/>
  <c r="Q155" i="23" a="1"/>
  <c r="U52" i="25" a="1"/>
  <c r="R141" i="25" a="1"/>
  <c r="U45" i="25" a="1"/>
  <c r="S19" i="25" a="1"/>
  <c r="S123" i="25" a="1"/>
  <c r="U124" i="25" a="1"/>
  <c r="R142" i="25" a="1"/>
  <c r="Q112" i="25" a="1"/>
  <c r="Q27" i="25" a="1"/>
  <c r="U143" i="25" a="1"/>
  <c r="T92" i="25" a="1"/>
  <c r="T142" i="25" a="1"/>
  <c r="Q77" i="25" a="1"/>
  <c r="T90" i="25" a="1"/>
  <c r="R134" i="25" a="1"/>
  <c r="Q147" i="25" a="1"/>
  <c r="S52" i="25" a="1"/>
  <c r="U67" i="25" a="1"/>
  <c r="Q87" i="25" a="1"/>
  <c r="U42" i="25" a="1"/>
  <c r="S87" i="25" a="1"/>
  <c r="S31" i="25" a="1"/>
  <c r="Q75" i="25" a="1"/>
  <c r="S149" i="25" a="1"/>
  <c r="Q121" i="25" a="1"/>
  <c r="R27" i="25" a="1"/>
  <c r="S96" i="25" a="1"/>
  <c r="U26" i="25" a="1"/>
  <c r="R135" i="25" a="1"/>
  <c r="S24" i="26" a="1"/>
  <c r="U14" i="25" a="1"/>
  <c r="R82" i="25" a="1"/>
  <c r="S11" i="26" a="1"/>
  <c r="Q54" i="25" a="1"/>
  <c r="Q13" i="25" a="1"/>
  <c r="U89" i="25" a="1"/>
  <c r="U37" i="25" a="1"/>
  <c r="Q93" i="25" a="1"/>
  <c r="S142" i="25" a="1"/>
  <c r="R87" i="25" a="1"/>
  <c r="Q65" i="25" a="1"/>
  <c r="Q42" i="25" a="1"/>
  <c r="S94" i="25" a="1"/>
  <c r="S135" i="25" a="1"/>
  <c r="U55" i="25" a="1"/>
  <c r="R131" i="25" a="1"/>
  <c r="T38" i="25" a="1"/>
  <c r="S15" i="25" a="1"/>
  <c r="S25" i="25" a="1"/>
  <c r="S136" i="25" a="1"/>
  <c r="T127" i="25" a="1"/>
  <c r="U130" i="25" a="1"/>
  <c r="T104" i="25" a="1"/>
  <c r="U32" i="25" a="1"/>
  <c r="R72" i="25" a="1"/>
  <c r="U109" i="25" a="1"/>
  <c r="R85" i="25" a="1"/>
  <c r="U83" i="25" a="1"/>
  <c r="S54" i="25" a="1"/>
  <c r="S83" i="25" a="1"/>
  <c r="U19" i="25" a="1"/>
  <c r="S27" i="25" a="1"/>
  <c r="U28" i="25" a="1"/>
  <c r="Q39" i="25" a="1"/>
  <c r="U49" i="25" a="1"/>
  <c r="S41" i="25" a="1"/>
  <c r="U97" i="25" a="1"/>
  <c r="U40" i="25" a="1"/>
  <c r="Q110" i="25" a="1"/>
  <c r="Q51" i="25" a="1"/>
  <c r="R100" i="25" a="1"/>
  <c r="U15" i="25" a="1"/>
  <c r="S46" i="25" a="1"/>
  <c r="S99" i="25" a="1"/>
  <c r="Q154" i="23" a="1"/>
  <c r="T70" i="25" a="1"/>
  <c r="S13" i="25" a="1"/>
  <c r="Q122" i="25" a="1"/>
  <c r="U44" i="25" a="1"/>
  <c r="T83" i="25" a="1"/>
  <c r="U10" i="26" a="1"/>
  <c r="R44" i="25" a="1"/>
  <c r="Q38" i="25" a="1"/>
  <c r="T11" i="26" a="1"/>
  <c r="S124" i="25" a="1"/>
  <c r="T136" i="25" a="1"/>
  <c r="S137" i="25" a="1"/>
  <c r="U27" i="25" a="1"/>
  <c r="T102" i="25" a="1"/>
  <c r="R10" i="26" a="1"/>
  <c r="T95" i="25" a="1"/>
  <c r="T29" i="25" a="1"/>
  <c r="T24" i="26" a="1"/>
  <c r="U92" i="25" a="1"/>
  <c r="S147" i="25" a="1"/>
  <c r="R86" i="25" a="1"/>
  <c r="T99" i="25" a="1"/>
  <c r="S97" i="25" a="1"/>
  <c r="U70" i="25" a="1"/>
  <c r="Q83" i="25" a="1"/>
  <c r="S113" i="25" a="1"/>
  <c r="U35" i="25" a="1"/>
  <c r="T98" i="25" a="1"/>
  <c r="Q144" i="25" a="1"/>
  <c r="R144" i="25" a="1"/>
  <c r="Q36" i="25" a="1"/>
  <c r="R35" i="25" a="1"/>
  <c r="T52" i="25" a="1"/>
  <c r="Q43" i="25" a="1"/>
  <c r="U136" i="25" a="1"/>
  <c r="U43" i="25" a="1"/>
  <c r="T134" i="26" a="1"/>
  <c r="Q136" i="25" a="1"/>
  <c r="U106" i="25" a="1"/>
  <c r="R105" i="25" a="1"/>
  <c r="Q101" i="25" a="1"/>
  <c r="T87" i="25" a="1"/>
  <c r="T67" i="25" a="1"/>
  <c r="R119" i="25" a="1"/>
  <c r="U145" i="25" a="1"/>
  <c r="U53" i="25" a="1"/>
  <c r="U101" i="25" a="1"/>
  <c r="R49" i="25" a="1"/>
  <c r="U85" i="25" a="1"/>
  <c r="R80" i="25" a="1"/>
  <c r="T135" i="25" a="1"/>
  <c r="S95" i="25" a="1"/>
  <c r="S14" i="25" a="1"/>
  <c r="Q10" i="26" a="1"/>
  <c r="U123" i="25" a="1"/>
  <c r="T78" i="25" a="1"/>
  <c r="U131" i="25" a="1"/>
  <c r="S37" i="25" a="1"/>
  <c r="U114" i="25" a="1"/>
  <c r="R51" i="25" a="1"/>
  <c r="U140" i="25" a="1"/>
  <c r="Q133" i="25" a="1"/>
  <c r="T51" i="25" a="1"/>
  <c r="T131" i="25" a="1"/>
  <c r="Q98" i="25" a="1"/>
  <c r="T35" i="25" a="1"/>
  <c r="S108" i="25" a="1"/>
  <c r="Q28" i="25" a="1"/>
  <c r="Q152" i="23" a="1"/>
  <c r="S100" i="25" a="1"/>
  <c r="S144" i="25" a="1"/>
  <c r="S85" i="25" a="1"/>
  <c r="S119" i="25" a="1"/>
  <c r="S47" i="25" a="1"/>
  <c r="S12" i="25" a="1"/>
  <c r="U139" i="25" a="1"/>
  <c r="U11" i="26" a="1"/>
  <c r="Q131" i="25" a="1"/>
  <c r="Q116" i="25" a="1"/>
  <c r="U147" i="25" a="1"/>
  <c r="Q158" i="23" a="1"/>
  <c r="S116" i="25" a="1"/>
  <c r="U30" i="25" a="1"/>
  <c r="S141" i="25" a="1"/>
  <c r="Q11" i="26" a="1"/>
  <c r="Q79" i="25" a="1"/>
  <c r="R36" i="25" a="1"/>
  <c r="T86" i="25" a="1"/>
  <c r="Q85" i="25" a="1"/>
  <c r="S40" i="25" a="1"/>
  <c r="Q145" i="25" a="1"/>
  <c r="T41" i="25" a="1"/>
  <c r="U74" i="25" a="1"/>
  <c r="S80" i="25" a="1"/>
  <c r="U25" i="26" a="1"/>
  <c r="S118" i="26" a="1"/>
  <c r="R99" i="25" a="1"/>
  <c r="S81" i="25" a="1"/>
  <c r="R138" i="25" a="1"/>
  <c r="U79" i="25" a="1"/>
  <c r="S30" i="25" a="1"/>
  <c r="S109" i="25" a="1"/>
  <c r="T139" i="25" a="1"/>
  <c r="R84" i="25" a="1"/>
  <c r="T30" i="25" a="1"/>
  <c r="U68" i="25" a="1"/>
  <c r="U71" i="25" a="1"/>
  <c r="Q68" i="25" a="1"/>
  <c r="Q71" i="25" a="1"/>
  <c r="U118" i="26" a="1"/>
  <c r="R38" i="25" a="1"/>
  <c r="Q128" i="25" a="1"/>
  <c r="S38" i="25" a="1"/>
  <c r="Q134" i="25" a="1"/>
  <c r="Q130" i="25" a="1"/>
  <c r="Q96" i="25" a="1"/>
  <c r="T42" i="25" a="1"/>
  <c r="Q97" i="25" a="1"/>
  <c r="R29" i="25" a="1"/>
  <c r="R13" i="25" a="1"/>
  <c r="T44" i="25" a="1"/>
  <c r="S45" i="25" a="1"/>
  <c r="U73" i="25" a="1"/>
  <c r="U134" i="25" a="1"/>
  <c r="R24" i="26" a="1"/>
  <c r="S35" i="25" a="1"/>
  <c r="R76" i="25" a="1"/>
  <c r="S128" i="25" a="1"/>
  <c r="Q16" i="25" a="1"/>
  <c r="S33" i="25" a="1"/>
  <c r="S93" i="25" a="1"/>
  <c r="T105" i="25" a="1"/>
  <c r="R37" i="25" a="1"/>
  <c r="Q78" i="25" a="1"/>
  <c r="T91" i="25" a="1"/>
  <c r="Q15" i="25" a="1"/>
  <c r="Q137" i="25" a="1"/>
  <c r="Q48" i="25" a="1"/>
  <c r="T109" i="25" a="1"/>
  <c r="Q143" i="25" a="1"/>
  <c r="U96" i="25" a="1"/>
  <c r="T123" i="25" a="1"/>
  <c r="AB100" i="24" l="1"/>
  <c r="G13" i="24"/>
  <c r="B170" i="24"/>
  <c r="AB146" i="24"/>
  <c r="AB127" i="24"/>
  <c r="K11" i="24"/>
  <c r="K80" i="24"/>
  <c r="AB56" i="26"/>
  <c r="AB37" i="24"/>
  <c r="AC58" i="26"/>
  <c r="AD128" i="24"/>
  <c r="I61" i="26"/>
  <c r="AD62" i="26"/>
  <c r="J59" i="24"/>
  <c r="AB15" i="24"/>
  <c r="H60" i="24"/>
  <c r="AA127" i="24"/>
  <c r="K109" i="24"/>
  <c r="AA86" i="24"/>
  <c r="K73" i="24"/>
  <c r="AA101" i="24"/>
  <c r="AD58" i="24"/>
  <c r="AC23" i="25"/>
  <c r="AB62" i="24"/>
  <c r="AC74" i="24"/>
  <c r="K96" i="24"/>
  <c r="AB52" i="24"/>
  <c r="AD131" i="24"/>
  <c r="AC130" i="24"/>
  <c r="H126" i="26"/>
  <c r="AD35" i="24"/>
  <c r="I75" i="24"/>
  <c r="AA38" i="24"/>
  <c r="J61" i="24"/>
  <c r="AB61" i="24"/>
  <c r="AE57" i="24"/>
  <c r="AA126" i="26"/>
  <c r="G17" i="24"/>
  <c r="I55" i="24"/>
  <c r="H111" i="24"/>
  <c r="J145" i="24"/>
  <c r="AB130" i="24"/>
  <c r="J47" i="24"/>
  <c r="H112" i="24"/>
  <c r="AD63" i="26"/>
  <c r="J138" i="24"/>
  <c r="H135" i="24"/>
  <c r="AE15" i="24"/>
  <c r="I59" i="24"/>
  <c r="K147" i="24"/>
  <c r="K116" i="24"/>
  <c r="K124" i="24"/>
  <c r="AA59" i="24"/>
  <c r="H113" i="24"/>
  <c r="AA97" i="24"/>
  <c r="I15" i="24"/>
  <c r="I54" i="24"/>
  <c r="AB28" i="24"/>
  <c r="K107" i="26"/>
  <c r="AC73" i="24"/>
  <c r="AA111" i="24"/>
  <c r="AD143" i="24"/>
  <c r="J86" i="24"/>
  <c r="I17" i="24"/>
  <c r="Q177" i="24"/>
  <c r="AA177" i="24" s="1"/>
  <c r="AD31" i="24"/>
  <c r="AE113" i="24"/>
  <c r="I77" i="24"/>
  <c r="G69" i="24"/>
  <c r="AE46" i="24"/>
  <c r="J146" i="24"/>
  <c r="H137" i="24"/>
  <c r="AA28" i="24"/>
  <c r="I57" i="26"/>
  <c r="AB58" i="24"/>
  <c r="G92" i="24"/>
  <c r="AD148" i="26"/>
  <c r="AA78" i="24"/>
  <c r="K59" i="24"/>
  <c r="G82" i="24"/>
  <c r="J110" i="24"/>
  <c r="I128" i="24"/>
  <c r="AC99" i="24"/>
  <c r="G54" i="24"/>
  <c r="I34" i="24"/>
  <c r="G138" i="24"/>
  <c r="AD38" i="24"/>
  <c r="AA23" i="24"/>
  <c r="AC40" i="24"/>
  <c r="AC123" i="24"/>
  <c r="AD87" i="24"/>
  <c r="AD53" i="24"/>
  <c r="AE126" i="24"/>
  <c r="G60" i="24"/>
  <c r="AB44" i="24"/>
  <c r="AC146" i="24"/>
  <c r="AA62" i="26"/>
  <c r="AD130" i="24"/>
  <c r="K105" i="24"/>
  <c r="K69" i="24"/>
  <c r="J29" i="24"/>
  <c r="I58" i="24"/>
  <c r="AB25" i="24"/>
  <c r="AA55" i="24"/>
  <c r="AD69" i="24"/>
  <c r="J80" i="24"/>
  <c r="J64" i="26"/>
  <c r="J59" i="26"/>
  <c r="AD55" i="24"/>
  <c r="K54" i="24"/>
  <c r="G100" i="24"/>
  <c r="AC129" i="24"/>
  <c r="G32" i="24"/>
  <c r="AA107" i="26"/>
  <c r="AC14" i="24"/>
  <c r="AD142" i="24"/>
  <c r="G56" i="26"/>
  <c r="K87" i="24"/>
  <c r="H56" i="24"/>
  <c r="AE85" i="24"/>
  <c r="AD113" i="24"/>
  <c r="H122" i="24"/>
  <c r="AC24" i="25"/>
  <c r="AB55" i="24"/>
  <c r="I147" i="24"/>
  <c r="B154" i="22"/>
  <c r="J58" i="26"/>
  <c r="AE114" i="24"/>
  <c r="I124" i="24"/>
  <c r="AC97" i="24"/>
  <c r="AE126" i="26"/>
  <c r="G12" i="24"/>
  <c r="J67" i="24"/>
  <c r="AC69" i="24"/>
  <c r="AB105" i="24"/>
  <c r="AB101" i="24"/>
  <c r="J75" i="24"/>
  <c r="AA58" i="24"/>
  <c r="AE140" i="24"/>
  <c r="K88" i="24"/>
  <c r="AD141" i="24"/>
  <c r="AB131" i="24"/>
  <c r="AA148" i="26"/>
  <c r="J20" i="24"/>
  <c r="AE56" i="24"/>
  <c r="K62" i="24"/>
  <c r="AA105" i="24"/>
  <c r="T123" i="25"/>
  <c r="AD123" i="25" s="1"/>
  <c r="U96" i="25"/>
  <c r="AE96" i="25" s="1"/>
  <c r="Q143" i="25"/>
  <c r="G143" i="25" s="1"/>
  <c r="T109" i="25"/>
  <c r="J109" i="25" s="1"/>
  <c r="Q48" i="25"/>
  <c r="G48" i="25" s="1"/>
  <c r="Q137" i="25"/>
  <c r="G137" i="25" s="1"/>
  <c r="Q15" i="25"/>
  <c r="AA15" i="25" s="1"/>
  <c r="T91" i="25"/>
  <c r="J91" i="25" s="1"/>
  <c r="Q78" i="25"/>
  <c r="AA78" i="25" s="1"/>
  <c r="R37" i="25"/>
  <c r="AB37" i="25" s="1"/>
  <c r="T105" i="25"/>
  <c r="AD105" i="25" s="1"/>
  <c r="S93" i="25"/>
  <c r="AC93" i="25" s="1"/>
  <c r="S33" i="25"/>
  <c r="Q16" i="25"/>
  <c r="S128" i="25"/>
  <c r="I128" i="25" s="1"/>
  <c r="R76" i="25"/>
  <c r="H76" i="25" s="1"/>
  <c r="S35" i="25"/>
  <c r="AC35" i="25" s="1"/>
  <c r="R24" i="26"/>
  <c r="H24" i="26" s="1"/>
  <c r="U134" i="25"/>
  <c r="K134" i="25" s="1"/>
  <c r="U73" i="25"/>
  <c r="AE73" i="25" s="1"/>
  <c r="S45" i="25"/>
  <c r="I45" i="25" s="1"/>
  <c r="T44" i="25"/>
  <c r="AD44" i="25" s="1"/>
  <c r="R13" i="25"/>
  <c r="H13" i="25" s="1"/>
  <c r="R29" i="25"/>
  <c r="H29" i="25" s="1"/>
  <c r="Q97" i="25"/>
  <c r="AA97" i="25" s="1"/>
  <c r="T42" i="25"/>
  <c r="Q96" i="25"/>
  <c r="AA96" i="25" s="1"/>
  <c r="Q130" i="25"/>
  <c r="Q134" i="25"/>
  <c r="AA134" i="25" s="1"/>
  <c r="S38" i="25"/>
  <c r="I38" i="25" s="1"/>
  <c r="Q128" i="25"/>
  <c r="G128" i="25" s="1"/>
  <c r="R38" i="25"/>
  <c r="H38" i="25" s="1"/>
  <c r="U118" i="26"/>
  <c r="AE118" i="26" s="1"/>
  <c r="Q71" i="25"/>
  <c r="G71" i="25" s="1"/>
  <c r="Q68" i="25"/>
  <c r="AA68" i="25" s="1"/>
  <c r="U71" i="25"/>
  <c r="K71" i="25" s="1"/>
  <c r="U68" i="25"/>
  <c r="AE68" i="25" s="1"/>
  <c r="T30" i="25"/>
  <c r="AD30" i="25" s="1"/>
  <c r="R84" i="25"/>
  <c r="AB84" i="25" s="1"/>
  <c r="T139" i="25"/>
  <c r="S109" i="25"/>
  <c r="I109" i="25" s="1"/>
  <c r="S30" i="25"/>
  <c r="U79" i="25"/>
  <c r="K79" i="25" s="1"/>
  <c r="R138" i="25"/>
  <c r="AB138" i="25" s="1"/>
  <c r="S81" i="25"/>
  <c r="AC81" i="25" s="1"/>
  <c r="R99" i="25"/>
  <c r="H99" i="25" s="1"/>
  <c r="S118" i="26"/>
  <c r="I118" i="26" s="1"/>
  <c r="U25" i="26"/>
  <c r="K25" i="26" s="1"/>
  <c r="S80" i="25"/>
  <c r="I80" i="25" s="1"/>
  <c r="U74" i="25"/>
  <c r="K74" i="25" s="1"/>
  <c r="T41" i="25"/>
  <c r="AD41" i="25" s="1"/>
  <c r="Q145" i="25"/>
  <c r="AA145" i="25" s="1"/>
  <c r="S40" i="25"/>
  <c r="AC40" i="25" s="1"/>
  <c r="Q85" i="25"/>
  <c r="G85" i="25" s="1"/>
  <c r="T86" i="25"/>
  <c r="AD86" i="25" s="1"/>
  <c r="R36" i="25"/>
  <c r="Q79" i="25"/>
  <c r="G79" i="25" s="1"/>
  <c r="Q11" i="26"/>
  <c r="G11" i="26" s="1"/>
  <c r="S141" i="25"/>
  <c r="AC141" i="25" s="1"/>
  <c r="U30" i="25"/>
  <c r="K30" i="25" s="1"/>
  <c r="S116" i="25"/>
  <c r="AC116" i="25" s="1"/>
  <c r="Q158" i="23"/>
  <c r="AA158" i="23" s="1"/>
  <c r="U147" i="25"/>
  <c r="K147" i="25" s="1"/>
  <c r="Q116" i="25"/>
  <c r="AA116" i="25" s="1"/>
  <c r="Q131" i="25"/>
  <c r="AA131" i="25" s="1"/>
  <c r="U11" i="26"/>
  <c r="K11" i="26" s="1"/>
  <c r="U139" i="25"/>
  <c r="K139" i="25" s="1"/>
  <c r="S12" i="25"/>
  <c r="S47" i="25"/>
  <c r="AC47" i="25" s="1"/>
  <c r="S119" i="25"/>
  <c r="S85" i="25"/>
  <c r="AC85" i="25" s="1"/>
  <c r="S144" i="25"/>
  <c r="I144" i="25" s="1"/>
  <c r="S100" i="25"/>
  <c r="I100" i="25" s="1"/>
  <c r="Q152" i="23"/>
  <c r="AA152" i="23" s="1"/>
  <c r="Q28" i="25"/>
  <c r="G28" i="25" s="1"/>
  <c r="S108" i="25"/>
  <c r="I108" i="25" s="1"/>
  <c r="T35" i="25"/>
  <c r="J35" i="25" s="1"/>
  <c r="Q98" i="25"/>
  <c r="AA98" i="25" s="1"/>
  <c r="T131" i="25"/>
  <c r="AD131" i="25" s="1"/>
  <c r="T51" i="25"/>
  <c r="J51" i="25" s="1"/>
  <c r="Q133" i="25"/>
  <c r="AA133" i="25" s="1"/>
  <c r="U140" i="25"/>
  <c r="AE140" i="25" s="1"/>
  <c r="R51" i="25"/>
  <c r="U114" i="25"/>
  <c r="S37" i="25"/>
  <c r="I37" i="25" s="1"/>
  <c r="U131" i="25"/>
  <c r="K131" i="25" s="1"/>
  <c r="T78" i="25"/>
  <c r="AD78" i="25" s="1"/>
  <c r="U123" i="25"/>
  <c r="K123" i="25" s="1"/>
  <c r="Q10" i="26"/>
  <c r="G10" i="26" s="1"/>
  <c r="S14" i="25"/>
  <c r="I14" i="25" s="1"/>
  <c r="S95" i="25"/>
  <c r="AC95" i="25" s="1"/>
  <c r="T135" i="25"/>
  <c r="AD135" i="25" s="1"/>
  <c r="R80" i="25"/>
  <c r="AB80" i="25" s="1"/>
  <c r="U85" i="25"/>
  <c r="K85" i="25" s="1"/>
  <c r="R49" i="25"/>
  <c r="AB49" i="25" s="1"/>
  <c r="U101" i="25"/>
  <c r="U53" i="25"/>
  <c r="U145" i="25"/>
  <c r="AE145" i="25" s="1"/>
  <c r="R119" i="25"/>
  <c r="H119" i="25" s="1"/>
  <c r="T67" i="25"/>
  <c r="J67" i="25" s="1"/>
  <c r="T87" i="25"/>
  <c r="AD87" i="25" s="1"/>
  <c r="Q101" i="25"/>
  <c r="G101" i="25" s="1"/>
  <c r="R105" i="25"/>
  <c r="AB105" i="25" s="1"/>
  <c r="U106" i="25"/>
  <c r="K106" i="25" s="1"/>
  <c r="Q136" i="25"/>
  <c r="AA136" i="25" s="1"/>
  <c r="T134" i="26"/>
  <c r="J134" i="26" s="1"/>
  <c r="U43" i="25"/>
  <c r="K43" i="25" s="1"/>
  <c r="U136" i="25"/>
  <c r="AE136" i="25" s="1"/>
  <c r="Q43" i="25"/>
  <c r="AA43" i="25" s="1"/>
  <c r="T52" i="25"/>
  <c r="AD52" i="25" s="1"/>
  <c r="R35" i="25"/>
  <c r="Q36" i="25"/>
  <c r="R144" i="25"/>
  <c r="H144" i="25" s="1"/>
  <c r="Q144" i="25"/>
  <c r="AA144" i="25" s="1"/>
  <c r="T98" i="25"/>
  <c r="J98" i="25" s="1"/>
  <c r="U35" i="25"/>
  <c r="AE35" i="25" s="1"/>
  <c r="S113" i="25"/>
  <c r="I113" i="25" s="1"/>
  <c r="Q83" i="25"/>
  <c r="G83" i="25" s="1"/>
  <c r="U70" i="25"/>
  <c r="AE70" i="25" s="1"/>
  <c r="S97" i="25"/>
  <c r="AC97" i="25" s="1"/>
  <c r="T99" i="25"/>
  <c r="AD99" i="25" s="1"/>
  <c r="R86" i="25"/>
  <c r="AB86" i="25" s="1"/>
  <c r="S147" i="25"/>
  <c r="AC147" i="25" s="1"/>
  <c r="U92" i="25"/>
  <c r="K92" i="25" s="1"/>
  <c r="T24" i="26"/>
  <c r="T29" i="25"/>
  <c r="T95" i="25"/>
  <c r="AD95" i="25" s="1"/>
  <c r="R10" i="26"/>
  <c r="H10" i="26" s="1"/>
  <c r="T102" i="25"/>
  <c r="J102" i="25" s="1"/>
  <c r="U27" i="25"/>
  <c r="AE27" i="25" s="1"/>
  <c r="S137" i="25"/>
  <c r="I137" i="25" s="1"/>
  <c r="T136" i="25"/>
  <c r="AD136" i="25" s="1"/>
  <c r="S124" i="25"/>
  <c r="I124" i="25" s="1"/>
  <c r="T11" i="26"/>
  <c r="J11" i="26" s="1"/>
  <c r="Q38" i="25"/>
  <c r="AA38" i="25" s="1"/>
  <c r="R44" i="25"/>
  <c r="H44" i="25" s="1"/>
  <c r="U10" i="26"/>
  <c r="AE10" i="26" s="1"/>
  <c r="T83" i="25"/>
  <c r="AD83" i="25" s="1"/>
  <c r="U44" i="25"/>
  <c r="Q122" i="25"/>
  <c r="S13" i="25"/>
  <c r="I13" i="25" s="1"/>
  <c r="T70" i="25"/>
  <c r="AD70" i="25" s="1"/>
  <c r="Q154" i="23"/>
  <c r="B154" i="23" s="1"/>
  <c r="S99" i="25"/>
  <c r="AC99" i="25" s="1"/>
  <c r="S46" i="25"/>
  <c r="I46" i="25" s="1"/>
  <c r="U15" i="25"/>
  <c r="AE15" i="25" s="1"/>
  <c r="R100" i="25"/>
  <c r="AB100" i="25" s="1"/>
  <c r="Q51" i="25"/>
  <c r="AA51" i="25" s="1"/>
  <c r="Q110" i="25"/>
  <c r="AA110" i="25" s="1"/>
  <c r="U40" i="25"/>
  <c r="AE40" i="25" s="1"/>
  <c r="U97" i="25"/>
  <c r="K97" i="25" s="1"/>
  <c r="S41" i="25"/>
  <c r="U49" i="25"/>
  <c r="Q39" i="25"/>
  <c r="U28" i="25"/>
  <c r="K28" i="25" s="1"/>
  <c r="S27" i="25"/>
  <c r="AC27" i="25" s="1"/>
  <c r="U19" i="25"/>
  <c r="K19" i="25" s="1"/>
  <c r="S83" i="25"/>
  <c r="I83" i="25" s="1"/>
  <c r="S54" i="25"/>
  <c r="AC54" i="25" s="1"/>
  <c r="U83" i="25"/>
  <c r="K83" i="25" s="1"/>
  <c r="R85" i="25"/>
  <c r="H85" i="25" s="1"/>
  <c r="U109" i="25"/>
  <c r="K109" i="25" s="1"/>
  <c r="R72" i="25"/>
  <c r="AB72" i="25" s="1"/>
  <c r="U32" i="25"/>
  <c r="AE32" i="25" s="1"/>
  <c r="T104" i="25"/>
  <c r="AD104" i="25" s="1"/>
  <c r="U130" i="25"/>
  <c r="AE130" i="25" s="1"/>
  <c r="T127" i="25"/>
  <c r="S136" i="25"/>
  <c r="S25" i="25"/>
  <c r="I25" i="25" s="1"/>
  <c r="S15" i="25"/>
  <c r="AC15" i="25" s="1"/>
  <c r="T38" i="25"/>
  <c r="AD38" i="25" s="1"/>
  <c r="R131" i="25"/>
  <c r="H131" i="25" s="1"/>
  <c r="U55" i="25"/>
  <c r="AE55" i="25" s="1"/>
  <c r="S135" i="25"/>
  <c r="I135" i="25" s="1"/>
  <c r="S94" i="25"/>
  <c r="I94" i="25" s="1"/>
  <c r="Q42" i="25"/>
  <c r="G42" i="25" s="1"/>
  <c r="Q65" i="25"/>
  <c r="G65" i="25" s="1"/>
  <c r="R87" i="25"/>
  <c r="H87" i="25" s="1"/>
  <c r="S142" i="25"/>
  <c r="AC142" i="25" s="1"/>
  <c r="Q93" i="25"/>
  <c r="AA93" i="25" s="1"/>
  <c r="U37" i="25"/>
  <c r="AE37" i="25" s="1"/>
  <c r="U89" i="25"/>
  <c r="Q13" i="25"/>
  <c r="AA13" i="25" s="1"/>
  <c r="Q54" i="25"/>
  <c r="AA54" i="25" s="1"/>
  <c r="S11" i="26"/>
  <c r="AC11" i="26" s="1"/>
  <c r="R82" i="25"/>
  <c r="H82" i="25" s="1"/>
  <c r="U14" i="25"/>
  <c r="K14" i="25" s="1"/>
  <c r="S24" i="26"/>
  <c r="I24" i="26" s="1"/>
  <c r="R135" i="25"/>
  <c r="AB135" i="25" s="1"/>
  <c r="U26" i="25"/>
  <c r="K26" i="25" s="1"/>
  <c r="S96" i="25"/>
  <c r="I96" i="25" s="1"/>
  <c r="R27" i="25"/>
  <c r="AB27" i="25" s="1"/>
  <c r="Q121" i="25"/>
  <c r="AA121" i="25" s="1"/>
  <c r="S149" i="25"/>
  <c r="AC149" i="25" s="1"/>
  <c r="Q75" i="25"/>
  <c r="S31" i="25"/>
  <c r="S87" i="25"/>
  <c r="AC87" i="25" s="1"/>
  <c r="U42" i="25"/>
  <c r="K42" i="25" s="1"/>
  <c r="Q87" i="25"/>
  <c r="AA87" i="25" s="1"/>
  <c r="U67" i="25"/>
  <c r="K67" i="25" s="1"/>
  <c r="S52" i="25"/>
  <c r="AC52" i="25" s="1"/>
  <c r="Q147" i="25"/>
  <c r="AA147" i="25" s="1"/>
  <c r="R134" i="25"/>
  <c r="AB134" i="25" s="1"/>
  <c r="T90" i="25"/>
  <c r="AD90" i="25" s="1"/>
  <c r="Q77" i="25"/>
  <c r="G77" i="25" s="1"/>
  <c r="T142" i="25"/>
  <c r="J142" i="25" s="1"/>
  <c r="T92" i="25"/>
  <c r="AD92" i="25" s="1"/>
  <c r="U143" i="25"/>
  <c r="K143" i="25" s="1"/>
  <c r="Q27" i="25"/>
  <c r="Q112" i="25"/>
  <c r="R142" i="25"/>
  <c r="H142" i="25" s="1"/>
  <c r="U124" i="25"/>
  <c r="S123" i="25"/>
  <c r="AC123" i="25" s="1"/>
  <c r="S19" i="25"/>
  <c r="I19" i="25" s="1"/>
  <c r="U45" i="25"/>
  <c r="AE45" i="25" s="1"/>
  <c r="R141" i="25"/>
  <c r="H141" i="25" s="1"/>
  <c r="U52" i="25"/>
  <c r="AE52" i="25" s="1"/>
  <c r="Q155" i="23"/>
  <c r="AA155" i="23" s="1"/>
  <c r="S133" i="25"/>
  <c r="I133" i="25" s="1"/>
  <c r="Q159" i="23"/>
  <c r="B159" i="23" s="1"/>
  <c r="R19" i="25"/>
  <c r="AB19" i="25" s="1"/>
  <c r="T115" i="25"/>
  <c r="J115" i="25" s="1"/>
  <c r="S26" i="25"/>
  <c r="R124" i="25"/>
  <c r="T101" i="25"/>
  <c r="AD101" i="25" s="1"/>
  <c r="R123" i="25"/>
  <c r="AB123" i="25" s="1"/>
  <c r="R66" i="25"/>
  <c r="AB66" i="25" s="1"/>
  <c r="T149" i="25"/>
  <c r="J149" i="25" s="1"/>
  <c r="S32" i="25"/>
  <c r="AC32" i="25" s="1"/>
  <c r="U110" i="25"/>
  <c r="K110" i="25" s="1"/>
  <c r="T144" i="25"/>
  <c r="J144" i="25" s="1"/>
  <c r="Q106" i="25"/>
  <c r="G106" i="25" s="1"/>
  <c r="T46" i="25"/>
  <c r="J46" i="25" s="1"/>
  <c r="Q123" i="25"/>
  <c r="AA123" i="25" s="1"/>
  <c r="S48" i="25"/>
  <c r="I48" i="25" s="1"/>
  <c r="R125" i="25"/>
  <c r="H125" i="25" s="1"/>
  <c r="Q91" i="25"/>
  <c r="U31" i="25"/>
  <c r="Q18" i="25"/>
  <c r="G18" i="25" s="1"/>
  <c r="U93" i="25"/>
  <c r="AE93" i="25" s="1"/>
  <c r="S88" i="25"/>
  <c r="I88" i="25" s="1"/>
  <c r="U141" i="25"/>
  <c r="K141" i="25" s="1"/>
  <c r="T93" i="25"/>
  <c r="AD93" i="25" s="1"/>
  <c r="Q124" i="25"/>
  <c r="G124" i="25" s="1"/>
  <c r="Q35" i="25"/>
  <c r="AA35" i="25" s="1"/>
  <c r="T66" i="25"/>
  <c r="J66" i="25" s="1"/>
  <c r="S53" i="25"/>
  <c r="I53" i="25" s="1"/>
  <c r="R40" i="25"/>
  <c r="H40" i="25" s="1"/>
  <c r="Q46" i="25"/>
  <c r="G46" i="25" s="1"/>
  <c r="T100" i="25"/>
  <c r="T103" i="25"/>
  <c r="J103" i="25" s="1"/>
  <c r="U47" i="25"/>
  <c r="R55" i="25"/>
  <c r="AB55" i="25" s="1"/>
  <c r="U121" i="25"/>
  <c r="K121" i="25" s="1"/>
  <c r="T27" i="25"/>
  <c r="AD27" i="25" s="1"/>
  <c r="Q167" i="25"/>
  <c r="AA167" i="25" s="1"/>
  <c r="T18" i="25"/>
  <c r="AD18" i="25" s="1"/>
  <c r="Q182" i="25"/>
  <c r="B183" i="25" s="1"/>
  <c r="U88" i="25"/>
  <c r="AE88" i="25" s="1"/>
  <c r="T71" i="25"/>
  <c r="J71" i="25" s="1"/>
  <c r="T68" i="25"/>
  <c r="AD68" i="25" s="1"/>
  <c r="U138" i="25"/>
  <c r="K138" i="25" s="1"/>
  <c r="T141" i="25"/>
  <c r="AD141" i="25" s="1"/>
  <c r="S104" i="25"/>
  <c r="R128" i="25"/>
  <c r="S140" i="25"/>
  <c r="T82" i="25"/>
  <c r="J82" i="25" s="1"/>
  <c r="S49" i="25"/>
  <c r="AC49" i="25" s="1"/>
  <c r="T137" i="25"/>
  <c r="J137" i="25" s="1"/>
  <c r="U137" i="25"/>
  <c r="AE137" i="25" s="1"/>
  <c r="T125" i="25"/>
  <c r="AD125" i="25" s="1"/>
  <c r="T37" i="25"/>
  <c r="AD37" i="25" s="1"/>
  <c r="U127" i="25"/>
  <c r="AE127" i="25" s="1"/>
  <c r="R145" i="25"/>
  <c r="AB145" i="25" s="1"/>
  <c r="U86" i="25"/>
  <c r="AE86" i="25" s="1"/>
  <c r="T26" i="25"/>
  <c r="AD26" i="25" s="1"/>
  <c r="S138" i="25"/>
  <c r="AC138" i="25" s="1"/>
  <c r="T23" i="26"/>
  <c r="J23" i="26" s="1"/>
  <c r="S75" i="25"/>
  <c r="T133" i="25"/>
  <c r="T74" i="25"/>
  <c r="AD74" i="25" s="1"/>
  <c r="Q113" i="25"/>
  <c r="G113" i="25" s="1"/>
  <c r="U41" i="25"/>
  <c r="AE41" i="25" s="1"/>
  <c r="T124" i="25"/>
  <c r="AD124" i="25" s="1"/>
  <c r="Q74" i="25"/>
  <c r="AA74" i="25" s="1"/>
  <c r="T45" i="25"/>
  <c r="AD45" i="25" s="1"/>
  <c r="S28" i="25"/>
  <c r="AC28" i="25" s="1"/>
  <c r="Q115" i="25"/>
  <c r="AA115" i="25" s="1"/>
  <c r="S98" i="25"/>
  <c r="AC98" i="25" s="1"/>
  <c r="R110" i="25"/>
  <c r="H110" i="25" s="1"/>
  <c r="U80" i="25"/>
  <c r="AE80" i="25" s="1"/>
  <c r="T39" i="25"/>
  <c r="AD39" i="25" s="1"/>
  <c r="S121" i="25"/>
  <c r="AC121" i="25" s="1"/>
  <c r="T84" i="25"/>
  <c r="T118" i="25"/>
  <c r="J118" i="25" s="1"/>
  <c r="S82" i="25"/>
  <c r="AC82" i="25" s="1"/>
  <c r="S114" i="25"/>
  <c r="I114" i="25" s="1"/>
  <c r="T97" i="25"/>
  <c r="AD97" i="25" s="1"/>
  <c r="R39" i="25"/>
  <c r="AB39" i="25" s="1"/>
  <c r="Q153" i="23"/>
  <c r="B153" i="23" s="1"/>
  <c r="T19" i="25"/>
  <c r="J19" i="25" s="1"/>
  <c r="U105" i="25"/>
  <c r="AE105" i="25" s="1"/>
  <c r="R102" i="25"/>
  <c r="AB102" i="25" s="1"/>
  <c r="R73" i="25"/>
  <c r="AB73" i="25" s="1"/>
  <c r="Q186" i="25"/>
  <c r="AA186" i="25" s="1"/>
  <c r="Q73" i="25"/>
  <c r="AA73" i="25" s="1"/>
  <c r="S69" i="25"/>
  <c r="R32" i="25"/>
  <c r="U112" i="25"/>
  <c r="AE112" i="25" s="1"/>
  <c r="T110" i="25"/>
  <c r="J110" i="25" s="1"/>
  <c r="U125" i="25"/>
  <c r="AE125" i="25" s="1"/>
  <c r="U94" i="25"/>
  <c r="K94" i="25" s="1"/>
  <c r="R53" i="25"/>
  <c r="H53" i="25" s="1"/>
  <c r="T54" i="25"/>
  <c r="AD54" i="25" s="1"/>
  <c r="Q52" i="25"/>
  <c r="G52" i="25" s="1"/>
  <c r="R70" i="25"/>
  <c r="H70" i="25" s="1"/>
  <c r="T28" i="25"/>
  <c r="J28" i="25" s="1"/>
  <c r="S111" i="25"/>
  <c r="I111" i="25" s="1"/>
  <c r="U81" i="25"/>
  <c r="K81" i="25" s="1"/>
  <c r="R113" i="25"/>
  <c r="AB113" i="25" s="1"/>
  <c r="R133" i="25"/>
  <c r="T94" i="25"/>
  <c r="R143" i="25"/>
  <c r="AB143" i="25" s="1"/>
  <c r="R33" i="25"/>
  <c r="AB33" i="25" s="1"/>
  <c r="T14" i="25"/>
  <c r="J14" i="25" s="1"/>
  <c r="R114" i="25"/>
  <c r="H114" i="25" s="1"/>
  <c r="T22" i="25"/>
  <c r="AD22" i="25" s="1"/>
  <c r="Q76" i="25"/>
  <c r="G76" i="25" s="1"/>
  <c r="T79" i="25"/>
  <c r="J79" i="25" s="1"/>
  <c r="U116" i="25"/>
  <c r="AE116" i="25" s="1"/>
  <c r="U146" i="25"/>
  <c r="AE146" i="25" s="1"/>
  <c r="T143" i="25"/>
  <c r="J143" i="25" s="1"/>
  <c r="U133" i="25"/>
  <c r="AE133" i="25" s="1"/>
  <c r="S122" i="25"/>
  <c r="S112" i="25"/>
  <c r="T88" i="25"/>
  <c r="S89" i="25"/>
  <c r="AC89" i="25" s="1"/>
  <c r="U72" i="25"/>
  <c r="AE72" i="25" s="1"/>
  <c r="Q40" i="25"/>
  <c r="AA40" i="25" s="1"/>
  <c r="Q146" i="25"/>
  <c r="G146" i="25" s="1"/>
  <c r="R103" i="25"/>
  <c r="H103" i="25" s="1"/>
  <c r="R15" i="25"/>
  <c r="AB15" i="25" s="1"/>
  <c r="R132" i="25"/>
  <c r="AB132" i="25" s="1"/>
  <c r="R94" i="25"/>
  <c r="H94" i="25" s="1"/>
  <c r="Q135" i="25"/>
  <c r="AA135" i="25" s="1"/>
  <c r="Q26" i="25"/>
  <c r="G26" i="25" s="1"/>
  <c r="S139" i="25"/>
  <c r="I139" i="25" s="1"/>
  <c r="Q12" i="25"/>
  <c r="AA12" i="25" s="1"/>
  <c r="Q105" i="25"/>
  <c r="U108" i="25"/>
  <c r="U95" i="25"/>
  <c r="AE95" i="25" s="1"/>
  <c r="T147" i="25"/>
  <c r="J147" i="25" s="1"/>
  <c r="T33" i="25"/>
  <c r="J33" i="25" s="1"/>
  <c r="Q90" i="25"/>
  <c r="AA90" i="25" s="1"/>
  <c r="R48" i="25"/>
  <c r="H48" i="25" s="1"/>
  <c r="Q114" i="25"/>
  <c r="AA114" i="25" s="1"/>
  <c r="Q99" i="25"/>
  <c r="AA99" i="25" s="1"/>
  <c r="S55" i="25"/>
  <c r="AC55" i="25" s="1"/>
  <c r="S77" i="25"/>
  <c r="I77" i="25" s="1"/>
  <c r="S115" i="25"/>
  <c r="AC115" i="25" s="1"/>
  <c r="U132" i="25"/>
  <c r="AE132" i="25" s="1"/>
  <c r="T69" i="25"/>
  <c r="J69" i="25" s="1"/>
  <c r="T119" i="25"/>
  <c r="AD119" i="25" s="1"/>
  <c r="U87" i="25"/>
  <c r="R12" i="25"/>
  <c r="H12" i="25" s="1"/>
  <c r="T32" i="25"/>
  <c r="J32" i="25" s="1"/>
  <c r="Q55" i="25"/>
  <c r="AA55" i="25" s="1"/>
  <c r="T114" i="25"/>
  <c r="AD114" i="25" s="1"/>
  <c r="R121" i="25"/>
  <c r="H121" i="25" s="1"/>
  <c r="S36" i="25"/>
  <c r="I36" i="25" s="1"/>
  <c r="R47" i="25"/>
  <c r="H47" i="25" s="1"/>
  <c r="R41" i="25"/>
  <c r="H41" i="25" s="1"/>
  <c r="Q118" i="26"/>
  <c r="G118" i="26" s="1"/>
  <c r="Q80" i="25"/>
  <c r="AA80" i="25" s="1"/>
  <c r="R147" i="25"/>
  <c r="AB147" i="25" s="1"/>
  <c r="Q127" i="25"/>
  <c r="AA127" i="25" s="1"/>
  <c r="Q180" i="25"/>
  <c r="AA180" i="25" s="1"/>
  <c r="R139" i="25"/>
  <c r="R69" i="25"/>
  <c r="AB69" i="25" s="1"/>
  <c r="T73" i="25"/>
  <c r="J73" i="25" s="1"/>
  <c r="U129" i="25"/>
  <c r="AE129" i="25" s="1"/>
  <c r="Q140" i="25"/>
  <c r="G140" i="25" s="1"/>
  <c r="R98" i="25"/>
  <c r="H98" i="25" s="1"/>
  <c r="S65" i="25"/>
  <c r="I65" i="25" s="1"/>
  <c r="Q94" i="25"/>
  <c r="G94" i="25" s="1"/>
  <c r="T25" i="25"/>
  <c r="J25" i="25" s="1"/>
  <c r="T20" i="25"/>
  <c r="AD20" i="25" s="1"/>
  <c r="U51" i="25"/>
  <c r="AE51" i="25" s="1"/>
  <c r="U91" i="25"/>
  <c r="K91" i="25" s="1"/>
  <c r="T132" i="25"/>
  <c r="AD132" i="25" s="1"/>
  <c r="R81" i="25"/>
  <c r="Q82" i="25"/>
  <c r="R127" i="25"/>
  <c r="AB127" i="25" s="1"/>
  <c r="Q47" i="25"/>
  <c r="G47" i="25" s="1"/>
  <c r="U122" i="25"/>
  <c r="R95" i="25"/>
  <c r="H95" i="25" s="1"/>
  <c r="S125" i="25"/>
  <c r="I125" i="25" s="1"/>
  <c r="U142" i="25"/>
  <c r="AE142" i="25" s="1"/>
  <c r="U22" i="25"/>
  <c r="AE22" i="25" s="1"/>
  <c r="S73" i="25"/>
  <c r="I73" i="25" s="1"/>
  <c r="Q25" i="25"/>
  <c r="AA25" i="25" s="1"/>
  <c r="R96" i="25"/>
  <c r="H96" i="25" s="1"/>
  <c r="U84" i="25"/>
  <c r="K84" i="25" s="1"/>
  <c r="Q86" i="25"/>
  <c r="R14" i="25"/>
  <c r="R116" i="25"/>
  <c r="R31" i="25"/>
  <c r="H31" i="25" s="1"/>
  <c r="R104" i="25"/>
  <c r="AB104" i="25" s="1"/>
  <c r="R16" i="25"/>
  <c r="H16" i="25" s="1"/>
  <c r="T36" i="25"/>
  <c r="J36" i="25" s="1"/>
  <c r="S127" i="25"/>
  <c r="I127" i="25" s="1"/>
  <c r="T121" i="25"/>
  <c r="AD121" i="25" s="1"/>
  <c r="Q53" i="25"/>
  <c r="AA53" i="25" s="1"/>
  <c r="R136" i="25"/>
  <c r="AB136" i="25" s="1"/>
  <c r="S101" i="25"/>
  <c r="I101" i="25" s="1"/>
  <c r="Q49" i="25"/>
  <c r="AA49" i="25" s="1"/>
  <c r="S118" i="25"/>
  <c r="I118" i="25" s="1"/>
  <c r="T13" i="25"/>
  <c r="T77" i="25"/>
  <c r="T146" i="25"/>
  <c r="Q20" i="25"/>
  <c r="AA20" i="25" s="1"/>
  <c r="U90" i="25"/>
  <c r="AE90" i="25" s="1"/>
  <c r="U54" i="25"/>
  <c r="AE54" i="25" s="1"/>
  <c r="Q37" i="25"/>
  <c r="AA37" i="25" s="1"/>
  <c r="T89" i="25"/>
  <c r="J89" i="25" s="1"/>
  <c r="T34" i="25"/>
  <c r="AD34" i="25" s="1"/>
  <c r="R22" i="25"/>
  <c r="H22" i="25" s="1"/>
  <c r="U18" i="25"/>
  <c r="K18" i="25" s="1"/>
  <c r="R83" i="25"/>
  <c r="H83" i="25" s="1"/>
  <c r="T108" i="25"/>
  <c r="J108" i="25" s="1"/>
  <c r="T122" i="25"/>
  <c r="J122" i="25" s="1"/>
  <c r="T138" i="25"/>
  <c r="S130" i="25"/>
  <c r="R79" i="25"/>
  <c r="R43" i="25"/>
  <c r="H43" i="25" s="1"/>
  <c r="R149" i="25"/>
  <c r="H149" i="25" s="1"/>
  <c r="Q92" i="25"/>
  <c r="AA92" i="25" s="1"/>
  <c r="R75" i="25"/>
  <c r="H75" i="25" s="1"/>
  <c r="R106" i="25"/>
  <c r="H106" i="25" s="1"/>
  <c r="R11" i="26"/>
  <c r="H11" i="26" s="1"/>
  <c r="R92" i="25"/>
  <c r="AB92" i="25" s="1"/>
  <c r="Q69" i="25"/>
  <c r="G69" i="25" s="1"/>
  <c r="S51" i="25"/>
  <c r="I51" i="25" s="1"/>
  <c r="Q108" i="25"/>
  <c r="G108" i="25" s="1"/>
  <c r="U113" i="25"/>
  <c r="AE113" i="25" s="1"/>
  <c r="S131" i="25"/>
  <c r="Q22" i="25"/>
  <c r="Q104" i="25"/>
  <c r="Q29" i="25"/>
  <c r="AA29" i="25" s="1"/>
  <c r="U115" i="25"/>
  <c r="K115" i="25" s="1"/>
  <c r="Q31" i="25"/>
  <c r="G31" i="25" s="1"/>
  <c r="S74" i="25"/>
  <c r="AC74" i="25" s="1"/>
  <c r="U66" i="25"/>
  <c r="AE66" i="25" s="1"/>
  <c r="Q125" i="25"/>
  <c r="G125" i="25" s="1"/>
  <c r="T40" i="25"/>
  <c r="AD40" i="25" s="1"/>
  <c r="U46" i="25"/>
  <c r="AE46" i="25" s="1"/>
  <c r="U34" i="25"/>
  <c r="K34" i="25" s="1"/>
  <c r="S92" i="25"/>
  <c r="AC92" i="25" s="1"/>
  <c r="S66" i="25"/>
  <c r="AC66" i="25" s="1"/>
  <c r="T129" i="25"/>
  <c r="J129" i="25" s="1"/>
  <c r="U104" i="25"/>
  <c r="Q109" i="25"/>
  <c r="T55" i="25"/>
  <c r="AD55" i="25" s="1"/>
  <c r="U33" i="25"/>
  <c r="K33" i="25" s="1"/>
  <c r="T112" i="25"/>
  <c r="J112" i="25" s="1"/>
  <c r="Q95" i="25"/>
  <c r="AA95" i="25" s="1"/>
  <c r="T75" i="25"/>
  <c r="J75" i="25" s="1"/>
  <c r="R26" i="25"/>
  <c r="H26" i="25" s="1"/>
  <c r="R115" i="25"/>
  <c r="AB115" i="25" s="1"/>
  <c r="S42" i="25"/>
  <c r="AC42" i="25" s="1"/>
  <c r="R77" i="25"/>
  <c r="H77" i="25" s="1"/>
  <c r="R67" i="25"/>
  <c r="AB67" i="25" s="1"/>
  <c r="R118" i="25"/>
  <c r="H118" i="25" s="1"/>
  <c r="Q34" i="25"/>
  <c r="G34" i="25" s="1"/>
  <c r="Q160" i="23"/>
  <c r="B160" i="23" s="1"/>
  <c r="T80" i="25"/>
  <c r="AD80" i="25" s="1"/>
  <c r="R25" i="25"/>
  <c r="H25" i="25" s="1"/>
  <c r="Q102" i="25"/>
  <c r="G102" i="25" s="1"/>
  <c r="Q138" i="25"/>
  <c r="AA138" i="25" s="1"/>
  <c r="U144" i="25"/>
  <c r="K144" i="25" s="1"/>
  <c r="S102" i="25"/>
  <c r="AC102" i="25" s="1"/>
  <c r="U128" i="25"/>
  <c r="AE128" i="25" s="1"/>
  <c r="T140" i="25"/>
  <c r="J140" i="25" s="1"/>
  <c r="Q132" i="25"/>
  <c r="AA132" i="25" s="1"/>
  <c r="Q84" i="25"/>
  <c r="AA84" i="25" s="1"/>
  <c r="R46" i="25"/>
  <c r="AB46" i="25" s="1"/>
  <c r="S84" i="25"/>
  <c r="AC84" i="25" s="1"/>
  <c r="U119" i="25"/>
  <c r="K119" i="25" s="1"/>
  <c r="U29" i="25"/>
  <c r="T72" i="25"/>
  <c r="U135" i="25"/>
  <c r="K135" i="25" s="1"/>
  <c r="R97" i="25"/>
  <c r="AB97" i="25" s="1"/>
  <c r="Q118" i="25"/>
  <c r="AA118" i="25" s="1"/>
  <c r="R101" i="25"/>
  <c r="AB101" i="25" s="1"/>
  <c r="R42" i="25"/>
  <c r="H42" i="25" s="1"/>
  <c r="S110" i="25"/>
  <c r="AC110" i="25" s="1"/>
  <c r="R130" i="25"/>
  <c r="H130" i="25" s="1"/>
  <c r="S79" i="25"/>
  <c r="AC79" i="25" s="1"/>
  <c r="U103" i="25"/>
  <c r="K103" i="25" s="1"/>
  <c r="Q30" i="25"/>
  <c r="G30" i="25" s="1"/>
  <c r="S134" i="25"/>
  <c r="AC134" i="25" s="1"/>
  <c r="R88" i="25"/>
  <c r="H88" i="25" s="1"/>
  <c r="R28" i="25"/>
  <c r="H28" i="25" s="1"/>
  <c r="U77" i="25"/>
  <c r="T128" i="25"/>
  <c r="J128" i="25" s="1"/>
  <c r="T47" i="25"/>
  <c r="AD47" i="25" s="1"/>
  <c r="R137" i="25"/>
  <c r="H137" i="25" s="1"/>
  <c r="T31" i="25"/>
  <c r="J31" i="25" s="1"/>
  <c r="R65" i="25"/>
  <c r="H65" i="25" s="1"/>
  <c r="U48" i="25"/>
  <c r="K48" i="25" s="1"/>
  <c r="U102" i="25"/>
  <c r="AE102" i="25" s="1"/>
  <c r="U76" i="25"/>
  <c r="K76" i="25" s="1"/>
  <c r="U75" i="25"/>
  <c r="K75" i="25" s="1"/>
  <c r="Q70" i="25"/>
  <c r="G70" i="25" s="1"/>
  <c r="R34" i="25"/>
  <c r="H34" i="25" s="1"/>
  <c r="U12" i="25"/>
  <c r="AE12" i="25" s="1"/>
  <c r="R23" i="26"/>
  <c r="R146" i="25"/>
  <c r="S103" i="25"/>
  <c r="I103" i="25" s="1"/>
  <c r="Q103" i="25"/>
  <c r="AA103" i="25" s="1"/>
  <c r="Q89" i="25"/>
  <c r="AA89" i="25" s="1"/>
  <c r="Q129" i="25"/>
  <c r="AA129" i="25" s="1"/>
  <c r="R20" i="25"/>
  <c r="H20" i="25" s="1"/>
  <c r="T112" i="26"/>
  <c r="J112" i="26" s="1"/>
  <c r="U16" i="25"/>
  <c r="K16" i="25" s="1"/>
  <c r="R91" i="25"/>
  <c r="AB91" i="25" s="1"/>
  <c r="Q72" i="25"/>
  <c r="G72" i="25" s="1"/>
  <c r="R118" i="26"/>
  <c r="H118" i="26" s="1"/>
  <c r="U82" i="25"/>
  <c r="K82" i="25" s="1"/>
  <c r="Q33" i="25"/>
  <c r="AA33" i="25" s="1"/>
  <c r="T76" i="25"/>
  <c r="R129" i="25"/>
  <c r="AB129" i="25" s="1"/>
  <c r="R108" i="25"/>
  <c r="AB108" i="25" s="1"/>
  <c r="T81" i="25"/>
  <c r="J81" i="25" s="1"/>
  <c r="Q139" i="25"/>
  <c r="AA139" i="25" s="1"/>
  <c r="S20" i="25"/>
  <c r="I20" i="25" s="1"/>
  <c r="R89" i="25"/>
  <c r="AB89" i="25" s="1"/>
  <c r="R45" i="25"/>
  <c r="H45" i="25" s="1"/>
  <c r="S146" i="25"/>
  <c r="I146" i="25" s="1"/>
  <c r="Q44" i="25"/>
  <c r="AA44" i="25" s="1"/>
  <c r="Q41" i="25"/>
  <c r="AA41" i="25" s="1"/>
  <c r="S132" i="25"/>
  <c r="I132" i="25" s="1"/>
  <c r="Q161" i="23"/>
  <c r="AA161" i="23" s="1"/>
  <c r="U111" i="25"/>
  <c r="R74" i="25"/>
  <c r="AB74" i="25" s="1"/>
  <c r="Q19" i="25"/>
  <c r="S72" i="25"/>
  <c r="I72" i="25" s="1"/>
  <c r="T10" i="26"/>
  <c r="AD10" i="26" s="1"/>
  <c r="S29" i="25"/>
  <c r="I29" i="25" s="1"/>
  <c r="U23" i="26"/>
  <c r="AE23" i="26" s="1"/>
  <c r="R111" i="25"/>
  <c r="H111" i="25" s="1"/>
  <c r="U13" i="25"/>
  <c r="K13" i="25" s="1"/>
  <c r="U149" i="25"/>
  <c r="K149" i="25" s="1"/>
  <c r="U118" i="25"/>
  <c r="K118" i="25" s="1"/>
  <c r="U78" i="25"/>
  <c r="AE78" i="25" s="1"/>
  <c r="S43" i="25"/>
  <c r="I43" i="25" s="1"/>
  <c r="Q45" i="25"/>
  <c r="AA45" i="25" s="1"/>
  <c r="S68" i="25"/>
  <c r="I68" i="25" s="1"/>
  <c r="S71" i="25"/>
  <c r="Q88" i="25"/>
  <c r="S86" i="25"/>
  <c r="I86" i="25" s="1"/>
  <c r="R18" i="25"/>
  <c r="H18" i="25" s="1"/>
  <c r="S90" i="25"/>
  <c r="AC90" i="25" s="1"/>
  <c r="T12" i="25"/>
  <c r="Q66" i="25"/>
  <c r="AA66" i="25" s="1"/>
  <c r="S145" i="25"/>
  <c r="AC145" i="25" s="1"/>
  <c r="U98" i="25"/>
  <c r="AE98" i="25" s="1"/>
  <c r="S70" i="25"/>
  <c r="AC70" i="25" s="1"/>
  <c r="Q176" i="25"/>
  <c r="B176" i="25" s="1"/>
  <c r="S18" i="25"/>
  <c r="I18" i="25" s="1"/>
  <c r="T116" i="25"/>
  <c r="J116" i="25" s="1"/>
  <c r="Q142" i="25"/>
  <c r="R109" i="25"/>
  <c r="AB109" i="25" s="1"/>
  <c r="T85" i="25"/>
  <c r="T96" i="25"/>
  <c r="AD96" i="25" s="1"/>
  <c r="U100" i="25"/>
  <c r="K100" i="25" s="1"/>
  <c r="R52" i="25"/>
  <c r="AB52" i="25" s="1"/>
  <c r="S129" i="25"/>
  <c r="AC129" i="25" s="1"/>
  <c r="Q81" i="25"/>
  <c r="G81" i="25" s="1"/>
  <c r="U69" i="25"/>
  <c r="AE69" i="25" s="1"/>
  <c r="S106" i="25"/>
  <c r="AC106" i="25" s="1"/>
  <c r="U20" i="25"/>
  <c r="AE20" i="25" s="1"/>
  <c r="R54" i="25"/>
  <c r="H54" i="25" s="1"/>
  <c r="S67" i="25"/>
  <c r="I67" i="25" s="1"/>
  <c r="U36" i="25"/>
  <c r="AE36" i="25" s="1"/>
  <c r="Q141" i="25"/>
  <c r="AA141" i="25" s="1"/>
  <c r="R140" i="25"/>
  <c r="T145" i="25"/>
  <c r="J145" i="25" s="1"/>
  <c r="S44" i="25"/>
  <c r="I44" i="25" s="1"/>
  <c r="Q149" i="25"/>
  <c r="G149" i="25" s="1"/>
  <c r="S22" i="25"/>
  <c r="I22" i="25" s="1"/>
  <c r="R78" i="25"/>
  <c r="AB78" i="25" s="1"/>
  <c r="S10" i="26"/>
  <c r="I10" i="26" s="1"/>
  <c r="Q14" i="25"/>
  <c r="G14" i="25" s="1"/>
  <c r="U24" i="26"/>
  <c r="K24" i="26" s="1"/>
  <c r="Q32" i="25"/>
  <c r="AA32" i="25" s="1"/>
  <c r="S143" i="25"/>
  <c r="AC143" i="25" s="1"/>
  <c r="U65" i="25"/>
  <c r="AE65" i="25" s="1"/>
  <c r="R122" i="25"/>
  <c r="H122" i="25" s="1"/>
  <c r="T48" i="25"/>
  <c r="T118" i="26"/>
  <c r="J118" i="26" s="1"/>
  <c r="R90" i="25"/>
  <c r="R30" i="25"/>
  <c r="H30" i="25" s="1"/>
  <c r="Q111" i="25"/>
  <c r="G111" i="25" s="1"/>
  <c r="S16" i="25"/>
  <c r="I16" i="25" s="1"/>
  <c r="Q100" i="25"/>
  <c r="AA100" i="25" s="1"/>
  <c r="R112" i="25"/>
  <c r="AB112" i="25" s="1"/>
  <c r="S105" i="25"/>
  <c r="I105" i="25" s="1"/>
  <c r="Q120" i="25"/>
  <c r="G120" i="25" s="1"/>
  <c r="T53" i="25"/>
  <c r="J53" i="25" s="1"/>
  <c r="T130" i="25"/>
  <c r="AD130" i="25" s="1"/>
  <c r="S34" i="25"/>
  <c r="I34" i="25" s="1"/>
  <c r="S76" i="25"/>
  <c r="AC76" i="25" s="1"/>
  <c r="T16" i="25"/>
  <c r="AD16" i="25" s="1"/>
  <c r="R93" i="25"/>
  <c r="U38" i="25"/>
  <c r="S91" i="25"/>
  <c r="AC91" i="25" s="1"/>
  <c r="R71" i="25"/>
  <c r="AB71" i="25" s="1"/>
  <c r="R68" i="25"/>
  <c r="AB68" i="25" s="1"/>
  <c r="T113" i="25"/>
  <c r="AD113" i="25" s="1"/>
  <c r="T43" i="25"/>
  <c r="J43" i="25" s="1"/>
  <c r="U99" i="25"/>
  <c r="AE99" i="25" s="1"/>
  <c r="S39" i="25"/>
  <c r="I39" i="25" s="1"/>
  <c r="Q67" i="25"/>
  <c r="AA67" i="25" s="1"/>
  <c r="T65" i="25"/>
  <c r="J65" i="25" s="1"/>
  <c r="T106" i="25"/>
  <c r="J106" i="25" s="1"/>
  <c r="Q119" i="25"/>
  <c r="AA119" i="25" s="1"/>
  <c r="T15" i="25"/>
  <c r="AD15" i="25" s="1"/>
  <c r="S78" i="25"/>
  <c r="J121" i="24"/>
  <c r="AD121" i="24"/>
  <c r="K94" i="24"/>
  <c r="AE94" i="24"/>
  <c r="G141" i="24"/>
  <c r="AA141" i="24"/>
  <c r="J107" i="24"/>
  <c r="AD107" i="24"/>
  <c r="AA46" i="24"/>
  <c r="AA135" i="24"/>
  <c r="G135" i="24"/>
  <c r="AA57" i="26"/>
  <c r="G57" i="26"/>
  <c r="G14" i="24"/>
  <c r="AD89" i="24"/>
  <c r="J89" i="24"/>
  <c r="G76" i="24"/>
  <c r="AB35" i="24"/>
  <c r="H35" i="24"/>
  <c r="AD103" i="24"/>
  <c r="J103" i="24"/>
  <c r="I91" i="24"/>
  <c r="AC91" i="24"/>
  <c r="J105" i="24"/>
  <c r="AD105" i="24"/>
  <c r="I31" i="24"/>
  <c r="G15" i="24"/>
  <c r="AC126" i="24"/>
  <c r="I126" i="24"/>
  <c r="H74" i="24"/>
  <c r="AB74" i="24"/>
  <c r="I33" i="24"/>
  <c r="AC33" i="24"/>
  <c r="AB24" i="25"/>
  <c r="AE132" i="24"/>
  <c r="K132" i="24"/>
  <c r="K71" i="24"/>
  <c r="AE71" i="24"/>
  <c r="AC43" i="24"/>
  <c r="I43" i="24"/>
  <c r="AD42" i="24"/>
  <c r="J42" i="24"/>
  <c r="H12" i="24"/>
  <c r="AB12" i="24"/>
  <c r="AB27" i="24"/>
  <c r="H27" i="24"/>
  <c r="G95" i="24"/>
  <c r="AA95" i="24"/>
  <c r="AD40" i="24"/>
  <c r="AA94" i="24"/>
  <c r="G94" i="24"/>
  <c r="AD57" i="24"/>
  <c r="J57" i="24"/>
  <c r="AA128" i="24"/>
  <c r="G128" i="24"/>
  <c r="AA132" i="24"/>
  <c r="AC36" i="24"/>
  <c r="I36" i="24"/>
  <c r="G126" i="24"/>
  <c r="AA126" i="24"/>
  <c r="AB36" i="24"/>
  <c r="H36" i="24"/>
  <c r="K117" i="25"/>
  <c r="AE117" i="25"/>
  <c r="AA57" i="24"/>
  <c r="G57" i="24"/>
  <c r="G66" i="24"/>
  <c r="AE66" i="24"/>
  <c r="J28" i="24"/>
  <c r="H59" i="24"/>
  <c r="AB59" i="24"/>
  <c r="AB82" i="24"/>
  <c r="J137" i="24"/>
  <c r="AC107" i="24"/>
  <c r="AC28" i="24"/>
  <c r="AE77" i="24"/>
  <c r="K77" i="24"/>
  <c r="AB136" i="24"/>
  <c r="H136" i="24"/>
  <c r="AC79" i="24"/>
  <c r="I79" i="24"/>
  <c r="H97" i="24"/>
  <c r="AB97" i="24"/>
  <c r="AC117" i="25"/>
  <c r="I117" i="25"/>
  <c r="AE25" i="25"/>
  <c r="K25" i="25"/>
  <c r="AC78" i="24"/>
  <c r="I78" i="24"/>
  <c r="K72" i="24"/>
  <c r="AD28" i="24"/>
  <c r="AD60" i="26"/>
  <c r="AE72" i="24"/>
  <c r="J39" i="24"/>
  <c r="AD39" i="24"/>
  <c r="G143" i="24"/>
  <c r="I38" i="24"/>
  <c r="AC38" i="24"/>
  <c r="G83" i="24"/>
  <c r="AA83" i="24"/>
  <c r="J84" i="24"/>
  <c r="AD84" i="24"/>
  <c r="H34" i="24"/>
  <c r="AB34" i="24"/>
  <c r="G77" i="24"/>
  <c r="AA77" i="24"/>
  <c r="AA23" i="25"/>
  <c r="G23" i="25"/>
  <c r="AA11" i="25"/>
  <c r="G11" i="25"/>
  <c r="J40" i="24"/>
  <c r="AC139" i="24"/>
  <c r="I139" i="24"/>
  <c r="K28" i="24"/>
  <c r="AC114" i="24"/>
  <c r="I114" i="24"/>
  <c r="AA157" i="22"/>
  <c r="B157" i="22"/>
  <c r="AC60" i="24"/>
  <c r="I60" i="24"/>
  <c r="K145" i="24"/>
  <c r="AE145" i="24"/>
  <c r="G114" i="24"/>
  <c r="AA114" i="24"/>
  <c r="AA129" i="24"/>
  <c r="G129" i="24"/>
  <c r="K11" i="25"/>
  <c r="AE11" i="25"/>
  <c r="K137" i="24"/>
  <c r="AE137" i="24"/>
  <c r="AC11" i="24"/>
  <c r="I11" i="24"/>
  <c r="J107" i="26"/>
  <c r="AD107" i="26"/>
  <c r="AC45" i="24"/>
  <c r="I45" i="24"/>
  <c r="AC117" i="24"/>
  <c r="I117" i="24"/>
  <c r="AC83" i="24"/>
  <c r="AC142" i="24"/>
  <c r="I142" i="24"/>
  <c r="AC98" i="24"/>
  <c r="I98" i="24"/>
  <c r="B151" i="22"/>
  <c r="AA151" i="22"/>
  <c r="AA26" i="24"/>
  <c r="I106" i="24"/>
  <c r="AC106" i="24"/>
  <c r="J126" i="26"/>
  <c r="AD126" i="26"/>
  <c r="AD33" i="24"/>
  <c r="J33" i="24"/>
  <c r="G96" i="24"/>
  <c r="AA96" i="24"/>
  <c r="AD129" i="24"/>
  <c r="J129" i="24"/>
  <c r="AD49" i="24"/>
  <c r="G131" i="24"/>
  <c r="AA131" i="24"/>
  <c r="I61" i="24"/>
  <c r="AC61" i="24"/>
  <c r="K138" i="24"/>
  <c r="AE138" i="24"/>
  <c r="H107" i="26"/>
  <c r="AB107" i="26"/>
  <c r="H49" i="24"/>
  <c r="AB49" i="24"/>
  <c r="AE112" i="24"/>
  <c r="K112" i="24"/>
  <c r="AC35" i="24"/>
  <c r="K129" i="24"/>
  <c r="AE129" i="24"/>
  <c r="AD76" i="24"/>
  <c r="J56" i="26"/>
  <c r="AD56" i="26"/>
  <c r="K121" i="24"/>
  <c r="AE121" i="24"/>
  <c r="G10" i="25"/>
  <c r="AA10" i="25"/>
  <c r="I13" i="24"/>
  <c r="AC13" i="24"/>
  <c r="AB54" i="24"/>
  <c r="H54" i="24"/>
  <c r="AD133" i="24"/>
  <c r="J133" i="24"/>
  <c r="AB78" i="24"/>
  <c r="H78" i="24"/>
  <c r="AE83" i="24"/>
  <c r="K83" i="24"/>
  <c r="AB47" i="24"/>
  <c r="H47" i="24"/>
  <c r="AE99" i="24"/>
  <c r="K51" i="24"/>
  <c r="K143" i="24"/>
  <c r="AE143" i="24"/>
  <c r="H117" i="24"/>
  <c r="AD65" i="24"/>
  <c r="J85" i="24"/>
  <c r="AD85" i="24"/>
  <c r="AA99" i="24"/>
  <c r="H103" i="24"/>
  <c r="AB103" i="24"/>
  <c r="K104" i="24"/>
  <c r="AE104" i="24"/>
  <c r="AA134" i="24"/>
  <c r="G134" i="24"/>
  <c r="J65" i="24"/>
  <c r="AC107" i="26"/>
  <c r="I107" i="26"/>
  <c r="AD134" i="25"/>
  <c r="K41" i="24"/>
  <c r="AE134" i="24"/>
  <c r="AA41" i="24"/>
  <c r="G41" i="24"/>
  <c r="AD50" i="24"/>
  <c r="H33" i="24"/>
  <c r="G34" i="24"/>
  <c r="AA34" i="24"/>
  <c r="H142" i="24"/>
  <c r="AB142" i="24"/>
  <c r="G142" i="24"/>
  <c r="AA142" i="24"/>
  <c r="J96" i="24"/>
  <c r="AD96" i="24"/>
  <c r="AE33" i="24"/>
  <c r="AC111" i="24"/>
  <c r="I111" i="24"/>
  <c r="G81" i="24"/>
  <c r="AA81" i="24"/>
  <c r="K68" i="24"/>
  <c r="AE68" i="24"/>
  <c r="I95" i="24"/>
  <c r="AC95" i="24"/>
  <c r="J97" i="24"/>
  <c r="AD97" i="24"/>
  <c r="AB84" i="24"/>
  <c r="H84" i="24"/>
  <c r="AD124" i="24"/>
  <c r="J124" i="24"/>
  <c r="I145" i="24"/>
  <c r="AC145" i="24"/>
  <c r="AE90" i="24"/>
  <c r="K90" i="24"/>
  <c r="AD24" i="25"/>
  <c r="J27" i="24"/>
  <c r="AD27" i="24"/>
  <c r="J93" i="24"/>
  <c r="AD93" i="24"/>
  <c r="AB10" i="25"/>
  <c r="H10" i="25"/>
  <c r="J100" i="24"/>
  <c r="AD100" i="24"/>
  <c r="AB57" i="24"/>
  <c r="H57" i="24"/>
  <c r="AE25" i="24"/>
  <c r="I135" i="24"/>
  <c r="AC135" i="24"/>
  <c r="AD134" i="24"/>
  <c r="J134" i="24"/>
  <c r="I122" i="24"/>
  <c r="AC122" i="24"/>
  <c r="G61" i="26"/>
  <c r="AA61" i="26"/>
  <c r="K148" i="26"/>
  <c r="AE148" i="26"/>
  <c r="J11" i="25"/>
  <c r="AA36" i="24"/>
  <c r="G36" i="24"/>
  <c r="AB42" i="24"/>
  <c r="H42" i="24"/>
  <c r="K10" i="25"/>
  <c r="AE10" i="25"/>
  <c r="J81" i="24"/>
  <c r="AD81" i="24"/>
  <c r="K33" i="24"/>
  <c r="AC93" i="24"/>
  <c r="AA143" i="24"/>
  <c r="H24" i="25"/>
  <c r="J50" i="24"/>
  <c r="H82" i="24"/>
  <c r="I28" i="24"/>
  <c r="G26" i="24"/>
  <c r="AA14" i="24"/>
  <c r="AA76" i="24"/>
  <c r="K134" i="24"/>
  <c r="I107" i="24"/>
  <c r="I83" i="24"/>
  <c r="AE42" i="24"/>
  <c r="G120" i="24"/>
  <c r="I12" i="24"/>
  <c r="J68" i="24"/>
  <c r="B153" i="22"/>
  <c r="AC44" i="24"/>
  <c r="K14" i="24"/>
  <c r="AE14" i="24"/>
  <c r="AB98" i="24"/>
  <c r="K38" i="24"/>
  <c r="K95" i="24"/>
  <c r="K47" i="24"/>
  <c r="AA37" i="24"/>
  <c r="K26" i="24"/>
  <c r="AC25" i="24"/>
  <c r="K17" i="24"/>
  <c r="I81" i="24"/>
  <c r="AC52" i="24"/>
  <c r="I52" i="24"/>
  <c r="AC148" i="26"/>
  <c r="I148" i="26"/>
  <c r="K81" i="24"/>
  <c r="AB83" i="24"/>
  <c r="H83" i="24"/>
  <c r="AE30" i="24"/>
  <c r="J102" i="24"/>
  <c r="K128" i="24"/>
  <c r="AE128" i="24"/>
  <c r="J125" i="24"/>
  <c r="I134" i="24"/>
  <c r="AC23" i="24"/>
  <c r="AD36" i="24"/>
  <c r="AB129" i="24"/>
  <c r="AE53" i="24"/>
  <c r="I133" i="24"/>
  <c r="AC92" i="24"/>
  <c r="G63" i="24"/>
  <c r="AB85" i="24"/>
  <c r="AC140" i="24"/>
  <c r="G91" i="24"/>
  <c r="K35" i="24"/>
  <c r="AE35" i="24"/>
  <c r="I105" i="24"/>
  <c r="AC105" i="24"/>
  <c r="AA52" i="24"/>
  <c r="I11" i="25"/>
  <c r="AB80" i="24"/>
  <c r="AE13" i="24"/>
  <c r="I39" i="24"/>
  <c r="H129" i="24"/>
  <c r="AE107" i="24"/>
  <c r="G49" i="24"/>
  <c r="AB133" i="24"/>
  <c r="AD54" i="24"/>
  <c r="J54" i="24"/>
  <c r="AE24" i="24"/>
  <c r="I94" i="24"/>
  <c r="AA119" i="24"/>
  <c r="AA73" i="24"/>
  <c r="K58" i="24"/>
  <c r="AE58" i="24"/>
  <c r="AC29" i="24"/>
  <c r="AC85" i="24"/>
  <c r="K40" i="24"/>
  <c r="AB124" i="24"/>
  <c r="H124" i="24"/>
  <c r="G85" i="24"/>
  <c r="AE65" i="24"/>
  <c r="I50" i="24"/>
  <c r="G145" i="24"/>
  <c r="AA145" i="24"/>
  <c r="H132" i="24"/>
  <c r="J88" i="24"/>
  <c r="AA75" i="24"/>
  <c r="AD140" i="24"/>
  <c r="J90" i="24"/>
  <c r="AE141" i="24"/>
  <c r="AA25" i="24"/>
  <c r="AA110" i="24"/>
  <c r="H140" i="24"/>
  <c r="AE122" i="24"/>
  <c r="I121" i="24"/>
  <c r="AE43" i="24"/>
  <c r="AB139" i="24"/>
  <c r="J60" i="24"/>
  <c r="AD60" i="24"/>
  <c r="K50" i="24"/>
  <c r="AC131" i="24"/>
  <c r="G124" i="24"/>
  <c r="AA124" i="24"/>
  <c r="B158" i="22"/>
  <c r="AB17" i="24"/>
  <c r="AA62" i="24"/>
  <c r="G62" i="24"/>
  <c r="I24" i="24"/>
  <c r="J99" i="24"/>
  <c r="H121" i="24"/>
  <c r="AB64" i="24"/>
  <c r="J147" i="24"/>
  <c r="AB62" i="26"/>
  <c r="H62" i="26"/>
  <c r="AC30" i="24"/>
  <c r="AE108" i="24"/>
  <c r="AA104" i="24"/>
  <c r="G121" i="24"/>
  <c r="I46" i="24"/>
  <c r="H123" i="24"/>
  <c r="AA89" i="24"/>
  <c r="K29" i="24"/>
  <c r="AA16" i="24"/>
  <c r="K91" i="24"/>
  <c r="AC86" i="24"/>
  <c r="AE139" i="24"/>
  <c r="J91" i="24"/>
  <c r="G122" i="24"/>
  <c r="G33" i="24"/>
  <c r="J64" i="24"/>
  <c r="I51" i="24"/>
  <c r="AC51" i="24"/>
  <c r="AB38" i="24"/>
  <c r="AA44" i="24"/>
  <c r="K45" i="24"/>
  <c r="AB53" i="24"/>
  <c r="AE119" i="24"/>
  <c r="AD25" i="24"/>
  <c r="Q166" i="24"/>
  <c r="B177" i="24"/>
  <c r="K86" i="24"/>
  <c r="AD66" i="24"/>
  <c r="AE136" i="24"/>
  <c r="AD139" i="24"/>
  <c r="I102" i="24"/>
  <c r="H126" i="24"/>
  <c r="I138" i="24"/>
  <c r="I47" i="24"/>
  <c r="AD135" i="24"/>
  <c r="AE135" i="24"/>
  <c r="AC62" i="24"/>
  <c r="I62" i="24"/>
  <c r="AC11" i="25"/>
  <c r="AE45" i="24"/>
  <c r="AE29" i="24"/>
  <c r="AA153" i="22"/>
  <c r="AA63" i="24"/>
  <c r="AD123" i="24"/>
  <c r="AD91" i="24"/>
  <c r="G52" i="24"/>
  <c r="AE95" i="24"/>
  <c r="I25" i="24"/>
  <c r="K135" i="24"/>
  <c r="B166" i="24"/>
  <c r="I30" i="24"/>
  <c r="H53" i="24"/>
  <c r="AD44" i="24"/>
  <c r="K139" i="24"/>
  <c r="AA120" i="24"/>
  <c r="G108" i="24"/>
  <c r="AE91" i="24"/>
  <c r="AA146" i="24"/>
  <c r="AD16" i="24"/>
  <c r="K53" i="24"/>
  <c r="G56" i="24"/>
  <c r="J44" i="24"/>
  <c r="AC57" i="24"/>
  <c r="J16" i="24"/>
  <c r="I63" i="26"/>
  <c r="AA165" i="24"/>
  <c r="AA33" i="24"/>
  <c r="AE86" i="24"/>
  <c r="I44" i="24"/>
  <c r="AA40" i="24"/>
  <c r="I126" i="26"/>
  <c r="AC46" i="24"/>
  <c r="G104" i="24"/>
  <c r="AC47" i="24"/>
  <c r="J123" i="24"/>
  <c r="AC102" i="24"/>
  <c r="G89" i="24"/>
  <c r="G37" i="24"/>
  <c r="K42" i="24"/>
  <c r="AD68" i="24"/>
  <c r="G16" i="24"/>
  <c r="AA121" i="24"/>
  <c r="AD101" i="24"/>
  <c r="H85" i="24"/>
  <c r="AC134" i="24"/>
  <c r="AD98" i="24"/>
  <c r="AB70" i="24"/>
  <c r="AE55" i="24"/>
  <c r="K125" i="24"/>
  <c r="AB143" i="24"/>
  <c r="AE84" i="24"/>
  <c r="AD24" i="24"/>
  <c r="AC136" i="24"/>
  <c r="J23" i="25"/>
  <c r="AD72" i="24"/>
  <c r="AE39" i="24"/>
  <c r="J122" i="24"/>
  <c r="AB69" i="24"/>
  <c r="H69" i="24"/>
  <c r="AA72" i="24"/>
  <c r="I26" i="24"/>
  <c r="AA113" i="24"/>
  <c r="AC96" i="24"/>
  <c r="I96" i="24"/>
  <c r="H108" i="24"/>
  <c r="K78" i="24"/>
  <c r="AD37" i="24"/>
  <c r="AC119" i="24"/>
  <c r="J82" i="24"/>
  <c r="AD116" i="24"/>
  <c r="J116" i="24"/>
  <c r="AC80" i="24"/>
  <c r="J95" i="24"/>
  <c r="AA152" i="22"/>
  <c r="J17" i="24"/>
  <c r="AE103" i="24"/>
  <c r="AB71" i="24"/>
  <c r="Q182" i="24"/>
  <c r="G71" i="24"/>
  <c r="I67" i="24"/>
  <c r="H30" i="24"/>
  <c r="K110" i="24"/>
  <c r="J108" i="24"/>
  <c r="AE123" i="24"/>
  <c r="AE92" i="24"/>
  <c r="AB51" i="24"/>
  <c r="AD52" i="24"/>
  <c r="AA50" i="24"/>
  <c r="B167" i="24"/>
  <c r="AD147" i="24"/>
  <c r="J98" i="24"/>
  <c r="H70" i="24"/>
  <c r="AB68" i="24"/>
  <c r="J26" i="24"/>
  <c r="AC109" i="24"/>
  <c r="AE79" i="24"/>
  <c r="AD92" i="24"/>
  <c r="H141" i="24"/>
  <c r="AB31" i="24"/>
  <c r="J13" i="24"/>
  <c r="G74" i="24"/>
  <c r="J77" i="24"/>
  <c r="AE144" i="24"/>
  <c r="K131" i="24"/>
  <c r="AC120" i="24"/>
  <c r="AC110" i="24"/>
  <c r="I87" i="24"/>
  <c r="AE70" i="24"/>
  <c r="AD49" i="26"/>
  <c r="J49" i="26"/>
  <c r="G144" i="24"/>
  <c r="AB14" i="24"/>
  <c r="AB92" i="24"/>
  <c r="G133" i="24"/>
  <c r="AA24" i="24"/>
  <c r="I137" i="24"/>
  <c r="AA11" i="24"/>
  <c r="G103" i="24"/>
  <c r="K106" i="24"/>
  <c r="K93" i="24"/>
  <c r="G88" i="24"/>
  <c r="H46" i="24"/>
  <c r="G112" i="24"/>
  <c r="I53" i="24"/>
  <c r="AC113" i="24"/>
  <c r="AE130" i="24"/>
  <c r="AD117" i="24"/>
  <c r="H11" i="24"/>
  <c r="AD30" i="24"/>
  <c r="AA53" i="24"/>
  <c r="AD112" i="24"/>
  <c r="AB119" i="24"/>
  <c r="H45" i="24"/>
  <c r="H39" i="24"/>
  <c r="G117" i="25"/>
  <c r="AB145" i="24"/>
  <c r="G125" i="24"/>
  <c r="B174" i="24"/>
  <c r="AB67" i="24"/>
  <c r="J71" i="24"/>
  <c r="AE127" i="24"/>
  <c r="AB96" i="24"/>
  <c r="AC63" i="24"/>
  <c r="J23" i="24"/>
  <c r="AD18" i="24"/>
  <c r="K49" i="24"/>
  <c r="AE89" i="24"/>
  <c r="AB79" i="24"/>
  <c r="G80" i="24"/>
  <c r="H125" i="24"/>
  <c r="G45" i="24"/>
  <c r="AE120" i="24"/>
  <c r="H93" i="24"/>
  <c r="K20" i="24"/>
  <c r="AC71" i="24"/>
  <c r="AB94" i="24"/>
  <c r="AE82" i="24"/>
  <c r="G84" i="24"/>
  <c r="H13" i="24"/>
  <c r="AB114" i="24"/>
  <c r="AB29" i="24"/>
  <c r="H102" i="24"/>
  <c r="J34" i="24"/>
  <c r="I125" i="24"/>
  <c r="J119" i="24"/>
  <c r="G51" i="24"/>
  <c r="AB134" i="24"/>
  <c r="G47" i="24"/>
  <c r="I116" i="24"/>
  <c r="J12" i="24"/>
  <c r="AD144" i="24"/>
  <c r="AA18" i="24"/>
  <c r="K52" i="24"/>
  <c r="G35" i="24"/>
  <c r="AD32" i="24"/>
  <c r="AB20" i="24"/>
  <c r="K16" i="24"/>
  <c r="H81" i="24"/>
  <c r="J106" i="24"/>
  <c r="J120" i="24"/>
  <c r="J136" i="24"/>
  <c r="AB77" i="24"/>
  <c r="H147" i="24"/>
  <c r="AA90" i="24"/>
  <c r="H73" i="24"/>
  <c r="AB104" i="24"/>
  <c r="H11" i="25"/>
  <c r="AB90" i="24"/>
  <c r="AE61" i="24"/>
  <c r="K61" i="24"/>
  <c r="G67" i="24"/>
  <c r="I49" i="24"/>
  <c r="AA106" i="24"/>
  <c r="K111" i="24"/>
  <c r="H148" i="26"/>
  <c r="AB148" i="26"/>
  <c r="AA20" i="24"/>
  <c r="G102" i="24"/>
  <c r="AA27" i="24"/>
  <c r="G29" i="24"/>
  <c r="I72" i="24"/>
  <c r="K64" i="24"/>
  <c r="AA123" i="24"/>
  <c r="AE44" i="24"/>
  <c r="AE32" i="24"/>
  <c r="AC90" i="24"/>
  <c r="I64" i="24"/>
  <c r="J127" i="24"/>
  <c r="K102" i="24"/>
  <c r="AA107" i="24"/>
  <c r="K31" i="24"/>
  <c r="AA93" i="24"/>
  <c r="AD73" i="24"/>
  <c r="AB24" i="24"/>
  <c r="AB75" i="24"/>
  <c r="AB65" i="24"/>
  <c r="H116" i="24"/>
  <c r="AA159" i="22"/>
  <c r="J78" i="24"/>
  <c r="AB23" i="24"/>
  <c r="AA136" i="24"/>
  <c r="K142" i="24"/>
  <c r="AC100" i="24"/>
  <c r="AA130" i="24"/>
  <c r="I82" i="24"/>
  <c r="K117" i="24"/>
  <c r="AE27" i="24"/>
  <c r="J70" i="24"/>
  <c r="K133" i="24"/>
  <c r="H95" i="24"/>
  <c r="G116" i="24"/>
  <c r="H75" i="24"/>
  <c r="G61" i="24"/>
  <c r="AB99" i="24"/>
  <c r="AB40" i="24"/>
  <c r="I108" i="24"/>
  <c r="AB128" i="24"/>
  <c r="AE101" i="24"/>
  <c r="I132" i="24"/>
  <c r="H86" i="24"/>
  <c r="H26" i="24"/>
  <c r="K75" i="24"/>
  <c r="AD126" i="24"/>
  <c r="J45" i="24"/>
  <c r="H63" i="24"/>
  <c r="AE100" i="24"/>
  <c r="AE74" i="24"/>
  <c r="G68" i="24"/>
  <c r="H32" i="24"/>
  <c r="H23" i="25"/>
  <c r="AB144" i="24"/>
  <c r="I101" i="24"/>
  <c r="G87" i="24"/>
  <c r="AB18" i="24"/>
  <c r="AD111" i="25"/>
  <c r="H89" i="24"/>
  <c r="AA70" i="24"/>
  <c r="H117" i="25"/>
  <c r="K60" i="24"/>
  <c r="AE60" i="24"/>
  <c r="G31" i="24"/>
  <c r="J74" i="24"/>
  <c r="AB106" i="24"/>
  <c r="J79" i="24"/>
  <c r="G137" i="24"/>
  <c r="I18" i="24"/>
  <c r="H87" i="24"/>
  <c r="H43" i="24"/>
  <c r="I56" i="24"/>
  <c r="G42" i="24"/>
  <c r="G39" i="24"/>
  <c r="B160" i="22"/>
  <c r="AB72" i="24"/>
  <c r="I70" i="24"/>
  <c r="J10" i="25"/>
  <c r="I27" i="24"/>
  <c r="AE23" i="25"/>
  <c r="AB109" i="24"/>
  <c r="AE12" i="24"/>
  <c r="K76" i="24"/>
  <c r="AC41" i="24"/>
  <c r="G43" i="24"/>
  <c r="I66" i="24"/>
  <c r="AC84" i="24"/>
  <c r="H16" i="24"/>
  <c r="AC88" i="24"/>
  <c r="AD11" i="24"/>
  <c r="G64" i="24"/>
  <c r="I143" i="24"/>
  <c r="I68" i="24"/>
  <c r="AC16" i="24"/>
  <c r="J114" i="24"/>
  <c r="G140" i="24"/>
  <c r="H107" i="24"/>
  <c r="J83" i="24"/>
  <c r="AD94" i="24"/>
  <c r="AE98" i="24"/>
  <c r="AB50" i="24"/>
  <c r="AC127" i="24"/>
  <c r="G79" i="24"/>
  <c r="K67" i="24"/>
  <c r="I104" i="24"/>
  <c r="K18" i="24"/>
  <c r="I65" i="24"/>
  <c r="K34" i="24"/>
  <c r="G139" i="24"/>
  <c r="AB138" i="24"/>
  <c r="I42" i="24"/>
  <c r="G147" i="24"/>
  <c r="I20" i="24"/>
  <c r="H76" i="24"/>
  <c r="AC10" i="25"/>
  <c r="AE24" i="25"/>
  <c r="G30" i="24"/>
  <c r="AC141" i="24"/>
  <c r="K63" i="24"/>
  <c r="H120" i="24"/>
  <c r="J46" i="24"/>
  <c r="AD117" i="25"/>
  <c r="AB88" i="24"/>
  <c r="G109" i="24"/>
  <c r="AA109" i="24"/>
  <c r="AA98" i="24"/>
  <c r="H110" i="24"/>
  <c r="AC103" i="24"/>
  <c r="AA118" i="24"/>
  <c r="AD51" i="24"/>
  <c r="I32" i="24"/>
  <c r="AD15" i="24"/>
  <c r="AB91" i="24"/>
  <c r="K36" i="24"/>
  <c r="AC89" i="24"/>
  <c r="H66" i="24"/>
  <c r="AD111" i="24"/>
  <c r="AE97" i="24"/>
  <c r="AD56" i="24"/>
  <c r="J56" i="24"/>
  <c r="I37" i="24"/>
  <c r="AA65" i="24"/>
  <c r="J63" i="24"/>
  <c r="AD104" i="24"/>
  <c r="G117" i="24"/>
  <c r="AD14" i="24"/>
  <c r="AC76" i="24"/>
  <c r="K124" i="25"/>
  <c r="AE122" i="25"/>
  <c r="AA172" i="28"/>
  <c r="AA170" i="29"/>
  <c r="T123" i="26" a="1"/>
  <c r="S128" i="26" a="1"/>
  <c r="Q134" i="26" a="1"/>
  <c r="U79" i="26" a="1"/>
  <c r="Q79" i="26" a="1"/>
  <c r="S85" i="26" a="1"/>
  <c r="S37" i="26" a="1"/>
  <c r="R120" i="26" a="1"/>
  <c r="R144" i="26" a="1"/>
  <c r="T95" i="26" a="1"/>
  <c r="S13" i="26" a="1"/>
  <c r="U28" i="26" a="1"/>
  <c r="S25" i="26" a="1"/>
  <c r="Q13" i="26" a="1"/>
  <c r="S87" i="26" a="1"/>
  <c r="R142" i="26" a="1"/>
  <c r="T101" i="26" a="1"/>
  <c r="Q18" i="26" a="1"/>
  <c r="R55" i="26" a="1"/>
  <c r="T82" i="26" a="1"/>
  <c r="T74" i="26" a="1"/>
  <c r="T119" i="26" a="1"/>
  <c r="U113" i="26" a="1"/>
  <c r="R143" i="26" a="1"/>
  <c r="S89" i="26" a="1"/>
  <c r="U95" i="26" a="1"/>
  <c r="R12" i="26" a="1"/>
  <c r="R69" i="26" a="1"/>
  <c r="R127" i="26" a="1"/>
  <c r="R31" i="26" a="1"/>
  <c r="Q20" i="26" a="1"/>
  <c r="R43" i="26" a="1"/>
  <c r="Q29" i="26" a="1"/>
  <c r="T55" i="26" a="1"/>
  <c r="R25" i="26" a="1"/>
  <c r="U135" i="26" a="1"/>
  <c r="T128" i="26" a="1"/>
  <c r="S103" i="26" a="1"/>
  <c r="R108" i="26" a="1"/>
  <c r="S72" i="26" a="1"/>
  <c r="S86" i="26" a="1"/>
  <c r="T96" i="26" a="1"/>
  <c r="S44" i="26" a="1"/>
  <c r="R30" i="26" a="1"/>
  <c r="S91" i="26" a="1"/>
  <c r="U96" i="26" a="1"/>
  <c r="R76" i="26" a="1"/>
  <c r="S38" i="26" a="1"/>
  <c r="R138" i="26" a="1"/>
  <c r="S144" i="26" a="1"/>
  <c r="U131" i="26" a="1"/>
  <c r="T67" i="26" a="1"/>
  <c r="Q144" i="26" a="1"/>
  <c r="T70" i="26" a="1"/>
  <c r="S27" i="26" a="1"/>
  <c r="S15" i="26" a="1"/>
  <c r="Q54" i="26" a="1"/>
  <c r="U42" i="26" a="1"/>
  <c r="U124" i="26" a="1"/>
  <c r="R123" i="26" a="1"/>
  <c r="U93" i="26" a="1"/>
  <c r="S49" i="26" a="1"/>
  <c r="Q114" i="26" a="1"/>
  <c r="S82" i="26" a="1"/>
  <c r="T111" i="26" a="1"/>
  <c r="R33" i="26" a="1"/>
  <c r="U72" i="26" a="1"/>
  <c r="T147" i="26" a="1"/>
  <c r="T32" i="26" a="1"/>
  <c r="T73" i="26" a="1"/>
  <c r="Q47" i="26" a="1"/>
  <c r="R104" i="26" a="1"/>
  <c r="U90" i="26" a="1"/>
  <c r="R149" i="26" a="1"/>
  <c r="U116" i="26" a="1"/>
  <c r="U33" i="26" a="1"/>
  <c r="Q102" i="26" a="1"/>
  <c r="R97" i="26" a="1"/>
  <c r="T47" i="26" a="1"/>
  <c r="Q103" i="26" a="1"/>
  <c r="T81" i="26" a="1"/>
  <c r="R18" i="26" a="1"/>
  <c r="U100" i="26" a="1"/>
  <c r="Q149" i="26" a="1"/>
  <c r="Q112" i="26" a="1"/>
  <c r="Q143" i="26" a="1"/>
  <c r="Q128" i="26" a="1"/>
  <c r="S81" i="26" a="1"/>
  <c r="S141" i="26" a="1"/>
  <c r="S100" i="26" a="1"/>
  <c r="T87" i="26" a="1"/>
  <c r="T98" i="26" a="1"/>
  <c r="T102" i="26" a="1"/>
  <c r="Q154" i="24" a="1"/>
  <c r="U19" i="26" a="1"/>
  <c r="T38" i="26" a="1"/>
  <c r="Q87" i="26" a="1"/>
  <c r="S123" i="26" a="1"/>
  <c r="R66" i="26" a="1"/>
  <c r="S88" i="26" a="1"/>
  <c r="T27" i="26" a="1"/>
  <c r="T137" i="26" a="1"/>
  <c r="U41" i="26" a="1"/>
  <c r="S115" i="26" a="1"/>
  <c r="U125" i="26" a="1"/>
  <c r="T14" i="26" a="1"/>
  <c r="Q40" i="26" a="1"/>
  <c r="T33" i="26" a="1"/>
  <c r="Q55" i="26" a="1"/>
  <c r="U129" i="26" a="1"/>
  <c r="U122" i="26" a="1"/>
  <c r="R16" i="26" a="1"/>
  <c r="U54" i="26" a="1"/>
  <c r="Q92" i="26" a="1"/>
  <c r="Q31" i="26" a="1"/>
  <c r="T113" i="26" a="1"/>
  <c r="Q138" i="26" a="1"/>
  <c r="Q119" i="26" a="1"/>
  <c r="R137" i="26" a="1"/>
  <c r="Q89" i="26" a="1"/>
  <c r="Q139" i="26" a="1"/>
  <c r="S29" i="26" a="1"/>
  <c r="S90" i="26" a="1"/>
  <c r="R52" i="26" a="1"/>
  <c r="S22" i="26" a="1"/>
  <c r="S16" i="26" a="1"/>
  <c r="R68" i="26" a="1"/>
  <c r="R71" i="26" a="1"/>
  <c r="T110" i="26" a="1"/>
  <c r="R38" i="26" a="1"/>
  <c r="R99" i="26" a="1"/>
  <c r="U30" i="26" a="1"/>
  <c r="Q152" i="24" a="1"/>
  <c r="U123" i="26" a="1"/>
  <c r="Q101" i="26" a="1"/>
  <c r="U27" i="26" a="1"/>
  <c r="S99" i="26" a="1"/>
  <c r="S83" i="26" a="1"/>
  <c r="R131" i="26" a="1"/>
  <c r="R82" i="26" a="1"/>
  <c r="U67" i="26" a="1"/>
  <c r="S19" i="26" a="1"/>
  <c r="T149" i="26" a="1"/>
  <c r="U141" i="26" a="1"/>
  <c r="Q167" i="26" a="1"/>
  <c r="U137" i="26" a="1"/>
  <c r="T124" i="26" a="1"/>
  <c r="T97" i="26" a="1"/>
  <c r="U94" i="26" a="1"/>
  <c r="R115" i="26" a="1"/>
  <c r="Q146" i="26" a="1"/>
  <c r="Q90" i="26" a="1"/>
  <c r="T115" i="26" a="1"/>
  <c r="Q140" i="26" a="1"/>
  <c r="R95" i="26" a="1"/>
  <c r="T36" i="26" a="1"/>
  <c r="Q37" i="26" a="1"/>
  <c r="R75" i="26" a="1"/>
  <c r="S74" i="26" a="1"/>
  <c r="Q95" i="26" a="1"/>
  <c r="U144" i="26" a="1"/>
  <c r="R101" i="26" a="1"/>
  <c r="T31" i="26" a="1"/>
  <c r="Q129" i="26" a="1"/>
  <c r="S20" i="26" a="1"/>
  <c r="T12" i="26" a="1"/>
  <c r="S129" i="26" a="1"/>
  <c r="Q100" i="26" a="1"/>
  <c r="T114" i="26" a="1"/>
  <c r="Q48" i="26" a="1"/>
  <c r="U134" i="26" a="1"/>
  <c r="S117" i="26" a="1"/>
  <c r="Q28" i="26" a="1"/>
  <c r="R105" i="26" a="1"/>
  <c r="S114" i="26" a="1"/>
  <c r="S137" i="26" a="1"/>
  <c r="S46" i="26" a="1"/>
  <c r="S54" i="26" a="1"/>
  <c r="U55" i="26" a="1"/>
  <c r="U14" i="26" a="1"/>
  <c r="S52" i="26" a="1"/>
  <c r="U45" i="26" a="1"/>
  <c r="S32" i="26" a="1"/>
  <c r="T93" i="26" a="1"/>
  <c r="T18" i="26" a="1"/>
  <c r="T125" i="26" a="1"/>
  <c r="Q74" i="26" a="1"/>
  <c r="R39" i="26" a="1"/>
  <c r="R53" i="26" a="1"/>
  <c r="T22" i="26" a="1"/>
  <c r="R103" i="26" a="1"/>
  <c r="R48" i="26" a="1"/>
  <c r="R98" i="26" a="1"/>
  <c r="S125" i="26" a="1"/>
  <c r="S127" i="26" a="1"/>
  <c r="T89" i="26" a="1"/>
  <c r="R106" i="26" a="1"/>
  <c r="U66" i="26" a="1"/>
  <c r="T75" i="26" a="1"/>
  <c r="S102" i="26" a="1"/>
  <c r="R42" i="26" a="1"/>
  <c r="R65" i="26" a="1"/>
  <c r="R20" i="26" a="1"/>
  <c r="R89" i="26" a="1"/>
  <c r="R112" i="26" a="1"/>
  <c r="Q66" i="26" a="1"/>
  <c r="Q81" i="26" a="1"/>
  <c r="R113" i="26" a="1"/>
  <c r="T43" i="26" a="1"/>
  <c r="Q137" i="26" a="1"/>
  <c r="U73" i="26" a="1"/>
  <c r="Q158" i="24" a="1"/>
  <c r="S108" i="26" a="1"/>
  <c r="S14" i="26" a="1"/>
  <c r="U106" i="26" a="1"/>
  <c r="Q83" i="26" a="1"/>
  <c r="T136" i="26" a="1"/>
  <c r="U15" i="26" a="1"/>
  <c r="U83" i="26" a="1"/>
  <c r="S135" i="26" a="1"/>
  <c r="Q147" i="26" a="1"/>
  <c r="R141" i="26" a="1"/>
  <c r="U111" i="26" a="1"/>
  <c r="Q124" i="26" a="1"/>
  <c r="Q183" i="26" a="1"/>
  <c r="T37" i="26" a="1"/>
  <c r="T45" i="26" a="1"/>
  <c r="Q153" i="24" a="1"/>
  <c r="T54" i="26" a="1"/>
  <c r="Q76" i="26" a="1"/>
  <c r="R15" i="26" a="1"/>
  <c r="Q115" i="26" a="1"/>
  <c r="S36" i="26" a="1"/>
  <c r="S65" i="26" a="1"/>
  <c r="U142" i="26" a="1"/>
  <c r="T34" i="26" a="1"/>
  <c r="Q125" i="26" a="1"/>
  <c r="R26" i="26" a="1"/>
  <c r="U128" i="26" a="1"/>
  <c r="S111" i="26" a="1"/>
  <c r="U48" i="26" a="1"/>
  <c r="R45" i="26" a="1"/>
  <c r="U13" i="26" a="1"/>
  <c r="S145" i="26" a="1"/>
  <c r="U69" i="26" a="1"/>
  <c r="Q14" i="26" a="1"/>
  <c r="S105" i="26" a="1"/>
  <c r="U99" i="26" a="1"/>
  <c r="Q15" i="26" a="1"/>
  <c r="S45" i="26" a="1"/>
  <c r="Q71" i="26" a="1"/>
  <c r="Q68" i="26" a="1"/>
  <c r="S80" i="26" a="1"/>
  <c r="U147" i="26" a="1"/>
  <c r="S95" i="26" a="1"/>
  <c r="Q136" i="26" a="1"/>
  <c r="U70" i="26" a="1"/>
  <c r="S124" i="26" a="1"/>
  <c r="R100" i="26" a="1"/>
  <c r="R85" i="26" a="1"/>
  <c r="S94" i="26" a="1"/>
  <c r="R135" i="26" a="1"/>
  <c r="R134" i="26" a="1"/>
  <c r="U52" i="26" a="1"/>
  <c r="T144" i="26" a="1"/>
  <c r="U88" i="26" a="1"/>
  <c r="U127" i="26" a="1"/>
  <c r="S28" i="26" a="1"/>
  <c r="T19" i="26" a="1"/>
  <c r="Q52" i="26" a="1"/>
  <c r="T79" i="26" a="1"/>
  <c r="R132" i="26" a="1"/>
  <c r="Q99" i="26" a="1"/>
  <c r="R47" i="26" a="1"/>
  <c r="Q94" i="26" a="1"/>
  <c r="U22" i="26" a="1"/>
  <c r="Q53" i="26" a="1"/>
  <c r="R22" i="26" a="1"/>
  <c r="R92" i="26" a="1"/>
  <c r="T40" i="26" a="1"/>
  <c r="R116" i="26" a="1"/>
  <c r="T140" i="26" a="1"/>
  <c r="R130" i="26" a="1"/>
  <c r="U102" i="26" a="1"/>
  <c r="U16" i="26" a="1"/>
  <c r="S146" i="26" a="1"/>
  <c r="U149" i="26" a="1"/>
  <c r="U98" i="26" a="1"/>
  <c r="S106" i="26" a="1"/>
  <c r="Q121" i="26" a="1"/>
  <c r="S39" i="26" a="1"/>
  <c r="T91" i="26" a="1"/>
  <c r="T44" i="26" a="1"/>
  <c r="U74" i="26" a="1"/>
  <c r="Q117" i="26" a="1"/>
  <c r="Q98" i="26" a="1"/>
  <c r="T135" i="26" a="1"/>
  <c r="S97" i="26" a="1"/>
  <c r="Q51" i="26" a="1"/>
  <c r="U110" i="26" a="1"/>
  <c r="Q42" i="26" a="1"/>
  <c r="U26" i="26" a="1"/>
  <c r="T90" i="26" a="1"/>
  <c r="Q155" i="24" a="1"/>
  <c r="Q106" i="26" a="1"/>
  <c r="T66" i="26" a="1"/>
  <c r="R145" i="26" a="1"/>
  <c r="Q116" i="26" a="1"/>
  <c r="U105" i="26" a="1"/>
  <c r="R70" i="26" a="1"/>
  <c r="U117" i="26" a="1"/>
  <c r="R94" i="26" a="1"/>
  <c r="S55" i="26" a="1"/>
  <c r="R41" i="26" a="1"/>
  <c r="T25" i="26" a="1"/>
  <c r="S73" i="26" a="1"/>
  <c r="R136" i="26" a="1"/>
  <c r="U18" i="26" a="1"/>
  <c r="Q69" i="26" a="1"/>
  <c r="U46" i="26" a="1"/>
  <c r="S42" i="26" a="1"/>
  <c r="Q132" i="26" a="1"/>
  <c r="S79" i="26" a="1"/>
  <c r="U76" i="26" a="1"/>
  <c r="R91" i="26" a="1"/>
  <c r="Q44" i="26" a="1"/>
  <c r="U119" i="26" a="1"/>
  <c r="S70" i="26" a="1"/>
  <c r="U20" i="26" a="1"/>
  <c r="Q32" i="26" a="1"/>
  <c r="T53" i="26" a="1"/>
  <c r="Q67" i="26" a="1"/>
  <c r="R13" i="26" a="1"/>
  <c r="U68" i="26" a="1"/>
  <c r="U71" i="26" a="1"/>
  <c r="T41" i="26" a="1"/>
  <c r="Q131" i="26" a="1"/>
  <c r="T131" i="26" a="1"/>
  <c r="R80" i="26" a="1"/>
  <c r="U43" i="26" a="1"/>
  <c r="T99" i="26" a="1"/>
  <c r="Q38" i="26" a="1"/>
  <c r="Q111" i="26" a="1"/>
  <c r="R72" i="26" a="1"/>
  <c r="Q65" i="26" a="1"/>
  <c r="S96" i="26" a="1"/>
  <c r="Q77" i="26" a="1"/>
  <c r="S133" i="26" a="1"/>
  <c r="T46" i="26" a="1"/>
  <c r="S53" i="26" a="1"/>
  <c r="T68" i="26" a="1"/>
  <c r="T71" i="26" a="1"/>
  <c r="U86" i="26" a="1"/>
  <c r="S98" i="26" a="1"/>
  <c r="R102" i="26" a="1"/>
  <c r="T28" i="26" a="1"/>
  <c r="U146" i="26" a="1"/>
  <c r="Q135" i="26" a="1"/>
  <c r="S77" i="26" a="1"/>
  <c r="T20" i="26" a="1"/>
  <c r="Q25" i="26" a="1"/>
  <c r="S101" i="26" a="1"/>
  <c r="R83" i="26" a="1"/>
  <c r="S51" i="26" a="1"/>
  <c r="U34" i="26" a="1"/>
  <c r="R77" i="26" a="1"/>
  <c r="Q84" i="26" a="1"/>
  <c r="U103" i="26" a="1"/>
  <c r="U75" i="26" a="1"/>
  <c r="Q72" i="26" a="1"/>
  <c r="Q41" i="26" a="1"/>
  <c r="Q177" i="26" a="1"/>
  <c r="R54" i="26" a="1"/>
  <c r="S143" i="26" a="1"/>
  <c r="T130" i="26" a="1"/>
  <c r="T65" i="26" a="1"/>
  <c r="R37" i="26" a="1"/>
  <c r="R29" i="26" a="1"/>
  <c r="T30" i="26" a="1"/>
  <c r="Q145" i="26" a="1"/>
  <c r="T51" i="26" a="1"/>
  <c r="U85" i="26" a="1"/>
  <c r="U136" i="26" a="1"/>
  <c r="R86" i="26" a="1"/>
  <c r="R44" i="26" a="1"/>
  <c r="U40" i="26" a="1"/>
  <c r="U32" i="26" a="1"/>
  <c r="R87" i="26" a="1"/>
  <c r="R27" i="26" a="1"/>
  <c r="T142" i="26" a="1"/>
  <c r="Q159" i="24" a="1"/>
  <c r="Q123" i="26" a="1"/>
  <c r="R40" i="26" a="1"/>
  <c r="U138" i="26" a="1"/>
  <c r="T26" i="26" a="1"/>
  <c r="R111" i="26" a="1"/>
  <c r="R73" i="26" a="1"/>
  <c r="S112" i="26" a="1"/>
  <c r="T143" i="26" a="1"/>
  <c r="Q26" i="26" a="1"/>
  <c r="S116" i="26" a="1"/>
  <c r="Q80" i="26" a="1"/>
  <c r="U51" i="26" a="1"/>
  <c r="R96" i="26" a="1"/>
  <c r="Q49" i="26" a="1"/>
  <c r="T108" i="26" a="1"/>
  <c r="Q108" i="26" a="1"/>
  <c r="S92" i="26" a="1"/>
  <c r="R67" i="26" a="1"/>
  <c r="R46" i="26" a="1"/>
  <c r="Q30" i="26" a="1"/>
  <c r="Q70" i="26" a="1"/>
  <c r="S132" i="26" a="1"/>
  <c r="S43" i="26" a="1"/>
  <c r="S18" i="26" a="1"/>
  <c r="S67" i="26" a="1"/>
  <c r="U65" i="26" a="1"/>
  <c r="S34" i="26" a="1"/>
  <c r="T106" i="26" a="1"/>
  <c r="T105" i="26" a="1"/>
  <c r="Q97" i="26" a="1"/>
  <c r="R84" i="26" a="1"/>
  <c r="S40" i="26" a="1"/>
  <c r="U139" i="26" a="1"/>
  <c r="Q133" i="26" a="1"/>
  <c r="R49" i="26" a="1"/>
  <c r="Q43" i="26" a="1"/>
  <c r="S147" i="26" a="1"/>
  <c r="U97" i="26" a="1"/>
  <c r="T104" i="26" a="1"/>
  <c r="S142" i="26" a="1"/>
  <c r="T92" i="26" a="1"/>
  <c r="R19" i="26" a="1"/>
  <c r="S48" i="26" a="1"/>
  <c r="Q46" i="26" a="1"/>
  <c r="T141" i="26" a="1"/>
  <c r="S138" i="26" a="1"/>
  <c r="U80" i="26" a="1"/>
  <c r="Q187" i="26" a="1"/>
  <c r="U81" i="26" a="1"/>
  <c r="U133" i="26" a="1"/>
  <c r="S139" i="26" a="1"/>
  <c r="U132" i="26" a="1"/>
  <c r="R147" i="26" a="1"/>
  <c r="U91" i="26" a="1"/>
  <c r="U84" i="26" a="1"/>
  <c r="S119" i="26" a="1"/>
  <c r="T122" i="26" a="1"/>
  <c r="U114" i="26" a="1"/>
  <c r="S66" i="26" a="1"/>
  <c r="R119" i="26" a="1"/>
  <c r="S84" i="26" a="1"/>
  <c r="S134" i="26" a="1"/>
  <c r="R34" i="26" a="1"/>
  <c r="U82" i="26" a="1"/>
  <c r="Q161" i="24" a="1"/>
  <c r="Q45" i="26" a="1"/>
  <c r="T117" i="26" a="1"/>
  <c r="U36" i="26" a="1"/>
  <c r="R122" i="26" a="1"/>
  <c r="S76" i="26" a="1"/>
  <c r="Q120" i="26" a="1"/>
  <c r="S33" i="26" a="1"/>
  <c r="T86" i="26" a="1"/>
  <c r="R51" i="26" a="1"/>
  <c r="U44" i="26" a="1"/>
  <c r="U49" i="26" a="1"/>
  <c r="T127" i="26" a="1"/>
  <c r="U37" i="26" a="1"/>
  <c r="Q27" i="26" a="1"/>
  <c r="S26" i="26" a="1"/>
  <c r="Q91" i="26" a="1"/>
  <c r="T103" i="26" a="1"/>
  <c r="R128" i="26" a="1"/>
  <c r="T120" i="26" a="1"/>
  <c r="R14" i="26" a="1"/>
  <c r="S130" i="26" a="1"/>
  <c r="U104" i="26" a="1"/>
  <c r="U29" i="26" a="1"/>
  <c r="R28" i="26" a="1"/>
  <c r="T76" i="26" a="1"/>
  <c r="R74" i="26" a="1"/>
  <c r="R110" i="26" a="1"/>
  <c r="R140" i="26" a="1"/>
  <c r="R93" i="26" a="1"/>
  <c r="S93" i="26" a="1"/>
  <c r="T42" i="26" a="1"/>
  <c r="T139" i="26" a="1"/>
  <c r="Q85" i="26" a="1"/>
  <c r="S12" i="26" a="1"/>
  <c r="U140" i="26" a="1"/>
  <c r="U101" i="26" a="1"/>
  <c r="T52" i="26" a="1"/>
  <c r="U92" i="26" a="1"/>
  <c r="T83" i="26" a="1"/>
  <c r="S41" i="26" a="1"/>
  <c r="U130" i="26" a="1"/>
  <c r="Q93" i="26" a="1"/>
  <c r="S149" i="26" a="1"/>
  <c r="U143" i="26" a="1"/>
  <c r="T116" i="26" a="1"/>
  <c r="R125" i="26" a="1"/>
  <c r="T100" i="26" a="1"/>
  <c r="S104" i="26" a="1"/>
  <c r="T39" i="26" a="1"/>
  <c r="Q73" i="26" a="1"/>
  <c r="R114" i="26" a="1"/>
  <c r="S122" i="26" a="1"/>
  <c r="Q12" i="26" a="1"/>
  <c r="T69" i="26" a="1"/>
  <c r="Q127" i="26" a="1"/>
  <c r="T132" i="26" a="1"/>
  <c r="Q86" i="26" a="1"/>
  <c r="T13" i="26" a="1"/>
  <c r="T138" i="26" a="1"/>
  <c r="S131" i="26" a="1"/>
  <c r="T129" i="26" a="1"/>
  <c r="Q34" i="26" a="1"/>
  <c r="U120" i="26" a="1"/>
  <c r="R88" i="26" a="1"/>
  <c r="U12" i="26" a="1"/>
  <c r="Q33" i="26" a="1"/>
  <c r="U112" i="26" a="1"/>
  <c r="S68" i="26" a="1"/>
  <c r="S71" i="26" a="1"/>
  <c r="Q142" i="26" a="1"/>
  <c r="Q141" i="26" a="1"/>
  <c r="T48" i="26" a="1"/>
  <c r="T16" i="26" a="1"/>
  <c r="T15" i="26" a="1"/>
  <c r="Q96" i="26" a="1"/>
  <c r="S110" i="26" a="1"/>
  <c r="S47" i="26" a="1"/>
  <c r="U53" i="26" a="1"/>
  <c r="Q75" i="26" a="1"/>
  <c r="S75" i="26" a="1"/>
  <c r="S69" i="26" a="1"/>
  <c r="R133" i="26" a="1"/>
  <c r="S113" i="26" a="1"/>
  <c r="Q105" i="26" a="1"/>
  <c r="Q181" i="26" a="1"/>
  <c r="R81" i="26" a="1"/>
  <c r="T77" i="26" a="1"/>
  <c r="Q22" i="26" a="1"/>
  <c r="Q160" i="24" a="1"/>
  <c r="Q16" i="26" a="1"/>
  <c r="Q130" i="26" a="1"/>
  <c r="S30" i="26" a="1"/>
  <c r="R36" i="26" a="1"/>
  <c r="S120" i="26" a="1"/>
  <c r="U115" i="26" a="1"/>
  <c r="U145" i="26" a="1"/>
  <c r="Q36" i="26" a="1"/>
  <c r="T29" i="26" a="1"/>
  <c r="Q122" i="26" a="1"/>
  <c r="Q39" i="26" a="1"/>
  <c r="S136" i="26" a="1"/>
  <c r="U89" i="26" a="1"/>
  <c r="S31" i="26" a="1"/>
  <c r="Q113" i="26" a="1"/>
  <c r="R124" i="26" a="1"/>
  <c r="U31" i="26" a="1"/>
  <c r="U47" i="26" a="1"/>
  <c r="S140" i="26" a="1"/>
  <c r="T133" i="26" a="1"/>
  <c r="T84" i="26" a="1"/>
  <c r="R32" i="26" a="1"/>
  <c r="T94" i="26" a="1"/>
  <c r="T88" i="26" a="1"/>
  <c r="U108" i="26" a="1"/>
  <c r="U87" i="26" a="1"/>
  <c r="R139" i="26" a="1"/>
  <c r="Q82" i="26" a="1"/>
  <c r="R117" i="26" a="1"/>
  <c r="T146" i="26" a="1"/>
  <c r="R79" i="26" a="1"/>
  <c r="Q104" i="26" a="1"/>
  <c r="Q110" i="26" a="1"/>
  <c r="T80" i="26" a="1"/>
  <c r="T72" i="26" a="1"/>
  <c r="U77" i="26" a="1"/>
  <c r="R146" i="26" a="1"/>
  <c r="R129" i="26" a="1"/>
  <c r="Q19" i="26" a="1"/>
  <c r="Q88" i="26" a="1"/>
  <c r="T85" i="26" a="1"/>
  <c r="T145" i="26" a="1"/>
  <c r="R90" i="26" a="1"/>
  <c r="U38" i="26" a="1"/>
  <c r="AC25" i="25" l="1"/>
  <c r="K112" i="25"/>
  <c r="G134" i="25"/>
  <c r="AC128" i="25"/>
  <c r="AE28" i="25"/>
  <c r="AB25" i="25"/>
  <c r="AB76" i="25"/>
  <c r="G13" i="25"/>
  <c r="AC86" i="25"/>
  <c r="H69" i="25"/>
  <c r="J96" i="25"/>
  <c r="AA47" i="25"/>
  <c r="AE121" i="25"/>
  <c r="AD147" i="25"/>
  <c r="AB18" i="25"/>
  <c r="G54" i="25"/>
  <c r="AA11" i="26"/>
  <c r="G144" i="25"/>
  <c r="AE119" i="25"/>
  <c r="AB149" i="25"/>
  <c r="H138" i="25"/>
  <c r="AA111" i="25"/>
  <c r="AE131" i="25"/>
  <c r="K96" i="25"/>
  <c r="G103" i="25"/>
  <c r="I87" i="25"/>
  <c r="K90" i="25"/>
  <c r="AC38" i="25"/>
  <c r="I82" i="25"/>
  <c r="J10" i="26"/>
  <c r="AB10" i="26"/>
  <c r="H132" i="25"/>
  <c r="AA46" i="25"/>
  <c r="I66" i="25"/>
  <c r="AB122" i="25"/>
  <c r="K80" i="25"/>
  <c r="H84" i="25"/>
  <c r="AD116" i="25"/>
  <c r="I76" i="25"/>
  <c r="J105" i="25"/>
  <c r="H71" i="25"/>
  <c r="K133" i="25"/>
  <c r="G55" i="25"/>
  <c r="AC125" i="25"/>
  <c r="AA118" i="26"/>
  <c r="H105" i="25"/>
  <c r="AD98" i="25"/>
  <c r="AD33" i="25"/>
  <c r="G123" i="25"/>
  <c r="I54" i="25"/>
  <c r="AA26" i="25"/>
  <c r="AB77" i="25"/>
  <c r="AB118" i="26"/>
  <c r="AC111" i="25"/>
  <c r="AB95" i="25"/>
  <c r="G139" i="25"/>
  <c r="J27" i="25"/>
  <c r="G92" i="25"/>
  <c r="AB24" i="26"/>
  <c r="K35" i="25"/>
  <c r="G95" i="25"/>
  <c r="I11" i="26"/>
  <c r="G89" i="25"/>
  <c r="AD112" i="25"/>
  <c r="AE94" i="25"/>
  <c r="AD14" i="25"/>
  <c r="AA69" i="25"/>
  <c r="AD134" i="26"/>
  <c r="AE138" i="25"/>
  <c r="G93" i="25"/>
  <c r="AE91" i="25"/>
  <c r="K10" i="26"/>
  <c r="AA48" i="25"/>
  <c r="B188" i="25"/>
  <c r="AC19" i="25"/>
  <c r="G132" i="25"/>
  <c r="Q188" i="25"/>
  <c r="AD23" i="26"/>
  <c r="K51" i="25"/>
  <c r="J30" i="25"/>
  <c r="G121" i="25"/>
  <c r="G15" i="25"/>
  <c r="AB103" i="25"/>
  <c r="AC139" i="25"/>
  <c r="H147" i="25"/>
  <c r="I115" i="25"/>
  <c r="AE24" i="26"/>
  <c r="J121" i="25"/>
  <c r="AA10" i="26"/>
  <c r="AB131" i="25"/>
  <c r="AC24" i="26"/>
  <c r="AA42" i="25"/>
  <c r="G51" i="25"/>
  <c r="AD19" i="25"/>
  <c r="AA182" i="25"/>
  <c r="AB45" i="25"/>
  <c r="G66" i="25"/>
  <c r="AE11" i="26"/>
  <c r="AD35" i="25"/>
  <c r="I32" i="25"/>
  <c r="AA52" i="25"/>
  <c r="G35" i="25"/>
  <c r="J22" i="25"/>
  <c r="AA28" i="25"/>
  <c r="G100" i="25"/>
  <c r="AB22" i="25"/>
  <c r="AB48" i="25"/>
  <c r="AC118" i="26"/>
  <c r="I40" i="25"/>
  <c r="K52" i="25"/>
  <c r="AD144" i="25"/>
  <c r="AC44" i="25"/>
  <c r="K45" i="25"/>
  <c r="AE141" i="25"/>
  <c r="G74" i="25"/>
  <c r="AC10" i="26"/>
  <c r="K66" i="25"/>
  <c r="AC45" i="25"/>
  <c r="G68" i="25"/>
  <c r="AB53" i="25"/>
  <c r="AB121" i="25"/>
  <c r="AD28" i="25"/>
  <c r="J68" i="25"/>
  <c r="AE109" i="25"/>
  <c r="AC96" i="25"/>
  <c r="H78" i="25"/>
  <c r="AC65" i="25"/>
  <c r="K86" i="25"/>
  <c r="I70" i="25"/>
  <c r="AE34" i="25"/>
  <c r="AE103" i="25"/>
  <c r="J34" i="25"/>
  <c r="J44" i="25"/>
  <c r="AE48" i="25"/>
  <c r="J45" i="25"/>
  <c r="AA83" i="25"/>
  <c r="AA31" i="25"/>
  <c r="J99" i="25"/>
  <c r="B169" i="25"/>
  <c r="AB13" i="25"/>
  <c r="AB83" i="25"/>
  <c r="AA146" i="25"/>
  <c r="AB26" i="25"/>
  <c r="AE30" i="25"/>
  <c r="I35" i="25"/>
  <c r="K129" i="25"/>
  <c r="K78" i="25"/>
  <c r="G78" i="25"/>
  <c r="AD11" i="26"/>
  <c r="AC22" i="25"/>
  <c r="H80" i="25"/>
  <c r="AE71" i="25"/>
  <c r="K23" i="26"/>
  <c r="AA71" i="25"/>
  <c r="AD112" i="26"/>
  <c r="AA76" i="25"/>
  <c r="AA125" i="25"/>
  <c r="K116" i="25"/>
  <c r="AA128" i="25"/>
  <c r="AC29" i="25"/>
  <c r="AE110" i="25"/>
  <c r="J78" i="25"/>
  <c r="B168" i="25"/>
  <c r="U38" i="26"/>
  <c r="K38" i="26" s="1"/>
  <c r="R90" i="26"/>
  <c r="AB90" i="26" s="1"/>
  <c r="T145" i="26"/>
  <c r="J145" i="26" s="1"/>
  <c r="T85" i="26"/>
  <c r="AD85" i="26" s="1"/>
  <c r="Q88" i="26"/>
  <c r="AA88" i="26" s="1"/>
  <c r="Q19" i="26"/>
  <c r="AA19" i="26" s="1"/>
  <c r="R129" i="26"/>
  <c r="H129" i="26" s="1"/>
  <c r="R146" i="26"/>
  <c r="H146" i="26" s="1"/>
  <c r="U77" i="26"/>
  <c r="AE77" i="26" s="1"/>
  <c r="T72" i="26"/>
  <c r="J72" i="26" s="1"/>
  <c r="T80" i="26"/>
  <c r="J80" i="26" s="1"/>
  <c r="Q110" i="26"/>
  <c r="G110" i="26" s="1"/>
  <c r="Q104" i="26"/>
  <c r="G104" i="26" s="1"/>
  <c r="R79" i="26"/>
  <c r="AB79" i="26" s="1"/>
  <c r="T146" i="26"/>
  <c r="J146" i="26" s="1"/>
  <c r="R117" i="26"/>
  <c r="AB117" i="26" s="1"/>
  <c r="Q82" i="26"/>
  <c r="G82" i="26" s="1"/>
  <c r="R139" i="26"/>
  <c r="AB139" i="26" s="1"/>
  <c r="U87" i="26"/>
  <c r="AE87" i="26" s="1"/>
  <c r="U108" i="26"/>
  <c r="K108" i="26" s="1"/>
  <c r="T88" i="26"/>
  <c r="J88" i="26" s="1"/>
  <c r="T94" i="26"/>
  <c r="AD94" i="26" s="1"/>
  <c r="R32" i="26"/>
  <c r="AB32" i="26" s="1"/>
  <c r="T84" i="26"/>
  <c r="J84" i="26" s="1"/>
  <c r="T133" i="26"/>
  <c r="J133" i="26" s="1"/>
  <c r="S140" i="26"/>
  <c r="AC140" i="26" s="1"/>
  <c r="U47" i="26"/>
  <c r="K47" i="26" s="1"/>
  <c r="U31" i="26"/>
  <c r="AE31" i="26" s="1"/>
  <c r="R124" i="26"/>
  <c r="AB124" i="26" s="1"/>
  <c r="Q113" i="26"/>
  <c r="AA113" i="26" s="1"/>
  <c r="S31" i="26"/>
  <c r="I31" i="26" s="1"/>
  <c r="U89" i="26"/>
  <c r="AE89" i="26" s="1"/>
  <c r="S136" i="26"/>
  <c r="AC136" i="26" s="1"/>
  <c r="Q39" i="26"/>
  <c r="G39" i="26" s="1"/>
  <c r="Q122" i="26"/>
  <c r="AA122" i="26" s="1"/>
  <c r="T29" i="26"/>
  <c r="J29" i="26" s="1"/>
  <c r="Q36" i="26"/>
  <c r="G36" i="26" s="1"/>
  <c r="U145" i="26"/>
  <c r="AE145" i="26" s="1"/>
  <c r="U115" i="26"/>
  <c r="AE115" i="26" s="1"/>
  <c r="S120" i="26"/>
  <c r="I120" i="26" s="1"/>
  <c r="R36" i="26"/>
  <c r="H36" i="26" s="1"/>
  <c r="S30" i="26"/>
  <c r="I30" i="26" s="1"/>
  <c r="Q130" i="26"/>
  <c r="G130" i="26" s="1"/>
  <c r="Q16" i="26"/>
  <c r="G16" i="26" s="1"/>
  <c r="Q160" i="24"/>
  <c r="B160" i="24" s="1"/>
  <c r="Q22" i="26"/>
  <c r="AA22" i="26" s="1"/>
  <c r="T77" i="26"/>
  <c r="AD77" i="26" s="1"/>
  <c r="R81" i="26"/>
  <c r="AB81" i="26" s="1"/>
  <c r="Q181" i="26"/>
  <c r="B181" i="26" s="1"/>
  <c r="Q105" i="26"/>
  <c r="AA105" i="26" s="1"/>
  <c r="S113" i="26"/>
  <c r="AC113" i="26" s="1"/>
  <c r="R133" i="26"/>
  <c r="H133" i="26" s="1"/>
  <c r="S69" i="26"/>
  <c r="AC69" i="26" s="1"/>
  <c r="S75" i="26"/>
  <c r="AC75" i="26" s="1"/>
  <c r="Q75" i="26"/>
  <c r="G75" i="26" s="1"/>
  <c r="U53" i="26"/>
  <c r="K53" i="26" s="1"/>
  <c r="S47" i="26"/>
  <c r="AC47" i="26" s="1"/>
  <c r="S110" i="26"/>
  <c r="AC110" i="26" s="1"/>
  <c r="Q96" i="26"/>
  <c r="G96" i="26" s="1"/>
  <c r="T15" i="26"/>
  <c r="AD15" i="26" s="1"/>
  <c r="T16" i="26"/>
  <c r="AD16" i="26" s="1"/>
  <c r="T48" i="26"/>
  <c r="J48" i="26" s="1"/>
  <c r="Q141" i="26"/>
  <c r="AA141" i="26" s="1"/>
  <c r="Q142" i="26"/>
  <c r="G142" i="26" s="1"/>
  <c r="S71" i="26"/>
  <c r="AC71" i="26" s="1"/>
  <c r="S68" i="26"/>
  <c r="AC68" i="26" s="1"/>
  <c r="U112" i="26"/>
  <c r="AE112" i="26" s="1"/>
  <c r="Q33" i="26"/>
  <c r="G33" i="26" s="1"/>
  <c r="U12" i="26"/>
  <c r="K12" i="26" s="1"/>
  <c r="R88" i="26"/>
  <c r="AB88" i="26" s="1"/>
  <c r="U120" i="26"/>
  <c r="AE120" i="26" s="1"/>
  <c r="Q34" i="26"/>
  <c r="G34" i="26" s="1"/>
  <c r="T129" i="26"/>
  <c r="J129" i="26" s="1"/>
  <c r="S131" i="26"/>
  <c r="AC131" i="26" s="1"/>
  <c r="T138" i="26"/>
  <c r="J138" i="26" s="1"/>
  <c r="T13" i="26"/>
  <c r="J13" i="26" s="1"/>
  <c r="Q86" i="26"/>
  <c r="AA86" i="26" s="1"/>
  <c r="T132" i="26"/>
  <c r="J132" i="26" s="1"/>
  <c r="Q127" i="26"/>
  <c r="AA127" i="26" s="1"/>
  <c r="T69" i="26"/>
  <c r="J69" i="26" s="1"/>
  <c r="Q12" i="26"/>
  <c r="G12" i="26" s="1"/>
  <c r="S122" i="26"/>
  <c r="AC122" i="26" s="1"/>
  <c r="R114" i="26"/>
  <c r="H114" i="26" s="1"/>
  <c r="Q73" i="26"/>
  <c r="G73" i="26" s="1"/>
  <c r="T39" i="26"/>
  <c r="AD39" i="26" s="1"/>
  <c r="S104" i="26"/>
  <c r="AC104" i="26" s="1"/>
  <c r="T100" i="26"/>
  <c r="AD100" i="26" s="1"/>
  <c r="R125" i="26"/>
  <c r="H125" i="26" s="1"/>
  <c r="T116" i="26"/>
  <c r="J116" i="26" s="1"/>
  <c r="U143" i="26"/>
  <c r="K143" i="26" s="1"/>
  <c r="S149" i="26"/>
  <c r="AC149" i="26" s="1"/>
  <c r="Q93" i="26"/>
  <c r="AA93" i="26" s="1"/>
  <c r="U130" i="26"/>
  <c r="AE130" i="26" s="1"/>
  <c r="S41" i="26"/>
  <c r="I41" i="26" s="1"/>
  <c r="T83" i="26"/>
  <c r="AD83" i="26" s="1"/>
  <c r="U92" i="26"/>
  <c r="K92" i="26" s="1"/>
  <c r="T52" i="26"/>
  <c r="J52" i="26" s="1"/>
  <c r="U101" i="26"/>
  <c r="K101" i="26" s="1"/>
  <c r="U140" i="26"/>
  <c r="AE140" i="26" s="1"/>
  <c r="S12" i="26"/>
  <c r="I12" i="26" s="1"/>
  <c r="Q85" i="26"/>
  <c r="G85" i="26" s="1"/>
  <c r="T139" i="26"/>
  <c r="J139" i="26" s="1"/>
  <c r="T42" i="26"/>
  <c r="AD42" i="26" s="1"/>
  <c r="S93" i="26"/>
  <c r="I93" i="26" s="1"/>
  <c r="R93" i="26"/>
  <c r="H93" i="26" s="1"/>
  <c r="R140" i="26"/>
  <c r="AB140" i="26" s="1"/>
  <c r="R110" i="26"/>
  <c r="H110" i="26" s="1"/>
  <c r="R74" i="26"/>
  <c r="AB74" i="26" s="1"/>
  <c r="T76" i="26"/>
  <c r="AD76" i="26" s="1"/>
  <c r="R28" i="26"/>
  <c r="AB28" i="26" s="1"/>
  <c r="U29" i="26"/>
  <c r="K29" i="26" s="1"/>
  <c r="U104" i="26"/>
  <c r="AE104" i="26" s="1"/>
  <c r="S130" i="26"/>
  <c r="I130" i="26" s="1"/>
  <c r="R14" i="26"/>
  <c r="AB14" i="26" s="1"/>
  <c r="T120" i="26"/>
  <c r="AD120" i="26" s="1"/>
  <c r="R128" i="26"/>
  <c r="H128" i="26" s="1"/>
  <c r="T103" i="26"/>
  <c r="AD103" i="26" s="1"/>
  <c r="Q91" i="26"/>
  <c r="G91" i="26" s="1"/>
  <c r="S26" i="26"/>
  <c r="AC26" i="26" s="1"/>
  <c r="Q27" i="26"/>
  <c r="G27" i="26" s="1"/>
  <c r="U37" i="26"/>
  <c r="K37" i="26" s="1"/>
  <c r="T127" i="26"/>
  <c r="J127" i="26" s="1"/>
  <c r="U49" i="26"/>
  <c r="AE49" i="26" s="1"/>
  <c r="U44" i="26"/>
  <c r="AE44" i="26" s="1"/>
  <c r="R51" i="26"/>
  <c r="H51" i="26" s="1"/>
  <c r="T86" i="26"/>
  <c r="J86" i="26" s="1"/>
  <c r="S33" i="26"/>
  <c r="AC33" i="26" s="1"/>
  <c r="Q120" i="26"/>
  <c r="AA120" i="26" s="1"/>
  <c r="S76" i="26"/>
  <c r="AC76" i="26" s="1"/>
  <c r="R122" i="26"/>
  <c r="H122" i="26" s="1"/>
  <c r="U36" i="26"/>
  <c r="AE36" i="26" s="1"/>
  <c r="T117" i="26"/>
  <c r="J117" i="26" s="1"/>
  <c r="Q45" i="26"/>
  <c r="AA45" i="26" s="1"/>
  <c r="Q161" i="24"/>
  <c r="AA161" i="24" s="1"/>
  <c r="U82" i="26"/>
  <c r="K82" i="26" s="1"/>
  <c r="R34" i="26"/>
  <c r="AB34" i="26" s="1"/>
  <c r="S134" i="26"/>
  <c r="AC134" i="26" s="1"/>
  <c r="S84" i="26"/>
  <c r="I84" i="26" s="1"/>
  <c r="R119" i="26"/>
  <c r="H119" i="26" s="1"/>
  <c r="S66" i="26"/>
  <c r="I66" i="26" s="1"/>
  <c r="U114" i="26"/>
  <c r="K114" i="26" s="1"/>
  <c r="T122" i="26"/>
  <c r="AD122" i="26" s="1"/>
  <c r="S119" i="26"/>
  <c r="I119" i="26" s="1"/>
  <c r="U84" i="26"/>
  <c r="K84" i="26" s="1"/>
  <c r="U91" i="26"/>
  <c r="AE91" i="26" s="1"/>
  <c r="R147" i="26"/>
  <c r="H147" i="26" s="1"/>
  <c r="U132" i="26"/>
  <c r="K132" i="26" s="1"/>
  <c r="S139" i="26"/>
  <c r="AC139" i="26" s="1"/>
  <c r="U133" i="26"/>
  <c r="K133" i="26" s="1"/>
  <c r="U81" i="26"/>
  <c r="K81" i="26" s="1"/>
  <c r="Q187" i="26"/>
  <c r="B189" i="26" s="1"/>
  <c r="U80" i="26"/>
  <c r="AE80" i="26" s="1"/>
  <c r="S138" i="26"/>
  <c r="AC138" i="26" s="1"/>
  <c r="T141" i="26"/>
  <c r="J141" i="26" s="1"/>
  <c r="Q46" i="26"/>
  <c r="AA46" i="26" s="1"/>
  <c r="S48" i="26"/>
  <c r="AC48" i="26" s="1"/>
  <c r="R19" i="26"/>
  <c r="H19" i="26" s="1"/>
  <c r="T92" i="26"/>
  <c r="AD92" i="26" s="1"/>
  <c r="S142" i="26"/>
  <c r="AC142" i="26" s="1"/>
  <c r="T104" i="26"/>
  <c r="J104" i="26" s="1"/>
  <c r="U97" i="26"/>
  <c r="K97" i="26" s="1"/>
  <c r="S147" i="26"/>
  <c r="AC147" i="26" s="1"/>
  <c r="Q43" i="26"/>
  <c r="G43" i="26" s="1"/>
  <c r="R49" i="26"/>
  <c r="AB49" i="26" s="1"/>
  <c r="Q133" i="26"/>
  <c r="AA133" i="26" s="1"/>
  <c r="U139" i="26"/>
  <c r="K139" i="26" s="1"/>
  <c r="S40" i="26"/>
  <c r="I40" i="26" s="1"/>
  <c r="R84" i="26"/>
  <c r="AB84" i="26" s="1"/>
  <c r="Q97" i="26"/>
  <c r="G97" i="26" s="1"/>
  <c r="T105" i="26"/>
  <c r="AD105" i="26" s="1"/>
  <c r="T106" i="26"/>
  <c r="AD106" i="26" s="1"/>
  <c r="S34" i="26"/>
  <c r="AC34" i="26" s="1"/>
  <c r="U65" i="26"/>
  <c r="K65" i="26" s="1"/>
  <c r="S67" i="26"/>
  <c r="I67" i="26" s="1"/>
  <c r="S18" i="26"/>
  <c r="AC18" i="26" s="1"/>
  <c r="S43" i="26"/>
  <c r="AC43" i="26" s="1"/>
  <c r="S132" i="26"/>
  <c r="AC132" i="26" s="1"/>
  <c r="Q70" i="26"/>
  <c r="AA70" i="26" s="1"/>
  <c r="Q30" i="26"/>
  <c r="G30" i="26" s="1"/>
  <c r="R46" i="26"/>
  <c r="H46" i="26" s="1"/>
  <c r="R67" i="26"/>
  <c r="AB67" i="26" s="1"/>
  <c r="S92" i="26"/>
  <c r="I92" i="26" s="1"/>
  <c r="Q108" i="26"/>
  <c r="G108" i="26" s="1"/>
  <c r="T108" i="26"/>
  <c r="AD108" i="26" s="1"/>
  <c r="Q49" i="26"/>
  <c r="AA49" i="26" s="1"/>
  <c r="R96" i="26"/>
  <c r="AB96" i="26" s="1"/>
  <c r="U51" i="26"/>
  <c r="AE51" i="26" s="1"/>
  <c r="Q80" i="26"/>
  <c r="AA80" i="26" s="1"/>
  <c r="S116" i="26"/>
  <c r="I116" i="26" s="1"/>
  <c r="Q26" i="26"/>
  <c r="AA26" i="26" s="1"/>
  <c r="T143" i="26"/>
  <c r="J143" i="26" s="1"/>
  <c r="S112" i="26"/>
  <c r="AC112" i="26" s="1"/>
  <c r="R73" i="26"/>
  <c r="H73" i="26" s="1"/>
  <c r="R111" i="26"/>
  <c r="H111" i="26" s="1"/>
  <c r="T26" i="26"/>
  <c r="J26" i="26" s="1"/>
  <c r="U138" i="26"/>
  <c r="K138" i="26" s="1"/>
  <c r="R40" i="26"/>
  <c r="H40" i="26" s="1"/>
  <c r="Q123" i="26"/>
  <c r="G123" i="26" s="1"/>
  <c r="Q159" i="24"/>
  <c r="B159" i="24" s="1"/>
  <c r="T142" i="26"/>
  <c r="J142" i="26" s="1"/>
  <c r="R27" i="26"/>
  <c r="AB27" i="26" s="1"/>
  <c r="R87" i="26"/>
  <c r="H87" i="26" s="1"/>
  <c r="U32" i="26"/>
  <c r="K32" i="26" s="1"/>
  <c r="U40" i="26"/>
  <c r="K40" i="26" s="1"/>
  <c r="R44" i="26"/>
  <c r="H44" i="26" s="1"/>
  <c r="R86" i="26"/>
  <c r="AB86" i="26" s="1"/>
  <c r="U136" i="26"/>
  <c r="K136" i="26" s="1"/>
  <c r="U85" i="26"/>
  <c r="AE85" i="26" s="1"/>
  <c r="T51" i="26"/>
  <c r="AD51" i="26" s="1"/>
  <c r="Q145" i="26"/>
  <c r="G145" i="26" s="1"/>
  <c r="T30" i="26"/>
  <c r="J30" i="26" s="1"/>
  <c r="R29" i="26"/>
  <c r="H29" i="26" s="1"/>
  <c r="R37" i="26"/>
  <c r="H37" i="26" s="1"/>
  <c r="T65" i="26"/>
  <c r="AD65" i="26" s="1"/>
  <c r="T130" i="26"/>
  <c r="J130" i="26" s="1"/>
  <c r="S143" i="26"/>
  <c r="I143" i="26" s="1"/>
  <c r="R54" i="26"/>
  <c r="AB54" i="26" s="1"/>
  <c r="Q177" i="26"/>
  <c r="AA177" i="26" s="1"/>
  <c r="Q41" i="26"/>
  <c r="G41" i="26" s="1"/>
  <c r="Q72" i="26"/>
  <c r="G72" i="26" s="1"/>
  <c r="U75" i="26"/>
  <c r="AE75" i="26" s="1"/>
  <c r="U103" i="26"/>
  <c r="K103" i="26" s="1"/>
  <c r="Q84" i="26"/>
  <c r="AA84" i="26" s="1"/>
  <c r="R77" i="26"/>
  <c r="H77" i="26" s="1"/>
  <c r="U34" i="26"/>
  <c r="K34" i="26" s="1"/>
  <c r="S51" i="26"/>
  <c r="I51" i="26" s="1"/>
  <c r="R83" i="26"/>
  <c r="AB83" i="26" s="1"/>
  <c r="S101" i="26"/>
  <c r="I101" i="26" s="1"/>
  <c r="Q25" i="26"/>
  <c r="G25" i="26" s="1"/>
  <c r="T20" i="26"/>
  <c r="AD20" i="26" s="1"/>
  <c r="S77" i="26"/>
  <c r="AC77" i="26" s="1"/>
  <c r="Q135" i="26"/>
  <c r="G135" i="26" s="1"/>
  <c r="U146" i="26"/>
  <c r="AE146" i="26" s="1"/>
  <c r="T28" i="26"/>
  <c r="J28" i="26" s="1"/>
  <c r="R102" i="26"/>
  <c r="H102" i="26" s="1"/>
  <c r="S98" i="26"/>
  <c r="I98" i="26" s="1"/>
  <c r="U86" i="26"/>
  <c r="AE86" i="26" s="1"/>
  <c r="T71" i="26"/>
  <c r="J71" i="26" s="1"/>
  <c r="T68" i="26"/>
  <c r="AD68" i="26" s="1"/>
  <c r="S53" i="26"/>
  <c r="AC53" i="26" s="1"/>
  <c r="T46" i="26"/>
  <c r="AD46" i="26" s="1"/>
  <c r="S133" i="26"/>
  <c r="I133" i="26" s="1"/>
  <c r="Q77" i="26"/>
  <c r="AA77" i="26" s="1"/>
  <c r="S96" i="26"/>
  <c r="AC96" i="26" s="1"/>
  <c r="Q65" i="26"/>
  <c r="AA65" i="26" s="1"/>
  <c r="R72" i="26"/>
  <c r="H72" i="26" s="1"/>
  <c r="Q111" i="26"/>
  <c r="AA111" i="26" s="1"/>
  <c r="Q38" i="26"/>
  <c r="AA38" i="26" s="1"/>
  <c r="T99" i="26"/>
  <c r="J99" i="26" s="1"/>
  <c r="U43" i="26"/>
  <c r="AE43" i="26" s="1"/>
  <c r="R80" i="26"/>
  <c r="H80" i="26" s="1"/>
  <c r="T131" i="26"/>
  <c r="J131" i="26" s="1"/>
  <c r="Q131" i="26"/>
  <c r="AA131" i="26" s="1"/>
  <c r="T41" i="26"/>
  <c r="J41" i="26" s="1"/>
  <c r="U71" i="26"/>
  <c r="AE71" i="26" s="1"/>
  <c r="U68" i="26"/>
  <c r="K68" i="26" s="1"/>
  <c r="R13" i="26"/>
  <c r="AB13" i="26" s="1"/>
  <c r="Q67" i="26"/>
  <c r="AA67" i="26" s="1"/>
  <c r="T53" i="26"/>
  <c r="AD53" i="26" s="1"/>
  <c r="Q32" i="26"/>
  <c r="AA32" i="26" s="1"/>
  <c r="U20" i="26"/>
  <c r="K20" i="26" s="1"/>
  <c r="S70" i="26"/>
  <c r="I70" i="26" s="1"/>
  <c r="U119" i="26"/>
  <c r="K119" i="26" s="1"/>
  <c r="Q44" i="26"/>
  <c r="AA44" i="26" s="1"/>
  <c r="R91" i="26"/>
  <c r="H91" i="26" s="1"/>
  <c r="U76" i="26"/>
  <c r="AE76" i="26" s="1"/>
  <c r="S79" i="26"/>
  <c r="AC79" i="26" s="1"/>
  <c r="Q132" i="26"/>
  <c r="AA132" i="26" s="1"/>
  <c r="S42" i="26"/>
  <c r="I42" i="26" s="1"/>
  <c r="U46" i="26"/>
  <c r="AE46" i="26" s="1"/>
  <c r="Q69" i="26"/>
  <c r="AA69" i="26" s="1"/>
  <c r="U18" i="26"/>
  <c r="AE18" i="26" s="1"/>
  <c r="R136" i="26"/>
  <c r="H136" i="26" s="1"/>
  <c r="S73" i="26"/>
  <c r="I73" i="26" s="1"/>
  <c r="T25" i="26"/>
  <c r="AD25" i="26" s="1"/>
  <c r="R41" i="26"/>
  <c r="AB41" i="26" s="1"/>
  <c r="S55" i="26"/>
  <c r="I55" i="26" s="1"/>
  <c r="R94" i="26"/>
  <c r="AB94" i="26" s="1"/>
  <c r="U117" i="26"/>
  <c r="AE117" i="26" s="1"/>
  <c r="R70" i="26"/>
  <c r="H70" i="26" s="1"/>
  <c r="U105" i="26"/>
  <c r="K105" i="26" s="1"/>
  <c r="Q116" i="26"/>
  <c r="G116" i="26" s="1"/>
  <c r="R145" i="26"/>
  <c r="H145" i="26" s="1"/>
  <c r="T66" i="26"/>
  <c r="AD66" i="26" s="1"/>
  <c r="Q106" i="26"/>
  <c r="AA106" i="26" s="1"/>
  <c r="Q155" i="24"/>
  <c r="AA155" i="24" s="1"/>
  <c r="T90" i="26"/>
  <c r="J90" i="26" s="1"/>
  <c r="U26" i="26"/>
  <c r="AE26" i="26" s="1"/>
  <c r="Q42" i="26"/>
  <c r="AA42" i="26" s="1"/>
  <c r="U110" i="26"/>
  <c r="K110" i="26" s="1"/>
  <c r="Q51" i="26"/>
  <c r="G51" i="26" s="1"/>
  <c r="S97" i="26"/>
  <c r="AC97" i="26" s="1"/>
  <c r="T135" i="26"/>
  <c r="J135" i="26" s="1"/>
  <c r="Q98" i="26"/>
  <c r="AA98" i="26" s="1"/>
  <c r="Q117" i="26"/>
  <c r="G117" i="26" s="1"/>
  <c r="U74" i="26"/>
  <c r="K74" i="26" s="1"/>
  <c r="T44" i="26"/>
  <c r="AD44" i="26" s="1"/>
  <c r="T91" i="26"/>
  <c r="J91" i="26" s="1"/>
  <c r="S39" i="26"/>
  <c r="I39" i="26" s="1"/>
  <c r="Q121" i="26"/>
  <c r="G121" i="26" s="1"/>
  <c r="S106" i="26"/>
  <c r="AC106" i="26" s="1"/>
  <c r="U98" i="26"/>
  <c r="AE98" i="26" s="1"/>
  <c r="U149" i="26"/>
  <c r="AE149" i="26" s="1"/>
  <c r="S146" i="26"/>
  <c r="AC146" i="26" s="1"/>
  <c r="U16" i="26"/>
  <c r="AE16" i="26" s="1"/>
  <c r="U102" i="26"/>
  <c r="K102" i="26" s="1"/>
  <c r="R130" i="26"/>
  <c r="AB130" i="26" s="1"/>
  <c r="T140" i="26"/>
  <c r="AD140" i="26" s="1"/>
  <c r="R116" i="26"/>
  <c r="AB116" i="26" s="1"/>
  <c r="T40" i="26"/>
  <c r="AD40" i="26" s="1"/>
  <c r="R92" i="26"/>
  <c r="AB92" i="26" s="1"/>
  <c r="R22" i="26"/>
  <c r="H22" i="26" s="1"/>
  <c r="Q53" i="26"/>
  <c r="G53" i="26" s="1"/>
  <c r="U22" i="26"/>
  <c r="K22" i="26" s="1"/>
  <c r="Q94" i="26"/>
  <c r="G94" i="26" s="1"/>
  <c r="R47" i="26"/>
  <c r="AB47" i="26" s="1"/>
  <c r="Q99" i="26"/>
  <c r="G99" i="26" s="1"/>
  <c r="R132" i="26"/>
  <c r="AB132" i="26" s="1"/>
  <c r="T79" i="26"/>
  <c r="J79" i="26" s="1"/>
  <c r="Q52" i="26"/>
  <c r="G52" i="26" s="1"/>
  <c r="T19" i="26"/>
  <c r="AD19" i="26" s="1"/>
  <c r="S28" i="26"/>
  <c r="AC28" i="26" s="1"/>
  <c r="U127" i="26"/>
  <c r="AE127" i="26" s="1"/>
  <c r="U88" i="26"/>
  <c r="AE88" i="26" s="1"/>
  <c r="T144" i="26"/>
  <c r="J144" i="26" s="1"/>
  <c r="U52" i="26"/>
  <c r="K52" i="26" s="1"/>
  <c r="R134" i="26"/>
  <c r="H134" i="26" s="1"/>
  <c r="R135" i="26"/>
  <c r="AB135" i="26" s="1"/>
  <c r="S94" i="26"/>
  <c r="AC94" i="26" s="1"/>
  <c r="R85" i="26"/>
  <c r="H85" i="26" s="1"/>
  <c r="R100" i="26"/>
  <c r="H100" i="26" s="1"/>
  <c r="S124" i="26"/>
  <c r="AC124" i="26" s="1"/>
  <c r="U70" i="26"/>
  <c r="AE70" i="26" s="1"/>
  <c r="Q136" i="26"/>
  <c r="G136" i="26" s="1"/>
  <c r="S95" i="26"/>
  <c r="I95" i="26" s="1"/>
  <c r="U147" i="26"/>
  <c r="K147" i="26" s="1"/>
  <c r="S80" i="26"/>
  <c r="I80" i="26" s="1"/>
  <c r="Q68" i="26"/>
  <c r="AA68" i="26" s="1"/>
  <c r="Q71" i="26"/>
  <c r="G71" i="26" s="1"/>
  <c r="S45" i="26"/>
  <c r="AC45" i="26" s="1"/>
  <c r="Q15" i="26"/>
  <c r="AA15" i="26" s="1"/>
  <c r="U99" i="26"/>
  <c r="AE99" i="26" s="1"/>
  <c r="S105" i="26"/>
  <c r="I105" i="26" s="1"/>
  <c r="Q14" i="26"/>
  <c r="AA14" i="26" s="1"/>
  <c r="U69" i="26"/>
  <c r="AE69" i="26" s="1"/>
  <c r="S145" i="26"/>
  <c r="I145" i="26" s="1"/>
  <c r="U13" i="26"/>
  <c r="K13" i="26" s="1"/>
  <c r="R45" i="26"/>
  <c r="H45" i="26" s="1"/>
  <c r="U48" i="26"/>
  <c r="K48" i="26" s="1"/>
  <c r="S111" i="26"/>
  <c r="AC111" i="26" s="1"/>
  <c r="U128" i="26"/>
  <c r="AE128" i="26" s="1"/>
  <c r="R26" i="26"/>
  <c r="AB26" i="26" s="1"/>
  <c r="Q125" i="26"/>
  <c r="AA125" i="26" s="1"/>
  <c r="T34" i="26"/>
  <c r="J34" i="26" s="1"/>
  <c r="U142" i="26"/>
  <c r="K142" i="26" s="1"/>
  <c r="S65" i="26"/>
  <c r="I65" i="26" s="1"/>
  <c r="S36" i="26"/>
  <c r="I36" i="26" s="1"/>
  <c r="Q115" i="26"/>
  <c r="AA115" i="26" s="1"/>
  <c r="R15" i="26"/>
  <c r="H15" i="26" s="1"/>
  <c r="Q76" i="26"/>
  <c r="G76" i="26" s="1"/>
  <c r="T54" i="26"/>
  <c r="J54" i="26" s="1"/>
  <c r="Q153" i="24"/>
  <c r="AA153" i="24" s="1"/>
  <c r="T45" i="26"/>
  <c r="AD45" i="26" s="1"/>
  <c r="T37" i="26"/>
  <c r="J37" i="26" s="1"/>
  <c r="Q183" i="26"/>
  <c r="B184" i="26" s="1"/>
  <c r="Q124" i="26"/>
  <c r="G124" i="26" s="1"/>
  <c r="U111" i="26"/>
  <c r="K111" i="26" s="1"/>
  <c r="R141" i="26"/>
  <c r="H141" i="26" s="1"/>
  <c r="Q147" i="26"/>
  <c r="AA147" i="26" s="1"/>
  <c r="S135" i="26"/>
  <c r="I135" i="26" s="1"/>
  <c r="U83" i="26"/>
  <c r="AE83" i="26" s="1"/>
  <c r="U15" i="26"/>
  <c r="K15" i="26" s="1"/>
  <c r="T136" i="26"/>
  <c r="AD136" i="26" s="1"/>
  <c r="Q83" i="26"/>
  <c r="G83" i="26" s="1"/>
  <c r="U106" i="26"/>
  <c r="K106" i="26" s="1"/>
  <c r="S14" i="26"/>
  <c r="I14" i="26" s="1"/>
  <c r="S108" i="26"/>
  <c r="AC108" i="26" s="1"/>
  <c r="Q158" i="24"/>
  <c r="B158" i="24" s="1"/>
  <c r="U73" i="26"/>
  <c r="K73" i="26" s="1"/>
  <c r="Q137" i="26"/>
  <c r="G137" i="26" s="1"/>
  <c r="T43" i="26"/>
  <c r="AD43" i="26" s="1"/>
  <c r="R113" i="26"/>
  <c r="AB113" i="26" s="1"/>
  <c r="Q81" i="26"/>
  <c r="AA81" i="26" s="1"/>
  <c r="Q66" i="26"/>
  <c r="AA66" i="26" s="1"/>
  <c r="R112" i="26"/>
  <c r="AB112" i="26" s="1"/>
  <c r="R89" i="26"/>
  <c r="AB89" i="26" s="1"/>
  <c r="R20" i="26"/>
  <c r="H20" i="26" s="1"/>
  <c r="R65" i="26"/>
  <c r="AB65" i="26" s="1"/>
  <c r="R42" i="26"/>
  <c r="H42" i="26" s="1"/>
  <c r="S102" i="26"/>
  <c r="AC102" i="26" s="1"/>
  <c r="T75" i="26"/>
  <c r="AD75" i="26" s="1"/>
  <c r="U66" i="26"/>
  <c r="AE66" i="26" s="1"/>
  <c r="R106" i="26"/>
  <c r="H106" i="26" s="1"/>
  <c r="T89" i="26"/>
  <c r="J89" i="26" s="1"/>
  <c r="S127" i="26"/>
  <c r="I127" i="26" s="1"/>
  <c r="S125" i="26"/>
  <c r="AC125" i="26" s="1"/>
  <c r="R98" i="26"/>
  <c r="AB98" i="26" s="1"/>
  <c r="R48" i="26"/>
  <c r="H48" i="26" s="1"/>
  <c r="R103" i="26"/>
  <c r="AB103" i="26" s="1"/>
  <c r="T22" i="26"/>
  <c r="J22" i="26" s="1"/>
  <c r="R53" i="26"/>
  <c r="R39" i="26"/>
  <c r="H39" i="26" s="1"/>
  <c r="Q74" i="26"/>
  <c r="AA74" i="26" s="1"/>
  <c r="T125" i="26"/>
  <c r="J125" i="26" s="1"/>
  <c r="T18" i="26"/>
  <c r="AD18" i="26" s="1"/>
  <c r="T93" i="26"/>
  <c r="AD93" i="26" s="1"/>
  <c r="S32" i="26"/>
  <c r="AC32" i="26" s="1"/>
  <c r="U45" i="26"/>
  <c r="AE45" i="26" s="1"/>
  <c r="S52" i="26"/>
  <c r="I52" i="26" s="1"/>
  <c r="U14" i="26"/>
  <c r="AE14" i="26" s="1"/>
  <c r="U55" i="26"/>
  <c r="K55" i="26" s="1"/>
  <c r="S54" i="26"/>
  <c r="AC54" i="26" s="1"/>
  <c r="S46" i="26"/>
  <c r="AC46" i="26" s="1"/>
  <c r="S137" i="26"/>
  <c r="AC137" i="26" s="1"/>
  <c r="S114" i="26"/>
  <c r="AC114" i="26" s="1"/>
  <c r="R105" i="26"/>
  <c r="AB105" i="26" s="1"/>
  <c r="Q28" i="26"/>
  <c r="G28" i="26" s="1"/>
  <c r="S117" i="26"/>
  <c r="I117" i="26" s="1"/>
  <c r="U134" i="26"/>
  <c r="K134" i="26" s="1"/>
  <c r="Q48" i="26"/>
  <c r="G48" i="26" s="1"/>
  <c r="T114" i="26"/>
  <c r="AD114" i="26" s="1"/>
  <c r="Q100" i="26"/>
  <c r="AA100" i="26" s="1"/>
  <c r="S129" i="26"/>
  <c r="I129" i="26" s="1"/>
  <c r="T12" i="26"/>
  <c r="AD12" i="26" s="1"/>
  <c r="S20" i="26"/>
  <c r="AC20" i="26" s="1"/>
  <c r="Q129" i="26"/>
  <c r="G129" i="26" s="1"/>
  <c r="T31" i="26"/>
  <c r="J31" i="26" s="1"/>
  <c r="R101" i="26"/>
  <c r="AB101" i="26" s="1"/>
  <c r="U144" i="26"/>
  <c r="AE144" i="26" s="1"/>
  <c r="Q95" i="26"/>
  <c r="G95" i="26" s="1"/>
  <c r="S74" i="26"/>
  <c r="AC74" i="26" s="1"/>
  <c r="R75" i="26"/>
  <c r="H75" i="26" s="1"/>
  <c r="Q37" i="26"/>
  <c r="G37" i="26" s="1"/>
  <c r="T36" i="26"/>
  <c r="J36" i="26" s="1"/>
  <c r="R95" i="26"/>
  <c r="H95" i="26" s="1"/>
  <c r="Q140" i="26"/>
  <c r="T115" i="26"/>
  <c r="J115" i="26" s="1"/>
  <c r="Q90" i="26"/>
  <c r="AA90" i="26" s="1"/>
  <c r="Q146" i="26"/>
  <c r="G146" i="26" s="1"/>
  <c r="R115" i="26"/>
  <c r="AB115" i="26" s="1"/>
  <c r="U94" i="26"/>
  <c r="AE94" i="26" s="1"/>
  <c r="T97" i="26"/>
  <c r="AD97" i="26" s="1"/>
  <c r="T124" i="26"/>
  <c r="J124" i="26" s="1"/>
  <c r="U137" i="26"/>
  <c r="K137" i="26" s="1"/>
  <c r="Q167" i="26"/>
  <c r="B168" i="26" s="1"/>
  <c r="U141" i="26"/>
  <c r="AE141" i="26" s="1"/>
  <c r="T149" i="26"/>
  <c r="J149" i="26" s="1"/>
  <c r="S19" i="26"/>
  <c r="AC19" i="26" s="1"/>
  <c r="U67" i="26"/>
  <c r="AE67" i="26" s="1"/>
  <c r="R82" i="26"/>
  <c r="H82" i="26" s="1"/>
  <c r="R131" i="26"/>
  <c r="H131" i="26" s="1"/>
  <c r="S83" i="26"/>
  <c r="I83" i="26" s="1"/>
  <c r="S99" i="26"/>
  <c r="AC99" i="26" s="1"/>
  <c r="U27" i="26"/>
  <c r="AE27" i="26" s="1"/>
  <c r="Q101" i="26"/>
  <c r="AA101" i="26" s="1"/>
  <c r="U123" i="26"/>
  <c r="AE123" i="26" s="1"/>
  <c r="Q152" i="24"/>
  <c r="B152" i="24" s="1"/>
  <c r="U30" i="26"/>
  <c r="AE30" i="26" s="1"/>
  <c r="R99" i="26"/>
  <c r="H99" i="26" s="1"/>
  <c r="R38" i="26"/>
  <c r="H38" i="26" s="1"/>
  <c r="T110" i="26"/>
  <c r="J110" i="26" s="1"/>
  <c r="R71" i="26"/>
  <c r="H71" i="26" s="1"/>
  <c r="R68" i="26"/>
  <c r="AB68" i="26" s="1"/>
  <c r="S16" i="26"/>
  <c r="AC16" i="26" s="1"/>
  <c r="S22" i="26"/>
  <c r="I22" i="26" s="1"/>
  <c r="R52" i="26"/>
  <c r="AB52" i="26" s="1"/>
  <c r="S90" i="26"/>
  <c r="AC90" i="26" s="1"/>
  <c r="S29" i="26"/>
  <c r="AC29" i="26" s="1"/>
  <c r="Q139" i="26"/>
  <c r="G139" i="26" s="1"/>
  <c r="Q89" i="26"/>
  <c r="AA89" i="26" s="1"/>
  <c r="R137" i="26"/>
  <c r="H137" i="26" s="1"/>
  <c r="Q119" i="26"/>
  <c r="G119" i="26" s="1"/>
  <c r="Q138" i="26"/>
  <c r="G138" i="26" s="1"/>
  <c r="T113" i="26"/>
  <c r="J113" i="26" s="1"/>
  <c r="Q31" i="26"/>
  <c r="AA31" i="26" s="1"/>
  <c r="Q92" i="26"/>
  <c r="AA92" i="26" s="1"/>
  <c r="U54" i="26"/>
  <c r="K54" i="26" s="1"/>
  <c r="R16" i="26"/>
  <c r="H16" i="26" s="1"/>
  <c r="U122" i="26"/>
  <c r="K122" i="26" s="1"/>
  <c r="U129" i="26"/>
  <c r="K129" i="26" s="1"/>
  <c r="Q55" i="26"/>
  <c r="G55" i="26" s="1"/>
  <c r="T33" i="26"/>
  <c r="AD33" i="26" s="1"/>
  <c r="Q40" i="26"/>
  <c r="G40" i="26" s="1"/>
  <c r="T14" i="26"/>
  <c r="AD14" i="26" s="1"/>
  <c r="U125" i="26"/>
  <c r="AE125" i="26" s="1"/>
  <c r="S115" i="26"/>
  <c r="AC115" i="26" s="1"/>
  <c r="U41" i="26"/>
  <c r="K41" i="26" s="1"/>
  <c r="T137" i="26"/>
  <c r="J137" i="26" s="1"/>
  <c r="T27" i="26"/>
  <c r="J27" i="26" s="1"/>
  <c r="S88" i="26"/>
  <c r="I88" i="26" s="1"/>
  <c r="R66" i="26"/>
  <c r="H66" i="26" s="1"/>
  <c r="S123" i="26"/>
  <c r="AC123" i="26" s="1"/>
  <c r="Q87" i="26"/>
  <c r="G87" i="26" s="1"/>
  <c r="T38" i="26"/>
  <c r="J38" i="26" s="1"/>
  <c r="U19" i="26"/>
  <c r="AE19" i="26" s="1"/>
  <c r="Q154" i="24"/>
  <c r="AA154" i="24" s="1"/>
  <c r="T102" i="26"/>
  <c r="AD102" i="26" s="1"/>
  <c r="T98" i="26"/>
  <c r="AD98" i="26" s="1"/>
  <c r="T87" i="26"/>
  <c r="AD87" i="26" s="1"/>
  <c r="S100" i="26"/>
  <c r="I100" i="26" s="1"/>
  <c r="S141" i="26"/>
  <c r="I141" i="26" s="1"/>
  <c r="S81" i="26"/>
  <c r="AC81" i="26" s="1"/>
  <c r="Q128" i="26"/>
  <c r="G128" i="26" s="1"/>
  <c r="Q143" i="26"/>
  <c r="AA143" i="26" s="1"/>
  <c r="Q112" i="26"/>
  <c r="AA112" i="26" s="1"/>
  <c r="Q149" i="26"/>
  <c r="AA149" i="26" s="1"/>
  <c r="U100" i="26"/>
  <c r="K100" i="26" s="1"/>
  <c r="R18" i="26"/>
  <c r="H18" i="26" s="1"/>
  <c r="T81" i="26"/>
  <c r="AD81" i="26" s="1"/>
  <c r="Q103" i="26"/>
  <c r="G103" i="26" s="1"/>
  <c r="T47" i="26"/>
  <c r="J47" i="26" s="1"/>
  <c r="R97" i="26"/>
  <c r="AB97" i="26" s="1"/>
  <c r="Q102" i="26"/>
  <c r="G102" i="26" s="1"/>
  <c r="U33" i="26"/>
  <c r="K33" i="26" s="1"/>
  <c r="U116" i="26"/>
  <c r="AE116" i="26" s="1"/>
  <c r="R149" i="26"/>
  <c r="AB149" i="26" s="1"/>
  <c r="U90" i="26"/>
  <c r="K90" i="26" s="1"/>
  <c r="R104" i="26"/>
  <c r="H104" i="26" s="1"/>
  <c r="Q47" i="26"/>
  <c r="G47" i="26" s="1"/>
  <c r="T73" i="26"/>
  <c r="J73" i="26" s="1"/>
  <c r="T32" i="26"/>
  <c r="AD32" i="26" s="1"/>
  <c r="T147" i="26"/>
  <c r="J147" i="26" s="1"/>
  <c r="U72" i="26"/>
  <c r="K72" i="26" s="1"/>
  <c r="R33" i="26"/>
  <c r="AB33" i="26" s="1"/>
  <c r="T111" i="26"/>
  <c r="J111" i="26" s="1"/>
  <c r="S82" i="26"/>
  <c r="AC82" i="26" s="1"/>
  <c r="Q114" i="26"/>
  <c r="G114" i="26" s="1"/>
  <c r="S49" i="26"/>
  <c r="AC49" i="26" s="1"/>
  <c r="U93" i="26"/>
  <c r="AE93" i="26" s="1"/>
  <c r="R123" i="26"/>
  <c r="AB123" i="26" s="1"/>
  <c r="U124" i="26"/>
  <c r="AE124" i="26" s="1"/>
  <c r="U42" i="26"/>
  <c r="AE42" i="26" s="1"/>
  <c r="Q54" i="26"/>
  <c r="AA54" i="26" s="1"/>
  <c r="S15" i="26"/>
  <c r="I15" i="26" s="1"/>
  <c r="S27" i="26"/>
  <c r="I27" i="26" s="1"/>
  <c r="T70" i="26"/>
  <c r="AD70" i="26" s="1"/>
  <c r="Q144" i="26"/>
  <c r="G144" i="26" s="1"/>
  <c r="T67" i="26"/>
  <c r="J67" i="26" s="1"/>
  <c r="U131" i="26"/>
  <c r="K131" i="26" s="1"/>
  <c r="S144" i="26"/>
  <c r="AC144" i="26" s="1"/>
  <c r="R138" i="26"/>
  <c r="AB138" i="26" s="1"/>
  <c r="S38" i="26"/>
  <c r="AC38" i="26" s="1"/>
  <c r="R76" i="26"/>
  <c r="H76" i="26" s="1"/>
  <c r="U96" i="26"/>
  <c r="K96" i="26" s="1"/>
  <c r="S91" i="26"/>
  <c r="AC91" i="26" s="1"/>
  <c r="R30" i="26"/>
  <c r="H30" i="26" s="1"/>
  <c r="S44" i="26"/>
  <c r="I44" i="26" s="1"/>
  <c r="T96" i="26"/>
  <c r="AD96" i="26" s="1"/>
  <c r="S86" i="26"/>
  <c r="I86" i="26" s="1"/>
  <c r="S72" i="26"/>
  <c r="I72" i="26" s="1"/>
  <c r="R108" i="26"/>
  <c r="H108" i="26" s="1"/>
  <c r="S103" i="26"/>
  <c r="AC103" i="26" s="1"/>
  <c r="T128" i="26"/>
  <c r="AD128" i="26" s="1"/>
  <c r="U135" i="26"/>
  <c r="K135" i="26" s="1"/>
  <c r="R25" i="26"/>
  <c r="AB25" i="26" s="1"/>
  <c r="T55" i="26"/>
  <c r="AD55" i="26" s="1"/>
  <c r="Q29" i="26"/>
  <c r="G29" i="26" s="1"/>
  <c r="R43" i="26"/>
  <c r="H43" i="26" s="1"/>
  <c r="Q20" i="26"/>
  <c r="G20" i="26" s="1"/>
  <c r="R31" i="26"/>
  <c r="AB31" i="26" s="1"/>
  <c r="R127" i="26"/>
  <c r="H127" i="26" s="1"/>
  <c r="R69" i="26"/>
  <c r="AB69" i="26" s="1"/>
  <c r="R12" i="26"/>
  <c r="AB12" i="26" s="1"/>
  <c r="U95" i="26"/>
  <c r="K95" i="26" s="1"/>
  <c r="S89" i="26"/>
  <c r="AC89" i="26" s="1"/>
  <c r="R143" i="26"/>
  <c r="H143" i="26" s="1"/>
  <c r="U113" i="26"/>
  <c r="K113" i="26" s="1"/>
  <c r="T119" i="26"/>
  <c r="J119" i="26" s="1"/>
  <c r="T74" i="26"/>
  <c r="AD74" i="26" s="1"/>
  <c r="T82" i="26"/>
  <c r="J82" i="26" s="1"/>
  <c r="R55" i="26"/>
  <c r="AB55" i="26" s="1"/>
  <c r="Q18" i="26"/>
  <c r="AA18" i="26" s="1"/>
  <c r="T101" i="26"/>
  <c r="AD101" i="26" s="1"/>
  <c r="R142" i="26"/>
  <c r="AB142" i="26" s="1"/>
  <c r="S87" i="26"/>
  <c r="AC87" i="26" s="1"/>
  <c r="Q13" i="26"/>
  <c r="G13" i="26" s="1"/>
  <c r="S25" i="26"/>
  <c r="AC25" i="26" s="1"/>
  <c r="U28" i="26"/>
  <c r="AE28" i="26" s="1"/>
  <c r="S13" i="26"/>
  <c r="I13" i="26" s="1"/>
  <c r="T95" i="26"/>
  <c r="AD95" i="26" s="1"/>
  <c r="R144" i="26"/>
  <c r="AB144" i="26" s="1"/>
  <c r="R120" i="26"/>
  <c r="H120" i="26" s="1"/>
  <c r="S37" i="26"/>
  <c r="I37" i="26" s="1"/>
  <c r="S85" i="26"/>
  <c r="I85" i="26" s="1"/>
  <c r="Q79" i="26"/>
  <c r="G79" i="26" s="1"/>
  <c r="U79" i="26"/>
  <c r="K79" i="26" s="1"/>
  <c r="Q134" i="26"/>
  <c r="G134" i="26" s="1"/>
  <c r="S128" i="26"/>
  <c r="I128" i="26" s="1"/>
  <c r="T123" i="26"/>
  <c r="AD123" i="26" s="1"/>
  <c r="K38" i="25"/>
  <c r="AE38" i="25"/>
  <c r="AB90" i="25"/>
  <c r="H90" i="25"/>
  <c r="AD145" i="25"/>
  <c r="J85" i="25"/>
  <c r="AD85" i="25"/>
  <c r="G88" i="25"/>
  <c r="AA88" i="25"/>
  <c r="G19" i="25"/>
  <c r="AA19" i="25"/>
  <c r="H129" i="25"/>
  <c r="H146" i="25"/>
  <c r="AB146" i="25"/>
  <c r="AE77" i="25"/>
  <c r="K77" i="25"/>
  <c r="AD72" i="25"/>
  <c r="J72" i="25"/>
  <c r="J80" i="25"/>
  <c r="G109" i="25"/>
  <c r="AA109" i="25"/>
  <c r="AA104" i="25"/>
  <c r="G104" i="25"/>
  <c r="H79" i="25"/>
  <c r="AB79" i="25"/>
  <c r="AD146" i="25"/>
  <c r="J146" i="25"/>
  <c r="H116" i="25"/>
  <c r="AB116" i="25"/>
  <c r="AA82" i="25"/>
  <c r="G82" i="25"/>
  <c r="AB139" i="25"/>
  <c r="H139" i="25"/>
  <c r="AE87" i="25"/>
  <c r="K87" i="25"/>
  <c r="K108" i="25"/>
  <c r="AE108" i="25"/>
  <c r="J88" i="25"/>
  <c r="AD88" i="25"/>
  <c r="AD94" i="25"/>
  <c r="J94" i="25"/>
  <c r="H32" i="25"/>
  <c r="AB32" i="25"/>
  <c r="J84" i="25"/>
  <c r="AD84" i="25"/>
  <c r="AD133" i="25"/>
  <c r="J133" i="25"/>
  <c r="I140" i="25"/>
  <c r="AC140" i="25"/>
  <c r="K47" i="25"/>
  <c r="AE47" i="25"/>
  <c r="AE31" i="25"/>
  <c r="K31" i="25"/>
  <c r="H124" i="25"/>
  <c r="AB124" i="25"/>
  <c r="G112" i="25"/>
  <c r="AA112" i="25"/>
  <c r="AC31" i="25"/>
  <c r="I31" i="25"/>
  <c r="AE89" i="25"/>
  <c r="K89" i="25"/>
  <c r="I136" i="25"/>
  <c r="AC136" i="25"/>
  <c r="G39" i="25"/>
  <c r="AA39" i="25"/>
  <c r="G122" i="25"/>
  <c r="AA122" i="25"/>
  <c r="J29" i="25"/>
  <c r="AD29" i="25"/>
  <c r="AA36" i="25"/>
  <c r="G36" i="25"/>
  <c r="K145" i="25"/>
  <c r="K114" i="25"/>
  <c r="AE114" i="25"/>
  <c r="I119" i="25"/>
  <c r="AC119" i="25"/>
  <c r="AB36" i="25"/>
  <c r="H36" i="25"/>
  <c r="AC30" i="25"/>
  <c r="I30" i="25"/>
  <c r="AA130" i="25"/>
  <c r="G130" i="25"/>
  <c r="AA16" i="25"/>
  <c r="G16" i="25"/>
  <c r="AA160" i="23"/>
  <c r="G22" i="25"/>
  <c r="AD77" i="25"/>
  <c r="H81" i="25"/>
  <c r="B180" i="25"/>
  <c r="G105" i="25"/>
  <c r="AA105" i="25"/>
  <c r="H133" i="25"/>
  <c r="AC69" i="25"/>
  <c r="I69" i="25"/>
  <c r="G75" i="25"/>
  <c r="AA75" i="25"/>
  <c r="AD24" i="26"/>
  <c r="J24" i="26"/>
  <c r="K53" i="25"/>
  <c r="I47" i="25"/>
  <c r="AC109" i="25"/>
  <c r="AA22" i="25"/>
  <c r="J77" i="25"/>
  <c r="J15" i="25"/>
  <c r="J16" i="25"/>
  <c r="J48" i="25"/>
  <c r="AD48" i="25"/>
  <c r="G141" i="25"/>
  <c r="G142" i="25"/>
  <c r="AA142" i="25"/>
  <c r="AC68" i="25"/>
  <c r="K111" i="25"/>
  <c r="AE111" i="25"/>
  <c r="G33" i="25"/>
  <c r="K12" i="25"/>
  <c r="AB88" i="25"/>
  <c r="AA34" i="25"/>
  <c r="AD129" i="25"/>
  <c r="I131" i="25"/>
  <c r="AC131" i="25"/>
  <c r="AD138" i="25"/>
  <c r="J138" i="25"/>
  <c r="AD13" i="25"/>
  <c r="J13" i="25"/>
  <c r="AA86" i="25"/>
  <c r="G86" i="25"/>
  <c r="J132" i="25"/>
  <c r="G127" i="25"/>
  <c r="AD69" i="25"/>
  <c r="G12" i="25"/>
  <c r="I122" i="25"/>
  <c r="AC122" i="25"/>
  <c r="H113" i="25"/>
  <c r="G73" i="25"/>
  <c r="J39" i="25"/>
  <c r="I104" i="25"/>
  <c r="AC104" i="25"/>
  <c r="J100" i="25"/>
  <c r="AD100" i="25"/>
  <c r="AB125" i="25"/>
  <c r="AD115" i="25"/>
  <c r="AE143" i="25"/>
  <c r="I149" i="25"/>
  <c r="K130" i="25"/>
  <c r="I41" i="25"/>
  <c r="J83" i="25"/>
  <c r="J52" i="25"/>
  <c r="K101" i="25"/>
  <c r="AE101" i="25"/>
  <c r="K140" i="25"/>
  <c r="I12" i="25"/>
  <c r="AC12" i="25"/>
  <c r="AA85" i="25"/>
  <c r="J139" i="25"/>
  <c r="AD139" i="25"/>
  <c r="J42" i="25"/>
  <c r="AD42" i="25"/>
  <c r="I93" i="25"/>
  <c r="AC112" i="25"/>
  <c r="AE92" i="25"/>
  <c r="I121" i="25"/>
  <c r="I78" i="25"/>
  <c r="AC78" i="25"/>
  <c r="H93" i="25"/>
  <c r="AB93" i="25"/>
  <c r="H140" i="25"/>
  <c r="H109" i="25"/>
  <c r="AC71" i="25"/>
  <c r="I71" i="25"/>
  <c r="J76" i="25"/>
  <c r="AD76" i="25"/>
  <c r="AB23" i="26"/>
  <c r="H23" i="26"/>
  <c r="AB28" i="25"/>
  <c r="AE29" i="25"/>
  <c r="I130" i="25"/>
  <c r="AB14" i="25"/>
  <c r="H14" i="25"/>
  <c r="J119" i="25"/>
  <c r="G91" i="25"/>
  <c r="AA91" i="25"/>
  <c r="I26" i="25"/>
  <c r="AA27" i="25"/>
  <c r="K37" i="25"/>
  <c r="J127" i="25"/>
  <c r="AE49" i="25"/>
  <c r="K44" i="25"/>
  <c r="AE44" i="25"/>
  <c r="H35" i="25"/>
  <c r="AB35" i="25"/>
  <c r="H51" i="25"/>
  <c r="AC33" i="25"/>
  <c r="I33" i="25"/>
  <c r="AC26" i="25"/>
  <c r="AB140" i="25"/>
  <c r="J86" i="25"/>
  <c r="AC41" i="25"/>
  <c r="AB133" i="25"/>
  <c r="G27" i="25"/>
  <c r="AD103" i="25"/>
  <c r="G96" i="25"/>
  <c r="K29" i="25"/>
  <c r="H74" i="25"/>
  <c r="AE53" i="25"/>
  <c r="AD127" i="25"/>
  <c r="AB81" i="25"/>
  <c r="K104" i="25"/>
  <c r="AB128" i="25"/>
  <c r="I75" i="25"/>
  <c r="K49" i="25"/>
  <c r="AE104" i="25"/>
  <c r="H128" i="25"/>
  <c r="AC75" i="25"/>
  <c r="I112" i="25"/>
  <c r="AB51" i="25"/>
  <c r="AD118" i="26"/>
  <c r="AC130" i="25"/>
  <c r="G119" i="25"/>
  <c r="K36" i="25"/>
  <c r="G45" i="25"/>
  <c r="B161" i="23"/>
  <c r="AE82" i="25"/>
  <c r="AB34" i="25"/>
  <c r="I134" i="25"/>
  <c r="I84" i="25"/>
  <c r="K113" i="25"/>
  <c r="AD122" i="25"/>
  <c r="AC118" i="25"/>
  <c r="AE84" i="25"/>
  <c r="K132" i="25"/>
  <c r="AE81" i="25"/>
  <c r="I138" i="25"/>
  <c r="J141" i="25"/>
  <c r="AC48" i="25"/>
  <c r="J92" i="25"/>
  <c r="I142" i="25"/>
  <c r="J104" i="25"/>
  <c r="AE97" i="25"/>
  <c r="I147" i="25"/>
  <c r="G43" i="25"/>
  <c r="H49" i="25"/>
  <c r="G133" i="25"/>
  <c r="AE139" i="25"/>
  <c r="G97" i="25"/>
  <c r="H19" i="25"/>
  <c r="AB118" i="25"/>
  <c r="K118" i="26"/>
  <c r="AD71" i="25"/>
  <c r="AD106" i="25"/>
  <c r="AC34" i="25"/>
  <c r="K65" i="25"/>
  <c r="AC67" i="25"/>
  <c r="AC18" i="25"/>
  <c r="AC43" i="25"/>
  <c r="AC132" i="25"/>
  <c r="AA70" i="25"/>
  <c r="AA30" i="25"/>
  <c r="H46" i="25"/>
  <c r="H67" i="25"/>
  <c r="I92" i="25"/>
  <c r="AA108" i="25"/>
  <c r="AD108" i="25"/>
  <c r="G49" i="25"/>
  <c r="AB96" i="25"/>
  <c r="G80" i="25"/>
  <c r="AD143" i="25"/>
  <c r="H73" i="25"/>
  <c r="AB110" i="25"/>
  <c r="J26" i="25"/>
  <c r="AB40" i="25"/>
  <c r="AA159" i="23"/>
  <c r="AD142" i="25"/>
  <c r="H27" i="25"/>
  <c r="AB87" i="25"/>
  <c r="K32" i="25"/>
  <c r="K40" i="25"/>
  <c r="AB44" i="25"/>
  <c r="H86" i="25"/>
  <c r="K136" i="25"/>
  <c r="AE85" i="25"/>
  <c r="AD51" i="25"/>
  <c r="G145" i="25"/>
  <c r="AB29" i="25"/>
  <c r="H37" i="25"/>
  <c r="AB11" i="26"/>
  <c r="AD65" i="25"/>
  <c r="J130" i="25"/>
  <c r="I143" i="25"/>
  <c r="AB54" i="25"/>
  <c r="AA176" i="25"/>
  <c r="G41" i="25"/>
  <c r="AA72" i="25"/>
  <c r="AE75" i="25"/>
  <c r="G84" i="25"/>
  <c r="AC51" i="25"/>
  <c r="AC101" i="25"/>
  <c r="G25" i="25"/>
  <c r="J20" i="25"/>
  <c r="AC77" i="25"/>
  <c r="G135" i="25"/>
  <c r="K146" i="25"/>
  <c r="H102" i="25"/>
  <c r="I98" i="25"/>
  <c r="AC53" i="25"/>
  <c r="AD46" i="25"/>
  <c r="AC133" i="25"/>
  <c r="AA77" i="25"/>
  <c r="AA65" i="25"/>
  <c r="H72" i="25"/>
  <c r="G110" i="25"/>
  <c r="G38" i="25"/>
  <c r="AE43" i="25"/>
  <c r="J131" i="25"/>
  <c r="G131" i="25"/>
  <c r="J41" i="25"/>
  <c r="K68" i="25"/>
  <c r="G67" i="25"/>
  <c r="AD53" i="25"/>
  <c r="G32" i="25"/>
  <c r="K20" i="25"/>
  <c r="AE118" i="25"/>
  <c r="G44" i="25"/>
  <c r="H91" i="25"/>
  <c r="AE76" i="25"/>
  <c r="I79" i="25"/>
  <c r="I42" i="25"/>
  <c r="K46" i="25"/>
  <c r="AE18" i="25"/>
  <c r="H136" i="25"/>
  <c r="AC73" i="25"/>
  <c r="AD25" i="25"/>
  <c r="AB41" i="25"/>
  <c r="I55" i="25"/>
  <c r="AB94" i="25"/>
  <c r="AB70" i="25"/>
  <c r="K105" i="25"/>
  <c r="G115" i="25"/>
  <c r="H145" i="25"/>
  <c r="AD66" i="25"/>
  <c r="AA106" i="25"/>
  <c r="B155" i="23"/>
  <c r="J90" i="25"/>
  <c r="AE26" i="25"/>
  <c r="I97" i="25"/>
  <c r="J135" i="25"/>
  <c r="G98" i="25"/>
  <c r="G116" i="25"/>
  <c r="AE74" i="25"/>
  <c r="AD91" i="25"/>
  <c r="AC39" i="25"/>
  <c r="AA120" i="25"/>
  <c r="I106" i="25"/>
  <c r="K98" i="25"/>
  <c r="AE149" i="25"/>
  <c r="AC146" i="25"/>
  <c r="AE16" i="25"/>
  <c r="K102" i="25"/>
  <c r="AB130" i="25"/>
  <c r="AD140" i="25"/>
  <c r="H115" i="25"/>
  <c r="J40" i="25"/>
  <c r="H92" i="25"/>
  <c r="G53" i="25"/>
  <c r="K22" i="25"/>
  <c r="AA94" i="25"/>
  <c r="AB47" i="25"/>
  <c r="G99" i="25"/>
  <c r="AD79" i="25"/>
  <c r="I28" i="25"/>
  <c r="K127" i="25"/>
  <c r="K88" i="25"/>
  <c r="H134" i="25"/>
  <c r="H135" i="25"/>
  <c r="AC94" i="25"/>
  <c r="AB85" i="25"/>
  <c r="H100" i="25"/>
  <c r="AC124" i="25"/>
  <c r="K70" i="25"/>
  <c r="G136" i="25"/>
  <c r="I95" i="25"/>
  <c r="AE147" i="25"/>
  <c r="AC80" i="25"/>
  <c r="Q167" i="24"/>
  <c r="AA166" i="24"/>
  <c r="K99" i="25"/>
  <c r="AC105" i="25"/>
  <c r="AA14" i="25"/>
  <c r="K69" i="25"/>
  <c r="I145" i="25"/>
  <c r="AE13" i="25"/>
  <c r="I110" i="25"/>
  <c r="K128" i="25"/>
  <c r="K142" i="25"/>
  <c r="AC36" i="25"/>
  <c r="G114" i="25"/>
  <c r="H15" i="25"/>
  <c r="J54" i="25"/>
  <c r="AA153" i="23"/>
  <c r="J37" i="25"/>
  <c r="Q183" i="25"/>
  <c r="AA183" i="25" s="1"/>
  <c r="AA124" i="25"/>
  <c r="AB141" i="25"/>
  <c r="G147" i="25"/>
  <c r="AC135" i="25"/>
  <c r="AE83" i="25"/>
  <c r="K15" i="25"/>
  <c r="J136" i="25"/>
  <c r="AE106" i="25"/>
  <c r="AC14" i="25"/>
  <c r="AC108" i="25"/>
  <c r="B158" i="23"/>
  <c r="K73" i="25"/>
  <c r="AA137" i="25"/>
  <c r="AD43" i="25"/>
  <c r="H112" i="25"/>
  <c r="AA81" i="25"/>
  <c r="AB111" i="25"/>
  <c r="H89" i="25"/>
  <c r="AB20" i="25"/>
  <c r="AB65" i="25"/>
  <c r="AB42" i="25"/>
  <c r="I102" i="25"/>
  <c r="AD75" i="25"/>
  <c r="AB106" i="25"/>
  <c r="AD89" i="25"/>
  <c r="AC127" i="25"/>
  <c r="AB98" i="25"/>
  <c r="H39" i="25"/>
  <c r="J125" i="25"/>
  <c r="J18" i="25"/>
  <c r="J93" i="25"/>
  <c r="I52" i="25"/>
  <c r="AE14" i="25"/>
  <c r="K55" i="25"/>
  <c r="AC46" i="25"/>
  <c r="AC137" i="25"/>
  <c r="AC113" i="25"/>
  <c r="I116" i="25"/>
  <c r="AE134" i="25"/>
  <c r="J113" i="25"/>
  <c r="I129" i="25"/>
  <c r="AD12" i="25"/>
  <c r="AC20" i="25"/>
  <c r="G129" i="25"/>
  <c r="AD31" i="25"/>
  <c r="H101" i="25"/>
  <c r="AE144" i="25"/>
  <c r="I74" i="25"/>
  <c r="AB75" i="25"/>
  <c r="G37" i="25"/>
  <c r="AD36" i="25"/>
  <c r="AA140" i="25"/>
  <c r="J114" i="25"/>
  <c r="G90" i="25"/>
  <c r="AB114" i="25"/>
  <c r="J97" i="25"/>
  <c r="J124" i="25"/>
  <c r="K137" i="25"/>
  <c r="Q168" i="25"/>
  <c r="AD149" i="25"/>
  <c r="AE67" i="25"/>
  <c r="AB82" i="25"/>
  <c r="AC83" i="25"/>
  <c r="I99" i="25"/>
  <c r="K27" i="25"/>
  <c r="AA101" i="25"/>
  <c r="AE123" i="25"/>
  <c r="B152" i="23"/>
  <c r="AB99" i="25"/>
  <c r="AB38" i="25"/>
  <c r="AD109" i="25"/>
  <c r="H68" i="25"/>
  <c r="AC16" i="25"/>
  <c r="H52" i="25"/>
  <c r="I90" i="25"/>
  <c r="AB137" i="25"/>
  <c r="G118" i="25"/>
  <c r="G138" i="25"/>
  <c r="K54" i="25"/>
  <c r="AB16" i="25"/>
  <c r="K122" i="25"/>
  <c r="G40" i="25"/>
  <c r="K125" i="25"/>
  <c r="AC114" i="25"/>
  <c r="K41" i="25"/>
  <c r="AD137" i="25"/>
  <c r="AC88" i="25"/>
  <c r="H66" i="25"/>
  <c r="I123" i="25"/>
  <c r="G87" i="25"/>
  <c r="J38" i="25"/>
  <c r="AE19" i="25"/>
  <c r="AA154" i="23"/>
  <c r="AD102" i="25"/>
  <c r="J87" i="25"/>
  <c r="AC100" i="25"/>
  <c r="I141" i="25"/>
  <c r="I81" i="25"/>
  <c r="AA143" i="25"/>
  <c r="AE25" i="26"/>
  <c r="J12" i="25"/>
  <c r="AA149" i="25"/>
  <c r="AE100" i="25"/>
  <c r="AD81" i="25"/>
  <c r="J47" i="25"/>
  <c r="H97" i="25"/>
  <c r="AA102" i="25"/>
  <c r="AE33" i="25"/>
  <c r="AE115" i="25"/>
  <c r="H104" i="25"/>
  <c r="AD73" i="25"/>
  <c r="AD32" i="25"/>
  <c r="K72" i="25"/>
  <c r="H33" i="25"/>
  <c r="AD110" i="25"/>
  <c r="AA113" i="25"/>
  <c r="I49" i="25"/>
  <c r="K93" i="25"/>
  <c r="H123" i="25"/>
  <c r="AE124" i="25"/>
  <c r="AE42" i="25"/>
  <c r="I15" i="25"/>
  <c r="I27" i="25"/>
  <c r="J70" i="25"/>
  <c r="AD67" i="25"/>
  <c r="AC144" i="25"/>
  <c r="I91" i="25"/>
  <c r="AB30" i="25"/>
  <c r="AC72" i="25"/>
  <c r="H108" i="25"/>
  <c r="AC103" i="25"/>
  <c r="AD128" i="25"/>
  <c r="AE135" i="25"/>
  <c r="J55" i="25"/>
  <c r="G29" i="25"/>
  <c r="AB43" i="25"/>
  <c r="G20" i="25"/>
  <c r="AB31" i="25"/>
  <c r="H127" i="25"/>
  <c r="AB12" i="25"/>
  <c r="K95" i="25"/>
  <c r="I89" i="25"/>
  <c r="H143" i="25"/>
  <c r="AD118" i="25"/>
  <c r="J74" i="25"/>
  <c r="AD82" i="25"/>
  <c r="H55" i="25"/>
  <c r="AA18" i="25"/>
  <c r="J101" i="25"/>
  <c r="AB142" i="25"/>
  <c r="AC13" i="25"/>
  <c r="J95" i="25"/>
  <c r="AB144" i="25"/>
  <c r="AB119" i="25"/>
  <c r="AC37" i="25"/>
  <c r="I85" i="25"/>
  <c r="AA79" i="25"/>
  <c r="AE79" i="25"/>
  <c r="J123" i="25"/>
  <c r="I47" i="26"/>
  <c r="AA169" i="29"/>
  <c r="Q164" i="31" a="1"/>
  <c r="Q188" i="27" a="1"/>
  <c r="Q162" i="25" a="1"/>
  <c r="Q161" i="25" a="1"/>
  <c r="Q156" i="31" a="1"/>
  <c r="Q160" i="25" a="1"/>
  <c r="Q157" i="25" a="1"/>
  <c r="Q156" i="25" a="1"/>
  <c r="Q182" i="27" a="1"/>
  <c r="Q157" i="31" a="1"/>
  <c r="Q163" i="25" a="1"/>
  <c r="Q178" i="27" a="1"/>
  <c r="Q158" i="31" a="1"/>
  <c r="Q154" i="25" a="1"/>
  <c r="Q155" i="25" a="1"/>
  <c r="Q169" i="27" a="1"/>
  <c r="AC130" i="26" l="1"/>
  <c r="AD41" i="26"/>
  <c r="H101" i="26"/>
  <c r="H103" i="26"/>
  <c r="AA27" i="26"/>
  <c r="H81" i="26"/>
  <c r="J94" i="26"/>
  <c r="AA16" i="26"/>
  <c r="H90" i="26"/>
  <c r="G132" i="26"/>
  <c r="AA124" i="26"/>
  <c r="AC12" i="26"/>
  <c r="G19" i="26"/>
  <c r="AA91" i="26"/>
  <c r="AE108" i="26"/>
  <c r="AB48" i="26"/>
  <c r="AD125" i="26"/>
  <c r="AB46" i="26"/>
  <c r="J98" i="26"/>
  <c r="H47" i="26"/>
  <c r="AA142" i="26"/>
  <c r="H28" i="26"/>
  <c r="G32" i="26"/>
  <c r="AD38" i="26"/>
  <c r="AD129" i="26"/>
  <c r="AE135" i="26"/>
  <c r="J92" i="26"/>
  <c r="I26" i="26"/>
  <c r="G122" i="26"/>
  <c r="AD88" i="26"/>
  <c r="G86" i="26"/>
  <c r="I18" i="26"/>
  <c r="AA94" i="26"/>
  <c r="G66" i="26"/>
  <c r="I96" i="26"/>
  <c r="K94" i="26"/>
  <c r="AD48" i="26"/>
  <c r="AD47" i="26"/>
  <c r="I77" i="26"/>
  <c r="G141" i="26"/>
  <c r="G65" i="26"/>
  <c r="K146" i="26"/>
  <c r="AE143" i="26"/>
  <c r="I125" i="26"/>
  <c r="H54" i="26"/>
  <c r="AD117" i="26"/>
  <c r="K18" i="26"/>
  <c r="AE32" i="26"/>
  <c r="I45" i="26"/>
  <c r="I46" i="26"/>
  <c r="H112" i="26"/>
  <c r="AB93" i="26"/>
  <c r="AD31" i="26"/>
  <c r="AD111" i="26"/>
  <c r="I113" i="26"/>
  <c r="AC133" i="26"/>
  <c r="AA43" i="26"/>
  <c r="I114" i="26"/>
  <c r="H13" i="26"/>
  <c r="AB100" i="26"/>
  <c r="J12" i="26"/>
  <c r="J65" i="26"/>
  <c r="K77" i="26"/>
  <c r="G111" i="26"/>
  <c r="K91" i="26"/>
  <c r="H52" i="26"/>
  <c r="AC83" i="26"/>
  <c r="AA152" i="24"/>
  <c r="I132" i="26"/>
  <c r="AD91" i="26"/>
  <c r="AB110" i="26"/>
  <c r="K27" i="26"/>
  <c r="H140" i="26"/>
  <c r="AD99" i="26"/>
  <c r="J76" i="26"/>
  <c r="AC145" i="26"/>
  <c r="AE13" i="26"/>
  <c r="G14" i="26"/>
  <c r="AB42" i="26"/>
  <c r="AA79" i="26"/>
  <c r="G89" i="26"/>
  <c r="AC67" i="26"/>
  <c r="AC73" i="26"/>
  <c r="J128" i="26"/>
  <c r="J53" i="26"/>
  <c r="K49" i="26"/>
  <c r="I38" i="26"/>
  <c r="I134" i="26"/>
  <c r="AB129" i="26"/>
  <c r="AA39" i="26"/>
  <c r="I147" i="26"/>
  <c r="AB39" i="26"/>
  <c r="J14" i="26"/>
  <c r="H89" i="26"/>
  <c r="AA12" i="26"/>
  <c r="AB146" i="26"/>
  <c r="K98" i="26"/>
  <c r="G26" i="26"/>
  <c r="I43" i="26"/>
  <c r="I68" i="26"/>
  <c r="I139" i="26"/>
  <c r="AD13" i="26"/>
  <c r="I106" i="26"/>
  <c r="AD29" i="26"/>
  <c r="AE119" i="26"/>
  <c r="H135" i="26"/>
  <c r="AD54" i="26"/>
  <c r="G67" i="26"/>
  <c r="AC143" i="26"/>
  <c r="AE97" i="26"/>
  <c r="I94" i="26"/>
  <c r="AE15" i="26"/>
  <c r="AC93" i="26"/>
  <c r="K112" i="26"/>
  <c r="K26" i="26"/>
  <c r="I124" i="26"/>
  <c r="AC36" i="26"/>
  <c r="G115" i="26"/>
  <c r="AD22" i="26"/>
  <c r="AE113" i="26"/>
  <c r="J20" i="26"/>
  <c r="K75" i="26"/>
  <c r="AD132" i="26"/>
  <c r="G105" i="26"/>
  <c r="AB120" i="26"/>
  <c r="G101" i="26"/>
  <c r="AE22" i="26"/>
  <c r="AA135" i="26"/>
  <c r="AE131" i="26"/>
  <c r="I54" i="26"/>
  <c r="AA34" i="26"/>
  <c r="AE40" i="26"/>
  <c r="G93" i="26"/>
  <c r="AA103" i="26"/>
  <c r="AB72" i="26"/>
  <c r="K123" i="26"/>
  <c r="AC65" i="26"/>
  <c r="G42" i="26"/>
  <c r="AB29" i="26"/>
  <c r="H115" i="26"/>
  <c r="I137" i="26"/>
  <c r="AD90" i="26"/>
  <c r="H97" i="26"/>
  <c r="I29" i="26"/>
  <c r="I103" i="26"/>
  <c r="H41" i="26"/>
  <c r="AC116" i="26"/>
  <c r="AB136" i="26"/>
  <c r="AB87" i="26"/>
  <c r="AA123" i="26"/>
  <c r="AB16" i="26"/>
  <c r="G68" i="26"/>
  <c r="AD73" i="26"/>
  <c r="G149" i="26"/>
  <c r="H26" i="26"/>
  <c r="H69" i="26"/>
  <c r="I123" i="26"/>
  <c r="AC22" i="26"/>
  <c r="AA13" i="26"/>
  <c r="AC119" i="26"/>
  <c r="AC51" i="26"/>
  <c r="I53" i="26"/>
  <c r="AA138" i="26"/>
  <c r="AA87" i="26"/>
  <c r="G49" i="26"/>
  <c r="AD89" i="26"/>
  <c r="K45" i="26"/>
  <c r="H117" i="26"/>
  <c r="G74" i="26"/>
  <c r="J40" i="26"/>
  <c r="J106" i="26"/>
  <c r="AA116" i="26"/>
  <c r="K88" i="26"/>
  <c r="AA137" i="26"/>
  <c r="G113" i="26"/>
  <c r="G120" i="26"/>
  <c r="AA82" i="26"/>
  <c r="AE74" i="26"/>
  <c r="I48" i="26"/>
  <c r="H14" i="26"/>
  <c r="G100" i="26"/>
  <c r="AE106" i="26"/>
  <c r="AA134" i="26"/>
  <c r="J100" i="26"/>
  <c r="AE111" i="26"/>
  <c r="AC15" i="26"/>
  <c r="I16" i="26"/>
  <c r="AB145" i="26"/>
  <c r="G125" i="26"/>
  <c r="I110" i="26"/>
  <c r="J105" i="26"/>
  <c r="J96" i="26"/>
  <c r="J108" i="26"/>
  <c r="H92" i="26"/>
  <c r="I104" i="26"/>
  <c r="K128" i="26"/>
  <c r="H116" i="26"/>
  <c r="G131" i="26"/>
  <c r="H83" i="26"/>
  <c r="AE114" i="26"/>
  <c r="K120" i="26"/>
  <c r="K125" i="26"/>
  <c r="H12" i="26"/>
  <c r="AD30" i="26"/>
  <c r="AB127" i="26"/>
  <c r="H124" i="26"/>
  <c r="AD146" i="26"/>
  <c r="AB95" i="26"/>
  <c r="AD115" i="26"/>
  <c r="G18" i="26"/>
  <c r="J68" i="26"/>
  <c r="AC86" i="26"/>
  <c r="AB19" i="26"/>
  <c r="AC44" i="26"/>
  <c r="AC31" i="26"/>
  <c r="AA99" i="26"/>
  <c r="G54" i="26"/>
  <c r="AB106" i="26"/>
  <c r="I82" i="26"/>
  <c r="AA117" i="26"/>
  <c r="I33" i="26"/>
  <c r="I76" i="26"/>
  <c r="J46" i="26"/>
  <c r="AE122" i="26"/>
  <c r="AB66" i="26"/>
  <c r="H138" i="26"/>
  <c r="AE139" i="26"/>
  <c r="AA130" i="26"/>
  <c r="J44" i="26"/>
  <c r="AB40" i="26"/>
  <c r="K127" i="26"/>
  <c r="AD145" i="26"/>
  <c r="AA85" i="26"/>
  <c r="K71" i="26"/>
  <c r="AA96" i="26"/>
  <c r="J74" i="26"/>
  <c r="AB131" i="26"/>
  <c r="AE34" i="26"/>
  <c r="K140" i="26"/>
  <c r="AE100" i="26"/>
  <c r="AE38" i="26"/>
  <c r="J39" i="26"/>
  <c r="AD143" i="26"/>
  <c r="I144" i="26"/>
  <c r="AC27" i="26"/>
  <c r="J97" i="26"/>
  <c r="I79" i="26"/>
  <c r="G70" i="26"/>
  <c r="J77" i="26"/>
  <c r="AE20" i="26"/>
  <c r="J70" i="26"/>
  <c r="I131" i="26"/>
  <c r="J66" i="26"/>
  <c r="I115" i="26"/>
  <c r="AA53" i="26"/>
  <c r="J33" i="26"/>
  <c r="I34" i="26"/>
  <c r="J81" i="26"/>
  <c r="AE133" i="26"/>
  <c r="I89" i="26"/>
  <c r="H144" i="26"/>
  <c r="AA25" i="26"/>
  <c r="I90" i="26"/>
  <c r="G88" i="26"/>
  <c r="AD138" i="26"/>
  <c r="K51" i="26"/>
  <c r="H139" i="26"/>
  <c r="G22" i="26"/>
  <c r="K149" i="26"/>
  <c r="G69" i="26"/>
  <c r="K69" i="26"/>
  <c r="I142" i="26"/>
  <c r="J43" i="26"/>
  <c r="K89" i="26"/>
  <c r="H49" i="26"/>
  <c r="AB44" i="26"/>
  <c r="AE41" i="26"/>
  <c r="AE73" i="26"/>
  <c r="I32" i="26"/>
  <c r="AE68" i="26"/>
  <c r="AB102" i="26"/>
  <c r="G147" i="26"/>
  <c r="AB76" i="26"/>
  <c r="J122" i="26"/>
  <c r="AD124" i="26"/>
  <c r="AD104" i="26"/>
  <c r="AC42" i="26"/>
  <c r="J42" i="26"/>
  <c r="J120" i="26"/>
  <c r="AA36" i="26"/>
  <c r="J136" i="26"/>
  <c r="AE37" i="26"/>
  <c r="AB85" i="26"/>
  <c r="AB82" i="26"/>
  <c r="AE105" i="26"/>
  <c r="AE137" i="26"/>
  <c r="J32" i="26"/>
  <c r="I25" i="26"/>
  <c r="AC13" i="26"/>
  <c r="K36" i="26"/>
  <c r="AB122" i="26"/>
  <c r="AA41" i="26"/>
  <c r="AC129" i="26"/>
  <c r="AB134" i="26"/>
  <c r="AA71" i="26"/>
  <c r="AA102" i="26"/>
  <c r="J16" i="26"/>
  <c r="H96" i="26"/>
  <c r="G81" i="26"/>
  <c r="J87" i="26"/>
  <c r="H25" i="26"/>
  <c r="AB22" i="26"/>
  <c r="K46" i="26"/>
  <c r="AC39" i="26"/>
  <c r="AC52" i="26"/>
  <c r="J103" i="26"/>
  <c r="AD144" i="26"/>
  <c r="H27" i="26"/>
  <c r="I71" i="26"/>
  <c r="K130" i="26"/>
  <c r="AE84" i="26"/>
  <c r="AC101" i="26"/>
  <c r="AE129" i="26"/>
  <c r="H113" i="26"/>
  <c r="AB108" i="26"/>
  <c r="G90" i="26"/>
  <c r="AE65" i="26"/>
  <c r="G106" i="26"/>
  <c r="J85" i="26"/>
  <c r="AB141" i="26"/>
  <c r="AE52" i="26"/>
  <c r="I99" i="26"/>
  <c r="I136" i="26"/>
  <c r="AE82" i="26"/>
  <c r="I146" i="26"/>
  <c r="AC37" i="26"/>
  <c r="H32" i="26"/>
  <c r="AA114" i="26"/>
  <c r="AA55" i="26"/>
  <c r="AD34" i="26"/>
  <c r="H98" i="26"/>
  <c r="AC100" i="26"/>
  <c r="AD139" i="26"/>
  <c r="H65" i="26"/>
  <c r="AD147" i="26"/>
  <c r="G127" i="26"/>
  <c r="G15" i="26"/>
  <c r="K87" i="26"/>
  <c r="AA144" i="26"/>
  <c r="AD130" i="26"/>
  <c r="J15" i="26"/>
  <c r="AB128" i="26"/>
  <c r="AA51" i="26"/>
  <c r="J18" i="26"/>
  <c r="AC85" i="26"/>
  <c r="AE110" i="26"/>
  <c r="H86" i="26"/>
  <c r="AD113" i="26"/>
  <c r="AD72" i="26"/>
  <c r="AC40" i="26"/>
  <c r="I69" i="26"/>
  <c r="AA28" i="26"/>
  <c r="K30" i="26"/>
  <c r="J25" i="26"/>
  <c r="AB15" i="26"/>
  <c r="K14" i="26"/>
  <c r="K28" i="26"/>
  <c r="AB20" i="26"/>
  <c r="AB137" i="26"/>
  <c r="J114" i="26"/>
  <c r="H132" i="26"/>
  <c r="AB133" i="26"/>
  <c r="AB18" i="26"/>
  <c r="AB125" i="26"/>
  <c r="AC72" i="26"/>
  <c r="AC135" i="26"/>
  <c r="AE95" i="26"/>
  <c r="H55" i="26"/>
  <c r="AB37" i="26"/>
  <c r="AC127" i="26"/>
  <c r="AD142" i="26"/>
  <c r="AA95" i="26"/>
  <c r="K144" i="26"/>
  <c r="AC92" i="26"/>
  <c r="AA119" i="26"/>
  <c r="AE47" i="26"/>
  <c r="K115" i="26"/>
  <c r="AC70" i="26"/>
  <c r="J55" i="26"/>
  <c r="AC117" i="26"/>
  <c r="I49" i="26"/>
  <c r="J93" i="26"/>
  <c r="AA30" i="26"/>
  <c r="AD84" i="26"/>
  <c r="H105" i="26"/>
  <c r="K70" i="26"/>
  <c r="AC41" i="26"/>
  <c r="AA76" i="26"/>
  <c r="H34" i="26"/>
  <c r="B169" i="26"/>
  <c r="H123" i="26"/>
  <c r="AA33" i="26"/>
  <c r="AD133" i="26"/>
  <c r="K93" i="26"/>
  <c r="J101" i="26"/>
  <c r="H74" i="26"/>
  <c r="AA72" i="26"/>
  <c r="AA187" i="26"/>
  <c r="AD127" i="26"/>
  <c r="AA167" i="26"/>
  <c r="K116" i="26"/>
  <c r="AE79" i="26"/>
  <c r="AD28" i="26"/>
  <c r="AC141" i="26"/>
  <c r="G44" i="26"/>
  <c r="G133" i="26"/>
  <c r="I112" i="26"/>
  <c r="H79" i="26"/>
  <c r="AD80" i="26"/>
  <c r="AD69" i="26"/>
  <c r="AD79" i="26"/>
  <c r="I74" i="26"/>
  <c r="AA29" i="26"/>
  <c r="AC98" i="26"/>
  <c r="AE33" i="26"/>
  <c r="H142" i="26"/>
  <c r="AD82" i="26"/>
  <c r="AE81" i="26"/>
  <c r="AA136" i="26"/>
  <c r="AE136" i="26"/>
  <c r="AE12" i="26"/>
  <c r="G38" i="26"/>
  <c r="AB73" i="26"/>
  <c r="J83" i="26"/>
  <c r="AB38" i="26"/>
  <c r="I91" i="26"/>
  <c r="K16" i="26"/>
  <c r="AA83" i="26"/>
  <c r="K145" i="26"/>
  <c r="Q169" i="27"/>
  <c r="B171" i="27" s="1"/>
  <c r="Q155" i="25"/>
  <c r="AA155" i="25" s="1"/>
  <c r="Q154" i="25"/>
  <c r="B154" i="25" s="1"/>
  <c r="Q178" i="27"/>
  <c r="AA178" i="27" s="1"/>
  <c r="Q163" i="25"/>
  <c r="AA163" i="25" s="1"/>
  <c r="Q182" i="27"/>
  <c r="B182" i="27" s="1"/>
  <c r="Q156" i="25"/>
  <c r="Q157" i="25"/>
  <c r="B157" i="25" s="1"/>
  <c r="Q160" i="25"/>
  <c r="AA160" i="25" s="1"/>
  <c r="Q161" i="25"/>
  <c r="B161" i="25" s="1"/>
  <c r="Q162" i="25"/>
  <c r="AA162" i="25" s="1"/>
  <c r="Q168" i="26"/>
  <c r="AB77" i="26"/>
  <c r="K117" i="26"/>
  <c r="AA37" i="26"/>
  <c r="B153" i="24"/>
  <c r="AC84" i="26"/>
  <c r="K85" i="26"/>
  <c r="G112" i="26"/>
  <c r="AE138" i="26"/>
  <c r="AA145" i="26"/>
  <c r="AD137" i="26"/>
  <c r="AA110" i="26"/>
  <c r="I111" i="26"/>
  <c r="AB147" i="26"/>
  <c r="AB70" i="26"/>
  <c r="G80" i="26"/>
  <c r="AC105" i="26"/>
  <c r="AE102" i="26"/>
  <c r="AD149" i="26"/>
  <c r="AC120" i="26"/>
  <c r="I20" i="26"/>
  <c r="AA20" i="26"/>
  <c r="G45" i="26"/>
  <c r="AA183" i="26"/>
  <c r="AA108" i="26"/>
  <c r="AB99" i="26"/>
  <c r="AA121" i="26"/>
  <c r="AA129" i="26"/>
  <c r="I149" i="26"/>
  <c r="AB36" i="26"/>
  <c r="AD119" i="26"/>
  <c r="G92" i="26"/>
  <c r="I138" i="26"/>
  <c r="AA168" i="25"/>
  <c r="Q169" i="25"/>
  <c r="AE96" i="26"/>
  <c r="I97" i="26"/>
  <c r="AA73" i="26"/>
  <c r="K43" i="26"/>
  <c r="G143" i="26"/>
  <c r="J51" i="26"/>
  <c r="AA48" i="26"/>
  <c r="K83" i="26"/>
  <c r="AB75" i="26"/>
  <c r="AE55" i="26"/>
  <c r="G77" i="26"/>
  <c r="AC80" i="26"/>
  <c r="AE132" i="26"/>
  <c r="AB45" i="26"/>
  <c r="AB80" i="26"/>
  <c r="AC55" i="26"/>
  <c r="AE72" i="26"/>
  <c r="AA146" i="26"/>
  <c r="I140" i="26"/>
  <c r="AB143" i="26"/>
  <c r="AE53" i="26"/>
  <c r="AE48" i="26"/>
  <c r="J95" i="26"/>
  <c r="AD116" i="26"/>
  <c r="K99" i="26"/>
  <c r="AB53" i="26"/>
  <c r="H53" i="26"/>
  <c r="AD36" i="26"/>
  <c r="AD52" i="26"/>
  <c r="AB104" i="26"/>
  <c r="AE92" i="26"/>
  <c r="AD141" i="26"/>
  <c r="AB71" i="26"/>
  <c r="AC14" i="26"/>
  <c r="AE29" i="26"/>
  <c r="AB114" i="26"/>
  <c r="AD67" i="26"/>
  <c r="K19" i="26"/>
  <c r="AA97" i="26"/>
  <c r="B177" i="26"/>
  <c r="B161" i="24"/>
  <c r="G98" i="26"/>
  <c r="H88" i="26"/>
  <c r="K104" i="26"/>
  <c r="H67" i="26"/>
  <c r="AE101" i="26"/>
  <c r="K31" i="26"/>
  <c r="AB91" i="26"/>
  <c r="I75" i="26"/>
  <c r="I102" i="26"/>
  <c r="AA75" i="26"/>
  <c r="AC95" i="26"/>
  <c r="AA181" i="26"/>
  <c r="H130" i="26"/>
  <c r="I108" i="26"/>
  <c r="AA167" i="24"/>
  <c r="Q168" i="24"/>
  <c r="AA168" i="24" s="1"/>
  <c r="B154" i="24"/>
  <c r="B155" i="24"/>
  <c r="AC128" i="26"/>
  <c r="AD135" i="26"/>
  <c r="G31" i="26"/>
  <c r="K66" i="26"/>
  <c r="K80" i="26"/>
  <c r="K86" i="26"/>
  <c r="AE103" i="26"/>
  <c r="AA158" i="24"/>
  <c r="AA104" i="26"/>
  <c r="AD86" i="26"/>
  <c r="AD131" i="26"/>
  <c r="AB119" i="26"/>
  <c r="H149" i="26"/>
  <c r="AE90" i="26"/>
  <c r="H94" i="26"/>
  <c r="H31" i="26"/>
  <c r="J75" i="26"/>
  <c r="AA40" i="26"/>
  <c r="I81" i="26"/>
  <c r="AD71" i="26"/>
  <c r="AE54" i="26"/>
  <c r="AA139" i="26"/>
  <c r="AA128" i="26"/>
  <c r="AB111" i="26"/>
  <c r="G46" i="26"/>
  <c r="I87" i="26"/>
  <c r="K67" i="26"/>
  <c r="AC66" i="26"/>
  <c r="AA47" i="26"/>
  <c r="AA52" i="26"/>
  <c r="AB43" i="26"/>
  <c r="G84" i="26"/>
  <c r="AD26" i="26"/>
  <c r="K42" i="26"/>
  <c r="J45" i="26"/>
  <c r="AD27" i="26"/>
  <c r="AA159" i="24"/>
  <c r="AA160" i="24"/>
  <c r="J19" i="26"/>
  <c r="J123" i="26"/>
  <c r="I122" i="26"/>
  <c r="AC88" i="26"/>
  <c r="AD110" i="26"/>
  <c r="AD37" i="26"/>
  <c r="K141" i="26"/>
  <c r="H84" i="26"/>
  <c r="I19" i="26"/>
  <c r="AE134" i="26"/>
  <c r="AE142" i="26"/>
  <c r="AE147" i="26"/>
  <c r="H68" i="26"/>
  <c r="Q184" i="26"/>
  <c r="AA184" i="26" s="1"/>
  <c r="K44" i="26"/>
  <c r="H33" i="26"/>
  <c r="AB30" i="26"/>
  <c r="J102" i="26"/>
  <c r="G140" i="26"/>
  <c r="AA140" i="26"/>
  <c r="K124" i="26"/>
  <c r="I28" i="26"/>
  <c r="J140" i="26"/>
  <c r="K76" i="26"/>
  <c r="AB51" i="26"/>
  <c r="AC30" i="26"/>
  <c r="B170" i="27"/>
  <c r="Q164" i="31"/>
  <c r="S164" i="31" s="1"/>
  <c r="Q156" i="31"/>
  <c r="Q157" i="31"/>
  <c r="Q158" i="31"/>
  <c r="AA163" i="29"/>
  <c r="B155" i="29"/>
  <c r="B156" i="29"/>
  <c r="B157" i="29"/>
  <c r="AA155" i="29"/>
  <c r="AA157" i="29"/>
  <c r="AA156" i="29"/>
  <c r="B163" i="29"/>
  <c r="Q188" i="27"/>
  <c r="Q155" i="26" a="1"/>
  <c r="Q157" i="26" a="1"/>
  <c r="Q154" i="26" a="1"/>
  <c r="Q155" i="31" a="1"/>
  <c r="Q179" i="28" a="1"/>
  <c r="Q163" i="26" a="1"/>
  <c r="Q183" i="28" a="1"/>
  <c r="Q160" i="26" a="1"/>
  <c r="Q189" i="28" a="1"/>
  <c r="Q161" i="26" a="1"/>
  <c r="Q162" i="26" a="1"/>
  <c r="Q156" i="26" a="1"/>
  <c r="Q170" i="27" l="1"/>
  <c r="Q171" i="27" s="1"/>
  <c r="Q172" i="27" s="1"/>
  <c r="AA172" i="27" s="1"/>
  <c r="B163" i="25"/>
  <c r="Q156" i="26"/>
  <c r="Q162" i="26"/>
  <c r="AA162" i="26" s="1"/>
  <c r="Q161" i="26"/>
  <c r="AA161" i="26" s="1"/>
  <c r="Q160" i="26"/>
  <c r="Q183" i="28"/>
  <c r="B183" i="28" s="1"/>
  <c r="Q163" i="26"/>
  <c r="AA163" i="26" s="1"/>
  <c r="Q179" i="28"/>
  <c r="AA179" i="28" s="1"/>
  <c r="Q154" i="26"/>
  <c r="AA154" i="26" s="1"/>
  <c r="Q157" i="26"/>
  <c r="AA157" i="26" s="1"/>
  <c r="Q155" i="26"/>
  <c r="B155" i="26" s="1"/>
  <c r="Q169" i="26"/>
  <c r="AA168" i="26"/>
  <c r="AA156" i="25"/>
  <c r="B162" i="25"/>
  <c r="AA161" i="25"/>
  <c r="B160" i="25"/>
  <c r="AA182" i="27"/>
  <c r="AA169" i="25"/>
  <c r="Q170" i="25"/>
  <c r="AA170" i="25" s="1"/>
  <c r="B178" i="27"/>
  <c r="B156" i="25"/>
  <c r="AA169" i="27"/>
  <c r="AA154" i="25"/>
  <c r="AA157" i="25"/>
  <c r="B155" i="25"/>
  <c r="AA170" i="27"/>
  <c r="AA171" i="27"/>
  <c r="B164" i="31"/>
  <c r="B156" i="31"/>
  <c r="B158" i="31"/>
  <c r="B157" i="31"/>
  <c r="AA164" i="31"/>
  <c r="AA158" i="31" s="1"/>
  <c r="Q155" i="31"/>
  <c r="AA154" i="29"/>
  <c r="B154" i="29"/>
  <c r="B190" i="27"/>
  <c r="AA188" i="27"/>
  <c r="Q189" i="28"/>
  <c r="Q164" i="27" a="1"/>
  <c r="Q165" i="27" a="1"/>
  <c r="Q155" i="33" a="1"/>
  <c r="Q176" i="29" a="1"/>
  <c r="Q186" i="29" a="1"/>
  <c r="Q154" i="33" a="1"/>
  <c r="Q156" i="27" a="1"/>
  <c r="Q159" i="27" a="1"/>
  <c r="Q157" i="27" a="1"/>
  <c r="Q158" i="27" a="1"/>
  <c r="Q161" i="33" a="1"/>
  <c r="Q162" i="27" a="1"/>
  <c r="Q180" i="29" a="1"/>
  <c r="Q163" i="31" a="1"/>
  <c r="Q153" i="33" a="1"/>
  <c r="Q163" i="27" a="1"/>
  <c r="B154" i="26" l="1"/>
  <c r="AA155" i="26"/>
  <c r="Q180" i="29"/>
  <c r="B180" i="29" s="1"/>
  <c r="Q162" i="27"/>
  <c r="AA162" i="27" s="1"/>
  <c r="Q158" i="27"/>
  <c r="AA158" i="27" s="1"/>
  <c r="Q157" i="27"/>
  <c r="AA157" i="27" s="1"/>
  <c r="Q159" i="27"/>
  <c r="B159" i="27" s="1"/>
  <c r="Q156" i="27"/>
  <c r="Q176" i="29"/>
  <c r="Q165" i="27"/>
  <c r="Q164" i="27"/>
  <c r="Q170" i="26"/>
  <c r="AA170" i="26" s="1"/>
  <c r="AA169" i="26"/>
  <c r="AA183" i="28"/>
  <c r="AA160" i="26"/>
  <c r="AA156" i="26"/>
  <c r="B160" i="26"/>
  <c r="B161" i="26"/>
  <c r="B157" i="26"/>
  <c r="B179" i="28"/>
  <c r="B163" i="26"/>
  <c r="B156" i="26"/>
  <c r="B162" i="26"/>
  <c r="Q154" i="33"/>
  <c r="B154" i="33" s="1"/>
  <c r="Q153" i="33"/>
  <c r="B153" i="33" s="1"/>
  <c r="Q155" i="33"/>
  <c r="B155" i="33" s="1"/>
  <c r="Q161" i="33"/>
  <c r="AA161" i="33" s="1"/>
  <c r="AA155" i="33" s="1"/>
  <c r="B155" i="31"/>
  <c r="Q163" i="31"/>
  <c r="S163" i="31" s="1"/>
  <c r="B162" i="29"/>
  <c r="Q186" i="29"/>
  <c r="B191" i="28"/>
  <c r="AA162" i="29"/>
  <c r="AA189" i="28"/>
  <c r="Q163" i="27"/>
  <c r="Q163" i="28" a="1"/>
  <c r="Q160" i="28" a="1"/>
  <c r="Q157" i="28" a="1"/>
  <c r="Q159" i="28" a="1"/>
  <c r="Q181" i="31" a="1"/>
  <c r="Q184" i="27" a="1"/>
  <c r="Q158" i="28" a="1"/>
  <c r="Q177" i="31" a="1"/>
  <c r="Q166" i="28" a="1"/>
  <c r="Q165" i="28" a="1"/>
  <c r="Q187" i="31" a="1"/>
  <c r="Q164" i="28" a="1"/>
  <c r="Q152" i="33" a="1"/>
  <c r="B162" i="27" l="1"/>
  <c r="Q165" i="28"/>
  <c r="AA165" i="28" s="1"/>
  <c r="Q166" i="28"/>
  <c r="AA166" i="28" s="1"/>
  <c r="Q177" i="31"/>
  <c r="B177" i="31" s="1"/>
  <c r="Q158" i="28"/>
  <c r="AA158" i="28" s="1"/>
  <c r="Q181" i="31"/>
  <c r="AA181" i="31" s="1"/>
  <c r="Q159" i="28"/>
  <c r="B159" i="28" s="1"/>
  <c r="Q157" i="28"/>
  <c r="B157" i="28" s="1"/>
  <c r="Q160" i="28"/>
  <c r="B160" i="28" s="1"/>
  <c r="Q163" i="28"/>
  <c r="AA163" i="28" s="1"/>
  <c r="B164" i="27"/>
  <c r="AA165" i="27"/>
  <c r="B176" i="29"/>
  <c r="B157" i="27"/>
  <c r="AA180" i="29"/>
  <c r="AA176" i="29"/>
  <c r="B158" i="27"/>
  <c r="B165" i="27"/>
  <c r="AA156" i="27"/>
  <c r="B156" i="27"/>
  <c r="AA164" i="27"/>
  <c r="AA159" i="27"/>
  <c r="B161" i="33"/>
  <c r="Q152" i="33"/>
  <c r="B163" i="31"/>
  <c r="Q187" i="31"/>
  <c r="AA163" i="31"/>
  <c r="AA157" i="31" s="1"/>
  <c r="AA186" i="29"/>
  <c r="B188" i="29"/>
  <c r="B163" i="27"/>
  <c r="Q164" i="28"/>
  <c r="AA163" i="27"/>
  <c r="Q184" i="27"/>
  <c r="Q174" i="33" a="1"/>
  <c r="Q178" i="33" a="1"/>
  <c r="Q161" i="31" a="1"/>
  <c r="S150" i="27" a="1"/>
  <c r="Q185" i="28" a="1"/>
  <c r="Q160" i="33" a="1"/>
  <c r="AA160" i="28" l="1"/>
  <c r="AA157" i="28"/>
  <c r="AA177" i="31"/>
  <c r="B166" i="28"/>
  <c r="B158" i="28"/>
  <c r="Q178" i="33"/>
  <c r="Q174" i="33"/>
  <c r="AA174" i="33" s="1"/>
  <c r="B181" i="31"/>
  <c r="B163" i="28"/>
  <c r="B165" i="28"/>
  <c r="AA159" i="28"/>
  <c r="B174" i="33"/>
  <c r="B152" i="33"/>
  <c r="Q160" i="33"/>
  <c r="AA160" i="33" s="1"/>
  <c r="AA154" i="33" s="1"/>
  <c r="B189" i="31"/>
  <c r="Q161" i="31"/>
  <c r="S161" i="31" s="1"/>
  <c r="B160" i="29"/>
  <c r="AA187" i="31"/>
  <c r="AA160" i="29"/>
  <c r="AA184" i="27"/>
  <c r="Q185" i="28"/>
  <c r="B164" i="28"/>
  <c r="AA164" i="28"/>
  <c r="S150" i="27"/>
  <c r="B185" i="27"/>
  <c r="Q185" i="27"/>
  <c r="AA185" i="27" s="1"/>
  <c r="S151" i="28" a="1"/>
  <c r="Q184" i="33" a="1"/>
  <c r="Q79" i="27" a="1"/>
  <c r="Q182" i="29" a="1"/>
  <c r="Q162" i="31" a="1"/>
  <c r="AA178" i="33" l="1"/>
  <c r="B178" i="33"/>
  <c r="B160" i="33"/>
  <c r="Q184" i="33"/>
  <c r="B186" i="33" s="1"/>
  <c r="B161" i="31"/>
  <c r="Q162" i="31"/>
  <c r="S162" i="31" s="1"/>
  <c r="AA161" i="31"/>
  <c r="AA155" i="31" s="1"/>
  <c r="B161" i="29"/>
  <c r="AA161" i="29"/>
  <c r="Q182" i="29"/>
  <c r="AC150" i="27"/>
  <c r="S151" i="28"/>
  <c r="I150" i="27"/>
  <c r="B186" i="28"/>
  <c r="AA185" i="28"/>
  <c r="Q186" i="28"/>
  <c r="AA186" i="28" s="1"/>
  <c r="Q79" i="27"/>
  <c r="Q158" i="33" a="1"/>
  <c r="Q183" i="31" a="1"/>
  <c r="Q79" i="28" a="1"/>
  <c r="S148" i="29" a="1"/>
  <c r="R108" i="27" a="1"/>
  <c r="AA184" i="33" l="1"/>
  <c r="Q158" i="33"/>
  <c r="AA158" i="33" s="1"/>
  <c r="AA152" i="33" s="1"/>
  <c r="B162" i="31"/>
  <c r="Q183" i="31"/>
  <c r="AA162" i="31"/>
  <c r="AA156" i="31" s="1"/>
  <c r="Q183" i="29"/>
  <c r="AA183" i="29" s="1"/>
  <c r="B183" i="29"/>
  <c r="AA182" i="29"/>
  <c r="S148" i="29"/>
  <c r="G79" i="27"/>
  <c r="Q79" i="28"/>
  <c r="AA79" i="27"/>
  <c r="AC151" i="28"/>
  <c r="I151" i="28"/>
  <c r="R108" i="27"/>
  <c r="S148" i="31" a="1"/>
  <c r="Q159" i="33" a="1"/>
  <c r="Q75" i="29" a="1"/>
  <c r="R109" i="28" a="1"/>
  <c r="S101" i="27" a="1"/>
  <c r="B158" i="33" l="1"/>
  <c r="Q159" i="33"/>
  <c r="AA159" i="33" s="1"/>
  <c r="AA153" i="33" s="1"/>
  <c r="AA183" i="31"/>
  <c r="Q184" i="31"/>
  <c r="AA184" i="31" s="1"/>
  <c r="B184" i="31"/>
  <c r="S148" i="31"/>
  <c r="AC148" i="29"/>
  <c r="I148" i="29"/>
  <c r="Q75" i="29"/>
  <c r="AB108" i="27"/>
  <c r="R109" i="28"/>
  <c r="H108" i="27"/>
  <c r="G79" i="28"/>
  <c r="AA79" i="28"/>
  <c r="S101" i="27"/>
  <c r="R105" i="29" a="1"/>
  <c r="Q71" i="27" a="1"/>
  <c r="S102" i="28" a="1"/>
  <c r="Q180" i="33" a="1"/>
  <c r="B159" i="33" l="1"/>
  <c r="Q180" i="33"/>
  <c r="B181" i="33" s="1"/>
  <c r="AC148" i="31"/>
  <c r="I148" i="31"/>
  <c r="AA75" i="29"/>
  <c r="G75" i="29"/>
  <c r="R105" i="29"/>
  <c r="AC101" i="27"/>
  <c r="S102" i="28"/>
  <c r="I101" i="27"/>
  <c r="AB109" i="28"/>
  <c r="H109" i="28"/>
  <c r="Q71" i="27"/>
  <c r="AA71" i="27" s="1"/>
  <c r="R110" i="31" a="1"/>
  <c r="Q68" i="27" a="1"/>
  <c r="S146" i="33" a="1"/>
  <c r="AA180" i="33" l="1"/>
  <c r="Q181" i="33"/>
  <c r="AA181" i="33" s="1"/>
  <c r="S146" i="33"/>
  <c r="R110" i="31"/>
  <c r="H105" i="29"/>
  <c r="AB105" i="29"/>
  <c r="G71" i="27"/>
  <c r="I102" i="28"/>
  <c r="AC102" i="28"/>
  <c r="Q68" i="27"/>
  <c r="U147" i="27" a="1"/>
  <c r="Q71" i="28" a="1"/>
  <c r="AC146" i="33" l="1"/>
  <c r="I146" i="33"/>
  <c r="H110" i="31"/>
  <c r="AB110" i="31"/>
  <c r="AA68" i="27"/>
  <c r="Q71" i="28"/>
  <c r="G68" i="27"/>
  <c r="U147" i="27"/>
  <c r="Q67" i="29" a="1"/>
  <c r="R110" i="33" a="1"/>
  <c r="U148" i="28" a="1"/>
  <c r="S133" i="27" a="1"/>
  <c r="R110" i="33" l="1"/>
  <c r="Q67" i="29"/>
  <c r="G67" i="29" s="1"/>
  <c r="K147" i="27"/>
  <c r="U148" i="28"/>
  <c r="AE147" i="27"/>
  <c r="AA71" i="28"/>
  <c r="G71" i="28"/>
  <c r="S133" i="27"/>
  <c r="Q67" i="31" a="1"/>
  <c r="T103" i="27" a="1"/>
  <c r="S134" i="28" a="1"/>
  <c r="U144" i="29" a="1"/>
  <c r="H110" i="33" l="1"/>
  <c r="AB110" i="33"/>
  <c r="Q67" i="31"/>
  <c r="AA67" i="29"/>
  <c r="U144" i="29"/>
  <c r="I133" i="27"/>
  <c r="S134" i="28"/>
  <c r="AC133" i="27"/>
  <c r="K148" i="28"/>
  <c r="AE148" i="28"/>
  <c r="T103" i="27"/>
  <c r="R125" i="27" a="1"/>
  <c r="U145" i="31" a="1"/>
  <c r="S129" i="29" a="1"/>
  <c r="U144" i="31" a="1"/>
  <c r="T104" i="28" a="1"/>
  <c r="U145" i="31" l="1"/>
  <c r="AA67" i="31"/>
  <c r="G67" i="31"/>
  <c r="U144" i="31"/>
  <c r="K144" i="29"/>
  <c r="AE144" i="29"/>
  <c r="S129" i="29"/>
  <c r="J103" i="27"/>
  <c r="T104" i="28"/>
  <c r="AD103" i="27"/>
  <c r="AC134" i="28"/>
  <c r="I134" i="28"/>
  <c r="R125" i="27"/>
  <c r="S128" i="31" a="1"/>
  <c r="U142" i="33" a="1"/>
  <c r="Q67" i="33" a="1"/>
  <c r="R97" i="27" a="1"/>
  <c r="T99" i="29" a="1"/>
  <c r="R126" i="28" a="1"/>
  <c r="U142" i="33" l="1"/>
  <c r="AE145" i="31"/>
  <c r="K145" i="31"/>
  <c r="Q67" i="33"/>
  <c r="K144" i="31"/>
  <c r="AE144" i="31"/>
  <c r="S128" i="31"/>
  <c r="I129" i="29"/>
  <c r="AC129" i="29"/>
  <c r="T99" i="29"/>
  <c r="AB125" i="27"/>
  <c r="R126" i="28"/>
  <c r="H125" i="27"/>
  <c r="J104" i="28"/>
  <c r="AD104" i="28"/>
  <c r="R97" i="27"/>
  <c r="R97" i="28" a="1"/>
  <c r="R60" i="27" a="1"/>
  <c r="T97" i="31" a="1"/>
  <c r="U141" i="33" a="1"/>
  <c r="R121" i="29" a="1"/>
  <c r="Q63" i="36" a="1"/>
  <c r="Q63" i="36" l="1"/>
  <c r="G63" i="36" s="1"/>
  <c r="AE142" i="33"/>
  <c r="K142" i="33"/>
  <c r="AA67" i="33"/>
  <c r="G67" i="33"/>
  <c r="U141" i="33"/>
  <c r="AC128" i="31"/>
  <c r="I128" i="31"/>
  <c r="T97" i="31"/>
  <c r="J99" i="29"/>
  <c r="AD99" i="29"/>
  <c r="R121" i="29"/>
  <c r="AB97" i="27"/>
  <c r="R97" i="28"/>
  <c r="H97" i="27"/>
  <c r="AB126" i="28"/>
  <c r="H126" i="28"/>
  <c r="R60" i="27"/>
  <c r="U142" i="36" a="1"/>
  <c r="R61" i="28" a="1"/>
  <c r="Q144" i="27" a="1"/>
  <c r="R116" i="31" a="1"/>
  <c r="S127" i="33" a="1"/>
  <c r="R93" i="29" a="1"/>
  <c r="AA63" i="36" l="1"/>
  <c r="U142" i="36"/>
  <c r="AE141" i="33"/>
  <c r="K141" i="33"/>
  <c r="S127" i="33"/>
  <c r="J97" i="31"/>
  <c r="AD97" i="31"/>
  <c r="R116" i="31"/>
  <c r="H121" i="29"/>
  <c r="AB121" i="29"/>
  <c r="R93" i="29"/>
  <c r="AB60" i="27"/>
  <c r="R61" i="28"/>
  <c r="H60" i="27"/>
  <c r="AB97" i="28"/>
  <c r="H97" i="28"/>
  <c r="Q144" i="27"/>
  <c r="Q145" i="28" a="1"/>
  <c r="T96" i="33" a="1"/>
  <c r="R127" i="27" a="1"/>
  <c r="R91" i="31" a="1"/>
  <c r="K142" i="36" l="1"/>
  <c r="AE142" i="36"/>
  <c r="I127" i="33"/>
  <c r="AC127" i="33"/>
  <c r="T96" i="33"/>
  <c r="AB116" i="31"/>
  <c r="H116" i="31"/>
  <c r="R91" i="31"/>
  <c r="AB93" i="29"/>
  <c r="H93" i="29"/>
  <c r="G144" i="27"/>
  <c r="Q145" i="28"/>
  <c r="AA144" i="27"/>
  <c r="H61" i="28"/>
  <c r="AB61" i="28"/>
  <c r="R127" i="27"/>
  <c r="R115" i="33" a="1"/>
  <c r="R128" i="28" a="1"/>
  <c r="Q141" i="29" a="1"/>
  <c r="R57" i="31" a="1"/>
  <c r="T89" i="27" a="1"/>
  <c r="AD96" i="33" l="1"/>
  <c r="J96" i="33"/>
  <c r="R115" i="33"/>
  <c r="H91" i="31"/>
  <c r="AB91" i="31"/>
  <c r="R57" i="31"/>
  <c r="AB57" i="29"/>
  <c r="H57" i="29"/>
  <c r="Q141" i="29"/>
  <c r="AB127" i="27"/>
  <c r="R128" i="28"/>
  <c r="H127" i="27"/>
  <c r="G145" i="28"/>
  <c r="AA145" i="28"/>
  <c r="T89" i="27"/>
  <c r="Q141" i="31" a="1"/>
  <c r="R123" i="29" a="1"/>
  <c r="R90" i="33" a="1"/>
  <c r="S89" i="27" a="1"/>
  <c r="T89" i="28" a="1"/>
  <c r="H115" i="33" l="1"/>
  <c r="AB115" i="33"/>
  <c r="R90" i="33"/>
  <c r="AB57" i="31"/>
  <c r="H57" i="31"/>
  <c r="Q141" i="31"/>
  <c r="G141" i="29"/>
  <c r="AA141" i="29"/>
  <c r="R123" i="29"/>
  <c r="AD89" i="27"/>
  <c r="T89" i="28"/>
  <c r="J89" i="27"/>
  <c r="AB128" i="28"/>
  <c r="H128" i="28"/>
  <c r="S89" i="27"/>
  <c r="T85" i="29" a="1"/>
  <c r="S89" i="28" a="1"/>
  <c r="R57" i="33" a="1"/>
  <c r="U48" i="27" a="1"/>
  <c r="R121" i="31" a="1"/>
  <c r="H90" i="33" l="1"/>
  <c r="AB90" i="33"/>
  <c r="R57" i="33"/>
  <c r="AA141" i="31"/>
  <c r="G141" i="31"/>
  <c r="R121" i="31"/>
  <c r="H123" i="29"/>
  <c r="AB123" i="29"/>
  <c r="T85" i="29"/>
  <c r="AC89" i="27"/>
  <c r="S89" i="28"/>
  <c r="I89" i="27"/>
  <c r="AD89" i="28"/>
  <c r="J89" i="28"/>
  <c r="U48" i="27"/>
  <c r="U108" i="27" a="1"/>
  <c r="U49" i="28" a="1"/>
  <c r="S85" i="29" a="1"/>
  <c r="T84" i="31" a="1"/>
  <c r="H57" i="33" l="1"/>
  <c r="AB57" i="33"/>
  <c r="H121" i="31"/>
  <c r="AB121" i="31"/>
  <c r="T84" i="31"/>
  <c r="J85" i="29"/>
  <c r="AD85" i="29"/>
  <c r="S85" i="29"/>
  <c r="K48" i="27"/>
  <c r="U49" i="28"/>
  <c r="AE48" i="27"/>
  <c r="AC89" i="28"/>
  <c r="I89" i="28"/>
  <c r="U108" i="27"/>
  <c r="U45" i="29" a="1"/>
  <c r="T80" i="27" a="1"/>
  <c r="S84" i="31" a="1"/>
  <c r="U109" i="28" a="1"/>
  <c r="R120" i="33" a="1"/>
  <c r="R120" i="33" l="1"/>
  <c r="J84" i="31"/>
  <c r="AD84" i="31"/>
  <c r="S84" i="31"/>
  <c r="I85" i="29"/>
  <c r="AC85" i="29"/>
  <c r="U45" i="29"/>
  <c r="AE108" i="27"/>
  <c r="U109" i="28"/>
  <c r="K108" i="27"/>
  <c r="AE49" i="28"/>
  <c r="K49" i="28"/>
  <c r="T80" i="27"/>
  <c r="T108" i="27" a="1"/>
  <c r="U105" i="29" a="1"/>
  <c r="T80" i="28" a="1"/>
  <c r="U46" i="31" a="1"/>
  <c r="T84" i="33" a="1"/>
  <c r="AB120" i="33" l="1"/>
  <c r="H120" i="33"/>
  <c r="T84" i="33"/>
  <c r="AC84" i="31"/>
  <c r="I84" i="31"/>
  <c r="U46" i="31"/>
  <c r="K45" i="29"/>
  <c r="AE45" i="29"/>
  <c r="U105" i="29"/>
  <c r="J80" i="27"/>
  <c r="T80" i="28"/>
  <c r="AD80" i="27"/>
  <c r="K109" i="28"/>
  <c r="AE109" i="28"/>
  <c r="T108" i="27"/>
  <c r="T76" i="29" a="1"/>
  <c r="T44" i="27" a="1"/>
  <c r="U110" i="31" a="1"/>
  <c r="T109" i="28" a="1"/>
  <c r="S84" i="33" a="1"/>
  <c r="AD84" i="33" l="1"/>
  <c r="J84" i="33"/>
  <c r="S84" i="33"/>
  <c r="AE46" i="31"/>
  <c r="K46" i="31"/>
  <c r="U110" i="31"/>
  <c r="AE105" i="29"/>
  <c r="K105" i="29"/>
  <c r="T76" i="29"/>
  <c r="AD108" i="27"/>
  <c r="T109" i="28"/>
  <c r="J108" i="27"/>
  <c r="AD80" i="28"/>
  <c r="J80" i="28"/>
  <c r="T44" i="27"/>
  <c r="T105" i="29" a="1"/>
  <c r="T45" i="28" a="1"/>
  <c r="U46" i="33" a="1"/>
  <c r="T75" i="31" a="1"/>
  <c r="S53" i="27" a="1"/>
  <c r="I84" i="33" l="1"/>
  <c r="AC84" i="33"/>
  <c r="U46" i="33"/>
  <c r="K110" i="31"/>
  <c r="AE110" i="31"/>
  <c r="T75" i="31"/>
  <c r="J76" i="29"/>
  <c r="AD76" i="29"/>
  <c r="T105" i="29"/>
  <c r="J44" i="27"/>
  <c r="T45" i="28"/>
  <c r="AD44" i="27"/>
  <c r="J109" i="28"/>
  <c r="AD109" i="28"/>
  <c r="S53" i="27"/>
  <c r="U110" i="33" a="1"/>
  <c r="S54" i="28" a="1"/>
  <c r="T46" i="27" a="1"/>
  <c r="T110" i="31" a="1"/>
  <c r="T41" i="29" a="1"/>
  <c r="AE46" i="33" l="1"/>
  <c r="K46" i="33"/>
  <c r="U110" i="33"/>
  <c r="J75" i="31"/>
  <c r="AD75" i="31"/>
  <c r="T110" i="31"/>
  <c r="J105" i="29"/>
  <c r="AD105" i="29"/>
  <c r="T41" i="29"/>
  <c r="I53" i="27"/>
  <c r="S54" i="28"/>
  <c r="AC53" i="27"/>
  <c r="J45" i="28"/>
  <c r="AD45" i="28"/>
  <c r="T46" i="27"/>
  <c r="T75" i="33" a="1"/>
  <c r="S50" i="29" a="1"/>
  <c r="T47" i="28" a="1"/>
  <c r="T42" i="31" a="1"/>
  <c r="U36" i="27" a="1"/>
  <c r="K110" i="33" l="1"/>
  <c r="AE110" i="33"/>
  <c r="T75" i="33"/>
  <c r="J110" i="31"/>
  <c r="AD110" i="31"/>
  <c r="T42" i="31"/>
  <c r="J41" i="29"/>
  <c r="AD41" i="29"/>
  <c r="S50" i="29"/>
  <c r="J46" i="27"/>
  <c r="T47" i="28"/>
  <c r="AD46" i="27"/>
  <c r="I54" i="28"/>
  <c r="AC54" i="28"/>
  <c r="U36" i="27"/>
  <c r="T43" i="29" a="1"/>
  <c r="U37" i="28" a="1"/>
  <c r="S51" i="31" a="1"/>
  <c r="T110" i="33" a="1"/>
  <c r="U19" i="27" a="1"/>
  <c r="J75" i="33" l="1"/>
  <c r="AD75" i="33"/>
  <c r="T110" i="33"/>
  <c r="AD42" i="31"/>
  <c r="J42" i="31"/>
  <c r="S51" i="31"/>
  <c r="AC50" i="29"/>
  <c r="I50" i="29"/>
  <c r="T43" i="29"/>
  <c r="K36" i="27"/>
  <c r="U37" i="28"/>
  <c r="AE36" i="27"/>
  <c r="AD47" i="28"/>
  <c r="J47" i="28"/>
  <c r="U19" i="27"/>
  <c r="U32" i="29" a="1"/>
  <c r="U19" i="28" a="1"/>
  <c r="T42" i="33" a="1"/>
  <c r="T44" i="31" a="1"/>
  <c r="J110" i="33" l="1"/>
  <c r="AD110" i="33"/>
  <c r="T42" i="33"/>
  <c r="I51" i="31"/>
  <c r="AC51" i="31"/>
  <c r="T44" i="31"/>
  <c r="J43" i="29"/>
  <c r="AD43" i="29"/>
  <c r="U32" i="29"/>
  <c r="AE19" i="27"/>
  <c r="U19" i="28"/>
  <c r="K19" i="27"/>
  <c r="AE37" i="28"/>
  <c r="K37" i="28"/>
  <c r="AC15" i="27"/>
  <c r="U33" i="31" a="1"/>
  <c r="S51" i="33" a="1"/>
  <c r="T138" i="27" a="1"/>
  <c r="U15" i="29" a="1"/>
  <c r="J42" i="33" l="1"/>
  <c r="S51" i="33"/>
  <c r="AD42" i="33"/>
  <c r="AD44" i="31"/>
  <c r="J44" i="31"/>
  <c r="U33" i="31"/>
  <c r="K32" i="29"/>
  <c r="AE32" i="29"/>
  <c r="U15" i="29"/>
  <c r="I15" i="27"/>
  <c r="K19" i="28"/>
  <c r="AE19" i="28"/>
  <c r="T138" i="27"/>
  <c r="Q91" i="27" a="1"/>
  <c r="T44" i="33" a="1"/>
  <c r="U15" i="31" a="1"/>
  <c r="T139" i="28" a="1"/>
  <c r="I51" i="33" l="1"/>
  <c r="AC51" i="33"/>
  <c r="T44" i="33"/>
  <c r="AE33" i="31"/>
  <c r="K33" i="31"/>
  <c r="U15" i="31"/>
  <c r="K15" i="29"/>
  <c r="AE15" i="29"/>
  <c r="AD138" i="27"/>
  <c r="T139" i="28"/>
  <c r="J138" i="27"/>
  <c r="I15" i="28"/>
  <c r="AC15" i="28"/>
  <c r="Q91" i="27"/>
  <c r="T134" i="29" a="1"/>
  <c r="U33" i="33" a="1"/>
  <c r="Q91" i="28" a="1"/>
  <c r="U51" i="27" a="1"/>
  <c r="AD44" i="33" l="1"/>
  <c r="U33" i="33"/>
  <c r="J44" i="33"/>
  <c r="K15" i="31"/>
  <c r="AE15" i="31"/>
  <c r="T134" i="29"/>
  <c r="AA91" i="27"/>
  <c r="Q91" i="28"/>
  <c r="G91" i="27"/>
  <c r="AD139" i="28"/>
  <c r="J139" i="28"/>
  <c r="U51" i="27"/>
  <c r="R104" i="27" a="1"/>
  <c r="T134" i="31" a="1"/>
  <c r="U52" i="28" a="1"/>
  <c r="U15" i="33" a="1"/>
  <c r="Q87" i="29" a="1"/>
  <c r="AE33" i="33" l="1"/>
  <c r="K33" i="33"/>
  <c r="U15" i="33"/>
  <c r="T134" i="31"/>
  <c r="AD134" i="29"/>
  <c r="Q87" i="29"/>
  <c r="J134" i="29"/>
  <c r="K51" i="27"/>
  <c r="U52" i="28"/>
  <c r="AE51" i="27"/>
  <c r="G91" i="28"/>
  <c r="AA91" i="28"/>
  <c r="R104" i="27"/>
  <c r="R72" i="27" a="1"/>
  <c r="R105" i="28" a="1"/>
  <c r="Q86" i="31" a="1"/>
  <c r="U48" i="29" a="1"/>
  <c r="K15" i="33" l="1"/>
  <c r="AE15" i="33"/>
  <c r="J134" i="31"/>
  <c r="AD134" i="31"/>
  <c r="Q86" i="31"/>
  <c r="AA87" i="29"/>
  <c r="G87" i="29"/>
  <c r="U48" i="29"/>
  <c r="H104" i="27"/>
  <c r="R105" i="28"/>
  <c r="AB104" i="27"/>
  <c r="K52" i="28"/>
  <c r="AE52" i="28"/>
  <c r="R72" i="27"/>
  <c r="R72" i="28" a="1"/>
  <c r="U49" i="31" a="1"/>
  <c r="T133" i="33" a="1"/>
  <c r="R100" i="29" a="1"/>
  <c r="R149" i="27" a="1"/>
  <c r="T133" i="33" l="1"/>
  <c r="AA86" i="31"/>
  <c r="G86" i="31"/>
  <c r="U49" i="31"/>
  <c r="K48" i="29"/>
  <c r="AE48" i="29"/>
  <c r="R100" i="29"/>
  <c r="AB72" i="27"/>
  <c r="R72" i="28"/>
  <c r="H72" i="27"/>
  <c r="H105" i="28"/>
  <c r="AB105" i="28"/>
  <c r="R149" i="27"/>
  <c r="Q86" i="33" a="1"/>
  <c r="U134" i="27" a="1"/>
  <c r="R98" i="31" a="1"/>
  <c r="R150" i="28" a="1"/>
  <c r="R68" i="29" a="1"/>
  <c r="J133" i="33" l="1"/>
  <c r="AD133" i="33"/>
  <c r="Q86" i="33"/>
  <c r="AE49" i="31"/>
  <c r="K49" i="31"/>
  <c r="R98" i="31"/>
  <c r="H100" i="29"/>
  <c r="AB100" i="29"/>
  <c r="R68" i="29"/>
  <c r="H149" i="27"/>
  <c r="R150" i="28"/>
  <c r="AB149" i="27"/>
  <c r="AB72" i="28"/>
  <c r="H72" i="28"/>
  <c r="U134" i="27"/>
  <c r="R147" i="29" a="1"/>
  <c r="R68" i="31" a="1"/>
  <c r="U49" i="33" a="1"/>
  <c r="S106" i="27" a="1"/>
  <c r="U135" i="28" a="1"/>
  <c r="AA86" i="33" l="1"/>
  <c r="G86" i="33"/>
  <c r="U49" i="33"/>
  <c r="H98" i="31"/>
  <c r="AB98" i="31"/>
  <c r="R68" i="31"/>
  <c r="H68" i="29"/>
  <c r="AB68" i="29"/>
  <c r="R147" i="29"/>
  <c r="K134" i="27"/>
  <c r="U135" i="28"/>
  <c r="AE134" i="27"/>
  <c r="H150" i="28"/>
  <c r="AB150" i="28"/>
  <c r="S106" i="27"/>
  <c r="S107" i="28" a="1"/>
  <c r="R147" i="31" a="1"/>
  <c r="U130" i="29" a="1"/>
  <c r="R97" i="33" a="1"/>
  <c r="S75" i="27" a="1"/>
  <c r="AE49" i="33" l="1"/>
  <c r="K49" i="33"/>
  <c r="R97" i="33"/>
  <c r="H68" i="31"/>
  <c r="AB68" i="31"/>
  <c r="R147" i="31"/>
  <c r="AB147" i="29"/>
  <c r="H147" i="29"/>
  <c r="U130" i="29"/>
  <c r="AC106" i="27"/>
  <c r="S107" i="28"/>
  <c r="I106" i="27"/>
  <c r="AE135" i="28"/>
  <c r="K135" i="28"/>
  <c r="S75" i="27"/>
  <c r="R68" i="33" a="1"/>
  <c r="S102" i="29" a="1"/>
  <c r="U129" i="31" a="1"/>
  <c r="S75" i="28" a="1"/>
  <c r="U131" i="27" a="1"/>
  <c r="AB97" i="33" l="1"/>
  <c r="H97" i="33"/>
  <c r="R68" i="33"/>
  <c r="H147" i="31"/>
  <c r="AB147" i="31"/>
  <c r="U129" i="31"/>
  <c r="K130" i="29"/>
  <c r="AE130" i="29"/>
  <c r="S102" i="29"/>
  <c r="I75" i="27"/>
  <c r="S75" i="28"/>
  <c r="AC75" i="27"/>
  <c r="AC107" i="28"/>
  <c r="I107" i="28"/>
  <c r="U131" i="27"/>
  <c r="S71" i="29" a="1"/>
  <c r="Q100" i="27" a="1"/>
  <c r="R144" i="33" a="1"/>
  <c r="U132" i="28" a="1"/>
  <c r="S100" i="31" a="1"/>
  <c r="H145" i="33" l="1"/>
  <c r="AB145" i="33"/>
  <c r="H68" i="33"/>
  <c r="AB68" i="33"/>
  <c r="R144" i="33"/>
  <c r="AE129" i="31"/>
  <c r="K129" i="31"/>
  <c r="S100" i="31"/>
  <c r="I102" i="29"/>
  <c r="AC102" i="29"/>
  <c r="S71" i="29"/>
  <c r="AE131" i="27"/>
  <c r="U132" i="28"/>
  <c r="K131" i="27"/>
  <c r="AC75" i="28"/>
  <c r="I75" i="28"/>
  <c r="Q100" i="27"/>
  <c r="S64" i="27" a="1"/>
  <c r="R146" i="36" a="1"/>
  <c r="U127" i="29" a="1"/>
  <c r="S71" i="31" a="1"/>
  <c r="Q100" i="28" a="1"/>
  <c r="U128" i="33" a="1"/>
  <c r="R146" i="36" l="1"/>
  <c r="H144" i="33"/>
  <c r="AB144" i="33"/>
  <c r="U128" i="33"/>
  <c r="AC100" i="31"/>
  <c r="I100" i="31"/>
  <c r="S71" i="31"/>
  <c r="AC71" i="29"/>
  <c r="I71" i="29"/>
  <c r="U127" i="29"/>
  <c r="AA100" i="27"/>
  <c r="Q100" i="28"/>
  <c r="G100" i="27"/>
  <c r="K132" i="28"/>
  <c r="AE132" i="28"/>
  <c r="S64" i="27"/>
  <c r="Q96" i="29" a="1"/>
  <c r="S65" i="28" a="1"/>
  <c r="T146" i="27" a="1"/>
  <c r="S99" i="33" a="1"/>
  <c r="U126" i="31" a="1"/>
  <c r="H146" i="36" l="1"/>
  <c r="AB146" i="36"/>
  <c r="K128" i="33"/>
  <c r="AE128" i="33"/>
  <c r="S99" i="33"/>
  <c r="AC71" i="31"/>
  <c r="I71" i="31"/>
  <c r="U126" i="31"/>
  <c r="K127" i="29"/>
  <c r="AE127" i="29"/>
  <c r="Q96" i="29"/>
  <c r="AC64" i="27"/>
  <c r="S65" i="28"/>
  <c r="I64" i="27"/>
  <c r="G100" i="28"/>
  <c r="AA100" i="28"/>
  <c r="T146" i="27"/>
  <c r="S71" i="33" a="1"/>
  <c r="Q94" i="31" a="1"/>
  <c r="T147" i="28" a="1"/>
  <c r="T131" i="27" a="1"/>
  <c r="I99" i="33" l="1"/>
  <c r="AC99" i="33"/>
  <c r="S71" i="33"/>
  <c r="K126" i="31"/>
  <c r="AE126" i="31"/>
  <c r="Q94" i="31"/>
  <c r="G96" i="29"/>
  <c r="AA96" i="29"/>
  <c r="AD146" i="27"/>
  <c r="T147" i="28"/>
  <c r="J146" i="27"/>
  <c r="I65" i="28"/>
  <c r="AC65" i="28"/>
  <c r="T131" i="27"/>
  <c r="T143" i="29" a="1"/>
  <c r="S61" i="31" a="1"/>
  <c r="U125" i="33" a="1"/>
  <c r="R101" i="27" a="1"/>
  <c r="T132" i="28" a="1"/>
  <c r="I71" i="33" l="1"/>
  <c r="AC71" i="33"/>
  <c r="U125" i="33"/>
  <c r="G94" i="31"/>
  <c r="AA94" i="31"/>
  <c r="S61" i="31"/>
  <c r="I61" i="29"/>
  <c r="AC61" i="29"/>
  <c r="T143" i="29"/>
  <c r="J131" i="27"/>
  <c r="T132" i="28"/>
  <c r="AD131" i="27"/>
  <c r="AD147" i="28"/>
  <c r="J147" i="28"/>
  <c r="R101" i="27"/>
  <c r="R102" i="28" a="1"/>
  <c r="T67" i="27" a="1"/>
  <c r="T127" i="29" a="1"/>
  <c r="T143" i="31" a="1"/>
  <c r="Q93" i="33" a="1"/>
  <c r="K125" i="33" l="1"/>
  <c r="AE125" i="33"/>
  <c r="Q93" i="33"/>
  <c r="I61" i="31"/>
  <c r="AC61" i="31"/>
  <c r="T143" i="31"/>
  <c r="J143" i="29"/>
  <c r="AD143" i="29"/>
  <c r="T127" i="29"/>
  <c r="H101" i="27"/>
  <c r="R102" i="28"/>
  <c r="AB101" i="27"/>
  <c r="J132" i="28"/>
  <c r="AD132" i="28"/>
  <c r="T67" i="27"/>
  <c r="T126" i="31" a="1"/>
  <c r="T68" i="28" a="1"/>
  <c r="S61" i="33" a="1"/>
  <c r="AA93" i="33" l="1"/>
  <c r="G93" i="33"/>
  <c r="S61" i="33"/>
  <c r="AD143" i="31"/>
  <c r="J143" i="31"/>
  <c r="T126" i="31"/>
  <c r="J127" i="29"/>
  <c r="AD127" i="29"/>
  <c r="J67" i="27"/>
  <c r="T68" i="28"/>
  <c r="AD67" i="27"/>
  <c r="AB102" i="28"/>
  <c r="H102" i="28"/>
  <c r="T64" i="29" a="1"/>
  <c r="T140" i="33" a="1"/>
  <c r="U94" i="27" a="1"/>
  <c r="AC61" i="33" l="1"/>
  <c r="I61" i="33"/>
  <c r="T140" i="33"/>
  <c r="J126" i="31"/>
  <c r="AD126" i="31"/>
  <c r="T64" i="29"/>
  <c r="AD68" i="28"/>
  <c r="J68" i="28"/>
  <c r="U94" i="27"/>
  <c r="U94" i="28" a="1"/>
  <c r="T56" i="27" a="1"/>
  <c r="T64" i="31" a="1"/>
  <c r="T125" i="33" a="1"/>
  <c r="J140" i="33" l="1"/>
  <c r="AD140" i="33"/>
  <c r="T125" i="33"/>
  <c r="T64" i="31"/>
  <c r="AD64" i="29"/>
  <c r="J64" i="29"/>
  <c r="K94" i="27"/>
  <c r="U94" i="28"/>
  <c r="AE94" i="27"/>
  <c r="T56" i="27"/>
  <c r="U142" i="27" a="1"/>
  <c r="U90" i="29" a="1"/>
  <c r="T57" i="28" a="1"/>
  <c r="J125" i="33" l="1"/>
  <c r="AD125" i="33"/>
  <c r="J64" i="31"/>
  <c r="AD64" i="31"/>
  <c r="U90" i="29"/>
  <c r="AD56" i="27"/>
  <c r="T57" i="28"/>
  <c r="J56" i="27"/>
  <c r="AE94" i="28"/>
  <c r="K94" i="28"/>
  <c r="U142" i="27"/>
  <c r="U89" i="31" a="1"/>
  <c r="Q125" i="27" a="1"/>
  <c r="T64" i="33" a="1"/>
  <c r="U143" i="28" a="1"/>
  <c r="T64" i="33" l="1"/>
  <c r="U89" i="31"/>
  <c r="K90" i="29"/>
  <c r="AE90" i="29"/>
  <c r="AE142" i="27"/>
  <c r="U143" i="28"/>
  <c r="K142" i="27"/>
  <c r="J57" i="28"/>
  <c r="AD57" i="28"/>
  <c r="Q125" i="27"/>
  <c r="T53" i="31" a="1"/>
  <c r="U139" i="29" a="1"/>
  <c r="Q126" i="28" a="1"/>
  <c r="T94" i="27" a="1"/>
  <c r="J64" i="33" l="1"/>
  <c r="AD64" i="33"/>
  <c r="K89" i="31"/>
  <c r="AE89" i="31"/>
  <c r="T53" i="31"/>
  <c r="AD53" i="29"/>
  <c r="J53" i="29"/>
  <c r="U139" i="29"/>
  <c r="G125" i="27"/>
  <c r="Q126" i="28"/>
  <c r="AA125" i="27"/>
  <c r="K143" i="28"/>
  <c r="AE143" i="28"/>
  <c r="T94" i="27"/>
  <c r="Q121" i="29" a="1"/>
  <c r="U89" i="33" a="1"/>
  <c r="T94" i="28" a="1"/>
  <c r="U139" i="31" a="1"/>
  <c r="R56" i="27" a="1"/>
  <c r="U89" i="33" l="1"/>
  <c r="AD53" i="31"/>
  <c r="J53" i="31"/>
  <c r="U139" i="31"/>
  <c r="AE139" i="29"/>
  <c r="K139" i="29"/>
  <c r="Q121" i="29"/>
  <c r="AD94" i="27"/>
  <c r="T94" i="28"/>
  <c r="J94" i="27"/>
  <c r="AA126" i="28"/>
  <c r="G126" i="28"/>
  <c r="R56" i="27"/>
  <c r="T53" i="33" a="1"/>
  <c r="Q116" i="31" a="1"/>
  <c r="T115" i="27" a="1"/>
  <c r="R57" i="28" a="1"/>
  <c r="T90" i="29" a="1"/>
  <c r="K89" i="33" l="1"/>
  <c r="AE89" i="33"/>
  <c r="T53" i="33"/>
  <c r="AE139" i="31"/>
  <c r="K139" i="31"/>
  <c r="Q116" i="31"/>
  <c r="G121" i="29"/>
  <c r="AA121" i="29"/>
  <c r="T90" i="29"/>
  <c r="AB56" i="27"/>
  <c r="R57" i="28"/>
  <c r="H56" i="27"/>
  <c r="J94" i="28"/>
  <c r="AD94" i="28"/>
  <c r="T115" i="27"/>
  <c r="T116" i="28" a="1"/>
  <c r="R87" i="27" a="1"/>
  <c r="T89" i="31" a="1"/>
  <c r="U138" i="33" a="1"/>
  <c r="AD53" i="33" l="1"/>
  <c r="J53" i="33"/>
  <c r="U138" i="33"/>
  <c r="AA116" i="31"/>
  <c r="G116" i="31"/>
  <c r="T89" i="31"/>
  <c r="J90" i="29"/>
  <c r="AD90" i="29"/>
  <c r="AD115" i="27"/>
  <c r="T116" i="28"/>
  <c r="J115" i="27"/>
  <c r="AB57" i="28"/>
  <c r="H57" i="28"/>
  <c r="R87" i="27"/>
  <c r="Q115" i="33" a="1"/>
  <c r="R87" i="28" a="1"/>
  <c r="R53" i="31" a="1"/>
  <c r="U38" i="27" a="1"/>
  <c r="K138" i="33" l="1"/>
  <c r="AE138" i="33"/>
  <c r="Q115" i="33"/>
  <c r="AD89" i="31"/>
  <c r="J89" i="31"/>
  <c r="R53" i="31"/>
  <c r="H53" i="29"/>
  <c r="AB53" i="29"/>
  <c r="AB87" i="27"/>
  <c r="R87" i="28"/>
  <c r="H87" i="27"/>
  <c r="J116" i="28"/>
  <c r="AD116" i="28"/>
  <c r="U38" i="27"/>
  <c r="R83" i="29" a="1"/>
  <c r="T89" i="33" a="1"/>
  <c r="R140" i="27" a="1"/>
  <c r="U39" i="28" a="1"/>
  <c r="G115" i="33" l="1"/>
  <c r="AA115" i="33"/>
  <c r="T89" i="33"/>
  <c r="AB53" i="31"/>
  <c r="H53" i="31"/>
  <c r="R83" i="29"/>
  <c r="K38" i="27"/>
  <c r="U39" i="28"/>
  <c r="AE38" i="27"/>
  <c r="AB87" i="28"/>
  <c r="H87" i="28"/>
  <c r="R140" i="27"/>
  <c r="T117" i="27" a="1"/>
  <c r="R82" i="31" a="1"/>
  <c r="R141" i="28" a="1"/>
  <c r="R53" i="33" a="1"/>
  <c r="U34" i="29" a="1"/>
  <c r="J89" i="33" l="1"/>
  <c r="AD89" i="33"/>
  <c r="R53" i="33"/>
  <c r="R82" i="31"/>
  <c r="AB83" i="29"/>
  <c r="H83" i="29"/>
  <c r="U34" i="29"/>
  <c r="H140" i="27"/>
  <c r="R141" i="28"/>
  <c r="AB140" i="27"/>
  <c r="K39" i="28"/>
  <c r="AE39" i="28"/>
  <c r="T117" i="27"/>
  <c r="U35" i="31" a="1"/>
  <c r="Q87" i="27" a="1"/>
  <c r="R136" i="29" a="1"/>
  <c r="T118" i="28" a="1"/>
  <c r="AB53" i="33" l="1"/>
  <c r="H53" i="33"/>
  <c r="H82" i="31"/>
  <c r="AB82" i="31"/>
  <c r="U35" i="31"/>
  <c r="K34" i="29"/>
  <c r="AE34" i="29"/>
  <c r="R136" i="29"/>
  <c r="J117" i="27"/>
  <c r="T118" i="28"/>
  <c r="AD117" i="27"/>
  <c r="H141" i="28"/>
  <c r="AB141" i="28"/>
  <c r="Q87" i="27"/>
  <c r="T114" i="29" a="1"/>
  <c r="R82" i="33" a="1"/>
  <c r="Q87" i="28" a="1"/>
  <c r="T37" i="27" a="1"/>
  <c r="R136" i="31" a="1"/>
  <c r="R82" i="33" l="1"/>
  <c r="K35" i="31"/>
  <c r="AE35" i="31"/>
  <c r="R136" i="31"/>
  <c r="AB136" i="29"/>
  <c r="H136" i="29"/>
  <c r="T114" i="29"/>
  <c r="G87" i="27"/>
  <c r="Q87" i="28"/>
  <c r="AA87" i="27"/>
  <c r="AD118" i="28"/>
  <c r="J118" i="28"/>
  <c r="T37" i="27"/>
  <c r="S107" i="27" a="1"/>
  <c r="T104" i="31" a="1"/>
  <c r="U35" i="33" a="1"/>
  <c r="Q83" i="29" a="1"/>
  <c r="T38" i="28" a="1"/>
  <c r="H82" i="33" l="1"/>
  <c r="AB82" i="33"/>
  <c r="U35" i="33"/>
  <c r="H136" i="31"/>
  <c r="AB136" i="31"/>
  <c r="T104" i="31"/>
  <c r="J114" i="29"/>
  <c r="AD114" i="29"/>
  <c r="Q83" i="29"/>
  <c r="J37" i="27"/>
  <c r="T38" i="28"/>
  <c r="AD37" i="27"/>
  <c r="G87" i="28"/>
  <c r="AA87" i="28"/>
  <c r="S107" i="27"/>
  <c r="Q82" i="31" a="1"/>
  <c r="Q77" i="27" a="1"/>
  <c r="T33" i="29" a="1"/>
  <c r="S108" i="28" a="1"/>
  <c r="R135" i="33" a="1"/>
  <c r="K35" i="33" l="1"/>
  <c r="AE35" i="33"/>
  <c r="R135" i="33"/>
  <c r="J104" i="31"/>
  <c r="AD104" i="31"/>
  <c r="Q82" i="31"/>
  <c r="G83" i="29"/>
  <c r="AA83" i="29"/>
  <c r="T33" i="29"/>
  <c r="I107" i="27"/>
  <c r="S108" i="28"/>
  <c r="AC107" i="27"/>
  <c r="J38" i="28"/>
  <c r="AD38" i="28"/>
  <c r="Q77" i="27"/>
  <c r="S103" i="29" a="1"/>
  <c r="Q77" i="28" a="1"/>
  <c r="T149" i="27" a="1"/>
  <c r="T34" i="31" a="1"/>
  <c r="T103" i="33" a="1"/>
  <c r="H135" i="33" l="1"/>
  <c r="AB135" i="33"/>
  <c r="T103" i="33"/>
  <c r="AA82" i="31"/>
  <c r="G82" i="31"/>
  <c r="T34" i="31"/>
  <c r="J33" i="29"/>
  <c r="S103" i="29"/>
  <c r="AD33" i="29"/>
  <c r="AA77" i="27"/>
  <c r="Q77" i="28"/>
  <c r="G77" i="27"/>
  <c r="AC108" i="28"/>
  <c r="I108" i="28"/>
  <c r="T149" i="27"/>
  <c r="Q73" i="29" a="1"/>
  <c r="Q82" i="33" a="1"/>
  <c r="S101" i="31" a="1"/>
  <c r="T150" i="28" a="1"/>
  <c r="R135" i="27" a="1"/>
  <c r="AD103" i="33" l="1"/>
  <c r="J103" i="33"/>
  <c r="Q82" i="33"/>
  <c r="J34" i="31"/>
  <c r="AD34" i="31"/>
  <c r="S101" i="31"/>
  <c r="I103" i="29"/>
  <c r="AC103" i="29"/>
  <c r="Q73" i="29"/>
  <c r="J149" i="27"/>
  <c r="T150" i="28"/>
  <c r="AD149" i="27"/>
  <c r="G77" i="28"/>
  <c r="AA77" i="28"/>
  <c r="R135" i="27"/>
  <c r="Q73" i="31" a="1"/>
  <c r="T147" i="29" a="1"/>
  <c r="R136" i="28" a="1"/>
  <c r="T34" i="33" a="1"/>
  <c r="R107" i="27" a="1"/>
  <c r="G82" i="33" l="1"/>
  <c r="AA82" i="33"/>
  <c r="T34" i="33"/>
  <c r="I101" i="31"/>
  <c r="AC101" i="31"/>
  <c r="Q73" i="31"/>
  <c r="AA73" i="29"/>
  <c r="G73" i="29"/>
  <c r="T147" i="29"/>
  <c r="AB135" i="27"/>
  <c r="R136" i="28"/>
  <c r="H135" i="27"/>
  <c r="J150" i="28"/>
  <c r="AD150" i="28"/>
  <c r="R107" i="27"/>
  <c r="T76" i="27" a="1"/>
  <c r="T147" i="31" a="1"/>
  <c r="R108" i="28" a="1"/>
  <c r="R131" i="29" a="1"/>
  <c r="S100" i="33" a="1"/>
  <c r="AD34" i="33" l="1"/>
  <c r="J34" i="33"/>
  <c r="S100" i="33"/>
  <c r="AA73" i="31"/>
  <c r="G73" i="31"/>
  <c r="T147" i="31"/>
  <c r="J147" i="29"/>
  <c r="AD147" i="29"/>
  <c r="R131" i="29"/>
  <c r="H107" i="27"/>
  <c r="R108" i="28"/>
  <c r="AB107" i="27"/>
  <c r="AB136" i="28"/>
  <c r="H136" i="28"/>
  <c r="T76" i="27"/>
  <c r="T76" i="28" a="1"/>
  <c r="R103" i="29" a="1"/>
  <c r="R125" i="31" a="1"/>
  <c r="Q73" i="33" a="1"/>
  <c r="S130" i="27" a="1"/>
  <c r="I100" i="33" l="1"/>
  <c r="AC100" i="33"/>
  <c r="Q73" i="33"/>
  <c r="AD147" i="31"/>
  <c r="J147" i="31"/>
  <c r="R125" i="31"/>
  <c r="H131" i="29"/>
  <c r="AB131" i="29"/>
  <c r="R103" i="29"/>
  <c r="AD76" i="27"/>
  <c r="T76" i="28"/>
  <c r="J76" i="27"/>
  <c r="AB108" i="28"/>
  <c r="H108" i="28"/>
  <c r="S130" i="27"/>
  <c r="R101" i="31" a="1"/>
  <c r="U100" i="27" a="1"/>
  <c r="T144" i="33" a="1"/>
  <c r="S131" i="28" a="1"/>
  <c r="AD145" i="33" l="1"/>
  <c r="J145" i="33"/>
  <c r="G73" i="33"/>
  <c r="AA73" i="33"/>
  <c r="T144" i="33"/>
  <c r="AB125" i="31"/>
  <c r="H125" i="31"/>
  <c r="R101" i="31"/>
  <c r="H103" i="29"/>
  <c r="AB103" i="29"/>
  <c r="AC130" i="27"/>
  <c r="S131" i="28"/>
  <c r="I130" i="27"/>
  <c r="J76" i="28"/>
  <c r="AD76" i="28"/>
  <c r="U100" i="27"/>
  <c r="R124" i="33" a="1"/>
  <c r="T146" i="36" a="1"/>
  <c r="T72" i="31" a="1"/>
  <c r="U100" i="28" a="1"/>
  <c r="T65" i="27" a="1"/>
  <c r="S126" i="29" a="1"/>
  <c r="T146" i="36" l="1"/>
  <c r="AD144" i="33"/>
  <c r="J144" i="33"/>
  <c r="R124" i="33"/>
  <c r="H101" i="31"/>
  <c r="AB101" i="31"/>
  <c r="T72" i="31"/>
  <c r="J72" i="29"/>
  <c r="AD72" i="29"/>
  <c r="S126" i="29"/>
  <c r="K100" i="27"/>
  <c r="U100" i="28"/>
  <c r="AE100" i="27"/>
  <c r="AC131" i="28"/>
  <c r="I131" i="28"/>
  <c r="T65" i="27"/>
  <c r="S124" i="31" a="1"/>
  <c r="U96" i="29" a="1"/>
  <c r="R100" i="33" a="1"/>
  <c r="S43" i="27" a="1"/>
  <c r="T66" i="28" a="1"/>
  <c r="J146" i="36" l="1"/>
  <c r="AD146" i="36"/>
  <c r="H124" i="33"/>
  <c r="AB124" i="33"/>
  <c r="R100" i="33"/>
  <c r="J72" i="31"/>
  <c r="AD72" i="31"/>
  <c r="S124" i="31"/>
  <c r="I126" i="29"/>
  <c r="AC126" i="29"/>
  <c r="U96" i="29"/>
  <c r="J65" i="27"/>
  <c r="T66" i="28"/>
  <c r="AD65" i="27"/>
  <c r="AE100" i="28"/>
  <c r="K100" i="28"/>
  <c r="S43" i="27"/>
  <c r="U94" i="31" a="1"/>
  <c r="Q81" i="27" a="1"/>
  <c r="T72" i="33" a="1"/>
  <c r="S44" i="28" a="1"/>
  <c r="H100" i="33" l="1"/>
  <c r="AB100" i="33"/>
  <c r="T72" i="33"/>
  <c r="AC124" i="31"/>
  <c r="I124" i="31"/>
  <c r="U94" i="31"/>
  <c r="AE96" i="29"/>
  <c r="K96" i="29"/>
  <c r="I43" i="27"/>
  <c r="S44" i="28"/>
  <c r="AC43" i="27"/>
  <c r="J66" i="28"/>
  <c r="AD66" i="28"/>
  <c r="Q81" i="27"/>
  <c r="Q81" i="28" a="1"/>
  <c r="S123" i="33" a="1"/>
  <c r="T66" i="27" a="1"/>
  <c r="S40" i="29" a="1"/>
  <c r="T62" i="31" a="1"/>
  <c r="J72" i="33" l="1"/>
  <c r="AD72" i="33"/>
  <c r="S123" i="33"/>
  <c r="AE94" i="31"/>
  <c r="K94" i="31"/>
  <c r="T62" i="31"/>
  <c r="J62" i="29"/>
  <c r="S40" i="29"/>
  <c r="AD62" i="29"/>
  <c r="G81" i="27"/>
  <c r="Q81" i="28"/>
  <c r="AA81" i="27"/>
  <c r="I44" i="28"/>
  <c r="AC44" i="28"/>
  <c r="T66" i="27"/>
  <c r="T67" i="28" a="1"/>
  <c r="S41" i="31" a="1"/>
  <c r="U93" i="33" a="1"/>
  <c r="Q77" i="29" a="1"/>
  <c r="AC123" i="33" l="1"/>
  <c r="I123" i="33"/>
  <c r="U93" i="33"/>
  <c r="AD62" i="31"/>
  <c r="J62" i="31"/>
  <c r="S41" i="31"/>
  <c r="I40" i="29"/>
  <c r="AC40" i="29"/>
  <c r="Q77" i="29"/>
  <c r="AD66" i="27"/>
  <c r="T67" i="28"/>
  <c r="J66" i="27"/>
  <c r="AA81" i="28"/>
  <c r="G81" i="28"/>
  <c r="U40" i="27" a="1"/>
  <c r="Q76" i="31" a="1"/>
  <c r="T63" i="29" a="1"/>
  <c r="T62" i="33" a="1"/>
  <c r="K93" i="33" l="1"/>
  <c r="AE93" i="33"/>
  <c r="T62" i="33"/>
  <c r="I41" i="31"/>
  <c r="AC41" i="31"/>
  <c r="Q76" i="31"/>
  <c r="AA77" i="29"/>
  <c r="G77" i="29"/>
  <c r="T63" i="29"/>
  <c r="J67" i="28"/>
  <c r="AD67" i="28"/>
  <c r="U40" i="27"/>
  <c r="S41" i="33" a="1"/>
  <c r="S45" i="27" a="1"/>
  <c r="T63" i="31" a="1"/>
  <c r="U41" i="28" a="1"/>
  <c r="AD62" i="33" l="1"/>
  <c r="J62" i="33"/>
  <c r="S41" i="33"/>
  <c r="G76" i="31"/>
  <c r="AA76" i="31"/>
  <c r="T63" i="31"/>
  <c r="J63" i="29"/>
  <c r="AD63" i="29"/>
  <c r="AE40" i="27"/>
  <c r="U41" i="28"/>
  <c r="K40" i="27"/>
  <c r="S45" i="27"/>
  <c r="S46" i="28" a="1"/>
  <c r="Q48" i="27" a="1"/>
  <c r="U37" i="29" a="1"/>
  <c r="Q76" i="33" a="1"/>
  <c r="AC41" i="33" l="1"/>
  <c r="I41" i="33"/>
  <c r="Q76" i="33"/>
  <c r="AD63" i="31"/>
  <c r="J63" i="31"/>
  <c r="U37" i="29"/>
  <c r="I45" i="27"/>
  <c r="S46" i="28"/>
  <c r="AC45" i="27"/>
  <c r="AE41" i="28"/>
  <c r="K41" i="28"/>
  <c r="Q48" i="27"/>
  <c r="T35" i="27" a="1"/>
  <c r="Q49" i="28" a="1"/>
  <c r="U38" i="31" a="1"/>
  <c r="T63" i="33" a="1"/>
  <c r="S42" i="29" a="1"/>
  <c r="G76" i="33" l="1"/>
  <c r="AA76" i="33"/>
  <c r="T63" i="33"/>
  <c r="U38" i="31"/>
  <c r="K37" i="29"/>
  <c r="AE37" i="29"/>
  <c r="S42" i="29"/>
  <c r="AA48" i="27"/>
  <c r="Q49" i="28"/>
  <c r="G48" i="27"/>
  <c r="AC46" i="28"/>
  <c r="I46" i="28"/>
  <c r="T35" i="27"/>
  <c r="T36" i="28" a="1"/>
  <c r="Q45" i="29" a="1"/>
  <c r="R73" i="27" a="1"/>
  <c r="S43" i="31" a="1"/>
  <c r="AD63" i="33" l="1"/>
  <c r="J63" i="33"/>
  <c r="K38" i="31"/>
  <c r="AE38" i="31"/>
  <c r="S43" i="31"/>
  <c r="I42" i="29"/>
  <c r="AC42" i="29"/>
  <c r="Q45" i="29"/>
  <c r="AD35" i="27"/>
  <c r="T36" i="28"/>
  <c r="J35" i="27"/>
  <c r="G49" i="28"/>
  <c r="AA49" i="28"/>
  <c r="R73" i="27"/>
  <c r="U58" i="27" a="1"/>
  <c r="Q46" i="31" a="1"/>
  <c r="R73" i="28" a="1"/>
  <c r="U38" i="33" a="1"/>
  <c r="U38" i="33" l="1"/>
  <c r="AC43" i="31"/>
  <c r="I43" i="31"/>
  <c r="Q46" i="31"/>
  <c r="G45" i="29"/>
  <c r="AA45" i="29"/>
  <c r="H73" i="27"/>
  <c r="R73" i="28"/>
  <c r="AB73" i="27"/>
  <c r="J36" i="28"/>
  <c r="AD36" i="28"/>
  <c r="U58" i="27"/>
  <c r="S47" i="27" a="1"/>
  <c r="T32" i="31" a="1"/>
  <c r="U59" i="28" a="1"/>
  <c r="S43" i="33" a="1"/>
  <c r="R69" i="29" a="1"/>
  <c r="K38" i="33" l="1"/>
  <c r="AE38" i="33"/>
  <c r="S43" i="33"/>
  <c r="AA46" i="31"/>
  <c r="G46" i="31"/>
  <c r="T32" i="31"/>
  <c r="J31" i="29"/>
  <c r="AD31" i="29"/>
  <c r="R69" i="29"/>
  <c r="K58" i="27"/>
  <c r="U59" i="28"/>
  <c r="AE58" i="27"/>
  <c r="H73" i="28"/>
  <c r="AB73" i="28"/>
  <c r="S47" i="27"/>
  <c r="S48" i="28" a="1"/>
  <c r="R69" i="31" a="1"/>
  <c r="Q33" i="27" a="1"/>
  <c r="Q46" i="33" a="1"/>
  <c r="I43" i="33" l="1"/>
  <c r="AC43" i="33"/>
  <c r="Q46" i="33"/>
  <c r="J32" i="31"/>
  <c r="AD32" i="31"/>
  <c r="R69" i="31"/>
  <c r="H69" i="29"/>
  <c r="AB69" i="29"/>
  <c r="AC47" i="27"/>
  <c r="S48" i="28"/>
  <c r="I47" i="27"/>
  <c r="K59" i="28"/>
  <c r="AE59" i="28"/>
  <c r="Q33" i="27"/>
  <c r="U55" i="31" a="1"/>
  <c r="Q34" i="28" a="1"/>
  <c r="S44" i="29" a="1"/>
  <c r="T32" i="33" a="1"/>
  <c r="T18" i="27" a="1"/>
  <c r="G46" i="33" l="1"/>
  <c r="AA46" i="33"/>
  <c r="T32" i="33"/>
  <c r="H69" i="31"/>
  <c r="AB69" i="31"/>
  <c r="U55" i="31"/>
  <c r="K55" i="29"/>
  <c r="AE55" i="29"/>
  <c r="S44" i="29"/>
  <c r="G33" i="27"/>
  <c r="Q34" i="28"/>
  <c r="AA33" i="27"/>
  <c r="I48" i="28"/>
  <c r="AC48" i="28"/>
  <c r="T18" i="27"/>
  <c r="T18" i="28" a="1"/>
  <c r="R25" i="27" a="1"/>
  <c r="R69" i="33" a="1"/>
  <c r="S45" i="31" a="1"/>
  <c r="J32" i="33" l="1"/>
  <c r="AD32" i="33"/>
  <c r="R69" i="33"/>
  <c r="K55" i="31"/>
  <c r="AE55" i="31"/>
  <c r="S45" i="31"/>
  <c r="AC44" i="29"/>
  <c r="I44" i="29"/>
  <c r="J18" i="27"/>
  <c r="T18" i="28"/>
  <c r="AD18" i="27"/>
  <c r="G34" i="28"/>
  <c r="AA34" i="28"/>
  <c r="R25" i="27"/>
  <c r="R25" i="28" a="1"/>
  <c r="U55" i="33" a="1"/>
  <c r="T14" i="29" a="1"/>
  <c r="H69" i="33" l="1"/>
  <c r="AB69" i="33"/>
  <c r="U55" i="33"/>
  <c r="AC45" i="31"/>
  <c r="I45" i="31"/>
  <c r="T14" i="29"/>
  <c r="H25" i="27"/>
  <c r="R25" i="28"/>
  <c r="AB25" i="27"/>
  <c r="J18" i="28"/>
  <c r="AD18" i="28"/>
  <c r="R21" i="29" a="1"/>
  <c r="T14" i="27" a="1"/>
  <c r="S45" i="33" a="1"/>
  <c r="T14" i="31" a="1"/>
  <c r="K55" i="33" l="1"/>
  <c r="AE55" i="33"/>
  <c r="S45" i="33"/>
  <c r="T14" i="31"/>
  <c r="J14" i="29"/>
  <c r="R21" i="29"/>
  <c r="AD14" i="29"/>
  <c r="H25" i="28"/>
  <c r="AB25" i="28"/>
  <c r="T14" i="27"/>
  <c r="S22" i="27" a="1"/>
  <c r="R21" i="31" a="1"/>
  <c r="T14" i="28" a="1"/>
  <c r="I45" i="33" l="1"/>
  <c r="AC45" i="33"/>
  <c r="AD14" i="31"/>
  <c r="J14" i="31"/>
  <c r="R21" i="31"/>
  <c r="H21" i="29"/>
  <c r="AB21" i="29"/>
  <c r="AD14" i="27"/>
  <c r="T14" i="28"/>
  <c r="J14" i="27"/>
  <c r="G32" i="28"/>
  <c r="AA32" i="28"/>
  <c r="S22" i="27"/>
  <c r="T14" i="33" a="1"/>
  <c r="S22" i="28" a="1"/>
  <c r="T10" i="29" a="1"/>
  <c r="T31" i="27" a="1"/>
  <c r="T14" i="33" l="1"/>
  <c r="AB21" i="31"/>
  <c r="H21" i="31"/>
  <c r="T10" i="29"/>
  <c r="AC22" i="27"/>
  <c r="S22" i="28"/>
  <c r="I22" i="27"/>
  <c r="AD14" i="28"/>
  <c r="J14" i="28"/>
  <c r="T31" i="27"/>
  <c r="R21" i="33" a="1"/>
  <c r="S18" i="29" a="1"/>
  <c r="T31" i="28" a="1"/>
  <c r="T10" i="31" a="1"/>
  <c r="R14" i="27" a="1"/>
  <c r="J14" i="33" l="1"/>
  <c r="AD14" i="33"/>
  <c r="R21" i="33"/>
  <c r="T10" i="31"/>
  <c r="AD10" i="29"/>
  <c r="J10" i="29"/>
  <c r="S18" i="29"/>
  <c r="AD31" i="27"/>
  <c r="T31" i="28"/>
  <c r="J31" i="27"/>
  <c r="I22" i="28"/>
  <c r="AC22" i="28"/>
  <c r="R14" i="27"/>
  <c r="T26" i="29" a="1"/>
  <c r="S98" i="27" a="1"/>
  <c r="R14" i="28" a="1"/>
  <c r="S18" i="31" a="1"/>
  <c r="AB21" i="33" l="1"/>
  <c r="H21" i="33"/>
  <c r="AD10" i="31"/>
  <c r="J10" i="31"/>
  <c r="S18" i="31"/>
  <c r="I18" i="29"/>
  <c r="AC18" i="29"/>
  <c r="T26" i="29"/>
  <c r="H14" i="27"/>
  <c r="R14" i="28"/>
  <c r="AB14" i="27"/>
  <c r="J31" i="28"/>
  <c r="AD31" i="28"/>
  <c r="S98" i="27"/>
  <c r="S98" i="28" a="1"/>
  <c r="T10" i="33" a="1"/>
  <c r="S16" i="27" a="1"/>
  <c r="T26" i="31" a="1"/>
  <c r="R10" i="29" a="1"/>
  <c r="T10" i="33" l="1"/>
  <c r="I18" i="31"/>
  <c r="AC18" i="31"/>
  <c r="T26" i="31"/>
  <c r="J26" i="29"/>
  <c r="AD26" i="29"/>
  <c r="R10" i="29"/>
  <c r="AC98" i="27"/>
  <c r="S98" i="28"/>
  <c r="I98" i="27"/>
  <c r="H14" i="28"/>
  <c r="AB14" i="28"/>
  <c r="S16" i="27"/>
  <c r="S16" i="28" a="1"/>
  <c r="R102" i="27" a="1"/>
  <c r="R10" i="31" a="1"/>
  <c r="S94" i="29" a="1"/>
  <c r="S18" i="33" a="1"/>
  <c r="AD10" i="33" l="1"/>
  <c r="J10" i="33"/>
  <c r="S18" i="33"/>
  <c r="AD26" i="31"/>
  <c r="J26" i="31"/>
  <c r="R10" i="31"/>
  <c r="H10" i="29"/>
  <c r="S94" i="29"/>
  <c r="AB10" i="29"/>
  <c r="I16" i="27"/>
  <c r="S16" i="28"/>
  <c r="AC16" i="27"/>
  <c r="I98" i="28"/>
  <c r="AC98" i="28"/>
  <c r="R102" i="27"/>
  <c r="S12" i="29" a="1"/>
  <c r="Q60" i="27" a="1"/>
  <c r="T26" i="33" a="1"/>
  <c r="R103" i="28" a="1"/>
  <c r="S92" i="31" a="1"/>
  <c r="AC18" i="33" l="1"/>
  <c r="I18" i="33"/>
  <c r="T26" i="33"/>
  <c r="H10" i="31"/>
  <c r="AB10" i="31"/>
  <c r="S92" i="31"/>
  <c r="AC94" i="29"/>
  <c r="S12" i="29"/>
  <c r="I94" i="29"/>
  <c r="H102" i="27"/>
  <c r="R103" i="28"/>
  <c r="AB102" i="27"/>
  <c r="I16" i="28"/>
  <c r="AC16" i="28"/>
  <c r="Q60" i="27"/>
  <c r="S137" i="27" a="1"/>
  <c r="S12" i="31" a="1"/>
  <c r="R98" i="29" a="1"/>
  <c r="R10" i="33" a="1"/>
  <c r="Q61" i="28" a="1"/>
  <c r="J26" i="33" l="1"/>
  <c r="AD26" i="33"/>
  <c r="R10" i="33"/>
  <c r="I92" i="31"/>
  <c r="AC92" i="31"/>
  <c r="S12" i="31"/>
  <c r="I12" i="29"/>
  <c r="R98" i="29"/>
  <c r="AC12" i="29"/>
  <c r="AA60" i="27"/>
  <c r="Q61" i="28"/>
  <c r="G60" i="27"/>
  <c r="H103" i="28"/>
  <c r="AB103" i="28"/>
  <c r="S137" i="27"/>
  <c r="S91" i="33" a="1"/>
  <c r="T88" i="27" a="1"/>
  <c r="R96" i="31" a="1"/>
  <c r="S138" i="28" a="1"/>
  <c r="H10" i="33" l="1"/>
  <c r="AB10" i="33"/>
  <c r="S91" i="33"/>
  <c r="I12" i="31"/>
  <c r="R96" i="31"/>
  <c r="AC12" i="31"/>
  <c r="H98" i="29"/>
  <c r="AB98" i="29"/>
  <c r="AC137" i="27"/>
  <c r="S138" i="28"/>
  <c r="I137" i="27"/>
  <c r="G61" i="28"/>
  <c r="AA61" i="28"/>
  <c r="T88" i="27"/>
  <c r="T88" i="28" a="1"/>
  <c r="Q57" i="31" a="1"/>
  <c r="S133" i="29" a="1"/>
  <c r="S12" i="33" a="1"/>
  <c r="R47" i="27" a="1"/>
  <c r="I91" i="33" l="1"/>
  <c r="AC91" i="33"/>
  <c r="S12" i="33"/>
  <c r="AB96" i="31"/>
  <c r="H96" i="31"/>
  <c r="Q57" i="31"/>
  <c r="AA57" i="29"/>
  <c r="G57" i="29"/>
  <c r="S133" i="29"/>
  <c r="AD88" i="27"/>
  <c r="T88" i="28"/>
  <c r="J88" i="27"/>
  <c r="AC138" i="28"/>
  <c r="I138" i="28"/>
  <c r="R47" i="27"/>
  <c r="R95" i="33" a="1"/>
  <c r="R48" i="28" a="1"/>
  <c r="U101" i="27" a="1"/>
  <c r="S133" i="31" a="1"/>
  <c r="T84" i="29" a="1"/>
  <c r="AC12" i="33" l="1"/>
  <c r="I12" i="33"/>
  <c r="R95" i="33"/>
  <c r="AA57" i="31"/>
  <c r="G57" i="31"/>
  <c r="S133" i="31"/>
  <c r="AC133" i="29"/>
  <c r="I133" i="29"/>
  <c r="T84" i="29"/>
  <c r="H47" i="27"/>
  <c r="R48" i="28"/>
  <c r="AB47" i="27"/>
  <c r="J88" i="28"/>
  <c r="AD88" i="28"/>
  <c r="U101" i="27"/>
  <c r="T71" i="27" a="1"/>
  <c r="T83" i="31" a="1"/>
  <c r="U102" i="28" a="1"/>
  <c r="Q57" i="33" a="1"/>
  <c r="R44" i="29" a="1"/>
  <c r="AB95" i="33" l="1"/>
  <c r="H95" i="33"/>
  <c r="Q57" i="33"/>
  <c r="I133" i="31"/>
  <c r="AC133" i="31"/>
  <c r="T83" i="31"/>
  <c r="J84" i="29"/>
  <c r="AD84" i="29"/>
  <c r="R44" i="29"/>
  <c r="K101" i="27"/>
  <c r="U102" i="28"/>
  <c r="AE101" i="27"/>
  <c r="AB48" i="28"/>
  <c r="H48" i="28"/>
  <c r="T71" i="27"/>
  <c r="J71" i="27" s="1"/>
  <c r="T68" i="27" a="1"/>
  <c r="S132" i="33" a="1"/>
  <c r="R45" i="31" a="1"/>
  <c r="G57" i="33" l="1"/>
  <c r="AA57" i="33"/>
  <c r="S132" i="33"/>
  <c r="J83" i="31"/>
  <c r="AD83" i="31"/>
  <c r="R45" i="31"/>
  <c r="AB44" i="29"/>
  <c r="H44" i="29"/>
  <c r="AD71" i="27"/>
  <c r="K102" i="28"/>
  <c r="AE102" i="28"/>
  <c r="T68" i="27"/>
  <c r="T71" i="28" a="1"/>
  <c r="T83" i="33" a="1"/>
  <c r="T133" i="27" a="1"/>
  <c r="I132" i="33" l="1"/>
  <c r="AC132" i="33"/>
  <c r="T83" i="33"/>
  <c r="H45" i="31"/>
  <c r="AB45" i="31"/>
  <c r="AD68" i="27"/>
  <c r="T71" i="28"/>
  <c r="J68" i="27"/>
  <c r="T133" i="27"/>
  <c r="T134" i="28" a="1"/>
  <c r="Q104" i="27" a="1"/>
  <c r="T67" i="29" a="1"/>
  <c r="R45" i="33" a="1"/>
  <c r="J83" i="33" l="1"/>
  <c r="AD83" i="33"/>
  <c r="R45" i="33"/>
  <c r="T67" i="29"/>
  <c r="J67" i="29" s="1"/>
  <c r="AD133" i="27"/>
  <c r="T134" i="28"/>
  <c r="J133" i="27"/>
  <c r="J71" i="28"/>
  <c r="AD71" i="28"/>
  <c r="Q104" i="27"/>
  <c r="T129" i="29" a="1"/>
  <c r="Q105" i="28" a="1"/>
  <c r="T127" i="27" a="1"/>
  <c r="T67" i="31" a="1"/>
  <c r="H45" i="33" l="1"/>
  <c r="AB45" i="33"/>
  <c r="T67" i="31"/>
  <c r="AD67" i="31" s="1"/>
  <c r="AD67" i="29"/>
  <c r="T129" i="29"/>
  <c r="G104" i="27"/>
  <c r="Q105" i="28"/>
  <c r="AA104" i="27"/>
  <c r="J134" i="28"/>
  <c r="AD134" i="28"/>
  <c r="T127" i="27"/>
  <c r="T97" i="27" a="1"/>
  <c r="Q100" i="29" a="1"/>
  <c r="T128" i="31" a="1"/>
  <c r="T128" i="28" a="1"/>
  <c r="J67" i="31" l="1"/>
  <c r="T128" i="31"/>
  <c r="J129" i="29"/>
  <c r="Q100" i="29"/>
  <c r="AD129" i="29"/>
  <c r="AD127" i="27"/>
  <c r="T128" i="28"/>
  <c r="J127" i="27"/>
  <c r="G105" i="28"/>
  <c r="AA105" i="28"/>
  <c r="T97" i="27"/>
  <c r="T97" i="28" a="1"/>
  <c r="T67" i="33" a="1"/>
  <c r="U60" i="27" a="1"/>
  <c r="T123" i="29" a="1"/>
  <c r="Q98" i="31" a="1"/>
  <c r="T67" i="33" l="1"/>
  <c r="J128" i="31"/>
  <c r="AD128" i="31"/>
  <c r="Q98" i="31"/>
  <c r="G100" i="29"/>
  <c r="AA100" i="29"/>
  <c r="T123" i="29"/>
  <c r="J97" i="27"/>
  <c r="T97" i="28"/>
  <c r="AD97" i="27"/>
  <c r="J128" i="28"/>
  <c r="AD128" i="28"/>
  <c r="U60" i="27"/>
  <c r="T121" i="31" a="1"/>
  <c r="U61" i="28" a="1"/>
  <c r="S145" i="27" a="1"/>
  <c r="T127" i="33" a="1"/>
  <c r="T93" i="29" a="1"/>
  <c r="T63" i="36" a="1"/>
  <c r="T63" i="36" l="1"/>
  <c r="J63" i="36" s="1"/>
  <c r="AD67" i="33"/>
  <c r="J67" i="33"/>
  <c r="T127" i="33"/>
  <c r="G98" i="31"/>
  <c r="AA98" i="31"/>
  <c r="T121" i="31"/>
  <c r="AD123" i="29"/>
  <c r="T93" i="29"/>
  <c r="J123" i="29"/>
  <c r="K60" i="27"/>
  <c r="U61" i="28"/>
  <c r="AE60" i="27"/>
  <c r="J97" i="28"/>
  <c r="AD97" i="28"/>
  <c r="S145" i="27"/>
  <c r="Q97" i="33" a="1"/>
  <c r="T129" i="27" a="1"/>
  <c r="S146" i="28" a="1"/>
  <c r="T91" i="31" a="1"/>
  <c r="AD63" i="36" l="1"/>
  <c r="AD127" i="33"/>
  <c r="J127" i="33"/>
  <c r="Q97" i="33"/>
  <c r="J121" i="31"/>
  <c r="AD121" i="31"/>
  <c r="T91" i="31"/>
  <c r="AD93" i="29"/>
  <c r="J93" i="29"/>
  <c r="I145" i="27"/>
  <c r="S146" i="28"/>
  <c r="AC145" i="27"/>
  <c r="K61" i="28"/>
  <c r="AE61" i="28"/>
  <c r="T129" i="27"/>
  <c r="T120" i="33" a="1"/>
  <c r="S142" i="29" a="1"/>
  <c r="T130" i="28" a="1"/>
  <c r="U57" i="31" a="1"/>
  <c r="U99" i="27" a="1"/>
  <c r="AA97" i="33" l="1"/>
  <c r="G97" i="33"/>
  <c r="T120" i="33"/>
  <c r="AD91" i="31"/>
  <c r="J91" i="31"/>
  <c r="U57" i="31"/>
  <c r="K57" i="29"/>
  <c r="S142" i="29"/>
  <c r="AE57" i="29"/>
  <c r="J129" i="27"/>
  <c r="T130" i="28"/>
  <c r="AD129" i="27"/>
  <c r="I146" i="28"/>
  <c r="AC146" i="28"/>
  <c r="U99" i="27"/>
  <c r="U99" i="28" a="1"/>
  <c r="Q64" i="27" a="1"/>
  <c r="T125" i="29" a="1"/>
  <c r="S142" i="31" a="1"/>
  <c r="T90" i="33" a="1"/>
  <c r="J120" i="33" l="1"/>
  <c r="AD120" i="33"/>
  <c r="T90" i="33"/>
  <c r="AE57" i="31"/>
  <c r="K57" i="31"/>
  <c r="S142" i="31"/>
  <c r="I142" i="29"/>
  <c r="AC142" i="29"/>
  <c r="T125" i="29"/>
  <c r="AE99" i="27"/>
  <c r="U99" i="28"/>
  <c r="K99" i="27"/>
  <c r="AD130" i="28"/>
  <c r="J130" i="28"/>
  <c r="Q64" i="27"/>
  <c r="T123" i="31" a="1"/>
  <c r="Q65" i="28" a="1"/>
  <c r="R121" i="27" a="1"/>
  <c r="U95" i="29" a="1"/>
  <c r="U57" i="33" a="1"/>
  <c r="J90" i="33" l="1"/>
  <c r="AD90" i="33"/>
  <c r="U57" i="33"/>
  <c r="I142" i="31"/>
  <c r="AC142" i="31"/>
  <c r="T123" i="31"/>
  <c r="J125" i="29"/>
  <c r="AD125" i="29"/>
  <c r="U95" i="29"/>
  <c r="G64" i="27"/>
  <c r="Q65" i="28"/>
  <c r="AA64" i="27"/>
  <c r="AE99" i="28"/>
  <c r="K99" i="28"/>
  <c r="R121" i="27"/>
  <c r="R122" i="28" a="1"/>
  <c r="S92" i="27" a="1"/>
  <c r="U93" i="31" a="1"/>
  <c r="K57" i="33" l="1"/>
  <c r="AE57" i="33"/>
  <c r="AD123" i="31"/>
  <c r="J123" i="31"/>
  <c r="U93" i="31"/>
  <c r="K95" i="29"/>
  <c r="AE95" i="29"/>
  <c r="H121" i="27"/>
  <c r="R122" i="28"/>
  <c r="AB121" i="27"/>
  <c r="G65" i="28"/>
  <c r="AA65" i="28"/>
  <c r="S92" i="27"/>
  <c r="Q61" i="31" a="1"/>
  <c r="S92" i="28" a="1"/>
  <c r="T122" i="33" a="1"/>
  <c r="Q53" i="27" a="1"/>
  <c r="R117" i="29" a="1"/>
  <c r="T122" i="33" l="1"/>
  <c r="K93" i="31"/>
  <c r="AE93" i="31"/>
  <c r="Q61" i="31"/>
  <c r="AA61" i="29"/>
  <c r="R117" i="29"/>
  <c r="G61" i="29"/>
  <c r="I92" i="27"/>
  <c r="S92" i="28"/>
  <c r="AC92" i="27"/>
  <c r="H122" i="28"/>
  <c r="AB122" i="28"/>
  <c r="Q53" i="27"/>
  <c r="R107" i="31" a="1"/>
  <c r="U92" i="33" a="1"/>
  <c r="S88" i="29" a="1"/>
  <c r="Q54" i="28" a="1"/>
  <c r="T141" i="27" a="1"/>
  <c r="AD122" i="33" l="1"/>
  <c r="J122" i="33"/>
  <c r="U92" i="33"/>
  <c r="G61" i="31"/>
  <c r="AA61" i="31"/>
  <c r="R107" i="31"/>
  <c r="H117" i="29"/>
  <c r="AB117" i="29"/>
  <c r="S88" i="29"/>
  <c r="AA53" i="27"/>
  <c r="Q54" i="28"/>
  <c r="G53" i="27"/>
  <c r="AC92" i="28"/>
  <c r="I92" i="28"/>
  <c r="T141" i="27"/>
  <c r="T142" i="28" a="1"/>
  <c r="Q50" i="29" a="1"/>
  <c r="Q61" i="33" a="1"/>
  <c r="S87" i="31" a="1"/>
  <c r="AE92" i="33" l="1"/>
  <c r="K92" i="33"/>
  <c r="Q61" i="33"/>
  <c r="AB107" i="31"/>
  <c r="H107" i="31"/>
  <c r="S87" i="31"/>
  <c r="I88" i="29"/>
  <c r="AC88" i="29"/>
  <c r="Q50" i="29"/>
  <c r="J141" i="27"/>
  <c r="T142" i="28"/>
  <c r="AD141" i="27"/>
  <c r="AA54" i="28"/>
  <c r="G54" i="28"/>
  <c r="T137" i="29" a="1"/>
  <c r="Q51" i="31" a="1"/>
  <c r="R106" i="33" a="1"/>
  <c r="R92" i="27" a="1"/>
  <c r="AA61" i="33" l="1"/>
  <c r="G61" i="33"/>
  <c r="R106" i="33"/>
  <c r="AC87" i="31"/>
  <c r="I87" i="31"/>
  <c r="Q51" i="31"/>
  <c r="AA50" i="29"/>
  <c r="G50" i="29"/>
  <c r="T137" i="29"/>
  <c r="J142" i="28"/>
  <c r="AD142" i="28"/>
  <c r="R92" i="27"/>
  <c r="S87" i="33" a="1"/>
  <c r="R92" i="28" a="1"/>
  <c r="T137" i="31" a="1"/>
  <c r="AD138" i="29" l="1"/>
  <c r="J138" i="29"/>
  <c r="H106" i="33"/>
  <c r="AB106" i="33"/>
  <c r="S87" i="33"/>
  <c r="G51" i="31"/>
  <c r="AA51" i="31"/>
  <c r="T137" i="31"/>
  <c r="AD137" i="29"/>
  <c r="J137" i="29"/>
  <c r="H92" i="27"/>
  <c r="R92" i="28"/>
  <c r="AB92" i="27"/>
  <c r="T136" i="33" a="1"/>
  <c r="R88" i="29" a="1"/>
  <c r="Q51" i="33" a="1"/>
  <c r="T113" i="27" a="1"/>
  <c r="T136" i="33" l="1"/>
  <c r="AC87" i="33"/>
  <c r="I87" i="33"/>
  <c r="Q51" i="33"/>
  <c r="AD137" i="31"/>
  <c r="J137" i="31"/>
  <c r="R88" i="29"/>
  <c r="AB92" i="28"/>
  <c r="H92" i="28"/>
  <c r="T113" i="27"/>
  <c r="T114" i="28" a="1"/>
  <c r="R87" i="31" a="1"/>
  <c r="U84" i="27" a="1"/>
  <c r="T137" i="33" a="1"/>
  <c r="T137" i="36" a="1"/>
  <c r="T137" i="36" l="1"/>
  <c r="AD136" i="33"/>
  <c r="J136" i="33"/>
  <c r="G51" i="33"/>
  <c r="AA51" i="33"/>
  <c r="T137" i="33"/>
  <c r="R87" i="31"/>
  <c r="H88" i="29"/>
  <c r="AB88" i="29"/>
  <c r="J113" i="27"/>
  <c r="T114" i="28"/>
  <c r="AD113" i="27"/>
  <c r="U84" i="27"/>
  <c r="T150" i="27" a="1"/>
  <c r="T111" i="29" a="1"/>
  <c r="U84" i="28" a="1"/>
  <c r="AD137" i="36" l="1"/>
  <c r="J137" i="36"/>
  <c r="AD137" i="33"/>
  <c r="J137" i="33"/>
  <c r="AB87" i="31"/>
  <c r="H87" i="31"/>
  <c r="T111" i="29"/>
  <c r="AE84" i="27"/>
  <c r="U84" i="28"/>
  <c r="K84" i="27"/>
  <c r="J114" i="28"/>
  <c r="AD114" i="28"/>
  <c r="T150" i="27"/>
  <c r="R87" i="33" a="1"/>
  <c r="T151" i="28" a="1"/>
  <c r="T120" i="31" a="1"/>
  <c r="U80" i="29" a="1"/>
  <c r="Q139" i="27" a="1"/>
  <c r="R87" i="33" l="1"/>
  <c r="T120" i="31"/>
  <c r="AD111" i="29"/>
  <c r="J111" i="29"/>
  <c r="U80" i="29"/>
  <c r="J150" i="27"/>
  <c r="T151" i="28"/>
  <c r="AD150" i="27"/>
  <c r="K84" i="28"/>
  <c r="AE84" i="28"/>
  <c r="Q139" i="27"/>
  <c r="S113" i="27" a="1"/>
  <c r="T148" i="29" a="1"/>
  <c r="U79" i="31" a="1"/>
  <c r="Q140" i="28" a="1"/>
  <c r="T118" i="33" a="1"/>
  <c r="Q140" i="28" l="1"/>
  <c r="T118" i="33"/>
  <c r="H87" i="33"/>
  <c r="AB87" i="33"/>
  <c r="J120" i="31"/>
  <c r="AD120" i="31"/>
  <c r="U79" i="31"/>
  <c r="K80" i="29"/>
  <c r="T148" i="29"/>
  <c r="AE80" i="29"/>
  <c r="AA139" i="27"/>
  <c r="G139" i="27"/>
  <c r="AD151" i="28"/>
  <c r="J151" i="28"/>
  <c r="S113" i="27"/>
  <c r="S114" i="28" a="1"/>
  <c r="S84" i="27" a="1"/>
  <c r="T119" i="33" a="1"/>
  <c r="T148" i="31" a="1"/>
  <c r="AD118" i="33" l="1"/>
  <c r="J118" i="33"/>
  <c r="T119" i="33"/>
  <c r="AE79" i="31"/>
  <c r="K79" i="31"/>
  <c r="T148" i="31"/>
  <c r="AD148" i="29"/>
  <c r="J148" i="29"/>
  <c r="AC113" i="27"/>
  <c r="S114" i="28"/>
  <c r="I113" i="27"/>
  <c r="AA140" i="28"/>
  <c r="G140" i="28"/>
  <c r="S84" i="27"/>
  <c r="S111" i="29" a="1"/>
  <c r="U79" i="33" a="1"/>
  <c r="Q135" i="27" a="1"/>
  <c r="S84" i="28" a="1"/>
  <c r="Q135" i="31" a="1"/>
  <c r="AD119" i="33" l="1"/>
  <c r="J119" i="33"/>
  <c r="U79" i="33"/>
  <c r="J148" i="31"/>
  <c r="AD148" i="31"/>
  <c r="Q135" i="31"/>
  <c r="G135" i="29"/>
  <c r="S111" i="29"/>
  <c r="AA135" i="29"/>
  <c r="I84" i="27"/>
  <c r="S84" i="28"/>
  <c r="AC84" i="27"/>
  <c r="AC114" i="28"/>
  <c r="I114" i="28"/>
  <c r="Q135" i="27"/>
  <c r="Q105" i="27" a="1"/>
  <c r="Q136" i="28" a="1"/>
  <c r="T146" i="33" a="1"/>
  <c r="S80" i="29" a="1"/>
  <c r="S120" i="31" a="1"/>
  <c r="K79" i="33" l="1"/>
  <c r="AE79" i="33"/>
  <c r="T146" i="33"/>
  <c r="AA135" i="31"/>
  <c r="G135" i="31"/>
  <c r="S120" i="31"/>
  <c r="AC111" i="29"/>
  <c r="S80" i="29"/>
  <c r="I111" i="29"/>
  <c r="AA135" i="27"/>
  <c r="Q136" i="28"/>
  <c r="G135" i="27"/>
  <c r="I84" i="28"/>
  <c r="AC84" i="28"/>
  <c r="Q105" i="27"/>
  <c r="Q106" i="28" a="1"/>
  <c r="S73" i="27" a="1"/>
  <c r="S79" i="31" a="1"/>
  <c r="S118" i="33" a="1"/>
  <c r="Q131" i="29" a="1"/>
  <c r="Q134" i="33" a="1"/>
  <c r="S118" i="33" l="1"/>
  <c r="J146" i="33"/>
  <c r="AD146" i="33"/>
  <c r="Q134" i="33"/>
  <c r="AC120" i="31"/>
  <c r="I120" i="31"/>
  <c r="S79" i="31"/>
  <c r="AC80" i="29"/>
  <c r="I80" i="29"/>
  <c r="Q131" i="29"/>
  <c r="AA105" i="27"/>
  <c r="Q106" i="28"/>
  <c r="G105" i="27"/>
  <c r="AA136" i="28"/>
  <c r="G136" i="28"/>
  <c r="S73" i="27"/>
  <c r="S73" i="28" a="1"/>
  <c r="Q134" i="27" a="1"/>
  <c r="S119" i="33" a="1"/>
  <c r="Q125" i="31" a="1"/>
  <c r="Q101" i="29" a="1"/>
  <c r="AC118" i="33" l="1"/>
  <c r="I118" i="33"/>
  <c r="G134" i="33"/>
  <c r="AA134" i="33"/>
  <c r="S119" i="33"/>
  <c r="I79" i="31"/>
  <c r="AC79" i="31"/>
  <c r="Q125" i="31"/>
  <c r="G131" i="29"/>
  <c r="Q101" i="29"/>
  <c r="AA131" i="29"/>
  <c r="AC73" i="27"/>
  <c r="S73" i="28"/>
  <c r="I73" i="27"/>
  <c r="AA106" i="28"/>
  <c r="G106" i="28"/>
  <c r="Q134" i="27"/>
  <c r="U104" i="27" a="1"/>
  <c r="Q135" i="28" a="1"/>
  <c r="S69" i="29" a="1"/>
  <c r="Q99" i="31" a="1"/>
  <c r="S79" i="33" a="1"/>
  <c r="AC119" i="33" l="1"/>
  <c r="I119" i="33"/>
  <c r="S79" i="33"/>
  <c r="G125" i="31"/>
  <c r="AA125" i="31"/>
  <c r="Q99" i="31"/>
  <c r="AA101" i="29"/>
  <c r="G101" i="29"/>
  <c r="S69" i="29"/>
  <c r="AA134" i="27"/>
  <c r="Q135" i="28"/>
  <c r="G134" i="27"/>
  <c r="AC73" i="28"/>
  <c r="I73" i="28"/>
  <c r="U104" i="27"/>
  <c r="Q124" i="33" a="1"/>
  <c r="Q130" i="29" a="1"/>
  <c r="U105" i="28" a="1"/>
  <c r="S69" i="31" a="1"/>
  <c r="Q73" i="27" a="1"/>
  <c r="I79" i="33" l="1"/>
  <c r="AC79" i="33"/>
  <c r="Q124" i="33"/>
  <c r="AA99" i="31"/>
  <c r="G99" i="31"/>
  <c r="S69" i="31"/>
  <c r="I69" i="29"/>
  <c r="AC69" i="29"/>
  <c r="Q130" i="29"/>
  <c r="K104" i="27"/>
  <c r="U105" i="28"/>
  <c r="AE104" i="27"/>
  <c r="G135" i="28"/>
  <c r="AA135" i="28"/>
  <c r="Q73" i="27"/>
  <c r="Q129" i="31" a="1"/>
  <c r="U100" i="29" a="1"/>
  <c r="Q98" i="33" a="1"/>
  <c r="Q73" i="28" a="1"/>
  <c r="S128" i="27" a="1"/>
  <c r="AA124" i="33" l="1"/>
  <c r="G124" i="33"/>
  <c r="Q98" i="33"/>
  <c r="AC69" i="31"/>
  <c r="I69" i="31"/>
  <c r="Q129" i="31"/>
  <c r="G130" i="29"/>
  <c r="AA130" i="29"/>
  <c r="U100" i="29"/>
  <c r="G73" i="27"/>
  <c r="Q73" i="28"/>
  <c r="AA73" i="27"/>
  <c r="AE105" i="28"/>
  <c r="K105" i="28"/>
  <c r="S128" i="27"/>
  <c r="Q62" i="27" a="1"/>
  <c r="U98" i="31" a="1"/>
  <c r="S69" i="33" a="1"/>
  <c r="Q69" i="29" a="1"/>
  <c r="S129" i="28" a="1"/>
  <c r="G98" i="33" l="1"/>
  <c r="AA98" i="33"/>
  <c r="S69" i="33"/>
  <c r="AA129" i="31"/>
  <c r="G129" i="31"/>
  <c r="U98" i="31"/>
  <c r="K100" i="29"/>
  <c r="AE100" i="29"/>
  <c r="Q69" i="29"/>
  <c r="AC128" i="27"/>
  <c r="S129" i="28"/>
  <c r="I128" i="27"/>
  <c r="G73" i="28"/>
  <c r="AA73" i="28"/>
  <c r="Q62" i="27"/>
  <c r="Q128" i="33" a="1"/>
  <c r="R42" i="27" a="1"/>
  <c r="S124" i="29" a="1"/>
  <c r="Q63" i="28" a="1"/>
  <c r="Q69" i="31" a="1"/>
  <c r="I69" i="33" l="1"/>
  <c r="AC69" i="33"/>
  <c r="Q128" i="33"/>
  <c r="K98" i="31"/>
  <c r="AE98" i="31"/>
  <c r="Q69" i="31"/>
  <c r="G69" i="29"/>
  <c r="AA69" i="29"/>
  <c r="S124" i="29"/>
  <c r="G62" i="27"/>
  <c r="Q63" i="28"/>
  <c r="AA62" i="27"/>
  <c r="I129" i="28"/>
  <c r="AC129" i="28"/>
  <c r="R42" i="27"/>
  <c r="U79" i="27" a="1"/>
  <c r="S122" i="31" a="1"/>
  <c r="U97" i="33" a="1"/>
  <c r="R43" i="28" a="1"/>
  <c r="G128" i="33" l="1"/>
  <c r="AA128" i="33"/>
  <c r="U97" i="33"/>
  <c r="G69" i="31"/>
  <c r="AA69" i="31"/>
  <c r="S122" i="31"/>
  <c r="I124" i="29"/>
  <c r="AC124" i="29"/>
  <c r="H42" i="27"/>
  <c r="R43" i="28"/>
  <c r="AB42" i="27"/>
  <c r="G63" i="28"/>
  <c r="AA63" i="28"/>
  <c r="U79" i="27"/>
  <c r="Q59" i="31" a="1"/>
  <c r="R39" i="29" a="1"/>
  <c r="Q69" i="33" a="1"/>
  <c r="S65" i="27" a="1"/>
  <c r="U79" i="28" a="1"/>
  <c r="K97" i="33" l="1"/>
  <c r="AE97" i="33"/>
  <c r="Q69" i="33"/>
  <c r="I122" i="31"/>
  <c r="AC122" i="31"/>
  <c r="Q59" i="31"/>
  <c r="G59" i="29"/>
  <c r="AA59" i="29"/>
  <c r="R39" i="29"/>
  <c r="K79" i="27"/>
  <c r="U79" i="28"/>
  <c r="AE79" i="27"/>
  <c r="AB43" i="28"/>
  <c r="H43" i="28"/>
  <c r="S65" i="27"/>
  <c r="S121" i="33" a="1"/>
  <c r="Q52" i="27" a="1"/>
  <c r="R40" i="31" a="1"/>
  <c r="S66" i="28" a="1"/>
  <c r="U75" i="29" a="1"/>
  <c r="AA69" i="33" l="1"/>
  <c r="G69" i="33"/>
  <c r="S121" i="33"/>
  <c r="G59" i="31"/>
  <c r="AA59" i="31"/>
  <c r="R40" i="31"/>
  <c r="H39" i="29"/>
  <c r="AB39" i="29"/>
  <c r="U75" i="29"/>
  <c r="I65" i="27"/>
  <c r="S66" i="28"/>
  <c r="AC65" i="27"/>
  <c r="K79" i="28"/>
  <c r="AE79" i="28"/>
  <c r="Q52" i="27"/>
  <c r="T39" i="27" a="1"/>
  <c r="Q53" i="28" a="1"/>
  <c r="Q59" i="33" a="1"/>
  <c r="I121" i="33" l="1"/>
  <c r="AC121" i="33"/>
  <c r="Q59" i="33"/>
  <c r="H40" i="31"/>
  <c r="AB40" i="31"/>
  <c r="K75" i="29"/>
  <c r="AE75" i="29"/>
  <c r="AA52" i="27"/>
  <c r="Q53" i="28"/>
  <c r="G52" i="27"/>
  <c r="AC66" i="28"/>
  <c r="I66" i="28"/>
  <c r="T39" i="27"/>
  <c r="R44" i="27" a="1"/>
  <c r="Q49" i="29" a="1"/>
  <c r="R40" i="33" a="1"/>
  <c r="T40" i="28" a="1"/>
  <c r="S62" i="31" a="1"/>
  <c r="G59" i="33" l="1"/>
  <c r="AA59" i="33"/>
  <c r="R40" i="33"/>
  <c r="S62" i="31"/>
  <c r="AC62" i="29"/>
  <c r="I62" i="29"/>
  <c r="Q49" i="29"/>
  <c r="AD39" i="27"/>
  <c r="T40" i="28"/>
  <c r="J39" i="27"/>
  <c r="G53" i="28"/>
  <c r="AA53" i="28"/>
  <c r="R44" i="27"/>
  <c r="Q50" i="31" a="1"/>
  <c r="R45" i="28" a="1"/>
  <c r="U10" i="27" a="1"/>
  <c r="T36" i="29" a="1"/>
  <c r="H40" i="33" l="1"/>
  <c r="AB40" i="33"/>
  <c r="AC62" i="31"/>
  <c r="I62" i="31"/>
  <c r="Q50" i="31"/>
  <c r="AA49" i="29"/>
  <c r="G49" i="29"/>
  <c r="T36" i="29"/>
  <c r="H44" i="27"/>
  <c r="R45" i="28"/>
  <c r="AB44" i="27"/>
  <c r="J40" i="28"/>
  <c r="AD40" i="28"/>
  <c r="U10" i="27"/>
  <c r="T37" i="31" a="1"/>
  <c r="U10" i="28" a="1"/>
  <c r="R41" i="29" a="1"/>
  <c r="S62" i="33" a="1"/>
  <c r="S34" i="27" a="1"/>
  <c r="S62" i="33" l="1"/>
  <c r="G50" i="31"/>
  <c r="AA50" i="31"/>
  <c r="T37" i="31"/>
  <c r="J36" i="29"/>
  <c r="R41" i="29"/>
  <c r="AD36" i="29"/>
  <c r="K10" i="27"/>
  <c r="U10" i="28"/>
  <c r="AE10" i="27"/>
  <c r="AB45" i="28"/>
  <c r="H45" i="28"/>
  <c r="S34" i="27"/>
  <c r="U7" i="29" a="1"/>
  <c r="T36" i="33" a="1"/>
  <c r="Q50" i="33" a="1"/>
  <c r="Q72" i="27" a="1"/>
  <c r="R42" i="31" a="1"/>
  <c r="S35" i="28" a="1"/>
  <c r="T36" i="33" l="1"/>
  <c r="I62" i="33"/>
  <c r="AC62" i="33"/>
  <c r="Q50" i="33"/>
  <c r="AD37" i="31"/>
  <c r="J37" i="31"/>
  <c r="R42" i="31"/>
  <c r="H41" i="29"/>
  <c r="AB41" i="29"/>
  <c r="U7" i="29"/>
  <c r="AC34" i="27"/>
  <c r="S35" i="28"/>
  <c r="I34" i="27"/>
  <c r="AE10" i="28"/>
  <c r="K10" i="28"/>
  <c r="Q72" i="27"/>
  <c r="U7" i="31" a="1"/>
  <c r="T57" i="27" a="1"/>
  <c r="T37" i="33" a="1"/>
  <c r="S30" i="29" a="1"/>
  <c r="Q72" i="28" a="1"/>
  <c r="AD36" i="33" l="1"/>
  <c r="J36" i="33"/>
  <c r="AA50" i="33"/>
  <c r="G50" i="33"/>
  <c r="T37" i="33"/>
  <c r="H42" i="31"/>
  <c r="AB42" i="31"/>
  <c r="U7" i="31"/>
  <c r="K7" i="29"/>
  <c r="S30" i="29"/>
  <c r="AE7" i="29"/>
  <c r="AA72" i="27"/>
  <c r="Q72" i="28"/>
  <c r="G72" i="27"/>
  <c r="I35" i="28"/>
  <c r="AC35" i="28"/>
  <c r="T57" i="27"/>
  <c r="Q68" i="29" a="1"/>
  <c r="S31" i="31" a="1"/>
  <c r="R42" i="33" a="1"/>
  <c r="T58" i="28" a="1"/>
  <c r="T36" i="36" a="1"/>
  <c r="R46" i="27" a="1"/>
  <c r="T36" i="36" l="1"/>
  <c r="AD37" i="33"/>
  <c r="J37" i="33"/>
  <c r="R42" i="33"/>
  <c r="AE7" i="31"/>
  <c r="K7" i="31"/>
  <c r="S31" i="31"/>
  <c r="I30" i="29"/>
  <c r="AC30" i="29"/>
  <c r="Q68" i="29"/>
  <c r="AD57" i="27"/>
  <c r="T58" i="28"/>
  <c r="J57" i="27"/>
  <c r="AA72" i="28"/>
  <c r="G72" i="28"/>
  <c r="R46" i="27"/>
  <c r="U20" i="27" a="1"/>
  <c r="Q68" i="31" a="1"/>
  <c r="T54" i="29" a="1"/>
  <c r="U7" i="33" a="1"/>
  <c r="R47" i="28" a="1"/>
  <c r="AD36" i="36" l="1"/>
  <c r="J36" i="36"/>
  <c r="H42" i="33"/>
  <c r="AB42" i="33"/>
  <c r="U7" i="33"/>
  <c r="AC31" i="31"/>
  <c r="I31" i="31"/>
  <c r="Q68" i="31"/>
  <c r="G68" i="29"/>
  <c r="AA68" i="29"/>
  <c r="T54" i="29"/>
  <c r="H46" i="27"/>
  <c r="R47" i="28"/>
  <c r="AB46" i="27"/>
  <c r="AD58" i="28"/>
  <c r="J58" i="28"/>
  <c r="U20" i="27"/>
  <c r="S31" i="33" a="1"/>
  <c r="T54" i="31" a="1"/>
  <c r="R43" i="29" a="1"/>
  <c r="Q24" i="27" a="1"/>
  <c r="U20" i="28" a="1"/>
  <c r="K7" i="33" l="1"/>
  <c r="AE7" i="33"/>
  <c r="S31" i="33"/>
  <c r="G68" i="31"/>
  <c r="AA68" i="31"/>
  <c r="T54" i="31"/>
  <c r="AD54" i="29"/>
  <c r="J54" i="29"/>
  <c r="R43" i="29"/>
  <c r="AE20" i="27"/>
  <c r="U20" i="28"/>
  <c r="K20" i="27"/>
  <c r="AB47" i="28"/>
  <c r="H47" i="28"/>
  <c r="Q24" i="27"/>
  <c r="Q68" i="33" a="1"/>
  <c r="U16" i="29" a="1"/>
  <c r="Q24" i="28" a="1"/>
  <c r="U30" i="27" a="1"/>
  <c r="R44" i="31" a="1"/>
  <c r="I31" i="33" l="1"/>
  <c r="AC31" i="33"/>
  <c r="Q68" i="33"/>
  <c r="J54" i="31"/>
  <c r="AD54" i="31"/>
  <c r="R44" i="31"/>
  <c r="H43" i="29"/>
  <c r="AB43" i="29"/>
  <c r="U16" i="29"/>
  <c r="AA24" i="27"/>
  <c r="Q24" i="28"/>
  <c r="G24" i="27"/>
  <c r="K20" i="28"/>
  <c r="AE20" i="28"/>
  <c r="U30" i="27"/>
  <c r="T54" i="33" a="1"/>
  <c r="U16" i="31" a="1"/>
  <c r="S13" i="27" a="1"/>
  <c r="Q20" i="29" a="1"/>
  <c r="U30" i="28" a="1"/>
  <c r="AA68" i="33" l="1"/>
  <c r="G68" i="33"/>
  <c r="T54" i="33"/>
  <c r="AB44" i="31"/>
  <c r="H44" i="31"/>
  <c r="U16" i="31"/>
  <c r="K16" i="29"/>
  <c r="AE16" i="29"/>
  <c r="Q20" i="29"/>
  <c r="K30" i="27"/>
  <c r="U30" i="28"/>
  <c r="AE30" i="27"/>
  <c r="G24" i="28"/>
  <c r="AA24" i="28"/>
  <c r="S13" i="27"/>
  <c r="Q20" i="31" a="1"/>
  <c r="R44" i="33" a="1"/>
  <c r="U25" i="29" a="1"/>
  <c r="R20" i="27" a="1"/>
  <c r="S13" i="28" a="1"/>
  <c r="J54" i="33" l="1"/>
  <c r="AD54" i="33"/>
  <c r="R44" i="33"/>
  <c r="AE16" i="31"/>
  <c r="K16" i="31"/>
  <c r="Q20" i="31"/>
  <c r="AA20" i="29"/>
  <c r="G20" i="29"/>
  <c r="U25" i="29"/>
  <c r="I13" i="27"/>
  <c r="S13" i="28"/>
  <c r="AC13" i="27"/>
  <c r="K30" i="28"/>
  <c r="AE30" i="28"/>
  <c r="R20" i="27"/>
  <c r="R20" i="28" a="1"/>
  <c r="S30" i="27" a="1"/>
  <c r="U25" i="31" a="1"/>
  <c r="U16" i="33" a="1"/>
  <c r="S9" i="29" a="1"/>
  <c r="H44" i="33" l="1"/>
  <c r="AB44" i="33"/>
  <c r="U16" i="33"/>
  <c r="G20" i="31"/>
  <c r="AA20" i="31"/>
  <c r="U25" i="31"/>
  <c r="AE25" i="29"/>
  <c r="K25" i="29"/>
  <c r="S9" i="29"/>
  <c r="H20" i="27"/>
  <c r="R20" i="28"/>
  <c r="AB20" i="27"/>
  <c r="AC13" i="28"/>
  <c r="I13" i="28"/>
  <c r="S30" i="27"/>
  <c r="S9" i="31" a="1"/>
  <c r="R16" i="29" a="1"/>
  <c r="Q13" i="27" a="1"/>
  <c r="Q20" i="33" a="1"/>
  <c r="S30" i="28" a="1"/>
  <c r="K16" i="33" l="1"/>
  <c r="AE16" i="33"/>
  <c r="Q20" i="33"/>
  <c r="K25" i="31"/>
  <c r="AE25" i="31"/>
  <c r="S9" i="31"/>
  <c r="I9" i="29"/>
  <c r="AC9" i="29"/>
  <c r="R16" i="29"/>
  <c r="AC30" i="27"/>
  <c r="S30" i="28"/>
  <c r="I30" i="27"/>
  <c r="H20" i="28"/>
  <c r="AB20" i="28"/>
  <c r="Q13" i="27"/>
  <c r="Q13" i="28" a="1"/>
  <c r="U25" i="33" a="1"/>
  <c r="S141" i="27" a="1"/>
  <c r="R16" i="31" a="1"/>
  <c r="S25" i="29" a="1"/>
  <c r="G20" i="33" l="1"/>
  <c r="AA20" i="33"/>
  <c r="U25" i="33"/>
  <c r="I9" i="31"/>
  <c r="AC9" i="31"/>
  <c r="R16" i="31"/>
  <c r="H16" i="29"/>
  <c r="AB16" i="29"/>
  <c r="S25" i="29"/>
  <c r="G13" i="27"/>
  <c r="Q13" i="28"/>
  <c r="AA13" i="27"/>
  <c r="I30" i="28"/>
  <c r="AC30" i="28"/>
  <c r="S141" i="27"/>
  <c r="S142" i="28" a="1"/>
  <c r="S9" i="33" a="1"/>
  <c r="S25" i="31" a="1"/>
  <c r="Q9" i="29" a="1"/>
  <c r="R34" i="27" a="1"/>
  <c r="K25" i="33" l="1"/>
  <c r="AE25" i="33"/>
  <c r="S9" i="33"/>
  <c r="AB16" i="31"/>
  <c r="H16" i="31"/>
  <c r="S25" i="31"/>
  <c r="I25" i="29"/>
  <c r="Q9" i="29"/>
  <c r="AC25" i="29"/>
  <c r="I141" i="27"/>
  <c r="S142" i="28"/>
  <c r="AC141" i="27"/>
  <c r="G13" i="28"/>
  <c r="AA13" i="28"/>
  <c r="R34" i="27"/>
  <c r="R35" i="28" a="1"/>
  <c r="Q9" i="31" a="1"/>
  <c r="R16" i="33" a="1"/>
  <c r="R136" i="27" a="1"/>
  <c r="S137" i="29" a="1"/>
  <c r="AC9" i="33" l="1"/>
  <c r="I9" i="33"/>
  <c r="R16" i="33"/>
  <c r="I25" i="31"/>
  <c r="AC25" i="31"/>
  <c r="Q9" i="31"/>
  <c r="AA9" i="29"/>
  <c r="G9" i="29"/>
  <c r="S137" i="29"/>
  <c r="H34" i="27"/>
  <c r="R35" i="28"/>
  <c r="AB34" i="27"/>
  <c r="I142" i="28"/>
  <c r="AC142" i="28"/>
  <c r="R136" i="27"/>
  <c r="S137" i="31" a="1"/>
  <c r="R137" i="28" a="1"/>
  <c r="R86" i="27" a="1"/>
  <c r="S25" i="33" a="1"/>
  <c r="R30" i="29" a="1"/>
  <c r="AC138" i="29" l="1"/>
  <c r="I138" i="29"/>
  <c r="H16" i="33"/>
  <c r="AB16" i="33"/>
  <c r="S25" i="33"/>
  <c r="AA9" i="31"/>
  <c r="G9" i="31"/>
  <c r="S137" i="31"/>
  <c r="I137" i="29"/>
  <c r="AC137" i="29"/>
  <c r="R30" i="29"/>
  <c r="H136" i="27"/>
  <c r="R137" i="28"/>
  <c r="AB136" i="27"/>
  <c r="H35" i="28"/>
  <c r="AB35" i="28"/>
  <c r="R86" i="27"/>
  <c r="Q130" i="27" a="1"/>
  <c r="S136" i="33" a="1"/>
  <c r="Q9" i="33" a="1"/>
  <c r="R31" i="31" a="1"/>
  <c r="R86" i="28" a="1"/>
  <c r="R132" i="29" a="1"/>
  <c r="S136" i="33" l="1"/>
  <c r="I25" i="33"/>
  <c r="AC25" i="33"/>
  <c r="Q9" i="33"/>
  <c r="AC137" i="31"/>
  <c r="I137" i="31"/>
  <c r="R31" i="31"/>
  <c r="H30" i="29"/>
  <c r="R132" i="29"/>
  <c r="AB30" i="29"/>
  <c r="H86" i="27"/>
  <c r="R86" i="28"/>
  <c r="AB86" i="27"/>
  <c r="H137" i="28"/>
  <c r="AB137" i="28"/>
  <c r="Q130" i="27"/>
  <c r="S137" i="33" a="1"/>
  <c r="Q131" i="28" a="1"/>
  <c r="R132" i="31" a="1"/>
  <c r="R82" i="29" a="1"/>
  <c r="S137" i="36" a="1"/>
  <c r="S100" i="27" a="1"/>
  <c r="S137" i="36" l="1"/>
  <c r="AC136" i="33"/>
  <c r="I136" i="33"/>
  <c r="G9" i="33"/>
  <c r="AA9" i="33"/>
  <c r="S137" i="33"/>
  <c r="H31" i="31"/>
  <c r="AB31" i="31"/>
  <c r="R132" i="31"/>
  <c r="AB132" i="29"/>
  <c r="H132" i="29"/>
  <c r="R82" i="29"/>
  <c r="G130" i="27"/>
  <c r="Q131" i="28"/>
  <c r="AA130" i="27"/>
  <c r="AB86" i="28"/>
  <c r="H86" i="28"/>
  <c r="S100" i="27"/>
  <c r="S100" i="28" a="1"/>
  <c r="Q65" i="27" a="1"/>
  <c r="R81" i="31" a="1"/>
  <c r="R31" i="33" a="1"/>
  <c r="Q126" i="29" a="1"/>
  <c r="AC137" i="36" l="1"/>
  <c r="I137" i="36"/>
  <c r="I137" i="33"/>
  <c r="AC137" i="33"/>
  <c r="R31" i="33"/>
  <c r="H132" i="31"/>
  <c r="AB132" i="31"/>
  <c r="R81" i="31"/>
  <c r="AB82" i="29"/>
  <c r="H82" i="29"/>
  <c r="Q126" i="29"/>
  <c r="I100" i="27"/>
  <c r="S100" i="28"/>
  <c r="AC100" i="27"/>
  <c r="G131" i="28"/>
  <c r="AA131" i="28"/>
  <c r="Q65" i="27"/>
  <c r="U146" i="27" a="1"/>
  <c r="Q66" i="28" a="1"/>
  <c r="R131" i="33" a="1"/>
  <c r="S96" i="29" a="1"/>
  <c r="Q124" i="31" a="1"/>
  <c r="H31" i="33" l="1"/>
  <c r="AB31" i="33"/>
  <c r="R131" i="33"/>
  <c r="H81" i="31"/>
  <c r="AB81" i="31"/>
  <c r="Q124" i="31"/>
  <c r="G126" i="29"/>
  <c r="AA126" i="29"/>
  <c r="S96" i="29"/>
  <c r="G65" i="27"/>
  <c r="Q66" i="28"/>
  <c r="AA65" i="27"/>
  <c r="I100" i="28"/>
  <c r="AC100" i="28"/>
  <c r="U146" i="27"/>
  <c r="U147" i="28" a="1"/>
  <c r="R81" i="33" a="1"/>
  <c r="S94" i="31" a="1"/>
  <c r="Q132" i="27" a="1"/>
  <c r="H131" i="33" l="1"/>
  <c r="AB131" i="33"/>
  <c r="R81" i="33"/>
  <c r="AA124" i="31"/>
  <c r="G124" i="31"/>
  <c r="S94" i="31"/>
  <c r="AC96" i="29"/>
  <c r="I96" i="29"/>
  <c r="K146" i="27"/>
  <c r="U147" i="28"/>
  <c r="AE146" i="27"/>
  <c r="G66" i="28"/>
  <c r="AA66" i="28"/>
  <c r="Q132" i="27"/>
  <c r="T101" i="27" a="1"/>
  <c r="Q62" i="31" a="1"/>
  <c r="Q123" i="33" a="1"/>
  <c r="U143" i="29" a="1"/>
  <c r="Q133" i="28" a="1"/>
  <c r="H81" i="33" l="1"/>
  <c r="AB81" i="33"/>
  <c r="Q123" i="33"/>
  <c r="AC94" i="31"/>
  <c r="I94" i="31"/>
  <c r="Q62" i="31"/>
  <c r="AA62" i="29"/>
  <c r="G62" i="29"/>
  <c r="U143" i="29"/>
  <c r="AA132" i="27"/>
  <c r="Q133" i="28"/>
  <c r="G132" i="27"/>
  <c r="K147" i="28"/>
  <c r="AE147" i="28"/>
  <c r="T101" i="27"/>
  <c r="S93" i="33" a="1"/>
  <c r="R71" i="27" a="1"/>
  <c r="Q128" i="29" a="1"/>
  <c r="T102" i="28" a="1"/>
  <c r="U143" i="31" a="1"/>
  <c r="AA123" i="33" l="1"/>
  <c r="G123" i="33"/>
  <c r="S93" i="33"/>
  <c r="AA62" i="31"/>
  <c r="G62" i="31"/>
  <c r="U143" i="31"/>
  <c r="K143" i="29"/>
  <c r="AE143" i="29"/>
  <c r="Q128" i="29"/>
  <c r="J101" i="27"/>
  <c r="T102" i="28"/>
  <c r="AD101" i="27"/>
  <c r="G133" i="28"/>
  <c r="AA133" i="28"/>
  <c r="R71" i="27"/>
  <c r="H71" i="27" s="1"/>
  <c r="Q127" i="31" a="1"/>
  <c r="R68" i="27" a="1"/>
  <c r="Q62" i="33" a="1"/>
  <c r="I93" i="33" l="1"/>
  <c r="AC93" i="33"/>
  <c r="Q62" i="33"/>
  <c r="K143" i="31"/>
  <c r="AE143" i="31"/>
  <c r="Q127" i="31"/>
  <c r="G128" i="29"/>
  <c r="AA128" i="29"/>
  <c r="AB71" i="27"/>
  <c r="J102" i="28"/>
  <c r="AD102" i="28"/>
  <c r="R68" i="27"/>
  <c r="U140" i="33" a="1"/>
  <c r="T125" i="27" a="1"/>
  <c r="R71" i="28" a="1"/>
  <c r="AA62" i="33" l="1"/>
  <c r="G62" i="33"/>
  <c r="U140" i="33"/>
  <c r="G127" i="31"/>
  <c r="AA127" i="31"/>
  <c r="AB68" i="27"/>
  <c r="R71" i="28"/>
  <c r="H68" i="27"/>
  <c r="T125" i="27"/>
  <c r="R67" i="29" a="1"/>
  <c r="T126" i="28" a="1"/>
  <c r="R95" i="27" a="1"/>
  <c r="Q126" i="33" a="1"/>
  <c r="K140" i="33" l="1"/>
  <c r="AE140" i="33"/>
  <c r="Q126" i="33"/>
  <c r="R67" i="29"/>
  <c r="H67" i="29" s="1"/>
  <c r="AD125" i="27"/>
  <c r="T126" i="28"/>
  <c r="J125" i="27"/>
  <c r="H71" i="28"/>
  <c r="AB71" i="28"/>
  <c r="R95" i="27"/>
  <c r="R57" i="27" a="1"/>
  <c r="R67" i="31" a="1"/>
  <c r="R95" i="28" a="1"/>
  <c r="T121" i="29" a="1"/>
  <c r="G126" i="33" l="1"/>
  <c r="AA126" i="33"/>
  <c r="R67" i="31"/>
  <c r="AB67" i="29"/>
  <c r="T121" i="29"/>
  <c r="H95" i="27"/>
  <c r="R95" i="28"/>
  <c r="AB95" i="27"/>
  <c r="J126" i="28"/>
  <c r="AD126" i="28"/>
  <c r="R57" i="27"/>
  <c r="R144" i="27" a="1"/>
  <c r="R58" i="28" a="1"/>
  <c r="R92" i="29" a="1"/>
  <c r="T116" i="31" a="1"/>
  <c r="H67" i="31" l="1"/>
  <c r="AB67" i="31"/>
  <c r="T116" i="31"/>
  <c r="J121" i="29"/>
  <c r="AD121" i="29"/>
  <c r="R92" i="29"/>
  <c r="H57" i="27"/>
  <c r="R58" i="28"/>
  <c r="AB57" i="27"/>
  <c r="H95" i="28"/>
  <c r="AB95" i="28"/>
  <c r="R144" i="27"/>
  <c r="S127" i="27" a="1"/>
  <c r="R67" i="33" a="1"/>
  <c r="R145" i="28" a="1"/>
  <c r="R54" i="29" a="1"/>
  <c r="R67" i="33" l="1"/>
  <c r="AD116" i="31"/>
  <c r="J116" i="31"/>
  <c r="H92" i="29"/>
  <c r="AB92" i="29"/>
  <c r="R54" i="29"/>
  <c r="H144" i="27"/>
  <c r="R145" i="28"/>
  <c r="AB144" i="27"/>
  <c r="H58" i="28"/>
  <c r="AB58" i="28"/>
  <c r="S127" i="27"/>
  <c r="S97" i="27" a="1"/>
  <c r="S128" i="28" a="1"/>
  <c r="R54" i="31" a="1"/>
  <c r="R63" i="36" a="1"/>
  <c r="R141" i="29" a="1"/>
  <c r="T115" i="33" a="1"/>
  <c r="R63" i="36" l="1"/>
  <c r="H63" i="36" s="1"/>
  <c r="H67" i="33"/>
  <c r="T115" i="33"/>
  <c r="AB67" i="33"/>
  <c r="R54" i="31"/>
  <c r="H54" i="29"/>
  <c r="AB54" i="29"/>
  <c r="R141" i="29"/>
  <c r="I127" i="27"/>
  <c r="S128" i="28"/>
  <c r="AC127" i="27"/>
  <c r="H145" i="28"/>
  <c r="AB145" i="28"/>
  <c r="S97" i="27"/>
  <c r="S97" i="28" a="1"/>
  <c r="S123" i="29" a="1"/>
  <c r="S60" i="27" a="1"/>
  <c r="R141" i="31" a="1"/>
  <c r="AB63" i="36" l="1"/>
  <c r="AD115" i="33"/>
  <c r="J115" i="33"/>
  <c r="AB54" i="31"/>
  <c r="H54" i="31"/>
  <c r="R141" i="31"/>
  <c r="H141" i="29"/>
  <c r="S123" i="29"/>
  <c r="AB141" i="29"/>
  <c r="AC97" i="27"/>
  <c r="S97" i="28"/>
  <c r="I97" i="27"/>
  <c r="AC128" i="28"/>
  <c r="I128" i="28"/>
  <c r="S60" i="27"/>
  <c r="S121" i="31" a="1"/>
  <c r="S61" i="28" a="1"/>
  <c r="S93" i="29" a="1"/>
  <c r="Q118" i="27" a="1"/>
  <c r="R54" i="33" a="1"/>
  <c r="R54" i="33" l="1"/>
  <c r="H141" i="31"/>
  <c r="AB141" i="31"/>
  <c r="S121" i="31"/>
  <c r="AC123" i="29"/>
  <c r="I123" i="29"/>
  <c r="S93" i="29"/>
  <c r="I60" i="27"/>
  <c r="S61" i="28"/>
  <c r="AC60" i="27"/>
  <c r="AC97" i="28"/>
  <c r="I97" i="28"/>
  <c r="Q118" i="27"/>
  <c r="Q119" i="28" a="1"/>
  <c r="S91" i="31" a="1"/>
  <c r="Q148" i="27" a="1"/>
  <c r="H54" i="33" l="1"/>
  <c r="AB54" i="33"/>
  <c r="AC121" i="31"/>
  <c r="I121" i="31"/>
  <c r="S91" i="31"/>
  <c r="AC93" i="29"/>
  <c r="I93" i="29"/>
  <c r="G118" i="27"/>
  <c r="Q119" i="28"/>
  <c r="AA118" i="27"/>
  <c r="I61" i="28"/>
  <c r="AC61" i="28"/>
  <c r="Q148" i="27"/>
  <c r="Q90" i="27" a="1"/>
  <c r="S57" i="31" a="1"/>
  <c r="S120" i="33" a="1"/>
  <c r="S120" i="33" l="1"/>
  <c r="I91" i="31"/>
  <c r="AC91" i="31"/>
  <c r="S57" i="31"/>
  <c r="I57" i="29"/>
  <c r="AC57" i="29"/>
  <c r="AA148" i="27"/>
  <c r="G148" i="27"/>
  <c r="AA119" i="28"/>
  <c r="G119" i="28"/>
  <c r="Q90" i="27"/>
  <c r="Q149" i="28" a="1"/>
  <c r="S90" i="33" a="1"/>
  <c r="Q90" i="28" a="1"/>
  <c r="AC120" i="33" l="1"/>
  <c r="I120" i="33"/>
  <c r="S90" i="33"/>
  <c r="AC57" i="31"/>
  <c r="I57" i="31"/>
  <c r="G90" i="27"/>
  <c r="Q149" i="28"/>
  <c r="Q90" i="28"/>
  <c r="AA90" i="27"/>
  <c r="Q146" i="29" a="1"/>
  <c r="S57" i="33" a="1"/>
  <c r="Q86" i="29" a="1"/>
  <c r="S140" i="27" a="1"/>
  <c r="I90" i="33" l="1"/>
  <c r="AC90" i="33"/>
  <c r="S57" i="33"/>
  <c r="Q146" i="29"/>
  <c r="Q86" i="29"/>
  <c r="G90" i="28"/>
  <c r="AA90" i="28"/>
  <c r="G149" i="28"/>
  <c r="AA149" i="28"/>
  <c r="S140" i="27"/>
  <c r="Q85" i="31" a="1"/>
  <c r="S141" i="28" a="1"/>
  <c r="Q121" i="27" a="1"/>
  <c r="Q146" i="31" a="1"/>
  <c r="I57" i="33" l="1"/>
  <c r="AC57" i="33"/>
  <c r="Q85" i="31"/>
  <c r="Q146" i="31"/>
  <c r="AA86" i="29"/>
  <c r="G86" i="29"/>
  <c r="AA146" i="29"/>
  <c r="G146" i="29"/>
  <c r="AC140" i="27"/>
  <c r="S141" i="28"/>
  <c r="I140" i="27"/>
  <c r="Q121" i="27"/>
  <c r="S136" i="29" a="1"/>
  <c r="U89" i="27" a="1"/>
  <c r="Q122" i="28" a="1"/>
  <c r="AA146" i="31" l="1"/>
  <c r="AA85" i="31"/>
  <c r="G146" i="31"/>
  <c r="G85" i="31"/>
  <c r="S136" i="29"/>
  <c r="G121" i="27"/>
  <c r="Q122" i="28"/>
  <c r="AA121" i="27"/>
  <c r="AC141" i="28"/>
  <c r="I141" i="28"/>
  <c r="U89" i="27"/>
  <c r="Q117" i="29" a="1"/>
  <c r="Q85" i="33" a="1"/>
  <c r="Q143" i="33" a="1"/>
  <c r="S136" i="31" a="1"/>
  <c r="U89" i="28" a="1"/>
  <c r="Q85" i="33" l="1"/>
  <c r="Q143" i="33"/>
  <c r="S136" i="31"/>
  <c r="I136" i="29"/>
  <c r="AC136" i="29"/>
  <c r="Q117" i="29"/>
  <c r="AE89" i="27"/>
  <c r="U89" i="28"/>
  <c r="K89" i="27"/>
  <c r="AA122" i="28"/>
  <c r="G122" i="28"/>
  <c r="R110" i="27" a="1"/>
  <c r="U85" i="29" a="1"/>
  <c r="Q107" i="31" a="1"/>
  <c r="AA143" i="33" l="1"/>
  <c r="AA85" i="33"/>
  <c r="G85" i="33"/>
  <c r="G143" i="33"/>
  <c r="AC136" i="31"/>
  <c r="I136" i="31"/>
  <c r="Q107" i="31"/>
  <c r="AA117" i="29"/>
  <c r="G117" i="29"/>
  <c r="U85" i="29"/>
  <c r="AE89" i="28"/>
  <c r="K89" i="28"/>
  <c r="R110" i="27"/>
  <c r="S135" i="33" a="1"/>
  <c r="U84" i="31" a="1"/>
  <c r="R111" i="28" a="1"/>
  <c r="R81" i="27" a="1"/>
  <c r="S135" i="33" l="1"/>
  <c r="AA107" i="31"/>
  <c r="G107" i="31"/>
  <c r="U84" i="31"/>
  <c r="K85" i="29"/>
  <c r="AE85" i="29"/>
  <c r="AB110" i="27"/>
  <c r="R111" i="28"/>
  <c r="H110" i="27"/>
  <c r="R81" i="27"/>
  <c r="Q106" i="33" a="1"/>
  <c r="R81" i="28" a="1"/>
  <c r="Q124" i="27" a="1"/>
  <c r="R107" i="29" a="1"/>
  <c r="AC135" i="33" l="1"/>
  <c r="I135" i="33"/>
  <c r="Q106" i="33"/>
  <c r="K84" i="31"/>
  <c r="AE84" i="31"/>
  <c r="R107" i="29"/>
  <c r="AB81" i="27"/>
  <c r="R81" i="28"/>
  <c r="H81" i="27"/>
  <c r="H111" i="28"/>
  <c r="AB111" i="28"/>
  <c r="Q124" i="27"/>
  <c r="U84" i="33" a="1"/>
  <c r="Q125" i="28" a="1"/>
  <c r="R77" i="29" a="1"/>
  <c r="R112" i="31" a="1"/>
  <c r="U137" i="27" a="1"/>
  <c r="G106" i="33" l="1"/>
  <c r="AA106" i="33"/>
  <c r="U84" i="33"/>
  <c r="R112" i="31"/>
  <c r="AB107" i="29"/>
  <c r="H107" i="29"/>
  <c r="R77" i="29"/>
  <c r="G124" i="27"/>
  <c r="Q125" i="28"/>
  <c r="AA124" i="27"/>
  <c r="H81" i="28"/>
  <c r="AB81" i="28"/>
  <c r="U137" i="27"/>
  <c r="Q120" i="29" a="1"/>
  <c r="U138" i="28" a="1"/>
  <c r="Q110" i="27" a="1"/>
  <c r="R76" i="31" a="1"/>
  <c r="AE84" i="33" l="1"/>
  <c r="K84" i="33"/>
  <c r="H112" i="31"/>
  <c r="AB112" i="31"/>
  <c r="R76" i="31"/>
  <c r="H77" i="29"/>
  <c r="AB77" i="29"/>
  <c r="Q120" i="29"/>
  <c r="AE137" i="27"/>
  <c r="U138" i="28"/>
  <c r="K137" i="27"/>
  <c r="G125" i="28"/>
  <c r="AA125" i="28"/>
  <c r="Q110" i="27"/>
  <c r="U80" i="27" a="1"/>
  <c r="R112" i="33" a="1"/>
  <c r="U133" i="29" a="1"/>
  <c r="Q115" i="31" a="1"/>
  <c r="Q111" i="28" a="1"/>
  <c r="R112" i="33" l="1"/>
  <c r="H76" i="31"/>
  <c r="AB76" i="31"/>
  <c r="Q115" i="31"/>
  <c r="AA120" i="29"/>
  <c r="U133" i="29"/>
  <c r="G120" i="29"/>
  <c r="G110" i="27"/>
  <c r="Q111" i="28"/>
  <c r="AA110" i="27"/>
  <c r="K138" i="28"/>
  <c r="AE138" i="28"/>
  <c r="U80" i="27"/>
  <c r="U133" i="31" a="1"/>
  <c r="U80" i="28" a="1"/>
  <c r="R76" i="33" a="1"/>
  <c r="Q107" i="29" a="1"/>
  <c r="U132" i="27" a="1"/>
  <c r="AB112" i="33" l="1"/>
  <c r="H112" i="33"/>
  <c r="R76" i="33"/>
  <c r="AA115" i="31"/>
  <c r="G115" i="31"/>
  <c r="U133" i="31"/>
  <c r="K133" i="29"/>
  <c r="AE133" i="29"/>
  <c r="Q107" i="29"/>
  <c r="AE80" i="27"/>
  <c r="U80" i="28"/>
  <c r="K80" i="27"/>
  <c r="G111" i="28"/>
  <c r="AA111" i="28"/>
  <c r="U132" i="27"/>
  <c r="Q114" i="33" a="1"/>
  <c r="Q112" i="31" a="1"/>
  <c r="U133" i="28" a="1"/>
  <c r="T102" i="27" a="1"/>
  <c r="U76" i="29" a="1"/>
  <c r="AB76" i="33" l="1"/>
  <c r="H76" i="33"/>
  <c r="Q114" i="33"/>
  <c r="K133" i="31"/>
  <c r="AE133" i="31"/>
  <c r="Q112" i="31"/>
  <c r="G107" i="29"/>
  <c r="AA107" i="29"/>
  <c r="U76" i="29"/>
  <c r="K132" i="27"/>
  <c r="U133" i="28"/>
  <c r="AE132" i="27"/>
  <c r="K80" i="28"/>
  <c r="AE80" i="28"/>
  <c r="T102" i="27"/>
  <c r="T103" i="28" a="1"/>
  <c r="U132" i="33" a="1"/>
  <c r="U69" i="27" a="1"/>
  <c r="U128" i="29" a="1"/>
  <c r="U75" i="31" a="1"/>
  <c r="G114" i="33" l="1"/>
  <c r="AA114" i="33"/>
  <c r="U132" i="33"/>
  <c r="AA112" i="31"/>
  <c r="G112" i="31"/>
  <c r="U75" i="31"/>
  <c r="K76" i="29"/>
  <c r="AE76" i="29"/>
  <c r="U128" i="29"/>
  <c r="AD102" i="27"/>
  <c r="T103" i="28"/>
  <c r="J102" i="27"/>
  <c r="AE133" i="28"/>
  <c r="K133" i="28"/>
  <c r="U69" i="27"/>
  <c r="R147" i="27" a="1"/>
  <c r="U69" i="28" a="1"/>
  <c r="U127" i="31" a="1"/>
  <c r="T98" i="29" a="1"/>
  <c r="Q112" i="33" a="1"/>
  <c r="AE132" i="33" l="1"/>
  <c r="K132" i="33"/>
  <c r="Q112" i="33"/>
  <c r="AE75" i="31"/>
  <c r="K75" i="31"/>
  <c r="U127" i="31"/>
  <c r="K128" i="29"/>
  <c r="AE128" i="29"/>
  <c r="T98" i="29"/>
  <c r="AE69" i="27"/>
  <c r="U69" i="28"/>
  <c r="K69" i="27"/>
  <c r="AD103" i="28"/>
  <c r="J103" i="28"/>
  <c r="R147" i="27"/>
  <c r="U75" i="33" a="1"/>
  <c r="R148" i="28" a="1"/>
  <c r="T96" i="31" a="1"/>
  <c r="U65" i="29" a="1"/>
  <c r="T132" i="27" a="1"/>
  <c r="AA112" i="33" l="1"/>
  <c r="G112" i="33"/>
  <c r="U75" i="33"/>
  <c r="AE127" i="31"/>
  <c r="K127" i="31"/>
  <c r="T96" i="31"/>
  <c r="J98" i="29"/>
  <c r="AD98" i="29"/>
  <c r="U65" i="29"/>
  <c r="H147" i="27"/>
  <c r="R148" i="28"/>
  <c r="AB147" i="27"/>
  <c r="AE69" i="28"/>
  <c r="K69" i="28"/>
  <c r="T132" i="27"/>
  <c r="R144" i="29" a="1"/>
  <c r="S102" i="27" a="1"/>
  <c r="T133" i="28" a="1"/>
  <c r="U65" i="31" a="1"/>
  <c r="U126" i="33" a="1"/>
  <c r="K75" i="33" l="1"/>
  <c r="AE75" i="33"/>
  <c r="U126" i="33"/>
  <c r="AD96" i="31"/>
  <c r="J96" i="31"/>
  <c r="U65" i="31"/>
  <c r="K65" i="29"/>
  <c r="AE65" i="29"/>
  <c r="R144" i="29"/>
  <c r="J132" i="27"/>
  <c r="T133" i="28"/>
  <c r="AD132" i="27"/>
  <c r="H148" i="28"/>
  <c r="AB148" i="28"/>
  <c r="S102" i="27"/>
  <c r="T128" i="29" a="1"/>
  <c r="S69" i="27" a="1"/>
  <c r="R145" i="31" a="1"/>
  <c r="S103" i="28" a="1"/>
  <c r="T95" i="33" a="1"/>
  <c r="R144" i="31" a="1"/>
  <c r="R145" i="31" l="1"/>
  <c r="K126" i="33"/>
  <c r="AE126" i="33"/>
  <c r="T95" i="33"/>
  <c r="AE65" i="31"/>
  <c r="K65" i="31"/>
  <c r="R144" i="31"/>
  <c r="H144" i="29"/>
  <c r="T128" i="29"/>
  <c r="AB144" i="29"/>
  <c r="AC102" i="27"/>
  <c r="S103" i="28"/>
  <c r="I102" i="27"/>
  <c r="AD133" i="28"/>
  <c r="J133" i="28"/>
  <c r="S69" i="27"/>
  <c r="S69" i="28" a="1"/>
  <c r="S98" i="29" a="1"/>
  <c r="T127" i="31" a="1"/>
  <c r="U65" i="33" a="1"/>
  <c r="R142" i="33" a="1"/>
  <c r="R126" i="27" a="1"/>
  <c r="R142" i="33" l="1"/>
  <c r="H145" i="31"/>
  <c r="AB145" i="31"/>
  <c r="AD95" i="33"/>
  <c r="J95" i="33"/>
  <c r="U65" i="33"/>
  <c r="H144" i="31"/>
  <c r="AB144" i="31"/>
  <c r="T127" i="31"/>
  <c r="AD128" i="29"/>
  <c r="J128" i="29"/>
  <c r="S98" i="29"/>
  <c r="I69" i="27"/>
  <c r="S69" i="28"/>
  <c r="AC69" i="27"/>
  <c r="AC103" i="28"/>
  <c r="I103" i="28"/>
  <c r="R126" i="27"/>
  <c r="S65" i="29" a="1"/>
  <c r="Q96" i="27" a="1"/>
  <c r="R127" i="28" a="1"/>
  <c r="S96" i="31" a="1"/>
  <c r="R141" i="33" a="1"/>
  <c r="AB142" i="33" l="1"/>
  <c r="H142" i="33"/>
  <c r="K65" i="33"/>
  <c r="AE65" i="33"/>
  <c r="R141" i="33"/>
  <c r="J127" i="31"/>
  <c r="AD127" i="31"/>
  <c r="S96" i="31"/>
  <c r="I98" i="29"/>
  <c r="AC98" i="29"/>
  <c r="S65" i="29"/>
  <c r="H126" i="27"/>
  <c r="R127" i="28"/>
  <c r="AB126" i="27"/>
  <c r="AC69" i="28"/>
  <c r="I69" i="28"/>
  <c r="Q96" i="27"/>
  <c r="R122" i="29" a="1"/>
  <c r="Q96" i="28" a="1"/>
  <c r="T126" i="33" a="1"/>
  <c r="S58" i="27" a="1"/>
  <c r="S65" i="31" a="1"/>
  <c r="R142" i="36" a="1"/>
  <c r="R142" i="36" l="1"/>
  <c r="AB141" i="33"/>
  <c r="H141" i="33"/>
  <c r="T126" i="33"/>
  <c r="AC96" i="31"/>
  <c r="I96" i="31"/>
  <c r="S65" i="31"/>
  <c r="AC65" i="29"/>
  <c r="I65" i="29"/>
  <c r="R122" i="29"/>
  <c r="G96" i="27"/>
  <c r="Q96" i="28"/>
  <c r="AA96" i="27"/>
  <c r="H127" i="28"/>
  <c r="AB127" i="28"/>
  <c r="S58" i="27"/>
  <c r="Q91" i="29" a="1"/>
  <c r="S59" i="28" a="1"/>
  <c r="S95" i="33" a="1"/>
  <c r="Q41" i="27" a="1"/>
  <c r="R117" i="31" a="1"/>
  <c r="AB142" i="36" l="1"/>
  <c r="H142" i="36"/>
  <c r="J126" i="33"/>
  <c r="AD126" i="33"/>
  <c r="S95" i="33"/>
  <c r="I65" i="31"/>
  <c r="AC65" i="31"/>
  <c r="R117" i="31"/>
  <c r="AB122" i="29"/>
  <c r="H122" i="29"/>
  <c r="Q91" i="29"/>
  <c r="AC58" i="27"/>
  <c r="S59" i="28"/>
  <c r="I58" i="27"/>
  <c r="AA96" i="28"/>
  <c r="G96" i="28"/>
  <c r="Q41" i="27"/>
  <c r="T78" i="27" a="1"/>
  <c r="Q42" i="28" a="1"/>
  <c r="Q90" i="31" a="1"/>
  <c r="S65" i="33" a="1"/>
  <c r="AC95" i="33" l="1"/>
  <c r="I95" i="33"/>
  <c r="S65" i="33"/>
  <c r="AB117" i="31"/>
  <c r="H117" i="31"/>
  <c r="Q90" i="31"/>
  <c r="AA91" i="29"/>
  <c r="G91" i="29"/>
  <c r="AA41" i="27"/>
  <c r="Q42" i="28"/>
  <c r="G41" i="27"/>
  <c r="AC59" i="28"/>
  <c r="I59" i="28"/>
  <c r="T78" i="27"/>
  <c r="R64" i="27" a="1"/>
  <c r="Q38" i="29" a="1"/>
  <c r="R116" i="33" a="1"/>
  <c r="T78" i="28" a="1"/>
  <c r="S55" i="31" a="1"/>
  <c r="I65" i="33" l="1"/>
  <c r="AC65" i="33"/>
  <c r="R116" i="33"/>
  <c r="G90" i="31"/>
  <c r="AA90" i="31"/>
  <c r="S55" i="31"/>
  <c r="I55" i="29"/>
  <c r="AC55" i="29"/>
  <c r="Q38" i="29"/>
  <c r="AD78" i="27"/>
  <c r="T78" i="28"/>
  <c r="J78" i="27"/>
  <c r="G42" i="28"/>
  <c r="AA42" i="28"/>
  <c r="R64" i="27"/>
  <c r="R65" i="28" a="1"/>
  <c r="Q39" i="31" a="1"/>
  <c r="T74" i="29" a="1"/>
  <c r="H116" i="33" l="1"/>
  <c r="AB116" i="33"/>
  <c r="AC55" i="31"/>
  <c r="I55" i="31"/>
  <c r="Q39" i="31"/>
  <c r="AA38" i="29"/>
  <c r="G38" i="29"/>
  <c r="T74" i="29"/>
  <c r="AB64" i="27"/>
  <c r="R65" i="28"/>
  <c r="H64" i="27"/>
  <c r="J78" i="28"/>
  <c r="AD78" i="28"/>
  <c r="T74" i="31" a="1"/>
  <c r="S55" i="33" a="1"/>
  <c r="S38" i="27" a="1"/>
  <c r="S55" i="33" l="1"/>
  <c r="G39" i="31"/>
  <c r="AA39" i="31"/>
  <c r="T74" i="31"/>
  <c r="J74" i="29"/>
  <c r="AD74" i="29"/>
  <c r="AB65" i="28"/>
  <c r="H65" i="28"/>
  <c r="S38" i="27"/>
  <c r="R61" i="31" a="1"/>
  <c r="Q43" i="27" a="1"/>
  <c r="Q39" i="33" a="1"/>
  <c r="S39" i="28" a="1"/>
  <c r="I55" i="33" l="1"/>
  <c r="AC55" i="33"/>
  <c r="Q39" i="33"/>
  <c r="J74" i="31"/>
  <c r="AD74" i="31"/>
  <c r="R61" i="31"/>
  <c r="AB61" i="29"/>
  <c r="H61" i="29"/>
  <c r="AC38" i="27"/>
  <c r="S39" i="28"/>
  <c r="I38" i="27"/>
  <c r="Q43" i="27"/>
  <c r="T74" i="33" a="1"/>
  <c r="S34" i="29" a="1"/>
  <c r="T47" i="27" a="1"/>
  <c r="Q44" i="28" a="1"/>
  <c r="G39" i="33" l="1"/>
  <c r="AA39" i="33"/>
  <c r="T74" i="33"/>
  <c r="H61" i="31"/>
  <c r="AB61" i="31"/>
  <c r="S34" i="29"/>
  <c r="G43" i="27"/>
  <c r="Q44" i="28"/>
  <c r="AA43" i="27"/>
  <c r="AC39" i="28"/>
  <c r="I39" i="28"/>
  <c r="T47" i="27"/>
  <c r="R61" i="33" a="1"/>
  <c r="S35" i="31" a="1"/>
  <c r="T48" i="28" a="1"/>
  <c r="Q40" i="29" a="1"/>
  <c r="R33" i="27" a="1"/>
  <c r="AD74" i="33" l="1"/>
  <c r="J74" i="33"/>
  <c r="R61" i="33"/>
  <c r="S35" i="31"/>
  <c r="I34" i="29"/>
  <c r="AC34" i="29"/>
  <c r="Q40" i="29"/>
  <c r="AD47" i="27"/>
  <c r="T48" i="28"/>
  <c r="J47" i="27"/>
  <c r="G44" i="28"/>
  <c r="AA44" i="28"/>
  <c r="R33" i="27"/>
  <c r="T44" i="29" a="1"/>
  <c r="R34" i="28" a="1"/>
  <c r="Q41" i="31" a="1"/>
  <c r="U70" i="27" a="1"/>
  <c r="AB61" i="33" l="1"/>
  <c r="H61" i="33"/>
  <c r="I35" i="31"/>
  <c r="AC35" i="31"/>
  <c r="Q41" i="31"/>
  <c r="G40" i="29"/>
  <c r="T44" i="29"/>
  <c r="AA40" i="29"/>
  <c r="H33" i="27"/>
  <c r="R34" i="28"/>
  <c r="AB33" i="27"/>
  <c r="J48" i="28"/>
  <c r="AD48" i="28"/>
  <c r="U70" i="27"/>
  <c r="S35" i="33" a="1"/>
  <c r="T45" i="31" a="1"/>
  <c r="U70" i="28" a="1"/>
  <c r="S35" i="33" l="1"/>
  <c r="G41" i="31"/>
  <c r="AA41" i="31"/>
  <c r="T45" i="31"/>
  <c r="J44" i="29"/>
  <c r="AD44" i="29"/>
  <c r="K70" i="27"/>
  <c r="U70" i="28"/>
  <c r="AE70" i="27"/>
  <c r="AB34" i="28"/>
  <c r="H34" i="28"/>
  <c r="AC56" i="27"/>
  <c r="S57" i="28" a="1"/>
  <c r="U66" i="29" a="1"/>
  <c r="Q41" i="33" a="1"/>
  <c r="Q45" i="27" a="1"/>
  <c r="I35" i="33" l="1"/>
  <c r="AC35" i="33"/>
  <c r="Q41" i="33"/>
  <c r="AD45" i="31"/>
  <c r="J45" i="31"/>
  <c r="U66" i="29"/>
  <c r="S57" i="28"/>
  <c r="I56" i="27"/>
  <c r="K70" i="28"/>
  <c r="AE70" i="28"/>
  <c r="Q45" i="27"/>
  <c r="U66" i="31" a="1"/>
  <c r="T45" i="33" a="1"/>
  <c r="Q46" i="28" a="1"/>
  <c r="G41" i="33" l="1"/>
  <c r="AA41" i="33"/>
  <c r="T45" i="33"/>
  <c r="U66" i="31"/>
  <c r="AE66" i="29"/>
  <c r="K66" i="29"/>
  <c r="G45" i="27"/>
  <c r="Q46" i="28"/>
  <c r="AA45" i="27"/>
  <c r="AC57" i="28"/>
  <c r="I57" i="28"/>
  <c r="S53" i="31" a="1"/>
  <c r="Q42" i="29" a="1"/>
  <c r="J45" i="33" l="1"/>
  <c r="AD45" i="33"/>
  <c r="K66" i="31"/>
  <c r="AE66" i="31"/>
  <c r="S53" i="31"/>
  <c r="Q42" i="29"/>
  <c r="I53" i="29"/>
  <c r="AC53" i="29"/>
  <c r="AA46" i="28"/>
  <c r="G46" i="28"/>
  <c r="H15" i="27"/>
  <c r="Q43" i="31" a="1"/>
  <c r="U66" i="33" a="1"/>
  <c r="U22" i="27" a="1"/>
  <c r="U66" i="33" l="1"/>
  <c r="AC53" i="31"/>
  <c r="I53" i="31"/>
  <c r="Q43" i="31"/>
  <c r="G42" i="29"/>
  <c r="AA42" i="29"/>
  <c r="AB15" i="27"/>
  <c r="J32" i="28"/>
  <c r="AD32" i="28"/>
  <c r="U22" i="27"/>
  <c r="T29" i="27" a="1"/>
  <c r="U22" i="28" a="1"/>
  <c r="S53" i="33" a="1"/>
  <c r="AE66" i="33" l="1"/>
  <c r="K66" i="33"/>
  <c r="S53" i="33"/>
  <c r="G43" i="31"/>
  <c r="AA43" i="31"/>
  <c r="AE22" i="27"/>
  <c r="U22" i="28"/>
  <c r="K22" i="27"/>
  <c r="H15" i="28"/>
  <c r="AB15" i="28"/>
  <c r="T29" i="27"/>
  <c r="T29" i="28" a="1"/>
  <c r="U18" i="29" a="1"/>
  <c r="T19" i="27" a="1"/>
  <c r="Q43" i="33" a="1"/>
  <c r="I53" i="33" l="1"/>
  <c r="AC53" i="33"/>
  <c r="Q43" i="33"/>
  <c r="U18" i="29"/>
  <c r="J29" i="27"/>
  <c r="T29" i="28"/>
  <c r="AD29" i="27"/>
  <c r="AE22" i="28"/>
  <c r="K22" i="28"/>
  <c r="T19" i="27"/>
  <c r="U18" i="31" a="1"/>
  <c r="T24" i="29" a="1"/>
  <c r="T19" i="28" a="1"/>
  <c r="Q19" i="27" a="1"/>
  <c r="G43" i="33" l="1"/>
  <c r="AA43" i="33"/>
  <c r="U18" i="31"/>
  <c r="K18" i="29"/>
  <c r="AE18" i="29"/>
  <c r="T24" i="29"/>
  <c r="AD19" i="27"/>
  <c r="T19" i="28"/>
  <c r="J19" i="27"/>
  <c r="J29" i="28"/>
  <c r="AD29" i="28"/>
  <c r="Q19" i="27"/>
  <c r="R29" i="27" a="1"/>
  <c r="T24" i="31" a="1"/>
  <c r="T15" i="29" a="1"/>
  <c r="Q19" i="28" a="1"/>
  <c r="K18" i="31" l="1"/>
  <c r="AE18" i="31"/>
  <c r="T24" i="31"/>
  <c r="J24" i="29"/>
  <c r="AD24" i="29"/>
  <c r="T15" i="29"/>
  <c r="G19" i="27"/>
  <c r="Q19" i="28"/>
  <c r="AA19" i="27"/>
  <c r="J19" i="28"/>
  <c r="AD19" i="28"/>
  <c r="R29" i="27"/>
  <c r="U12" i="27" a="1"/>
  <c r="U18" i="33" a="1"/>
  <c r="R29" i="28" a="1"/>
  <c r="Q15" i="29" a="1"/>
  <c r="T15" i="31" a="1"/>
  <c r="U18" i="33" l="1"/>
  <c r="J24" i="31"/>
  <c r="AD24" i="31"/>
  <c r="T15" i="31"/>
  <c r="J15" i="29"/>
  <c r="AD15" i="29"/>
  <c r="Q15" i="29"/>
  <c r="AB29" i="27"/>
  <c r="R29" i="28"/>
  <c r="H29" i="27"/>
  <c r="G19" i="28"/>
  <c r="AA19" i="28"/>
  <c r="U12" i="27"/>
  <c r="Q128" i="27" a="1"/>
  <c r="T24" i="33" a="1"/>
  <c r="U12" i="28" a="1"/>
  <c r="Q15" i="31" a="1"/>
  <c r="R24" i="29" a="1"/>
  <c r="AE18" i="33" l="1"/>
  <c r="K18" i="33"/>
  <c r="T24" i="33"/>
  <c r="AD15" i="31"/>
  <c r="J15" i="31"/>
  <c r="Q15" i="31"/>
  <c r="G15" i="29"/>
  <c r="AA15" i="29"/>
  <c r="R24" i="29"/>
  <c r="AE12" i="27"/>
  <c r="U12" i="28"/>
  <c r="K12" i="27"/>
  <c r="AB29" i="28"/>
  <c r="H29" i="28"/>
  <c r="Q128" i="27"/>
  <c r="R24" i="31" a="1"/>
  <c r="T15" i="33" a="1"/>
  <c r="Q116" i="27" a="1"/>
  <c r="Q129" i="28" a="1"/>
  <c r="J24" i="33" l="1"/>
  <c r="AD24" i="33"/>
  <c r="T15" i="33"/>
  <c r="G15" i="31"/>
  <c r="AA15" i="31"/>
  <c r="R24" i="31"/>
  <c r="H24" i="29"/>
  <c r="AB24" i="29"/>
  <c r="G128" i="27"/>
  <c r="Q129" i="28"/>
  <c r="AA128" i="27"/>
  <c r="AE12" i="28"/>
  <c r="K12" i="28"/>
  <c r="Q116" i="27"/>
  <c r="S87" i="27" a="1"/>
  <c r="Q15" i="33" a="1"/>
  <c r="Q117" i="28" a="1"/>
  <c r="Q124" i="29" a="1"/>
  <c r="J15" i="33" l="1"/>
  <c r="AD15" i="33"/>
  <c r="Q15" i="33"/>
  <c r="AB24" i="31"/>
  <c r="H24" i="31"/>
  <c r="Q124" i="29"/>
  <c r="AA116" i="27"/>
  <c r="Q117" i="28"/>
  <c r="G116" i="27"/>
  <c r="G129" i="28"/>
  <c r="AA129" i="28"/>
  <c r="S87" i="27"/>
  <c r="Q113" i="29" a="1"/>
  <c r="R24" i="33" a="1"/>
  <c r="Q122" i="31" a="1"/>
  <c r="T77" i="27" a="1"/>
  <c r="S87" i="28" a="1"/>
  <c r="AA15" i="33" l="1"/>
  <c r="G15" i="33"/>
  <c r="R24" i="33"/>
  <c r="Q122" i="31"/>
  <c r="G124" i="29"/>
  <c r="AA124" i="29"/>
  <c r="Q113" i="29"/>
  <c r="AC87" i="27"/>
  <c r="S87" i="28"/>
  <c r="I87" i="27"/>
  <c r="G117" i="28"/>
  <c r="AA117" i="28"/>
  <c r="T77" i="27"/>
  <c r="S83" i="29" a="1"/>
  <c r="T77" i="28" a="1"/>
  <c r="Q103" i="31" a="1"/>
  <c r="T136" i="27" a="1"/>
  <c r="H24" i="33" l="1"/>
  <c r="AB24" i="33"/>
  <c r="AA122" i="31"/>
  <c r="G122" i="31"/>
  <c r="Q103" i="31"/>
  <c r="AA113" i="29"/>
  <c r="G113" i="29"/>
  <c r="S83" i="29"/>
  <c r="AD77" i="27"/>
  <c r="T77" i="28"/>
  <c r="J77" i="27"/>
  <c r="AC87" i="28"/>
  <c r="I87" i="28"/>
  <c r="T136" i="27"/>
  <c r="Q121" i="33" a="1"/>
  <c r="S82" i="31" a="1"/>
  <c r="T137" i="28" a="1"/>
  <c r="R77" i="27" a="1"/>
  <c r="T73" i="29" a="1"/>
  <c r="Q121" i="33" l="1"/>
  <c r="G103" i="31"/>
  <c r="AA103" i="31"/>
  <c r="S82" i="31"/>
  <c r="I83" i="29"/>
  <c r="AC83" i="29"/>
  <c r="T73" i="29"/>
  <c r="J136" i="27"/>
  <c r="T137" i="28"/>
  <c r="AD136" i="27"/>
  <c r="AD77" i="28"/>
  <c r="J77" i="28"/>
  <c r="R77" i="27"/>
  <c r="T73" i="31" a="1"/>
  <c r="R77" i="28" a="1"/>
  <c r="Q102" i="33" a="1"/>
  <c r="T130" i="27" a="1"/>
  <c r="AA121" i="33" l="1"/>
  <c r="G121" i="33"/>
  <c r="Q102" i="33"/>
  <c r="I82" i="31"/>
  <c r="AC82" i="31"/>
  <c r="T73" i="31"/>
  <c r="J73" i="29"/>
  <c r="AD73" i="29"/>
  <c r="AB77" i="27"/>
  <c r="R77" i="28"/>
  <c r="H77" i="27"/>
  <c r="AD137" i="28"/>
  <c r="J137" i="28"/>
  <c r="T130" i="27"/>
  <c r="S82" i="33" a="1"/>
  <c r="T131" i="28" a="1"/>
  <c r="Q119" i="27" a="1"/>
  <c r="T132" i="31" a="1"/>
  <c r="R73" i="29" a="1"/>
  <c r="AA102" i="33" l="1"/>
  <c r="G102" i="33"/>
  <c r="S82" i="33"/>
  <c r="AD73" i="31"/>
  <c r="J73" i="31"/>
  <c r="T132" i="31"/>
  <c r="J132" i="29"/>
  <c r="AD132" i="29"/>
  <c r="R73" i="29"/>
  <c r="AD130" i="27"/>
  <c r="T131" i="28"/>
  <c r="J130" i="27"/>
  <c r="AB77" i="28"/>
  <c r="H77" i="28"/>
  <c r="Q119" i="27"/>
  <c r="T126" i="29" a="1"/>
  <c r="Q120" i="28" a="1"/>
  <c r="R73" i="31" a="1"/>
  <c r="T73" i="33" a="1"/>
  <c r="U65" i="27" a="1"/>
  <c r="I82" i="33" l="1"/>
  <c r="AC82" i="33"/>
  <c r="T73" i="33"/>
  <c r="J132" i="31"/>
  <c r="AD132" i="31"/>
  <c r="R73" i="31"/>
  <c r="H73" i="29"/>
  <c r="AB73" i="29"/>
  <c r="T126" i="29"/>
  <c r="AA119" i="27"/>
  <c r="Q120" i="28"/>
  <c r="G119" i="27"/>
  <c r="J131" i="28"/>
  <c r="AD131" i="28"/>
  <c r="U65" i="27"/>
  <c r="Q115" i="29" a="1"/>
  <c r="T124" i="31" a="1"/>
  <c r="U66" i="28" a="1"/>
  <c r="T49" i="27" a="1"/>
  <c r="T131" i="33" a="1"/>
  <c r="J73" i="33" l="1"/>
  <c r="AD73" i="33"/>
  <c r="T131" i="33"/>
  <c r="H73" i="31"/>
  <c r="AB73" i="31"/>
  <c r="T124" i="31"/>
  <c r="J126" i="29"/>
  <c r="AD126" i="29"/>
  <c r="Q115" i="29"/>
  <c r="K65" i="27"/>
  <c r="U66" i="28"/>
  <c r="AE65" i="27"/>
  <c r="G120" i="28"/>
  <c r="AA120" i="28"/>
  <c r="T49" i="27"/>
  <c r="R37" i="27" a="1"/>
  <c r="R73" i="33" a="1"/>
  <c r="Q105" i="31" a="1"/>
  <c r="T50" i="28" a="1"/>
  <c r="AD131" i="33" l="1"/>
  <c r="J131" i="33"/>
  <c r="R73" i="33"/>
  <c r="J124" i="31"/>
  <c r="AD124" i="31"/>
  <c r="Q105" i="31"/>
  <c r="G115" i="29"/>
  <c r="AA115" i="29"/>
  <c r="AD49" i="27"/>
  <c r="T50" i="28"/>
  <c r="J49" i="27"/>
  <c r="K66" i="28"/>
  <c r="AE66" i="28"/>
  <c r="R37" i="27"/>
  <c r="T123" i="33" a="1"/>
  <c r="T46" i="29" a="1"/>
  <c r="S46" i="27" a="1"/>
  <c r="R38" i="28" a="1"/>
  <c r="U62" i="31" a="1"/>
  <c r="H73" i="33" l="1"/>
  <c r="AB73" i="33"/>
  <c r="T123" i="33"/>
  <c r="G105" i="31"/>
  <c r="AA105" i="31"/>
  <c r="U62" i="31"/>
  <c r="K62" i="29"/>
  <c r="T46" i="29"/>
  <c r="AE62" i="29"/>
  <c r="AB37" i="27"/>
  <c r="R38" i="28"/>
  <c r="H37" i="27"/>
  <c r="J50" i="28"/>
  <c r="AD50" i="28"/>
  <c r="S46" i="27"/>
  <c r="S47" i="28" a="1"/>
  <c r="T47" i="31" a="1"/>
  <c r="Q84" i="27" a="1"/>
  <c r="Q104" i="33" a="1"/>
  <c r="R33" i="29" a="1"/>
  <c r="J123" i="33" l="1"/>
  <c r="AD123" i="33"/>
  <c r="Q104" i="33"/>
  <c r="AE62" i="31"/>
  <c r="K62" i="31"/>
  <c r="T47" i="31"/>
  <c r="AD46" i="29"/>
  <c r="J46" i="29"/>
  <c r="R33" i="29"/>
  <c r="AC46" i="27"/>
  <c r="S47" i="28"/>
  <c r="I46" i="27"/>
  <c r="AB38" i="28"/>
  <c r="H38" i="28"/>
  <c r="Q84" i="27"/>
  <c r="S43" i="29" a="1"/>
  <c r="R55" i="27" a="1"/>
  <c r="R34" i="31" a="1"/>
  <c r="U62" i="33" a="1"/>
  <c r="Q84" i="28" a="1"/>
  <c r="AA104" i="33" l="1"/>
  <c r="G104" i="33"/>
  <c r="U62" i="33"/>
  <c r="J47" i="31"/>
  <c r="AD47" i="31"/>
  <c r="R34" i="31"/>
  <c r="H33" i="29"/>
  <c r="AB33" i="29"/>
  <c r="S43" i="29"/>
  <c r="AA84" i="27"/>
  <c r="Q84" i="28"/>
  <c r="G84" i="27"/>
  <c r="I47" i="28"/>
  <c r="AC47" i="28"/>
  <c r="R55" i="27"/>
  <c r="U43" i="27" a="1"/>
  <c r="S44" i="31" a="1"/>
  <c r="T47" i="33" a="1"/>
  <c r="Q80" i="29" a="1"/>
  <c r="R56" i="28" a="1"/>
  <c r="K62" i="33" l="1"/>
  <c r="AE62" i="33"/>
  <c r="T47" i="33"/>
  <c r="H34" i="31"/>
  <c r="AB34" i="31"/>
  <c r="S44" i="31"/>
  <c r="I43" i="29"/>
  <c r="AC43" i="29"/>
  <c r="Q80" i="29"/>
  <c r="H55" i="27"/>
  <c r="R56" i="28"/>
  <c r="AB55" i="27"/>
  <c r="AA84" i="28"/>
  <c r="G84" i="28"/>
  <c r="U43" i="27"/>
  <c r="Q79" i="31" a="1"/>
  <c r="R34" i="33" a="1"/>
  <c r="U44" i="28" a="1"/>
  <c r="S31" i="27" a="1"/>
  <c r="R52" i="29" a="1"/>
  <c r="AD47" i="33" l="1"/>
  <c r="J47" i="33"/>
  <c r="R34" i="33"/>
  <c r="AC44" i="31"/>
  <c r="I44" i="31"/>
  <c r="Q79" i="31"/>
  <c r="G80" i="29"/>
  <c r="R52" i="29"/>
  <c r="AA80" i="29"/>
  <c r="AE43" i="27"/>
  <c r="U44" i="28"/>
  <c r="K43" i="27"/>
  <c r="H56" i="28"/>
  <c r="AB56" i="28"/>
  <c r="S31" i="27"/>
  <c r="U40" i="29" a="1"/>
  <c r="Q14" i="27" a="1"/>
  <c r="S31" i="28" a="1"/>
  <c r="S44" i="33" a="1"/>
  <c r="H34" i="33" l="1"/>
  <c r="AB34" i="33"/>
  <c r="S44" i="33"/>
  <c r="G79" i="31"/>
  <c r="AA79" i="31"/>
  <c r="H52" i="29"/>
  <c r="AB52" i="29"/>
  <c r="U40" i="29"/>
  <c r="AC31" i="27"/>
  <c r="S31" i="28"/>
  <c r="I31" i="27"/>
  <c r="K44" i="28"/>
  <c r="AE44" i="28"/>
  <c r="Q14" i="27"/>
  <c r="T20" i="27" a="1"/>
  <c r="U41" i="31" a="1"/>
  <c r="Q79" i="33" a="1"/>
  <c r="S26" i="29" a="1"/>
  <c r="Q14" i="28" a="1"/>
  <c r="I44" i="33" l="1"/>
  <c r="AC44" i="33"/>
  <c r="Q79" i="33"/>
  <c r="U41" i="31"/>
  <c r="K40" i="29"/>
  <c r="AE40" i="29"/>
  <c r="S26" i="29"/>
  <c r="AA14" i="27"/>
  <c r="Q14" i="28"/>
  <c r="G14" i="27"/>
  <c r="I31" i="28"/>
  <c r="AC31" i="28"/>
  <c r="T20" i="27"/>
  <c r="T20" i="28" a="1"/>
  <c r="R31" i="27" a="1"/>
  <c r="Q10" i="29" a="1"/>
  <c r="S26" i="31" a="1"/>
  <c r="AA79" i="33" l="1"/>
  <c r="G79" i="33"/>
  <c r="AE41" i="31"/>
  <c r="K41" i="31"/>
  <c r="S26" i="31"/>
  <c r="I26" i="29"/>
  <c r="AC26" i="29"/>
  <c r="Q10" i="29"/>
  <c r="J20" i="27"/>
  <c r="T20" i="28"/>
  <c r="AD20" i="27"/>
  <c r="G14" i="28"/>
  <c r="AA14" i="28"/>
  <c r="R31" i="27"/>
  <c r="U41" i="33" a="1"/>
  <c r="U16" i="27" a="1"/>
  <c r="Q10" i="31" a="1"/>
  <c r="T16" i="29" a="1"/>
  <c r="R31" i="28" a="1"/>
  <c r="U41" i="33" l="1"/>
  <c r="I26" i="31"/>
  <c r="AC26" i="31"/>
  <c r="Q10" i="31"/>
  <c r="G10" i="29"/>
  <c r="AA10" i="29"/>
  <c r="T16" i="29"/>
  <c r="AB31" i="27"/>
  <c r="R31" i="28"/>
  <c r="H31" i="27"/>
  <c r="J20" i="28"/>
  <c r="AD20" i="28"/>
  <c r="U16" i="27"/>
  <c r="S26" i="33" a="1"/>
  <c r="T16" i="31" a="1"/>
  <c r="R26" i="29" a="1"/>
  <c r="U16" i="28" a="1"/>
  <c r="T12" i="27" a="1"/>
  <c r="AE41" i="33" l="1"/>
  <c r="K41" i="33"/>
  <c r="S26" i="33"/>
  <c r="G10" i="31"/>
  <c r="T16" i="31"/>
  <c r="J16" i="29"/>
  <c r="AA10" i="31"/>
  <c r="AD16" i="29"/>
  <c r="R26" i="29"/>
  <c r="K16" i="27"/>
  <c r="U16" i="28"/>
  <c r="AE16" i="27"/>
  <c r="H31" i="28"/>
  <c r="AB31" i="28"/>
  <c r="T12" i="27"/>
  <c r="U12" i="29" a="1"/>
  <c r="T12" i="28" a="1"/>
  <c r="U64" i="27" a="1"/>
  <c r="R26" i="31" a="1"/>
  <c r="Q10" i="33" a="1"/>
  <c r="I26" i="33" l="1"/>
  <c r="AC26" i="33"/>
  <c r="Q10" i="33"/>
  <c r="J16" i="31"/>
  <c r="AD16" i="31"/>
  <c r="R26" i="31"/>
  <c r="H26" i="29"/>
  <c r="AB26" i="29"/>
  <c r="U12" i="29"/>
  <c r="J12" i="27"/>
  <c r="T12" i="28"/>
  <c r="AD12" i="27"/>
  <c r="AE16" i="28"/>
  <c r="K16" i="28"/>
  <c r="U64" i="27"/>
  <c r="T16" i="33" a="1"/>
  <c r="S29" i="27" a="1"/>
  <c r="U12" i="31" a="1"/>
  <c r="U65" i="28" a="1"/>
  <c r="G10" i="33" l="1"/>
  <c r="T16" i="33"/>
  <c r="AA10" i="33"/>
  <c r="AB26" i="31"/>
  <c r="H26" i="31"/>
  <c r="U12" i="31"/>
  <c r="AE12" i="29"/>
  <c r="K12" i="29"/>
  <c r="AE64" i="27"/>
  <c r="U65" i="28"/>
  <c r="K64" i="27"/>
  <c r="J12" i="28"/>
  <c r="AD12" i="28"/>
  <c r="S29" i="27"/>
  <c r="R26" i="33" a="1"/>
  <c r="S29" i="28" a="1"/>
  <c r="R112" i="27" a="1"/>
  <c r="AD16" i="33" l="1"/>
  <c r="J16" i="33"/>
  <c r="R26" i="33"/>
  <c r="AE12" i="31"/>
  <c r="K12" i="31"/>
  <c r="AC29" i="27"/>
  <c r="S29" i="28"/>
  <c r="I29" i="27"/>
  <c r="AE65" i="28"/>
  <c r="K65" i="28"/>
  <c r="R112" i="27"/>
  <c r="T82" i="27" a="1"/>
  <c r="U61" i="31" a="1"/>
  <c r="U12" i="33" a="1"/>
  <c r="R113" i="28" a="1"/>
  <c r="S24" i="29" a="1"/>
  <c r="H26" i="33" l="1"/>
  <c r="U12" i="33"/>
  <c r="AB26" i="33"/>
  <c r="U61" i="31"/>
  <c r="K61" i="29"/>
  <c r="AE61" i="29"/>
  <c r="S24" i="29"/>
  <c r="AB112" i="27"/>
  <c r="R113" i="28"/>
  <c r="H112" i="27"/>
  <c r="I29" i="28"/>
  <c r="AC29" i="28"/>
  <c r="T82" i="27"/>
  <c r="S24" i="31" a="1"/>
  <c r="R109" i="29" a="1"/>
  <c r="T82" i="28" a="1"/>
  <c r="U91" i="27" a="1"/>
  <c r="AE12" i="33" l="1"/>
  <c r="K12" i="33"/>
  <c r="K61" i="31"/>
  <c r="AE61" i="31"/>
  <c r="S24" i="31"/>
  <c r="AC24" i="29"/>
  <c r="I24" i="29"/>
  <c r="R109" i="29"/>
  <c r="J82" i="27"/>
  <c r="T82" i="28"/>
  <c r="AD82" i="27"/>
  <c r="H113" i="28"/>
  <c r="AB113" i="28"/>
  <c r="U91" i="27"/>
  <c r="R118" i="31" a="1"/>
  <c r="R61" i="27" a="1"/>
  <c r="T78" i="29" a="1"/>
  <c r="U61" i="33" a="1"/>
  <c r="U91" i="28" a="1"/>
  <c r="AB110" i="29" l="1"/>
  <c r="H110" i="29"/>
  <c r="U61" i="33"/>
  <c r="AC24" i="31"/>
  <c r="I24" i="31"/>
  <c r="R118" i="31"/>
  <c r="H109" i="29"/>
  <c r="AB109" i="29"/>
  <c r="T78" i="29"/>
  <c r="AE91" i="27"/>
  <c r="U91" i="28"/>
  <c r="K91" i="27"/>
  <c r="J82" i="28"/>
  <c r="AD82" i="28"/>
  <c r="R61" i="27"/>
  <c r="T77" i="31" a="1"/>
  <c r="R62" i="28" a="1"/>
  <c r="U87" i="29" a="1"/>
  <c r="Q136" i="27" a="1"/>
  <c r="S24" i="33" a="1"/>
  <c r="K61" i="33" l="1"/>
  <c r="AE61" i="33"/>
  <c r="S24" i="33"/>
  <c r="AB118" i="31"/>
  <c r="H118" i="31"/>
  <c r="T77" i="31"/>
  <c r="AD78" i="29"/>
  <c r="J78" i="29"/>
  <c r="U87" i="29"/>
  <c r="AB61" i="27"/>
  <c r="R62" i="28"/>
  <c r="H61" i="27"/>
  <c r="AE91" i="28"/>
  <c r="K91" i="28"/>
  <c r="Q136" i="27"/>
  <c r="R117" i="33" a="1"/>
  <c r="Q137" i="28" a="1"/>
  <c r="U150" i="27" a="1"/>
  <c r="R58" i="29" a="1"/>
  <c r="U86" i="31" a="1"/>
  <c r="AC24" i="33" l="1"/>
  <c r="I24" i="33"/>
  <c r="R117" i="33"/>
  <c r="AD77" i="31"/>
  <c r="U86" i="31"/>
  <c r="K87" i="29"/>
  <c r="J77" i="31"/>
  <c r="AE87" i="29"/>
  <c r="R58" i="29"/>
  <c r="AA136" i="27"/>
  <c r="Q137" i="28"/>
  <c r="G136" i="27"/>
  <c r="H62" i="28"/>
  <c r="AB62" i="28"/>
  <c r="U150" i="27"/>
  <c r="U151" i="28" a="1"/>
  <c r="R118" i="36" a="1"/>
  <c r="T77" i="33" a="1"/>
  <c r="T10" i="27" a="1"/>
  <c r="Q132" i="29" a="1"/>
  <c r="R58" i="31" a="1"/>
  <c r="R118" i="36" l="1"/>
  <c r="AB117" i="33"/>
  <c r="H117" i="33"/>
  <c r="T77" i="33"/>
  <c r="K86" i="31"/>
  <c r="AE86" i="31"/>
  <c r="R58" i="31"/>
  <c r="AB58" i="29"/>
  <c r="H58" i="29"/>
  <c r="Q132" i="29"/>
  <c r="AE150" i="27"/>
  <c r="U151" i="28"/>
  <c r="K150" i="27"/>
  <c r="G137" i="28"/>
  <c r="AA137" i="28"/>
  <c r="T10" i="27"/>
  <c r="U133" i="27" a="1"/>
  <c r="U86" i="33" a="1"/>
  <c r="U148" i="29" a="1"/>
  <c r="T10" i="28" a="1"/>
  <c r="Q132" i="31" a="1"/>
  <c r="AB118" i="36" l="1"/>
  <c r="H118" i="36"/>
  <c r="AD77" i="33"/>
  <c r="J77" i="33"/>
  <c r="U86" i="33"/>
  <c r="AB58" i="31"/>
  <c r="H58" i="31"/>
  <c r="Q132" i="31"/>
  <c r="AA132" i="29"/>
  <c r="G132" i="29"/>
  <c r="U148" i="29"/>
  <c r="J10" i="27"/>
  <c r="T10" i="28"/>
  <c r="AD10" i="27"/>
  <c r="K151" i="28"/>
  <c r="AE151" i="28"/>
  <c r="U133" i="27"/>
  <c r="R83" i="27" a="1"/>
  <c r="U148" i="31" a="1"/>
  <c r="T7" i="29" a="1"/>
  <c r="R58" i="33" a="1"/>
  <c r="U134" i="28" a="1"/>
  <c r="AE86" i="33" l="1"/>
  <c r="K86" i="33"/>
  <c r="R58" i="33"/>
  <c r="AA132" i="31"/>
  <c r="G132" i="31"/>
  <c r="U148" i="31"/>
  <c r="K148" i="29"/>
  <c r="AE148" i="29"/>
  <c r="T7" i="29"/>
  <c r="K133" i="27"/>
  <c r="U134" i="28"/>
  <c r="AE133" i="27"/>
  <c r="AD10" i="28"/>
  <c r="J10" i="28"/>
  <c r="R83" i="27"/>
  <c r="R83" i="28" a="1"/>
  <c r="Q131" i="33" a="1"/>
  <c r="Q98" i="27" a="1"/>
  <c r="U129" i="29" a="1"/>
  <c r="T7" i="31" a="1"/>
  <c r="H58" i="33" l="1"/>
  <c r="AB58" i="33"/>
  <c r="Q131" i="33"/>
  <c r="K148" i="31"/>
  <c r="AE148" i="31"/>
  <c r="T7" i="31"/>
  <c r="J7" i="29"/>
  <c r="AD7" i="29"/>
  <c r="U129" i="29"/>
  <c r="H83" i="27"/>
  <c r="R83" i="28"/>
  <c r="AB83" i="27"/>
  <c r="K134" i="28"/>
  <c r="AE134" i="28"/>
  <c r="Q98" i="27"/>
  <c r="U128" i="31" a="1"/>
  <c r="S61" i="27" a="1"/>
  <c r="Q98" i="28" a="1"/>
  <c r="R79" i="29" a="1"/>
  <c r="U146" i="33" a="1"/>
  <c r="G131" i="33" l="1"/>
  <c r="AA131" i="33"/>
  <c r="U146" i="33"/>
  <c r="AD7" i="31"/>
  <c r="J7" i="31"/>
  <c r="U128" i="31"/>
  <c r="K129" i="29"/>
  <c r="AE129" i="29"/>
  <c r="R79" i="29"/>
  <c r="G98" i="27"/>
  <c r="Q98" i="28"/>
  <c r="AA98" i="27"/>
  <c r="AB83" i="28"/>
  <c r="H83" i="28"/>
  <c r="S61" i="27"/>
  <c r="S62" i="28" a="1"/>
  <c r="T145" i="27" a="1"/>
  <c r="T7" i="33" a="1"/>
  <c r="Q94" i="29" a="1"/>
  <c r="R78" i="31" a="1"/>
  <c r="K146" i="33" l="1"/>
  <c r="AE146" i="33"/>
  <c r="T7" i="33"/>
  <c r="K128" i="31"/>
  <c r="AE128" i="31"/>
  <c r="R78" i="31"/>
  <c r="H79" i="29"/>
  <c r="AB79" i="29"/>
  <c r="Q94" i="29"/>
  <c r="I61" i="27"/>
  <c r="S62" i="28"/>
  <c r="AC61" i="27"/>
  <c r="AA98" i="28"/>
  <c r="G98" i="28"/>
  <c r="T145" i="27"/>
  <c r="U129" i="27" a="1"/>
  <c r="S58" i="29" a="1"/>
  <c r="Q92" i="31" a="1"/>
  <c r="U127" i="33" a="1"/>
  <c r="T146" i="28" a="1"/>
  <c r="AD7" i="33" l="1"/>
  <c r="J7" i="33"/>
  <c r="U127" i="33"/>
  <c r="AB78" i="31"/>
  <c r="H78" i="31"/>
  <c r="Q92" i="31"/>
  <c r="AA94" i="29"/>
  <c r="G94" i="29"/>
  <c r="S58" i="29"/>
  <c r="AD145" i="27"/>
  <c r="T146" i="28"/>
  <c r="J145" i="27"/>
  <c r="I62" i="28"/>
  <c r="AC62" i="28"/>
  <c r="U129" i="27"/>
  <c r="T142" i="29" a="1"/>
  <c r="R78" i="33" a="1"/>
  <c r="U130" i="28" a="1"/>
  <c r="S58" i="31" a="1"/>
  <c r="R100" i="27" a="1"/>
  <c r="AE127" i="33" l="1"/>
  <c r="K127" i="33"/>
  <c r="R78" i="33"/>
  <c r="G92" i="31"/>
  <c r="AA92" i="31"/>
  <c r="S58" i="31"/>
  <c r="AC58" i="29"/>
  <c r="I58" i="29"/>
  <c r="T142" i="29"/>
  <c r="AE129" i="27"/>
  <c r="U130" i="28"/>
  <c r="K129" i="27"/>
  <c r="J146" i="28"/>
  <c r="AD146" i="28"/>
  <c r="R100" i="27"/>
  <c r="T64" i="27" a="1"/>
  <c r="T142" i="31" a="1"/>
  <c r="U125" i="29" a="1"/>
  <c r="Q91" i="33" a="1"/>
  <c r="R100" i="28" a="1"/>
  <c r="AB78" i="33" l="1"/>
  <c r="H78" i="33"/>
  <c r="Q91" i="33"/>
  <c r="I58" i="31"/>
  <c r="AC58" i="31"/>
  <c r="T142" i="31"/>
  <c r="J142" i="29"/>
  <c r="AD142" i="29"/>
  <c r="U125" i="29"/>
  <c r="H100" i="27"/>
  <c r="R100" i="28"/>
  <c r="AB100" i="27"/>
  <c r="K130" i="28"/>
  <c r="AE130" i="28"/>
  <c r="T64" i="27"/>
  <c r="S58" i="33" a="1"/>
  <c r="U123" i="31" a="1"/>
  <c r="T65" i="28" a="1"/>
  <c r="R96" i="29" a="1"/>
  <c r="AA91" i="33" l="1"/>
  <c r="G91" i="33"/>
  <c r="S58" i="33"/>
  <c r="J142" i="31"/>
  <c r="AD142" i="31"/>
  <c r="U123" i="31"/>
  <c r="AE125" i="29"/>
  <c r="K125" i="29"/>
  <c r="R96" i="29"/>
  <c r="AD64" i="27"/>
  <c r="T65" i="28"/>
  <c r="J64" i="27"/>
  <c r="H100" i="28"/>
  <c r="AB100" i="28"/>
  <c r="U92" i="27" a="1"/>
  <c r="R94" i="31" a="1"/>
  <c r="I58" i="33" l="1"/>
  <c r="AC58" i="33"/>
  <c r="AE123" i="31"/>
  <c r="K123" i="31"/>
  <c r="R94" i="31"/>
  <c r="H96" i="29"/>
  <c r="AB96" i="29"/>
  <c r="J65" i="28"/>
  <c r="AD65" i="28"/>
  <c r="U92" i="27"/>
  <c r="T53" i="27" a="1"/>
  <c r="U92" i="28" a="1"/>
  <c r="U122" i="33" a="1"/>
  <c r="T61" i="31" a="1"/>
  <c r="U122" i="33" l="1"/>
  <c r="H94" i="31"/>
  <c r="AB94" i="31"/>
  <c r="T61" i="31"/>
  <c r="J61" i="29"/>
  <c r="AD61" i="29"/>
  <c r="K92" i="27"/>
  <c r="U92" i="28"/>
  <c r="AE92" i="27"/>
  <c r="T53" i="27"/>
  <c r="T54" i="28" a="1"/>
  <c r="R93" i="33" a="1"/>
  <c r="U88" i="29" a="1"/>
  <c r="Q143" i="27" a="1"/>
  <c r="K122" i="33" l="1"/>
  <c r="AE122" i="33"/>
  <c r="R93" i="33"/>
  <c r="J61" i="31"/>
  <c r="AD61" i="31"/>
  <c r="U88" i="29"/>
  <c r="AD53" i="27"/>
  <c r="T54" i="28"/>
  <c r="J53" i="27"/>
  <c r="AE92" i="28"/>
  <c r="K92" i="28"/>
  <c r="Q143" i="27"/>
  <c r="T61" i="33" a="1"/>
  <c r="U87" i="31" a="1"/>
  <c r="S125" i="27" a="1"/>
  <c r="Q144" i="28" a="1"/>
  <c r="T50" i="29" a="1"/>
  <c r="AB93" i="33" l="1"/>
  <c r="H93" i="33"/>
  <c r="T61" i="33"/>
  <c r="U87" i="31"/>
  <c r="AE88" i="29"/>
  <c r="K88" i="29"/>
  <c r="T50" i="29"/>
  <c r="AA143" i="27"/>
  <c r="Q144" i="28"/>
  <c r="G143" i="27"/>
  <c r="J54" i="28"/>
  <c r="AD54" i="28"/>
  <c r="S125" i="27"/>
  <c r="T51" i="31" a="1"/>
  <c r="Q95" i="27" a="1"/>
  <c r="S126" i="28" a="1"/>
  <c r="J61" i="33" l="1"/>
  <c r="AD61" i="33"/>
  <c r="K87" i="31"/>
  <c r="AE87" i="31"/>
  <c r="T51" i="31"/>
  <c r="J50" i="29"/>
  <c r="AD50" i="29"/>
  <c r="G140" i="29"/>
  <c r="I125" i="27"/>
  <c r="S126" i="28"/>
  <c r="AC125" i="27"/>
  <c r="AA144" i="28"/>
  <c r="G144" i="28"/>
  <c r="Q95" i="27"/>
  <c r="Q95" i="28" a="1"/>
  <c r="U56" i="27" a="1"/>
  <c r="U87" i="33" a="1"/>
  <c r="S121" i="29" a="1"/>
  <c r="U87" i="33" l="1"/>
  <c r="J51" i="31"/>
  <c r="AD51" i="31"/>
  <c r="AA140" i="29"/>
  <c r="S121" i="29"/>
  <c r="G95" i="27"/>
  <c r="Q95" i="28"/>
  <c r="AA95" i="27"/>
  <c r="AC126" i="28"/>
  <c r="I126" i="28"/>
  <c r="U56" i="27"/>
  <c r="T87" i="27" a="1"/>
  <c r="Q92" i="29" a="1"/>
  <c r="T51" i="33" a="1"/>
  <c r="S116" i="31" a="1"/>
  <c r="U57" i="28" a="1"/>
  <c r="AE87" i="33" l="1"/>
  <c r="K87" i="33"/>
  <c r="T51" i="33"/>
  <c r="S116" i="31"/>
  <c r="I121" i="29"/>
  <c r="AC121" i="29"/>
  <c r="Q92" i="29"/>
  <c r="K56" i="27"/>
  <c r="U57" i="28"/>
  <c r="AE56" i="27"/>
  <c r="G95" i="28"/>
  <c r="AA95" i="28"/>
  <c r="T87" i="27"/>
  <c r="T87" i="28" a="1"/>
  <c r="R41" i="27" a="1"/>
  <c r="J51" i="33" l="1"/>
  <c r="AD51" i="33"/>
  <c r="I116" i="31"/>
  <c r="AC116" i="31"/>
  <c r="AA92" i="29"/>
  <c r="G92" i="29"/>
  <c r="AD87" i="27"/>
  <c r="T87" i="28"/>
  <c r="J87" i="27"/>
  <c r="K57" i="28"/>
  <c r="AE57" i="28"/>
  <c r="R41" i="27"/>
  <c r="U53" i="31" a="1"/>
  <c r="T83" i="29" a="1"/>
  <c r="R139" i="27" a="1"/>
  <c r="S115" i="33" a="1"/>
  <c r="R42" i="28" a="1"/>
  <c r="S115" i="33" l="1"/>
  <c r="U53" i="31"/>
  <c r="AE53" i="29"/>
  <c r="K53" i="29"/>
  <c r="T83" i="29"/>
  <c r="AB41" i="27"/>
  <c r="R42" i="28"/>
  <c r="H41" i="27"/>
  <c r="AD87" i="28"/>
  <c r="J87" i="28"/>
  <c r="R139" i="27"/>
  <c r="T82" i="31" a="1"/>
  <c r="R38" i="29" a="1"/>
  <c r="U115" i="27" a="1"/>
  <c r="R140" i="28" a="1"/>
  <c r="R140" i="28" l="1"/>
  <c r="AC115" i="33"/>
  <c r="I115" i="33"/>
  <c r="K53" i="31"/>
  <c r="AE53" i="31"/>
  <c r="T82" i="31"/>
  <c r="J83" i="29"/>
  <c r="AD83" i="29"/>
  <c r="R38" i="29"/>
  <c r="H139" i="27"/>
  <c r="AB139" i="27"/>
  <c r="AB42" i="28"/>
  <c r="H42" i="28"/>
  <c r="U115" i="27"/>
  <c r="U53" i="33" a="1"/>
  <c r="R39" i="31" a="1"/>
  <c r="U116" i="28" a="1"/>
  <c r="Q40" i="27" a="1"/>
  <c r="U53" i="33" l="1"/>
  <c r="AD82" i="31"/>
  <c r="J82" i="31"/>
  <c r="R39" i="31"/>
  <c r="AB38" i="29"/>
  <c r="H38" i="29"/>
  <c r="AE115" i="27"/>
  <c r="U116" i="28"/>
  <c r="K115" i="27"/>
  <c r="AB140" i="28"/>
  <c r="H140" i="28"/>
  <c r="Q40" i="27"/>
  <c r="T82" i="33" a="1"/>
  <c r="R135" i="31" a="1"/>
  <c r="Q41" i="28" a="1"/>
  <c r="U107" i="27" a="1"/>
  <c r="AE53" i="33" l="1"/>
  <c r="K53" i="33"/>
  <c r="T82" i="33"/>
  <c r="H39" i="31"/>
  <c r="AB39" i="31"/>
  <c r="R135" i="31"/>
  <c r="AB135" i="29"/>
  <c r="H135" i="29"/>
  <c r="G40" i="27"/>
  <c r="Q41" i="28"/>
  <c r="AA40" i="27"/>
  <c r="K116" i="28"/>
  <c r="AE116" i="28"/>
  <c r="U107" i="27"/>
  <c r="U108" i="28" a="1"/>
  <c r="Q151" i="27" a="1"/>
  <c r="R39" i="33" a="1"/>
  <c r="Q37" i="29" a="1"/>
  <c r="J82" i="33" l="1"/>
  <c r="AD82" i="33"/>
  <c r="R39" i="33"/>
  <c r="AB135" i="31"/>
  <c r="H135" i="31"/>
  <c r="Q37" i="29"/>
  <c r="K107" i="27"/>
  <c r="U108" i="28"/>
  <c r="AE107" i="27"/>
  <c r="AA41" i="28"/>
  <c r="G41" i="28"/>
  <c r="Q151" i="27"/>
  <c r="U103" i="29" a="1"/>
  <c r="Q38" i="31" a="1"/>
  <c r="T107" i="27" a="1"/>
  <c r="Q152" i="28" a="1"/>
  <c r="AB39" i="33" l="1"/>
  <c r="H39" i="33"/>
  <c r="Q38" i="31"/>
  <c r="AA37" i="29"/>
  <c r="G37" i="29"/>
  <c r="U103" i="29"/>
  <c r="AA151" i="27"/>
  <c r="Q152" i="28"/>
  <c r="G151" i="27"/>
  <c r="K108" i="28"/>
  <c r="AE108" i="28"/>
  <c r="T107" i="27"/>
  <c r="T108" i="28" a="1"/>
  <c r="U101" i="31" a="1"/>
  <c r="U130" i="27" a="1"/>
  <c r="Q149" i="29" a="1"/>
  <c r="H134" i="33" l="1"/>
  <c r="AB134" i="33"/>
  <c r="AA38" i="31"/>
  <c r="G38" i="31"/>
  <c r="U101" i="31"/>
  <c r="K103" i="29"/>
  <c r="AE103" i="29"/>
  <c r="Q149" i="29"/>
  <c r="J107" i="27"/>
  <c r="T108" i="28"/>
  <c r="AD107" i="27"/>
  <c r="AA152" i="28"/>
  <c r="G152" i="28"/>
  <c r="U130" i="27"/>
  <c r="T103" i="29" a="1"/>
  <c r="U131" i="28" a="1"/>
  <c r="Q38" i="33" a="1"/>
  <c r="R119" i="27" a="1"/>
  <c r="Q149" i="31" a="1"/>
  <c r="Q38" i="33" l="1"/>
  <c r="K101" i="31"/>
  <c r="AE101" i="31"/>
  <c r="Q149" i="31"/>
  <c r="G149" i="29"/>
  <c r="AA149" i="29"/>
  <c r="T103" i="29"/>
  <c r="K130" i="27"/>
  <c r="U131" i="28"/>
  <c r="AE130" i="27"/>
  <c r="J108" i="28"/>
  <c r="AD108" i="28"/>
  <c r="R119" i="27"/>
  <c r="U100" i="33" a="1"/>
  <c r="R120" i="28" a="1"/>
  <c r="T101" i="31" a="1"/>
  <c r="R66" i="27" a="1"/>
  <c r="U126" i="29" a="1"/>
  <c r="AA38" i="33" l="1"/>
  <c r="G38" i="33"/>
  <c r="U100" i="33"/>
  <c r="G149" i="31"/>
  <c r="AA149" i="31"/>
  <c r="T101" i="31"/>
  <c r="J103" i="29"/>
  <c r="AD103" i="29"/>
  <c r="U126" i="29"/>
  <c r="H119" i="27"/>
  <c r="R120" i="28"/>
  <c r="AB119" i="27"/>
  <c r="AE131" i="28"/>
  <c r="K131" i="28"/>
  <c r="R66" i="27"/>
  <c r="Q147" i="33" a="1"/>
  <c r="R115" i="29" a="1"/>
  <c r="U124" i="31" a="1"/>
  <c r="R67" i="28" a="1"/>
  <c r="Q146" i="27" a="1"/>
  <c r="AE100" i="33" l="1"/>
  <c r="K100" i="33"/>
  <c r="Q147" i="33"/>
  <c r="AD101" i="31"/>
  <c r="J101" i="31"/>
  <c r="U124" i="31"/>
  <c r="K126" i="29"/>
  <c r="AE126" i="29"/>
  <c r="R115" i="29"/>
  <c r="AB66" i="27"/>
  <c r="R67" i="28"/>
  <c r="H66" i="27"/>
  <c r="AB120" i="28"/>
  <c r="H120" i="28"/>
  <c r="Q146" i="27"/>
  <c r="R105" i="31" a="1"/>
  <c r="R124" i="27" a="1"/>
  <c r="R63" i="29" a="1"/>
  <c r="Q147" i="28" a="1"/>
  <c r="T100" i="33" a="1"/>
  <c r="AA147" i="33" l="1"/>
  <c r="G147" i="33"/>
  <c r="T100" i="33"/>
  <c r="K124" i="31"/>
  <c r="AE124" i="31"/>
  <c r="R105" i="31"/>
  <c r="H115" i="29"/>
  <c r="AB115" i="29"/>
  <c r="R63" i="29"/>
  <c r="AA146" i="27"/>
  <c r="Q147" i="28"/>
  <c r="G146" i="27"/>
  <c r="AB67" i="28"/>
  <c r="H67" i="28"/>
  <c r="R124" i="27"/>
  <c r="R125" i="28" a="1"/>
  <c r="T93" i="27" a="1"/>
  <c r="R63" i="31" a="1"/>
  <c r="Q143" i="29" a="1"/>
  <c r="U123" i="33" a="1"/>
  <c r="J100" i="33" l="1"/>
  <c r="AD100" i="33"/>
  <c r="U123" i="33"/>
  <c r="H105" i="31"/>
  <c r="AB105" i="31"/>
  <c r="R63" i="31"/>
  <c r="H63" i="29"/>
  <c r="AB63" i="29"/>
  <c r="Q143" i="29"/>
  <c r="AB124" i="27"/>
  <c r="R125" i="28"/>
  <c r="H124" i="27"/>
  <c r="G147" i="28"/>
  <c r="AA147" i="28"/>
  <c r="T93" i="27"/>
  <c r="U54" i="27" a="1"/>
  <c r="R104" i="33" a="1"/>
  <c r="R120" i="29" a="1"/>
  <c r="Q143" i="31" a="1"/>
  <c r="T93" i="28" a="1"/>
  <c r="K123" i="33" l="1"/>
  <c r="AE123" i="33"/>
  <c r="R104" i="33"/>
  <c r="H63" i="31"/>
  <c r="AB63" i="31"/>
  <c r="Q143" i="31"/>
  <c r="G143" i="29"/>
  <c r="AA143" i="29"/>
  <c r="R120" i="29"/>
  <c r="AD93" i="27"/>
  <c r="T93" i="28"/>
  <c r="J93" i="27"/>
  <c r="H125" i="28"/>
  <c r="AB125" i="28"/>
  <c r="U54" i="27"/>
  <c r="R63" i="33" a="1"/>
  <c r="U55" i="28" a="1"/>
  <c r="S77" i="27" a="1"/>
  <c r="R115" i="31" a="1"/>
  <c r="T89" i="29" a="1"/>
  <c r="H104" i="33" l="1"/>
  <c r="AB104" i="33"/>
  <c r="R63" i="33"/>
  <c r="AA143" i="31"/>
  <c r="G143" i="31"/>
  <c r="R115" i="31"/>
  <c r="H120" i="29"/>
  <c r="AB120" i="29"/>
  <c r="T89" i="29"/>
  <c r="K54" i="27"/>
  <c r="U55" i="28"/>
  <c r="AE54" i="27"/>
  <c r="AD93" i="28"/>
  <c r="J93" i="28"/>
  <c r="S77" i="27"/>
  <c r="Q140" i="33" a="1"/>
  <c r="T88" i="31" a="1"/>
  <c r="U51" i="29" a="1"/>
  <c r="S77" i="28" a="1"/>
  <c r="Q63" i="27" a="1"/>
  <c r="H63" i="33" l="1"/>
  <c r="AB63" i="33"/>
  <c r="Q140" i="33"/>
  <c r="H115" i="31"/>
  <c r="AB115" i="31"/>
  <c r="T88" i="31"/>
  <c r="J89" i="29"/>
  <c r="AD89" i="29"/>
  <c r="U51" i="29"/>
  <c r="AC77" i="27"/>
  <c r="S77" i="28"/>
  <c r="I77" i="27"/>
  <c r="K55" i="28"/>
  <c r="AE55" i="28"/>
  <c r="Q63" i="27"/>
  <c r="R114" i="33" a="1"/>
  <c r="U52" i="31" a="1"/>
  <c r="S73" i="29" a="1"/>
  <c r="Q64" i="28" a="1"/>
  <c r="U41" i="27" a="1"/>
  <c r="G140" i="33" l="1"/>
  <c r="AA140" i="33"/>
  <c r="R114" i="33"/>
  <c r="AD88" i="31"/>
  <c r="J88" i="31"/>
  <c r="U52" i="31"/>
  <c r="K51" i="29"/>
  <c r="AE51" i="29"/>
  <c r="S73" i="29"/>
  <c r="G63" i="27"/>
  <c r="Q64" i="28"/>
  <c r="AA63" i="27"/>
  <c r="AC77" i="28"/>
  <c r="I77" i="28"/>
  <c r="U41" i="27"/>
  <c r="T88" i="33" a="1"/>
  <c r="T69" i="27" a="1"/>
  <c r="U42" i="28" a="1"/>
  <c r="S73" i="31" a="1"/>
  <c r="H114" i="33" l="1"/>
  <c r="AB114" i="33"/>
  <c r="T88" i="33"/>
  <c r="K52" i="31"/>
  <c r="AE52" i="31"/>
  <c r="S73" i="31"/>
  <c r="AC73" i="29"/>
  <c r="I73" i="29"/>
  <c r="AE41" i="27"/>
  <c r="U42" i="28"/>
  <c r="K41" i="27"/>
  <c r="G64" i="28"/>
  <c r="AA64" i="28"/>
  <c r="T69" i="27"/>
  <c r="Q60" i="31" a="1"/>
  <c r="S27" i="27" a="1"/>
  <c r="U52" i="33" a="1"/>
  <c r="T69" i="28" a="1"/>
  <c r="U38" i="29" a="1"/>
  <c r="AD88" i="33" l="1"/>
  <c r="J88" i="33"/>
  <c r="U52" i="33"/>
  <c r="I73" i="31"/>
  <c r="AC73" i="31"/>
  <c r="Q60" i="31"/>
  <c r="G60" i="29"/>
  <c r="AA60" i="29"/>
  <c r="U38" i="29"/>
  <c r="J69" i="27"/>
  <c r="T69" i="28"/>
  <c r="AD69" i="27"/>
  <c r="AE42" i="28"/>
  <c r="K42" i="28"/>
  <c r="S27" i="27"/>
  <c r="U39" i="31" a="1"/>
  <c r="T65" i="29" a="1"/>
  <c r="S73" i="33" a="1"/>
  <c r="S27" i="28" a="1"/>
  <c r="Q27" i="27" a="1"/>
  <c r="K52" i="33" l="1"/>
  <c r="AE52" i="33"/>
  <c r="S73" i="33"/>
  <c r="AA60" i="31"/>
  <c r="G60" i="31"/>
  <c r="U39" i="31"/>
  <c r="K38" i="29"/>
  <c r="AE38" i="29"/>
  <c r="T65" i="29"/>
  <c r="AC27" i="27"/>
  <c r="S27" i="28"/>
  <c r="I27" i="27"/>
  <c r="J69" i="28"/>
  <c r="AD69" i="28"/>
  <c r="Q27" i="27"/>
  <c r="Q27" i="28" a="1"/>
  <c r="S51" i="27" a="1"/>
  <c r="T65" i="31" a="1"/>
  <c r="S23" i="29" a="1"/>
  <c r="Q60" i="33" a="1"/>
  <c r="I73" i="33" l="1"/>
  <c r="AC73" i="33"/>
  <c r="Q60" i="33"/>
  <c r="K39" i="31"/>
  <c r="AE39" i="31"/>
  <c r="T65" i="31"/>
  <c r="J65" i="29"/>
  <c r="AD65" i="29"/>
  <c r="S23" i="29"/>
  <c r="G27" i="27"/>
  <c r="Q27" i="28"/>
  <c r="AA27" i="27"/>
  <c r="I27" i="28"/>
  <c r="AC27" i="28"/>
  <c r="S51" i="27"/>
  <c r="S23" i="31" a="1"/>
  <c r="Q23" i="29" a="1"/>
  <c r="R22" i="27" a="1"/>
  <c r="S52" i="28" a="1"/>
  <c r="U39" i="33" a="1"/>
  <c r="G60" i="33" l="1"/>
  <c r="AA60" i="33"/>
  <c r="U39" i="33"/>
  <c r="J65" i="31"/>
  <c r="AD65" i="31"/>
  <c r="S23" i="31"/>
  <c r="AC23" i="29"/>
  <c r="I23" i="29"/>
  <c r="Q23" i="29"/>
  <c r="I51" i="27"/>
  <c r="S52" i="28"/>
  <c r="AC51" i="27"/>
  <c r="G27" i="28"/>
  <c r="AA27" i="28"/>
  <c r="R22" i="27"/>
  <c r="S48" i="29" a="1"/>
  <c r="T65" i="33" a="1"/>
  <c r="Q23" i="31" a="1"/>
  <c r="Q141" i="27" a="1"/>
  <c r="R22" i="28" a="1"/>
  <c r="K39" i="33" l="1"/>
  <c r="AE39" i="33"/>
  <c r="T65" i="33"/>
  <c r="AC23" i="31"/>
  <c r="I23" i="31"/>
  <c r="Q23" i="31"/>
  <c r="AA23" i="29"/>
  <c r="G23" i="29"/>
  <c r="S48" i="29"/>
  <c r="H22" i="27"/>
  <c r="R22" i="28"/>
  <c r="AB22" i="27"/>
  <c r="I52" i="28"/>
  <c r="AC52" i="28"/>
  <c r="Q141" i="27"/>
  <c r="Q142" i="28" a="1"/>
  <c r="S143" i="27" a="1"/>
  <c r="S49" i="31" a="1"/>
  <c r="R18" i="29" a="1"/>
  <c r="S23" i="33" a="1"/>
  <c r="J65" i="33" l="1"/>
  <c r="AD65" i="33"/>
  <c r="S23" i="33"/>
  <c r="AA23" i="31"/>
  <c r="G23" i="31"/>
  <c r="S49" i="31"/>
  <c r="I48" i="29"/>
  <c r="AC48" i="29"/>
  <c r="R18" i="29"/>
  <c r="AA141" i="27"/>
  <c r="Q142" i="28"/>
  <c r="G141" i="27"/>
  <c r="H22" i="28"/>
  <c r="AB22" i="28"/>
  <c r="S143" i="27"/>
  <c r="Q23" i="33" a="1"/>
  <c r="Q137" i="29" a="1"/>
  <c r="S144" i="28" a="1"/>
  <c r="R18" i="31" a="1"/>
  <c r="R129" i="27" a="1"/>
  <c r="I23" i="33" l="1"/>
  <c r="AC23" i="33"/>
  <c r="Q23" i="33"/>
  <c r="AC49" i="31"/>
  <c r="I49" i="31"/>
  <c r="R18" i="31"/>
  <c r="H18" i="29"/>
  <c r="AB18" i="29"/>
  <c r="Q137" i="29"/>
  <c r="I143" i="27"/>
  <c r="S144" i="28"/>
  <c r="AC143" i="27"/>
  <c r="G142" i="28"/>
  <c r="AA142" i="28"/>
  <c r="R129" i="27"/>
  <c r="R130" i="28" a="1"/>
  <c r="R84" i="27" a="1"/>
  <c r="S49" i="33" a="1"/>
  <c r="Q137" i="31" a="1"/>
  <c r="G138" i="29" l="1"/>
  <c r="AA138" i="29"/>
  <c r="G23" i="33"/>
  <c r="AA23" i="33"/>
  <c r="S49" i="33"/>
  <c r="H18" i="31"/>
  <c r="AB18" i="31"/>
  <c r="Q137" i="31"/>
  <c r="G137" i="29"/>
  <c r="AA137" i="29"/>
  <c r="I140" i="29"/>
  <c r="AB129" i="27"/>
  <c r="R130" i="28"/>
  <c r="H129" i="27"/>
  <c r="I144" i="28"/>
  <c r="AC144" i="28"/>
  <c r="R84" i="27"/>
  <c r="R125" i="29" a="1"/>
  <c r="Q136" i="33" a="1"/>
  <c r="U72" i="27" a="1"/>
  <c r="R18" i="33" a="1"/>
  <c r="R84" i="28" a="1"/>
  <c r="Q136" i="33" l="1"/>
  <c r="AC49" i="33"/>
  <c r="I49" i="33"/>
  <c r="R18" i="33"/>
  <c r="AA137" i="31"/>
  <c r="G137" i="31"/>
  <c r="AC140" i="29"/>
  <c r="R125" i="29"/>
  <c r="AB84" i="27"/>
  <c r="R84" i="28"/>
  <c r="H84" i="27"/>
  <c r="AB130" i="28"/>
  <c r="H130" i="28"/>
  <c r="U72" i="27"/>
  <c r="U47" i="27" a="1"/>
  <c r="R123" i="31" a="1"/>
  <c r="Q137" i="33" a="1"/>
  <c r="R80" i="29" a="1"/>
  <c r="U72" i="28" a="1"/>
  <c r="Q137" i="36" a="1"/>
  <c r="Q137" i="36" l="1"/>
  <c r="G136" i="33"/>
  <c r="AA136" i="33"/>
  <c r="AB18" i="33"/>
  <c r="H18" i="33"/>
  <c r="Q137" i="33"/>
  <c r="R123" i="31"/>
  <c r="H125" i="29"/>
  <c r="AB125" i="29"/>
  <c r="R80" i="29"/>
  <c r="K72" i="27"/>
  <c r="U72" i="28"/>
  <c r="AE72" i="27"/>
  <c r="H84" i="28"/>
  <c r="AB84" i="28"/>
  <c r="U47" i="27"/>
  <c r="R79" i="31" a="1"/>
  <c r="U68" i="29" a="1"/>
  <c r="Q22" i="27" a="1"/>
  <c r="U48" i="28" a="1"/>
  <c r="G137" i="36" l="1"/>
  <c r="AA137" i="36"/>
  <c r="G137" i="33"/>
  <c r="AA137" i="33"/>
  <c r="H123" i="31"/>
  <c r="AB123" i="31"/>
  <c r="R79" i="31"/>
  <c r="AB80" i="29"/>
  <c r="H80" i="29"/>
  <c r="U68" i="29"/>
  <c r="K47" i="27"/>
  <c r="U48" i="28"/>
  <c r="AE47" i="27"/>
  <c r="AE72" i="28"/>
  <c r="K72" i="28"/>
  <c r="Q22" i="27"/>
  <c r="U68" i="31" a="1"/>
  <c r="T16" i="27" a="1"/>
  <c r="R122" i="33" a="1"/>
  <c r="Q22" i="28" a="1"/>
  <c r="U44" i="29" a="1"/>
  <c r="R122" i="33" l="1"/>
  <c r="H79" i="31"/>
  <c r="AB79" i="31"/>
  <c r="U68" i="31"/>
  <c r="K68" i="29"/>
  <c r="AE68" i="29"/>
  <c r="U44" i="29"/>
  <c r="G22" i="27"/>
  <c r="Q22" i="28"/>
  <c r="AA22" i="27"/>
  <c r="K48" i="28"/>
  <c r="AE48" i="28"/>
  <c r="T16" i="27"/>
  <c r="Q18" i="29" a="1"/>
  <c r="U139" i="27" a="1"/>
  <c r="T16" i="28" a="1"/>
  <c r="R79" i="33" a="1"/>
  <c r="U45" i="31" a="1"/>
  <c r="H122" i="33" l="1"/>
  <c r="AB122" i="33"/>
  <c r="R79" i="33"/>
  <c r="K68" i="31"/>
  <c r="AE68" i="31"/>
  <c r="U45" i="31"/>
  <c r="K44" i="29"/>
  <c r="AE44" i="29"/>
  <c r="Q18" i="29"/>
  <c r="J16" i="27"/>
  <c r="T16" i="28"/>
  <c r="AD16" i="27"/>
  <c r="AA22" i="28"/>
  <c r="G22" i="28"/>
  <c r="U139" i="27"/>
  <c r="T12" i="29" a="1"/>
  <c r="U49" i="27" a="1"/>
  <c r="U68" i="33" a="1"/>
  <c r="Q18" i="31" a="1"/>
  <c r="U140" i="28" a="1"/>
  <c r="AB79" i="33" l="1"/>
  <c r="H79" i="33"/>
  <c r="U68" i="33"/>
  <c r="K45" i="31"/>
  <c r="AE45" i="31"/>
  <c r="Q18" i="31"/>
  <c r="G18" i="29"/>
  <c r="AA18" i="29"/>
  <c r="T12" i="29"/>
  <c r="K139" i="27"/>
  <c r="U140" i="28"/>
  <c r="AE139" i="27"/>
  <c r="J16" i="28"/>
  <c r="AD16" i="28"/>
  <c r="U49" i="27"/>
  <c r="U45" i="33" a="1"/>
  <c r="U50" i="28" a="1"/>
  <c r="U67" i="27" a="1"/>
  <c r="T12" i="31" a="1"/>
  <c r="AE68" i="33" l="1"/>
  <c r="K68" i="33"/>
  <c r="U45" i="33"/>
  <c r="AA18" i="31"/>
  <c r="G18" i="31"/>
  <c r="T12" i="31"/>
  <c r="J12" i="29"/>
  <c r="AD12" i="29"/>
  <c r="K49" i="27"/>
  <c r="U50" i="28"/>
  <c r="AE49" i="27"/>
  <c r="K140" i="28"/>
  <c r="AE140" i="28"/>
  <c r="U67" i="27"/>
  <c r="U135" i="31" a="1"/>
  <c r="U68" i="28" a="1"/>
  <c r="U46" i="29" a="1"/>
  <c r="Q18" i="33" a="1"/>
  <c r="K45" i="33" l="1"/>
  <c r="AE45" i="33"/>
  <c r="Q18" i="33"/>
  <c r="AD12" i="31"/>
  <c r="J12" i="31"/>
  <c r="U135" i="31"/>
  <c r="K135" i="29"/>
  <c r="AE135" i="29"/>
  <c r="U46" i="29"/>
  <c r="K67" i="27"/>
  <c r="U68" i="28"/>
  <c r="AE67" i="27"/>
  <c r="K50" i="28"/>
  <c r="AE50" i="28"/>
  <c r="AE15" i="27"/>
  <c r="T12" i="33" a="1"/>
  <c r="U64" i="29" a="1"/>
  <c r="U47" i="31" a="1"/>
  <c r="R132" i="27" a="1"/>
  <c r="AA18" i="33" l="1"/>
  <c r="G18" i="33"/>
  <c r="T12" i="33"/>
  <c r="K135" i="31"/>
  <c r="AE135" i="31"/>
  <c r="U47" i="31"/>
  <c r="K46" i="29"/>
  <c r="AE46" i="29"/>
  <c r="U64" i="29"/>
  <c r="K15" i="27"/>
  <c r="K68" i="28"/>
  <c r="AE68" i="28"/>
  <c r="R132" i="27"/>
  <c r="R133" i="28" a="1"/>
  <c r="U64" i="31" a="1"/>
  <c r="T79" i="27" a="1"/>
  <c r="AD12" i="33" l="1"/>
  <c r="J12" i="33"/>
  <c r="AE47" i="31"/>
  <c r="K47" i="31"/>
  <c r="U64" i="31"/>
  <c r="K64" i="29"/>
  <c r="AE64" i="29"/>
  <c r="H132" i="27"/>
  <c r="R133" i="28"/>
  <c r="AB132" i="27"/>
  <c r="K15" i="28"/>
  <c r="T79" i="27"/>
  <c r="T79" i="28" a="1"/>
  <c r="U47" i="33" a="1"/>
  <c r="R128" i="29" a="1"/>
  <c r="Q126" i="27" a="1"/>
  <c r="K134" i="33" l="1"/>
  <c r="AE134" i="33"/>
  <c r="U47" i="33"/>
  <c r="K64" i="31"/>
  <c r="AE64" i="31"/>
  <c r="R128" i="29"/>
  <c r="AD79" i="27"/>
  <c r="T79" i="28"/>
  <c r="J79" i="27"/>
  <c r="H133" i="28"/>
  <c r="AB133" i="28"/>
  <c r="Q126" i="27"/>
  <c r="T95" i="27" a="1"/>
  <c r="U64" i="33" a="1"/>
  <c r="Q127" i="28" a="1"/>
  <c r="T75" i="29" a="1"/>
  <c r="R127" i="31" a="1"/>
  <c r="K47" i="33" l="1"/>
  <c r="AE47" i="33"/>
  <c r="U64" i="33"/>
  <c r="R127" i="31"/>
  <c r="AB128" i="29"/>
  <c r="H128" i="29"/>
  <c r="T75" i="29"/>
  <c r="G126" i="27"/>
  <c r="Q127" i="28"/>
  <c r="AA126" i="27"/>
  <c r="J79" i="28"/>
  <c r="AD79" i="28"/>
  <c r="T95" i="27"/>
  <c r="U57" i="27" a="1"/>
  <c r="T95" i="28" a="1"/>
  <c r="Q122" i="29" a="1"/>
  <c r="K64" i="33" l="1"/>
  <c r="AE64" i="33"/>
  <c r="AB127" i="31"/>
  <c r="H127" i="31"/>
  <c r="J75" i="29"/>
  <c r="AD75" i="29"/>
  <c r="Q122" i="29"/>
  <c r="AD95" i="27"/>
  <c r="T95" i="28"/>
  <c r="J95" i="27"/>
  <c r="AA127" i="28"/>
  <c r="G127" i="28"/>
  <c r="U57" i="27"/>
  <c r="R126" i="33" a="1"/>
  <c r="Q117" i="31" a="1"/>
  <c r="S144" i="27" a="1"/>
  <c r="U58" i="28" a="1"/>
  <c r="T92" i="29" a="1"/>
  <c r="R126" i="33" l="1"/>
  <c r="Q117" i="31"/>
  <c r="G122" i="29"/>
  <c r="AA122" i="29"/>
  <c r="T92" i="29"/>
  <c r="AE57" i="27"/>
  <c r="U58" i="28"/>
  <c r="K57" i="27"/>
  <c r="AD95" i="28"/>
  <c r="J95" i="28"/>
  <c r="S144" i="27"/>
  <c r="U54" i="29" a="1"/>
  <c r="S145" i="28" a="1"/>
  <c r="U127" i="27" a="1"/>
  <c r="H126" i="33" l="1"/>
  <c r="AB126" i="33"/>
  <c r="G117" i="31"/>
  <c r="AA117" i="31"/>
  <c r="J92" i="29"/>
  <c r="AD92" i="29"/>
  <c r="U54" i="29"/>
  <c r="I144" i="27"/>
  <c r="S145" i="28"/>
  <c r="AC144" i="27"/>
  <c r="K58" i="28"/>
  <c r="AE58" i="28"/>
  <c r="U127" i="27"/>
  <c r="U54" i="31" a="1"/>
  <c r="Q116" i="33" a="1"/>
  <c r="U97" i="27" a="1"/>
  <c r="U128" i="28" a="1"/>
  <c r="S141" i="29" a="1"/>
  <c r="Q116" i="33" l="1"/>
  <c r="U54" i="31"/>
  <c r="K54" i="29"/>
  <c r="AE54" i="29"/>
  <c r="S141" i="29"/>
  <c r="K127" i="27"/>
  <c r="U128" i="28"/>
  <c r="AE127" i="27"/>
  <c r="I145" i="28"/>
  <c r="AC145" i="28"/>
  <c r="U97" i="27"/>
  <c r="U123" i="29" a="1"/>
  <c r="S141" i="31" a="1"/>
  <c r="Q61" i="27" a="1"/>
  <c r="U97" i="28" a="1"/>
  <c r="AA116" i="33" l="1"/>
  <c r="G116" i="33"/>
  <c r="K54" i="31"/>
  <c r="AE54" i="31"/>
  <c r="S141" i="31"/>
  <c r="I141" i="29"/>
  <c r="AC141" i="29"/>
  <c r="U123" i="29"/>
  <c r="K97" i="27"/>
  <c r="U97" i="28"/>
  <c r="AE97" i="27"/>
  <c r="K128" i="28"/>
  <c r="AE128" i="28"/>
  <c r="Q61" i="27"/>
  <c r="Q62" i="28" a="1"/>
  <c r="U54" i="33" a="1"/>
  <c r="U93" i="29" a="1"/>
  <c r="U121" i="31" a="1"/>
  <c r="S121" i="27" a="1"/>
  <c r="U54" i="33" l="1"/>
  <c r="AC141" i="31"/>
  <c r="I141" i="31"/>
  <c r="U121" i="31"/>
  <c r="AE123" i="29"/>
  <c r="K123" i="29"/>
  <c r="U93" i="29"/>
  <c r="AA61" i="27"/>
  <c r="Q62" i="28"/>
  <c r="G61" i="27"/>
  <c r="AE97" i="28"/>
  <c r="K97" i="28"/>
  <c r="S121" i="27"/>
  <c r="U91" i="31" a="1"/>
  <c r="S148" i="27" a="1"/>
  <c r="Q58" i="29" a="1"/>
  <c r="S122" i="28" a="1"/>
  <c r="AE54" i="33" l="1"/>
  <c r="K54" i="33"/>
  <c r="K121" i="31"/>
  <c r="AE121" i="31"/>
  <c r="U91" i="31"/>
  <c r="K93" i="29"/>
  <c r="AE93" i="29"/>
  <c r="Q58" i="29"/>
  <c r="I121" i="27"/>
  <c r="S122" i="28"/>
  <c r="AC121" i="27"/>
  <c r="G62" i="28"/>
  <c r="AA62" i="28"/>
  <c r="S148" i="27"/>
  <c r="Q58" i="31" a="1"/>
  <c r="U120" i="33" a="1"/>
  <c r="S117" i="29" a="1"/>
  <c r="S90" i="27" a="1"/>
  <c r="U120" i="33" l="1"/>
  <c r="K91" i="31"/>
  <c r="AE91" i="31"/>
  <c r="Q58" i="31"/>
  <c r="G58" i="29"/>
  <c r="AA58" i="29"/>
  <c r="S117" i="29"/>
  <c r="I148" i="27"/>
  <c r="AC148" i="27"/>
  <c r="I122" i="28"/>
  <c r="AC122" i="28"/>
  <c r="S90" i="27"/>
  <c r="S107" i="31" a="1"/>
  <c r="Q51" i="27" a="1"/>
  <c r="S149" i="28" a="1"/>
  <c r="U90" i="33" a="1"/>
  <c r="S90" i="28" a="1"/>
  <c r="AE120" i="33" l="1"/>
  <c r="K120" i="33"/>
  <c r="U90" i="33"/>
  <c r="G58" i="31"/>
  <c r="AA58" i="31"/>
  <c r="S107" i="31"/>
  <c r="AC117" i="29"/>
  <c r="I117" i="29"/>
  <c r="AC90" i="27"/>
  <c r="S90" i="28"/>
  <c r="S149" i="28"/>
  <c r="I90" i="27"/>
  <c r="Q51" i="27"/>
  <c r="Q52" i="28" a="1"/>
  <c r="U141" i="27" a="1"/>
  <c r="Q58" i="33" a="1"/>
  <c r="S86" i="29" a="1"/>
  <c r="S146" i="29" a="1"/>
  <c r="AE90" i="33" l="1"/>
  <c r="K90" i="33"/>
  <c r="Q58" i="33"/>
  <c r="I107" i="31"/>
  <c r="AC107" i="31"/>
  <c r="S146" i="29"/>
  <c r="S86" i="29"/>
  <c r="G51" i="27"/>
  <c r="Q52" i="28"/>
  <c r="AA51" i="27"/>
  <c r="I149" i="28"/>
  <c r="AC149" i="28"/>
  <c r="I90" i="28"/>
  <c r="AC90" i="28"/>
  <c r="U141" i="27"/>
  <c r="Q48" i="29" a="1"/>
  <c r="S146" i="31" a="1"/>
  <c r="S106" i="33" a="1"/>
  <c r="U142" i="28" a="1"/>
  <c r="S85" i="31" a="1"/>
  <c r="G58" i="33" l="1"/>
  <c r="AA58" i="33"/>
  <c r="S106" i="33"/>
  <c r="S85" i="31"/>
  <c r="S146" i="31"/>
  <c r="I86" i="29"/>
  <c r="AC86" i="29"/>
  <c r="Q48" i="29"/>
  <c r="I146" i="29"/>
  <c r="AC146" i="29"/>
  <c r="K141" i="27"/>
  <c r="U142" i="28"/>
  <c r="AE141" i="27"/>
  <c r="G52" i="28"/>
  <c r="AA52" i="28"/>
  <c r="T92" i="27" a="1"/>
  <c r="Q49" i="31" a="1"/>
  <c r="U137" i="29" a="1"/>
  <c r="I106" i="33" l="1"/>
  <c r="AC106" i="33"/>
  <c r="AC146" i="31"/>
  <c r="I85" i="31"/>
  <c r="AC85" i="31"/>
  <c r="I146" i="31"/>
  <c r="Q49" i="31"/>
  <c r="G48" i="29"/>
  <c r="AA48" i="29"/>
  <c r="U137" i="29"/>
  <c r="K142" i="28"/>
  <c r="AE142" i="28"/>
  <c r="T92" i="27"/>
  <c r="S143" i="33" a="1"/>
  <c r="R53" i="27" a="1"/>
  <c r="T92" i="28" a="1"/>
  <c r="U137" i="31" a="1"/>
  <c r="S85" i="33" a="1"/>
  <c r="AE138" i="29" l="1"/>
  <c r="K138" i="29"/>
  <c r="S85" i="33"/>
  <c r="S143" i="33"/>
  <c r="AA49" i="31"/>
  <c r="G49" i="31"/>
  <c r="U137" i="31"/>
  <c r="K137" i="29"/>
  <c r="AE137" i="29"/>
  <c r="J92" i="27"/>
  <c r="T92" i="28"/>
  <c r="AD92" i="27"/>
  <c r="R53" i="27"/>
  <c r="Q114" i="27" a="1"/>
  <c r="R54" i="28" a="1"/>
  <c r="U136" i="33" a="1"/>
  <c r="T88" i="29" a="1"/>
  <c r="Q49" i="33" a="1"/>
  <c r="U136" i="33" l="1"/>
  <c r="AC85" i="33"/>
  <c r="I143" i="33"/>
  <c r="I85" i="33"/>
  <c r="Q49" i="33"/>
  <c r="AC143" i="33"/>
  <c r="K137" i="31"/>
  <c r="AE137" i="31"/>
  <c r="T88" i="29"/>
  <c r="AB53" i="27"/>
  <c r="R54" i="28"/>
  <c r="H53" i="27"/>
  <c r="J92" i="28"/>
  <c r="AD92" i="28"/>
  <c r="Q114" i="27"/>
  <c r="U137" i="33" a="1"/>
  <c r="U137" i="36" a="1"/>
  <c r="R85" i="27" a="1"/>
  <c r="T87" i="31" a="1"/>
  <c r="Q115" i="28" a="1"/>
  <c r="R50" i="29" a="1"/>
  <c r="U137" i="36" l="1"/>
  <c r="AE136" i="33"/>
  <c r="K136" i="33"/>
  <c r="AA49" i="33"/>
  <c r="G49" i="33"/>
  <c r="U137" i="33"/>
  <c r="T87" i="31"/>
  <c r="J88" i="29"/>
  <c r="AD88" i="29"/>
  <c r="R50" i="29"/>
  <c r="G114" i="27"/>
  <c r="Q115" i="28"/>
  <c r="AA114" i="27"/>
  <c r="H54" i="28"/>
  <c r="AB54" i="28"/>
  <c r="R85" i="27"/>
  <c r="R85" i="28" a="1"/>
  <c r="Q112" i="29" a="1"/>
  <c r="R51" i="31" a="1"/>
  <c r="S104" i="27" a="1"/>
  <c r="K137" i="36" l="1"/>
  <c r="AE137" i="36"/>
  <c r="AE137" i="33"/>
  <c r="K137" i="33"/>
  <c r="AD87" i="31"/>
  <c r="J87" i="31"/>
  <c r="R51" i="31"/>
  <c r="H50" i="29"/>
  <c r="AB50" i="29"/>
  <c r="Q112" i="29"/>
  <c r="AB85" i="27"/>
  <c r="R85" i="28"/>
  <c r="H85" i="27"/>
  <c r="AA115" i="28"/>
  <c r="G115" i="28"/>
  <c r="S104" i="27"/>
  <c r="T87" i="33" a="1"/>
  <c r="S105" i="28" a="1"/>
  <c r="Q102" i="31" a="1"/>
  <c r="R81" i="29" a="1"/>
  <c r="Q138" i="27" a="1"/>
  <c r="T87" i="33" l="1"/>
  <c r="H51" i="31"/>
  <c r="AB51" i="31"/>
  <c r="Q102" i="31"/>
  <c r="AA112" i="29"/>
  <c r="G112" i="29"/>
  <c r="R81" i="29"/>
  <c r="I104" i="27"/>
  <c r="S105" i="28"/>
  <c r="AC104" i="27"/>
  <c r="AB85" i="28"/>
  <c r="H85" i="28"/>
  <c r="Q138" i="27"/>
  <c r="U113" i="27" a="1"/>
  <c r="R51" i="33" a="1"/>
  <c r="S100" i="29" a="1"/>
  <c r="R80" i="31" a="1"/>
  <c r="Q139" i="28" a="1"/>
  <c r="AD87" i="33" l="1"/>
  <c r="J87" i="33"/>
  <c r="R51" i="33"/>
  <c r="AA102" i="31"/>
  <c r="G102" i="31"/>
  <c r="R80" i="31"/>
  <c r="H81" i="29"/>
  <c r="AB81" i="29"/>
  <c r="S100" i="29"/>
  <c r="G138" i="27"/>
  <c r="Q139" i="28"/>
  <c r="AA138" i="27"/>
  <c r="AC105" i="28"/>
  <c r="I105" i="28"/>
  <c r="U113" i="27"/>
  <c r="Q101" i="33" a="1"/>
  <c r="Q85" i="27" a="1"/>
  <c r="S98" i="31" a="1"/>
  <c r="Q134" i="29" a="1"/>
  <c r="U114" i="28" a="1"/>
  <c r="AB51" i="33" l="1"/>
  <c r="H51" i="33"/>
  <c r="Q101" i="33"/>
  <c r="AB80" i="31"/>
  <c r="H80" i="31"/>
  <c r="S98" i="31"/>
  <c r="I100" i="29"/>
  <c r="AC100" i="29"/>
  <c r="Q134" i="29"/>
  <c r="K113" i="27"/>
  <c r="U114" i="28"/>
  <c r="AE113" i="27"/>
  <c r="G139" i="28"/>
  <c r="AA139" i="28"/>
  <c r="Q85" i="27"/>
  <c r="Q134" i="31" a="1"/>
  <c r="R80" i="33" a="1"/>
  <c r="U151" i="27" a="1"/>
  <c r="U111" i="29" a="1"/>
  <c r="Q85" i="28" a="1"/>
  <c r="G101" i="33" l="1"/>
  <c r="AA101" i="33"/>
  <c r="R80" i="33"/>
  <c r="I98" i="31"/>
  <c r="AC98" i="31"/>
  <c r="Q134" i="31"/>
  <c r="AA134" i="29"/>
  <c r="G134" i="29"/>
  <c r="U111" i="29"/>
  <c r="AA85" i="27"/>
  <c r="Q85" i="28"/>
  <c r="G85" i="27"/>
  <c r="AE114" i="28"/>
  <c r="K114" i="28"/>
  <c r="U151" i="27"/>
  <c r="U152" i="28" a="1"/>
  <c r="U120" i="31" a="1"/>
  <c r="S97" i="33" a="1"/>
  <c r="S105" i="27" a="1"/>
  <c r="Q81" i="29" a="1"/>
  <c r="H80" i="33" l="1"/>
  <c r="AB80" i="33"/>
  <c r="S97" i="33"/>
  <c r="G134" i="31"/>
  <c r="AA134" i="31"/>
  <c r="U120" i="31"/>
  <c r="K111" i="29"/>
  <c r="AE111" i="29"/>
  <c r="Q81" i="29"/>
  <c r="K151" i="27"/>
  <c r="U152" i="28"/>
  <c r="AE151" i="27"/>
  <c r="G85" i="28"/>
  <c r="AA85" i="28"/>
  <c r="S105" i="27"/>
  <c r="U149" i="29" a="1"/>
  <c r="U118" i="33" a="1"/>
  <c r="Q74" i="27" a="1"/>
  <c r="Q133" i="33" a="1"/>
  <c r="S106" i="28" a="1"/>
  <c r="Q80" i="31" a="1"/>
  <c r="U118" i="33" l="1"/>
  <c r="AC97" i="33"/>
  <c r="I97" i="33"/>
  <c r="Q133" i="33"/>
  <c r="AE120" i="31"/>
  <c r="K120" i="31"/>
  <c r="Q80" i="31"/>
  <c r="G81" i="29"/>
  <c r="AA81" i="29"/>
  <c r="U149" i="29"/>
  <c r="I105" i="27"/>
  <c r="S106" i="28"/>
  <c r="AC105" i="27"/>
  <c r="K152" i="28"/>
  <c r="AE152" i="28"/>
  <c r="Q74" i="27"/>
  <c r="Q74" i="28" a="1"/>
  <c r="S101" i="29" a="1"/>
  <c r="U149" i="27" a="1"/>
  <c r="U149" i="31" a="1"/>
  <c r="U119" i="33" a="1"/>
  <c r="K118" i="33" l="1"/>
  <c r="AE118" i="33"/>
  <c r="G133" i="33"/>
  <c r="AA133" i="33"/>
  <c r="U119" i="33"/>
  <c r="AA80" i="31"/>
  <c r="G80" i="31"/>
  <c r="U149" i="31"/>
  <c r="K149" i="29"/>
  <c r="AE149" i="29"/>
  <c r="S101" i="29"/>
  <c r="AA74" i="27"/>
  <c r="Q74" i="28"/>
  <c r="G74" i="27"/>
  <c r="I106" i="28"/>
  <c r="AC106" i="28"/>
  <c r="U149" i="27"/>
  <c r="S135" i="27" a="1"/>
  <c r="S99" i="31" a="1"/>
  <c r="U150" i="28" a="1"/>
  <c r="Q80" i="33" a="1"/>
  <c r="Q70" i="29" a="1"/>
  <c r="AE119" i="33" l="1"/>
  <c r="K119" i="33"/>
  <c r="Q80" i="33"/>
  <c r="K149" i="31"/>
  <c r="AE149" i="31"/>
  <c r="S99" i="31"/>
  <c r="AC101" i="29"/>
  <c r="I101" i="29"/>
  <c r="Q70" i="29"/>
  <c r="K149" i="27"/>
  <c r="U150" i="28"/>
  <c r="AE149" i="27"/>
  <c r="G74" i="28"/>
  <c r="AA74" i="28"/>
  <c r="S135" i="27"/>
  <c r="U147" i="33" a="1"/>
  <c r="R105" i="27" a="1"/>
  <c r="S136" i="28" a="1"/>
  <c r="U147" i="29" a="1"/>
  <c r="Q70" i="31" a="1"/>
  <c r="G80" i="33" l="1"/>
  <c r="AA80" i="33"/>
  <c r="U147" i="33"/>
  <c r="I99" i="31"/>
  <c r="AC99" i="31"/>
  <c r="Q70" i="31"/>
  <c r="AA70" i="29"/>
  <c r="G70" i="29"/>
  <c r="U147" i="29"/>
  <c r="I135" i="27"/>
  <c r="S136" i="28"/>
  <c r="AC135" i="27"/>
  <c r="K150" i="28"/>
  <c r="AE150" i="28"/>
  <c r="R105" i="27"/>
  <c r="R106" i="28" a="1"/>
  <c r="S98" i="33" a="1"/>
  <c r="S131" i="29" a="1"/>
  <c r="U147" i="31" a="1"/>
  <c r="T73" i="27" a="1"/>
  <c r="K147" i="33" l="1"/>
  <c r="AE147" i="33"/>
  <c r="S98" i="33"/>
  <c r="AA70" i="31"/>
  <c r="G70" i="31"/>
  <c r="U147" i="31"/>
  <c r="K147" i="29"/>
  <c r="AE147" i="29"/>
  <c r="S131" i="29"/>
  <c r="AB105" i="27"/>
  <c r="R106" i="28"/>
  <c r="H105" i="27"/>
  <c r="I136" i="28"/>
  <c r="AC136" i="28"/>
  <c r="T73" i="27"/>
  <c r="Q70" i="33" a="1"/>
  <c r="R101" i="29" a="1"/>
  <c r="S125" i="31" a="1"/>
  <c r="T73" i="28" a="1"/>
  <c r="T128" i="27" a="1"/>
  <c r="I98" i="33" l="1"/>
  <c r="AC98" i="33"/>
  <c r="Q70" i="33"/>
  <c r="K147" i="31"/>
  <c r="AE147" i="31"/>
  <c r="S125" i="31"/>
  <c r="I131" i="29"/>
  <c r="AC131" i="29"/>
  <c r="R101" i="29"/>
  <c r="AD73" i="27"/>
  <c r="T73" i="28"/>
  <c r="J73" i="27"/>
  <c r="AB106" i="28"/>
  <c r="H106" i="28"/>
  <c r="T128" i="27"/>
  <c r="T129" i="28" a="1"/>
  <c r="U98" i="27" a="1"/>
  <c r="R99" i="31" a="1"/>
  <c r="T69" i="29" a="1"/>
  <c r="U144" i="33" a="1"/>
  <c r="AE145" i="33" l="1"/>
  <c r="K145" i="33"/>
  <c r="G70" i="33"/>
  <c r="AA70" i="33"/>
  <c r="U144" i="33"/>
  <c r="I125" i="31"/>
  <c r="AC125" i="31"/>
  <c r="R99" i="31"/>
  <c r="H101" i="29"/>
  <c r="AB101" i="29"/>
  <c r="T69" i="29"/>
  <c r="J128" i="27"/>
  <c r="T129" i="28"/>
  <c r="AD128" i="27"/>
  <c r="AD73" i="28"/>
  <c r="J73" i="28"/>
  <c r="U98" i="27"/>
  <c r="U146" i="36" a="1"/>
  <c r="U98" i="28" a="1"/>
  <c r="T69" i="31" a="1"/>
  <c r="T124" i="29" a="1"/>
  <c r="S124" i="33" a="1"/>
  <c r="T62" i="27" a="1"/>
  <c r="U146" i="36" l="1"/>
  <c r="K144" i="33"/>
  <c r="AE144" i="33"/>
  <c r="S124" i="33"/>
  <c r="H99" i="31"/>
  <c r="AB99" i="31"/>
  <c r="T69" i="31"/>
  <c r="J69" i="29"/>
  <c r="AD69" i="29"/>
  <c r="T124" i="29"/>
  <c r="K98" i="27"/>
  <c r="U98" i="28"/>
  <c r="AE98" i="27"/>
  <c r="J129" i="28"/>
  <c r="AD129" i="28"/>
  <c r="T62" i="27"/>
  <c r="U144" i="27" a="1"/>
  <c r="T122" i="31" a="1"/>
  <c r="R98" i="33" a="1"/>
  <c r="U94" i="29" a="1"/>
  <c r="T63" i="28" a="1"/>
  <c r="AE146" i="36" l="1"/>
  <c r="K146" i="36"/>
  <c r="AC124" i="33"/>
  <c r="I124" i="33"/>
  <c r="R98" i="33"/>
  <c r="AD69" i="31"/>
  <c r="J69" i="31"/>
  <c r="T122" i="31"/>
  <c r="J124" i="29"/>
  <c r="U94" i="29"/>
  <c r="AD124" i="29"/>
  <c r="AD62" i="27"/>
  <c r="T63" i="28"/>
  <c r="J62" i="27"/>
  <c r="K98" i="28"/>
  <c r="AE98" i="28"/>
  <c r="U144" i="27"/>
  <c r="T69" i="33" a="1"/>
  <c r="S126" i="27" a="1"/>
  <c r="U145" i="28" a="1"/>
  <c r="U92" i="31" a="1"/>
  <c r="AB98" i="33" l="1"/>
  <c r="H98" i="33"/>
  <c r="T69" i="33"/>
  <c r="J122" i="31"/>
  <c r="AD122" i="31"/>
  <c r="U92" i="31"/>
  <c r="K94" i="29"/>
  <c r="AE94" i="29"/>
  <c r="K144" i="27"/>
  <c r="U145" i="28"/>
  <c r="AE144" i="27"/>
  <c r="AD63" i="28"/>
  <c r="J63" i="28"/>
  <c r="S126" i="27"/>
  <c r="T121" i="33" a="1"/>
  <c r="U141" i="29" a="1"/>
  <c r="T98" i="27" a="1"/>
  <c r="S127" i="28" a="1"/>
  <c r="T59" i="31" a="1"/>
  <c r="J69" i="33" l="1"/>
  <c r="AD69" i="33"/>
  <c r="T121" i="33"/>
  <c r="AE92" i="31"/>
  <c r="K92" i="31"/>
  <c r="T59" i="31"/>
  <c r="J59" i="29"/>
  <c r="AD59" i="29"/>
  <c r="U141" i="29"/>
  <c r="I126" i="27"/>
  <c r="S127" i="28"/>
  <c r="AC126" i="27"/>
  <c r="K145" i="28"/>
  <c r="AE145" i="28"/>
  <c r="T98" i="27"/>
  <c r="S122" i="29" a="1"/>
  <c r="R62" i="27" a="1"/>
  <c r="U141" i="31" a="1"/>
  <c r="U91" i="33" a="1"/>
  <c r="T98" i="28" a="1"/>
  <c r="J121" i="33" l="1"/>
  <c r="AD121" i="33"/>
  <c r="U91" i="33"/>
  <c r="AD59" i="31"/>
  <c r="J59" i="31"/>
  <c r="U141" i="31"/>
  <c r="K141" i="29"/>
  <c r="AE141" i="29"/>
  <c r="S122" i="29"/>
  <c r="J98" i="27"/>
  <c r="T98" i="28"/>
  <c r="AD98" i="27"/>
  <c r="I127" i="28"/>
  <c r="AC127" i="28"/>
  <c r="R62" i="27"/>
  <c r="R91" i="27" a="1"/>
  <c r="R63" i="28" a="1"/>
  <c r="S117" i="31" a="1"/>
  <c r="T94" i="29" a="1"/>
  <c r="T59" i="33" a="1"/>
  <c r="K91" i="33" l="1"/>
  <c r="AE91" i="33"/>
  <c r="T59" i="33"/>
  <c r="K141" i="31"/>
  <c r="AE141" i="31"/>
  <c r="S117" i="31"/>
  <c r="AC122" i="29"/>
  <c r="I122" i="29"/>
  <c r="T94" i="29"/>
  <c r="AB62" i="27"/>
  <c r="R63" i="28"/>
  <c r="H62" i="27"/>
  <c r="J98" i="28"/>
  <c r="AD98" i="28"/>
  <c r="R91" i="27"/>
  <c r="T92" i="31" a="1"/>
  <c r="R91" i="28" a="1"/>
  <c r="R52" i="27" a="1"/>
  <c r="AD59" i="33" l="1"/>
  <c r="J59" i="33"/>
  <c r="I117" i="31"/>
  <c r="AC117" i="31"/>
  <c r="T92" i="31"/>
  <c r="J94" i="29"/>
  <c r="AD94" i="29"/>
  <c r="H91" i="27"/>
  <c r="R91" i="28"/>
  <c r="AB91" i="27"/>
  <c r="AB63" i="28"/>
  <c r="H63" i="28"/>
  <c r="R52" i="27"/>
  <c r="S116" i="33" a="1"/>
  <c r="R87" i="29" a="1"/>
  <c r="R59" i="31" a="1"/>
  <c r="R53" i="28" a="1"/>
  <c r="T38" i="27" a="1"/>
  <c r="S116" i="33" l="1"/>
  <c r="AD92" i="31"/>
  <c r="J92" i="31"/>
  <c r="R59" i="31"/>
  <c r="H59" i="29"/>
  <c r="AB59" i="29"/>
  <c r="R87" i="29"/>
  <c r="AB52" i="27"/>
  <c r="R53" i="28"/>
  <c r="H52" i="27"/>
  <c r="AB91" i="28"/>
  <c r="H91" i="28"/>
  <c r="T38" i="27"/>
  <c r="T91" i="33" a="1"/>
  <c r="T39" i="28" a="1"/>
  <c r="R86" i="31" a="1"/>
  <c r="R49" i="29" a="1"/>
  <c r="R76" i="27" a="1"/>
  <c r="I116" i="33" l="1"/>
  <c r="AC116" i="33"/>
  <c r="T91" i="33"/>
  <c r="AB59" i="31"/>
  <c r="H59" i="31"/>
  <c r="R86" i="31"/>
  <c r="AB87" i="29"/>
  <c r="H87" i="29"/>
  <c r="R49" i="29"/>
  <c r="J38" i="27"/>
  <c r="T39" i="28"/>
  <c r="AD38" i="27"/>
  <c r="AB53" i="28"/>
  <c r="H53" i="28"/>
  <c r="R76" i="27"/>
  <c r="U61" i="27" a="1"/>
  <c r="R59" i="33" a="1"/>
  <c r="R76" i="28" a="1"/>
  <c r="T34" i="29" a="1"/>
  <c r="R50" i="31" a="1"/>
  <c r="J91" i="33" l="1"/>
  <c r="AD91" i="33"/>
  <c r="R59" i="33"/>
  <c r="AB86" i="31"/>
  <c r="H86" i="31"/>
  <c r="R50" i="31"/>
  <c r="H49" i="29"/>
  <c r="AB49" i="29"/>
  <c r="T34" i="29"/>
  <c r="AB76" i="27"/>
  <c r="R76" i="28"/>
  <c r="H76" i="27"/>
  <c r="J39" i="28"/>
  <c r="AD39" i="28"/>
  <c r="U61" i="27"/>
  <c r="S48" i="27" a="1"/>
  <c r="T35" i="31" a="1"/>
  <c r="R86" i="33" a="1"/>
  <c r="U62" i="28" a="1"/>
  <c r="AB59" i="33" l="1"/>
  <c r="H59" i="33"/>
  <c r="R86" i="33"/>
  <c r="H50" i="31"/>
  <c r="AB50" i="31"/>
  <c r="T35" i="31"/>
  <c r="J34" i="29"/>
  <c r="AD34" i="29"/>
  <c r="K61" i="27"/>
  <c r="U62" i="28"/>
  <c r="AE61" i="27"/>
  <c r="AB76" i="28"/>
  <c r="H76" i="28"/>
  <c r="S48" i="27"/>
  <c r="R50" i="33" a="1"/>
  <c r="U58" i="29" a="1"/>
  <c r="S49" i="28" a="1"/>
  <c r="R72" i="31" a="1"/>
  <c r="Q36" i="27" a="1"/>
  <c r="AB86" i="33" l="1"/>
  <c r="H86" i="33"/>
  <c r="R50" i="33"/>
  <c r="AD35" i="31"/>
  <c r="J35" i="31"/>
  <c r="R72" i="31"/>
  <c r="H72" i="29"/>
  <c r="AB72" i="29"/>
  <c r="U58" i="29"/>
  <c r="I48" i="27"/>
  <c r="S49" i="28"/>
  <c r="AC48" i="27"/>
  <c r="AE62" i="28"/>
  <c r="K62" i="28"/>
  <c r="Q36" i="27"/>
  <c r="T40" i="27" a="1"/>
  <c r="Q37" i="28" a="1"/>
  <c r="T35" i="33" a="1"/>
  <c r="U58" i="31" a="1"/>
  <c r="S45" i="29" a="1"/>
  <c r="H50" i="33" l="1"/>
  <c r="AB50" i="33"/>
  <c r="T35" i="33"/>
  <c r="H72" i="31"/>
  <c r="AB72" i="31"/>
  <c r="U58" i="31"/>
  <c r="AE58" i="29"/>
  <c r="S45" i="29"/>
  <c r="K58" i="29"/>
  <c r="AA36" i="27"/>
  <c r="Q37" i="28"/>
  <c r="G36" i="27"/>
  <c r="I49" i="28"/>
  <c r="AC49" i="28"/>
  <c r="T40" i="27"/>
  <c r="Q32" i="29" a="1"/>
  <c r="R72" i="33" a="1"/>
  <c r="S46" i="31" a="1"/>
  <c r="T41" i="28" a="1"/>
  <c r="R45" i="27" a="1"/>
  <c r="AD35" i="33" l="1"/>
  <c r="J35" i="33"/>
  <c r="R72" i="33"/>
  <c r="AE58" i="31"/>
  <c r="K58" i="31"/>
  <c r="S46" i="31"/>
  <c r="AC45" i="29"/>
  <c r="I45" i="29"/>
  <c r="Q32" i="29"/>
  <c r="AD40" i="27"/>
  <c r="T41" i="28"/>
  <c r="J40" i="27"/>
  <c r="G37" i="28"/>
  <c r="AA37" i="28"/>
  <c r="R45" i="27"/>
  <c r="U82" i="27" a="1"/>
  <c r="R46" i="28" a="1"/>
  <c r="T37" i="29" a="1"/>
  <c r="U58" i="33" a="1"/>
  <c r="Q33" i="31" a="1"/>
  <c r="H72" i="33" l="1"/>
  <c r="AB72" i="33"/>
  <c r="U58" i="33"/>
  <c r="I46" i="31"/>
  <c r="AC46" i="31"/>
  <c r="Q33" i="31"/>
  <c r="G32" i="29"/>
  <c r="AA32" i="29"/>
  <c r="T37" i="29"/>
  <c r="AB45" i="27"/>
  <c r="R46" i="28"/>
  <c r="H45" i="27"/>
  <c r="AD41" i="28"/>
  <c r="J41" i="28"/>
  <c r="U82" i="27"/>
  <c r="U82" i="28" a="1"/>
  <c r="S46" i="33" a="1"/>
  <c r="R42" i="29" a="1"/>
  <c r="S71" i="27" a="1"/>
  <c r="T38" i="31" a="1"/>
  <c r="AE58" i="33" l="1"/>
  <c r="K58" i="33"/>
  <c r="S46" i="33"/>
  <c r="G33" i="31"/>
  <c r="AA33" i="31"/>
  <c r="T38" i="31"/>
  <c r="J37" i="29"/>
  <c r="AD37" i="29"/>
  <c r="R42" i="29"/>
  <c r="K82" i="27"/>
  <c r="U82" i="28"/>
  <c r="AE82" i="27"/>
  <c r="AB46" i="28"/>
  <c r="H46" i="28"/>
  <c r="S71" i="27"/>
  <c r="AC71" i="27" s="1"/>
  <c r="R43" i="31" a="1"/>
  <c r="U78" i="29" a="1"/>
  <c r="Q33" i="33" a="1"/>
  <c r="S68" i="27" a="1"/>
  <c r="AC46" i="33" l="1"/>
  <c r="I46" i="33"/>
  <c r="Q33" i="33"/>
  <c r="J38" i="31"/>
  <c r="AD38" i="31"/>
  <c r="R43" i="31"/>
  <c r="H42" i="29"/>
  <c r="AB42" i="29"/>
  <c r="U78" i="29"/>
  <c r="I71" i="27"/>
  <c r="AE82" i="28"/>
  <c r="K82" i="28"/>
  <c r="S68" i="27"/>
  <c r="S71" i="28" a="1"/>
  <c r="T38" i="33" a="1"/>
  <c r="U77" i="31" a="1"/>
  <c r="Q54" i="27" a="1"/>
  <c r="G33" i="33" l="1"/>
  <c r="AA33" i="33"/>
  <c r="T38" i="33"/>
  <c r="H43" i="31"/>
  <c r="AB43" i="31"/>
  <c r="U77" i="31"/>
  <c r="AE78" i="29"/>
  <c r="K78" i="29"/>
  <c r="I68" i="27"/>
  <c r="S71" i="28"/>
  <c r="AC68" i="27"/>
  <c r="Q54" i="27"/>
  <c r="Q55" i="28" a="1"/>
  <c r="T42" i="27" a="1"/>
  <c r="R43" i="33" a="1"/>
  <c r="S67" i="29" a="1"/>
  <c r="J38" i="33" l="1"/>
  <c r="AD38" i="33"/>
  <c r="R43" i="33"/>
  <c r="AE77" i="31"/>
  <c r="K77" i="31"/>
  <c r="S67" i="29"/>
  <c r="I67" i="29" s="1"/>
  <c r="AA54" i="27"/>
  <c r="Q55" i="28"/>
  <c r="G54" i="27"/>
  <c r="I71" i="28"/>
  <c r="AC71" i="28"/>
  <c r="T42" i="27"/>
  <c r="U77" i="33" a="1"/>
  <c r="Q51" i="29" a="1"/>
  <c r="R30" i="27" a="1"/>
  <c r="S67" i="31" a="1"/>
  <c r="T43" i="28" a="1"/>
  <c r="H43" i="33" l="1"/>
  <c r="AB43" i="33"/>
  <c r="U77" i="33"/>
  <c r="S67" i="31"/>
  <c r="AC67" i="29"/>
  <c r="Q51" i="29"/>
  <c r="AD42" i="27"/>
  <c r="T43" i="28"/>
  <c r="J42" i="27"/>
  <c r="AA55" i="28"/>
  <c r="G55" i="28"/>
  <c r="R30" i="27"/>
  <c r="T39" i="29" a="1"/>
  <c r="Q52" i="31" a="1"/>
  <c r="R30" i="28" a="1"/>
  <c r="U13" i="27" a="1"/>
  <c r="K77" i="33" l="1"/>
  <c r="AE77" i="33"/>
  <c r="AC67" i="31"/>
  <c r="I67" i="31"/>
  <c r="Q52" i="31"/>
  <c r="AA51" i="29"/>
  <c r="G51" i="29"/>
  <c r="T39" i="29"/>
  <c r="AB30" i="27"/>
  <c r="R30" i="28"/>
  <c r="H30" i="27"/>
  <c r="AD43" i="28"/>
  <c r="J43" i="28"/>
  <c r="U13" i="27"/>
  <c r="T40" i="31" a="1"/>
  <c r="S67" i="33" a="1"/>
  <c r="R25" i="29" a="1"/>
  <c r="U13" i="28" a="1"/>
  <c r="S19" i="27" a="1"/>
  <c r="S67" i="33" l="1"/>
  <c r="G52" i="31"/>
  <c r="AA52" i="31"/>
  <c r="T40" i="31"/>
  <c r="J39" i="29"/>
  <c r="AD39" i="29"/>
  <c r="R25" i="29"/>
  <c r="K13" i="27"/>
  <c r="U13" i="28"/>
  <c r="AE13" i="27"/>
  <c r="H30" i="28"/>
  <c r="AB30" i="28"/>
  <c r="S19" i="27"/>
  <c r="S63" i="36" a="1"/>
  <c r="R25" i="31" a="1"/>
  <c r="Q52" i="33" a="1"/>
  <c r="S19" i="28" a="1"/>
  <c r="U9" i="29" a="1"/>
  <c r="R26" i="27" a="1"/>
  <c r="S63" i="36" l="1"/>
  <c r="AC63" i="36" s="1"/>
  <c r="AC67" i="33"/>
  <c r="I67" i="33"/>
  <c r="Q52" i="33"/>
  <c r="J40" i="31"/>
  <c r="AD40" i="31"/>
  <c r="R25" i="31"/>
  <c r="H25" i="29"/>
  <c r="AB25" i="29"/>
  <c r="U9" i="29"/>
  <c r="I19" i="27"/>
  <c r="S19" i="28"/>
  <c r="AC19" i="27"/>
  <c r="AE13" i="28"/>
  <c r="K13" i="28"/>
  <c r="R26" i="27"/>
  <c r="S15" i="29" a="1"/>
  <c r="R26" i="28" a="1"/>
  <c r="T40" i="33" a="1"/>
  <c r="U9" i="31" a="1"/>
  <c r="R24" i="27" a="1"/>
  <c r="I63" i="36" l="1"/>
  <c r="G52" i="33"/>
  <c r="AA52" i="33"/>
  <c r="T40" i="33"/>
  <c r="H25" i="31"/>
  <c r="AB25" i="31"/>
  <c r="U9" i="31"/>
  <c r="AE9" i="29"/>
  <c r="K9" i="29"/>
  <c r="S15" i="29"/>
  <c r="H26" i="27"/>
  <c r="R26" i="28"/>
  <c r="AB26" i="27"/>
  <c r="I19" i="28"/>
  <c r="AC19" i="28"/>
  <c r="R24" i="27"/>
  <c r="R24" i="28" a="1"/>
  <c r="R22" i="29" a="1"/>
  <c r="R25" i="33" a="1"/>
  <c r="S15" i="31" a="1"/>
  <c r="AD40" i="33" l="1"/>
  <c r="J40" i="33"/>
  <c r="R25" i="33"/>
  <c r="AE9" i="31"/>
  <c r="K9" i="31"/>
  <c r="S15" i="31"/>
  <c r="I15" i="29"/>
  <c r="AC15" i="29"/>
  <c r="R22" i="29"/>
  <c r="AB24" i="27"/>
  <c r="R24" i="28"/>
  <c r="H24" i="27"/>
  <c r="H26" i="28"/>
  <c r="AB26" i="28"/>
  <c r="J15" i="27"/>
  <c r="R22" i="31" a="1"/>
  <c r="U9" i="33" a="1"/>
  <c r="U25" i="27" a="1"/>
  <c r="R20" i="29" a="1"/>
  <c r="H25" i="33" l="1"/>
  <c r="AB25" i="33"/>
  <c r="U9" i="33"/>
  <c r="I15" i="31"/>
  <c r="AC15" i="31"/>
  <c r="R22" i="31"/>
  <c r="AB22" i="29"/>
  <c r="H22" i="29"/>
  <c r="R20" i="29"/>
  <c r="AD15" i="27"/>
  <c r="AB24" i="28"/>
  <c r="H24" i="28"/>
  <c r="U25" i="27"/>
  <c r="R20" i="31" a="1"/>
  <c r="S12" i="27" a="1"/>
  <c r="S15" i="33" a="1"/>
  <c r="U25" i="28" a="1"/>
  <c r="AE9" i="33" l="1"/>
  <c r="K9" i="33"/>
  <c r="S15" i="33"/>
  <c r="AB22" i="31"/>
  <c r="H22" i="31"/>
  <c r="R20" i="31"/>
  <c r="AB20" i="29"/>
  <c r="H20" i="29"/>
  <c r="K25" i="27"/>
  <c r="U25" i="28"/>
  <c r="AE25" i="27"/>
  <c r="J15" i="28"/>
  <c r="AD15" i="28"/>
  <c r="S12" i="27"/>
  <c r="U21" i="29" a="1"/>
  <c r="Q29" i="27" a="1"/>
  <c r="R22" i="33" a="1"/>
  <c r="S12" i="28" a="1"/>
  <c r="AC15" i="33" l="1"/>
  <c r="I15" i="33"/>
  <c r="R22" i="33"/>
  <c r="AB20" i="31"/>
  <c r="H20" i="31"/>
  <c r="U21" i="29"/>
  <c r="AC12" i="27"/>
  <c r="S12" i="28"/>
  <c r="I12" i="27"/>
  <c r="AE25" i="28"/>
  <c r="K25" i="28"/>
  <c r="Q29" i="27"/>
  <c r="R18" i="27" a="1"/>
  <c r="U21" i="31" a="1"/>
  <c r="Q29" i="28" a="1"/>
  <c r="R20" i="33" a="1"/>
  <c r="AB22" i="33" l="1"/>
  <c r="H22" i="33"/>
  <c r="R20" i="33"/>
  <c r="U21" i="31"/>
  <c r="K21" i="29"/>
  <c r="AE21" i="29"/>
  <c r="G29" i="27"/>
  <c r="Q29" i="28"/>
  <c r="AA29" i="27"/>
  <c r="I12" i="28"/>
  <c r="AC12" i="28"/>
  <c r="R18" i="27"/>
  <c r="Q25" i="27" a="1"/>
  <c r="R18" i="28" a="1"/>
  <c r="Q24" i="29" a="1"/>
  <c r="H20" i="33" l="1"/>
  <c r="AB20" i="33"/>
  <c r="AE21" i="31"/>
  <c r="K21" i="31"/>
  <c r="Q24" i="29"/>
  <c r="H18" i="27"/>
  <c r="R18" i="28"/>
  <c r="AB18" i="27"/>
  <c r="G29" i="28"/>
  <c r="AA29" i="28"/>
  <c r="Q25" i="27"/>
  <c r="Q25" i="28" a="1"/>
  <c r="S14" i="27" a="1"/>
  <c r="U21" i="33" a="1"/>
  <c r="Q24" i="31" a="1"/>
  <c r="R14" i="29" a="1"/>
  <c r="U21" i="33" l="1"/>
  <c r="Q24" i="31"/>
  <c r="G24" i="29"/>
  <c r="AA24" i="29"/>
  <c r="R14" i="29"/>
  <c r="AA25" i="27"/>
  <c r="Q25" i="28"/>
  <c r="G25" i="27"/>
  <c r="AB18" i="28"/>
  <c r="H18" i="28"/>
  <c r="S14" i="27"/>
  <c r="S14" i="28" a="1"/>
  <c r="R12" i="27" a="1"/>
  <c r="Q21" i="29" a="1"/>
  <c r="R14" i="31" a="1"/>
  <c r="K21" i="33" l="1"/>
  <c r="AE21" i="33"/>
  <c r="G24" i="31"/>
  <c r="AA24" i="31"/>
  <c r="R14" i="31"/>
  <c r="H14" i="29"/>
  <c r="AB14" i="29"/>
  <c r="Q21" i="29"/>
  <c r="I14" i="27"/>
  <c r="S14" i="28"/>
  <c r="AC14" i="27"/>
  <c r="G25" i="28"/>
  <c r="AA25" i="28"/>
  <c r="R12" i="27"/>
  <c r="Q24" i="33" a="1"/>
  <c r="S72" i="27" a="1"/>
  <c r="Q21" i="31" a="1"/>
  <c r="S10" i="29" a="1"/>
  <c r="R12" i="28" a="1"/>
  <c r="Q24" i="33" l="1"/>
  <c r="AB14" i="31"/>
  <c r="H14" i="31"/>
  <c r="Q21" i="31"/>
  <c r="AA21" i="29"/>
  <c r="G21" i="29"/>
  <c r="S10" i="29"/>
  <c r="AB12" i="27"/>
  <c r="R12" i="28"/>
  <c r="H12" i="27"/>
  <c r="I14" i="28"/>
  <c r="AC14" i="28"/>
  <c r="S72" i="27"/>
  <c r="R14" i="33" a="1"/>
  <c r="S10" i="31" a="1"/>
  <c r="U121" i="27" a="1"/>
  <c r="S72" i="28" a="1"/>
  <c r="G24" i="33" l="1"/>
  <c r="AA24" i="33"/>
  <c r="R14" i="33"/>
  <c r="G21" i="31"/>
  <c r="AA21" i="31"/>
  <c r="S10" i="31"/>
  <c r="I10" i="29"/>
  <c r="AC10" i="29"/>
  <c r="AC72" i="27"/>
  <c r="S72" i="28"/>
  <c r="I72" i="27"/>
  <c r="H12" i="28"/>
  <c r="AB12" i="28"/>
  <c r="U121" i="27"/>
  <c r="Q21" i="33" a="1"/>
  <c r="S68" i="29" a="1"/>
  <c r="U122" i="28" a="1"/>
  <c r="U148" i="27" a="1"/>
  <c r="H14" i="33" l="1"/>
  <c r="AB14" i="33"/>
  <c r="Q21" i="33"/>
  <c r="I10" i="31"/>
  <c r="AC10" i="31"/>
  <c r="S68" i="29"/>
  <c r="K121" i="27"/>
  <c r="U122" i="28"/>
  <c r="AE121" i="27"/>
  <c r="I72" i="28"/>
  <c r="AC72" i="28"/>
  <c r="U148" i="27"/>
  <c r="S68" i="31" a="1"/>
  <c r="U117" i="29" a="1"/>
  <c r="S10" i="33" a="1"/>
  <c r="U90" i="27" a="1"/>
  <c r="AA21" i="33" l="1"/>
  <c r="G21" i="33"/>
  <c r="S10" i="33"/>
  <c r="S68" i="31"/>
  <c r="I68" i="29"/>
  <c r="AC68" i="29"/>
  <c r="U117" i="29"/>
  <c r="AE148" i="27"/>
  <c r="K148" i="27"/>
  <c r="AE122" i="28"/>
  <c r="K122" i="28"/>
  <c r="U90" i="27"/>
  <c r="U149" i="28" a="1"/>
  <c r="U107" i="31" a="1"/>
  <c r="T51" i="27" a="1"/>
  <c r="U90" i="28" a="1"/>
  <c r="AC10" i="33" l="1"/>
  <c r="I10" i="33"/>
  <c r="I68" i="31"/>
  <c r="AC68" i="31"/>
  <c r="U107" i="31"/>
  <c r="K117" i="29"/>
  <c r="AE117" i="29"/>
  <c r="K90" i="27"/>
  <c r="U149" i="28"/>
  <c r="U90" i="28"/>
  <c r="AE90" i="27"/>
  <c r="T51" i="27"/>
  <c r="U86" i="29" a="1"/>
  <c r="T52" i="28" a="1"/>
  <c r="S68" i="33" a="1"/>
  <c r="U146" i="29" a="1"/>
  <c r="T121" i="27" a="1"/>
  <c r="S68" i="33" l="1"/>
  <c r="AE107" i="31"/>
  <c r="K107" i="31"/>
  <c r="U86" i="29"/>
  <c r="U146" i="29"/>
  <c r="AD51" i="27"/>
  <c r="T52" i="28"/>
  <c r="J51" i="27"/>
  <c r="K90" i="28"/>
  <c r="AE90" i="28"/>
  <c r="K149" i="28"/>
  <c r="AE149" i="28"/>
  <c r="T121" i="27"/>
  <c r="Q93" i="27" a="1"/>
  <c r="U106" i="33" a="1"/>
  <c r="U146" i="31" a="1"/>
  <c r="T48" i="29" a="1"/>
  <c r="T122" i="28" a="1"/>
  <c r="U85" i="31" a="1"/>
  <c r="I68" i="33" l="1"/>
  <c r="AC68" i="33"/>
  <c r="U106" i="33"/>
  <c r="U146" i="31"/>
  <c r="U85" i="31"/>
  <c r="K86" i="29"/>
  <c r="AE86" i="29"/>
  <c r="T48" i="29"/>
  <c r="K146" i="29"/>
  <c r="AE146" i="29"/>
  <c r="AD121" i="27"/>
  <c r="T122" i="28"/>
  <c r="J121" i="27"/>
  <c r="J52" i="28"/>
  <c r="AD52" i="28"/>
  <c r="Q93" i="27"/>
  <c r="T117" i="29" a="1"/>
  <c r="T49" i="31" a="1"/>
  <c r="Q93" i="28" a="1"/>
  <c r="U53" i="27" a="1"/>
  <c r="K106" i="33" l="1"/>
  <c r="AE106" i="33"/>
  <c r="AE85" i="31"/>
  <c r="AE146" i="31"/>
  <c r="K85" i="31"/>
  <c r="K146" i="31"/>
  <c r="T49" i="31"/>
  <c r="J48" i="29"/>
  <c r="AD48" i="29"/>
  <c r="T117" i="29"/>
  <c r="G93" i="27"/>
  <c r="Q93" i="28"/>
  <c r="AA93" i="27"/>
  <c r="J122" i="28"/>
  <c r="AD122" i="28"/>
  <c r="U53" i="27"/>
  <c r="T85" i="27" a="1"/>
  <c r="Q89" i="29" a="1"/>
  <c r="T107" i="31" a="1"/>
  <c r="U54" i="28" a="1"/>
  <c r="U143" i="33" a="1"/>
  <c r="U85" i="33" a="1"/>
  <c r="U143" i="33" l="1"/>
  <c r="U85" i="33"/>
  <c r="J49" i="31"/>
  <c r="AD49" i="31"/>
  <c r="T107" i="31"/>
  <c r="AD117" i="29"/>
  <c r="J117" i="29"/>
  <c r="Q89" i="29"/>
  <c r="AE53" i="27"/>
  <c r="U54" i="28"/>
  <c r="K53" i="27"/>
  <c r="G93" i="28"/>
  <c r="AA93" i="28"/>
  <c r="T85" i="27"/>
  <c r="Q88" i="31" a="1"/>
  <c r="T85" i="28" a="1"/>
  <c r="U50" i="29" a="1"/>
  <c r="R116" i="27" a="1"/>
  <c r="T49" i="33" a="1"/>
  <c r="AE143" i="33" l="1"/>
  <c r="AE85" i="33"/>
  <c r="K143" i="33"/>
  <c r="T49" i="33"/>
  <c r="K85" i="33"/>
  <c r="J107" i="31"/>
  <c r="AD107" i="31"/>
  <c r="Q88" i="31"/>
  <c r="G89" i="29"/>
  <c r="AA89" i="29"/>
  <c r="U50" i="29"/>
  <c r="AD85" i="27"/>
  <c r="T85" i="28"/>
  <c r="J85" i="27"/>
  <c r="AE54" i="28"/>
  <c r="K54" i="28"/>
  <c r="R116" i="27"/>
  <c r="S42" i="27" a="1"/>
  <c r="T81" i="29" a="1"/>
  <c r="R117" i="28" a="1"/>
  <c r="U51" i="31" a="1"/>
  <c r="T106" i="33" a="1"/>
  <c r="J49" i="33" l="1"/>
  <c r="AD49" i="33"/>
  <c r="T106" i="33"/>
  <c r="AA88" i="31"/>
  <c r="G88" i="31"/>
  <c r="U51" i="31"/>
  <c r="K50" i="29"/>
  <c r="AE50" i="29"/>
  <c r="T81" i="29"/>
  <c r="AB116" i="27"/>
  <c r="R117" i="28"/>
  <c r="H116" i="27"/>
  <c r="J85" i="28"/>
  <c r="AD85" i="28"/>
  <c r="S42" i="27"/>
  <c r="R78" i="27" a="1"/>
  <c r="Q88" i="33" a="1"/>
  <c r="S43" i="28" a="1"/>
  <c r="R113" i="29" a="1"/>
  <c r="T80" i="31" a="1"/>
  <c r="AD106" i="33" l="1"/>
  <c r="J106" i="33"/>
  <c r="Q88" i="33"/>
  <c r="AE51" i="31"/>
  <c r="K51" i="31"/>
  <c r="T80" i="31"/>
  <c r="J81" i="29"/>
  <c r="AD81" i="29"/>
  <c r="R113" i="29"/>
  <c r="AC42" i="27"/>
  <c r="S43" i="28"/>
  <c r="I42" i="27"/>
  <c r="H117" i="28"/>
  <c r="AB117" i="28"/>
  <c r="R78" i="27"/>
  <c r="U51" i="33" a="1"/>
  <c r="R103" i="31" a="1"/>
  <c r="T135" i="27" a="1"/>
  <c r="S39" i="29" a="1"/>
  <c r="R78" i="28" a="1"/>
  <c r="AA88" i="33" l="1"/>
  <c r="G88" i="33"/>
  <c r="U51" i="33"/>
  <c r="AD80" i="31"/>
  <c r="J80" i="31"/>
  <c r="R103" i="31"/>
  <c r="H113" i="29"/>
  <c r="AB113" i="29"/>
  <c r="S39" i="29"/>
  <c r="H78" i="27"/>
  <c r="R78" i="28"/>
  <c r="AB78" i="27"/>
  <c r="I43" i="28"/>
  <c r="AC43" i="28"/>
  <c r="T135" i="27"/>
  <c r="S40" i="31" a="1"/>
  <c r="R74" i="29" a="1"/>
  <c r="T80" i="33" a="1"/>
  <c r="U77" i="27" a="1"/>
  <c r="T136" i="28" a="1"/>
  <c r="K51" i="33" l="1"/>
  <c r="AE51" i="33"/>
  <c r="T80" i="33"/>
  <c r="H103" i="31"/>
  <c r="AB103" i="31"/>
  <c r="S40" i="31"/>
  <c r="AC39" i="29"/>
  <c r="I39" i="29"/>
  <c r="R74" i="29"/>
  <c r="J135" i="27"/>
  <c r="T136" i="28"/>
  <c r="AD135" i="27"/>
  <c r="AB78" i="28"/>
  <c r="H78" i="28"/>
  <c r="U77" i="27"/>
  <c r="T131" i="29" a="1"/>
  <c r="U66" i="27" a="1"/>
  <c r="R102" i="33" a="1"/>
  <c r="U77" i="28" a="1"/>
  <c r="R74" i="31" a="1"/>
  <c r="J80" i="33" l="1"/>
  <c r="AD80" i="33"/>
  <c r="R102" i="33"/>
  <c r="AC40" i="31"/>
  <c r="I40" i="31"/>
  <c r="R74" i="31"/>
  <c r="H74" i="29"/>
  <c r="AB74" i="29"/>
  <c r="T131" i="29"/>
  <c r="AE77" i="27"/>
  <c r="U77" i="28"/>
  <c r="K77" i="27"/>
  <c r="J136" i="28"/>
  <c r="AD136" i="28"/>
  <c r="U66" i="27"/>
  <c r="U73" i="29" a="1"/>
  <c r="S119" i="27" a="1"/>
  <c r="T125" i="31" a="1"/>
  <c r="S40" i="33" a="1"/>
  <c r="U67" i="28" a="1"/>
  <c r="AB102" i="33" l="1"/>
  <c r="H102" i="33"/>
  <c r="S40" i="33"/>
  <c r="AB74" i="31"/>
  <c r="H74" i="31"/>
  <c r="T125" i="31"/>
  <c r="J131" i="29"/>
  <c r="AD131" i="29"/>
  <c r="U73" i="29"/>
  <c r="K66" i="27"/>
  <c r="U67" i="28"/>
  <c r="AE66" i="27"/>
  <c r="AE77" i="28"/>
  <c r="K77" i="28"/>
  <c r="S119" i="27"/>
  <c r="S120" i="28" a="1"/>
  <c r="T124" i="27" a="1"/>
  <c r="R74" i="33" a="1"/>
  <c r="U63" i="29" a="1"/>
  <c r="U73" i="31" a="1"/>
  <c r="I40" i="33" l="1"/>
  <c r="AC40" i="33"/>
  <c r="R74" i="33"/>
  <c r="J125" i="31"/>
  <c r="AD125" i="31"/>
  <c r="U73" i="31"/>
  <c r="AE73" i="29"/>
  <c r="K73" i="29"/>
  <c r="U63" i="29"/>
  <c r="AC119" i="27"/>
  <c r="S120" i="28"/>
  <c r="I119" i="27"/>
  <c r="K67" i="28"/>
  <c r="AE67" i="28"/>
  <c r="T124" i="27"/>
  <c r="S115" i="29" a="1"/>
  <c r="U63" i="31" a="1"/>
  <c r="S55" i="27" a="1"/>
  <c r="T125" i="28" a="1"/>
  <c r="T124" i="33" a="1"/>
  <c r="H74" i="33" l="1"/>
  <c r="AB74" i="33"/>
  <c r="T124" i="33"/>
  <c r="K73" i="31"/>
  <c r="AE73" i="31"/>
  <c r="U63" i="31"/>
  <c r="K63" i="29"/>
  <c r="AE63" i="29"/>
  <c r="S115" i="29"/>
  <c r="J124" i="27"/>
  <c r="T125" i="28"/>
  <c r="AD124" i="27"/>
  <c r="AC120" i="28"/>
  <c r="I120" i="28"/>
  <c r="S55" i="27"/>
  <c r="T120" i="29" a="1"/>
  <c r="Q55" i="27" a="1"/>
  <c r="S105" i="31" a="1"/>
  <c r="U73" i="33" a="1"/>
  <c r="S56" i="28" a="1"/>
  <c r="J124" i="33" l="1"/>
  <c r="AD124" i="33"/>
  <c r="U73" i="33"/>
  <c r="K63" i="31"/>
  <c r="AE63" i="31"/>
  <c r="S105" i="31"/>
  <c r="I115" i="29"/>
  <c r="AC115" i="29"/>
  <c r="T120" i="29"/>
  <c r="I55" i="27"/>
  <c r="S56" i="28"/>
  <c r="AC55" i="27"/>
  <c r="AD125" i="28"/>
  <c r="J125" i="28"/>
  <c r="Q55" i="27"/>
  <c r="S86" i="27" a="1"/>
  <c r="U63" i="33" a="1"/>
  <c r="S52" i="29" a="1"/>
  <c r="Q56" i="28" a="1"/>
  <c r="T115" i="31" a="1"/>
  <c r="AE73" i="33" l="1"/>
  <c r="K73" i="33"/>
  <c r="U63" i="33"/>
  <c r="AC105" i="31"/>
  <c r="I105" i="31"/>
  <c r="T115" i="31"/>
  <c r="AD120" i="29"/>
  <c r="J120" i="29"/>
  <c r="S52" i="29"/>
  <c r="AA55" i="27"/>
  <c r="Q56" i="28"/>
  <c r="G55" i="27"/>
  <c r="I56" i="28"/>
  <c r="AC56" i="28"/>
  <c r="S86" i="27"/>
  <c r="S86" i="28" a="1"/>
  <c r="Q52" i="29" a="1"/>
  <c r="R36" i="27" a="1"/>
  <c r="S104" i="33" a="1"/>
  <c r="K63" i="33" l="1"/>
  <c r="AE63" i="33"/>
  <c r="S104" i="33"/>
  <c r="J115" i="31"/>
  <c r="AD115" i="31"/>
  <c r="I52" i="29"/>
  <c r="AC52" i="29"/>
  <c r="Q52" i="29"/>
  <c r="I86" i="27"/>
  <c r="S86" i="28"/>
  <c r="AC86" i="27"/>
  <c r="AA56" i="28"/>
  <c r="G56" i="28"/>
  <c r="R36" i="27"/>
  <c r="S59" i="27" a="1"/>
  <c r="T114" i="33" a="1"/>
  <c r="R37" i="28" a="1"/>
  <c r="S82" i="29" a="1"/>
  <c r="AC104" i="33" l="1"/>
  <c r="I104" i="33"/>
  <c r="T114" i="33"/>
  <c r="AA52" i="29"/>
  <c r="G52" i="29"/>
  <c r="S82" i="29"/>
  <c r="AB36" i="27"/>
  <c r="R37" i="28"/>
  <c r="H36" i="27"/>
  <c r="I86" i="28"/>
  <c r="AC86" i="28"/>
  <c r="S59" i="27"/>
  <c r="S81" i="31" a="1"/>
  <c r="R32" i="29" a="1"/>
  <c r="S60" i="28" a="1"/>
  <c r="T33" i="27" a="1"/>
  <c r="J114" i="33" l="1"/>
  <c r="AD114" i="33"/>
  <c r="S81" i="31"/>
  <c r="I82" i="29"/>
  <c r="AC82" i="29"/>
  <c r="R32" i="29"/>
  <c r="I59" i="27"/>
  <c r="S60" i="28"/>
  <c r="AC59" i="27"/>
  <c r="AB37" i="28"/>
  <c r="H37" i="28"/>
  <c r="T33" i="27"/>
  <c r="R33" i="31" a="1"/>
  <c r="T34" i="28" a="1"/>
  <c r="U42" i="27" a="1"/>
  <c r="AC81" i="31" l="1"/>
  <c r="I81" i="31"/>
  <c r="R33" i="31"/>
  <c r="AB32" i="29"/>
  <c r="H32" i="29"/>
  <c r="J33" i="27"/>
  <c r="T34" i="28"/>
  <c r="AD33" i="27"/>
  <c r="I60" i="28"/>
  <c r="AC60" i="28"/>
  <c r="U42" i="27"/>
  <c r="S56" i="31" a="1"/>
  <c r="U43" i="28" a="1"/>
  <c r="T52" i="27" a="1"/>
  <c r="S81" i="33" a="1"/>
  <c r="S81" i="33" l="1"/>
  <c r="AB33" i="31"/>
  <c r="H33" i="31"/>
  <c r="S56" i="31"/>
  <c r="I56" i="29"/>
  <c r="AC56" i="29"/>
  <c r="K42" i="27"/>
  <c r="U43" i="28"/>
  <c r="AE42" i="27"/>
  <c r="J34" i="28"/>
  <c r="AD34" i="28"/>
  <c r="T52" i="27"/>
  <c r="T53" i="28" a="1"/>
  <c r="U39" i="29" a="1"/>
  <c r="R33" i="33" a="1"/>
  <c r="AC81" i="33" l="1"/>
  <c r="I81" i="33"/>
  <c r="R33" i="33"/>
  <c r="AC56" i="31"/>
  <c r="I56" i="31"/>
  <c r="U39" i="29"/>
  <c r="J52" i="27"/>
  <c r="T53" i="28"/>
  <c r="AD52" i="27"/>
  <c r="AE43" i="28"/>
  <c r="K43" i="28"/>
  <c r="AA15" i="27"/>
  <c r="T49" i="29" a="1"/>
  <c r="U40" i="31" a="1"/>
  <c r="S56" i="33" a="1"/>
  <c r="Q16" i="27" a="1"/>
  <c r="AB33" i="33" l="1"/>
  <c r="H33" i="33"/>
  <c r="S56" i="33"/>
  <c r="U40" i="31"/>
  <c r="AE39" i="29"/>
  <c r="K39" i="29"/>
  <c r="T49" i="29"/>
  <c r="G15" i="27"/>
  <c r="AD53" i="28"/>
  <c r="J53" i="28"/>
  <c r="Q16" i="27"/>
  <c r="T50" i="31" a="1"/>
  <c r="R13" i="27" a="1"/>
  <c r="Q16" i="28" a="1"/>
  <c r="AC56" i="33" l="1"/>
  <c r="I56" i="33"/>
  <c r="AE40" i="31"/>
  <c r="K40" i="31"/>
  <c r="T50" i="31"/>
  <c r="J49" i="29"/>
  <c r="AD49" i="29"/>
  <c r="G16" i="27"/>
  <c r="Q16" i="28"/>
  <c r="AA16" i="27"/>
  <c r="G15" i="28"/>
  <c r="AA15" i="28"/>
  <c r="R13" i="27"/>
  <c r="S49" i="27" a="1"/>
  <c r="U40" i="33" a="1"/>
  <c r="R13" i="28" a="1"/>
  <c r="Q12" i="29" a="1"/>
  <c r="U40" i="33" l="1"/>
  <c r="AD50" i="31"/>
  <c r="J50" i="31"/>
  <c r="Q12" i="29"/>
  <c r="H13" i="27"/>
  <c r="R13" i="28"/>
  <c r="AB13" i="27"/>
  <c r="G16" i="28"/>
  <c r="AA16" i="28"/>
  <c r="S49" i="27"/>
  <c r="Q12" i="31" a="1"/>
  <c r="U14" i="27" a="1"/>
  <c r="T50" i="33" a="1"/>
  <c r="R9" i="29" a="1"/>
  <c r="S50" i="28" a="1"/>
  <c r="K40" i="33" l="1"/>
  <c r="AE40" i="33"/>
  <c r="T50" i="33"/>
  <c r="Q12" i="31"/>
  <c r="G12" i="29"/>
  <c r="AA12" i="29"/>
  <c r="R9" i="29"/>
  <c r="I49" i="27"/>
  <c r="S50" i="28"/>
  <c r="AC49" i="27"/>
  <c r="AB13" i="28"/>
  <c r="H13" i="28"/>
  <c r="U14" i="27"/>
  <c r="U95" i="27" a="1"/>
  <c r="S46" i="29" a="1"/>
  <c r="R9" i="31" a="1"/>
  <c r="U14" i="28" a="1"/>
  <c r="AD50" i="33" l="1"/>
  <c r="J50" i="33"/>
  <c r="AA12" i="31"/>
  <c r="G12" i="31"/>
  <c r="R9" i="31"/>
  <c r="AB9" i="29"/>
  <c r="S46" i="29"/>
  <c r="H9" i="29"/>
  <c r="K14" i="27"/>
  <c r="U14" i="28"/>
  <c r="AE14" i="27"/>
  <c r="AC50" i="28"/>
  <c r="I50" i="28"/>
  <c r="U95" i="27"/>
  <c r="S47" i="31" a="1"/>
  <c r="T99" i="27" a="1"/>
  <c r="Q12" i="33" a="1"/>
  <c r="U95" i="28" a="1"/>
  <c r="U10" i="29" a="1"/>
  <c r="Q12" i="33" l="1"/>
  <c r="AB9" i="31"/>
  <c r="H9" i="31"/>
  <c r="S47" i="31"/>
  <c r="AC46" i="29"/>
  <c r="I46" i="29"/>
  <c r="U10" i="29"/>
  <c r="AE95" i="27"/>
  <c r="U95" i="28"/>
  <c r="K95" i="27"/>
  <c r="K14" i="28"/>
  <c r="AE14" i="28"/>
  <c r="T99" i="27"/>
  <c r="T142" i="27" a="1"/>
  <c r="U10" i="31" a="1"/>
  <c r="R9" i="33" a="1"/>
  <c r="T99" i="28" a="1"/>
  <c r="U92" i="29" a="1"/>
  <c r="G12" i="33" l="1"/>
  <c r="AA12" i="33"/>
  <c r="R9" i="33"/>
  <c r="I47" i="31"/>
  <c r="AC47" i="31"/>
  <c r="U10" i="31"/>
  <c r="AE10" i="29"/>
  <c r="K10" i="29"/>
  <c r="U92" i="29"/>
  <c r="AD99" i="27"/>
  <c r="T99" i="28"/>
  <c r="J99" i="27"/>
  <c r="AE95" i="28"/>
  <c r="K95" i="28"/>
  <c r="T142" i="27"/>
  <c r="S47" i="33" a="1"/>
  <c r="T95" i="29" a="1"/>
  <c r="T143" i="28" a="1"/>
  <c r="T137" i="27" a="1"/>
  <c r="H9" i="33" l="1"/>
  <c r="AB9" i="33"/>
  <c r="S47" i="33"/>
  <c r="K10" i="31"/>
  <c r="AE10" i="31"/>
  <c r="K92" i="29"/>
  <c r="AE92" i="29"/>
  <c r="T95" i="29"/>
  <c r="AD142" i="27"/>
  <c r="T143" i="28"/>
  <c r="J142" i="27"/>
  <c r="AD99" i="28"/>
  <c r="J99" i="28"/>
  <c r="T137" i="27"/>
  <c r="T139" i="29" a="1"/>
  <c r="T138" i="28" a="1"/>
  <c r="Q69" i="27" a="1"/>
  <c r="U10" i="33" a="1"/>
  <c r="T93" i="31" a="1"/>
  <c r="I47" i="33" l="1"/>
  <c r="AC47" i="33"/>
  <c r="U10" i="33"/>
  <c r="T93" i="31"/>
  <c r="AD95" i="29"/>
  <c r="J95" i="29"/>
  <c r="T139" i="29"/>
  <c r="J137" i="27"/>
  <c r="T138" i="28"/>
  <c r="AD137" i="27"/>
  <c r="AD143" i="28"/>
  <c r="J143" i="28"/>
  <c r="Q69" i="27"/>
  <c r="T139" i="31" a="1"/>
  <c r="T75" i="27" a="1"/>
  <c r="Q69" i="28" a="1"/>
  <c r="T133" i="29" a="1"/>
  <c r="K10" i="33" l="1"/>
  <c r="AE10" i="33"/>
  <c r="J93" i="31"/>
  <c r="AD93" i="31"/>
  <c r="T139" i="31"/>
  <c r="J139" i="29"/>
  <c r="AD139" i="29"/>
  <c r="T133" i="29"/>
  <c r="AA69" i="27"/>
  <c r="Q69" i="28"/>
  <c r="G69" i="27"/>
  <c r="J138" i="28"/>
  <c r="AD138" i="28"/>
  <c r="T75" i="27"/>
  <c r="T133" i="31" a="1"/>
  <c r="T26" i="27" a="1"/>
  <c r="Q65" i="29" a="1"/>
  <c r="T75" i="28" a="1"/>
  <c r="T92" i="33" a="1"/>
  <c r="T92" i="33" l="1"/>
  <c r="AD139" i="31"/>
  <c r="J139" i="31"/>
  <c r="T133" i="31"/>
  <c r="J133" i="29"/>
  <c r="AD133" i="29"/>
  <c r="Q65" i="29"/>
  <c r="AD75" i="27"/>
  <c r="T75" i="28"/>
  <c r="J75" i="27"/>
  <c r="G69" i="28"/>
  <c r="AA69" i="28"/>
  <c r="T26" i="27"/>
  <c r="T71" i="29" a="1"/>
  <c r="T138" i="33" a="1"/>
  <c r="T26" i="28" a="1"/>
  <c r="S93" i="27" a="1"/>
  <c r="Q65" i="31" a="1"/>
  <c r="J92" i="33" l="1"/>
  <c r="AD92" i="33"/>
  <c r="T138" i="33"/>
  <c r="AD133" i="31"/>
  <c r="J133" i="31"/>
  <c r="Q65" i="31"/>
  <c r="AA65" i="29"/>
  <c r="G65" i="29"/>
  <c r="T71" i="29"/>
  <c r="J26" i="27"/>
  <c r="T26" i="28"/>
  <c r="AD26" i="27"/>
  <c r="AD75" i="28"/>
  <c r="J75" i="28"/>
  <c r="S93" i="27"/>
  <c r="S93" i="28" a="1"/>
  <c r="S132" i="27" a="1"/>
  <c r="T22" i="29" a="1"/>
  <c r="T132" i="33" a="1"/>
  <c r="T71" i="31" a="1"/>
  <c r="J138" i="33" l="1"/>
  <c r="AD138" i="33"/>
  <c r="T132" i="33"/>
  <c r="AA65" i="31"/>
  <c r="G65" i="31"/>
  <c r="T71" i="31"/>
  <c r="J71" i="29"/>
  <c r="AD71" i="29"/>
  <c r="T22" i="29"/>
  <c r="AC93" i="27"/>
  <c r="S93" i="28"/>
  <c r="I93" i="27"/>
  <c r="J26" i="28"/>
  <c r="AD26" i="28"/>
  <c r="S132" i="27"/>
  <c r="T22" i="31" a="1"/>
  <c r="S89" i="29" a="1"/>
  <c r="S133" i="28" a="1"/>
  <c r="R130" i="27" a="1"/>
  <c r="Q65" i="33" a="1"/>
  <c r="J132" i="33" l="1"/>
  <c r="AD132" i="33"/>
  <c r="Q65" i="33"/>
  <c r="J71" i="31"/>
  <c r="AD71" i="31"/>
  <c r="T22" i="31"/>
  <c r="AD22" i="29"/>
  <c r="J22" i="29"/>
  <c r="S89" i="29"/>
  <c r="AC132" i="27"/>
  <c r="S133" i="28"/>
  <c r="I132" i="27"/>
  <c r="AC93" i="28"/>
  <c r="I93" i="28"/>
  <c r="R130" i="27"/>
  <c r="R131" i="28" a="1"/>
  <c r="S88" i="31" a="1"/>
  <c r="T71" i="33" a="1"/>
  <c r="S128" i="29" a="1"/>
  <c r="Q76" i="27" a="1"/>
  <c r="G65" i="33" l="1"/>
  <c r="AA65" i="33"/>
  <c r="T71" i="33"/>
  <c r="J22" i="31"/>
  <c r="AD22" i="31"/>
  <c r="S88" i="31"/>
  <c r="I89" i="29"/>
  <c r="AC89" i="29"/>
  <c r="S128" i="29"/>
  <c r="H130" i="27"/>
  <c r="R131" i="28"/>
  <c r="AB130" i="27"/>
  <c r="I133" i="28"/>
  <c r="AC133" i="28"/>
  <c r="Q76" i="27"/>
  <c r="Q76" i="28" a="1"/>
  <c r="T22" i="33" a="1"/>
  <c r="S127" i="31" a="1"/>
  <c r="R126" i="29" a="1"/>
  <c r="J71" i="33" l="1"/>
  <c r="AD71" i="33"/>
  <c r="T22" i="33"/>
  <c r="AC88" i="31"/>
  <c r="I88" i="31"/>
  <c r="S127" i="31"/>
  <c r="AC128" i="29"/>
  <c r="I128" i="29"/>
  <c r="R126" i="29"/>
  <c r="G76" i="27"/>
  <c r="Q76" i="28"/>
  <c r="AA76" i="27"/>
  <c r="H131" i="28"/>
  <c r="AB131" i="28"/>
  <c r="R124" i="31" a="1"/>
  <c r="R93" i="27" a="1"/>
  <c r="S88" i="33" a="1"/>
  <c r="AD22" i="33" l="1"/>
  <c r="J22" i="33"/>
  <c r="S88" i="33"/>
  <c r="I127" i="31"/>
  <c r="AC127" i="31"/>
  <c r="R124" i="31"/>
  <c r="H126" i="29"/>
  <c r="AB126" i="29"/>
  <c r="AA76" i="28"/>
  <c r="G76" i="28"/>
  <c r="R93" i="27"/>
  <c r="Q72" i="31" a="1"/>
  <c r="R54" i="27" a="1"/>
  <c r="R93" i="28" a="1"/>
  <c r="S126" i="33" a="1"/>
  <c r="AC88" i="33" l="1"/>
  <c r="I88" i="33"/>
  <c r="S126" i="33"/>
  <c r="AB124" i="31"/>
  <c r="H124" i="31"/>
  <c r="Q72" i="31"/>
  <c r="G72" i="29"/>
  <c r="AA72" i="29"/>
  <c r="H93" i="27"/>
  <c r="R93" i="28"/>
  <c r="AB93" i="27"/>
  <c r="R54" i="27"/>
  <c r="R143" i="27" a="1"/>
  <c r="R89" i="29" a="1"/>
  <c r="R55" i="28" a="1"/>
  <c r="R123" i="33" a="1"/>
  <c r="AC126" i="33" l="1"/>
  <c r="I126" i="33"/>
  <c r="R123" i="33"/>
  <c r="G72" i="31"/>
  <c r="AA72" i="31"/>
  <c r="R89" i="29"/>
  <c r="AB54" i="27"/>
  <c r="R55" i="28"/>
  <c r="H54" i="27"/>
  <c r="H93" i="28"/>
  <c r="AB93" i="28"/>
  <c r="R143" i="27"/>
  <c r="Q72" i="33" a="1"/>
  <c r="R88" i="31" a="1"/>
  <c r="R51" i="29" a="1"/>
  <c r="U125" i="27" a="1"/>
  <c r="R144" i="28" a="1"/>
  <c r="AB123" i="33" l="1"/>
  <c r="H123" i="33"/>
  <c r="Q72" i="33"/>
  <c r="R88" i="31"/>
  <c r="H89" i="29"/>
  <c r="AB89" i="29"/>
  <c r="R51" i="29"/>
  <c r="AB143" i="27"/>
  <c r="R144" i="28"/>
  <c r="H143" i="27"/>
  <c r="AB55" i="28"/>
  <c r="H55" i="28"/>
  <c r="U125" i="27"/>
  <c r="U126" i="28" a="1"/>
  <c r="S95" i="27" a="1"/>
  <c r="R52" i="31" a="1"/>
  <c r="G72" i="33" l="1"/>
  <c r="AA72" i="33"/>
  <c r="H88" i="31"/>
  <c r="AB88" i="31"/>
  <c r="R52" i="31"/>
  <c r="AB51" i="29"/>
  <c r="H140" i="29"/>
  <c r="H51" i="29"/>
  <c r="K125" i="27"/>
  <c r="U126" i="28"/>
  <c r="AE125" i="27"/>
  <c r="H144" i="28"/>
  <c r="AB144" i="28"/>
  <c r="S95" i="27"/>
  <c r="S57" i="27" a="1"/>
  <c r="R88" i="33" a="1"/>
  <c r="S95" i="28" a="1"/>
  <c r="U121" i="29" a="1"/>
  <c r="R88" i="33" l="1"/>
  <c r="H52" i="31"/>
  <c r="AB52" i="31"/>
  <c r="U121" i="29"/>
  <c r="AB140" i="29"/>
  <c r="I95" i="27"/>
  <c r="S95" i="28"/>
  <c r="AC95" i="27"/>
  <c r="K126" i="28"/>
  <c r="AE126" i="28"/>
  <c r="S57" i="27"/>
  <c r="R52" i="33" a="1"/>
  <c r="S92" i="29" a="1"/>
  <c r="S118" i="27" a="1"/>
  <c r="S58" i="28" a="1"/>
  <c r="U116" i="31" a="1"/>
  <c r="AB88" i="33" l="1"/>
  <c r="H88" i="33"/>
  <c r="R52" i="33"/>
  <c r="U116" i="31"/>
  <c r="K121" i="29"/>
  <c r="AE121" i="29"/>
  <c r="S92" i="29"/>
  <c r="I57" i="27"/>
  <c r="S58" i="28"/>
  <c r="AC57" i="27"/>
  <c r="AC95" i="28"/>
  <c r="I95" i="28"/>
  <c r="S118" i="27"/>
  <c r="S119" i="28" a="1"/>
  <c r="S54" i="29" a="1"/>
  <c r="Q88" i="27" a="1"/>
  <c r="H52" i="33" l="1"/>
  <c r="AB52" i="33"/>
  <c r="AE116" i="31"/>
  <c r="K116" i="31"/>
  <c r="I92" i="29"/>
  <c r="AC92" i="29"/>
  <c r="S54" i="29"/>
  <c r="AC118" i="27"/>
  <c r="S119" i="28"/>
  <c r="I118" i="27"/>
  <c r="I58" i="28"/>
  <c r="AC58" i="28"/>
  <c r="Q88" i="27"/>
  <c r="Q88" i="28" a="1"/>
  <c r="U115" i="33" a="1"/>
  <c r="T43" i="27" a="1"/>
  <c r="S54" i="31" a="1"/>
  <c r="U115" i="33" l="1"/>
  <c r="S54" i="31"/>
  <c r="I54" i="29"/>
  <c r="AC54" i="29"/>
  <c r="AA88" i="27"/>
  <c r="Q88" i="28"/>
  <c r="G88" i="27"/>
  <c r="AC119" i="28"/>
  <c r="I119" i="28"/>
  <c r="T43" i="27"/>
  <c r="T140" i="27" a="1"/>
  <c r="Q84" i="29" a="1"/>
  <c r="T44" i="28" a="1"/>
  <c r="K115" i="33" l="1"/>
  <c r="AE115" i="33"/>
  <c r="AC54" i="31"/>
  <c r="I54" i="31"/>
  <c r="Q84" i="29"/>
  <c r="AD43" i="27"/>
  <c r="T44" i="28"/>
  <c r="J43" i="27"/>
  <c r="G88" i="28"/>
  <c r="AA88" i="28"/>
  <c r="T140" i="27"/>
  <c r="T40" i="29" a="1"/>
  <c r="Q83" i="31" a="1"/>
  <c r="S54" i="33" a="1"/>
  <c r="R118" i="27" a="1"/>
  <c r="T141" i="28" a="1"/>
  <c r="S54" i="33" l="1"/>
  <c r="Q83" i="31"/>
  <c r="G84" i="29"/>
  <c r="AA84" i="29"/>
  <c r="T40" i="29"/>
  <c r="AD140" i="27"/>
  <c r="T141" i="28"/>
  <c r="J140" i="27"/>
  <c r="AD44" i="28"/>
  <c r="J44" i="28"/>
  <c r="R118" i="27"/>
  <c r="R148" i="27" a="1"/>
  <c r="T41" i="31" a="1"/>
  <c r="T136" i="29" a="1"/>
  <c r="R119" i="28" a="1"/>
  <c r="I54" i="33" l="1"/>
  <c r="AC54" i="33"/>
  <c r="AA83" i="31"/>
  <c r="G83" i="31"/>
  <c r="T41" i="31"/>
  <c r="J40" i="29"/>
  <c r="AD40" i="29"/>
  <c r="T136" i="29"/>
  <c r="H118" i="27"/>
  <c r="R119" i="28"/>
  <c r="AB118" i="27"/>
  <c r="AD141" i="28"/>
  <c r="J141" i="28"/>
  <c r="R148" i="27"/>
  <c r="T136" i="31" a="1"/>
  <c r="R90" i="27" a="1"/>
  <c r="Q83" i="33" a="1"/>
  <c r="Q83" i="33" l="1"/>
  <c r="AA83" i="33" s="1"/>
  <c r="AD41" i="31"/>
  <c r="J41" i="31"/>
  <c r="T136" i="31"/>
  <c r="AD136" i="29"/>
  <c r="J136" i="29"/>
  <c r="H148" i="27"/>
  <c r="AB148" i="27"/>
  <c r="AB119" i="28"/>
  <c r="H119" i="28"/>
  <c r="R90" i="27"/>
  <c r="R90" i="28" a="1"/>
  <c r="R149" i="28" a="1"/>
  <c r="T41" i="33" a="1"/>
  <c r="G83" i="33" l="1"/>
  <c r="T41" i="33"/>
  <c r="AD136" i="31"/>
  <c r="J136" i="31"/>
  <c r="AB90" i="27"/>
  <c r="R90" i="28"/>
  <c r="R149" i="28"/>
  <c r="H90" i="27"/>
  <c r="T135" i="33" a="1"/>
  <c r="R86" i="29" a="1"/>
  <c r="T110" i="27" a="1"/>
  <c r="R146" i="29" a="1"/>
  <c r="AD41" i="33" l="1"/>
  <c r="J41" i="33"/>
  <c r="T135" i="33"/>
  <c r="R146" i="29"/>
  <c r="R86" i="29"/>
  <c r="AB149" i="28"/>
  <c r="H149" i="28"/>
  <c r="AB90" i="28"/>
  <c r="H90" i="28"/>
  <c r="T110" i="27"/>
  <c r="T111" i="28" a="1"/>
  <c r="U81" i="27" a="1"/>
  <c r="R85" i="31" a="1"/>
  <c r="R146" i="31" a="1"/>
  <c r="AD135" i="33" l="1"/>
  <c r="J135" i="33"/>
  <c r="R146" i="31"/>
  <c r="R85" i="31"/>
  <c r="H86" i="29"/>
  <c r="AB86" i="29"/>
  <c r="H146" i="29"/>
  <c r="AB146" i="29"/>
  <c r="AD110" i="27"/>
  <c r="T111" i="28"/>
  <c r="J110" i="27"/>
  <c r="U81" i="27"/>
  <c r="U81" i="28" a="1"/>
  <c r="R151" i="27" a="1"/>
  <c r="T107" i="29" a="1"/>
  <c r="AB146" i="31" l="1"/>
  <c r="H146" i="31"/>
  <c r="H85" i="31"/>
  <c r="AB85" i="31"/>
  <c r="T107" i="29"/>
  <c r="K81" i="27"/>
  <c r="U81" i="28"/>
  <c r="AE81" i="27"/>
  <c r="J111" i="28"/>
  <c r="AD111" i="28"/>
  <c r="R151" i="27"/>
  <c r="R152" i="28" a="1"/>
  <c r="U136" i="27" a="1"/>
  <c r="R85" i="33" a="1"/>
  <c r="U77" i="29" a="1"/>
  <c r="R143" i="33" a="1"/>
  <c r="T112" i="31" a="1"/>
  <c r="R85" i="33" l="1"/>
  <c r="R143" i="33"/>
  <c r="T112" i="31"/>
  <c r="AD107" i="29"/>
  <c r="J107" i="29"/>
  <c r="U77" i="29"/>
  <c r="AB151" i="27"/>
  <c r="R152" i="28"/>
  <c r="H151" i="27"/>
  <c r="AE81" i="28"/>
  <c r="K81" i="28"/>
  <c r="U136" i="27"/>
  <c r="U76" i="31" a="1"/>
  <c r="U137" i="28" a="1"/>
  <c r="R149" i="29" a="1"/>
  <c r="S110" i="27" a="1"/>
  <c r="AB143" i="33" l="1"/>
  <c r="AB85" i="33"/>
  <c r="H85" i="33"/>
  <c r="H143" i="33"/>
  <c r="AD112" i="31"/>
  <c r="J112" i="31"/>
  <c r="U76" i="31"/>
  <c r="K77" i="29"/>
  <c r="AE77" i="29"/>
  <c r="R149" i="29"/>
  <c r="K136" i="27"/>
  <c r="U137" i="28"/>
  <c r="AE136" i="27"/>
  <c r="H152" i="28"/>
  <c r="AB152" i="28"/>
  <c r="S110" i="27"/>
  <c r="S81" i="27" a="1"/>
  <c r="R149" i="31" a="1"/>
  <c r="U132" i="29" a="1"/>
  <c r="T112" i="33" a="1"/>
  <c r="S111" i="28" a="1"/>
  <c r="T112" i="33" l="1"/>
  <c r="AE76" i="31"/>
  <c r="K76" i="31"/>
  <c r="R149" i="31"/>
  <c r="AB149" i="29"/>
  <c r="H149" i="29"/>
  <c r="U132" i="29"/>
  <c r="AC110" i="27"/>
  <c r="S111" i="28"/>
  <c r="I110" i="27"/>
  <c r="AE137" i="28"/>
  <c r="K137" i="28"/>
  <c r="S81" i="27"/>
  <c r="R98" i="27" a="1"/>
  <c r="S81" i="28" a="1"/>
  <c r="U76" i="33" a="1"/>
  <c r="S107" i="29" a="1"/>
  <c r="U132" i="31" a="1"/>
  <c r="J112" i="33" l="1"/>
  <c r="AD112" i="33"/>
  <c r="U76" i="33"/>
  <c r="AB149" i="31"/>
  <c r="H149" i="31"/>
  <c r="U132" i="31"/>
  <c r="K132" i="29"/>
  <c r="AE132" i="29"/>
  <c r="S107" i="29"/>
  <c r="I81" i="27"/>
  <c r="S81" i="28"/>
  <c r="AC81" i="27"/>
  <c r="AC111" i="28"/>
  <c r="I111" i="28"/>
  <c r="R98" i="27"/>
  <c r="S112" i="31" a="1"/>
  <c r="Q103" i="27" a="1"/>
  <c r="R98" i="28" a="1"/>
  <c r="S77" i="29" a="1"/>
  <c r="R147" i="33" a="1"/>
  <c r="K76" i="33" l="1"/>
  <c r="AE76" i="33"/>
  <c r="R147" i="33"/>
  <c r="AE132" i="31"/>
  <c r="K132" i="31"/>
  <c r="S112" i="31"/>
  <c r="I107" i="29"/>
  <c r="AC107" i="29"/>
  <c r="S77" i="29"/>
  <c r="AB98" i="27"/>
  <c r="R98" i="28"/>
  <c r="H98" i="27"/>
  <c r="AC81" i="28"/>
  <c r="I81" i="28"/>
  <c r="Q103" i="27"/>
  <c r="S76" i="31" a="1"/>
  <c r="Q104" i="28" a="1"/>
  <c r="U131" i="33" a="1"/>
  <c r="S70" i="27" a="1"/>
  <c r="R94" i="29" a="1"/>
  <c r="H147" i="33" l="1"/>
  <c r="AB147" i="33"/>
  <c r="U131" i="33"/>
  <c r="I112" i="31"/>
  <c r="AC112" i="31"/>
  <c r="S76" i="31"/>
  <c r="I77" i="29"/>
  <c r="AC77" i="29"/>
  <c r="R94" i="29"/>
  <c r="G103" i="27"/>
  <c r="Q104" i="28"/>
  <c r="AA103" i="27"/>
  <c r="AB98" i="28"/>
  <c r="H98" i="28"/>
  <c r="S70" i="27"/>
  <c r="S70" i="28" a="1"/>
  <c r="R134" i="27" a="1"/>
  <c r="R92" i="31" a="1"/>
  <c r="Q99" i="29" a="1"/>
  <c r="S112" i="33" a="1"/>
  <c r="K131" i="33" l="1"/>
  <c r="AE131" i="33"/>
  <c r="S112" i="33"/>
  <c r="I76" i="31"/>
  <c r="AC76" i="31"/>
  <c r="R92" i="31"/>
  <c r="AB94" i="29"/>
  <c r="H94" i="29"/>
  <c r="Q99" i="29"/>
  <c r="I70" i="27"/>
  <c r="S70" i="28"/>
  <c r="AC70" i="27"/>
  <c r="AA104" i="28"/>
  <c r="G104" i="28"/>
  <c r="R134" i="27"/>
  <c r="R135" i="28" a="1"/>
  <c r="S66" i="29" a="1"/>
  <c r="S76" i="33" a="1"/>
  <c r="U102" i="27" a="1"/>
  <c r="Q97" i="31" a="1"/>
  <c r="I112" i="33" l="1"/>
  <c r="AC112" i="33"/>
  <c r="S76" i="33"/>
  <c r="AB92" i="31"/>
  <c r="H92" i="31"/>
  <c r="Q97" i="31"/>
  <c r="G99" i="29"/>
  <c r="AA99" i="29"/>
  <c r="S66" i="29"/>
  <c r="AB134" i="27"/>
  <c r="R135" i="28"/>
  <c r="H134" i="27"/>
  <c r="I70" i="28"/>
  <c r="AC70" i="28"/>
  <c r="U102" i="27"/>
  <c r="Q70" i="27" a="1"/>
  <c r="R130" i="29" a="1"/>
  <c r="U103" i="28" a="1"/>
  <c r="S66" i="31" a="1"/>
  <c r="R91" i="33" a="1"/>
  <c r="AC76" i="33" l="1"/>
  <c r="I76" i="33"/>
  <c r="R91" i="33"/>
  <c r="G97" i="31"/>
  <c r="AA97" i="31"/>
  <c r="S66" i="31"/>
  <c r="I66" i="29"/>
  <c r="AC66" i="29"/>
  <c r="R130" i="29"/>
  <c r="AE102" i="27"/>
  <c r="U103" i="28"/>
  <c r="K102" i="27"/>
  <c r="H135" i="28"/>
  <c r="AB135" i="28"/>
  <c r="Q70" i="27"/>
  <c r="R129" i="31" a="1"/>
  <c r="Q96" i="33" a="1"/>
  <c r="T126" i="27" a="1"/>
  <c r="U98" i="29" a="1"/>
  <c r="Q70" i="28" a="1"/>
  <c r="H91" i="33" l="1"/>
  <c r="AB91" i="33"/>
  <c r="Q96" i="33"/>
  <c r="AC66" i="31"/>
  <c r="I66" i="31"/>
  <c r="R129" i="31"/>
  <c r="H130" i="29"/>
  <c r="AB130" i="29"/>
  <c r="U98" i="29"/>
  <c r="AA70" i="27"/>
  <c r="Q70" i="28"/>
  <c r="G70" i="27"/>
  <c r="AE103" i="28"/>
  <c r="K103" i="28"/>
  <c r="T126" i="27"/>
  <c r="S96" i="27" a="1"/>
  <c r="T127" i="28" a="1"/>
  <c r="U96" i="31" a="1"/>
  <c r="Q66" i="29" a="1"/>
  <c r="S66" i="33" a="1"/>
  <c r="G96" i="33" l="1"/>
  <c r="AA96" i="33"/>
  <c r="S66" i="33"/>
  <c r="AB129" i="31"/>
  <c r="H129" i="31"/>
  <c r="U96" i="31"/>
  <c r="K98" i="29"/>
  <c r="AE98" i="29"/>
  <c r="Q66" i="29"/>
  <c r="AD126" i="27"/>
  <c r="T127" i="28"/>
  <c r="J126" i="27"/>
  <c r="AA70" i="28"/>
  <c r="G70" i="28"/>
  <c r="S96" i="27"/>
  <c r="R128" i="33" a="1"/>
  <c r="T122" i="29" a="1"/>
  <c r="S96" i="28" a="1"/>
  <c r="Q66" i="31" a="1"/>
  <c r="Q59" i="27" a="1"/>
  <c r="AC66" i="33" l="1"/>
  <c r="I66" i="33"/>
  <c r="R128" i="33"/>
  <c r="K96" i="31"/>
  <c r="AE96" i="31"/>
  <c r="Q66" i="31"/>
  <c r="G66" i="29"/>
  <c r="T122" i="29"/>
  <c r="AA66" i="29"/>
  <c r="AC96" i="27"/>
  <c r="S96" i="28"/>
  <c r="I96" i="27"/>
  <c r="AD127" i="28"/>
  <c r="J127" i="28"/>
  <c r="Q59" i="27"/>
  <c r="T117" i="31" a="1"/>
  <c r="U95" i="33" a="1"/>
  <c r="S91" i="29" a="1"/>
  <c r="T143" i="27" a="1"/>
  <c r="Q60" i="28" a="1"/>
  <c r="H128" i="33" l="1"/>
  <c r="AB128" i="33"/>
  <c r="U95" i="33"/>
  <c r="G66" i="31"/>
  <c r="AA66" i="31"/>
  <c r="T117" i="31"/>
  <c r="AD122" i="29"/>
  <c r="J122" i="29"/>
  <c r="S91" i="29"/>
  <c r="G59" i="27"/>
  <c r="Q60" i="28"/>
  <c r="AA59" i="27"/>
  <c r="I96" i="28"/>
  <c r="AC96" i="28"/>
  <c r="T143" i="27"/>
  <c r="S90" i="31" a="1"/>
  <c r="S124" i="27" a="1"/>
  <c r="T144" i="28" a="1"/>
  <c r="Q66" i="33" a="1"/>
  <c r="K95" i="33" l="1"/>
  <c r="AE95" i="33"/>
  <c r="Q66" i="33"/>
  <c r="J117" i="31"/>
  <c r="AD117" i="31"/>
  <c r="S90" i="31"/>
  <c r="I91" i="29"/>
  <c r="AC91" i="29"/>
  <c r="J143" i="27"/>
  <c r="T144" i="28"/>
  <c r="AD143" i="27"/>
  <c r="G60" i="28"/>
  <c r="AA60" i="28"/>
  <c r="S124" i="27"/>
  <c r="Q56" i="31" a="1"/>
  <c r="T116" i="33" a="1"/>
  <c r="R96" i="27" a="1"/>
  <c r="S125" i="28" a="1"/>
  <c r="G66" i="33" l="1"/>
  <c r="AA66" i="33"/>
  <c r="T116" i="33"/>
  <c r="AC90" i="31"/>
  <c r="I90" i="31"/>
  <c r="Q56" i="31"/>
  <c r="AA56" i="29"/>
  <c r="J140" i="29"/>
  <c r="G56" i="29"/>
  <c r="I124" i="27"/>
  <c r="S125" i="28"/>
  <c r="AC124" i="27"/>
  <c r="J144" i="28"/>
  <c r="AD144" i="28"/>
  <c r="R96" i="27"/>
  <c r="R96" i="28" a="1"/>
  <c r="S120" i="29" a="1"/>
  <c r="T58" i="27" a="1"/>
  <c r="J116" i="33" l="1"/>
  <c r="AD116" i="33"/>
  <c r="AA56" i="31"/>
  <c r="G56" i="31"/>
  <c r="AD140" i="29"/>
  <c r="S120" i="29"/>
  <c r="H96" i="27"/>
  <c r="R96" i="28"/>
  <c r="AB96" i="27"/>
  <c r="I125" i="28"/>
  <c r="AC125" i="28"/>
  <c r="T58" i="27"/>
  <c r="R91" i="29" a="1"/>
  <c r="Q117" i="27" a="1"/>
  <c r="S115" i="31" a="1"/>
  <c r="T59" i="28" a="1"/>
  <c r="Q56" i="33" a="1"/>
  <c r="Q56" i="33" l="1"/>
  <c r="S115" i="31"/>
  <c r="I120" i="29"/>
  <c r="AC120" i="29"/>
  <c r="R91" i="29"/>
  <c r="AD58" i="27"/>
  <c r="T59" i="28"/>
  <c r="J58" i="27"/>
  <c r="H96" i="28"/>
  <c r="AB96" i="28"/>
  <c r="Q117" i="27"/>
  <c r="Q118" i="28" a="1"/>
  <c r="U88" i="27" a="1"/>
  <c r="R90" i="31" a="1"/>
  <c r="G56" i="33" l="1"/>
  <c r="AA56" i="33"/>
  <c r="AC115" i="31"/>
  <c r="I115" i="31"/>
  <c r="R90" i="31"/>
  <c r="AB91" i="29"/>
  <c r="H91" i="29"/>
  <c r="AA117" i="27"/>
  <c r="Q118" i="28"/>
  <c r="G117" i="27"/>
  <c r="J59" i="28"/>
  <c r="AD59" i="28"/>
  <c r="U88" i="27"/>
  <c r="S114" i="33" a="1"/>
  <c r="Q114" i="29" a="1"/>
  <c r="U88" i="28" a="1"/>
  <c r="S10" i="27" a="1"/>
  <c r="T55" i="31" a="1"/>
  <c r="S114" i="33" l="1"/>
  <c r="AB90" i="31"/>
  <c r="H90" i="31"/>
  <c r="T55" i="31"/>
  <c r="AD55" i="29"/>
  <c r="J55" i="29"/>
  <c r="Q114" i="29"/>
  <c r="K88" i="27"/>
  <c r="U88" i="28"/>
  <c r="AE88" i="27"/>
  <c r="G118" i="28"/>
  <c r="AA118" i="28"/>
  <c r="S10" i="27"/>
  <c r="S10" i="28" a="1"/>
  <c r="S37" i="27" a="1"/>
  <c r="U84" i="29" a="1"/>
  <c r="Q104" i="31" a="1"/>
  <c r="AC114" i="33" l="1"/>
  <c r="I114" i="33"/>
  <c r="AD55" i="31"/>
  <c r="J55" i="31"/>
  <c r="Q104" i="31"/>
  <c r="G114" i="29"/>
  <c r="AA114" i="29"/>
  <c r="U84" i="29"/>
  <c r="AC10" i="27"/>
  <c r="S10" i="28"/>
  <c r="I10" i="27"/>
  <c r="K88" i="28"/>
  <c r="AE88" i="28"/>
  <c r="S37" i="27"/>
  <c r="S7" i="29" a="1"/>
  <c r="U83" i="31" a="1"/>
  <c r="Q75" i="27" a="1"/>
  <c r="S38" i="28" a="1"/>
  <c r="T55" i="33" a="1"/>
  <c r="T55" i="33" l="1"/>
  <c r="G104" i="31"/>
  <c r="AA104" i="31"/>
  <c r="U83" i="31"/>
  <c r="AE84" i="29"/>
  <c r="K84" i="29"/>
  <c r="S7" i="29"/>
  <c r="I37" i="27"/>
  <c r="S38" i="28"/>
  <c r="AC37" i="27"/>
  <c r="I10" i="28"/>
  <c r="AC10" i="28"/>
  <c r="Q75" i="27"/>
  <c r="S7" i="31" a="1"/>
  <c r="Q103" i="33" a="1"/>
  <c r="Q75" i="28" a="1"/>
  <c r="S33" i="29" a="1"/>
  <c r="T60" i="27" a="1"/>
  <c r="J55" i="33" l="1"/>
  <c r="AD55" i="33"/>
  <c r="Q103" i="33"/>
  <c r="K83" i="31"/>
  <c r="AE83" i="31"/>
  <c r="S7" i="31"/>
  <c r="I7" i="29"/>
  <c r="AC7" i="29"/>
  <c r="S33" i="29"/>
  <c r="AA75" i="27"/>
  <c r="Q75" i="28"/>
  <c r="G75" i="27"/>
  <c r="I38" i="28"/>
  <c r="AC38" i="28"/>
  <c r="T60" i="27"/>
  <c r="U83" i="33" a="1"/>
  <c r="Q71" i="29" a="1"/>
  <c r="R11" i="27" a="1"/>
  <c r="T61" i="28" a="1"/>
  <c r="S34" i="31" a="1"/>
  <c r="AA103" i="33" l="1"/>
  <c r="G103" i="33"/>
  <c r="U83" i="33"/>
  <c r="I7" i="31"/>
  <c r="S34" i="31"/>
  <c r="AC7" i="31"/>
  <c r="I33" i="29"/>
  <c r="AC33" i="29"/>
  <c r="Q71" i="29"/>
  <c r="AD60" i="27"/>
  <c r="T61" i="28"/>
  <c r="J60" i="27"/>
  <c r="G75" i="28"/>
  <c r="AA75" i="28"/>
  <c r="R11" i="27"/>
  <c r="U34" i="27" a="1"/>
  <c r="R11" i="28" a="1"/>
  <c r="Q71" i="31" a="1"/>
  <c r="S7" i="33" a="1"/>
  <c r="AE83" i="33" l="1"/>
  <c r="K83" i="33"/>
  <c r="S7" i="33"/>
  <c r="AC34" i="31"/>
  <c r="I34" i="31"/>
  <c r="Q71" i="31"/>
  <c r="G71" i="29"/>
  <c r="AA71" i="29"/>
  <c r="H11" i="27"/>
  <c r="R11" i="28"/>
  <c r="AB11" i="27"/>
  <c r="J61" i="28"/>
  <c r="AD61" i="28"/>
  <c r="U34" i="27"/>
  <c r="S39" i="27" a="1"/>
  <c r="S34" i="33" a="1"/>
  <c r="U35" i="28" a="1"/>
  <c r="T57" i="31" a="1"/>
  <c r="R8" i="29" a="1"/>
  <c r="I7" i="33" l="1"/>
  <c r="AC7" i="33"/>
  <c r="S34" i="33"/>
  <c r="AA71" i="31"/>
  <c r="G71" i="31"/>
  <c r="T57" i="31"/>
  <c r="AD57" i="29"/>
  <c r="J57" i="29"/>
  <c r="R8" i="29"/>
  <c r="AE34" i="27"/>
  <c r="U35" i="28"/>
  <c r="K34" i="27"/>
  <c r="AB11" i="28"/>
  <c r="H11" i="28"/>
  <c r="S39" i="27"/>
  <c r="S40" i="28" a="1"/>
  <c r="Q71" i="33" a="1"/>
  <c r="Q44" i="27" a="1"/>
  <c r="R8" i="31" a="1"/>
  <c r="U30" i="29" a="1"/>
  <c r="AC34" i="33" l="1"/>
  <c r="I34" i="33"/>
  <c r="Q71" i="33"/>
  <c r="J57" i="31"/>
  <c r="AD57" i="31"/>
  <c r="R8" i="31"/>
  <c r="H8" i="29"/>
  <c r="AB8" i="29"/>
  <c r="U30" i="29"/>
  <c r="I39" i="27"/>
  <c r="S40" i="28"/>
  <c r="AC39" i="27"/>
  <c r="K35" i="28"/>
  <c r="AE35" i="28"/>
  <c r="Q44" i="27"/>
  <c r="T57" i="33" a="1"/>
  <c r="T81" i="27" a="1"/>
  <c r="S36" i="29" a="1"/>
  <c r="U31" i="31" a="1"/>
  <c r="Q45" i="28" a="1"/>
  <c r="AA71" i="33" l="1"/>
  <c r="G71" i="33"/>
  <c r="T57" i="33"/>
  <c r="H8" i="31"/>
  <c r="AB8" i="31"/>
  <c r="U31" i="31"/>
  <c r="AE30" i="29"/>
  <c r="S36" i="29"/>
  <c r="K30" i="29"/>
  <c r="G44" i="27"/>
  <c r="Q45" i="28"/>
  <c r="AA44" i="27"/>
  <c r="I40" i="28"/>
  <c r="AC40" i="28"/>
  <c r="T81" i="27"/>
  <c r="T81" i="28" a="1"/>
  <c r="Q41" i="29" a="1"/>
  <c r="S37" i="31" a="1"/>
  <c r="R8" i="33" a="1"/>
  <c r="R67" i="27" a="1"/>
  <c r="AD57" i="33" l="1"/>
  <c r="J57" i="33"/>
  <c r="R8" i="33"/>
  <c r="K31" i="31"/>
  <c r="AE31" i="31"/>
  <c r="S37" i="31"/>
  <c r="I36" i="29"/>
  <c r="AC36" i="29"/>
  <c r="Q41" i="29"/>
  <c r="J81" i="27"/>
  <c r="T81" i="28"/>
  <c r="AD81" i="27"/>
  <c r="AA45" i="28"/>
  <c r="G45" i="28"/>
  <c r="R67" i="27"/>
  <c r="U31" i="33" a="1"/>
  <c r="S36" i="33" a="1"/>
  <c r="T77" i="29" a="1"/>
  <c r="Q42" i="31" a="1"/>
  <c r="R68" i="28" a="1"/>
  <c r="S36" i="33" l="1"/>
  <c r="H8" i="33"/>
  <c r="AB8" i="33"/>
  <c r="U31" i="33"/>
  <c r="I37" i="31"/>
  <c r="AC37" i="31"/>
  <c r="Q42" i="31"/>
  <c r="G41" i="29"/>
  <c r="AA41" i="29"/>
  <c r="T77" i="29"/>
  <c r="H67" i="27"/>
  <c r="R68" i="28"/>
  <c r="AB67" i="27"/>
  <c r="AD81" i="28"/>
  <c r="J81" i="28"/>
  <c r="T76" i="31" a="1"/>
  <c r="R64" i="29" a="1"/>
  <c r="S41" i="27" a="1"/>
  <c r="S37" i="33" a="1"/>
  <c r="AC36" i="33" l="1"/>
  <c r="I36" i="33"/>
  <c r="K31" i="33"/>
  <c r="AE31" i="33"/>
  <c r="S37" i="33"/>
  <c r="AA42" i="31"/>
  <c r="G42" i="31"/>
  <c r="T76" i="31"/>
  <c r="J77" i="29"/>
  <c r="AD77" i="29"/>
  <c r="R64" i="29"/>
  <c r="AB68" i="28"/>
  <c r="H68" i="28"/>
  <c r="S41" i="27"/>
  <c r="Q30" i="27" a="1"/>
  <c r="R64" i="31" a="1"/>
  <c r="S42" i="28" a="1"/>
  <c r="Q42" i="33" a="1"/>
  <c r="S36" i="36" a="1"/>
  <c r="S36" i="36" l="1"/>
  <c r="I37" i="33"/>
  <c r="AC37" i="33"/>
  <c r="Q42" i="33"/>
  <c r="AD76" i="31"/>
  <c r="J76" i="31"/>
  <c r="R64" i="31"/>
  <c r="AB64" i="29"/>
  <c r="H64" i="29"/>
  <c r="AC41" i="27"/>
  <c r="S42" i="28"/>
  <c r="I41" i="27"/>
  <c r="Q30" i="27"/>
  <c r="S38" i="29" a="1"/>
  <c r="U31" i="27" a="1"/>
  <c r="T76" i="33" a="1"/>
  <c r="Q30" i="28" a="1"/>
  <c r="AC36" i="36" l="1"/>
  <c r="I36" i="36"/>
  <c r="G42" i="33"/>
  <c r="AA42" i="33"/>
  <c r="T76" i="33"/>
  <c r="H64" i="31"/>
  <c r="AB64" i="31"/>
  <c r="S38" i="29"/>
  <c r="G30" i="27"/>
  <c r="Q30" i="28"/>
  <c r="AA30" i="27"/>
  <c r="I42" i="28"/>
  <c r="AC42" i="28"/>
  <c r="U31" i="27"/>
  <c r="S39" i="31" a="1"/>
  <c r="Q25" i="29" a="1"/>
  <c r="R64" i="33" a="1"/>
  <c r="U31" i="28" a="1"/>
  <c r="T24" i="27" a="1"/>
  <c r="J76" i="33" l="1"/>
  <c r="AD76" i="33"/>
  <c r="R64" i="33"/>
  <c r="S39" i="31"/>
  <c r="AC38" i="29"/>
  <c r="I38" i="29"/>
  <c r="Q25" i="29"/>
  <c r="AE31" i="27"/>
  <c r="U31" i="28"/>
  <c r="K31" i="27"/>
  <c r="G30" i="28"/>
  <c r="AA30" i="28"/>
  <c r="T24" i="27"/>
  <c r="T24" i="28" a="1"/>
  <c r="Q120" i="27" a="1"/>
  <c r="U26" i="29" a="1"/>
  <c r="Q25" i="31" a="1"/>
  <c r="AB64" i="33" l="1"/>
  <c r="H64" i="33"/>
  <c r="I39" i="31"/>
  <c r="AC39" i="31"/>
  <c r="Q25" i="31"/>
  <c r="G25" i="29"/>
  <c r="AA25" i="29"/>
  <c r="U26" i="29"/>
  <c r="J24" i="27"/>
  <c r="T24" i="28"/>
  <c r="AD24" i="27"/>
  <c r="AE31" i="28"/>
  <c r="K31" i="28"/>
  <c r="Q120" i="27"/>
  <c r="Q121" i="28" a="1"/>
  <c r="S39" i="33" a="1"/>
  <c r="U26" i="31" a="1"/>
  <c r="T20" i="29" a="1"/>
  <c r="Q142" i="27" a="1"/>
  <c r="S39" i="33" l="1"/>
  <c r="G25" i="31"/>
  <c r="AA25" i="31"/>
  <c r="U26" i="31"/>
  <c r="K26" i="29"/>
  <c r="AE26" i="29"/>
  <c r="T20" i="29"/>
  <c r="AA120" i="27"/>
  <c r="Q121" i="28"/>
  <c r="G120" i="27"/>
  <c r="J24" i="28"/>
  <c r="AD24" i="28"/>
  <c r="Q142" i="27"/>
  <c r="Q25" i="33" a="1"/>
  <c r="S116" i="27" a="1"/>
  <c r="T20" i="31" a="1"/>
  <c r="Q143" i="28" a="1"/>
  <c r="AC39" i="33" l="1"/>
  <c r="I39" i="33"/>
  <c r="Q25" i="33"/>
  <c r="K26" i="31"/>
  <c r="AE26" i="31"/>
  <c r="T20" i="31"/>
  <c r="J20" i="29"/>
  <c r="AD20" i="29"/>
  <c r="G142" i="27"/>
  <c r="Q143" i="28"/>
  <c r="AA142" i="27"/>
  <c r="G121" i="28"/>
  <c r="AA121" i="28"/>
  <c r="S116" i="27"/>
  <c r="U26" i="33" a="1"/>
  <c r="S139" i="27" a="1"/>
  <c r="Q106" i="31" a="1"/>
  <c r="Q139" i="29" a="1"/>
  <c r="S117" i="28" a="1"/>
  <c r="AA25" i="33" l="1"/>
  <c r="G25" i="33"/>
  <c r="U26" i="33"/>
  <c r="J20" i="31"/>
  <c r="AD20" i="31"/>
  <c r="Q106" i="31"/>
  <c r="G116" i="29"/>
  <c r="AA116" i="29"/>
  <c r="Q139" i="29"/>
  <c r="I116" i="27"/>
  <c r="S117" i="28"/>
  <c r="AC116" i="27"/>
  <c r="G143" i="28"/>
  <c r="AA143" i="28"/>
  <c r="S139" i="27"/>
  <c r="S113" i="29" a="1"/>
  <c r="U87" i="27" a="1"/>
  <c r="Q139" i="31" a="1"/>
  <c r="T20" i="33" a="1"/>
  <c r="S140" i="28" a="1"/>
  <c r="K26" i="33" l="1"/>
  <c r="AE26" i="33"/>
  <c r="T20" i="33"/>
  <c r="G106" i="31"/>
  <c r="AA106" i="31"/>
  <c r="Q139" i="31"/>
  <c r="G139" i="29"/>
  <c r="AA139" i="29"/>
  <c r="S113" i="29"/>
  <c r="AC139" i="27"/>
  <c r="S140" i="28"/>
  <c r="I139" i="27"/>
  <c r="I117" i="28"/>
  <c r="AC117" i="28"/>
  <c r="U87" i="27"/>
  <c r="S103" i="31" a="1"/>
  <c r="Q105" i="33" a="1"/>
  <c r="U87" i="28" a="1"/>
  <c r="R28" i="27" a="1"/>
  <c r="AD20" i="33" l="1"/>
  <c r="J20" i="33"/>
  <c r="Q105" i="33"/>
  <c r="AA139" i="31"/>
  <c r="G139" i="31"/>
  <c r="S103" i="31"/>
  <c r="AC113" i="29"/>
  <c r="I113" i="29"/>
  <c r="AE87" i="27"/>
  <c r="U87" i="28"/>
  <c r="K87" i="27"/>
  <c r="I140" i="28"/>
  <c r="AC140" i="28"/>
  <c r="R28" i="27"/>
  <c r="S135" i="31" a="1"/>
  <c r="Q150" i="27" a="1"/>
  <c r="U83" i="29" a="1"/>
  <c r="R28" i="28" a="1"/>
  <c r="Q138" i="33" a="1"/>
  <c r="AA105" i="33" l="1"/>
  <c r="G105" i="33"/>
  <c r="Q138" i="33"/>
  <c r="AC103" i="31"/>
  <c r="I103" i="31"/>
  <c r="S135" i="31"/>
  <c r="AC135" i="29"/>
  <c r="I135" i="29"/>
  <c r="U83" i="29"/>
  <c r="H28" i="27"/>
  <c r="R28" i="28"/>
  <c r="AB28" i="27"/>
  <c r="K87" i="28"/>
  <c r="AE87" i="28"/>
  <c r="Q150" i="27"/>
  <c r="R104" i="29" a="1"/>
  <c r="Q28" i="27" a="1"/>
  <c r="U82" i="31" a="1"/>
  <c r="S102" i="33" a="1"/>
  <c r="Q151" i="28" a="1"/>
  <c r="G138" i="33" l="1"/>
  <c r="AA138" i="33"/>
  <c r="S102" i="33"/>
  <c r="I135" i="31"/>
  <c r="AC135" i="31"/>
  <c r="U82" i="31"/>
  <c r="AE83" i="29"/>
  <c r="K83" i="29"/>
  <c r="R104" i="29"/>
  <c r="G150" i="27"/>
  <c r="Q151" i="28"/>
  <c r="AA150" i="27"/>
  <c r="AB28" i="28"/>
  <c r="H28" i="28"/>
  <c r="Q28" i="27"/>
  <c r="Q28" i="28" a="1"/>
  <c r="Q148" i="29" a="1"/>
  <c r="R108" i="31" a="1"/>
  <c r="Q131" i="27" a="1"/>
  <c r="AC102" i="33" l="1"/>
  <c r="I102" i="33"/>
  <c r="AE82" i="31"/>
  <c r="K82" i="31"/>
  <c r="R108" i="31"/>
  <c r="H104" i="29"/>
  <c r="AB104" i="29"/>
  <c r="Q148" i="29"/>
  <c r="G28" i="27"/>
  <c r="Q28" i="28"/>
  <c r="AA28" i="27"/>
  <c r="G151" i="28"/>
  <c r="AA151" i="28"/>
  <c r="Q131" i="27"/>
  <c r="T119" i="27" a="1"/>
  <c r="U82" i="33" a="1"/>
  <c r="Q132" i="28" a="1"/>
  <c r="Q148" i="31" a="1"/>
  <c r="Q104" i="29" a="1"/>
  <c r="AC134" i="33" l="1"/>
  <c r="I134" i="33"/>
  <c r="U82" i="33"/>
  <c r="H108" i="31"/>
  <c r="AB108" i="31"/>
  <c r="Q148" i="31"/>
  <c r="AA148" i="29"/>
  <c r="Q104" i="29"/>
  <c r="G148" i="29"/>
  <c r="AA131" i="27"/>
  <c r="Q132" i="28"/>
  <c r="G131" i="27"/>
  <c r="G28" i="28"/>
  <c r="AA28" i="28"/>
  <c r="T119" i="27"/>
  <c r="Q127" i="29" a="1"/>
  <c r="S147" i="27" a="1"/>
  <c r="Q108" i="31" a="1"/>
  <c r="R108" i="33" a="1"/>
  <c r="T120" i="28" a="1"/>
  <c r="AE82" i="33" l="1"/>
  <c r="K82" i="33"/>
  <c r="R108" i="33"/>
  <c r="G148" i="31"/>
  <c r="AA148" i="31"/>
  <c r="Q108" i="31"/>
  <c r="G104" i="29"/>
  <c r="AA104" i="29"/>
  <c r="Q127" i="29"/>
  <c r="J119" i="27"/>
  <c r="T120" i="28"/>
  <c r="AD119" i="27"/>
  <c r="G132" i="28"/>
  <c r="AA132" i="28"/>
  <c r="S147" i="27"/>
  <c r="Q146" i="33" a="1"/>
  <c r="T115" i="29" a="1"/>
  <c r="S148" i="28" a="1"/>
  <c r="Q126" i="31" a="1"/>
  <c r="Q133" i="27" a="1"/>
  <c r="AB108" i="33" l="1"/>
  <c r="H108" i="33"/>
  <c r="Q146" i="33"/>
  <c r="G108" i="31"/>
  <c r="AA108" i="31"/>
  <c r="Q126" i="31"/>
  <c r="G127" i="29"/>
  <c r="AA127" i="29"/>
  <c r="T115" i="29"/>
  <c r="I147" i="27"/>
  <c r="S148" i="28"/>
  <c r="AC147" i="27"/>
  <c r="AD120" i="28"/>
  <c r="J120" i="28"/>
  <c r="Q133" i="27"/>
  <c r="Q108" i="33" a="1"/>
  <c r="Q134" i="28" a="1"/>
  <c r="S66" i="27" a="1"/>
  <c r="S144" i="29" a="1"/>
  <c r="T105" i="31" a="1"/>
  <c r="G146" i="33" l="1"/>
  <c r="AA146" i="33"/>
  <c r="Q108" i="33"/>
  <c r="G126" i="31"/>
  <c r="AA126" i="31"/>
  <c r="T105" i="31"/>
  <c r="AD115" i="29"/>
  <c r="J115" i="29"/>
  <c r="S144" i="29"/>
  <c r="G133" i="27"/>
  <c r="Q134" i="28"/>
  <c r="AA133" i="27"/>
  <c r="I148" i="28"/>
  <c r="AC148" i="28"/>
  <c r="S66" i="27"/>
  <c r="S144" i="31" a="1"/>
  <c r="S145" i="31" a="1"/>
  <c r="S67" i="28" a="1"/>
  <c r="Q125" i="33" a="1"/>
  <c r="Q94" i="27" a="1"/>
  <c r="Q129" i="29" a="1"/>
  <c r="S145" i="31" l="1"/>
  <c r="AA108" i="33"/>
  <c r="G108" i="33"/>
  <c r="Q125" i="33"/>
  <c r="J105" i="31"/>
  <c r="AD105" i="31"/>
  <c r="S144" i="31"/>
  <c r="AC144" i="29"/>
  <c r="I144" i="29"/>
  <c r="Q129" i="29"/>
  <c r="I66" i="27"/>
  <c r="S67" i="28"/>
  <c r="AC66" i="27"/>
  <c r="AA134" i="28"/>
  <c r="G134" i="28"/>
  <c r="Q94" i="27"/>
  <c r="S142" i="27" a="1"/>
  <c r="S63" i="29" a="1"/>
  <c r="Q128" i="31" a="1"/>
  <c r="Q94" i="28" a="1"/>
  <c r="S142" i="33" a="1"/>
  <c r="T104" i="33" a="1"/>
  <c r="S142" i="33" l="1"/>
  <c r="I145" i="31"/>
  <c r="AC145" i="31"/>
  <c r="AA125" i="33"/>
  <c r="G125" i="33"/>
  <c r="T104" i="33"/>
  <c r="AC144" i="31"/>
  <c r="I144" i="31"/>
  <c r="Q128" i="31"/>
  <c r="G129" i="29"/>
  <c r="AA129" i="29"/>
  <c r="S63" i="29"/>
  <c r="G94" i="27"/>
  <c r="Q94" i="28"/>
  <c r="AA94" i="27"/>
  <c r="AC67" i="28"/>
  <c r="I67" i="28"/>
  <c r="S142" i="27"/>
  <c r="Q90" i="29" a="1"/>
  <c r="S63" i="31" a="1"/>
  <c r="S143" i="28" a="1"/>
  <c r="S141" i="33" a="1"/>
  <c r="U93" i="27" a="1"/>
  <c r="AC142" i="33" l="1"/>
  <c r="I142" i="33"/>
  <c r="AD104" i="33"/>
  <c r="J104" i="33"/>
  <c r="S141" i="33"/>
  <c r="G128" i="31"/>
  <c r="AA128" i="31"/>
  <c r="S63" i="31"/>
  <c r="AC63" i="29"/>
  <c r="I63" i="29"/>
  <c r="Q90" i="29"/>
  <c r="I142" i="27"/>
  <c r="S143" i="28"/>
  <c r="AC142" i="27"/>
  <c r="G94" i="28"/>
  <c r="AA94" i="28"/>
  <c r="U93" i="27"/>
  <c r="Q127" i="33" a="1"/>
  <c r="Q115" i="27" a="1"/>
  <c r="S139" i="29" a="1"/>
  <c r="Q89" i="31" a="1"/>
  <c r="U93" i="28" a="1"/>
  <c r="S142" i="36" a="1"/>
  <c r="S142" i="36" l="1"/>
  <c r="I141" i="33"/>
  <c r="AC141" i="33"/>
  <c r="Q127" i="33"/>
  <c r="AC63" i="31"/>
  <c r="I63" i="31"/>
  <c r="Q89" i="31"/>
  <c r="G90" i="29"/>
  <c r="AA90" i="29"/>
  <c r="S139" i="29"/>
  <c r="AE93" i="27"/>
  <c r="U93" i="28"/>
  <c r="K93" i="27"/>
  <c r="AC143" i="28"/>
  <c r="I143" i="28"/>
  <c r="Q115" i="27"/>
  <c r="U89" i="29" a="1"/>
  <c r="S139" i="31" a="1"/>
  <c r="S63" i="33" a="1"/>
  <c r="Q116" i="28" a="1"/>
  <c r="Q34" i="27" a="1"/>
  <c r="AC142" i="36" l="1"/>
  <c r="I142" i="36"/>
  <c r="G127" i="33"/>
  <c r="AA127" i="33"/>
  <c r="S63" i="33"/>
  <c r="G89" i="31"/>
  <c r="AA89" i="31"/>
  <c r="S139" i="31"/>
  <c r="AC139" i="29"/>
  <c r="I139" i="29"/>
  <c r="U89" i="29"/>
  <c r="G115" i="27"/>
  <c r="Q116" i="28"/>
  <c r="AA115" i="27"/>
  <c r="AE93" i="28"/>
  <c r="K93" i="28"/>
  <c r="Q34" i="27"/>
  <c r="Q89" i="33" a="1"/>
  <c r="Q35" i="28" a="1"/>
  <c r="U73" i="27" a="1"/>
  <c r="U88" i="31" a="1"/>
  <c r="I63" i="33" l="1"/>
  <c r="AC63" i="33"/>
  <c r="Q89" i="33"/>
  <c r="I139" i="31"/>
  <c r="AC139" i="31"/>
  <c r="U88" i="31"/>
  <c r="K89" i="29"/>
  <c r="AE89" i="29"/>
  <c r="G34" i="27"/>
  <c r="Q35" i="28"/>
  <c r="AA34" i="27"/>
  <c r="G116" i="28"/>
  <c r="AA116" i="28"/>
  <c r="U73" i="27"/>
  <c r="Q30" i="29" a="1"/>
  <c r="Q10" i="27" a="1"/>
  <c r="S138" i="33" a="1"/>
  <c r="U73" i="28" a="1"/>
  <c r="AA89" i="33" l="1"/>
  <c r="G89" i="33"/>
  <c r="S138" i="33"/>
  <c r="K88" i="31"/>
  <c r="AE88" i="31"/>
  <c r="Q30" i="29"/>
  <c r="K73" i="27"/>
  <c r="U73" i="28"/>
  <c r="AE73" i="27"/>
  <c r="G35" i="28"/>
  <c r="AA35" i="28"/>
  <c r="Q10" i="27"/>
  <c r="Q5" i="27" s="1"/>
  <c r="Q31" i="31" a="1"/>
  <c r="R38" i="27" a="1"/>
  <c r="Q10" i="28" a="1"/>
  <c r="U69" i="29" a="1"/>
  <c r="U88" i="33" a="1"/>
  <c r="AC138" i="33" l="1"/>
  <c r="I138" i="33"/>
  <c r="U88" i="33"/>
  <c r="Q31" i="31"/>
  <c r="G30" i="29"/>
  <c r="AA30" i="29"/>
  <c r="U69" i="29"/>
  <c r="G10" i="27"/>
  <c r="Q10" i="28"/>
  <c r="AA10" i="27"/>
  <c r="AE73" i="28"/>
  <c r="K73" i="28"/>
  <c r="R38" i="27"/>
  <c r="S80" i="27" a="1"/>
  <c r="R39" i="28" a="1"/>
  <c r="Q7" i="29" a="1"/>
  <c r="U69" i="31" a="1"/>
  <c r="K88" i="33" l="1"/>
  <c r="AE88" i="33"/>
  <c r="AA31" i="31"/>
  <c r="G31" i="31"/>
  <c r="U69" i="31"/>
  <c r="AE69" i="29"/>
  <c r="K69" i="29"/>
  <c r="Q7" i="29"/>
  <c r="AB38" i="27"/>
  <c r="R39" i="28"/>
  <c r="H38" i="27"/>
  <c r="AA10" i="28"/>
  <c r="G10" i="28"/>
  <c r="S80" i="27"/>
  <c r="Q66" i="27" a="1"/>
  <c r="Q31" i="33" a="1"/>
  <c r="Q7" i="31" a="1"/>
  <c r="R34" i="29" a="1"/>
  <c r="S80" i="28" a="1"/>
  <c r="Q31" i="33" l="1"/>
  <c r="K69" i="31"/>
  <c r="AE69" i="31"/>
  <c r="Q7" i="31"/>
  <c r="G7" i="29"/>
  <c r="AA7" i="29"/>
  <c r="R34" i="29"/>
  <c r="I80" i="27"/>
  <c r="S80" i="28"/>
  <c r="AC80" i="27"/>
  <c r="H39" i="28"/>
  <c r="AB39" i="28"/>
  <c r="Q66" i="27"/>
  <c r="S76" i="29" a="1"/>
  <c r="R35" i="31" a="1"/>
  <c r="R40" i="27" a="1"/>
  <c r="Q67" i="28" a="1"/>
  <c r="U69" i="33" a="1"/>
  <c r="G31" i="33" l="1"/>
  <c r="AA31" i="33"/>
  <c r="U69" i="33"/>
  <c r="AA7" i="31"/>
  <c r="G7" i="31"/>
  <c r="R35" i="31"/>
  <c r="H34" i="29"/>
  <c r="AB34" i="29"/>
  <c r="S76" i="29"/>
  <c r="G66" i="27"/>
  <c r="Q67" i="28"/>
  <c r="AA66" i="27"/>
  <c r="I80" i="28"/>
  <c r="AC80" i="28"/>
  <c r="R40" i="27"/>
  <c r="Q63" i="29" a="1"/>
  <c r="U26" i="27" a="1"/>
  <c r="Q7" i="33" a="1"/>
  <c r="R41" i="28" a="1"/>
  <c r="S75" i="31" a="1"/>
  <c r="K69" i="33" l="1"/>
  <c r="AE69" i="33"/>
  <c r="Q7" i="33"/>
  <c r="AB35" i="31"/>
  <c r="H35" i="31"/>
  <c r="S75" i="31"/>
  <c r="AC76" i="29"/>
  <c r="I76" i="29"/>
  <c r="Q63" i="29"/>
  <c r="H40" i="27"/>
  <c r="R41" i="28"/>
  <c r="AB40" i="27"/>
  <c r="AA67" i="28"/>
  <c r="G67" i="28"/>
  <c r="U26" i="27"/>
  <c r="U26" i="28" a="1"/>
  <c r="R35" i="33" a="1"/>
  <c r="R37" i="29" a="1"/>
  <c r="Q63" i="31" a="1"/>
  <c r="U23" i="27" a="1"/>
  <c r="G7" i="33" l="1"/>
  <c r="AA7" i="33"/>
  <c r="R35" i="33"/>
  <c r="I75" i="31"/>
  <c r="AC75" i="31"/>
  <c r="Q63" i="31"/>
  <c r="G63" i="29"/>
  <c r="AA63" i="29"/>
  <c r="R37" i="29"/>
  <c r="AE26" i="27"/>
  <c r="U26" i="28"/>
  <c r="K26" i="27"/>
  <c r="H41" i="28"/>
  <c r="AB41" i="28"/>
  <c r="U23" i="27"/>
  <c r="U23" i="28" a="1"/>
  <c r="T30" i="27" a="1"/>
  <c r="R38" i="31" a="1"/>
  <c r="U22" i="29" a="1"/>
  <c r="S75" i="33" a="1"/>
  <c r="H35" i="33" l="1"/>
  <c r="AB35" i="33"/>
  <c r="S75" i="33"/>
  <c r="G63" i="31"/>
  <c r="AA63" i="31"/>
  <c r="R38" i="31"/>
  <c r="H37" i="29"/>
  <c r="AB37" i="29"/>
  <c r="U22" i="29"/>
  <c r="K23" i="27"/>
  <c r="U23" i="28"/>
  <c r="AE23" i="27"/>
  <c r="AE26" i="28"/>
  <c r="K26" i="28"/>
  <c r="T30" i="27"/>
  <c r="Q63" i="33" a="1"/>
  <c r="U19" i="29" a="1"/>
  <c r="T30" i="28" a="1"/>
  <c r="S23" i="27" a="1"/>
  <c r="U22" i="31" a="1"/>
  <c r="I75" i="33" l="1"/>
  <c r="AC75" i="33"/>
  <c r="Q63" i="33"/>
  <c r="AB38" i="31"/>
  <c r="H38" i="31"/>
  <c r="U22" i="31"/>
  <c r="AE22" i="29"/>
  <c r="K22" i="29"/>
  <c r="U19" i="29"/>
  <c r="J30" i="27"/>
  <c r="T30" i="28"/>
  <c r="AD30" i="27"/>
  <c r="K23" i="28"/>
  <c r="AE23" i="28"/>
  <c r="S23" i="27"/>
  <c r="R38" i="33" a="1"/>
  <c r="T25" i="29" a="1"/>
  <c r="R79" i="27" a="1"/>
  <c r="U19" i="31" a="1"/>
  <c r="S23" i="28" a="1"/>
  <c r="AA63" i="33" l="1"/>
  <c r="G63" i="33"/>
  <c r="R38" i="33"/>
  <c r="K22" i="31"/>
  <c r="AE22" i="31"/>
  <c r="U19" i="31"/>
  <c r="K19" i="29"/>
  <c r="AE19" i="29"/>
  <c r="T25" i="29"/>
  <c r="I23" i="27"/>
  <c r="S23" i="28"/>
  <c r="AC23" i="27"/>
  <c r="J30" i="28"/>
  <c r="AD30" i="28"/>
  <c r="R79" i="27"/>
  <c r="S19" i="29" a="1"/>
  <c r="T25" i="31" a="1"/>
  <c r="R79" i="28" a="1"/>
  <c r="T25" i="27" a="1"/>
  <c r="U22" i="33" a="1"/>
  <c r="AB38" i="33" l="1"/>
  <c r="H38" i="33"/>
  <c r="U22" i="33"/>
  <c r="AE19" i="31"/>
  <c r="K19" i="31"/>
  <c r="T25" i="31"/>
  <c r="AD25" i="29"/>
  <c r="J25" i="29"/>
  <c r="S19" i="29"/>
  <c r="AB79" i="27"/>
  <c r="R79" i="28"/>
  <c r="H79" i="27"/>
  <c r="AC23" i="28"/>
  <c r="I23" i="28"/>
  <c r="T25" i="27"/>
  <c r="R75" i="29" a="1"/>
  <c r="T25" i="28" a="1"/>
  <c r="U19" i="33" a="1"/>
  <c r="S19" i="31" a="1"/>
  <c r="K22" i="33" l="1"/>
  <c r="AE22" i="33"/>
  <c r="U19" i="33"/>
  <c r="J25" i="31"/>
  <c r="AD25" i="31"/>
  <c r="S19" i="31"/>
  <c r="I19" i="29"/>
  <c r="AC19" i="29"/>
  <c r="R75" i="29"/>
  <c r="J25" i="27"/>
  <c r="T25" i="28"/>
  <c r="AD25" i="27"/>
  <c r="H79" i="28"/>
  <c r="AB79" i="28"/>
  <c r="T22" i="27" a="1"/>
  <c r="T21" i="29" a="1"/>
  <c r="T25" i="33" a="1"/>
  <c r="K19" i="33" l="1"/>
  <c r="AE19" i="33"/>
  <c r="T25" i="33"/>
  <c r="I19" i="31"/>
  <c r="AC19" i="31"/>
  <c r="H75" i="29"/>
  <c r="AB75" i="29"/>
  <c r="T21" i="29"/>
  <c r="J25" i="28"/>
  <c r="AD25" i="28"/>
  <c r="T22" i="27"/>
  <c r="S19" i="33" a="1"/>
  <c r="T22" i="28" a="1"/>
  <c r="T21" i="31" a="1"/>
  <c r="Q23" i="27" a="1"/>
  <c r="AD25" i="33" l="1"/>
  <c r="J25" i="33"/>
  <c r="S19" i="33"/>
  <c r="T21" i="31"/>
  <c r="AD21" i="29"/>
  <c r="J21" i="29"/>
  <c r="J22" i="27"/>
  <c r="T22" i="28"/>
  <c r="AD22" i="27"/>
  <c r="AB32" i="28"/>
  <c r="H32" i="28"/>
  <c r="Q23" i="27"/>
  <c r="U27" i="27" a="1"/>
  <c r="Q23" i="28" a="1"/>
  <c r="T18" i="29" a="1"/>
  <c r="I19" i="33" l="1"/>
  <c r="AC19" i="33"/>
  <c r="AD21" i="31"/>
  <c r="J21" i="31"/>
  <c r="T18" i="29"/>
  <c r="G23" i="27"/>
  <c r="Q23" i="28"/>
  <c r="AA23" i="27"/>
  <c r="J22" i="28"/>
  <c r="AD22" i="28"/>
  <c r="U27" i="27"/>
  <c r="T21" i="33" a="1"/>
  <c r="T18" i="31" a="1"/>
  <c r="U27" i="28" a="1"/>
  <c r="R137" i="27" a="1"/>
  <c r="Q19" i="29" a="1"/>
  <c r="T21" i="33" l="1"/>
  <c r="T18" i="31"/>
  <c r="J18" i="29"/>
  <c r="AD18" i="29"/>
  <c r="Q19" i="29"/>
  <c r="AE27" i="27"/>
  <c r="U27" i="28"/>
  <c r="K27" i="27"/>
  <c r="G23" i="28"/>
  <c r="AA23" i="28"/>
  <c r="R137" i="27"/>
  <c r="U23" i="29" a="1"/>
  <c r="U103" i="27" a="1"/>
  <c r="Q19" i="31" a="1"/>
  <c r="R138" i="28" a="1"/>
  <c r="J21" i="33" l="1"/>
  <c r="AD21" i="33"/>
  <c r="J18" i="31"/>
  <c r="AD18" i="31"/>
  <c r="Q19" i="31"/>
  <c r="G19" i="29"/>
  <c r="AA19" i="29"/>
  <c r="U23" i="29"/>
  <c r="H137" i="27"/>
  <c r="R138" i="28"/>
  <c r="AB137" i="27"/>
  <c r="K27" i="28"/>
  <c r="AE27" i="28"/>
  <c r="U103" i="27"/>
  <c r="U104" i="28" a="1"/>
  <c r="R133" i="29" a="1"/>
  <c r="U23" i="31" a="1"/>
  <c r="T18" i="33" a="1"/>
  <c r="T134" i="27" a="1"/>
  <c r="T18" i="33" l="1"/>
  <c r="G19" i="31"/>
  <c r="AA19" i="31"/>
  <c r="U23" i="31"/>
  <c r="K23" i="29"/>
  <c r="AE23" i="29"/>
  <c r="R133" i="29"/>
  <c r="K103" i="27"/>
  <c r="U104" i="28"/>
  <c r="AE103" i="27"/>
  <c r="AB138" i="28"/>
  <c r="H138" i="28"/>
  <c r="T134" i="27"/>
  <c r="Q106" i="27" a="1"/>
  <c r="Q19" i="33" a="1"/>
  <c r="U99" i="29" a="1"/>
  <c r="T135" i="28" a="1"/>
  <c r="R133" i="31" a="1"/>
  <c r="J18" i="33" l="1"/>
  <c r="AD18" i="33"/>
  <c r="Q19" i="33"/>
  <c r="AE23" i="31"/>
  <c r="K23" i="31"/>
  <c r="R133" i="31"/>
  <c r="H133" i="29"/>
  <c r="AB133" i="29"/>
  <c r="U99" i="29"/>
  <c r="AD134" i="27"/>
  <c r="T135" i="28"/>
  <c r="J134" i="27"/>
  <c r="AE104" i="28"/>
  <c r="K104" i="28"/>
  <c r="Q106" i="27"/>
  <c r="U23" i="33" a="1"/>
  <c r="U97" i="31" a="1"/>
  <c r="Q107" i="28" a="1"/>
  <c r="S129" i="27" a="1"/>
  <c r="T130" i="29" a="1"/>
  <c r="G19" i="33" l="1"/>
  <c r="AA19" i="33"/>
  <c r="U23" i="33"/>
  <c r="H133" i="31"/>
  <c r="AB133" i="31"/>
  <c r="U97" i="31"/>
  <c r="K99" i="29"/>
  <c r="AE99" i="29"/>
  <c r="T130" i="29"/>
  <c r="G106" i="27"/>
  <c r="Q107" i="28"/>
  <c r="AA106" i="27"/>
  <c r="AD135" i="28"/>
  <c r="J135" i="28"/>
  <c r="S129" i="27"/>
  <c r="Q102" i="29" a="1"/>
  <c r="R145" i="27" a="1"/>
  <c r="R132" i="33" a="1"/>
  <c r="S130" i="28" a="1"/>
  <c r="T129" i="31" a="1"/>
  <c r="K23" i="33" l="1"/>
  <c r="AE23" i="33"/>
  <c r="R132" i="33"/>
  <c r="K97" i="31"/>
  <c r="AE97" i="31"/>
  <c r="T129" i="31"/>
  <c r="J130" i="29"/>
  <c r="AD130" i="29"/>
  <c r="Q102" i="29"/>
  <c r="AC129" i="27"/>
  <c r="S130" i="28"/>
  <c r="I129" i="27"/>
  <c r="AA107" i="28"/>
  <c r="G107" i="28"/>
  <c r="R145" i="27"/>
  <c r="S125" i="29" a="1"/>
  <c r="R146" i="28" a="1"/>
  <c r="U120" i="27" a="1"/>
  <c r="U96" i="33" a="1"/>
  <c r="Q100" i="31" a="1"/>
  <c r="H132" i="33" l="1"/>
  <c r="AB132" i="33"/>
  <c r="U96" i="33"/>
  <c r="AD129" i="31"/>
  <c r="J129" i="31"/>
  <c r="Q100" i="31"/>
  <c r="G102" i="29"/>
  <c r="AA102" i="29"/>
  <c r="S125" i="29"/>
  <c r="AB145" i="27"/>
  <c r="R146" i="28"/>
  <c r="H145" i="27"/>
  <c r="I130" i="28"/>
  <c r="AC130" i="28"/>
  <c r="U120" i="27"/>
  <c r="T128" i="33" a="1"/>
  <c r="S123" i="31" a="1"/>
  <c r="U121" i="28" a="1"/>
  <c r="R142" i="29" a="1"/>
  <c r="K96" i="33" l="1"/>
  <c r="AE96" i="33"/>
  <c r="T128" i="33"/>
  <c r="G100" i="31"/>
  <c r="AA100" i="31"/>
  <c r="S123" i="31"/>
  <c r="I125" i="29"/>
  <c r="AC125" i="29"/>
  <c r="R142" i="29"/>
  <c r="K120" i="27"/>
  <c r="U121" i="28"/>
  <c r="AE120" i="27"/>
  <c r="H146" i="28"/>
  <c r="AB146" i="28"/>
  <c r="Q99" i="33" a="1"/>
  <c r="R113" i="27" a="1"/>
  <c r="R142" i="31" a="1"/>
  <c r="J128" i="33" l="1"/>
  <c r="AD128" i="33"/>
  <c r="Q99" i="33"/>
  <c r="I123" i="31"/>
  <c r="AC123" i="31"/>
  <c r="R142" i="31"/>
  <c r="H142" i="29"/>
  <c r="AB142" i="29"/>
  <c r="AE121" i="28"/>
  <c r="K121" i="28"/>
  <c r="R113" i="27"/>
  <c r="Q113" i="27" a="1"/>
  <c r="S122" i="33" a="1"/>
  <c r="R114" i="28" a="1"/>
  <c r="U106" i="31" a="1"/>
  <c r="AA99" i="33" l="1"/>
  <c r="G99" i="33"/>
  <c r="S122" i="33"/>
  <c r="H142" i="31"/>
  <c r="AB142" i="31"/>
  <c r="U106" i="31"/>
  <c r="AE116" i="29"/>
  <c r="K116" i="29"/>
  <c r="AB113" i="27"/>
  <c r="R114" i="28"/>
  <c r="H113" i="27"/>
  <c r="Q113" i="27"/>
  <c r="T104" i="27" a="1"/>
  <c r="R111" i="29" a="1"/>
  <c r="Q114" i="28" a="1"/>
  <c r="I122" i="33" l="1"/>
  <c r="AC122" i="33"/>
  <c r="K106" i="31"/>
  <c r="AE106" i="31"/>
  <c r="R111" i="29"/>
  <c r="G113" i="27"/>
  <c r="Q114" i="28"/>
  <c r="AA113" i="27"/>
  <c r="AB114" i="28"/>
  <c r="H114" i="28"/>
  <c r="T104" i="27"/>
  <c r="T54" i="27" a="1"/>
  <c r="U105" i="33" a="1"/>
  <c r="T105" i="28" a="1"/>
  <c r="Q111" i="29" a="1"/>
  <c r="R120" i="31" a="1"/>
  <c r="U105" i="33" l="1"/>
  <c r="R120" i="31"/>
  <c r="H111" i="29"/>
  <c r="AB111" i="29"/>
  <c r="Q111" i="29"/>
  <c r="AD104" i="27"/>
  <c r="T105" i="28"/>
  <c r="J104" i="27"/>
  <c r="G114" i="28"/>
  <c r="AA114" i="28"/>
  <c r="T54" i="27"/>
  <c r="T100" i="29" a="1"/>
  <c r="Q120" i="31" a="1"/>
  <c r="T55" i="28" a="1"/>
  <c r="Q38" i="27" a="1"/>
  <c r="R118" i="33" a="1"/>
  <c r="R118" i="33" l="1"/>
  <c r="AE105" i="33"/>
  <c r="K105" i="33"/>
  <c r="H120" i="31"/>
  <c r="AB120" i="31"/>
  <c r="Q120" i="31"/>
  <c r="AA111" i="29"/>
  <c r="G111" i="29"/>
  <c r="T100" i="29"/>
  <c r="AD54" i="27"/>
  <c r="T55" i="28"/>
  <c r="J54" i="27"/>
  <c r="J105" i="28"/>
  <c r="AD105" i="28"/>
  <c r="Q38" i="27"/>
  <c r="T98" i="31" a="1"/>
  <c r="Q39" i="28" a="1"/>
  <c r="R119" i="33" a="1"/>
  <c r="Q118" i="33" a="1"/>
  <c r="T51" i="29" a="1"/>
  <c r="Q18" i="27" a="1"/>
  <c r="Q118" i="33" l="1"/>
  <c r="AB118" i="33"/>
  <c r="H118" i="33"/>
  <c r="R119" i="33"/>
  <c r="AA120" i="31"/>
  <c r="G120" i="31"/>
  <c r="T98" i="31"/>
  <c r="J100" i="29"/>
  <c r="AD100" i="29"/>
  <c r="T51" i="29"/>
  <c r="G38" i="27"/>
  <c r="Q39" i="28"/>
  <c r="AA38" i="27"/>
  <c r="J55" i="28"/>
  <c r="AD55" i="28"/>
  <c r="Q18" i="27"/>
  <c r="Q119" i="33" a="1"/>
  <c r="T106" i="27" a="1"/>
  <c r="Q18" i="28" a="1"/>
  <c r="T52" i="31" a="1"/>
  <c r="Q34" i="29" a="1"/>
  <c r="G118" i="33" l="1"/>
  <c r="AA118" i="33"/>
  <c r="H119" i="33"/>
  <c r="AB119" i="33"/>
  <c r="Q119" i="33"/>
  <c r="AD98" i="31"/>
  <c r="J98" i="31"/>
  <c r="T52" i="31"/>
  <c r="AD51" i="29"/>
  <c r="J51" i="29"/>
  <c r="Q34" i="29"/>
  <c r="G18" i="27"/>
  <c r="Q18" i="28"/>
  <c r="AA18" i="27"/>
  <c r="G39" i="28"/>
  <c r="AA39" i="28"/>
  <c r="T106" i="27"/>
  <c r="Q14" i="29" a="1"/>
  <c r="T97" i="33" a="1"/>
  <c r="Q35" i="31" a="1"/>
  <c r="T107" i="28" a="1"/>
  <c r="U59" i="27" a="1"/>
  <c r="AA119" i="33" l="1"/>
  <c r="G119" i="33"/>
  <c r="T97" i="33"/>
  <c r="J52" i="31"/>
  <c r="AD52" i="31"/>
  <c r="Q35" i="31"/>
  <c r="G34" i="29"/>
  <c r="AA34" i="29"/>
  <c r="Q14" i="29"/>
  <c r="AD106" i="27"/>
  <c r="T107" i="28"/>
  <c r="J106" i="27"/>
  <c r="AA18" i="28"/>
  <c r="G18" i="28"/>
  <c r="U59" i="27"/>
  <c r="T102" i="29" a="1"/>
  <c r="U60" i="28" a="1"/>
  <c r="T52" i="33" a="1"/>
  <c r="R69" i="27" a="1"/>
  <c r="Q14" i="31" a="1"/>
  <c r="J97" i="33" l="1"/>
  <c r="AD97" i="33"/>
  <c r="T52" i="33"/>
  <c r="G35" i="31"/>
  <c r="AA35" i="31"/>
  <c r="Q14" i="31"/>
  <c r="G14" i="29"/>
  <c r="AA14" i="29"/>
  <c r="T102" i="29"/>
  <c r="K59" i="27"/>
  <c r="U60" i="28"/>
  <c r="AE59" i="27"/>
  <c r="AD107" i="28"/>
  <c r="J107" i="28"/>
  <c r="R69" i="27"/>
  <c r="Q35" i="33" a="1"/>
  <c r="R69" i="28" a="1"/>
  <c r="J52" i="33" l="1"/>
  <c r="T100" i="31" a="1"/>
  <c r="S74" i="27" a="1"/>
  <c r="AD52" i="33" l="1"/>
  <c r="Q35" i="33"/>
  <c r="AA14" i="31"/>
  <c r="G14" i="31"/>
  <c r="T100" i="31"/>
  <c r="J102" i="29"/>
  <c r="AD102" i="29"/>
  <c r="AB69" i="27"/>
  <c r="R69" i="28"/>
  <c r="H69" i="27"/>
  <c r="K60" i="28"/>
  <c r="AE60" i="28"/>
  <c r="S74" i="27"/>
  <c r="Q14" i="33" a="1"/>
  <c r="S74" i="28" a="1"/>
  <c r="U56" i="31" a="1"/>
  <c r="R65" i="29" a="1"/>
  <c r="AA35" i="33" l="1"/>
  <c r="G35" i="33"/>
  <c r="Q14" i="33"/>
  <c r="AD100" i="31"/>
  <c r="J100" i="31"/>
  <c r="U56" i="31"/>
  <c r="AE56" i="29"/>
  <c r="K56" i="29"/>
  <c r="R65" i="29"/>
  <c r="I74" i="27"/>
  <c r="S74" i="28"/>
  <c r="AC74" i="27"/>
  <c r="AB69" i="28"/>
  <c r="H69" i="28"/>
  <c r="R65" i="31" a="1"/>
  <c r="U28" i="27" a="1"/>
  <c r="T99" i="33" a="1"/>
  <c r="S70" i="29" a="1"/>
  <c r="AA14" i="33" l="1"/>
  <c r="G14" i="33"/>
  <c r="T99" i="33"/>
  <c r="K56" i="31"/>
  <c r="AE56" i="31"/>
  <c r="R65" i="31"/>
  <c r="H65" i="29"/>
  <c r="AB65" i="29"/>
  <c r="S70" i="29"/>
  <c r="I74" i="28"/>
  <c r="AC74" i="28"/>
  <c r="U28" i="27"/>
  <c r="S70" i="31" a="1"/>
  <c r="R80" i="27" a="1"/>
  <c r="U56" i="33" a="1"/>
  <c r="U28" i="28" a="1"/>
  <c r="AD99" i="33" l="1"/>
  <c r="J99" i="33"/>
  <c r="U56" i="33"/>
  <c r="AB65" i="31"/>
  <c r="H65" i="31"/>
  <c r="S70" i="31"/>
  <c r="I70" i="29"/>
  <c r="AC70" i="29"/>
  <c r="AE28" i="27"/>
  <c r="U28" i="28"/>
  <c r="K28" i="27"/>
  <c r="AE32" i="28"/>
  <c r="K32" i="28"/>
  <c r="R80" i="27"/>
  <c r="U104" i="29" a="1"/>
  <c r="R65" i="33" a="1"/>
  <c r="R80" i="28" a="1"/>
  <c r="S26" i="27" a="1"/>
  <c r="K56" i="33" l="1"/>
  <c r="AE56" i="33"/>
  <c r="R65" i="33"/>
  <c r="AC70" i="31"/>
  <c r="I70" i="31"/>
  <c r="U104" i="29"/>
  <c r="H80" i="27"/>
  <c r="R80" i="28"/>
  <c r="AB80" i="27"/>
  <c r="AE28" i="28"/>
  <c r="K28" i="28"/>
  <c r="S26" i="27"/>
  <c r="S26" i="28" a="1"/>
  <c r="S70" i="33" a="1"/>
  <c r="U108" i="31" a="1"/>
  <c r="Q12" i="27" a="1"/>
  <c r="R76" i="29" a="1"/>
  <c r="AB65" i="33" l="1"/>
  <c r="H65" i="33"/>
  <c r="S70" i="33"/>
  <c r="U108" i="31"/>
  <c r="K104" i="29"/>
  <c r="AE104" i="29"/>
  <c r="R76" i="29"/>
  <c r="I26" i="27"/>
  <c r="S26" i="28"/>
  <c r="AC26" i="27"/>
  <c r="AB80" i="28"/>
  <c r="H80" i="28"/>
  <c r="Q12" i="27"/>
  <c r="R75" i="31" a="1"/>
  <c r="Q12" i="28" a="1"/>
  <c r="S22" i="29" a="1"/>
  <c r="U116" i="27" a="1"/>
  <c r="AC70" i="33" l="1"/>
  <c r="I70" i="33"/>
  <c r="K108" i="31"/>
  <c r="AE108" i="31"/>
  <c r="R75" i="31"/>
  <c r="AB76" i="29"/>
  <c r="H76" i="29"/>
  <c r="S22" i="29"/>
  <c r="G12" i="27"/>
  <c r="Q12" i="28"/>
  <c r="AA12" i="27"/>
  <c r="AC26" i="28"/>
  <c r="I26" i="28"/>
  <c r="U116" i="27"/>
  <c r="S22" i="31" a="1"/>
  <c r="U71" i="27" a="1"/>
  <c r="U117" i="28" a="1"/>
  <c r="U108" i="33" a="1"/>
  <c r="U108" i="33" l="1"/>
  <c r="AB75" i="31"/>
  <c r="H75" i="31"/>
  <c r="S22" i="31"/>
  <c r="AC22" i="29"/>
  <c r="I22" i="29"/>
  <c r="AE116" i="27"/>
  <c r="U117" i="28"/>
  <c r="K116" i="27"/>
  <c r="G12" i="28"/>
  <c r="AA12" i="28"/>
  <c r="U71" i="27"/>
  <c r="K71" i="27" s="1"/>
  <c r="U113" i="29" a="1"/>
  <c r="R75" i="33" a="1"/>
  <c r="U68" i="27" a="1"/>
  <c r="K108" i="33" l="1"/>
  <c r="AE108" i="33"/>
  <c r="R75" i="33"/>
  <c r="AC22" i="31"/>
  <c r="I22" i="31"/>
  <c r="U113" i="29"/>
  <c r="AE71" i="27"/>
  <c r="K117" i="28"/>
  <c r="AE117" i="28"/>
  <c r="U68" i="27"/>
  <c r="U118" i="27" a="1"/>
  <c r="S22" i="33" a="1"/>
  <c r="U71" i="28" a="1"/>
  <c r="U103" i="31" a="1"/>
  <c r="AB75" i="33" l="1"/>
  <c r="H75" i="33"/>
  <c r="S22" i="33"/>
  <c r="U103" i="31"/>
  <c r="K113" i="29"/>
  <c r="AE113" i="29"/>
  <c r="AE68" i="27"/>
  <c r="U71" i="28"/>
  <c r="K68" i="27"/>
  <c r="U118" i="27"/>
  <c r="U67" i="29" a="1"/>
  <c r="U119" i="28" a="1"/>
  <c r="S88" i="27" a="1"/>
  <c r="I22" i="33" l="1"/>
  <c r="AC22" i="33"/>
  <c r="AE103" i="31"/>
  <c r="K103" i="31"/>
  <c r="U67" i="29"/>
  <c r="AE67" i="29" s="1"/>
  <c r="AE118" i="27"/>
  <c r="U119" i="28"/>
  <c r="K118" i="27"/>
  <c r="AE71" i="28"/>
  <c r="K71" i="28"/>
  <c r="S88" i="27"/>
  <c r="S88" i="28" a="1"/>
  <c r="U102" i="33" a="1"/>
  <c r="Q46" i="27" a="1"/>
  <c r="U67" i="31" a="1"/>
  <c r="U102" i="33" l="1"/>
  <c r="U67" i="31"/>
  <c r="K67" i="31" s="1"/>
  <c r="K67" i="29"/>
  <c r="I88" i="27"/>
  <c r="S88" i="28"/>
  <c r="AC88" i="27"/>
  <c r="AE119" i="28"/>
  <c r="K119" i="28"/>
  <c r="Q46" i="27"/>
  <c r="S84" i="29" a="1"/>
  <c r="Q47" i="28" a="1"/>
  <c r="U140" i="27" a="1"/>
  <c r="K102" i="33" l="1"/>
  <c r="AE102" i="33"/>
  <c r="AE67" i="31"/>
  <c r="S84" i="29"/>
  <c r="Q47" i="28"/>
  <c r="AA46" i="27"/>
  <c r="G46" i="27"/>
  <c r="I88" i="28"/>
  <c r="AC88" i="28"/>
  <c r="U140" i="27"/>
  <c r="T118" i="27" a="1"/>
  <c r="S83" i="31" a="1"/>
  <c r="Q43" i="29" a="1"/>
  <c r="U67" i="33" a="1"/>
  <c r="U141" i="28" a="1"/>
  <c r="U67" i="33" l="1"/>
  <c r="S83" i="31"/>
  <c r="AC84" i="29"/>
  <c r="I84" i="29"/>
  <c r="Q43" i="29"/>
  <c r="K140" i="27"/>
  <c r="U141" i="28"/>
  <c r="AE140" i="27"/>
  <c r="G47" i="28"/>
  <c r="AA47" i="28"/>
  <c r="T118" i="27"/>
  <c r="T119" i="28" a="1"/>
  <c r="U63" i="36" a="1"/>
  <c r="U136" i="29" a="1"/>
  <c r="Q44" i="31" a="1"/>
  <c r="T148" i="27" a="1"/>
  <c r="U63" i="36" l="1"/>
  <c r="K63" i="36" s="1"/>
  <c r="AE67" i="33"/>
  <c r="K67" i="33"/>
  <c r="AC83" i="31"/>
  <c r="I83" i="31"/>
  <c r="Q44" i="31"/>
  <c r="G43" i="29"/>
  <c r="AA43" i="29"/>
  <c r="U136" i="29"/>
  <c r="J118" i="27"/>
  <c r="T119" i="28"/>
  <c r="AD118" i="27"/>
  <c r="AE141" i="28"/>
  <c r="K141" i="28"/>
  <c r="T148" i="27"/>
  <c r="T90" i="27" a="1"/>
  <c r="U136" i="31" a="1"/>
  <c r="S83" i="33" a="1"/>
  <c r="AE63" i="36" l="1"/>
  <c r="S83" i="33"/>
  <c r="G44" i="31"/>
  <c r="AA44" i="31"/>
  <c r="U136" i="31"/>
  <c r="K136" i="29"/>
  <c r="AE136" i="29"/>
  <c r="J148" i="27"/>
  <c r="AD148" i="27"/>
  <c r="AD119" i="28"/>
  <c r="J119" i="28"/>
  <c r="T90" i="27"/>
  <c r="T149" i="28" a="1"/>
  <c r="Q44" i="33" a="1"/>
  <c r="T90" i="28" a="1"/>
  <c r="R51" i="27" a="1"/>
  <c r="I83" i="33" l="1"/>
  <c r="AC83" i="33"/>
  <c r="Q44" i="33"/>
  <c r="AE136" i="31"/>
  <c r="K136" i="31"/>
  <c r="AD90" i="27"/>
  <c r="T90" i="28"/>
  <c r="T149" i="28"/>
  <c r="J90" i="27"/>
  <c r="R51" i="27"/>
  <c r="U135" i="33" a="1"/>
  <c r="Q112" i="27" a="1"/>
  <c r="R52" i="28" a="1"/>
  <c r="T146" i="29" a="1"/>
  <c r="T86" i="29" a="1"/>
  <c r="AA44" i="33" l="1"/>
  <c r="G44" i="33"/>
  <c r="U135" i="33"/>
  <c r="T146" i="29"/>
  <c r="T86" i="29"/>
  <c r="H51" i="27"/>
  <c r="R52" i="28"/>
  <c r="AB51" i="27"/>
  <c r="AD149" i="28"/>
  <c r="J149" i="28"/>
  <c r="J90" i="28"/>
  <c r="AD90" i="28"/>
  <c r="Q112" i="27"/>
  <c r="Q113" i="28" a="1"/>
  <c r="S82" i="27" a="1"/>
  <c r="T85" i="31" a="1"/>
  <c r="R48" i="29" a="1"/>
  <c r="T146" i="31" a="1"/>
  <c r="K135" i="33" l="1"/>
  <c r="AE135" i="33"/>
  <c r="T85" i="31"/>
  <c r="T146" i="31"/>
  <c r="J86" i="29"/>
  <c r="AD86" i="29"/>
  <c r="R48" i="29"/>
  <c r="AD146" i="29"/>
  <c r="J146" i="29"/>
  <c r="G112" i="27"/>
  <c r="Q113" i="28"/>
  <c r="AA112" i="27"/>
  <c r="AB52" i="28"/>
  <c r="H52" i="28"/>
  <c r="S82" i="27"/>
  <c r="R49" i="31" a="1"/>
  <c r="U114" i="27" a="1"/>
  <c r="Q109" i="29" a="1"/>
  <c r="S82" i="28" a="1"/>
  <c r="AD146" i="31" l="1"/>
  <c r="J146" i="31"/>
  <c r="J85" i="31"/>
  <c r="AD85" i="31"/>
  <c r="R49" i="31"/>
  <c r="AB48" i="29"/>
  <c r="H48" i="29"/>
  <c r="Q109" i="29"/>
  <c r="I82" i="27"/>
  <c r="S82" i="28"/>
  <c r="AC82" i="27"/>
  <c r="AA113" i="28"/>
  <c r="G113" i="28"/>
  <c r="U114" i="27"/>
  <c r="T85" i="33" a="1"/>
  <c r="U115" i="28" a="1"/>
  <c r="S78" i="29" a="1"/>
  <c r="T143" i="33" a="1"/>
  <c r="R138" i="27" a="1"/>
  <c r="Q118" i="31" a="1"/>
  <c r="AA110" i="29" l="1"/>
  <c r="G110" i="29"/>
  <c r="T85" i="33"/>
  <c r="T143" i="33"/>
  <c r="AB49" i="31"/>
  <c r="H49" i="31"/>
  <c r="Q118" i="31"/>
  <c r="G109" i="29"/>
  <c r="AA109" i="29"/>
  <c r="S78" i="29"/>
  <c r="AE114" i="27"/>
  <c r="U115" i="28"/>
  <c r="K114" i="27"/>
  <c r="AC82" i="28"/>
  <c r="I82" i="28"/>
  <c r="R138" i="27"/>
  <c r="U112" i="29" a="1"/>
  <c r="S77" i="31" a="1"/>
  <c r="R49" i="33" a="1"/>
  <c r="R114" i="27" a="1"/>
  <c r="R139" i="28" a="1"/>
  <c r="AD85" i="33" l="1"/>
  <c r="J85" i="33"/>
  <c r="AD143" i="33"/>
  <c r="R49" i="33"/>
  <c r="J143" i="33"/>
  <c r="G118" i="31"/>
  <c r="AA118" i="31"/>
  <c r="S77" i="31"/>
  <c r="I78" i="29"/>
  <c r="AC78" i="29"/>
  <c r="U112" i="29"/>
  <c r="H138" i="27"/>
  <c r="R139" i="28"/>
  <c r="AB138" i="27"/>
  <c r="K115" i="28"/>
  <c r="AE115" i="28"/>
  <c r="R114" i="27"/>
  <c r="R115" i="28" a="1"/>
  <c r="Q117" i="33" a="1"/>
  <c r="R134" i="29" a="1"/>
  <c r="U102" i="31" a="1"/>
  <c r="S85" i="27" a="1"/>
  <c r="H49" i="33" l="1"/>
  <c r="AB49" i="33"/>
  <c r="Q117" i="33"/>
  <c r="I77" i="31"/>
  <c r="AC77" i="31"/>
  <c r="U102" i="31"/>
  <c r="AE112" i="29"/>
  <c r="K112" i="29"/>
  <c r="R134" i="29"/>
  <c r="H114" i="27"/>
  <c r="R115" i="28"/>
  <c r="AB114" i="27"/>
  <c r="AB139" i="28"/>
  <c r="H139" i="28"/>
  <c r="S85" i="27"/>
  <c r="R112" i="29" a="1"/>
  <c r="Q118" i="36" a="1"/>
  <c r="U145" i="27" a="1"/>
  <c r="S85" i="28" a="1"/>
  <c r="S77" i="33" a="1"/>
  <c r="R134" i="31" a="1"/>
  <c r="Q118" i="36" l="1"/>
  <c r="AA117" i="33"/>
  <c r="G117" i="33"/>
  <c r="S77" i="33"/>
  <c r="K102" i="31"/>
  <c r="AE102" i="31"/>
  <c r="R134" i="31"/>
  <c r="AB134" i="29"/>
  <c r="H134" i="29"/>
  <c r="R112" i="29"/>
  <c r="AC85" i="27"/>
  <c r="S85" i="28"/>
  <c r="I85" i="27"/>
  <c r="AB115" i="28"/>
  <c r="H115" i="28"/>
  <c r="U145" i="27"/>
  <c r="U105" i="27" a="1"/>
  <c r="U146" i="28" a="1"/>
  <c r="U101" i="33" a="1"/>
  <c r="R102" i="31" a="1"/>
  <c r="S81" i="29" a="1"/>
  <c r="G118" i="36" l="1"/>
  <c r="AA118" i="36"/>
  <c r="I77" i="33"/>
  <c r="AC77" i="33"/>
  <c r="U101" i="33"/>
  <c r="H134" i="31"/>
  <c r="AB134" i="31"/>
  <c r="R102" i="31"/>
  <c r="H112" i="29"/>
  <c r="AB112" i="29"/>
  <c r="S81" i="29"/>
  <c r="AE145" i="27"/>
  <c r="U146" i="28"/>
  <c r="K145" i="27"/>
  <c r="AC85" i="28"/>
  <c r="I85" i="28"/>
  <c r="U105" i="27"/>
  <c r="U142" i="29" a="1"/>
  <c r="T74" i="27" a="1"/>
  <c r="S80" i="31" a="1"/>
  <c r="R133" i="33" a="1"/>
  <c r="U106" i="28" a="1"/>
  <c r="K101" i="33" l="1"/>
  <c r="AE101" i="33"/>
  <c r="R133" i="33"/>
  <c r="AB102" i="31"/>
  <c r="H102" i="31"/>
  <c r="S80" i="31"/>
  <c r="AC81" i="29"/>
  <c r="I81" i="29"/>
  <c r="U142" i="29"/>
  <c r="K105" i="27"/>
  <c r="U106" i="28"/>
  <c r="AE105" i="27"/>
  <c r="K146" i="28"/>
  <c r="AE146" i="28"/>
  <c r="T74" i="27"/>
  <c r="R101" i="33" a="1"/>
  <c r="U101" i="29" a="1"/>
  <c r="T74" i="28" a="1"/>
  <c r="S134" i="27" a="1"/>
  <c r="U142" i="31" a="1"/>
  <c r="AB133" i="33" l="1"/>
  <c r="H133" i="33"/>
  <c r="R101" i="33"/>
  <c r="I80" i="31"/>
  <c r="AC80" i="31"/>
  <c r="U142" i="31"/>
  <c r="K142" i="29"/>
  <c r="AE142" i="29"/>
  <c r="U101" i="29"/>
  <c r="AD74" i="27"/>
  <c r="T74" i="28"/>
  <c r="J74" i="27"/>
  <c r="K106" i="28"/>
  <c r="AE106" i="28"/>
  <c r="S134" i="27"/>
  <c r="S80" i="33" a="1"/>
  <c r="T105" i="27" a="1"/>
  <c r="U99" i="31" a="1"/>
  <c r="S135" i="28" a="1"/>
  <c r="T70" i="29" a="1"/>
  <c r="AB101" i="33" l="1"/>
  <c r="H101" i="33"/>
  <c r="S80" i="33"/>
  <c r="AE142" i="31"/>
  <c r="K142" i="31"/>
  <c r="U99" i="31"/>
  <c r="K101" i="29"/>
  <c r="T70" i="29"/>
  <c r="AE101" i="29"/>
  <c r="AC134" i="27"/>
  <c r="S135" i="28"/>
  <c r="I134" i="27"/>
  <c r="J74" i="28"/>
  <c r="AD74" i="28"/>
  <c r="T105" i="27"/>
  <c r="T70" i="31" a="1"/>
  <c r="R74" i="27" a="1"/>
  <c r="S130" i="29" a="1"/>
  <c r="T106" i="28" a="1"/>
  <c r="AC80" i="33" l="1"/>
  <c r="I80" i="33"/>
  <c r="AE99" i="31"/>
  <c r="K99" i="31"/>
  <c r="T70" i="31"/>
  <c r="AD70" i="29"/>
  <c r="J70" i="29"/>
  <c r="S130" i="29"/>
  <c r="J105" i="27"/>
  <c r="T106" i="28"/>
  <c r="AD105" i="27"/>
  <c r="AC135" i="28"/>
  <c r="I135" i="28"/>
  <c r="R74" i="27"/>
  <c r="T101" i="29" a="1"/>
  <c r="S129" i="31" a="1"/>
  <c r="R74" i="28" a="1"/>
  <c r="U98" i="33" a="1"/>
  <c r="Q129" i="27" a="1"/>
  <c r="U98" i="33" l="1"/>
  <c r="J70" i="31"/>
  <c r="AD70" i="31"/>
  <c r="S129" i="31"/>
  <c r="AC130" i="29"/>
  <c r="I130" i="29"/>
  <c r="T101" i="29"/>
  <c r="AB74" i="27"/>
  <c r="R74" i="28"/>
  <c r="H74" i="27"/>
  <c r="J106" i="28"/>
  <c r="AD106" i="28"/>
  <c r="Q129" i="27"/>
  <c r="R99" i="27" a="1"/>
  <c r="R70" i="29" a="1"/>
  <c r="T70" i="33" a="1"/>
  <c r="T99" i="31" a="1"/>
  <c r="Q130" i="28" a="1"/>
  <c r="AE98" i="33" l="1"/>
  <c r="K98" i="33"/>
  <c r="T70" i="33"/>
  <c r="AC129" i="31"/>
  <c r="I129" i="31"/>
  <c r="T99" i="31"/>
  <c r="J101" i="29"/>
  <c r="AD101" i="29"/>
  <c r="R70" i="29"/>
  <c r="AA129" i="27"/>
  <c r="Q130" i="28"/>
  <c r="G129" i="27"/>
  <c r="H74" i="28"/>
  <c r="AB74" i="28"/>
  <c r="R99" i="27"/>
  <c r="Q125" i="29" a="1"/>
  <c r="R63" i="27" a="1"/>
  <c r="R99" i="28" a="1"/>
  <c r="R70" i="31" a="1"/>
  <c r="S128" i="33" a="1"/>
  <c r="J70" i="33" l="1"/>
  <c r="AD70" i="33"/>
  <c r="S128" i="33"/>
  <c r="AD99" i="31"/>
  <c r="J99" i="31"/>
  <c r="R70" i="31"/>
  <c r="AB70" i="29"/>
  <c r="H70" i="29"/>
  <c r="Q125" i="29"/>
  <c r="H99" i="27"/>
  <c r="R99" i="28"/>
  <c r="AB99" i="27"/>
  <c r="AA130" i="28"/>
  <c r="G130" i="28"/>
  <c r="R63" i="27"/>
  <c r="Q123" i="31" a="1"/>
  <c r="R146" i="27" a="1"/>
  <c r="T98" i="33" a="1"/>
  <c r="R95" i="29" a="1"/>
  <c r="R64" i="28" a="1"/>
  <c r="I128" i="33" l="1"/>
  <c r="AC128" i="33"/>
  <c r="T98" i="33"/>
  <c r="H70" i="31"/>
  <c r="AB70" i="31"/>
  <c r="Q123" i="31"/>
  <c r="G125" i="29"/>
  <c r="AA125" i="29"/>
  <c r="R95" i="29"/>
  <c r="R64" i="28"/>
  <c r="AB63" i="27"/>
  <c r="H63" i="27"/>
  <c r="H99" i="28"/>
  <c r="AB99" i="28"/>
  <c r="R146" i="27"/>
  <c r="R93" i="31" a="1"/>
  <c r="U128" i="27" a="1"/>
  <c r="R147" i="28" a="1"/>
  <c r="R70" i="33" a="1"/>
  <c r="AD98" i="33" l="1"/>
  <c r="J98" i="33"/>
  <c r="R70" i="33"/>
  <c r="G123" i="31"/>
  <c r="AA123" i="31"/>
  <c r="R93" i="31"/>
  <c r="H95" i="29"/>
  <c r="AB95" i="29"/>
  <c r="H146" i="27"/>
  <c r="R147" i="28"/>
  <c r="AB146" i="27"/>
  <c r="AB64" i="28"/>
  <c r="H64" i="28"/>
  <c r="U128" i="27"/>
  <c r="U129" i="28" a="1"/>
  <c r="R60" i="31" a="1"/>
  <c r="Q122" i="33" a="1"/>
  <c r="Q99" i="27" a="1"/>
  <c r="R143" i="29" a="1"/>
  <c r="AB70" i="33" l="1"/>
  <c r="H70" i="33"/>
  <c r="Q122" i="33"/>
  <c r="H93" i="31"/>
  <c r="AB93" i="31"/>
  <c r="R60" i="31"/>
  <c r="H60" i="29"/>
  <c r="AB60" i="29"/>
  <c r="R143" i="29"/>
  <c r="AE128" i="27"/>
  <c r="U129" i="28"/>
  <c r="K128" i="27"/>
  <c r="H147" i="28"/>
  <c r="AB147" i="28"/>
  <c r="Q99" i="27"/>
  <c r="R92" i="33" a="1"/>
  <c r="U124" i="29" a="1"/>
  <c r="Q99" i="28" a="1"/>
  <c r="U62" i="27" a="1"/>
  <c r="R143" i="31" a="1"/>
  <c r="G122" i="33" l="1"/>
  <c r="AA122" i="33"/>
  <c r="R92" i="33"/>
  <c r="AB60" i="31"/>
  <c r="H60" i="31"/>
  <c r="R143" i="31"/>
  <c r="AB143" i="29"/>
  <c r="H143" i="29"/>
  <c r="U124" i="29"/>
  <c r="G99" i="27"/>
  <c r="Q99" i="28"/>
  <c r="AA99" i="27"/>
  <c r="AE129" i="28"/>
  <c r="K129" i="28"/>
  <c r="U62" i="27"/>
  <c r="U122" i="31" a="1"/>
  <c r="U63" i="28" a="1"/>
  <c r="S120" i="27" a="1"/>
  <c r="Q95" i="29" a="1"/>
  <c r="R60" i="33" a="1"/>
  <c r="H92" i="33" l="1"/>
  <c r="AB92" i="33"/>
  <c r="R60" i="33"/>
  <c r="AB143" i="31"/>
  <c r="H143" i="31"/>
  <c r="U122" i="31"/>
  <c r="AE124" i="29"/>
  <c r="K124" i="29"/>
  <c r="Q95" i="29"/>
  <c r="K62" i="27"/>
  <c r="U63" i="28"/>
  <c r="AE62" i="27"/>
  <c r="G99" i="28"/>
  <c r="AA99" i="28"/>
  <c r="S120" i="27"/>
  <c r="R140" i="33" a="1"/>
  <c r="T91" i="27" a="1"/>
  <c r="S121" i="28" a="1"/>
  <c r="Q93" i="31" a="1"/>
  <c r="AB60" i="33" l="1"/>
  <c r="H60" i="33"/>
  <c r="R140" i="33"/>
  <c r="K122" i="31"/>
  <c r="AE122" i="31"/>
  <c r="Q93" i="31"/>
  <c r="AA95" i="29"/>
  <c r="G95" i="29"/>
  <c r="AC120" i="27"/>
  <c r="S121" i="28"/>
  <c r="I120" i="27"/>
  <c r="AE63" i="28"/>
  <c r="K63" i="28"/>
  <c r="T91" i="27"/>
  <c r="T91" i="28" a="1"/>
  <c r="U121" i="33" a="1"/>
  <c r="U59" i="31" a="1"/>
  <c r="U52" i="27" a="1"/>
  <c r="AB140" i="33" l="1"/>
  <c r="H140" i="33"/>
  <c r="U121" i="33"/>
  <c r="G93" i="31"/>
  <c r="AA93" i="31"/>
  <c r="U59" i="31"/>
  <c r="K59" i="29"/>
  <c r="AE59" i="29"/>
  <c r="AD91" i="27"/>
  <c r="T91" i="28"/>
  <c r="J91" i="27"/>
  <c r="AC121" i="28"/>
  <c r="I121" i="28"/>
  <c r="U52" i="27"/>
  <c r="S106" i="31" a="1"/>
  <c r="R141" i="27" a="1"/>
  <c r="U53" i="28" a="1"/>
  <c r="T87" i="29" a="1"/>
  <c r="Q92" i="33" a="1"/>
  <c r="AE121" i="33" l="1"/>
  <c r="K121" i="33"/>
  <c r="Q92" i="33"/>
  <c r="AE59" i="31"/>
  <c r="K59" i="31"/>
  <c r="S106" i="31"/>
  <c r="I116" i="29"/>
  <c r="AC116" i="29"/>
  <c r="T87" i="29"/>
  <c r="K52" i="27"/>
  <c r="U53" i="28"/>
  <c r="AE52" i="27"/>
  <c r="J91" i="28"/>
  <c r="AD91" i="28"/>
  <c r="R141" i="27"/>
  <c r="U49" i="29" a="1"/>
  <c r="U59" i="33" a="1"/>
  <c r="T86" i="31" a="1"/>
  <c r="R120" i="27" a="1"/>
  <c r="R142" i="28" a="1"/>
  <c r="AA92" i="33" l="1"/>
  <c r="G92" i="33"/>
  <c r="U59" i="33"/>
  <c r="I106" i="31"/>
  <c r="AC106" i="31"/>
  <c r="T86" i="31"/>
  <c r="J87" i="29"/>
  <c r="AD87" i="29"/>
  <c r="U49" i="29"/>
  <c r="H141" i="27"/>
  <c r="R142" i="28"/>
  <c r="AB141" i="27"/>
  <c r="AE53" i="28"/>
  <c r="K53" i="28"/>
  <c r="R120" i="27"/>
  <c r="S105" i="33" a="1"/>
  <c r="U50" i="31" a="1"/>
  <c r="S91" i="27" a="1"/>
  <c r="R121" i="28" a="1"/>
  <c r="R137" i="29" a="1"/>
  <c r="AE59" i="33" l="1"/>
  <c r="K59" i="33"/>
  <c r="S105" i="33"/>
  <c r="J86" i="31"/>
  <c r="AD86" i="31"/>
  <c r="U50" i="31"/>
  <c r="K49" i="29"/>
  <c r="AE49" i="29"/>
  <c r="R137" i="29"/>
  <c r="H120" i="27"/>
  <c r="R121" i="28"/>
  <c r="AB120" i="27"/>
  <c r="AB142" i="28"/>
  <c r="H142" i="28"/>
  <c r="S91" i="27"/>
  <c r="S91" i="28" a="1"/>
  <c r="T86" i="33" a="1"/>
  <c r="R137" i="31" a="1"/>
  <c r="S52" i="27" a="1"/>
  <c r="H138" i="29" l="1"/>
  <c r="AB138" i="29"/>
  <c r="AC105" i="33"/>
  <c r="I105" i="33"/>
  <c r="T86" i="33"/>
  <c r="K50" i="31"/>
  <c r="AE50" i="31"/>
  <c r="R137" i="31"/>
  <c r="H137" i="29"/>
  <c r="AB137" i="29"/>
  <c r="AC91" i="27"/>
  <c r="S91" i="28"/>
  <c r="I91" i="27"/>
  <c r="AB121" i="28"/>
  <c r="H121" i="28"/>
  <c r="S52" i="27"/>
  <c r="S87" i="29" a="1"/>
  <c r="R136" i="33" a="1"/>
  <c r="R106" i="31" a="1"/>
  <c r="S53" i="28" a="1"/>
  <c r="U50" i="33" a="1"/>
  <c r="U112" i="27" a="1"/>
  <c r="R136" i="33" l="1"/>
  <c r="AD86" i="33"/>
  <c r="J86" i="33"/>
  <c r="U50" i="33"/>
  <c r="H137" i="31"/>
  <c r="AB137" i="31"/>
  <c r="R106" i="31"/>
  <c r="H116" i="29"/>
  <c r="AB116" i="29"/>
  <c r="S87" i="29"/>
  <c r="AC52" i="27"/>
  <c r="S53" i="28"/>
  <c r="I52" i="27"/>
  <c r="AC91" i="28"/>
  <c r="I91" i="28"/>
  <c r="U112" i="27"/>
  <c r="S49" i="29" a="1"/>
  <c r="S86" i="31" a="1"/>
  <c r="T83" i="27" a="1"/>
  <c r="U113" i="28" a="1"/>
  <c r="R137" i="33" a="1"/>
  <c r="R137" i="36" a="1"/>
  <c r="R137" i="36" l="1"/>
  <c r="AB136" i="33"/>
  <c r="H136" i="33"/>
  <c r="AE50" i="33"/>
  <c r="K50" i="33"/>
  <c r="R137" i="33"/>
  <c r="H106" i="31"/>
  <c r="AB106" i="31"/>
  <c r="S86" i="31"/>
  <c r="I87" i="29"/>
  <c r="AC87" i="29"/>
  <c r="S49" i="29"/>
  <c r="K112" i="27"/>
  <c r="U113" i="28"/>
  <c r="AE112" i="27"/>
  <c r="AC53" i="28"/>
  <c r="I53" i="28"/>
  <c r="T83" i="27"/>
  <c r="R105" i="33" a="1"/>
  <c r="T83" i="28" a="1"/>
  <c r="S11" i="27" a="1"/>
  <c r="U109" i="29" a="1"/>
  <c r="S50" i="31" a="1"/>
  <c r="AB137" i="36" l="1"/>
  <c r="H137" i="36"/>
  <c r="AB137" i="33"/>
  <c r="H137" i="33"/>
  <c r="R105" i="33"/>
  <c r="I86" i="31"/>
  <c r="AC86" i="31"/>
  <c r="S50" i="31"/>
  <c r="AC49" i="29"/>
  <c r="I49" i="29"/>
  <c r="U109" i="29"/>
  <c r="J83" i="27"/>
  <c r="T83" i="28"/>
  <c r="AD83" i="27"/>
  <c r="AE113" i="28"/>
  <c r="K113" i="28"/>
  <c r="S11" i="27"/>
  <c r="S86" i="33" a="1"/>
  <c r="T79" i="29" a="1"/>
  <c r="U118" i="31" a="1"/>
  <c r="Q35" i="27" a="1"/>
  <c r="S11" i="28" a="1"/>
  <c r="AE110" i="29" l="1"/>
  <c r="K110" i="29"/>
  <c r="AB105" i="33"/>
  <c r="H105" i="33"/>
  <c r="S86" i="33"/>
  <c r="I50" i="31"/>
  <c r="AC50" i="31"/>
  <c r="U118" i="31"/>
  <c r="K109" i="29"/>
  <c r="AE109" i="29"/>
  <c r="T79" i="29"/>
  <c r="I11" i="27"/>
  <c r="S11" i="28"/>
  <c r="AC11" i="27"/>
  <c r="J83" i="28"/>
  <c r="AD83" i="28"/>
  <c r="Q35" i="27"/>
  <c r="T72" i="27" a="1"/>
  <c r="T78" i="31" a="1"/>
  <c r="S8" i="29" a="1"/>
  <c r="Q36" i="28" a="1"/>
  <c r="S50" i="33" a="1"/>
  <c r="AC86" i="33" l="1"/>
  <c r="I86" i="33"/>
  <c r="S50" i="33"/>
  <c r="K118" i="31"/>
  <c r="AE118" i="31"/>
  <c r="T78" i="31"/>
  <c r="J79" i="29"/>
  <c r="AD79" i="29"/>
  <c r="S8" i="29"/>
  <c r="G35" i="27"/>
  <c r="Q36" i="28"/>
  <c r="AA35" i="27"/>
  <c r="I11" i="28"/>
  <c r="AC11" i="28"/>
  <c r="T72" i="27"/>
  <c r="R58" i="27" a="1"/>
  <c r="S8" i="31" a="1"/>
  <c r="U117" i="33" a="1"/>
  <c r="T72" i="28" a="1"/>
  <c r="Q31" i="29" a="1"/>
  <c r="AC50" i="33" l="1"/>
  <c r="I50" i="33"/>
  <c r="U117" i="33"/>
  <c r="J78" i="31"/>
  <c r="AD78" i="31"/>
  <c r="S8" i="31"/>
  <c r="I8" i="29"/>
  <c r="AC8" i="29"/>
  <c r="Q31" i="29"/>
  <c r="J72" i="27"/>
  <c r="T72" i="28"/>
  <c r="AD72" i="27"/>
  <c r="G36" i="28"/>
  <c r="AA36" i="28"/>
  <c r="R58" i="27"/>
  <c r="U118" i="36" a="1"/>
  <c r="T78" i="33" a="1"/>
  <c r="T68" i="29" a="1"/>
  <c r="R59" i="28" a="1"/>
  <c r="U46" i="27" a="1"/>
  <c r="Q32" i="31" a="1"/>
  <c r="U118" i="36" l="1"/>
  <c r="K117" i="33"/>
  <c r="AE117" i="33"/>
  <c r="T78" i="33"/>
  <c r="AC8" i="31"/>
  <c r="I8" i="31"/>
  <c r="Q32" i="31"/>
  <c r="G31" i="29"/>
  <c r="AA31" i="29"/>
  <c r="T68" i="29"/>
  <c r="H58" i="27"/>
  <c r="R59" i="28"/>
  <c r="AB58" i="27"/>
  <c r="J72" i="28"/>
  <c r="AD72" i="28"/>
  <c r="U46" i="27"/>
  <c r="Q37" i="27" a="1"/>
  <c r="S8" i="33" a="1"/>
  <c r="T68" i="31" a="1"/>
  <c r="U47" i="28" a="1"/>
  <c r="AE118" i="36" l="1"/>
  <c r="K118" i="36"/>
  <c r="AD78" i="33"/>
  <c r="J78" i="33"/>
  <c r="S8" i="33"/>
  <c r="AA32" i="31"/>
  <c r="G32" i="31"/>
  <c r="T68" i="31"/>
  <c r="AD68" i="29"/>
  <c r="J68" i="29"/>
  <c r="AE46" i="27"/>
  <c r="U47" i="28"/>
  <c r="K46" i="27"/>
  <c r="AB59" i="28"/>
  <c r="H59" i="28"/>
  <c r="Q37" i="27"/>
  <c r="R55" i="31" a="1"/>
  <c r="T41" i="27" a="1"/>
  <c r="Q32" i="33" a="1"/>
  <c r="U43" i="29" a="1"/>
  <c r="Q38" i="28" a="1"/>
  <c r="AC8" i="33" l="1"/>
  <c r="I8" i="33"/>
  <c r="Q32" i="33"/>
  <c r="J68" i="31"/>
  <c r="AD68" i="31"/>
  <c r="R55" i="31"/>
  <c r="AB55" i="29"/>
  <c r="H55" i="29"/>
  <c r="U43" i="29"/>
  <c r="G37" i="27"/>
  <c r="Q38" i="28"/>
  <c r="AA37" i="27"/>
  <c r="AE47" i="28"/>
  <c r="K47" i="28"/>
  <c r="T41" i="27"/>
  <c r="U44" i="31" a="1"/>
  <c r="T68" i="33" a="1"/>
  <c r="Q33" i="29" a="1"/>
  <c r="T42" i="28" a="1"/>
  <c r="Q39" i="27" a="1"/>
  <c r="AA32" i="33" l="1"/>
  <c r="G32" i="33"/>
  <c r="T68" i="33"/>
  <c r="H55" i="31"/>
  <c r="AB55" i="31"/>
  <c r="U44" i="31"/>
  <c r="AE43" i="29"/>
  <c r="K43" i="29"/>
  <c r="Q33" i="29"/>
  <c r="AD41" i="27"/>
  <c r="T42" i="28"/>
  <c r="J41" i="27"/>
  <c r="G38" i="28"/>
  <c r="AA38" i="28"/>
  <c r="Q39" i="27"/>
  <c r="R55" i="33" a="1"/>
  <c r="Q108" i="27" a="1"/>
  <c r="Q40" i="28" a="1"/>
  <c r="T38" i="29" a="1"/>
  <c r="Q34" i="31" a="1"/>
  <c r="AD68" i="33" l="1"/>
  <c r="J68" i="33"/>
  <c r="R55" i="33"/>
  <c r="K44" i="31"/>
  <c r="AE44" i="31"/>
  <c r="Q34" i="31"/>
  <c r="G33" i="29"/>
  <c r="AA33" i="29"/>
  <c r="T38" i="29"/>
  <c r="AA39" i="27"/>
  <c r="Q40" i="28"/>
  <c r="G39" i="27"/>
  <c r="AD42" i="28"/>
  <c r="J42" i="28"/>
  <c r="Q108" i="27"/>
  <c r="U44" i="33" a="1"/>
  <c r="Q36" i="29" a="1"/>
  <c r="S79" i="27" a="1"/>
  <c r="Q109" i="28" a="1"/>
  <c r="T39" i="31" a="1"/>
  <c r="AB55" i="33" l="1"/>
  <c r="H55" i="33"/>
  <c r="U44" i="33"/>
  <c r="G34" i="31"/>
  <c r="AA34" i="31"/>
  <c r="T39" i="31"/>
  <c r="J38" i="29"/>
  <c r="AD38" i="29"/>
  <c r="Q36" i="29"/>
  <c r="AA108" i="27"/>
  <c r="Q109" i="28"/>
  <c r="G108" i="27"/>
  <c r="G40" i="28"/>
  <c r="AA40" i="28"/>
  <c r="S79" i="27"/>
  <c r="T151" i="27" a="1"/>
  <c r="Q34" i="33" a="1"/>
  <c r="Q105" i="29" a="1"/>
  <c r="S79" i="28" a="1"/>
  <c r="Q37" i="31" a="1"/>
  <c r="AE44" i="33" l="1"/>
  <c r="K44" i="33"/>
  <c r="Q34" i="33"/>
  <c r="J39" i="31"/>
  <c r="AD39" i="31"/>
  <c r="Q37" i="31"/>
  <c r="G36" i="29"/>
  <c r="AA36" i="29"/>
  <c r="Q105" i="29"/>
  <c r="I79" i="27"/>
  <c r="S79" i="28"/>
  <c r="AC79" i="27"/>
  <c r="AA109" i="28"/>
  <c r="G109" i="28"/>
  <c r="T151" i="27"/>
  <c r="T39" i="33" a="1"/>
  <c r="U74" i="27" a="1"/>
  <c r="Q110" i="31" a="1"/>
  <c r="Q36" i="33" a="1"/>
  <c r="T152" i="28" a="1"/>
  <c r="S75" i="29" a="1"/>
  <c r="Q36" i="33" l="1"/>
  <c r="G34" i="33"/>
  <c r="AA34" i="33"/>
  <c r="T39" i="33"/>
  <c r="AA37" i="31"/>
  <c r="G37" i="31"/>
  <c r="Q110" i="31"/>
  <c r="AA105" i="29"/>
  <c r="G105" i="29"/>
  <c r="S75" i="29"/>
  <c r="J151" i="27"/>
  <c r="T152" i="28"/>
  <c r="AD151" i="27"/>
  <c r="AC79" i="28"/>
  <c r="I79" i="28"/>
  <c r="U74" i="27"/>
  <c r="S99" i="27" a="1"/>
  <c r="T149" i="29" a="1"/>
  <c r="U74" i="28" a="1"/>
  <c r="G36" i="33" l="1"/>
  <c r="AA36" i="33"/>
  <c r="J39" i="33"/>
  <c r="Q37" i="33" a="1"/>
  <c r="AD39" i="33" l="1"/>
  <c r="Q37" i="33"/>
  <c r="G110" i="31"/>
  <c r="AA110" i="31"/>
  <c r="I75" i="29"/>
  <c r="AC75" i="29"/>
  <c r="T149" i="29"/>
  <c r="AE74" i="27"/>
  <c r="U74" i="28"/>
  <c r="K74" i="27"/>
  <c r="J152" i="28"/>
  <c r="AD152" i="28"/>
  <c r="S99" i="27"/>
  <c r="Q110" i="33" a="1"/>
  <c r="U70" i="29" a="1"/>
  <c r="T149" i="31" a="1"/>
  <c r="S99" i="28" a="1"/>
  <c r="Q92" i="27" a="1"/>
  <c r="Q36" i="36" a="1"/>
  <c r="Q36" i="36" l="1"/>
  <c r="G37" i="33"/>
  <c r="AA37" i="33"/>
  <c r="Q110" i="33"/>
  <c r="T149" i="31"/>
  <c r="J149" i="29"/>
  <c r="AD149" i="29"/>
  <c r="U70" i="29"/>
  <c r="AC99" i="27"/>
  <c r="S99" i="28"/>
  <c r="I99" i="27"/>
  <c r="AE74" i="28"/>
  <c r="K74" i="28"/>
  <c r="Q92" i="27"/>
  <c r="Q92" i="28" a="1"/>
  <c r="S95" i="29" a="1"/>
  <c r="R128" i="27" a="1"/>
  <c r="U70" i="31" a="1"/>
  <c r="G36" i="36" l="1"/>
  <c r="AA36" i="36"/>
  <c r="G110" i="33"/>
  <c r="AA110" i="33"/>
  <c r="AD149" i="31"/>
  <c r="J149" i="31"/>
  <c r="U70" i="31"/>
  <c r="AE70" i="29"/>
  <c r="K70" i="29"/>
  <c r="S95" i="29"/>
  <c r="G92" i="27"/>
  <c r="Q92" i="28"/>
  <c r="AA92" i="27"/>
  <c r="AC99" i="28"/>
  <c r="I99" i="28"/>
  <c r="R128" i="27"/>
  <c r="R129" i="28" a="1"/>
  <c r="T147" i="33" a="1"/>
  <c r="S93" i="31" a="1"/>
  <c r="U83" i="27" a="1"/>
  <c r="Q88" i="29" a="1"/>
  <c r="T147" i="33" l="1"/>
  <c r="AE70" i="31"/>
  <c r="K70" i="31"/>
  <c r="S93" i="31"/>
  <c r="AC95" i="29"/>
  <c r="I95" i="29"/>
  <c r="Q88" i="29"/>
  <c r="AB128" i="27"/>
  <c r="R129" i="28"/>
  <c r="H128" i="27"/>
  <c r="AA92" i="28"/>
  <c r="G92" i="28"/>
  <c r="U83" i="27"/>
  <c r="Q87" i="31" a="1"/>
  <c r="U70" i="33" a="1"/>
  <c r="R124" i="29" a="1"/>
  <c r="U83" i="28" a="1"/>
  <c r="S83" i="27" a="1"/>
  <c r="J147" i="33" l="1"/>
  <c r="AD147" i="33"/>
  <c r="U70" i="33"/>
  <c r="I93" i="31"/>
  <c r="AC93" i="31"/>
  <c r="Q87" i="31"/>
  <c r="G88" i="29"/>
  <c r="R124" i="29"/>
  <c r="AA88" i="29"/>
  <c r="AE83" i="27"/>
  <c r="U83" i="28"/>
  <c r="K83" i="27"/>
  <c r="H129" i="28"/>
  <c r="AB129" i="28"/>
  <c r="S83" i="27"/>
  <c r="S83" i="28" a="1"/>
  <c r="S33" i="27" a="1"/>
  <c r="R122" i="31" a="1"/>
  <c r="U79" i="29" a="1"/>
  <c r="S92" i="33" a="1"/>
  <c r="AE70" i="33" l="1"/>
  <c r="K70" i="33"/>
  <c r="S92" i="33"/>
  <c r="G87" i="31"/>
  <c r="AA87" i="31"/>
  <c r="R122" i="31"/>
  <c r="AB124" i="29"/>
  <c r="H124" i="29"/>
  <c r="U79" i="29"/>
  <c r="AC83" i="27"/>
  <c r="S83" i="28"/>
  <c r="I83" i="27"/>
  <c r="AE83" i="28"/>
  <c r="K83" i="28"/>
  <c r="S33" i="27"/>
  <c r="S79" i="29" a="1"/>
  <c r="U78" i="31" a="1"/>
  <c r="U11" i="27" a="1"/>
  <c r="Q87" i="33" a="1"/>
  <c r="S34" i="28" a="1"/>
  <c r="I92" i="33" l="1"/>
  <c r="AC92" i="33"/>
  <c r="Q87" i="33"/>
  <c r="H122" i="31"/>
  <c r="AB122" i="31"/>
  <c r="U78" i="31"/>
  <c r="K79" i="29"/>
  <c r="AE79" i="29"/>
  <c r="S79" i="29"/>
  <c r="I33" i="27"/>
  <c r="S34" i="28"/>
  <c r="AC33" i="27"/>
  <c r="I83" i="28"/>
  <c r="AC83" i="28"/>
  <c r="U11" i="27"/>
  <c r="U11" i="28" a="1"/>
  <c r="S78" i="31" a="1"/>
  <c r="U24" i="27" a="1"/>
  <c r="R121" i="33" a="1"/>
  <c r="AA87" i="33" l="1"/>
  <c r="G87" i="33"/>
  <c r="R121" i="33"/>
  <c r="AE78" i="31"/>
  <c r="K78" i="31"/>
  <c r="S78" i="31"/>
  <c r="AC79" i="29"/>
  <c r="I79" i="29"/>
  <c r="K11" i="27"/>
  <c r="U11" i="28"/>
  <c r="AE11" i="27"/>
  <c r="I34" i="28"/>
  <c r="AC34" i="28"/>
  <c r="U24" i="27"/>
  <c r="S54" i="27" a="1"/>
  <c r="U78" i="33" a="1"/>
  <c r="U8" i="29" a="1"/>
  <c r="U24" i="28" a="1"/>
  <c r="H121" i="33" l="1"/>
  <c r="AB121" i="33"/>
  <c r="U78" i="33"/>
  <c r="AC78" i="31"/>
  <c r="I78" i="31"/>
  <c r="U8" i="29"/>
  <c r="AE24" i="27"/>
  <c r="U24" i="28"/>
  <c r="K24" i="27"/>
  <c r="AE11" i="28"/>
  <c r="K11" i="28"/>
  <c r="S54" i="27"/>
  <c r="S55" i="28" a="1"/>
  <c r="U20" i="29" a="1"/>
  <c r="U8" i="31" a="1"/>
  <c r="U117" i="27" a="1"/>
  <c r="S78" i="33" a="1"/>
  <c r="K78" i="33" l="1"/>
  <c r="AE78" i="33"/>
  <c r="S78" i="33"/>
  <c r="U8" i="31"/>
  <c r="AE8" i="29"/>
  <c r="K8" i="29"/>
  <c r="U20" i="29"/>
  <c r="I54" i="27"/>
  <c r="S55" i="28"/>
  <c r="AC54" i="27"/>
  <c r="K24" i="28"/>
  <c r="AE24" i="28"/>
  <c r="U117" i="27"/>
  <c r="U118" i="28" a="1"/>
  <c r="U20" i="31" a="1"/>
  <c r="R82" i="27" a="1"/>
  <c r="S51" i="29" a="1"/>
  <c r="I78" i="33" l="1"/>
  <c r="AC78" i="33"/>
  <c r="K8" i="31"/>
  <c r="AE8" i="31"/>
  <c r="U20" i="31"/>
  <c r="K20" i="29"/>
  <c r="AE20" i="29"/>
  <c r="S51" i="29"/>
  <c r="AE117" i="27"/>
  <c r="U118" i="28"/>
  <c r="K117" i="27"/>
  <c r="AC55" i="28"/>
  <c r="I55" i="28"/>
  <c r="R82" i="27"/>
  <c r="R82" i="28" a="1"/>
  <c r="T23" i="27" a="1"/>
  <c r="S52" i="31" a="1"/>
  <c r="U114" i="29" a="1"/>
  <c r="U8" i="33" a="1"/>
  <c r="U8" i="33" l="1"/>
  <c r="K20" i="31"/>
  <c r="AE20" i="31"/>
  <c r="S52" i="31"/>
  <c r="I51" i="29"/>
  <c r="AC51" i="29"/>
  <c r="U114" i="29"/>
  <c r="H82" i="27"/>
  <c r="R82" i="28"/>
  <c r="AB82" i="27"/>
  <c r="AE118" i="28"/>
  <c r="K118" i="28"/>
  <c r="T23" i="27"/>
  <c r="U104" i="31" a="1"/>
  <c r="T23" i="28" a="1"/>
  <c r="T144" i="27" a="1"/>
  <c r="R78" i="29" a="1"/>
  <c r="U20" i="33" a="1"/>
  <c r="K8" i="33" l="1"/>
  <c r="AE8" i="33"/>
  <c r="U20" i="33"/>
  <c r="I52" i="31"/>
  <c r="AC52" i="31"/>
  <c r="U104" i="31"/>
  <c r="K114" i="29"/>
  <c r="AE114" i="29"/>
  <c r="R78" i="29"/>
  <c r="J23" i="27"/>
  <c r="T23" i="28"/>
  <c r="AD23" i="27"/>
  <c r="H82" i="28"/>
  <c r="AB82" i="28"/>
  <c r="T144" i="27"/>
  <c r="T19" i="29" a="1"/>
  <c r="S52" i="33" a="1"/>
  <c r="T112" i="27" a="1"/>
  <c r="R77" i="31" a="1"/>
  <c r="T145" i="28" a="1"/>
  <c r="AE20" i="33" l="1"/>
  <c r="K20" i="33"/>
  <c r="S52" i="33"/>
  <c r="K104" i="31"/>
  <c r="AE104" i="31"/>
  <c r="R77" i="31"/>
  <c r="AB78" i="29"/>
  <c r="H78" i="29"/>
  <c r="T19" i="29"/>
  <c r="AD144" i="27"/>
  <c r="T145" i="28"/>
  <c r="J144" i="27"/>
  <c r="J23" i="28"/>
  <c r="AD23" i="28"/>
  <c r="T112" i="27"/>
  <c r="R65" i="27" a="1"/>
  <c r="U103" i="33" a="1"/>
  <c r="T19" i="31" a="1"/>
  <c r="T113" i="28" a="1"/>
  <c r="T141" i="29" a="1"/>
  <c r="I52" i="33" l="1"/>
  <c r="AC52" i="33"/>
  <c r="U103" i="33"/>
  <c r="H77" i="31"/>
  <c r="AB77" i="31"/>
  <c r="T19" i="31"/>
  <c r="J19" i="29"/>
  <c r="AD19" i="29"/>
  <c r="T141" i="29"/>
  <c r="J112" i="27"/>
  <c r="T113" i="28"/>
  <c r="AD112" i="27"/>
  <c r="J145" i="28"/>
  <c r="AD145" i="28"/>
  <c r="R65" i="27"/>
  <c r="T141" i="31" a="1"/>
  <c r="R77" i="33" a="1"/>
  <c r="T114" i="27" a="1"/>
  <c r="R66" i="28" a="1"/>
  <c r="T109" i="29" a="1"/>
  <c r="K103" i="33" l="1"/>
  <c r="AE103" i="33"/>
  <c r="R77" i="33"/>
  <c r="AD19" i="31"/>
  <c r="J19" i="31"/>
  <c r="T141" i="31"/>
  <c r="J141" i="29"/>
  <c r="AD141" i="29"/>
  <c r="T109" i="29"/>
  <c r="AB65" i="27"/>
  <c r="R66" i="28"/>
  <c r="H65" i="27"/>
  <c r="AD113" i="28"/>
  <c r="J113" i="28"/>
  <c r="T114" i="27"/>
  <c r="T115" i="28" a="1"/>
  <c r="T118" i="31" a="1"/>
  <c r="T19" i="33" a="1"/>
  <c r="Q86" i="27" a="1"/>
  <c r="AD110" i="29" l="1"/>
  <c r="J110" i="29"/>
  <c r="AB77" i="33"/>
  <c r="H77" i="33"/>
  <c r="T19" i="33"/>
  <c r="J141" i="31"/>
  <c r="AD141" i="31"/>
  <c r="T118" i="31"/>
  <c r="AD109" i="29"/>
  <c r="J109" i="29"/>
  <c r="J114" i="27"/>
  <c r="T115" i="28"/>
  <c r="AD114" i="27"/>
  <c r="AB66" i="28"/>
  <c r="H66" i="28"/>
  <c r="Q86" i="27"/>
  <c r="R62" i="31" a="1"/>
  <c r="T112" i="29" a="1"/>
  <c r="Q86" i="28" a="1"/>
  <c r="Q147" i="27" a="1"/>
  <c r="J19" i="33" l="1"/>
  <c r="AD19" i="33"/>
  <c r="J118" i="31"/>
  <c r="AD118" i="31"/>
  <c r="R62" i="31"/>
  <c r="AB62" i="29"/>
  <c r="H62" i="29"/>
  <c r="T112" i="29"/>
  <c r="G86" i="27"/>
  <c r="Q86" i="28"/>
  <c r="AA86" i="27"/>
  <c r="J115" i="28"/>
  <c r="AD115" i="28"/>
  <c r="Q147" i="27"/>
  <c r="T102" i="31" a="1"/>
  <c r="T139" i="27" a="1"/>
  <c r="Q148" i="28" a="1"/>
  <c r="Q82" i="29" a="1"/>
  <c r="T117" i="33" a="1"/>
  <c r="T117" i="33" l="1"/>
  <c r="AB62" i="31"/>
  <c r="H62" i="31"/>
  <c r="T102" i="31"/>
  <c r="J112" i="29"/>
  <c r="AD112" i="29"/>
  <c r="Q82" i="29"/>
  <c r="G147" i="27"/>
  <c r="Q148" i="28"/>
  <c r="AA147" i="27"/>
  <c r="AA86" i="28"/>
  <c r="G86" i="28"/>
  <c r="T139" i="27"/>
  <c r="Q81" i="31" a="1"/>
  <c r="T140" i="28" a="1"/>
  <c r="T116" i="27" a="1"/>
  <c r="T118" i="36" a="1"/>
  <c r="R62" i="33" a="1"/>
  <c r="Q144" i="29" a="1"/>
  <c r="T118" i="36" l="1"/>
  <c r="J117" i="33"/>
  <c r="AD117" i="33"/>
  <c r="R62" i="33"/>
  <c r="AD102" i="31"/>
  <c r="J102" i="31"/>
  <c r="Q81" i="31"/>
  <c r="G82" i="29"/>
  <c r="AA82" i="29"/>
  <c r="Q144" i="29"/>
  <c r="J139" i="27"/>
  <c r="T140" i="28"/>
  <c r="AD139" i="27"/>
  <c r="AA148" i="28"/>
  <c r="G148" i="28"/>
  <c r="T116" i="27"/>
  <c r="T117" i="28" a="1"/>
  <c r="T101" i="33" a="1"/>
  <c r="Q145" i="31" a="1"/>
  <c r="R88" i="27" a="1"/>
  <c r="Q144" i="31" a="1"/>
  <c r="AD118" i="36" l="1"/>
  <c r="J118" i="36"/>
  <c r="Q145" i="31"/>
  <c r="AB62" i="33"/>
  <c r="H62" i="33"/>
  <c r="T101" i="33"/>
  <c r="G81" i="31"/>
  <c r="AA81" i="31"/>
  <c r="Q144" i="31"/>
  <c r="G144" i="29"/>
  <c r="AA144" i="29"/>
  <c r="J116" i="27"/>
  <c r="T117" i="28"/>
  <c r="AD116" i="27"/>
  <c r="J140" i="28"/>
  <c r="AD140" i="28"/>
  <c r="R88" i="27"/>
  <c r="Q81" i="33" a="1"/>
  <c r="R88" i="28" a="1"/>
  <c r="T113" i="29" a="1"/>
  <c r="U44" i="27" a="1"/>
  <c r="Q142" i="33" a="1"/>
  <c r="T135" i="31" a="1"/>
  <c r="Q142" i="33" l="1"/>
  <c r="AA145" i="31"/>
  <c r="G145" i="31"/>
  <c r="J101" i="33"/>
  <c r="AD101" i="33"/>
  <c r="Q81" i="33"/>
  <c r="G144" i="31"/>
  <c r="AA144" i="31"/>
  <c r="T135" i="31"/>
  <c r="AD135" i="29"/>
  <c r="J135" i="29"/>
  <c r="T113" i="29"/>
  <c r="H88" i="27"/>
  <c r="R88" i="28"/>
  <c r="AB88" i="27"/>
  <c r="J117" i="28"/>
  <c r="AD117" i="28"/>
  <c r="U44" i="27"/>
  <c r="U45" i="28" a="1"/>
  <c r="T28" i="27" a="1"/>
  <c r="R84" i="29" a="1"/>
  <c r="T103" i="31" a="1"/>
  <c r="Q141" i="33" a="1"/>
  <c r="G142" i="33" l="1"/>
  <c r="AA142" i="33"/>
  <c r="AA81" i="33"/>
  <c r="G81" i="33"/>
  <c r="Q141" i="33"/>
  <c r="J135" i="31"/>
  <c r="AD135" i="31"/>
  <c r="T103" i="31"/>
  <c r="AD113" i="29"/>
  <c r="J113" i="29"/>
  <c r="R84" i="29"/>
  <c r="K44" i="27"/>
  <c r="U45" i="28"/>
  <c r="AE44" i="27"/>
  <c r="H88" i="28"/>
  <c r="AB88" i="28"/>
  <c r="T28" i="27"/>
  <c r="R83" i="31" a="1"/>
  <c r="T134" i="33" a="1"/>
  <c r="T28" i="28" a="1"/>
  <c r="Q142" i="36" a="1"/>
  <c r="U78" i="27" a="1"/>
  <c r="U41" i="29" a="1"/>
  <c r="Q142" i="36" l="1"/>
  <c r="AA141" i="33"/>
  <c r="G141" i="33"/>
  <c r="T134" i="33"/>
  <c r="AD103" i="31"/>
  <c r="J103" i="31"/>
  <c r="R83" i="31"/>
  <c r="H84" i="29"/>
  <c r="AB84" i="29"/>
  <c r="U41" i="29"/>
  <c r="AD28" i="27"/>
  <c r="T28" i="28"/>
  <c r="J28" i="27"/>
  <c r="AE45" i="28"/>
  <c r="K45" i="28"/>
  <c r="U78" i="27"/>
  <c r="T102" i="33" a="1"/>
  <c r="U42" i="31" a="1"/>
  <c r="U78" i="28" a="1"/>
  <c r="S151" i="27" a="1"/>
  <c r="T104" i="29" a="1"/>
  <c r="G142" i="36" l="1"/>
  <c r="AA142" i="36"/>
  <c r="J134" i="33"/>
  <c r="AD134" i="33"/>
  <c r="T102" i="33"/>
  <c r="H83" i="31"/>
  <c r="AB83" i="31"/>
  <c r="U42" i="31"/>
  <c r="K41" i="29"/>
  <c r="AE41" i="29"/>
  <c r="T104" i="29"/>
  <c r="AE78" i="27"/>
  <c r="U78" i="28"/>
  <c r="K78" i="27"/>
  <c r="AD28" i="28"/>
  <c r="J28" i="28"/>
  <c r="S151" i="27"/>
  <c r="T108" i="31" a="1"/>
  <c r="R83" i="33" a="1"/>
  <c r="U74" i="29" a="1"/>
  <c r="Q137" i="27" a="1"/>
  <c r="S152" i="28" a="1"/>
  <c r="J102" i="33" l="1"/>
  <c r="AD102" i="33"/>
  <c r="R83" i="33"/>
  <c r="AE42" i="31"/>
  <c r="K42" i="31"/>
  <c r="T108" i="31"/>
  <c r="J104" i="29"/>
  <c r="AD104" i="29"/>
  <c r="U74" i="29"/>
  <c r="AC151" i="27"/>
  <c r="S152" i="28"/>
  <c r="I151" i="27"/>
  <c r="AE78" i="28"/>
  <c r="K78" i="28"/>
  <c r="Q137" i="27"/>
  <c r="Q138" i="28" a="1"/>
  <c r="AB83" i="33" l="1"/>
  <c r="U74" i="31" a="1"/>
  <c r="S149" i="29" a="1"/>
  <c r="U110" i="27" a="1"/>
  <c r="U42" i="33" a="1"/>
  <c r="H83" i="33" l="1"/>
  <c r="U42" i="33"/>
  <c r="J108" i="31"/>
  <c r="AD108" i="31"/>
  <c r="U74" i="31"/>
  <c r="AE74" i="29"/>
  <c r="K74" i="29"/>
  <c r="S149" i="29"/>
  <c r="G137" i="27"/>
  <c r="Q138" i="28"/>
  <c r="AA137" i="27"/>
  <c r="I152" i="28"/>
  <c r="AC152" i="28"/>
  <c r="U110" i="27"/>
  <c r="T108" i="33" a="1"/>
  <c r="S149" i="31" a="1"/>
  <c r="Q82" i="27" a="1"/>
  <c r="Q133" i="29" a="1"/>
  <c r="U111" i="28" a="1"/>
  <c r="AE42" i="33" l="1"/>
  <c r="K42" i="33"/>
  <c r="T108" i="33"/>
  <c r="K74" i="31"/>
  <c r="AE74" i="31"/>
  <c r="S149" i="31"/>
  <c r="AC149" i="29"/>
  <c r="I149" i="29"/>
  <c r="Q133" i="29"/>
  <c r="K110" i="27"/>
  <c r="U111" i="28"/>
  <c r="AE110" i="27"/>
  <c r="G138" i="28"/>
  <c r="AA138" i="28"/>
  <c r="Q82" i="27"/>
  <c r="Q82" i="28" a="1"/>
  <c r="U74" i="33" a="1"/>
  <c r="U107" i="29" a="1"/>
  <c r="U106" i="27" a="1"/>
  <c r="Q133" i="31" a="1"/>
  <c r="J108" i="33" l="1"/>
  <c r="AD108" i="33"/>
  <c r="U74" i="33"/>
  <c r="AC149" i="31"/>
  <c r="I149" i="31"/>
  <c r="Q133" i="31"/>
  <c r="G133" i="29"/>
  <c r="AA133" i="29"/>
  <c r="U107" i="29"/>
  <c r="G82" i="27"/>
  <c r="Q82" i="28"/>
  <c r="AA82" i="27"/>
  <c r="AE111" i="28"/>
  <c r="K111" i="28"/>
  <c r="U106" i="27"/>
  <c r="U112" i="31" a="1"/>
  <c r="U107" i="28" a="1"/>
  <c r="S103" i="27" a="1"/>
  <c r="S147" i="33" a="1"/>
  <c r="Q78" i="29" a="1"/>
  <c r="K74" i="33" l="1"/>
  <c r="AE74" i="33"/>
  <c r="S147" i="33"/>
  <c r="AA133" i="31"/>
  <c r="G133" i="31"/>
  <c r="U112" i="31"/>
  <c r="K107" i="29"/>
  <c r="AE107" i="29"/>
  <c r="Q78" i="29"/>
  <c r="K106" i="27"/>
  <c r="U107" i="28"/>
  <c r="AE106" i="27"/>
  <c r="AA82" i="28"/>
  <c r="G82" i="28"/>
  <c r="S103" i="27"/>
  <c r="Q132" i="33" a="1"/>
  <c r="T147" i="27" a="1"/>
  <c r="Q77" i="31" a="1"/>
  <c r="U102" i="29" a="1"/>
  <c r="S104" i="28" a="1"/>
  <c r="AC147" i="33" l="1"/>
  <c r="I147" i="33"/>
  <c r="Q132" i="33"/>
  <c r="K112" i="31"/>
  <c r="AE112" i="31"/>
  <c r="Q77" i="31"/>
  <c r="G78" i="29"/>
  <c r="AA78" i="29"/>
  <c r="U102" i="29"/>
  <c r="AC103" i="27"/>
  <c r="S104" i="28"/>
  <c r="I103" i="27"/>
  <c r="AE107" i="28"/>
  <c r="K107" i="28"/>
  <c r="T147" i="27"/>
  <c r="R133" i="27" a="1"/>
  <c r="T148" i="28" a="1"/>
  <c r="U112" i="33" a="1"/>
  <c r="U100" i="31" a="1"/>
  <c r="S99" i="29" a="1"/>
  <c r="AA132" i="33" l="1"/>
  <c r="G132" i="33"/>
  <c r="U112" i="33"/>
  <c r="AA77" i="31"/>
  <c r="G77" i="31"/>
  <c r="U100" i="31"/>
  <c r="K102" i="29"/>
  <c r="AE102" i="29"/>
  <c r="S99" i="29"/>
  <c r="J147" i="27"/>
  <c r="T148" i="28"/>
  <c r="AD147" i="27"/>
  <c r="I104" i="28"/>
  <c r="AC104" i="28"/>
  <c r="R133" i="27"/>
  <c r="R103" i="27" a="1"/>
  <c r="Q77" i="33" a="1"/>
  <c r="S97" i="31" a="1"/>
  <c r="T144" i="29" a="1"/>
  <c r="R134" i="28" a="1"/>
  <c r="K112" i="33" l="1"/>
  <c r="AE112" i="33"/>
  <c r="Q77" i="33"/>
  <c r="K100" i="31"/>
  <c r="AE100" i="31"/>
  <c r="S97" i="31"/>
  <c r="I99" i="29"/>
  <c r="AC99" i="29"/>
  <c r="T144" i="29"/>
  <c r="H133" i="27"/>
  <c r="R134" i="28"/>
  <c r="AB133" i="27"/>
  <c r="J148" i="28"/>
  <c r="AD148" i="28"/>
  <c r="R103" i="27"/>
  <c r="T70" i="27" a="1"/>
  <c r="T145" i="31" a="1"/>
  <c r="U99" i="33" a="1"/>
  <c r="R104" i="28" a="1"/>
  <c r="T144" i="31" a="1"/>
  <c r="R129" i="29" a="1"/>
  <c r="T145" i="31" l="1"/>
  <c r="AA77" i="33"/>
  <c r="G77" i="33"/>
  <c r="U99" i="33"/>
  <c r="AC97" i="31"/>
  <c r="I97" i="31"/>
  <c r="T144" i="31"/>
  <c r="J144" i="29"/>
  <c r="AD144" i="29"/>
  <c r="R129" i="29"/>
  <c r="R104" i="28"/>
  <c r="AB103" i="27"/>
  <c r="H103" i="27"/>
  <c r="H134" i="28"/>
  <c r="AB134" i="28"/>
  <c r="T70" i="27"/>
  <c r="T142" i="33" a="1"/>
  <c r="Q127" i="27" a="1"/>
  <c r="S96" i="33" a="1"/>
  <c r="R99" i="29" a="1"/>
  <c r="R128" i="31" a="1"/>
  <c r="T70" i="28" a="1"/>
  <c r="T142" i="33" l="1"/>
  <c r="J145" i="31"/>
  <c r="AD145" i="31"/>
  <c r="K99" i="33"/>
  <c r="AE99" i="33"/>
  <c r="AD142" i="33" l="1"/>
  <c r="J142" i="33"/>
  <c r="S96" i="33"/>
  <c r="J144" i="31"/>
  <c r="AD144" i="31"/>
  <c r="R128" i="31"/>
  <c r="H129" i="29"/>
  <c r="AB129" i="29"/>
  <c r="R99" i="29"/>
  <c r="J70" i="27"/>
  <c r="T70" i="28"/>
  <c r="AD70" i="27"/>
  <c r="H104" i="28"/>
  <c r="AB104" i="28"/>
  <c r="Q127" i="27"/>
  <c r="R97" i="31" a="1"/>
  <c r="Q128" i="28" a="1"/>
  <c r="U96" i="27" a="1"/>
  <c r="T66" i="29" a="1"/>
  <c r="T141" i="33" a="1"/>
  <c r="AC96" i="33" l="1"/>
  <c r="I96" i="33"/>
  <c r="T141" i="33"/>
  <c r="AB128" i="31"/>
  <c r="H128" i="31"/>
  <c r="R97" i="31"/>
  <c r="H99" i="29"/>
  <c r="AB99" i="29"/>
  <c r="T66" i="29"/>
  <c r="AA127" i="27"/>
  <c r="Q128" i="28"/>
  <c r="G127" i="27"/>
  <c r="J70" i="28"/>
  <c r="AD70" i="28"/>
  <c r="U96" i="27"/>
  <c r="U96" i="28" a="1"/>
  <c r="Q123" i="29" a="1"/>
  <c r="T59" i="27" a="1"/>
  <c r="T142" i="36" a="1"/>
  <c r="R127" i="33" a="1"/>
  <c r="T66" i="31" a="1"/>
  <c r="T142" i="36" l="1"/>
  <c r="J141" i="33"/>
  <c r="AD141" i="33"/>
  <c r="R127" i="33"/>
  <c r="H97" i="31"/>
  <c r="AB97" i="31"/>
  <c r="T66" i="31"/>
  <c r="AD66" i="29"/>
  <c r="J66" i="29"/>
  <c r="Q123" i="29"/>
  <c r="K96" i="27"/>
  <c r="U96" i="28"/>
  <c r="AE96" i="27"/>
  <c r="G128" i="28"/>
  <c r="AA128" i="28"/>
  <c r="T59" i="27"/>
  <c r="Q121" i="31" a="1"/>
  <c r="U91" i="29" a="1"/>
  <c r="R96" i="33" a="1"/>
  <c r="Q145" i="27" a="1"/>
  <c r="T60" i="28" a="1"/>
  <c r="AD142" i="36" l="1"/>
  <c r="J142" i="36"/>
  <c r="AB127" i="33"/>
  <c r="H127" i="33"/>
  <c r="R96" i="33"/>
  <c r="J66" i="31"/>
  <c r="AD66" i="31"/>
  <c r="Q121" i="31"/>
  <c r="G123" i="29"/>
  <c r="AA123" i="29"/>
  <c r="U91" i="29"/>
  <c r="J59" i="27"/>
  <c r="T60" i="28"/>
  <c r="AD59" i="27"/>
  <c r="AE96" i="28"/>
  <c r="K96" i="28"/>
  <c r="Q145" i="27"/>
  <c r="U90" i="31" a="1"/>
  <c r="U126" i="27" a="1"/>
  <c r="Q146" i="28" a="1"/>
  <c r="T66" i="33" a="1"/>
  <c r="AB96" i="33" l="1"/>
  <c r="H96" i="33"/>
  <c r="T66" i="33"/>
  <c r="G121" i="31"/>
  <c r="AA121" i="31"/>
  <c r="U90" i="31"/>
  <c r="K91" i="29"/>
  <c r="AE91" i="29"/>
  <c r="G145" i="27"/>
  <c r="Q146" i="28"/>
  <c r="AA145" i="27"/>
  <c r="J60" i="28"/>
  <c r="AD60" i="28"/>
  <c r="U126" i="27"/>
  <c r="T96" i="27" a="1"/>
  <c r="T56" i="31" a="1"/>
  <c r="U127" i="28" a="1"/>
  <c r="Q120" i="33" a="1"/>
  <c r="Q142" i="29" a="1"/>
  <c r="J66" i="33" l="1"/>
  <c r="AD66" i="33"/>
  <c r="Q120" i="33"/>
  <c r="K90" i="31"/>
  <c r="AE90" i="31"/>
  <c r="T56" i="31"/>
  <c r="J56" i="29"/>
  <c r="AD56" i="29"/>
  <c r="Q142" i="29"/>
  <c r="K126" i="27"/>
  <c r="U127" i="28"/>
  <c r="AE126" i="27"/>
  <c r="G146" i="28"/>
  <c r="AA146" i="28"/>
  <c r="T96" i="27"/>
  <c r="U122" i="29" a="1"/>
  <c r="R59" i="27" a="1"/>
  <c r="T96" i="28" a="1"/>
  <c r="Q142" i="31" a="1"/>
  <c r="G120" i="33" l="1"/>
  <c r="AA120" i="33"/>
  <c r="AD56" i="31"/>
  <c r="J56" i="31"/>
  <c r="Q142" i="31"/>
  <c r="AA142" i="29"/>
  <c r="G142" i="29"/>
  <c r="U122" i="29"/>
  <c r="AD96" i="27"/>
  <c r="T96" i="28"/>
  <c r="J96" i="27"/>
  <c r="AE127" i="28"/>
  <c r="K127" i="28"/>
  <c r="R59" i="27"/>
  <c r="T91" i="29" a="1"/>
  <c r="S117" i="27" a="1"/>
  <c r="U117" i="31" a="1"/>
  <c r="T56" i="33" a="1"/>
  <c r="R60" i="28" a="1"/>
  <c r="T56" i="33" l="1"/>
  <c r="AA142" i="31"/>
  <c r="G142" i="31"/>
  <c r="U117" i="31"/>
  <c r="K122" i="29"/>
  <c r="AE122" i="29"/>
  <c r="T91" i="29"/>
  <c r="H59" i="27"/>
  <c r="R60" i="28"/>
  <c r="AB59" i="27"/>
  <c r="J96" i="28"/>
  <c r="AD96" i="28"/>
  <c r="S117" i="27"/>
  <c r="R89" i="27" a="1"/>
  <c r="T90" i="31" a="1"/>
  <c r="S118" i="28" a="1"/>
  <c r="AD56" i="33" l="1"/>
  <c r="J56" i="33"/>
  <c r="AE117" i="31"/>
  <c r="K117" i="31"/>
  <c r="T90" i="31"/>
  <c r="J91" i="29"/>
  <c r="AD91" i="29"/>
  <c r="I117" i="27"/>
  <c r="S118" i="28"/>
  <c r="AC117" i="27"/>
  <c r="H60" i="28"/>
  <c r="AB60" i="28"/>
  <c r="R89" i="27"/>
  <c r="S114" i="29" a="1"/>
  <c r="R56" i="31" a="1"/>
  <c r="U116" i="33" a="1"/>
  <c r="T48" i="27" a="1"/>
  <c r="R89" i="28" a="1"/>
  <c r="U116" i="33" l="1"/>
  <c r="J90" i="31"/>
  <c r="AD90" i="31"/>
  <c r="R56" i="31"/>
  <c r="H56" i="29"/>
  <c r="AB56" i="29"/>
  <c r="S114" i="29"/>
  <c r="H89" i="27"/>
  <c r="R89" i="28"/>
  <c r="AB89" i="27"/>
  <c r="AC118" i="28"/>
  <c r="I118" i="28"/>
  <c r="T48" i="27"/>
  <c r="T49" i="28" a="1"/>
  <c r="S104" i="31" a="1"/>
  <c r="Q140" i="27" a="1"/>
  <c r="R85" i="29" a="1"/>
  <c r="AE116" i="33" l="1"/>
  <c r="K116" i="33"/>
  <c r="H56" i="31"/>
  <c r="AB56" i="31"/>
  <c r="S104" i="31"/>
  <c r="AC114" i="29"/>
  <c r="I114" i="29"/>
  <c r="R85" i="29"/>
  <c r="AD48" i="27"/>
  <c r="T49" i="28"/>
  <c r="J48" i="27"/>
  <c r="AB89" i="28"/>
  <c r="H89" i="28"/>
  <c r="Q140" i="27"/>
  <c r="T45" i="29" a="1"/>
  <c r="R117" i="27" a="1"/>
  <c r="Q141" i="28" a="1"/>
  <c r="R56" i="33" a="1"/>
  <c r="R84" i="31" a="1"/>
  <c r="R56" i="33" l="1"/>
  <c r="AC104" i="31"/>
  <c r="I104" i="31"/>
  <c r="R84" i="31"/>
  <c r="H85" i="29"/>
  <c r="AB85" i="29"/>
  <c r="T45" i="29"/>
  <c r="G140" i="27"/>
  <c r="Q141" i="28"/>
  <c r="AA140" i="27"/>
  <c r="J49" i="28"/>
  <c r="AD49" i="28"/>
  <c r="R117" i="27"/>
  <c r="Q89" i="27" a="1"/>
  <c r="R118" i="28" a="1"/>
  <c r="T46" i="31" a="1"/>
  <c r="Q136" i="29" a="1"/>
  <c r="S103" i="33" a="1"/>
  <c r="AB56" i="33" l="1"/>
  <c r="H56" i="33"/>
  <c r="S103" i="33"/>
  <c r="H84" i="31"/>
  <c r="AB84" i="31"/>
  <c r="T46" i="31"/>
  <c r="AD45" i="29"/>
  <c r="J45" i="29"/>
  <c r="Q136" i="29"/>
  <c r="AB117" i="27"/>
  <c r="R118" i="28"/>
  <c r="H117" i="27"/>
  <c r="G141" i="28"/>
  <c r="AA141" i="28"/>
  <c r="Q89" i="27"/>
  <c r="R84" i="33" a="1"/>
  <c r="Q136" i="31" a="1"/>
  <c r="Q89" i="28" a="1"/>
  <c r="T11" i="27" a="1"/>
  <c r="R114" i="29" a="1"/>
  <c r="AC103" i="33" l="1"/>
  <c r="I103" i="33"/>
  <c r="R84" i="33"/>
  <c r="AD46" i="31"/>
  <c r="J46" i="31"/>
  <c r="Q136" i="31"/>
  <c r="G136" i="29"/>
  <c r="AA136" i="29"/>
  <c r="R114" i="29"/>
  <c r="AA89" i="27"/>
  <c r="Q89" i="28"/>
  <c r="G89" i="27"/>
  <c r="AB118" i="28"/>
  <c r="H118" i="28"/>
  <c r="T11" i="27"/>
  <c r="S108" i="27" a="1"/>
  <c r="T46" i="33" a="1"/>
  <c r="T11" i="28" a="1"/>
  <c r="R104" i="31" a="1"/>
  <c r="Q85" i="29" a="1"/>
  <c r="H84" i="33" l="1"/>
  <c r="AB84" i="33"/>
  <c r="T46" i="33"/>
  <c r="AA136" i="31"/>
  <c r="G136" i="31"/>
  <c r="R104" i="31"/>
  <c r="H114" i="29"/>
  <c r="AB114" i="29"/>
  <c r="Q85" i="29"/>
  <c r="J11" i="27"/>
  <c r="T11" i="28"/>
  <c r="AD11" i="27"/>
  <c r="G89" i="28"/>
  <c r="AA89" i="28"/>
  <c r="S108" i="27"/>
  <c r="Q84" i="31" a="1"/>
  <c r="T8" i="29" a="1"/>
  <c r="Q80" i="27" a="1"/>
  <c r="Q135" i="33" a="1"/>
  <c r="S109" i="28" a="1"/>
  <c r="J46" i="33" l="1"/>
  <c r="AD46" i="33"/>
  <c r="Q135" i="33"/>
  <c r="AB104" i="31"/>
  <c r="H104" i="31"/>
  <c r="Q84" i="31"/>
  <c r="G85" i="29"/>
  <c r="AA85" i="29"/>
  <c r="T8" i="29"/>
  <c r="I108" i="27"/>
  <c r="S109" i="28"/>
  <c r="AC108" i="27"/>
  <c r="J11" i="28"/>
  <c r="AD11" i="28"/>
  <c r="Q80" i="27"/>
  <c r="S105" i="29" a="1"/>
  <c r="R10" i="27" a="1"/>
  <c r="Q80" i="28" a="1"/>
  <c r="R103" i="33" a="1"/>
  <c r="T8" i="31" a="1"/>
  <c r="G135" i="33" l="1"/>
  <c r="AA135" i="33"/>
  <c r="R103" i="33"/>
  <c r="G84" i="31"/>
  <c r="AA84" i="31"/>
  <c r="T8" i="31"/>
  <c r="J8" i="29"/>
  <c r="AD8" i="29"/>
  <c r="S105" i="29"/>
  <c r="G80" i="27"/>
  <c r="Q80" i="28"/>
  <c r="AA80" i="27"/>
  <c r="I109" i="28"/>
  <c r="AC109" i="28"/>
  <c r="R10" i="27"/>
  <c r="U33" i="27" a="1"/>
  <c r="R10" i="28" a="1"/>
  <c r="Q84" i="33" a="1"/>
  <c r="Q76" i="29" a="1"/>
  <c r="S110" i="31" a="1"/>
  <c r="AB103" i="33" l="1"/>
  <c r="H103" i="33"/>
  <c r="Q84" i="33"/>
  <c r="J8" i="31"/>
  <c r="AD8" i="31"/>
  <c r="S110" i="31"/>
  <c r="AC105" i="29"/>
  <c r="I105" i="29"/>
  <c r="Q76" i="29"/>
  <c r="AB10" i="27"/>
  <c r="R10" i="28"/>
  <c r="H10" i="27"/>
  <c r="AA80" i="28"/>
  <c r="G80" i="28"/>
  <c r="U33" i="27"/>
  <c r="Q75" i="31" a="1"/>
  <c r="U34" i="28" a="1"/>
  <c r="R7" i="29" a="1"/>
  <c r="T8" i="33" a="1"/>
  <c r="Q57" i="27" a="1"/>
  <c r="AA84" i="33" l="1"/>
  <c r="G84" i="33"/>
  <c r="T8" i="33"/>
  <c r="AC110" i="31"/>
  <c r="I110" i="31"/>
  <c r="Q75" i="31"/>
  <c r="G76" i="29"/>
  <c r="AA76" i="29"/>
  <c r="R7" i="29"/>
  <c r="AE33" i="27"/>
  <c r="U34" i="28"/>
  <c r="K33" i="27"/>
  <c r="H10" i="28"/>
  <c r="AB10" i="28"/>
  <c r="Q57" i="27"/>
  <c r="Q58" i="28" a="1"/>
  <c r="S110" i="33" a="1"/>
  <c r="R7" i="31" a="1"/>
  <c r="T45" i="27" a="1"/>
  <c r="J8" i="33" l="1"/>
  <c r="AD8" i="33"/>
  <c r="S110" i="33"/>
  <c r="AA75" i="31"/>
  <c r="G75" i="31"/>
  <c r="R7" i="31"/>
  <c r="AB7" i="29"/>
  <c r="H7" i="29"/>
  <c r="G57" i="27"/>
  <c r="Q58" i="28"/>
  <c r="AA57" i="27"/>
  <c r="K34" i="28"/>
  <c r="AE34" i="28"/>
  <c r="T45" i="27"/>
  <c r="R48" i="27" a="1"/>
  <c r="Q75" i="33" a="1"/>
  <c r="Q54" i="29" a="1"/>
  <c r="T46" i="28" a="1"/>
  <c r="AC110" i="33" l="1"/>
  <c r="I110" i="33"/>
  <c r="Q75" i="33"/>
  <c r="AB7" i="31"/>
  <c r="H7" i="31"/>
  <c r="Q54" i="29"/>
  <c r="AD45" i="27"/>
  <c r="T46" i="28"/>
  <c r="J45" i="27"/>
  <c r="G58" i="28"/>
  <c r="AA58" i="28"/>
  <c r="R48" i="27"/>
  <c r="Q54" i="31" a="1"/>
  <c r="R49" i="28" a="1"/>
  <c r="U35" i="27" a="1"/>
  <c r="T42" i="29" a="1"/>
  <c r="R7" i="33" a="1"/>
  <c r="G75" i="33" l="1"/>
  <c r="AA75" i="33"/>
  <c r="R7" i="33"/>
  <c r="Q54" i="31"/>
  <c r="AA54" i="29"/>
  <c r="G54" i="29"/>
  <c r="T42" i="29"/>
  <c r="AB48" i="27"/>
  <c r="R49" i="28"/>
  <c r="H48" i="27"/>
  <c r="J46" i="28"/>
  <c r="AD46" i="28"/>
  <c r="U35" i="27"/>
  <c r="S40" i="27" a="1"/>
  <c r="T43" i="31" a="1"/>
  <c r="U36" i="28" a="1"/>
  <c r="R45" i="29" a="1"/>
  <c r="H7" i="33" l="1"/>
  <c r="AB7" i="33"/>
  <c r="AA54" i="31"/>
  <c r="G54" i="31"/>
  <c r="T43" i="31"/>
  <c r="AD42" i="29"/>
  <c r="J42" i="29"/>
  <c r="R45" i="29"/>
  <c r="AE35" i="27"/>
  <c r="U36" i="28"/>
  <c r="K35" i="27"/>
  <c r="AB49" i="28"/>
  <c r="H49" i="28"/>
  <c r="S40" i="27"/>
  <c r="Q78" i="27" a="1"/>
  <c r="Q54" i="33" a="1"/>
  <c r="S41" i="28" a="1"/>
  <c r="U31" i="29" a="1"/>
  <c r="R46" i="31" a="1"/>
  <c r="Q54" i="33" l="1"/>
  <c r="J43" i="31"/>
  <c r="AD43" i="31"/>
  <c r="R46" i="31"/>
  <c r="AB45" i="29"/>
  <c r="H45" i="29"/>
  <c r="U31" i="29"/>
  <c r="I40" i="27"/>
  <c r="S41" i="28"/>
  <c r="AC40" i="27"/>
  <c r="AE36" i="28"/>
  <c r="K36" i="28"/>
  <c r="Q78" i="27"/>
  <c r="S37" i="29" a="1"/>
  <c r="T43" i="33" a="1"/>
  <c r="U32" i="31" a="1"/>
  <c r="Q78" i="28" a="1"/>
  <c r="T63" i="27" a="1"/>
  <c r="AA54" i="33" l="1"/>
  <c r="G54" i="33"/>
  <c r="T43" i="33"/>
  <c r="H46" i="31"/>
  <c r="AB46" i="31"/>
  <c r="U32" i="31"/>
  <c r="AE31" i="29"/>
  <c r="K31" i="29"/>
  <c r="S37" i="29"/>
  <c r="AA78" i="27"/>
  <c r="Q78" i="28"/>
  <c r="G78" i="27"/>
  <c r="I41" i="28"/>
  <c r="AC41" i="28"/>
  <c r="T63" i="27"/>
  <c r="T64" i="28" a="1"/>
  <c r="R46" i="33" a="1"/>
  <c r="Q74" i="29" a="1"/>
  <c r="S38" i="31" a="1"/>
  <c r="AD43" i="33" l="1"/>
  <c r="J43" i="33"/>
  <c r="R46" i="33"/>
  <c r="AE32" i="31"/>
  <c r="K32" i="31"/>
  <c r="S38" i="31"/>
  <c r="I37" i="29"/>
  <c r="AC37" i="29"/>
  <c r="Q74" i="29"/>
  <c r="AD63" i="27"/>
  <c r="T64" i="28"/>
  <c r="J63" i="27"/>
  <c r="G78" i="28"/>
  <c r="AA78" i="28"/>
  <c r="U32" i="33" a="1"/>
  <c r="Q74" i="31" a="1"/>
  <c r="U37" i="27" a="1"/>
  <c r="AB46" i="33" l="1"/>
  <c r="H46" i="33"/>
  <c r="U32" i="33"/>
  <c r="AC38" i="31"/>
  <c r="I38" i="31"/>
  <c r="Q74" i="31"/>
  <c r="G74" i="29"/>
  <c r="AA74" i="29"/>
  <c r="AD64" i="28"/>
  <c r="J64" i="28"/>
  <c r="U37" i="27"/>
  <c r="T60" i="31" a="1"/>
  <c r="S24" i="27" a="1"/>
  <c r="U38" i="28" a="1"/>
  <c r="S38" i="33" a="1"/>
  <c r="K32" i="33" l="1"/>
  <c r="AE32" i="33"/>
  <c r="S38" i="33"/>
  <c r="G74" i="31"/>
  <c r="AA74" i="31"/>
  <c r="T60" i="31"/>
  <c r="J60" i="29"/>
  <c r="AD60" i="29"/>
  <c r="K37" i="27"/>
  <c r="U38" i="28"/>
  <c r="AE37" i="27"/>
  <c r="S24" i="27"/>
  <c r="S24" i="28" a="1"/>
  <c r="U33" i="29" a="1"/>
  <c r="Q31" i="27" a="1"/>
  <c r="Q74" i="33" a="1"/>
  <c r="I38" i="33" l="1"/>
  <c r="AC38" i="33"/>
  <c r="Q74" i="33"/>
  <c r="J60" i="31"/>
  <c r="AD60" i="31"/>
  <c r="U33" i="29"/>
  <c r="AC24" i="27"/>
  <c r="S24" i="28"/>
  <c r="I24" i="27"/>
  <c r="K38" i="28"/>
  <c r="AE38" i="28"/>
  <c r="Q31" i="27"/>
  <c r="U34" i="31" a="1"/>
  <c r="T13" i="27" a="1"/>
  <c r="Q31" i="28" a="1"/>
  <c r="T60" i="33" a="1"/>
  <c r="S20" i="29" a="1"/>
  <c r="G74" i="33" l="1"/>
  <c r="AA74" i="33"/>
  <c r="T60" i="33"/>
  <c r="U34" i="31"/>
  <c r="K33" i="29"/>
  <c r="AE33" i="29"/>
  <c r="S20" i="29"/>
  <c r="G31" i="27"/>
  <c r="Q31" i="28"/>
  <c r="AA31" i="27"/>
  <c r="I24" i="28"/>
  <c r="AC24" i="28"/>
  <c r="T13" i="27"/>
  <c r="S20" i="31" a="1"/>
  <c r="S20" i="27" a="1"/>
  <c r="T13" i="28" a="1"/>
  <c r="Q26" i="29" a="1"/>
  <c r="J60" i="33" l="1"/>
  <c r="AD60" i="33"/>
  <c r="K34" i="31"/>
  <c r="AE34" i="31"/>
  <c r="S20" i="31"/>
  <c r="AC20" i="29"/>
  <c r="I20" i="29"/>
  <c r="Q26" i="29"/>
  <c r="AD13" i="27"/>
  <c r="T13" i="28"/>
  <c r="J13" i="27"/>
  <c r="G31" i="28"/>
  <c r="AA31" i="28"/>
  <c r="S20" i="27"/>
  <c r="Q26" i="31" a="1"/>
  <c r="R27" i="27" a="1"/>
  <c r="S20" i="28" a="1"/>
  <c r="T9" i="29" a="1"/>
  <c r="U34" i="33" a="1"/>
  <c r="U34" i="33" l="1"/>
  <c r="I20" i="31"/>
  <c r="AC20" i="31"/>
  <c r="Q26" i="31"/>
  <c r="G26" i="29"/>
  <c r="AA26" i="29"/>
  <c r="T9" i="29"/>
  <c r="I20" i="27"/>
  <c r="S20" i="28"/>
  <c r="AC20" i="27"/>
  <c r="J13" i="28"/>
  <c r="AD13" i="28"/>
  <c r="R27" i="27"/>
  <c r="R27" i="28" a="1"/>
  <c r="S20" i="33" a="1"/>
  <c r="T9" i="31" a="1"/>
  <c r="S16" i="29" a="1"/>
  <c r="K34" i="33" l="1"/>
  <c r="AE34" i="33"/>
  <c r="S20" i="33"/>
  <c r="G26" i="31"/>
  <c r="AA26" i="31"/>
  <c r="T9" i="31"/>
  <c r="AD9" i="29"/>
  <c r="J9" i="29"/>
  <c r="S16" i="29"/>
  <c r="H27" i="27"/>
  <c r="R27" i="28"/>
  <c r="AB27" i="27"/>
  <c r="I20" i="28"/>
  <c r="AC20" i="28"/>
  <c r="S16" i="31" a="1"/>
  <c r="Q26" i="33" a="1"/>
  <c r="Q20" i="27" a="1"/>
  <c r="R23" i="29" a="1"/>
  <c r="AC20" i="33" l="1"/>
  <c r="I20" i="33"/>
  <c r="Q26" i="33"/>
  <c r="J9" i="31"/>
  <c r="AD9" i="31"/>
  <c r="S16" i="31"/>
  <c r="I16" i="29"/>
  <c r="AC16" i="29"/>
  <c r="R23" i="29"/>
  <c r="AB27" i="28"/>
  <c r="H27" i="28"/>
  <c r="Q20" i="27"/>
  <c r="R142" i="27" a="1"/>
  <c r="Q20" i="28" a="1"/>
  <c r="T9" i="33" a="1"/>
  <c r="R23" i="31" a="1"/>
  <c r="G26" i="33" l="1"/>
  <c r="AA26" i="33"/>
  <c r="T9" i="33"/>
  <c r="I16" i="31"/>
  <c r="AC16" i="31"/>
  <c r="R23" i="31"/>
  <c r="H23" i="29"/>
  <c r="AB23" i="29"/>
  <c r="G20" i="27"/>
  <c r="Q20" i="28"/>
  <c r="AA20" i="27"/>
  <c r="AC32" i="28"/>
  <c r="I32" i="28"/>
  <c r="R142" i="27"/>
  <c r="S16" i="33" a="1"/>
  <c r="R143" i="28" a="1"/>
  <c r="Q16" i="29" a="1"/>
  <c r="Q102" i="27" a="1"/>
  <c r="J9" i="33" l="1"/>
  <c r="AD9" i="33"/>
  <c r="S16" i="33"/>
  <c r="H23" i="31"/>
  <c r="AB23" i="31"/>
  <c r="Q16" i="29"/>
  <c r="H142" i="27"/>
  <c r="R143" i="28"/>
  <c r="AB142" i="27"/>
  <c r="G20" i="28"/>
  <c r="AA20" i="28"/>
  <c r="Q102" i="27"/>
  <c r="Q16" i="31" a="1"/>
  <c r="R139" i="29" a="1"/>
  <c r="Q103" i="28" a="1"/>
  <c r="R23" i="33" a="1"/>
  <c r="S112" i="27" a="1"/>
  <c r="I16" i="33" l="1"/>
  <c r="AC16" i="33"/>
  <c r="R23" i="33"/>
  <c r="Q16" i="31"/>
  <c r="G16" i="29"/>
  <c r="AA16" i="29"/>
  <c r="R139" i="29"/>
  <c r="AA102" i="27"/>
  <c r="Q103" i="28"/>
  <c r="G102" i="27"/>
  <c r="H143" i="28"/>
  <c r="AB143" i="28"/>
  <c r="S112" i="27"/>
  <c r="Q83" i="27" a="1"/>
  <c r="S113" i="28" a="1"/>
  <c r="Q98" i="29" a="1"/>
  <c r="R139" i="31" a="1"/>
  <c r="H23" i="33" l="1"/>
  <c r="AB23" i="33"/>
  <c r="G16" i="31"/>
  <c r="AA16" i="31"/>
  <c r="R139" i="31"/>
  <c r="H139" i="29"/>
  <c r="AB139" i="29"/>
  <c r="Q98" i="29"/>
  <c r="I112" i="27"/>
  <c r="S113" i="28"/>
  <c r="AC112" i="27"/>
  <c r="G103" i="28"/>
  <c r="AA103" i="28"/>
  <c r="Q83" i="27"/>
  <c r="Q16" i="33" a="1"/>
  <c r="Q83" i="28" a="1"/>
  <c r="S109" i="29" a="1"/>
  <c r="Q96" i="31" a="1"/>
  <c r="T100" i="27" a="1"/>
  <c r="Q16" i="33" l="1"/>
  <c r="AB139" i="31"/>
  <c r="H139" i="31"/>
  <c r="Q96" i="31"/>
  <c r="G98" i="29"/>
  <c r="AA98" i="29"/>
  <c r="S109" i="29"/>
  <c r="G83" i="27"/>
  <c r="Q83" i="28"/>
  <c r="AA83" i="27"/>
  <c r="I113" i="28"/>
  <c r="AC113" i="28"/>
  <c r="T100" i="27"/>
  <c r="S138" i="27" a="1"/>
  <c r="R138" i="33" a="1"/>
  <c r="S118" i="31" a="1"/>
  <c r="T100" i="28" a="1"/>
  <c r="Q79" i="29" a="1"/>
  <c r="I110" i="29" l="1"/>
  <c r="AC110" i="29"/>
  <c r="G16" i="33"/>
  <c r="AA16" i="33"/>
  <c r="R138" i="33"/>
  <c r="G96" i="31"/>
  <c r="AA96" i="31"/>
  <c r="S118" i="31"/>
  <c r="AC109" i="29"/>
  <c r="I109" i="29"/>
  <c r="Q79" i="29"/>
  <c r="J100" i="27"/>
  <c r="T100" i="28"/>
  <c r="AD100" i="27"/>
  <c r="G83" i="28"/>
  <c r="AA83" i="28"/>
  <c r="S138" i="27"/>
  <c r="S114" i="27" a="1"/>
  <c r="Q95" i="33" a="1"/>
  <c r="Q78" i="31" a="1"/>
  <c r="T96" i="29" a="1"/>
  <c r="S139" i="28" a="1"/>
  <c r="H138" i="33" l="1"/>
  <c r="AB138" i="33"/>
  <c r="Q95" i="33"/>
  <c r="I118" i="31"/>
  <c r="AC118" i="31"/>
  <c r="Q78" i="31"/>
  <c r="G79" i="29"/>
  <c r="AA79" i="29"/>
  <c r="T96" i="29"/>
  <c r="I138" i="27"/>
  <c r="S139" i="28"/>
  <c r="AC138" i="27"/>
  <c r="J100" i="28"/>
  <c r="AD100" i="28"/>
  <c r="S114" i="27"/>
  <c r="S134" i="29" a="1"/>
  <c r="S115" i="28" a="1"/>
  <c r="S149" i="27" a="1"/>
  <c r="S117" i="33" a="1"/>
  <c r="T94" i="31" a="1"/>
  <c r="AA95" i="33" l="1"/>
  <c r="G95" i="33"/>
  <c r="S117" i="33"/>
  <c r="AA78" i="31"/>
  <c r="G78" i="31"/>
  <c r="T94" i="31"/>
  <c r="AD96" i="29"/>
  <c r="J96" i="29"/>
  <c r="S134" i="29"/>
  <c r="I114" i="27"/>
  <c r="S115" i="28"/>
  <c r="AC114" i="27"/>
  <c r="AC139" i="28"/>
  <c r="I139" i="28"/>
  <c r="S149" i="27"/>
  <c r="S134" i="31" a="1"/>
  <c r="S150" i="28" a="1"/>
  <c r="S118" i="36" a="1"/>
  <c r="S112" i="29" a="1"/>
  <c r="Q78" i="33" a="1"/>
  <c r="R106" i="27" a="1"/>
  <c r="S118" i="36" l="1"/>
  <c r="AC117" i="33"/>
  <c r="I117" i="33"/>
  <c r="Q78" i="33"/>
  <c r="J94" i="31"/>
  <c r="AD94" i="31"/>
  <c r="S134" i="31"/>
  <c r="I134" i="29"/>
  <c r="AC134" i="29"/>
  <c r="S112" i="29"/>
  <c r="I149" i="27"/>
  <c r="S150" i="28"/>
  <c r="AC149" i="27"/>
  <c r="AC115" i="28"/>
  <c r="I115" i="28"/>
  <c r="R106" i="27"/>
  <c r="S102" i="31" a="1"/>
  <c r="T93" i="33" a="1"/>
  <c r="R75" i="27" a="1"/>
  <c r="R107" i="28" a="1"/>
  <c r="S147" i="29" a="1"/>
  <c r="AC118" i="36" l="1"/>
  <c r="I118" i="36"/>
  <c r="AA78" i="33"/>
  <c r="G78" i="33"/>
  <c r="T93" i="33"/>
  <c r="AC134" i="31"/>
  <c r="I134" i="31"/>
  <c r="S102" i="31"/>
  <c r="I112" i="29"/>
  <c r="AC112" i="29"/>
  <c r="S147" i="29"/>
  <c r="H106" i="27"/>
  <c r="R107" i="28"/>
  <c r="AB106" i="27"/>
  <c r="AC150" i="28"/>
  <c r="I150" i="28"/>
  <c r="R75" i="27"/>
  <c r="R75" i="28" a="1"/>
  <c r="R150" i="27" a="1"/>
  <c r="S147" i="31" a="1"/>
  <c r="R102" i="29" a="1"/>
  <c r="S133" i="33" a="1"/>
  <c r="J93" i="33" l="1"/>
  <c r="AD93" i="33"/>
  <c r="S133" i="33"/>
  <c r="I102" i="31"/>
  <c r="AC102" i="31"/>
  <c r="S147" i="31"/>
  <c r="I147" i="29"/>
  <c r="AC147" i="29"/>
  <c r="R102" i="29"/>
  <c r="H75" i="27"/>
  <c r="R75" i="28"/>
  <c r="AB75" i="27"/>
  <c r="H107" i="28"/>
  <c r="AB107" i="28"/>
  <c r="R150" i="27"/>
  <c r="Q101" i="27" a="1"/>
  <c r="R151" i="28" a="1"/>
  <c r="S101" i="33" a="1"/>
  <c r="R71" i="29" a="1"/>
  <c r="R100" i="31" a="1"/>
  <c r="I133" i="33" l="1"/>
  <c r="AC133" i="33"/>
  <c r="S101" i="33"/>
  <c r="I147" i="31"/>
  <c r="AC147" i="31"/>
  <c r="R100" i="31"/>
  <c r="AB102" i="29"/>
  <c r="H102" i="29"/>
  <c r="R71" i="29"/>
  <c r="H150" i="27"/>
  <c r="R151" i="28"/>
  <c r="AB150" i="27"/>
  <c r="H75" i="28"/>
  <c r="AB75" i="28"/>
  <c r="Q101" i="27"/>
  <c r="S144" i="33" a="1"/>
  <c r="S67" i="27" a="1"/>
  <c r="Q102" i="28" a="1"/>
  <c r="R148" i="29" a="1"/>
  <c r="R71" i="31" a="1"/>
  <c r="I145" i="33" l="1"/>
  <c r="AC145" i="33"/>
  <c r="AC101" i="33"/>
  <c r="I101" i="33"/>
  <c r="S144" i="33"/>
  <c r="AB100" i="31"/>
  <c r="H100" i="31"/>
  <c r="R71" i="31"/>
  <c r="AB71" i="29"/>
  <c r="H71" i="29"/>
  <c r="R148" i="29"/>
  <c r="AA101" i="27"/>
  <c r="Q102" i="28"/>
  <c r="G101" i="27"/>
  <c r="H151" i="28"/>
  <c r="AB151" i="28"/>
  <c r="S67" i="27"/>
  <c r="S146" i="36" a="1"/>
  <c r="R99" i="33" a="1"/>
  <c r="S68" i="28" a="1"/>
  <c r="S146" i="27" a="1"/>
  <c r="R148" i="31" a="1"/>
  <c r="S146" i="36" l="1"/>
  <c r="AC144" i="33"/>
  <c r="I144" i="33"/>
  <c r="R99" i="33"/>
  <c r="H71" i="31"/>
  <c r="AB71" i="31"/>
  <c r="R148" i="31"/>
  <c r="AB148" i="29"/>
  <c r="H148" i="29"/>
  <c r="I67" i="27"/>
  <c r="S68" i="28"/>
  <c r="AC67" i="27"/>
  <c r="G102" i="28"/>
  <c r="AA102" i="28"/>
  <c r="S146" i="27"/>
  <c r="R71" i="33" a="1"/>
  <c r="U119" i="27" a="1"/>
  <c r="S147" i="28" a="1"/>
  <c r="S64" i="29" a="1"/>
  <c r="AC146" i="36" l="1"/>
  <c r="I146" i="36"/>
  <c r="AB99" i="33"/>
  <c r="H99" i="33"/>
  <c r="R71" i="33"/>
  <c r="AB148" i="31"/>
  <c r="H148" i="31"/>
  <c r="S64" i="29"/>
  <c r="AC146" i="27"/>
  <c r="S147" i="28"/>
  <c r="I146" i="27"/>
  <c r="AC68" i="28"/>
  <c r="I68" i="28"/>
  <c r="U119" i="27"/>
  <c r="S143" i="29" a="1"/>
  <c r="R146" i="33" a="1"/>
  <c r="U120" i="28" a="1"/>
  <c r="Q67" i="27" a="1"/>
  <c r="S64" i="31" a="1"/>
  <c r="AB71" i="33" l="1"/>
  <c r="H71" i="33"/>
  <c r="R146" i="33"/>
  <c r="S64" i="31"/>
  <c r="AC64" i="29"/>
  <c r="I64" i="29"/>
  <c r="S143" i="29"/>
  <c r="AE119" i="27"/>
  <c r="U120" i="28"/>
  <c r="K119" i="27"/>
  <c r="AC147" i="28"/>
  <c r="I147" i="28"/>
  <c r="Q67" i="27"/>
  <c r="Q68" i="28" a="1"/>
  <c r="S143" i="31" a="1"/>
  <c r="U115" i="29" a="1"/>
  <c r="U124" i="27" a="1"/>
  <c r="H146" i="33" l="1"/>
  <c r="AB146" i="33"/>
  <c r="I64" i="31"/>
  <c r="AC64" i="31"/>
  <c r="S143" i="31"/>
  <c r="I143" i="29"/>
  <c r="AC143" i="29"/>
  <c r="U115" i="29"/>
  <c r="G67" i="27"/>
  <c r="Q68" i="28"/>
  <c r="AA67" i="27"/>
  <c r="AE120" i="28"/>
  <c r="K120" i="28"/>
  <c r="U124" i="27"/>
  <c r="S64" i="33" a="1"/>
  <c r="Q64" i="29" a="1"/>
  <c r="R94" i="27" a="1"/>
  <c r="U105" i="31" a="1"/>
  <c r="U125" i="28" a="1"/>
  <c r="S64" i="33" l="1"/>
  <c r="I143" i="31"/>
  <c r="AC143" i="31"/>
  <c r="U105" i="31"/>
  <c r="K115" i="29"/>
  <c r="AE115" i="29"/>
  <c r="Q64" i="29"/>
  <c r="K124" i="27"/>
  <c r="U125" i="28"/>
  <c r="AE124" i="27"/>
  <c r="G68" i="28"/>
  <c r="AA68" i="28"/>
  <c r="R94" i="27"/>
  <c r="U120" i="29" a="1"/>
  <c r="R94" i="28" a="1"/>
  <c r="S140" i="33" a="1"/>
  <c r="T55" i="27" a="1"/>
  <c r="Q64" i="31" a="1"/>
  <c r="AC64" i="33" l="1"/>
  <c r="I64" i="33"/>
  <c r="S140" i="33"/>
  <c r="K105" i="31"/>
  <c r="AE105" i="31"/>
  <c r="Q64" i="31"/>
  <c r="AA64" i="29"/>
  <c r="G64" i="29"/>
  <c r="U120" i="29"/>
  <c r="AB94" i="27"/>
  <c r="R94" i="28"/>
  <c r="H94" i="27"/>
  <c r="AE125" i="28"/>
  <c r="K125" i="28"/>
  <c r="T55" i="27"/>
  <c r="R90" i="29" a="1"/>
  <c r="U86" i="27" a="1"/>
  <c r="T56" i="28" a="1"/>
  <c r="U104" i="33" a="1"/>
  <c r="U115" i="31" a="1"/>
  <c r="AC140" i="33" l="1"/>
  <c r="I140" i="33"/>
  <c r="U104" i="33"/>
  <c r="G64" i="31"/>
  <c r="AA64" i="31"/>
  <c r="U115" i="31"/>
  <c r="K120" i="29"/>
  <c r="AE120" i="29"/>
  <c r="R90" i="29"/>
  <c r="J55" i="27"/>
  <c r="T56" i="28"/>
  <c r="AD55" i="27"/>
  <c r="AB94" i="28"/>
  <c r="H94" i="28"/>
  <c r="U86" i="27"/>
  <c r="Q64" i="33" a="1"/>
  <c r="S36" i="27" a="1"/>
  <c r="U86" i="28" a="1"/>
  <c r="R89" i="31" a="1"/>
  <c r="T52" i="29" a="1"/>
  <c r="AE104" i="33" l="1"/>
  <c r="K104" i="33"/>
  <c r="Q64" i="33"/>
  <c r="K115" i="31"/>
  <c r="AE115" i="31"/>
  <c r="R89" i="31"/>
  <c r="H90" i="29"/>
  <c r="T52" i="29"/>
  <c r="AB90" i="29"/>
  <c r="K86" i="27"/>
  <c r="U86" i="28"/>
  <c r="AE86" i="27"/>
  <c r="J56" i="28"/>
  <c r="AD56" i="28"/>
  <c r="S36" i="27"/>
  <c r="U138" i="27" a="1"/>
  <c r="S37" i="28" a="1"/>
  <c r="U114" i="33" a="1"/>
  <c r="U82" i="29" a="1"/>
  <c r="AA64" i="33" l="1"/>
  <c r="G64" i="33"/>
  <c r="U114" i="33"/>
  <c r="AB89" i="31"/>
  <c r="H89" i="31"/>
  <c r="AD52" i="29"/>
  <c r="J52" i="29"/>
  <c r="U82" i="29"/>
  <c r="I36" i="27"/>
  <c r="S37" i="28"/>
  <c r="AC36" i="27"/>
  <c r="K86" i="28"/>
  <c r="AE86" i="28"/>
  <c r="U138" i="27"/>
  <c r="U139" i="28" a="1"/>
  <c r="U81" i="31" a="1"/>
  <c r="R89" i="33" a="1"/>
  <c r="S32" i="29" a="1"/>
  <c r="R115" i="27" a="1"/>
  <c r="AE114" i="33" l="1"/>
  <c r="K114" i="33"/>
  <c r="R89" i="33"/>
  <c r="U81" i="31"/>
  <c r="K82" i="29"/>
  <c r="AE82" i="29"/>
  <c r="S32" i="29"/>
  <c r="K138" i="27"/>
  <c r="U139" i="28"/>
  <c r="AE138" i="27"/>
  <c r="AC37" i="28"/>
  <c r="I37" i="28"/>
  <c r="R115" i="27"/>
  <c r="U134" i="29" a="1"/>
  <c r="S33" i="31" a="1"/>
  <c r="T86" i="27" a="1"/>
  <c r="R116" i="28" a="1"/>
  <c r="AB89" i="33" l="1"/>
  <c r="H89" i="33"/>
  <c r="AE81" i="31"/>
  <c r="K81" i="31"/>
  <c r="S33" i="31"/>
  <c r="AC32" i="29"/>
  <c r="I32" i="29"/>
  <c r="U134" i="29"/>
  <c r="H115" i="27"/>
  <c r="R116" i="28"/>
  <c r="AB115" i="27"/>
  <c r="AE139" i="28"/>
  <c r="K139" i="28"/>
  <c r="T86" i="27"/>
  <c r="U81" i="33" a="1"/>
  <c r="R35" i="27" a="1"/>
  <c r="U134" i="31" a="1"/>
  <c r="T86" i="28" a="1"/>
  <c r="U81" i="33" l="1"/>
  <c r="I33" i="31"/>
  <c r="AC33" i="31"/>
  <c r="U134" i="31"/>
  <c r="AE134" i="29"/>
  <c r="K134" i="29"/>
  <c r="AD86" i="27"/>
  <c r="T86" i="28"/>
  <c r="J86" i="27"/>
  <c r="H116" i="28"/>
  <c r="AB116" i="28"/>
  <c r="R35" i="27"/>
  <c r="S76" i="27" a="1"/>
  <c r="R36" i="28" a="1"/>
  <c r="T82" i="29" a="1"/>
  <c r="S33" i="33" a="1"/>
  <c r="K81" i="33" l="1"/>
  <c r="AE81" i="33"/>
  <c r="S33" i="33"/>
  <c r="K134" i="31"/>
  <c r="AE134" i="31"/>
  <c r="T82" i="29"/>
  <c r="H35" i="27"/>
  <c r="R36" i="28"/>
  <c r="AB35" i="27"/>
  <c r="J86" i="28"/>
  <c r="AD86" i="28"/>
  <c r="S76" i="27"/>
  <c r="S76" i="28" a="1"/>
  <c r="R31" i="29" a="1"/>
  <c r="T81" i="31" a="1"/>
  <c r="U133" i="33" a="1"/>
  <c r="Q47" i="27" a="1"/>
  <c r="AC33" i="33" l="1"/>
  <c r="I33" i="33"/>
  <c r="U133" i="33"/>
  <c r="T81" i="31"/>
  <c r="AD82" i="29"/>
  <c r="J82" i="29"/>
  <c r="R31" i="29"/>
  <c r="I76" i="27"/>
  <c r="S76" i="28"/>
  <c r="AC76" i="27"/>
  <c r="AB36" i="28"/>
  <c r="H36" i="28"/>
  <c r="Q47" i="27"/>
  <c r="R32" i="31" a="1"/>
  <c r="Q48" i="28" a="1"/>
  <c r="T84" i="27" a="1"/>
  <c r="K133" i="33" l="1"/>
  <c r="AE133" i="33"/>
  <c r="J81" i="31"/>
  <c r="AD81" i="31"/>
  <c r="R32" i="31"/>
  <c r="H31" i="29"/>
  <c r="AB31" i="29"/>
  <c r="G47" i="27"/>
  <c r="Q48" i="28"/>
  <c r="AA47" i="27"/>
  <c r="I76" i="28"/>
  <c r="AC76" i="28"/>
  <c r="T84" i="27"/>
  <c r="Q44" i="29" a="1"/>
  <c r="T84" i="28" a="1"/>
  <c r="T81" i="33" a="1"/>
  <c r="S72" i="31" a="1"/>
  <c r="R70" i="27" a="1"/>
  <c r="T81" i="33" l="1"/>
  <c r="H32" i="31"/>
  <c r="AB32" i="31"/>
  <c r="S72" i="31"/>
  <c r="AC72" i="29"/>
  <c r="I72" i="29"/>
  <c r="Q44" i="29"/>
  <c r="J84" i="27"/>
  <c r="T84" i="28"/>
  <c r="AD84" i="27"/>
  <c r="G48" i="28"/>
  <c r="AA48" i="28"/>
  <c r="R70" i="27"/>
  <c r="Q45" i="31" a="1"/>
  <c r="R70" i="28" a="1"/>
  <c r="T80" i="29" a="1"/>
  <c r="R32" i="33" a="1"/>
  <c r="U55" i="27" a="1"/>
  <c r="AD81" i="33" l="1"/>
  <c r="J81" i="33"/>
  <c r="R32" i="33"/>
  <c r="AC72" i="31"/>
  <c r="I72" i="31"/>
  <c r="Q45" i="31"/>
  <c r="G44" i="29"/>
  <c r="AA44" i="29"/>
  <c r="T80" i="29"/>
  <c r="H70" i="27"/>
  <c r="R70" i="28"/>
  <c r="AB70" i="27"/>
  <c r="J84" i="28"/>
  <c r="AD84" i="28"/>
  <c r="U55" i="27"/>
  <c r="S44" i="27" a="1"/>
  <c r="U56" i="28" a="1"/>
  <c r="S72" i="33" a="1"/>
  <c r="T79" i="31" a="1"/>
  <c r="R66" i="29" a="1"/>
  <c r="AB32" i="33" l="1"/>
  <c r="H32" i="33"/>
  <c r="S72" i="33"/>
  <c r="AA45" i="31"/>
  <c r="G45" i="31"/>
  <c r="T79" i="31"/>
  <c r="AD80" i="29"/>
  <c r="J80" i="29"/>
  <c r="R66" i="29"/>
  <c r="AE55" i="27"/>
  <c r="U56" i="28"/>
  <c r="K55" i="27"/>
  <c r="H70" i="28"/>
  <c r="AB70" i="28"/>
  <c r="S44" i="27"/>
  <c r="U52" i="29" a="1"/>
  <c r="Q45" i="33" a="1"/>
  <c r="R66" i="31" a="1"/>
  <c r="S45" i="28" a="1"/>
  <c r="T34" i="27" a="1"/>
  <c r="AC72" i="33" l="1"/>
  <c r="I72" i="33"/>
  <c r="Q45" i="33"/>
  <c r="AD79" i="31"/>
  <c r="J79" i="31"/>
  <c r="R66" i="31"/>
  <c r="AB66" i="29"/>
  <c r="H66" i="29"/>
  <c r="U52" i="29"/>
  <c r="AC44" i="27"/>
  <c r="S45" i="28"/>
  <c r="I44" i="27"/>
  <c r="AE56" i="28"/>
  <c r="K56" i="28"/>
  <c r="T34" i="27"/>
  <c r="T79" i="33" a="1"/>
  <c r="U76" i="27" a="1"/>
  <c r="T35" i="28" a="1"/>
  <c r="S41" i="29" a="1"/>
  <c r="G45" i="33" l="1"/>
  <c r="AA45" i="33"/>
  <c r="T79" i="33"/>
  <c r="H66" i="31"/>
  <c r="AB66" i="31"/>
  <c r="AE52" i="29"/>
  <c r="K52" i="29"/>
  <c r="S41" i="29"/>
  <c r="AD34" i="27"/>
  <c r="T35" i="28"/>
  <c r="J34" i="27"/>
  <c r="I45" i="28"/>
  <c r="AC45" i="28"/>
  <c r="U76" i="27"/>
  <c r="R66" i="33" a="1"/>
  <c r="S42" i="31" a="1"/>
  <c r="T30" i="29" a="1"/>
  <c r="U76" i="28" a="1"/>
  <c r="S62" i="27" a="1"/>
  <c r="AD79" i="33" l="1"/>
  <c r="J79" i="33"/>
  <c r="R66" i="33"/>
  <c r="S42" i="31"/>
  <c r="I41" i="29"/>
  <c r="AC41" i="29"/>
  <c r="T30" i="29"/>
  <c r="K76" i="27"/>
  <c r="U76" i="28"/>
  <c r="AE76" i="27"/>
  <c r="J35" i="28"/>
  <c r="AD35" i="28"/>
  <c r="S62" i="27"/>
  <c r="S63" i="28" a="1"/>
  <c r="T36" i="27" a="1"/>
  <c r="T31" i="31" a="1"/>
  <c r="H66" i="33" l="1"/>
  <c r="AB66" i="33" l="1"/>
  <c r="I42" i="31"/>
  <c r="AC42" i="31"/>
  <c r="T31" i="31"/>
  <c r="AD30" i="29"/>
  <c r="J30" i="29"/>
  <c r="I62" i="27"/>
  <c r="S63" i="28"/>
  <c r="AC62" i="27"/>
  <c r="AE76" i="28"/>
  <c r="K76" i="28"/>
  <c r="T36" i="27"/>
  <c r="S42" i="33" a="1"/>
  <c r="T37" i="28" a="1"/>
  <c r="Q26" i="27" a="1"/>
  <c r="U72" i="31" a="1"/>
  <c r="S42" i="33" l="1"/>
  <c r="J31" i="31"/>
  <c r="AD31" i="31"/>
  <c r="U72" i="31"/>
  <c r="K72" i="29"/>
  <c r="AE72" i="29"/>
  <c r="J36" i="27"/>
  <c r="T37" i="28"/>
  <c r="AD36" i="27"/>
  <c r="I63" i="28"/>
  <c r="AC63" i="28"/>
  <c r="Q26" i="27"/>
  <c r="Q26" i="28" a="1"/>
  <c r="S59" i="31" a="1"/>
  <c r="Q58" i="27" a="1"/>
  <c r="T32" i="29" a="1"/>
  <c r="T31" i="33" a="1"/>
  <c r="AC42" i="33" l="1"/>
  <c r="I42" i="33"/>
  <c r="T31" i="33"/>
  <c r="K72" i="31"/>
  <c r="AE72" i="31"/>
  <c r="S59" i="31"/>
  <c r="AC59" i="29"/>
  <c r="T32" i="29"/>
  <c r="I59" i="29"/>
  <c r="G26" i="27"/>
  <c r="Q26" i="28"/>
  <c r="AA26" i="27"/>
  <c r="J37" i="28"/>
  <c r="AD37" i="28"/>
  <c r="Q58" i="27"/>
  <c r="T33" i="31" a="1"/>
  <c r="Q22" i="29" a="1"/>
  <c r="Q59" i="28" a="1"/>
  <c r="U72" i="33" a="1"/>
  <c r="Q149" i="27" a="1"/>
  <c r="AD31" i="33" l="1"/>
  <c r="J31" i="33"/>
  <c r="U72" i="33"/>
  <c r="AC59" i="31"/>
  <c r="I59" i="31"/>
  <c r="T33" i="31"/>
  <c r="AD32" i="29"/>
  <c r="J32" i="29"/>
  <c r="Q22" i="29"/>
  <c r="AA58" i="27"/>
  <c r="Q59" i="28"/>
  <c r="G58" i="27"/>
  <c r="G26" i="28"/>
  <c r="AA26" i="28"/>
  <c r="Q149" i="27"/>
  <c r="S59" i="33" a="1"/>
  <c r="Q150" i="28" a="1"/>
  <c r="U63" i="27" a="1"/>
  <c r="Q22" i="31" a="1"/>
  <c r="AE72" i="33" l="1"/>
  <c r="K72" i="33"/>
  <c r="S59" i="33"/>
  <c r="J33" i="31"/>
  <c r="AD33" i="31"/>
  <c r="Q22" i="31"/>
  <c r="G22" i="29"/>
  <c r="AA22" i="29"/>
  <c r="AA149" i="27"/>
  <c r="Q150" i="28"/>
  <c r="G149" i="27"/>
  <c r="AA59" i="28"/>
  <c r="G59" i="28"/>
  <c r="U63" i="27"/>
  <c r="Q55" i="31" a="1"/>
  <c r="U64" i="28" a="1"/>
  <c r="T33" i="33" a="1"/>
  <c r="Q147" i="29" a="1"/>
  <c r="I59" i="33" l="1"/>
  <c r="AC59" i="33"/>
  <c r="T33" i="33"/>
  <c r="AA22" i="31"/>
  <c r="G22" i="31"/>
  <c r="Q55" i="31"/>
  <c r="G55" i="29"/>
  <c r="AA55" i="29"/>
  <c r="Q147" i="29"/>
  <c r="K63" i="27"/>
  <c r="U64" i="28"/>
  <c r="AE63" i="27"/>
  <c r="G150" i="28"/>
  <c r="AA150" i="28"/>
  <c r="Q122" i="27" a="1"/>
  <c r="Q147" i="31" a="1"/>
  <c r="Q22" i="33" a="1"/>
  <c r="AD33" i="33" l="1"/>
  <c r="J33" i="33"/>
  <c r="Q22" i="33"/>
  <c r="G55" i="31"/>
  <c r="AA55" i="31"/>
  <c r="Q147" i="31"/>
  <c r="G147" i="29"/>
  <c r="AA147" i="29"/>
  <c r="AE64" i="28"/>
  <c r="K64" i="28"/>
  <c r="Q122" i="27"/>
  <c r="Q55" i="33" a="1"/>
  <c r="R43" i="27" a="1"/>
  <c r="Q123" i="28" a="1"/>
  <c r="U60" i="31" a="1"/>
  <c r="G22" i="33" l="1"/>
  <c r="AA22" i="33"/>
  <c r="Q55" i="33"/>
  <c r="AA147" i="31"/>
  <c r="G147" i="31"/>
  <c r="U60" i="31"/>
  <c r="AE60" i="29"/>
  <c r="K60" i="29"/>
  <c r="G122" i="27"/>
  <c r="Q123" i="28"/>
  <c r="AA122" i="27"/>
  <c r="R43" i="27"/>
  <c r="R44" i="28" a="1"/>
  <c r="Q144" i="33" a="1"/>
  <c r="S35" i="27" a="1"/>
  <c r="AA145" i="33" l="1"/>
  <c r="G145" i="33"/>
  <c r="AA55" i="33"/>
  <c r="G55" i="33"/>
  <c r="Q144" i="33"/>
  <c r="AE60" i="31"/>
  <c r="K60" i="31"/>
  <c r="H43" i="27"/>
  <c r="R44" i="28"/>
  <c r="AB43" i="27"/>
  <c r="G123" i="28"/>
  <c r="AA123" i="28"/>
  <c r="S35" i="27"/>
  <c r="U60" i="33" a="1"/>
  <c r="S25" i="27" a="1"/>
  <c r="Q109" i="31" a="1"/>
  <c r="S36" i="28" a="1"/>
  <c r="Q146" i="36" a="1"/>
  <c r="R40" i="29" a="1"/>
  <c r="Q146" i="36" l="1"/>
  <c r="G144" i="33"/>
  <c r="AA144" i="33"/>
  <c r="U60" i="33"/>
  <c r="Q109" i="31"/>
  <c r="G118" i="29"/>
  <c r="AA118" i="29"/>
  <c r="R40" i="29"/>
  <c r="I35" i="27"/>
  <c r="S36" i="28"/>
  <c r="AC35" i="27"/>
  <c r="AB44" i="28"/>
  <c r="H44" i="28"/>
  <c r="S25" i="27"/>
  <c r="R41" i="31" a="1"/>
  <c r="S31" i="29" a="1"/>
  <c r="S25" i="28" a="1"/>
  <c r="T120" i="27" a="1"/>
  <c r="AA146" i="36" l="1"/>
  <c r="G146" i="36"/>
  <c r="K60" i="33"/>
  <c r="AE60" i="33"/>
  <c r="AA109" i="31"/>
  <c r="G109" i="31"/>
  <c r="R41" i="31"/>
  <c r="H40" i="29"/>
  <c r="AB40" i="29"/>
  <c r="S31" i="29"/>
  <c r="AC25" i="27"/>
  <c r="S25" i="28"/>
  <c r="I25" i="27"/>
  <c r="I36" i="28"/>
  <c r="AC36" i="28"/>
  <c r="T120" i="27"/>
  <c r="R49" i="27" a="1"/>
  <c r="Q109" i="33" a="1"/>
  <c r="S32" i="31" a="1"/>
  <c r="T121" i="28" a="1"/>
  <c r="S21" i="29" a="1"/>
  <c r="Q109" i="33" l="1"/>
  <c r="AB41" i="31"/>
  <c r="H41" i="31"/>
  <c r="S32" i="31"/>
  <c r="I31" i="29"/>
  <c r="AC31" i="29"/>
  <c r="S21" i="29"/>
  <c r="AD120" i="27"/>
  <c r="T121" i="28"/>
  <c r="J120" i="27"/>
  <c r="I25" i="28"/>
  <c r="AC25" i="28"/>
  <c r="R49" i="27"/>
  <c r="S21" i="31" a="1"/>
  <c r="R41" i="33" a="1"/>
  <c r="R50" i="28" a="1"/>
  <c r="T61" i="27" a="1"/>
  <c r="AA109" i="33" l="1"/>
  <c r="G109" i="33"/>
  <c r="R41" i="33"/>
  <c r="I32" i="31"/>
  <c r="AC32" i="31"/>
  <c r="S21" i="31"/>
  <c r="AC21" i="29"/>
  <c r="I21" i="29"/>
  <c r="AB49" i="27"/>
  <c r="R50" i="28"/>
  <c r="H49" i="27"/>
  <c r="J121" i="28"/>
  <c r="AD121" i="28"/>
  <c r="T61" i="27"/>
  <c r="U85" i="27" a="1"/>
  <c r="T106" i="31" a="1"/>
  <c r="S32" i="33" a="1"/>
  <c r="T62" i="28" a="1"/>
  <c r="R46" i="29" a="1"/>
  <c r="H41" i="33" l="1"/>
  <c r="AB41" i="33"/>
  <c r="S32" i="33"/>
  <c r="I21" i="31"/>
  <c r="AC21" i="31"/>
  <c r="T106" i="31"/>
  <c r="J116" i="29"/>
  <c r="AD116" i="29"/>
  <c r="R46" i="29"/>
  <c r="AD61" i="27"/>
  <c r="T62" i="28"/>
  <c r="J61" i="27"/>
  <c r="AB50" i="28"/>
  <c r="H50" i="28"/>
  <c r="U85" i="27"/>
  <c r="T58" i="29" a="1"/>
  <c r="U85" i="28" a="1"/>
  <c r="R47" i="31" a="1"/>
  <c r="S21" i="33" a="1"/>
  <c r="U135" i="27" a="1"/>
  <c r="AC32" i="33" l="1"/>
  <c r="I32" i="33" l="1"/>
  <c r="S21" i="33"/>
  <c r="J106" i="31"/>
  <c r="AD106" i="31"/>
  <c r="R47" i="31"/>
  <c r="AB46" i="29"/>
  <c r="H46" i="29"/>
  <c r="T58" i="29"/>
  <c r="K85" i="27"/>
  <c r="U85" i="28"/>
  <c r="AE85" i="27"/>
  <c r="AD62" i="28"/>
  <c r="J62" i="28"/>
  <c r="U135" i="27"/>
  <c r="T58" i="31" a="1"/>
  <c r="AC21" i="33" l="1"/>
  <c r="U136" i="28" a="1"/>
  <c r="S28" i="27" a="1"/>
  <c r="T105" i="33" a="1"/>
  <c r="U81" i="29" a="1"/>
  <c r="I21" i="33" l="1"/>
  <c r="T105" i="33"/>
  <c r="AB47" i="31"/>
  <c r="H47" i="31"/>
  <c r="T58" i="31"/>
  <c r="J58" i="29"/>
  <c r="AD58" i="29"/>
  <c r="U81" i="29"/>
  <c r="AE135" i="27"/>
  <c r="U136" i="28"/>
  <c r="K135" i="27"/>
  <c r="K85" i="28"/>
  <c r="AE85" i="28"/>
  <c r="S28" i="27"/>
  <c r="U131" i="29" a="1"/>
  <c r="S28" i="28" a="1"/>
  <c r="U80" i="31" a="1"/>
  <c r="S78" i="27" a="1"/>
  <c r="R47" i="33" a="1"/>
  <c r="J105" i="33" l="1"/>
  <c r="AD105" i="33"/>
  <c r="R47" i="33"/>
  <c r="J58" i="31"/>
  <c r="AD58" i="31"/>
  <c r="U80" i="31"/>
  <c r="AE81" i="29"/>
  <c r="K81" i="29"/>
  <c r="U131" i="29"/>
  <c r="I28" i="27"/>
  <c r="S28" i="28"/>
  <c r="AC28" i="27"/>
  <c r="K136" i="28"/>
  <c r="AE136" i="28"/>
  <c r="S78" i="27"/>
  <c r="U125" i="31" a="1"/>
  <c r="T58" i="33" a="1"/>
  <c r="AB47" i="33" l="1"/>
  <c r="S104" i="29" a="1"/>
  <c r="S78" i="28" a="1"/>
  <c r="S131" i="27" a="1"/>
  <c r="H47" i="33" l="1"/>
  <c r="T58" i="33"/>
  <c r="K80" i="31"/>
  <c r="AE80" i="31"/>
  <c r="U125" i="31"/>
  <c r="AE131" i="29"/>
  <c r="K131" i="29"/>
  <c r="S104" i="29"/>
  <c r="AC78" i="27"/>
  <c r="S78" i="28"/>
  <c r="I78" i="27"/>
  <c r="I28" i="28"/>
  <c r="AC28" i="28"/>
  <c r="S131" i="27"/>
  <c r="R131" i="27" a="1"/>
  <c r="U80" i="33" a="1"/>
  <c r="S132" i="28" a="1"/>
  <c r="S74" i="29" a="1"/>
  <c r="S108" i="31" a="1"/>
  <c r="J58" i="33" l="1"/>
  <c r="AD58" i="33"/>
  <c r="U80" i="33"/>
  <c r="K125" i="31"/>
  <c r="AE125" i="31"/>
  <c r="S108" i="31"/>
  <c r="AC104" i="29"/>
  <c r="S74" i="29"/>
  <c r="I104" i="29"/>
  <c r="I131" i="27"/>
  <c r="S132" i="28"/>
  <c r="AC131" i="27"/>
  <c r="AC78" i="28"/>
  <c r="I78" i="28"/>
  <c r="R131" i="27"/>
  <c r="S94" i="27" a="1"/>
  <c r="S127" i="29" a="1"/>
  <c r="S74" i="31" a="1"/>
  <c r="U124" i="33" a="1"/>
  <c r="R132" i="28" a="1"/>
  <c r="AE80" i="33" l="1"/>
  <c r="K80" i="33"/>
  <c r="U124" i="33"/>
  <c r="I108" i="31"/>
  <c r="AC108" i="31"/>
  <c r="S74" i="31"/>
  <c r="I74" i="29"/>
  <c r="AC74" i="29"/>
  <c r="S127" i="29"/>
  <c r="AB131" i="27"/>
  <c r="R132" i="28"/>
  <c r="H131" i="27"/>
  <c r="AC132" i="28"/>
  <c r="I132" i="28"/>
  <c r="S94" i="27"/>
  <c r="S108" i="33" a="1"/>
  <c r="S126" i="31" a="1"/>
  <c r="R127" i="29" a="1"/>
  <c r="S94" i="28" a="1"/>
  <c r="Q56" i="27" a="1"/>
  <c r="K124" i="33" l="1"/>
  <c r="AE124" i="33"/>
  <c r="S108" i="33"/>
  <c r="I74" i="31"/>
  <c r="AC74" i="31"/>
  <c r="S126" i="31"/>
  <c r="I127" i="29"/>
  <c r="AC127" i="29"/>
  <c r="R127" i="29"/>
  <c r="I94" i="27"/>
  <c r="S94" i="28"/>
  <c r="AC94" i="27"/>
  <c r="AB132" i="28"/>
  <c r="H132" i="28"/>
  <c r="Q56" i="27"/>
  <c r="S90" i="29" a="1"/>
  <c r="R126" i="31" a="1"/>
  <c r="Q57" i="28" a="1"/>
  <c r="S74" i="33" a="1"/>
  <c r="U143" i="27" a="1"/>
  <c r="I108" i="33" l="1"/>
  <c r="AC108" i="33"/>
  <c r="S74" i="33"/>
  <c r="AC126" i="31"/>
  <c r="I126" i="31"/>
  <c r="R126" i="31"/>
  <c r="H127" i="29"/>
  <c r="AB127" i="29"/>
  <c r="S90" i="29"/>
  <c r="AA56" i="27"/>
  <c r="Q57" i="28"/>
  <c r="G56" i="27"/>
  <c r="I94" i="28"/>
  <c r="AC94" i="28"/>
  <c r="U143" i="27"/>
  <c r="U144" i="28" a="1"/>
  <c r="S115" i="27" a="1"/>
  <c r="I74" i="33" l="1"/>
  <c r="S89" i="31" a="1"/>
  <c r="S125" i="33" a="1"/>
  <c r="AC74" i="33" l="1"/>
  <c r="S125" i="33"/>
  <c r="AB126" i="31"/>
  <c r="H126" i="31"/>
  <c r="S89" i="31"/>
  <c r="I90" i="29"/>
  <c r="AC90" i="29"/>
  <c r="AE143" i="27"/>
  <c r="U144" i="28"/>
  <c r="K143" i="27"/>
  <c r="AA57" i="28"/>
  <c r="G57" i="28"/>
  <c r="S115" i="27"/>
  <c r="Q107" i="27" a="1"/>
  <c r="S116" i="28" a="1"/>
  <c r="Q53" i="31" a="1"/>
  <c r="R125" i="33" a="1"/>
  <c r="I125" i="33" l="1"/>
  <c r="AC125" i="33"/>
  <c r="R125" i="33"/>
  <c r="I89" i="31"/>
  <c r="AC89" i="31"/>
  <c r="Q53" i="31"/>
  <c r="G53" i="29"/>
  <c r="AA53" i="29"/>
  <c r="AE140" i="29"/>
  <c r="I115" i="27"/>
  <c r="S116" i="28"/>
  <c r="AC115" i="27"/>
  <c r="K144" i="28"/>
  <c r="AE144" i="28"/>
  <c r="Q107" i="27"/>
  <c r="Q108" i="28" a="1"/>
  <c r="S89" i="33" a="1"/>
  <c r="Q11" i="27" a="1"/>
  <c r="H125" i="33" l="1"/>
  <c r="AB125" i="33"/>
  <c r="S89" i="33"/>
  <c r="G53" i="31"/>
  <c r="AA53" i="31"/>
  <c r="K140" i="29"/>
  <c r="AA107" i="27"/>
  <c r="Q108" i="28"/>
  <c r="G107" i="27"/>
  <c r="AC116" i="28"/>
  <c r="I116" i="28"/>
  <c r="Q11" i="27"/>
  <c r="Q11" i="28" a="1"/>
  <c r="R39" i="27" a="1"/>
  <c r="Q103" i="29" a="1"/>
  <c r="Q53" i="33" a="1"/>
  <c r="I89" i="33" l="1"/>
  <c r="AC89" i="33"/>
  <c r="Q53" i="33"/>
  <c r="Q103" i="29"/>
  <c r="AA11" i="27"/>
  <c r="Q11" i="28"/>
  <c r="G11" i="27"/>
  <c r="AA108" i="28"/>
  <c r="G108" i="28"/>
  <c r="R39" i="27"/>
  <c r="Q49" i="27" a="1"/>
  <c r="R40" i="28" a="1"/>
  <c r="Q101" i="31" a="1"/>
  <c r="Q8" i="29" a="1"/>
  <c r="G53" i="33" l="1"/>
  <c r="AA53" i="33"/>
  <c r="Q101" i="31"/>
  <c r="G103" i="29"/>
  <c r="Q8" i="29"/>
  <c r="AA103" i="29"/>
  <c r="H39" i="27"/>
  <c r="R40" i="28"/>
  <c r="AB39" i="27"/>
  <c r="AA11" i="28"/>
  <c r="G11" i="28"/>
  <c r="Q49" i="27"/>
  <c r="Q50" i="28" a="1"/>
  <c r="R23" i="27" a="1"/>
  <c r="R36" i="29" a="1"/>
  <c r="Q8" i="31" a="1"/>
  <c r="G101" i="31" l="1"/>
  <c r="AA101" i="31"/>
  <c r="Q8" i="31"/>
  <c r="G8" i="29"/>
  <c r="AA8" i="29"/>
  <c r="R36" i="29"/>
  <c r="G49" i="27"/>
  <c r="Q50" i="28"/>
  <c r="AA49" i="27"/>
  <c r="H40" i="28"/>
  <c r="AB40" i="28"/>
  <c r="R23" i="27"/>
  <c r="U29" i="27" a="1"/>
  <c r="Q46" i="29" a="1"/>
  <c r="R37" i="31" a="1"/>
  <c r="R23" i="28" a="1"/>
  <c r="Q100" i="33" a="1"/>
  <c r="Q100" i="33" l="1"/>
  <c r="G8" i="31"/>
  <c r="AA8" i="31"/>
  <c r="R37" i="31"/>
  <c r="AB36" i="29"/>
  <c r="H36" i="29"/>
  <c r="Q46" i="29"/>
  <c r="H23" i="27"/>
  <c r="R23" i="28"/>
  <c r="AB23" i="27"/>
  <c r="AA50" i="28"/>
  <c r="G50" i="28"/>
  <c r="U29" i="27"/>
  <c r="U29" i="28" a="1"/>
  <c r="R16" i="27" a="1"/>
  <c r="R19" i="29" a="1"/>
  <c r="Q8" i="33" a="1"/>
  <c r="Q47" i="31" a="1"/>
  <c r="R36" i="33" a="1"/>
  <c r="R36" i="33" l="1"/>
  <c r="AA100" i="33"/>
  <c r="G100" i="33"/>
  <c r="Q8" i="33"/>
  <c r="H37" i="31"/>
  <c r="AB37" i="31"/>
  <c r="Q47" i="31"/>
  <c r="G46" i="29"/>
  <c r="AA46" i="29"/>
  <c r="R19" i="29"/>
  <c r="AE29" i="27"/>
  <c r="U29" i="28"/>
  <c r="K29" i="27"/>
  <c r="AB23" i="28"/>
  <c r="H23" i="28"/>
  <c r="R16" i="27"/>
  <c r="R19" i="31" a="1"/>
  <c r="R16" i="28" a="1"/>
  <c r="U24" i="29" a="1"/>
  <c r="R19" i="27" a="1"/>
  <c r="R37" i="33" a="1"/>
  <c r="AB36" i="33" l="1"/>
  <c r="H36" i="33"/>
  <c r="AA8" i="33"/>
  <c r="G8" i="33"/>
  <c r="R37" i="33"/>
  <c r="G47" i="31"/>
  <c r="AA47" i="31"/>
  <c r="R19" i="31"/>
  <c r="H19" i="29"/>
  <c r="AB19" i="29"/>
  <c r="U24" i="29"/>
  <c r="AB16" i="27"/>
  <c r="R16" i="28"/>
  <c r="H16" i="27"/>
  <c r="K29" i="28"/>
  <c r="AE29" i="28"/>
  <c r="R19" i="27"/>
  <c r="R12" i="29" a="1"/>
  <c r="R36" i="36" a="1"/>
  <c r="R36" i="36" l="1"/>
  <c r="U18" i="27" a="1"/>
  <c r="Q47" i="33" a="1"/>
  <c r="R19" i="28" a="1"/>
  <c r="U24" i="31" a="1"/>
  <c r="AB36" i="36" l="1"/>
  <c r="H36" i="36"/>
  <c r="H37" i="33"/>
  <c r="AB37" i="33"/>
  <c r="Q47" i="33"/>
  <c r="H19" i="31"/>
  <c r="AB19" i="31"/>
  <c r="U24" i="31"/>
  <c r="AE24" i="29"/>
  <c r="K24" i="29"/>
  <c r="R12" i="29"/>
  <c r="H19" i="27"/>
  <c r="R19" i="28"/>
  <c r="AB19" i="27"/>
  <c r="H16" i="28"/>
  <c r="AB16" i="28"/>
  <c r="U18" i="27"/>
  <c r="U18" i="28" a="1"/>
  <c r="R15" i="29" a="1"/>
  <c r="R19" i="33" a="1"/>
  <c r="S63" i="27" a="1"/>
  <c r="R12" i="31" a="1"/>
  <c r="G47" i="33" l="1"/>
  <c r="AA47" i="33"/>
  <c r="R19" i="33"/>
  <c r="AE24" i="31"/>
  <c r="K24" i="31"/>
  <c r="R12" i="31"/>
  <c r="H12" i="29"/>
  <c r="AB12" i="29"/>
  <c r="R15" i="29"/>
  <c r="AE18" i="27"/>
  <c r="U18" i="28"/>
  <c r="K18" i="27"/>
  <c r="AB19" i="28"/>
  <c r="H19" i="28"/>
  <c r="S63" i="27"/>
  <c r="U24" i="33" a="1"/>
  <c r="AB19" i="33" l="1"/>
  <c r="U45" i="27" a="1"/>
  <c r="S64" i="28" a="1"/>
  <c r="U14" i="29" a="1"/>
  <c r="R15" i="31" a="1"/>
  <c r="H19" i="33" l="1"/>
  <c r="U24" i="33"/>
  <c r="H12" i="31"/>
  <c r="AB12" i="31"/>
  <c r="R15" i="31"/>
  <c r="H15" i="29"/>
  <c r="AB15" i="29"/>
  <c r="U14" i="29"/>
  <c r="AC63" i="27"/>
  <c r="S64" i="28"/>
  <c r="I63" i="27"/>
  <c r="AE18" i="28"/>
  <c r="K18" i="28"/>
  <c r="U45" i="27"/>
  <c r="T27" i="27" a="1"/>
  <c r="U46" i="28" a="1"/>
  <c r="R12" i="33" a="1"/>
  <c r="U14" i="31" a="1"/>
  <c r="K24" i="33" l="1"/>
  <c r="AE24" i="33"/>
  <c r="R12" i="33"/>
  <c r="AB15" i="31"/>
  <c r="H15" i="31"/>
  <c r="U14" i="31"/>
  <c r="AE14" i="29"/>
  <c r="K14" i="29"/>
  <c r="K45" i="27"/>
  <c r="U46" i="28"/>
  <c r="AE45" i="27"/>
  <c r="I64" i="28"/>
  <c r="AC64" i="28"/>
  <c r="T27" i="27"/>
  <c r="T27" i="28" a="1"/>
  <c r="R15" i="33" a="1"/>
  <c r="U75" i="27" a="1"/>
  <c r="U42" i="29" a="1"/>
  <c r="S60" i="31" a="1"/>
  <c r="AB12" i="33" l="1"/>
  <c r="H12" i="33"/>
  <c r="R15" i="33"/>
  <c r="K14" i="31"/>
  <c r="AE14" i="31"/>
  <c r="S60" i="31"/>
  <c r="I60" i="29"/>
  <c r="AC60" i="29"/>
  <c r="U42" i="29"/>
  <c r="J27" i="27"/>
  <c r="T27" i="28"/>
  <c r="AD27" i="27"/>
  <c r="K46" i="28"/>
  <c r="AE46" i="28"/>
  <c r="U75" i="27"/>
  <c r="U14" i="33" a="1"/>
  <c r="Q97" i="27" a="1"/>
  <c r="T23" i="29" a="1"/>
  <c r="U75" i="28" a="1"/>
  <c r="U43" i="31" a="1"/>
  <c r="AB15" i="33" l="1"/>
  <c r="H15" i="33"/>
  <c r="U14" i="33"/>
  <c r="AC60" i="31"/>
  <c r="I60" i="31"/>
  <c r="U43" i="31"/>
  <c r="AE42" i="29"/>
  <c r="K42" i="29"/>
  <c r="T23" i="29"/>
  <c r="AE75" i="27"/>
  <c r="U75" i="28"/>
  <c r="K75" i="27"/>
  <c r="AD27" i="28"/>
  <c r="J27" i="28"/>
  <c r="Q97" i="27"/>
  <c r="Q97" i="28" a="1"/>
  <c r="U71" i="29" a="1"/>
  <c r="K14" i="33" l="1"/>
  <c r="T23" i="31" a="1"/>
  <c r="S60" i="33" a="1"/>
  <c r="S136" i="27" a="1"/>
  <c r="AE14" i="33" l="1"/>
  <c r="S60" i="33"/>
  <c r="K43" i="31"/>
  <c r="AE43" i="31"/>
  <c r="T23" i="31"/>
  <c r="J23" i="29"/>
  <c r="AD23" i="29"/>
  <c r="U71" i="29"/>
  <c r="AA97" i="27"/>
  <c r="Q97" i="28"/>
  <c r="G97" i="27"/>
  <c r="K75" i="28"/>
  <c r="AE75" i="28"/>
  <c r="S136" i="27"/>
  <c r="S137" i="28" a="1"/>
  <c r="Q93" i="29" a="1"/>
  <c r="Q42" i="27" a="1"/>
  <c r="U71" i="31" a="1"/>
  <c r="U43" i="33" a="1"/>
  <c r="AC60" i="33" l="1"/>
  <c r="I60" i="33"/>
  <c r="U43" i="33"/>
  <c r="AD23" i="31"/>
  <c r="J23" i="31"/>
  <c r="U71" i="31"/>
  <c r="AE71" i="29"/>
  <c r="K71" i="29"/>
  <c r="Q93" i="29"/>
  <c r="AC136" i="27"/>
  <c r="S137" i="28"/>
  <c r="I136" i="27"/>
  <c r="G97" i="28"/>
  <c r="AA97" i="28"/>
  <c r="Q42" i="27"/>
  <c r="T23" i="33" a="1"/>
  <c r="S132" i="29" a="1"/>
  <c r="Q43" i="28" a="1"/>
  <c r="S18" i="27" a="1"/>
  <c r="Q91" i="31" a="1"/>
  <c r="K43" i="33" l="1"/>
  <c r="AE43" i="33"/>
  <c r="T23" i="33"/>
  <c r="AE71" i="31"/>
  <c r="K71" i="31"/>
  <c r="Q91" i="31"/>
  <c r="AA93" i="29"/>
  <c r="G93" i="29"/>
  <c r="S132" i="29"/>
  <c r="AA42" i="27"/>
  <c r="Q43" i="28"/>
  <c r="G42" i="27"/>
  <c r="I137" i="28"/>
  <c r="AC137" i="28"/>
  <c r="S18" i="27"/>
  <c r="S132" i="31" a="1"/>
  <c r="Q39" i="29" a="1"/>
  <c r="U71" i="33" a="1"/>
  <c r="S18" i="28" a="1"/>
  <c r="AD23" i="33" l="1"/>
  <c r="J23" i="33"/>
  <c r="U71" i="33"/>
  <c r="G91" i="31"/>
  <c r="AA91" i="31"/>
  <c r="S132" i="31"/>
  <c r="I132" i="29"/>
  <c r="AC132" i="29"/>
  <c r="Q39" i="29"/>
  <c r="I18" i="27"/>
  <c r="S18" i="28"/>
  <c r="AC18" i="27"/>
  <c r="G43" i="28"/>
  <c r="AA43" i="28"/>
  <c r="S14" i="29" a="1"/>
  <c r="Q90" i="33" a="1"/>
  <c r="Q40" i="31" a="1"/>
  <c r="AE71" i="33" l="1"/>
  <c r="K71" i="33"/>
  <c r="Q90" i="33"/>
  <c r="AC132" i="31"/>
  <c r="I132" i="31"/>
  <c r="Q40" i="31"/>
  <c r="G39" i="29"/>
  <c r="AA39" i="29"/>
  <c r="S14" i="29"/>
  <c r="AC18" i="28"/>
  <c r="I18" i="28"/>
  <c r="S131" i="33" a="1"/>
  <c r="S14" i="31" a="1"/>
  <c r="AA90" i="33" l="1"/>
  <c r="G90" i="33"/>
  <c r="S131" i="33"/>
  <c r="G40" i="31"/>
  <c r="AA40" i="31"/>
  <c r="S14" i="31"/>
  <c r="I14" i="29"/>
  <c r="AC14" i="29"/>
  <c r="AC32" i="27"/>
  <c r="I32" i="27"/>
  <c r="K32" i="27"/>
  <c r="AE32" i="27"/>
  <c r="AB32" i="27"/>
  <c r="H32" i="27"/>
  <c r="AD32" i="27"/>
  <c r="J32" i="27"/>
  <c r="AA32" i="27"/>
  <c r="G32" i="27"/>
  <c r="Q40" i="33" a="1"/>
  <c r="AC131" i="33" l="1"/>
  <c r="I131" i="33"/>
  <c r="Q40" i="33"/>
  <c r="I14" i="31"/>
  <c r="AC14" i="31"/>
  <c r="S14" i="33" a="1"/>
  <c r="AA40" i="33" l="1"/>
  <c r="G40" i="33" l="1"/>
  <c r="S14" i="33"/>
  <c r="I14" i="33" l="1"/>
  <c r="AC14" i="33"/>
  <c r="AB135" i="36" l="1"/>
  <c r="H135" i="36"/>
  <c r="AD135" i="36"/>
  <c r="J135" i="36"/>
  <c r="AA135" i="36"/>
  <c r="G135" i="36"/>
  <c r="I135" i="36"/>
  <c r="AC135" i="36"/>
  <c r="AE135" i="36"/>
  <c r="K135" i="36"/>
  <c r="Q70" i="36" a="1"/>
  <c r="S124" i="36" a="1"/>
  <c r="S107" i="36" a="1"/>
  <c r="Q111" i="36" a="1"/>
  <c r="Q12" i="36" a="1"/>
  <c r="U107" i="36" a="1"/>
  <c r="U29" i="36" a="1"/>
  <c r="T55" i="36" a="1"/>
  <c r="S122" i="36" a="1"/>
  <c r="U32" i="36" a="1"/>
  <c r="Q120" i="36" a="1"/>
  <c r="S128" i="36" a="1"/>
  <c r="R13" i="36" a="1"/>
  <c r="T126" i="36" a="1"/>
  <c r="S143" i="36" a="1"/>
  <c r="U7" i="36" a="1"/>
  <c r="T125" i="36" a="1"/>
  <c r="T7" i="36" a="1"/>
  <c r="T73" i="36" a="1"/>
  <c r="Q27" i="36" a="1"/>
  <c r="S101" i="36" a="1"/>
  <c r="U38" i="36" a="1"/>
  <c r="S83" i="36" a="1"/>
  <c r="Q134" i="36" a="1"/>
  <c r="U95" i="36" a="1"/>
  <c r="S7" i="36" a="1"/>
  <c r="Q72" i="36" a="1"/>
  <c r="T25" i="36" a="1"/>
  <c r="Q147" i="36" a="1"/>
  <c r="T64" i="36" a="1"/>
  <c r="S40" i="36" a="1"/>
  <c r="T108" i="36" a="1"/>
  <c r="Q52" i="36" a="1"/>
  <c r="U119" i="36" a="1"/>
  <c r="T145" i="36" a="1"/>
  <c r="T85" i="36" a="1"/>
  <c r="S50" i="36" a="1"/>
  <c r="S90" i="36" a="1"/>
  <c r="S72" i="36" a="1"/>
  <c r="R68" i="36" a="1"/>
  <c r="Q179" i="36" a="1"/>
  <c r="U111" i="36" a="1"/>
  <c r="S112" i="36" a="1"/>
  <c r="T76" i="36" a="1"/>
  <c r="Q154" i="36" a="1"/>
  <c r="U67" i="36" a="1"/>
  <c r="Q67" i="36" a="1"/>
  <c r="T50" i="36" a="1"/>
  <c r="S77" i="36" a="1"/>
  <c r="T121" i="36" a="1"/>
  <c r="Q114" i="36" a="1"/>
  <c r="T89" i="36" a="1"/>
  <c r="T39" i="36" a="1"/>
  <c r="Q35" i="36" a="1"/>
  <c r="T47" i="36" a="1"/>
  <c r="R84" i="36" a="1"/>
  <c r="U60" i="36" a="1"/>
  <c r="S125" i="36" a="1"/>
  <c r="U61" i="36" a="1"/>
  <c r="R31" i="36" a="1"/>
  <c r="R128" i="36" a="1"/>
  <c r="R87" i="36" a="1"/>
  <c r="R48" i="36" a="1"/>
  <c r="T37" i="36" a="1"/>
  <c r="Q57" i="36" a="1"/>
  <c r="S74" i="36" a="1"/>
  <c r="S11" i="36" a="1"/>
  <c r="T116" i="36" a="1"/>
  <c r="U89" i="36" a="1"/>
  <c r="S117" i="36" a="1"/>
  <c r="Q116" i="36" a="1"/>
  <c r="U31" i="36" a="1"/>
  <c r="S51" i="36" a="1"/>
  <c r="Q119" i="36" a="1"/>
  <c r="U52" i="36" a="1"/>
  <c r="U16" i="36" a="1"/>
  <c r="S19" i="36" a="1"/>
  <c r="R83" i="36" a="1"/>
  <c r="S141" i="36" a="1"/>
  <c r="U116" i="36" a="1"/>
  <c r="U70" i="36" a="1"/>
  <c r="T23" i="36" a="1"/>
  <c r="R21" i="36" a="1"/>
  <c r="U94" i="36" a="1"/>
  <c r="S27" i="36" a="1"/>
  <c r="T130" i="36" a="1"/>
  <c r="Q18" i="36" a="1"/>
  <c r="Q81" i="36" a="1"/>
  <c r="S132" i="36" a="1"/>
  <c r="T114" i="36" a="1"/>
  <c r="R44" i="36" a="1"/>
  <c r="S22" i="36" a="1"/>
  <c r="U66" i="36" a="1"/>
  <c r="T72" i="36" a="1"/>
  <c r="T112" i="36" a="1"/>
  <c r="S98" i="36" a="1"/>
  <c r="Q88" i="36" a="1"/>
  <c r="U124" i="36" a="1"/>
  <c r="R112" i="36" a="1"/>
  <c r="U44" i="36" a="1"/>
  <c r="R103" i="36" a="1"/>
  <c r="S76" i="36" a="1"/>
  <c r="R57" i="36" a="1"/>
  <c r="U22" i="36" a="1"/>
  <c r="T21" i="36" a="1"/>
  <c r="T26" i="36" a="1"/>
  <c r="R77" i="36" a="1"/>
  <c r="T128" i="36" a="1"/>
  <c r="T22" i="36" a="1"/>
  <c r="Q82" i="36" a="1"/>
  <c r="S29" i="36" a="1"/>
  <c r="U134" i="36" a="1"/>
  <c r="Q50" i="36" a="1"/>
  <c r="Q32" i="36" a="1"/>
  <c r="U42" i="36" a="1"/>
  <c r="U64" i="36" a="1"/>
  <c r="T105" i="36" a="1"/>
  <c r="T34" i="36" a="1"/>
  <c r="R52" i="36" a="1"/>
  <c r="R147" i="36" a="1"/>
  <c r="U138" i="36" a="1"/>
  <c r="R32" i="36" a="1"/>
  <c r="Q138" i="36" a="1"/>
  <c r="U133" i="36" a="1"/>
  <c r="Q125" i="36" a="1"/>
  <c r="U12" i="36" a="1"/>
  <c r="R111" i="36" a="1"/>
  <c r="R116" i="36" a="1"/>
  <c r="T38" i="36" a="1"/>
  <c r="Q61" i="36" a="1"/>
  <c r="T103" i="36" a="1"/>
  <c r="T88" i="36" a="1"/>
  <c r="S34" i="36" a="1"/>
  <c r="S92" i="36" a="1"/>
  <c r="T119" i="36" a="1"/>
  <c r="S71" i="36" a="1"/>
  <c r="R126" i="36" a="1"/>
  <c r="R14" i="36" a="1"/>
  <c r="U62" i="36" a="1"/>
  <c r="Q107" i="36" a="1"/>
  <c r="R50" i="36" a="1"/>
  <c r="R64" i="36" a="1"/>
  <c r="Q141" i="36" a="1"/>
  <c r="Q42" i="36" a="1"/>
  <c r="S10" i="36" a="1"/>
  <c r="R26" i="36" a="1"/>
  <c r="Q166" i="36" a="1"/>
  <c r="T44" i="36" a="1"/>
  <c r="T138" i="36" a="1"/>
  <c r="U10" i="36" a="1"/>
  <c r="U58" i="36" a="1"/>
  <c r="Q130" i="36" a="1"/>
  <c r="U98" i="36" a="1"/>
  <c r="Q48" i="36" a="1"/>
  <c r="U23" i="36" a="1"/>
  <c r="Q160" i="36" a="1"/>
  <c r="S53" i="36" a="1"/>
  <c r="R136" i="36" a="1"/>
  <c r="Q49" i="36" a="1"/>
  <c r="T60" i="36" a="1"/>
  <c r="Q95" i="36" a="1"/>
  <c r="Q47" i="36" a="1"/>
  <c r="T80" i="36" a="1"/>
  <c r="T87" i="36" a="1"/>
  <c r="Q121" i="36" a="1"/>
  <c r="R134" i="36" a="1"/>
  <c r="U69" i="36" a="1"/>
  <c r="R127" i="36" a="1"/>
  <c r="T42" i="36" a="1"/>
  <c r="R113" i="36" a="1"/>
  <c r="Q128" i="36" a="1"/>
  <c r="S58" i="36" a="1"/>
  <c r="Q162" i="36" a="1"/>
  <c r="T124" i="36" a="1"/>
  <c r="Q127" i="36" a="1"/>
  <c r="T61" i="36" a="1"/>
  <c r="U147" i="36" a="1"/>
  <c r="Q84" i="36" a="1"/>
  <c r="Q155" i="36" a="1"/>
  <c r="R67" i="36" a="1"/>
  <c r="Q9" i="36" a="1"/>
  <c r="R41" i="36" a="1"/>
  <c r="Q85" i="36" a="1"/>
  <c r="U117" i="36" a="1"/>
  <c r="T67" i="36" a="1"/>
  <c r="Q13" i="36" a="1"/>
  <c r="R99" i="36" a="1"/>
  <c r="R125" i="36" a="1"/>
  <c r="T58" i="36" a="1"/>
  <c r="Q43" i="36" a="1"/>
  <c r="T83" i="36" a="1"/>
  <c r="T57" i="36" a="1"/>
  <c r="R133" i="36" a="1"/>
  <c r="U103" i="36" a="1"/>
  <c r="S148" i="36" a="1"/>
  <c r="R104" i="36" a="1"/>
  <c r="S24" i="36" a="1"/>
  <c r="S61" i="36" a="1"/>
  <c r="Q45" i="36" a="1"/>
  <c r="U72" i="36" a="1"/>
  <c r="T102" i="36" a="1"/>
  <c r="U26" i="36" a="1"/>
  <c r="Q25" i="36" a="1"/>
  <c r="S65" i="36" a="1"/>
  <c r="T15" i="36" a="1"/>
  <c r="U65" i="36" a="1"/>
  <c r="Q143" i="36" a="1"/>
  <c r="Q181" i="36" a="1"/>
  <c r="U130" i="36" a="1"/>
  <c r="U80" i="36" a="1"/>
  <c r="U49" i="36" a="1"/>
  <c r="Q54" i="36" a="1"/>
  <c r="T81" i="36" a="1"/>
  <c r="Q104" i="36" a="1"/>
  <c r="S47" i="36" a="1"/>
  <c r="S113" i="36" a="1"/>
  <c r="Q59" i="36" a="1"/>
  <c r="S9" i="36" a="1"/>
  <c r="S42" i="36" a="1"/>
  <c r="R8" i="36" a="1"/>
  <c r="T33" i="36" a="1"/>
  <c r="Q148" i="36" a="1"/>
  <c r="S86" i="36" a="1"/>
  <c r="R108" i="36" a="1"/>
  <c r="R95" i="36" a="1"/>
  <c r="T49" i="36" a="1"/>
  <c r="Q65" i="36" a="1"/>
  <c r="S84" i="36" a="1"/>
  <c r="T68" i="36" a="1"/>
  <c r="T90" i="36" a="1"/>
  <c r="U91" i="36" a="1"/>
  <c r="S114" i="36" a="1"/>
  <c r="Q22" i="36" a="1"/>
  <c r="U40" i="36" a="1"/>
  <c r="U14" i="36" a="1"/>
  <c r="T11" i="36" a="1"/>
  <c r="R93" i="36" a="1"/>
  <c r="Q117" i="36" a="1"/>
  <c r="Q14" i="36" a="1"/>
  <c r="U33" i="36" a="1"/>
  <c r="Q156" i="36" a="1"/>
  <c r="S139" i="36" a="1"/>
  <c r="Q20" i="36" a="1"/>
  <c r="U19" i="36" a="1"/>
  <c r="R82" i="36" a="1"/>
  <c r="S145" i="36" a="1"/>
  <c r="Q124" i="36" a="1"/>
  <c r="R73" i="36" a="1"/>
  <c r="Q64" i="36" a="1"/>
  <c r="U78" i="36" a="1"/>
  <c r="S94" i="36" a="1"/>
  <c r="T120" i="36" a="1"/>
  <c r="R115" i="36" a="1"/>
  <c r="U145" i="36" a="1"/>
  <c r="S100" i="36" a="1"/>
  <c r="U113" i="36" a="1"/>
  <c r="R98" i="36" a="1"/>
  <c r="T127" i="36" a="1"/>
  <c r="R49" i="36" a="1"/>
  <c r="R75" i="36" a="1"/>
  <c r="U96" i="36" a="1"/>
  <c r="T106" i="36" a="1"/>
  <c r="Q76" i="36" a="1"/>
  <c r="R12" i="36" a="1"/>
  <c r="Q16" i="36" a="1"/>
  <c r="R72" i="36" a="1"/>
  <c r="R10" i="36" a="1"/>
  <c r="T66" i="36" a="1"/>
  <c r="T78" i="36" a="1"/>
  <c r="S69" i="36" a="1"/>
  <c r="R66" i="36" a="1"/>
  <c r="Q100" i="36" a="1"/>
  <c r="S87" i="36" a="1"/>
  <c r="T59" i="36" a="1"/>
  <c r="R53" i="36" a="1"/>
  <c r="T70" i="36" a="1"/>
  <c r="U41" i="36" a="1"/>
  <c r="R141" i="36" a="1"/>
  <c r="U81" i="36" a="1"/>
  <c r="Q37" i="36" a="1"/>
  <c r="T100" i="36" a="1"/>
  <c r="U54" i="36" a="1"/>
  <c r="Q110" i="36" a="1"/>
  <c r="T82" i="36" a="1"/>
  <c r="Q41" i="36" a="1"/>
  <c r="S46" i="36" a="1"/>
  <c r="R70" i="36" a="1"/>
  <c r="T12" i="36" a="1"/>
  <c r="R60" i="36" a="1"/>
  <c r="T29" i="36" a="1"/>
  <c r="T111" i="36" a="1"/>
  <c r="Q185" i="36" a="1"/>
  <c r="T110" i="36" a="1"/>
  <c r="T46" i="36" a="1"/>
  <c r="Q136" i="36" a="1"/>
  <c r="S41" i="36" a="1"/>
  <c r="Q39" i="36" a="1"/>
  <c r="Q19" i="36" a="1"/>
  <c r="T113" i="36" a="1"/>
  <c r="R39" i="36" a="1"/>
  <c r="U97" i="36" a="1"/>
  <c r="S20" i="36" a="1"/>
  <c r="Q38" i="36" a="1"/>
  <c r="R120" i="36" a="1"/>
  <c r="T8" i="36" a="1"/>
  <c r="S99" i="36" a="1"/>
  <c r="U55" i="36" a="1"/>
  <c r="T69" i="36" a="1"/>
  <c r="U121" i="36" a="1"/>
  <c r="T43" i="36" a="1"/>
  <c r="Q132" i="36" a="1"/>
  <c r="R124" i="36" a="1"/>
  <c r="S108" i="36" a="1"/>
  <c r="T9" i="36" a="1"/>
  <c r="R23" i="36" a="1"/>
  <c r="Q17" i="36" a="1"/>
  <c r="S102" i="36" a="1"/>
  <c r="R117" i="36" a="1"/>
  <c r="U90" i="36" a="1"/>
  <c r="S33" i="36" a="1"/>
  <c r="T134" i="36" a="1"/>
  <c r="R55" i="36" a="1"/>
  <c r="Q78" i="36" a="1"/>
  <c r="U59" i="36" a="1"/>
  <c r="S133" i="36" a="1"/>
  <c r="Q87" i="36" a="1"/>
  <c r="U101" i="36" a="1"/>
  <c r="U83" i="36" a="1"/>
  <c r="T141" i="36" a="1"/>
  <c r="T51" i="36" a="1"/>
  <c r="T27" i="36" a="1"/>
  <c r="S37" i="36" a="1"/>
  <c r="R61" i="36" a="1"/>
  <c r="T94" i="36" a="1"/>
  <c r="U141" i="36" a="1"/>
  <c r="R43" i="36" a="1"/>
  <c r="U139" i="36" a="1"/>
  <c r="T62" i="36" a="1"/>
  <c r="R65" i="36" a="1"/>
  <c r="S21" i="36" a="1"/>
  <c r="S35" i="36" a="1"/>
  <c r="U123" i="36" a="1"/>
  <c r="Q94" i="36" a="1"/>
  <c r="Q56" i="36" a="1"/>
  <c r="R69" i="36" a="1"/>
  <c r="S68" i="36" a="1"/>
  <c r="S119" i="36" a="1"/>
  <c r="U140" i="36" a="1"/>
  <c r="U132" i="36" a="1"/>
  <c r="S109" i="36" a="1"/>
  <c r="S96" i="36" a="1"/>
  <c r="S66" i="36" a="1"/>
  <c r="R81" i="36" a="1"/>
  <c r="R138" i="36" a="1"/>
  <c r="R71" i="36" a="1"/>
  <c r="S79" i="36" a="1"/>
  <c r="S103" i="36" a="1"/>
  <c r="T16" i="36" a="1"/>
  <c r="T136" i="36" a="1"/>
  <c r="R140" i="36" a="1"/>
  <c r="U25" i="36" a="1"/>
  <c r="Q139" i="36" a="1"/>
  <c r="R100" i="36" a="1"/>
  <c r="S78" i="36" a="1"/>
  <c r="T13" i="36" a="1"/>
  <c r="R24" i="36" a="1"/>
  <c r="Q10" i="36" a="1"/>
  <c r="U93" i="36" a="1"/>
  <c r="R90" i="36" a="1"/>
  <c r="U47" i="36" a="1"/>
  <c r="U77" i="36" a="1"/>
  <c r="T109" i="36" a="1"/>
  <c r="U143" i="36" a="1"/>
  <c r="R119" i="36" a="1"/>
  <c r="R85" i="36" a="1"/>
  <c r="S75" i="36" a="1"/>
  <c r="U75" i="36" a="1"/>
  <c r="T99" i="36" a="1"/>
  <c r="U13" i="36" a="1"/>
  <c r="R40" i="36" a="1"/>
  <c r="U79" i="36" a="1"/>
  <c r="U48" i="36" a="1"/>
  <c r="U106" i="36" a="1"/>
  <c r="U102" i="36" a="1"/>
  <c r="R76" i="36" a="1"/>
  <c r="T98" i="36" a="1"/>
  <c r="U127" i="36" a="1"/>
  <c r="Q11" i="36" a="1"/>
  <c r="U82" i="36" a="1"/>
  <c r="T52" i="36" a="1"/>
  <c r="Q69" i="36" a="1"/>
  <c r="R47" i="36" a="1"/>
  <c r="T40" i="36" a="1"/>
  <c r="U43" i="36" a="1"/>
  <c r="S88" i="36" a="1"/>
  <c r="U56" i="36" a="1"/>
  <c r="R16" i="36" a="1"/>
  <c r="T132" i="36" a="1"/>
  <c r="Q21" i="36" a="1"/>
  <c r="Q62" i="36" a="1"/>
  <c r="T20" i="36" a="1"/>
  <c r="R106" i="36" a="1"/>
  <c r="Q92" i="36" a="1"/>
  <c r="T53" i="36" a="1"/>
  <c r="T41" i="36" a="1"/>
  <c r="R123" i="36" a="1"/>
  <c r="R9" i="36" a="1"/>
  <c r="U76" i="36" a="1"/>
  <c r="U115" i="36" a="1"/>
  <c r="T84" i="36" a="1"/>
  <c r="S85" i="36" a="1"/>
  <c r="S120" i="36" a="1"/>
  <c r="R105" i="36" a="1"/>
  <c r="S55" i="36" a="1"/>
  <c r="U11" i="36" a="1"/>
  <c r="U125" i="36" a="1"/>
  <c r="R20" i="36" a="1"/>
  <c r="Q105" i="36" a="1"/>
  <c r="T79" i="36" a="1"/>
  <c r="Q15" i="36" a="1"/>
  <c r="T32" i="36" a="1"/>
  <c r="Q115" i="36" a="1"/>
  <c r="U74" i="36" a="1"/>
  <c r="T35" i="36" a="1"/>
  <c r="T18" i="36" a="1"/>
  <c r="R107" i="36" a="1"/>
  <c r="T117" i="36" a="1"/>
  <c r="R96" i="36" a="1"/>
  <c r="U88" i="36" a="1"/>
  <c r="U68" i="36" a="1"/>
  <c r="U148" i="36" a="1"/>
  <c r="U128" i="36" a="1"/>
  <c r="Q33" i="36" a="1"/>
  <c r="Q101" i="36" a="1"/>
  <c r="T24" i="36" a="1"/>
  <c r="S12" i="36" a="1"/>
  <c r="Q58" i="36" a="1"/>
  <c r="T86" i="36" a="1"/>
  <c r="Q89" i="36" a="1"/>
  <c r="T148" i="36" a="1"/>
  <c r="S48" i="36" a="1"/>
  <c r="U73" i="36" a="1"/>
  <c r="S67" i="36" a="1"/>
  <c r="Q98" i="36" a="1"/>
  <c r="Q66" i="36" a="1"/>
  <c r="T74" i="36" a="1"/>
  <c r="U21" i="36" a="1"/>
  <c r="S121" i="36" a="1"/>
  <c r="R101" i="36" a="1"/>
  <c r="Q159" i="36" a="1"/>
  <c r="S80" i="36" a="1"/>
  <c r="S147" i="36" a="1"/>
  <c r="Q83" i="36" a="1"/>
  <c r="R58" i="36" a="1"/>
  <c r="Q99" i="36" a="1"/>
  <c r="Q74" i="36" a="1"/>
  <c r="U108" i="36" a="1"/>
  <c r="R59" i="36" a="1"/>
  <c r="R143" i="36" a="1"/>
  <c r="T91" i="36" a="1"/>
  <c r="Q108" i="36" a="1"/>
  <c r="R110" i="36" a="1"/>
  <c r="S54" i="36" a="1"/>
  <c r="S31" i="36" a="1"/>
  <c r="Q55" i="36" a="1"/>
  <c r="R54" i="36" a="1"/>
  <c r="U57" i="36" a="1"/>
  <c r="R139" i="36" a="1"/>
  <c r="Q109" i="36" a="1"/>
  <c r="R148" i="36" a="1"/>
  <c r="Q144" i="36" a="1"/>
  <c r="T97" i="36" a="1"/>
  <c r="Q73" i="36" a="1"/>
  <c r="Q102" i="36" a="1"/>
  <c r="T133" i="36" a="1"/>
  <c r="S110" i="36" a="1"/>
  <c r="T14" i="36" a="1"/>
  <c r="T17" i="36" a="1"/>
  <c r="Q51" i="36" a="1"/>
  <c r="S52" i="36" a="1"/>
  <c r="Q60" i="36" a="1"/>
  <c r="S73" i="36" a="1"/>
  <c r="T139" i="36" a="1"/>
  <c r="S32" i="36" a="1"/>
  <c r="S138" i="36" a="1"/>
  <c r="Q140" i="36" a="1"/>
  <c r="R145" i="36" a="1"/>
  <c r="S111" i="36" a="1"/>
  <c r="S8" i="36" a="1"/>
  <c r="U136" i="36" a="1"/>
  <c r="S127" i="36" a="1"/>
  <c r="U86" i="36" a="1"/>
  <c r="U110" i="36" a="1"/>
  <c r="U112" i="36" a="1"/>
  <c r="T122" i="36" a="1"/>
  <c r="Q96" i="36" a="1"/>
  <c r="S16" i="36" a="1"/>
  <c r="S25" i="36" a="1"/>
  <c r="S45" i="36" a="1"/>
  <c r="Q7" i="36" a="1"/>
  <c r="T10" i="36" a="1"/>
  <c r="S144" i="36" a="1"/>
  <c r="Q123" i="36" a="1"/>
  <c r="S126" i="36" a="1"/>
  <c r="U126" i="36" a="1"/>
  <c r="S97" i="36" a="1"/>
  <c r="T48" i="36" a="1"/>
  <c r="Q86" i="36" a="1"/>
  <c r="R7" i="36" a="1"/>
  <c r="U17" i="36" a="1"/>
  <c r="U120" i="36" a="1"/>
  <c r="S130" i="36" a="1"/>
  <c r="R97" i="36" a="1"/>
  <c r="T75" i="36" a="1"/>
  <c r="Q91" i="36" a="1"/>
  <c r="Q68" i="36" a="1"/>
  <c r="R102" i="36" a="1"/>
  <c r="S116" i="36" a="1"/>
  <c r="U144" i="36" a="1"/>
  <c r="R25" i="36" a="1"/>
  <c r="R79" i="36" a="1"/>
  <c r="R34" i="36" a="1"/>
  <c r="R15" i="36" a="1"/>
  <c r="U20" i="36" a="1"/>
  <c r="S18" i="36" a="1"/>
  <c r="U104" i="36" a="1"/>
  <c r="S106" i="36" a="1"/>
  <c r="S43" i="36" a="1"/>
  <c r="U53" i="36" a="1"/>
  <c r="T93" i="36" a="1"/>
  <c r="R19" i="36" a="1"/>
  <c r="S49" i="36" a="1"/>
  <c r="S70" i="36" a="1"/>
  <c r="R38" i="36" a="1"/>
  <c r="U99" i="36" a="1"/>
  <c r="T123" i="36" a="1"/>
  <c r="T92" i="36" a="1"/>
  <c r="U100" i="36" a="1"/>
  <c r="S26" i="36" a="1"/>
  <c r="R89" i="36" a="1"/>
  <c r="T95" i="36" a="1"/>
  <c r="U51" i="36" a="1"/>
  <c r="S115" i="36" a="1"/>
  <c r="S62" i="36" a="1"/>
  <c r="Q133" i="36" a="1"/>
  <c r="T143" i="36" a="1"/>
  <c r="S82" i="36" a="1"/>
  <c r="R130" i="36" a="1"/>
  <c r="T77" i="36" a="1"/>
  <c r="R91" i="36" a="1"/>
  <c r="S95" i="36" a="1"/>
  <c r="Q79" i="36" a="1"/>
  <c r="S91" i="36" a="1"/>
  <c r="U9" i="36" a="1"/>
  <c r="R18" i="36" a="1"/>
  <c r="Q24" i="36" a="1"/>
  <c r="R80" i="36" a="1"/>
  <c r="R132" i="36" a="1"/>
  <c r="S140" i="36" a="1"/>
  <c r="T104" i="36" a="1"/>
  <c r="R37" i="36" a="1"/>
  <c r="U24" i="36" a="1"/>
  <c r="Q122" i="36" a="1"/>
  <c r="U8" i="36" a="1"/>
  <c r="S44" i="36" a="1"/>
  <c r="R22" i="36" a="1"/>
  <c r="R86" i="36" a="1"/>
  <c r="Q90" i="36" a="1"/>
  <c r="U114" i="36" a="1"/>
  <c r="Q23" i="36" a="1"/>
  <c r="R114" i="36" a="1"/>
  <c r="U35" i="36" a="1"/>
  <c r="T140" i="36" a="1"/>
  <c r="U18" i="36" a="1"/>
  <c r="S14" i="36" a="1"/>
  <c r="Q34" i="36" a="1"/>
  <c r="R109" i="36" a="1"/>
  <c r="U85" i="36" a="1"/>
  <c r="T31" i="36" a="1"/>
  <c r="U37" i="36" a="1"/>
  <c r="U84" i="36" a="1"/>
  <c r="Q75" i="36" a="1"/>
  <c r="S134" i="36" a="1"/>
  <c r="S60" i="36" a="1"/>
  <c r="Q31" i="36" a="1"/>
  <c r="T107" i="36" a="1"/>
  <c r="R42" i="36" a="1"/>
  <c r="Q106" i="36" a="1"/>
  <c r="S105" i="36" a="1"/>
  <c r="U87" i="36" a="1"/>
  <c r="Q175" i="36" a="1"/>
  <c r="R78" i="36" a="1"/>
  <c r="R56" i="36" a="1"/>
  <c r="U92" i="36" a="1"/>
  <c r="Q93" i="36" a="1"/>
  <c r="R17" i="36" a="1"/>
  <c r="R33" i="36" a="1"/>
  <c r="S57" i="36" a="1"/>
  <c r="U27" i="36" a="1"/>
  <c r="Q71" i="36" a="1"/>
  <c r="Q153" i="36" a="1"/>
  <c r="Q8" i="36" a="1"/>
  <c r="R51" i="36" a="1"/>
  <c r="R92" i="36" a="1"/>
  <c r="Q112" i="36" a="1"/>
  <c r="U34" i="36" a="1"/>
  <c r="Q46" i="36" a="1"/>
  <c r="R46" i="36" a="1"/>
  <c r="Q145" i="36" a="1"/>
  <c r="T96" i="36" a="1"/>
  <c r="Q26" i="36" a="1"/>
  <c r="Q80" i="36" a="1"/>
  <c r="S89" i="36" a="1"/>
  <c r="R27" i="36" a="1"/>
  <c r="Q29" i="36" a="1"/>
  <c r="U71" i="36" a="1"/>
  <c r="T45" i="36" a="1"/>
  <c r="R88" i="36" a="1"/>
  <c r="U15" i="36" a="1"/>
  <c r="S104" i="36" a="1"/>
  <c r="T115" i="36" a="1"/>
  <c r="R11" i="36" a="1"/>
  <c r="R45" i="36" a="1"/>
  <c r="T101" i="36" a="1"/>
  <c r="R122" i="36" a="1"/>
  <c r="R144" i="36" a="1"/>
  <c r="R35" i="36" a="1"/>
  <c r="T54" i="36" a="1"/>
  <c r="Q103" i="36" a="1"/>
  <c r="S23" i="36" a="1"/>
  <c r="S56" i="36" a="1"/>
  <c r="T144" i="36" a="1"/>
  <c r="Q44" i="36" a="1"/>
  <c r="Q77" i="36" a="1"/>
  <c r="Q113" i="36" a="1"/>
  <c r="S17" i="36" a="1"/>
  <c r="T65" i="36" a="1"/>
  <c r="T71" i="36" a="1"/>
  <c r="U50" i="36" a="1"/>
  <c r="S15" i="36" a="1"/>
  <c r="S136" i="36" a="1"/>
  <c r="R94" i="36" a="1"/>
  <c r="U46" i="36" a="1"/>
  <c r="S38" i="36" a="1"/>
  <c r="Q161" i="36" a="1"/>
  <c r="S123" i="36" a="1"/>
  <c r="U109" i="36" a="1"/>
  <c r="Q170" i="36" a="1"/>
  <c r="T19" i="36" a="1"/>
  <c r="R29" i="36" a="1"/>
  <c r="S39" i="36" a="1"/>
  <c r="S64" i="36" a="1"/>
  <c r="R62" i="36" a="1"/>
  <c r="S93" i="36" a="1"/>
  <c r="T147" i="36" a="1"/>
  <c r="Q126" i="36" a="1"/>
  <c r="U122" i="36" a="1"/>
  <c r="U39" i="36" a="1"/>
  <c r="Q40" i="36" a="1"/>
  <c r="U45" i="36" a="1"/>
  <c r="U105" i="36" a="1"/>
  <c r="T56" i="36" a="1"/>
  <c r="R74" i="36" a="1"/>
  <c r="S59" i="36" a="1"/>
  <c r="R121" i="36" a="1"/>
  <c r="S13" i="36" a="1"/>
  <c r="Q97" i="36" a="1"/>
  <c r="S81" i="36" a="1"/>
  <c r="Q53" i="36" a="1"/>
  <c r="U25" i="36" l="1"/>
  <c r="R140" i="36"/>
  <c r="T29" i="36"/>
  <c r="S84" i="36"/>
  <c r="S77" i="36"/>
  <c r="Q82" i="36"/>
  <c r="T50" i="36"/>
  <c r="S75" i="36"/>
  <c r="U148" i="36"/>
  <c r="Q170" i="36"/>
  <c r="S144" i="36"/>
  <c r="R37" i="36"/>
  <c r="R39" i="36"/>
  <c r="T139" i="36"/>
  <c r="T110" i="36"/>
  <c r="Q185" i="36"/>
  <c r="R60" i="36"/>
  <c r="Q65" i="36"/>
  <c r="R127" i="36"/>
  <c r="T22" i="36"/>
  <c r="Q67" i="36"/>
  <c r="Q53" i="36"/>
  <c r="Q117" i="36"/>
  <c r="U109" i="36"/>
  <c r="S105" i="36"/>
  <c r="T104" i="36"/>
  <c r="S114" i="36"/>
  <c r="S73" i="36"/>
  <c r="Q115" i="36"/>
  <c r="T136" i="36"/>
  <c r="T12" i="36"/>
  <c r="T49" i="36"/>
  <c r="U69" i="36"/>
  <c r="T128" i="36"/>
  <c r="U67" i="36"/>
  <c r="R87" i="36"/>
  <c r="S99" i="36"/>
  <c r="S123" i="36"/>
  <c r="U93" i="36"/>
  <c r="S140" i="36"/>
  <c r="Q32" i="36"/>
  <c r="Q60" i="36"/>
  <c r="T32" i="36"/>
  <c r="T111" i="36"/>
  <c r="R70" i="36"/>
  <c r="R95" i="36"/>
  <c r="R134" i="36"/>
  <c r="R77" i="36"/>
  <c r="Q154" i="36"/>
  <c r="B154" i="36" s="1"/>
  <c r="T9" i="36"/>
  <c r="T48" i="36"/>
  <c r="Q161" i="36"/>
  <c r="U14" i="36"/>
  <c r="R132" i="36"/>
  <c r="Q7" i="36"/>
  <c r="S52" i="36"/>
  <c r="Q15" i="36"/>
  <c r="T16" i="36"/>
  <c r="S46" i="36"/>
  <c r="R108" i="36"/>
  <c r="Q121" i="36"/>
  <c r="T26" i="36"/>
  <c r="T76" i="36"/>
  <c r="T75" i="36"/>
  <c r="T109" i="36"/>
  <c r="S38" i="36"/>
  <c r="R84" i="36"/>
  <c r="R80" i="36"/>
  <c r="T113" i="36"/>
  <c r="Q51" i="36"/>
  <c r="T79" i="36"/>
  <c r="S103" i="36"/>
  <c r="Q41" i="36"/>
  <c r="S86" i="36"/>
  <c r="T87" i="36"/>
  <c r="T21" i="36"/>
  <c r="S112" i="36"/>
  <c r="Q71" i="36"/>
  <c r="U92" i="36"/>
  <c r="U46" i="36"/>
  <c r="R96" i="36"/>
  <c r="Q24" i="36"/>
  <c r="T13" i="36"/>
  <c r="T17" i="36"/>
  <c r="Q105" i="36"/>
  <c r="S79" i="36"/>
  <c r="T82" i="36"/>
  <c r="Q148" i="36"/>
  <c r="T80" i="36"/>
  <c r="U22" i="36"/>
  <c r="U111" i="36"/>
  <c r="S12" i="36"/>
  <c r="U61" i="36"/>
  <c r="R94" i="36"/>
  <c r="T124" i="36"/>
  <c r="R18" i="36"/>
  <c r="S58" i="36"/>
  <c r="T14" i="36"/>
  <c r="R20" i="36"/>
  <c r="R71" i="36"/>
  <c r="Q110" i="36"/>
  <c r="T33" i="36"/>
  <c r="Q47" i="36"/>
  <c r="R57" i="36"/>
  <c r="Q179" i="36"/>
  <c r="S139" i="36"/>
  <c r="U147" i="36"/>
  <c r="S136" i="36"/>
  <c r="S20" i="36"/>
  <c r="U9" i="36"/>
  <c r="S45" i="36"/>
  <c r="S110" i="36"/>
  <c r="U125" i="36"/>
  <c r="R138" i="36"/>
  <c r="U54" i="36"/>
  <c r="R8" i="36"/>
  <c r="Q95" i="36"/>
  <c r="S76" i="36"/>
  <c r="R68" i="36"/>
  <c r="S108" i="36"/>
  <c r="T8" i="36"/>
  <c r="S15" i="36"/>
  <c r="U40" i="36"/>
  <c r="S91" i="36"/>
  <c r="U91" i="36"/>
  <c r="T133" i="36"/>
  <c r="U11" i="36"/>
  <c r="R81" i="36"/>
  <c r="T100" i="36"/>
  <c r="S42" i="36"/>
  <c r="T60" i="36"/>
  <c r="R103" i="36"/>
  <c r="S72" i="36"/>
  <c r="R67" i="36"/>
  <c r="R56" i="36"/>
  <c r="U50" i="36"/>
  <c r="Q10" i="36"/>
  <c r="Q79" i="36"/>
  <c r="Q19" i="36"/>
  <c r="Q102" i="36"/>
  <c r="S55" i="36"/>
  <c r="S66" i="36"/>
  <c r="Q37" i="36"/>
  <c r="S9" i="36"/>
  <c r="Q49" i="36"/>
  <c r="U44" i="36"/>
  <c r="S90" i="36"/>
  <c r="R97" i="36"/>
  <c r="S97" i="36"/>
  <c r="T71" i="36"/>
  <c r="U64" i="36"/>
  <c r="S95" i="36"/>
  <c r="T39" i="36"/>
  <c r="Q73" i="36"/>
  <c r="R105" i="36"/>
  <c r="S96" i="36"/>
  <c r="U81" i="36"/>
  <c r="Q59" i="36"/>
  <c r="R136" i="36"/>
  <c r="R112" i="36"/>
  <c r="S50" i="36"/>
  <c r="R85" i="36"/>
  <c r="S59" i="36"/>
  <c r="T65" i="36"/>
  <c r="T47" i="36"/>
  <c r="R91" i="36"/>
  <c r="Q50" i="36"/>
  <c r="T97" i="36"/>
  <c r="S120" i="36"/>
  <c r="S109" i="36"/>
  <c r="R141" i="36"/>
  <c r="S113" i="36"/>
  <c r="S53" i="36"/>
  <c r="U124" i="36"/>
  <c r="T85" i="36"/>
  <c r="U27" i="36"/>
  <c r="T34" i="36"/>
  <c r="S17" i="36"/>
  <c r="T117" i="36"/>
  <c r="T77" i="36"/>
  <c r="S25" i="36"/>
  <c r="Q144" i="36"/>
  <c r="S85" i="36"/>
  <c r="U132" i="36"/>
  <c r="U41" i="36"/>
  <c r="S47" i="36"/>
  <c r="Q160" i="36"/>
  <c r="Q88" i="36"/>
  <c r="T145" i="36"/>
  <c r="S81" i="36"/>
  <c r="U77" i="36"/>
  <c r="Q113" i="36"/>
  <c r="Q106" i="36"/>
  <c r="R130" i="36"/>
  <c r="T18" i="36"/>
  <c r="R148" i="36"/>
  <c r="T84" i="36"/>
  <c r="U140" i="36"/>
  <c r="T70" i="36"/>
  <c r="Q104" i="36"/>
  <c r="U23" i="36"/>
  <c r="S98" i="36"/>
  <c r="U119" i="36"/>
  <c r="R124" i="36"/>
  <c r="U68" i="36"/>
  <c r="Q77" i="36"/>
  <c r="Q22" i="36"/>
  <c r="S82" i="36"/>
  <c r="S78" i="36"/>
  <c r="Q109" i="36"/>
  <c r="U115" i="36"/>
  <c r="S119" i="36"/>
  <c r="R53" i="36"/>
  <c r="T81" i="36"/>
  <c r="Q48" i="36"/>
  <c r="T112" i="36"/>
  <c r="Q52" i="36"/>
  <c r="T24" i="36"/>
  <c r="R93" i="36"/>
  <c r="Q44" i="36"/>
  <c r="R107" i="36"/>
  <c r="T143" i="36"/>
  <c r="S16" i="36"/>
  <c r="R139" i="36"/>
  <c r="U76" i="36"/>
  <c r="S68" i="36"/>
  <c r="T59" i="36"/>
  <c r="Q54" i="36"/>
  <c r="U98" i="36"/>
  <c r="T72" i="36"/>
  <c r="T108" i="36"/>
  <c r="S130" i="36"/>
  <c r="R78" i="36"/>
  <c r="T144" i="36"/>
  <c r="U42" i="36"/>
  <c r="Q133" i="36"/>
  <c r="Q39" i="36"/>
  <c r="U57" i="36"/>
  <c r="R9" i="36"/>
  <c r="R69" i="36"/>
  <c r="S87" i="36"/>
  <c r="U49" i="36"/>
  <c r="Q130" i="36"/>
  <c r="U66" i="36"/>
  <c r="S40" i="36"/>
  <c r="R128" i="36"/>
  <c r="T61" i="36"/>
  <c r="S56" i="36"/>
  <c r="Q35" i="36"/>
  <c r="S62" i="36"/>
  <c r="Q128" i="36"/>
  <c r="R54" i="36"/>
  <c r="R123" i="36"/>
  <c r="Q56" i="36"/>
  <c r="Q100" i="36"/>
  <c r="U80" i="36"/>
  <c r="U58" i="36"/>
  <c r="S22" i="36"/>
  <c r="T64" i="36"/>
  <c r="U138" i="36"/>
  <c r="S125" i="36"/>
  <c r="S23" i="36"/>
  <c r="R24" i="36"/>
  <c r="S115" i="36"/>
  <c r="Q96" i="36"/>
  <c r="Q55" i="36"/>
  <c r="T41" i="36"/>
  <c r="Q94" i="36"/>
  <c r="R66" i="36"/>
  <c r="U130" i="36"/>
  <c r="U10" i="36"/>
  <c r="R44" i="36"/>
  <c r="Q147" i="36"/>
  <c r="S57" i="36"/>
  <c r="R120" i="36"/>
  <c r="Q103" i="36"/>
  <c r="Q162" i="36"/>
  <c r="U51" i="36"/>
  <c r="T89" i="36"/>
  <c r="S31" i="36"/>
  <c r="T53" i="36"/>
  <c r="U123" i="36"/>
  <c r="S69" i="36"/>
  <c r="Q181" i="36"/>
  <c r="T138" i="36"/>
  <c r="T114" i="36"/>
  <c r="T25" i="36"/>
  <c r="Q156" i="36"/>
  <c r="B156" i="36" s="1"/>
  <c r="U126" i="36"/>
  <c r="T54" i="36"/>
  <c r="R42" i="36"/>
  <c r="T95" i="36"/>
  <c r="T122" i="36"/>
  <c r="S54" i="36"/>
  <c r="Q92" i="36"/>
  <c r="S35" i="36"/>
  <c r="T78" i="36"/>
  <c r="Q143" i="36"/>
  <c r="T44" i="36"/>
  <c r="S132" i="36"/>
  <c r="Q72" i="36"/>
  <c r="Q132" i="36"/>
  <c r="U47" i="36"/>
  <c r="R35" i="36"/>
  <c r="T10" i="36"/>
  <c r="R89" i="36"/>
  <c r="S41" i="36"/>
  <c r="R110" i="36"/>
  <c r="R106" i="36"/>
  <c r="S21" i="36"/>
  <c r="T66" i="36"/>
  <c r="U65" i="36"/>
  <c r="Q166" i="36"/>
  <c r="Q81" i="36"/>
  <c r="S7" i="36"/>
  <c r="U120" i="36"/>
  <c r="R74" i="36"/>
  <c r="R144" i="36"/>
  <c r="U97" i="36"/>
  <c r="S26" i="36"/>
  <c r="T90" i="36"/>
  <c r="Q108" i="36"/>
  <c r="T20" i="36"/>
  <c r="R65" i="36"/>
  <c r="R10" i="36"/>
  <c r="T15" i="36"/>
  <c r="R26" i="36"/>
  <c r="Q18" i="36"/>
  <c r="U95" i="36"/>
  <c r="Q97" i="36"/>
  <c r="Q175" i="36"/>
  <c r="R122" i="36"/>
  <c r="T107" i="36"/>
  <c r="U100" i="36"/>
  <c r="U134" i="36"/>
  <c r="T91" i="36"/>
  <c r="Q62" i="36"/>
  <c r="T62" i="36"/>
  <c r="R72" i="36"/>
  <c r="S65" i="36"/>
  <c r="S10" i="36"/>
  <c r="T130" i="36"/>
  <c r="Q134" i="36"/>
  <c r="R119" i="36"/>
  <c r="S126" i="36"/>
  <c r="T101" i="36"/>
  <c r="Q31" i="36"/>
  <c r="T92" i="36"/>
  <c r="R100" i="36"/>
  <c r="R143" i="36"/>
  <c r="Q21" i="36"/>
  <c r="U139" i="36"/>
  <c r="Q16" i="36"/>
  <c r="Q25" i="36"/>
  <c r="Q42" i="36"/>
  <c r="S27" i="36"/>
  <c r="S83" i="36"/>
  <c r="Q101" i="36"/>
  <c r="Q123" i="36"/>
  <c r="R45" i="36"/>
  <c r="S60" i="36"/>
  <c r="T123" i="36"/>
  <c r="U112" i="36"/>
  <c r="R59" i="36"/>
  <c r="T132" i="36"/>
  <c r="R43" i="36"/>
  <c r="R12" i="36"/>
  <c r="U26" i="36"/>
  <c r="Q141" i="36"/>
  <c r="U94" i="36"/>
  <c r="U38" i="36"/>
  <c r="Q155" i="36"/>
  <c r="B155" i="36" s="1"/>
  <c r="U87" i="36"/>
  <c r="R11" i="36"/>
  <c r="S134" i="36"/>
  <c r="U99" i="36"/>
  <c r="T35" i="36"/>
  <c r="U108" i="36"/>
  <c r="R16" i="36"/>
  <c r="U141" i="36"/>
  <c r="Q76" i="36"/>
  <c r="T102" i="36"/>
  <c r="R64" i="36"/>
  <c r="R21" i="36"/>
  <c r="S101" i="36"/>
  <c r="U17" i="36"/>
  <c r="R90" i="36"/>
  <c r="T115" i="36"/>
  <c r="Q75" i="36"/>
  <c r="R38" i="36"/>
  <c r="R113" i="36"/>
  <c r="Q74" i="36"/>
  <c r="U56" i="36"/>
  <c r="T94" i="36"/>
  <c r="T106" i="36"/>
  <c r="U72" i="36"/>
  <c r="R50" i="36"/>
  <c r="T23" i="36"/>
  <c r="Q27" i="36"/>
  <c r="T43" i="36"/>
  <c r="T56" i="36"/>
  <c r="S104" i="36"/>
  <c r="U84" i="36"/>
  <c r="S70" i="36"/>
  <c r="Q114" i="36"/>
  <c r="Q99" i="36"/>
  <c r="S88" i="36"/>
  <c r="R61" i="36"/>
  <c r="U96" i="36"/>
  <c r="Q45" i="36"/>
  <c r="Q107" i="36"/>
  <c r="U70" i="36"/>
  <c r="T73" i="36"/>
  <c r="R33" i="36"/>
  <c r="U60" i="36"/>
  <c r="U15" i="36"/>
  <c r="U37" i="36"/>
  <c r="S49" i="36"/>
  <c r="U110" i="36"/>
  <c r="R58" i="36"/>
  <c r="U43" i="36"/>
  <c r="S37" i="36"/>
  <c r="R75" i="36"/>
  <c r="S61" i="36"/>
  <c r="U62" i="36"/>
  <c r="U116" i="36"/>
  <c r="T7" i="36"/>
  <c r="R147" i="36"/>
  <c r="Q127" i="36"/>
  <c r="R88" i="36"/>
  <c r="T31" i="36"/>
  <c r="R19" i="36"/>
  <c r="Q136" i="36"/>
  <c r="Q83" i="36"/>
  <c r="T40" i="36"/>
  <c r="T27" i="36"/>
  <c r="R49" i="36"/>
  <c r="S24" i="36"/>
  <c r="R14" i="36"/>
  <c r="S141" i="36"/>
  <c r="T125" i="36"/>
  <c r="U33" i="36"/>
  <c r="T11" i="36"/>
  <c r="T45" i="36"/>
  <c r="U85" i="36"/>
  <c r="T93" i="36"/>
  <c r="U86" i="36"/>
  <c r="S147" i="36"/>
  <c r="R47" i="36"/>
  <c r="T51" i="36"/>
  <c r="T127" i="36"/>
  <c r="R104" i="36"/>
  <c r="R126" i="36"/>
  <c r="R83" i="36"/>
  <c r="U7" i="36"/>
  <c r="S13" i="36"/>
  <c r="U88" i="36"/>
  <c r="U71" i="36"/>
  <c r="R109" i="36"/>
  <c r="U53" i="36"/>
  <c r="S127" i="36"/>
  <c r="S80" i="36"/>
  <c r="Q69" i="36"/>
  <c r="T141" i="36"/>
  <c r="R98" i="36"/>
  <c r="S148" i="36"/>
  <c r="S71" i="36"/>
  <c r="S19" i="36"/>
  <c r="S143" i="36"/>
  <c r="Q33" i="36"/>
  <c r="T105" i="36"/>
  <c r="Q29" i="36"/>
  <c r="Q34" i="36"/>
  <c r="S43" i="36"/>
  <c r="U136" i="36"/>
  <c r="Q159" i="36"/>
  <c r="T52" i="36"/>
  <c r="U83" i="36"/>
  <c r="U113" i="36"/>
  <c r="U103" i="36"/>
  <c r="T119" i="36"/>
  <c r="U16" i="36"/>
  <c r="T126" i="36"/>
  <c r="U121" i="36"/>
  <c r="Q38" i="36"/>
  <c r="R27" i="36"/>
  <c r="S14" i="36"/>
  <c r="S106" i="36"/>
  <c r="S8" i="36"/>
  <c r="R101" i="36"/>
  <c r="U82" i="36"/>
  <c r="U101" i="36"/>
  <c r="S100" i="36"/>
  <c r="R133" i="36"/>
  <c r="S92" i="36"/>
  <c r="U52" i="36"/>
  <c r="R13" i="36"/>
  <c r="R17" i="36"/>
  <c r="U105" i="36"/>
  <c r="S89" i="36"/>
  <c r="U18" i="36"/>
  <c r="U104" i="36"/>
  <c r="S111" i="36"/>
  <c r="S121" i="36"/>
  <c r="Q11" i="36"/>
  <c r="Q87" i="36"/>
  <c r="U145" i="36"/>
  <c r="T57" i="36"/>
  <c r="S34" i="36"/>
  <c r="Q119" i="36"/>
  <c r="S128" i="36"/>
  <c r="R7" i="36"/>
  <c r="U45" i="36"/>
  <c r="Q80" i="36"/>
  <c r="T140" i="36"/>
  <c r="S18" i="36"/>
  <c r="R145" i="36"/>
  <c r="U21" i="36"/>
  <c r="U127" i="36"/>
  <c r="S133" i="36"/>
  <c r="R115" i="36"/>
  <c r="T83" i="36"/>
  <c r="T88" i="36"/>
  <c r="S51" i="36"/>
  <c r="Q120" i="36"/>
  <c r="T69" i="36"/>
  <c r="Q40" i="36"/>
  <c r="Q26" i="36"/>
  <c r="U35" i="36"/>
  <c r="U20" i="36"/>
  <c r="Q140" i="36"/>
  <c r="T74" i="36"/>
  <c r="T98" i="36"/>
  <c r="U59" i="36"/>
  <c r="T120" i="36"/>
  <c r="Q43" i="36"/>
  <c r="T103" i="36"/>
  <c r="U31" i="36"/>
  <c r="U32" i="36"/>
  <c r="U128" i="36"/>
  <c r="U39" i="36"/>
  <c r="T96" i="36"/>
  <c r="R114" i="36"/>
  <c r="R15" i="36"/>
  <c r="S138" i="36"/>
  <c r="Q66" i="36"/>
  <c r="R76" i="36"/>
  <c r="Q78" i="36"/>
  <c r="S94" i="36"/>
  <c r="T58" i="36"/>
  <c r="Q61" i="36"/>
  <c r="Q116" i="36"/>
  <c r="S122" i="36"/>
  <c r="R121" i="36"/>
  <c r="U122" i="36"/>
  <c r="Q145" i="36"/>
  <c r="Q23" i="36"/>
  <c r="R34" i="36"/>
  <c r="S32" i="36"/>
  <c r="Q98" i="36"/>
  <c r="U102" i="36"/>
  <c r="R55" i="36"/>
  <c r="U78" i="36"/>
  <c r="R125" i="36"/>
  <c r="T38" i="36"/>
  <c r="S117" i="36"/>
  <c r="T55" i="36"/>
  <c r="Q14" i="36"/>
  <c r="Q126" i="36"/>
  <c r="R46" i="36"/>
  <c r="U114" i="36"/>
  <c r="R79" i="36"/>
  <c r="T121" i="36"/>
  <c r="S67" i="36"/>
  <c r="U106" i="36"/>
  <c r="T134" i="36"/>
  <c r="Q64" i="36"/>
  <c r="R99" i="36"/>
  <c r="R116" i="36"/>
  <c r="U89" i="36"/>
  <c r="U29" i="36"/>
  <c r="R52" i="36"/>
  <c r="T147" i="36"/>
  <c r="Q46" i="36"/>
  <c r="Q90" i="36"/>
  <c r="R25" i="36"/>
  <c r="S29" i="36"/>
  <c r="U73" i="36"/>
  <c r="U48" i="36"/>
  <c r="S33" i="36"/>
  <c r="R73" i="36"/>
  <c r="Q13" i="36"/>
  <c r="R111" i="36"/>
  <c r="T116" i="36"/>
  <c r="U107" i="36"/>
  <c r="U143" i="36"/>
  <c r="S93" i="36"/>
  <c r="U34" i="36"/>
  <c r="R86" i="36"/>
  <c r="U144" i="36"/>
  <c r="T42" i="36"/>
  <c r="S48" i="36"/>
  <c r="U79" i="36"/>
  <c r="U90" i="36"/>
  <c r="Q124" i="36"/>
  <c r="T67" i="36"/>
  <c r="U12" i="36"/>
  <c r="S11" i="36"/>
  <c r="Q12" i="36"/>
  <c r="Q84" i="36"/>
  <c r="R62" i="36"/>
  <c r="Q112" i="36"/>
  <c r="R22" i="36"/>
  <c r="S116" i="36"/>
  <c r="U74" i="36"/>
  <c r="T148" i="36"/>
  <c r="R40" i="36"/>
  <c r="R117" i="36"/>
  <c r="S145" i="36"/>
  <c r="U117" i="36"/>
  <c r="Q125" i="36"/>
  <c r="S74" i="36"/>
  <c r="Q111" i="36"/>
  <c r="R31" i="36"/>
  <c r="S64" i="36"/>
  <c r="R92" i="36"/>
  <c r="S44" i="36"/>
  <c r="R102" i="36"/>
  <c r="Q139" i="36"/>
  <c r="Q89" i="36"/>
  <c r="U13" i="36"/>
  <c r="S102" i="36"/>
  <c r="R82" i="36"/>
  <c r="Q85" i="36"/>
  <c r="U133" i="36"/>
  <c r="Q57" i="36"/>
  <c r="S107" i="36"/>
  <c r="Q86" i="36"/>
  <c r="S39" i="36"/>
  <c r="R51" i="36"/>
  <c r="U8" i="36"/>
  <c r="Q68" i="36"/>
  <c r="T68" i="36"/>
  <c r="T86" i="36"/>
  <c r="T99" i="36"/>
  <c r="Q17" i="36"/>
  <c r="U19" i="36"/>
  <c r="R41" i="36"/>
  <c r="Q138" i="36"/>
  <c r="T37" i="36"/>
  <c r="S124" i="36"/>
  <c r="Q93" i="36"/>
  <c r="R29" i="36"/>
  <c r="Q8" i="36"/>
  <c r="Q122" i="36"/>
  <c r="Q91" i="36"/>
  <c r="T46" i="36"/>
  <c r="Q58" i="36"/>
  <c r="U75" i="36"/>
  <c r="R23" i="36"/>
  <c r="Q20" i="36"/>
  <c r="Q9" i="36"/>
  <c r="R32" i="36"/>
  <c r="R48" i="36"/>
  <c r="Q70" i="36"/>
  <c r="U55" i="36"/>
  <c r="T19" i="36"/>
  <c r="Q153" i="36"/>
  <c r="B153" i="36" s="1"/>
  <c r="U24" i="36"/>
  <c r="G58" i="36" l="1"/>
  <c r="AA58" i="36"/>
  <c r="G89" i="36"/>
  <c r="AA89" i="36"/>
  <c r="AC48" i="36"/>
  <c r="I48" i="36"/>
  <c r="AC67" i="36"/>
  <c r="I67" i="36"/>
  <c r="AA66" i="36"/>
  <c r="G66" i="36"/>
  <c r="AE21" i="36"/>
  <c r="K21" i="36"/>
  <c r="H101" i="36"/>
  <c r="AB101" i="36"/>
  <c r="I80" i="36"/>
  <c r="AC80" i="36"/>
  <c r="G83" i="36"/>
  <c r="AA83" i="36"/>
  <c r="AA99" i="36"/>
  <c r="G99" i="36"/>
  <c r="AE108" i="36"/>
  <c r="K108" i="36"/>
  <c r="AB143" i="36"/>
  <c r="H143" i="36"/>
  <c r="G108" i="36"/>
  <c r="AA108" i="36"/>
  <c r="I54" i="36"/>
  <c r="AC54" i="36"/>
  <c r="AA55" i="36"/>
  <c r="G55" i="36"/>
  <c r="K57" i="36"/>
  <c r="AE57" i="36"/>
  <c r="AA109" i="36"/>
  <c r="G109" i="36"/>
  <c r="G144" i="36"/>
  <c r="AA144" i="36"/>
  <c r="AC73" i="36"/>
  <c r="I73" i="36"/>
  <c r="AD68" i="36"/>
  <c r="J68" i="36"/>
  <c r="AE74" i="36"/>
  <c r="K74" i="36"/>
  <c r="I29" i="36"/>
  <c r="AC29" i="36"/>
  <c r="AC32" i="36"/>
  <c r="I32" i="36"/>
  <c r="AA140" i="36"/>
  <c r="G140" i="36"/>
  <c r="I111" i="36"/>
  <c r="AC111" i="36"/>
  <c r="K136" i="36"/>
  <c r="AE136" i="36"/>
  <c r="K86" i="36"/>
  <c r="AE86" i="36"/>
  <c r="K110" i="36"/>
  <c r="AE110" i="36"/>
  <c r="AB113" i="36"/>
  <c r="H113" i="36"/>
  <c r="AE112" i="36"/>
  <c r="K112" i="36"/>
  <c r="K134" i="36"/>
  <c r="AE134" i="36"/>
  <c r="I41" i="36"/>
  <c r="AC41" i="36"/>
  <c r="AD89" i="36"/>
  <c r="J89" i="36"/>
  <c r="AA128" i="36"/>
  <c r="G128" i="36"/>
  <c r="AC78" i="36"/>
  <c r="I78" i="36"/>
  <c r="I25" i="36"/>
  <c r="AC25" i="36"/>
  <c r="AD39" i="36"/>
  <c r="J39" i="36"/>
  <c r="K91" i="36"/>
  <c r="AE91" i="36"/>
  <c r="AC58" i="36"/>
  <c r="I58" i="36"/>
  <c r="AD113" i="36"/>
  <c r="J113" i="36"/>
  <c r="I114" i="36"/>
  <c r="AC114" i="36"/>
  <c r="AA91" i="36"/>
  <c r="G91" i="36"/>
  <c r="AA68" i="36"/>
  <c r="G68" i="36"/>
  <c r="AB102" i="36"/>
  <c r="H102" i="36"/>
  <c r="AC116" i="36"/>
  <c r="I116" i="36"/>
  <c r="K144" i="36"/>
  <c r="AE144" i="36"/>
  <c r="AB25" i="36"/>
  <c r="H25" i="36"/>
  <c r="H79" i="36"/>
  <c r="AB79" i="36"/>
  <c r="AB34" i="36"/>
  <c r="H34" i="36"/>
  <c r="AB15" i="36"/>
  <c r="H15" i="36"/>
  <c r="K20" i="36"/>
  <c r="AE20" i="36"/>
  <c r="I18" i="36"/>
  <c r="AC18" i="36"/>
  <c r="AE104" i="36"/>
  <c r="K104" i="36"/>
  <c r="AC106" i="36"/>
  <c r="I106" i="36"/>
  <c r="AC43" i="36"/>
  <c r="I43" i="36"/>
  <c r="K53" i="36"/>
  <c r="AE53" i="36"/>
  <c r="AD93" i="36"/>
  <c r="J93" i="36"/>
  <c r="H19" i="36"/>
  <c r="AB19" i="36"/>
  <c r="AC49" i="36"/>
  <c r="I49" i="36"/>
  <c r="AC70" i="36"/>
  <c r="I70" i="36"/>
  <c r="AB38" i="36"/>
  <c r="H38" i="36"/>
  <c r="K99" i="36"/>
  <c r="AE99" i="36"/>
  <c r="AD123" i="36"/>
  <c r="J123" i="36"/>
  <c r="J92" i="36"/>
  <c r="AD92" i="36"/>
  <c r="K100" i="36"/>
  <c r="AE100" i="36"/>
  <c r="I26" i="36"/>
  <c r="AC26" i="36"/>
  <c r="AB89" i="36"/>
  <c r="H89" i="36"/>
  <c r="AD95" i="36"/>
  <c r="J95" i="36"/>
  <c r="K51" i="36"/>
  <c r="AE51" i="36"/>
  <c r="I115" i="36"/>
  <c r="AC115" i="36"/>
  <c r="AC62" i="36"/>
  <c r="I62" i="36"/>
  <c r="G133" i="36"/>
  <c r="AA133" i="36"/>
  <c r="AD143" i="36"/>
  <c r="J143" i="36"/>
  <c r="I82" i="36"/>
  <c r="AC82" i="36"/>
  <c r="AB130" i="36"/>
  <c r="H130" i="36"/>
  <c r="J77" i="36"/>
  <c r="AD77" i="36"/>
  <c r="H91" i="36"/>
  <c r="AB91" i="36"/>
  <c r="AC95" i="36"/>
  <c r="I95" i="36"/>
  <c r="G79" i="36"/>
  <c r="AA79" i="36"/>
  <c r="I91" i="36"/>
  <c r="AC91" i="36"/>
  <c r="K9" i="36"/>
  <c r="AE9" i="36"/>
  <c r="H18" i="36"/>
  <c r="AB18" i="36"/>
  <c r="G24" i="36"/>
  <c r="AA24" i="36"/>
  <c r="AB80" i="36"/>
  <c r="H80" i="36"/>
  <c r="AB132" i="36"/>
  <c r="H132" i="36"/>
  <c r="AC140" i="36"/>
  <c r="I140" i="36"/>
  <c r="J104" i="36"/>
  <c r="AD104" i="36"/>
  <c r="H37" i="36"/>
  <c r="AB37" i="36"/>
  <c r="J86" i="36"/>
  <c r="AD86" i="36"/>
  <c r="AD148" i="36"/>
  <c r="J148" i="36"/>
  <c r="K73" i="36"/>
  <c r="AE73" i="36"/>
  <c r="G98" i="36"/>
  <c r="AA98" i="36"/>
  <c r="AD74" i="36"/>
  <c r="J74" i="36"/>
  <c r="I121" i="36"/>
  <c r="AC121" i="36"/>
  <c r="AA159" i="36"/>
  <c r="AA153" i="36" s="1"/>
  <c r="B159" i="36"/>
  <c r="I147" i="36"/>
  <c r="AC147" i="36"/>
  <c r="H58" i="36"/>
  <c r="AB58" i="36"/>
  <c r="G74" i="36"/>
  <c r="AA74" i="36"/>
  <c r="AB59" i="36"/>
  <c r="H59" i="36"/>
  <c r="J91" i="36"/>
  <c r="AD91" i="36"/>
  <c r="AB110" i="36"/>
  <c r="H110" i="36"/>
  <c r="I31" i="36"/>
  <c r="AC31" i="36"/>
  <c r="H54" i="36"/>
  <c r="AB54" i="36"/>
  <c r="AB139" i="36"/>
  <c r="H139" i="36"/>
  <c r="H148" i="36"/>
  <c r="AB148" i="36"/>
  <c r="J139" i="36"/>
  <c r="AD139" i="36"/>
  <c r="J46" i="36"/>
  <c r="AD46" i="36"/>
  <c r="G139" i="36"/>
  <c r="AA139" i="36"/>
  <c r="AD42" i="36"/>
  <c r="J42" i="36"/>
  <c r="AD121" i="36"/>
  <c r="J121" i="36"/>
  <c r="I138" i="36"/>
  <c r="AC138" i="36"/>
  <c r="H145" i="36"/>
  <c r="AB145" i="36"/>
  <c r="AC8" i="36"/>
  <c r="I8" i="36"/>
  <c r="AC127" i="36"/>
  <c r="I127" i="36"/>
  <c r="AA136" i="36"/>
  <c r="G136" i="36"/>
  <c r="G114" i="36"/>
  <c r="AA114" i="36"/>
  <c r="J35" i="36"/>
  <c r="AD35" i="36"/>
  <c r="H100" i="36"/>
  <c r="AB100" i="36"/>
  <c r="AD90" i="36"/>
  <c r="J90" i="36"/>
  <c r="AD122" i="36"/>
  <c r="J122" i="36"/>
  <c r="AA96" i="36"/>
  <c r="G96" i="36"/>
  <c r="AA39" i="36"/>
  <c r="G39" i="36"/>
  <c r="AC16" i="36"/>
  <c r="I16" i="36"/>
  <c r="J18" i="36"/>
  <c r="AD18" i="36"/>
  <c r="AA50" i="36"/>
  <c r="G50" i="36"/>
  <c r="AA19" i="36"/>
  <c r="G19" i="36"/>
  <c r="I45" i="36"/>
  <c r="AC45" i="36"/>
  <c r="AD13" i="36"/>
  <c r="J13" i="36"/>
  <c r="G7" i="36"/>
  <c r="AA7" i="36"/>
  <c r="AA32" i="36"/>
  <c r="G32" i="36"/>
  <c r="H39" i="36"/>
  <c r="AB39" i="36"/>
  <c r="AE24" i="36"/>
  <c r="K24" i="36"/>
  <c r="AA122" i="36"/>
  <c r="G122" i="36"/>
  <c r="AE8" i="36"/>
  <c r="K8" i="36"/>
  <c r="AC44" i="36"/>
  <c r="I44" i="36"/>
  <c r="H22" i="36"/>
  <c r="AB22" i="36"/>
  <c r="H86" i="36"/>
  <c r="AB86" i="36"/>
  <c r="AA90" i="36"/>
  <c r="G90" i="36"/>
  <c r="AE114" i="36"/>
  <c r="K114" i="36"/>
  <c r="AA23" i="36"/>
  <c r="G23" i="36"/>
  <c r="H114" i="36"/>
  <c r="AB114" i="36"/>
  <c r="AE35" i="36"/>
  <c r="K35" i="36"/>
  <c r="AD140" i="36"/>
  <c r="J140" i="36"/>
  <c r="AE18" i="36"/>
  <c r="K18" i="36"/>
  <c r="I14" i="36"/>
  <c r="AC14" i="36"/>
  <c r="AA34" i="36"/>
  <c r="G34" i="36"/>
  <c r="AB109" i="36"/>
  <c r="H109" i="36"/>
  <c r="K85" i="36"/>
  <c r="AE85" i="36"/>
  <c r="J31" i="36"/>
  <c r="AD31" i="36"/>
  <c r="K37" i="36"/>
  <c r="AE37" i="36"/>
  <c r="AE84" i="36"/>
  <c r="K84" i="36"/>
  <c r="G75" i="36"/>
  <c r="AA75" i="36"/>
  <c r="AC134" i="36"/>
  <c r="I134" i="36"/>
  <c r="AC60" i="36"/>
  <c r="I60" i="36"/>
  <c r="AA31" i="36"/>
  <c r="G31" i="36"/>
  <c r="J107" i="36"/>
  <c r="AD107" i="36"/>
  <c r="K97" i="36"/>
  <c r="AE97" i="36"/>
  <c r="J10" i="36"/>
  <c r="AD10" i="36"/>
  <c r="AB42" i="36"/>
  <c r="H42" i="36"/>
  <c r="B162" i="36"/>
  <c r="AA162" i="36"/>
  <c r="AA156" i="36" s="1"/>
  <c r="H24" i="36"/>
  <c r="AB24" i="36"/>
  <c r="AA35" i="36"/>
  <c r="G35" i="36"/>
  <c r="AE42" i="36"/>
  <c r="K42" i="36"/>
  <c r="AB107" i="36"/>
  <c r="H107" i="36"/>
  <c r="G22" i="36"/>
  <c r="AA22" i="36"/>
  <c r="G106" i="36"/>
  <c r="AA106" i="36"/>
  <c r="J117" i="36"/>
  <c r="AD117" i="36"/>
  <c r="AD47" i="36"/>
  <c r="J47" i="36"/>
  <c r="AE64" i="36"/>
  <c r="K64" i="36"/>
  <c r="AA10" i="36"/>
  <c r="G10" i="36"/>
  <c r="AE40" i="36"/>
  <c r="K40" i="36"/>
  <c r="I20" i="36"/>
  <c r="AC20" i="36"/>
  <c r="AD124" i="36"/>
  <c r="J124" i="36"/>
  <c r="H96" i="36"/>
  <c r="AB96" i="36"/>
  <c r="AB84" i="36"/>
  <c r="H84" i="36"/>
  <c r="K14" i="36"/>
  <c r="AE14" i="36"/>
  <c r="K93" i="36"/>
  <c r="AE93" i="36"/>
  <c r="AC105" i="36"/>
  <c r="I105" i="36"/>
  <c r="I144" i="36"/>
  <c r="AC144" i="36"/>
  <c r="G60" i="36"/>
  <c r="AA60" i="36"/>
  <c r="G8" i="36"/>
  <c r="AA8" i="36"/>
  <c r="AB51" i="36"/>
  <c r="H51" i="36"/>
  <c r="H92" i="36"/>
  <c r="AB92" i="36"/>
  <c r="G112" i="36"/>
  <c r="AA112" i="36"/>
  <c r="AE34" i="36"/>
  <c r="K34" i="36"/>
  <c r="AA46" i="36"/>
  <c r="G46" i="36"/>
  <c r="H46" i="36"/>
  <c r="AB46" i="36"/>
  <c r="AA145" i="36"/>
  <c r="G145" i="36"/>
  <c r="J96" i="36"/>
  <c r="AD96" i="36"/>
  <c r="G26" i="36"/>
  <c r="AA26" i="36"/>
  <c r="G80" i="36"/>
  <c r="AA80" i="36"/>
  <c r="I89" i="36"/>
  <c r="AC89" i="36"/>
  <c r="AB27" i="36"/>
  <c r="H27" i="36"/>
  <c r="G29" i="36"/>
  <c r="AA29" i="36"/>
  <c r="AE71" i="36"/>
  <c r="K71" i="36"/>
  <c r="AD45" i="36"/>
  <c r="J45" i="36"/>
  <c r="H88" i="36"/>
  <c r="AB88" i="36"/>
  <c r="AE15" i="36"/>
  <c r="K15" i="36"/>
  <c r="I104" i="36"/>
  <c r="AC104" i="36"/>
  <c r="AD115" i="36"/>
  <c r="J115" i="36"/>
  <c r="H11" i="36"/>
  <c r="AB11" i="36"/>
  <c r="H45" i="36"/>
  <c r="AB45" i="36"/>
  <c r="J101" i="36"/>
  <c r="AD101" i="36"/>
  <c r="AB122" i="36"/>
  <c r="H122" i="36"/>
  <c r="H144" i="36"/>
  <c r="AB144" i="36"/>
  <c r="AB35" i="36"/>
  <c r="H35" i="36"/>
  <c r="J54" i="36"/>
  <c r="AD54" i="36"/>
  <c r="G103" i="36"/>
  <c r="AA103" i="36"/>
  <c r="I23" i="36"/>
  <c r="AC23" i="36"/>
  <c r="I56" i="36"/>
  <c r="AC56" i="36"/>
  <c r="AD144" i="36"/>
  <c r="J144" i="36"/>
  <c r="G44" i="36"/>
  <c r="AA44" i="36"/>
  <c r="G77" i="36"/>
  <c r="AA77" i="36"/>
  <c r="AA113" i="36"/>
  <c r="G113" i="36"/>
  <c r="I17" i="36"/>
  <c r="AC17" i="36"/>
  <c r="AD65" i="36"/>
  <c r="J65" i="36"/>
  <c r="J71" i="36"/>
  <c r="AD71" i="36"/>
  <c r="K50" i="36"/>
  <c r="AE50" i="36"/>
  <c r="I15" i="36"/>
  <c r="AC15" i="36"/>
  <c r="AC136" i="36"/>
  <c r="I136" i="36"/>
  <c r="AB94" i="36"/>
  <c r="H94" i="36"/>
  <c r="K46" i="36"/>
  <c r="AE46" i="36"/>
  <c r="I38" i="36"/>
  <c r="AC38" i="36"/>
  <c r="B161" i="36"/>
  <c r="AA161" i="36"/>
  <c r="AA155" i="36" s="1"/>
  <c r="I123" i="36"/>
  <c r="AC123" i="36"/>
  <c r="AE109" i="36"/>
  <c r="K109" i="36"/>
  <c r="B172" i="36"/>
  <c r="B171" i="36"/>
  <c r="Q171" i="36"/>
  <c r="AA73" i="36"/>
  <c r="G73" i="36"/>
  <c r="AB29" i="36"/>
  <c r="H29" i="36"/>
  <c r="AA40" i="36"/>
  <c r="G40" i="36"/>
  <c r="AA127" i="36"/>
  <c r="G127" i="36"/>
  <c r="AB90" i="36"/>
  <c r="H90" i="36"/>
  <c r="K87" i="36"/>
  <c r="AE87" i="36"/>
  <c r="K47" i="36"/>
  <c r="AE47" i="36"/>
  <c r="H78" i="36"/>
  <c r="AB78" i="36"/>
  <c r="H93" i="36"/>
  <c r="AB93" i="36"/>
  <c r="K68" i="36"/>
  <c r="AE68" i="36"/>
  <c r="K77" i="36"/>
  <c r="AE77" i="36"/>
  <c r="J34" i="36"/>
  <c r="AD34" i="36"/>
  <c r="AC59" i="36"/>
  <c r="I59" i="36"/>
  <c r="AC97" i="36"/>
  <c r="I97" i="36"/>
  <c r="H56" i="36"/>
  <c r="AB56" i="36"/>
  <c r="AD8" i="36"/>
  <c r="J8" i="36"/>
  <c r="AE147" i="36"/>
  <c r="K147" i="36"/>
  <c r="K61" i="36"/>
  <c r="AE61" i="36"/>
  <c r="AE92" i="36"/>
  <c r="K92" i="36"/>
  <c r="AD109" i="36"/>
  <c r="J109" i="36"/>
  <c r="J48" i="36"/>
  <c r="AD48" i="36"/>
  <c r="AC99" i="36"/>
  <c r="I99" i="36"/>
  <c r="G117" i="36"/>
  <c r="AA117" i="36"/>
  <c r="AE148" i="36"/>
  <c r="K148" i="36"/>
  <c r="AD14" i="36"/>
  <c r="J14" i="36"/>
  <c r="I93" i="36"/>
  <c r="AC93" i="36"/>
  <c r="K105" i="36"/>
  <c r="AE105" i="36"/>
  <c r="AE60" i="36"/>
  <c r="K60" i="36"/>
  <c r="H74" i="36"/>
  <c r="AB74" i="36"/>
  <c r="H31" i="36"/>
  <c r="AB31" i="36"/>
  <c r="AA84" i="36"/>
  <c r="G84" i="36"/>
  <c r="K143" i="36"/>
  <c r="AE143" i="36"/>
  <c r="H52" i="36"/>
  <c r="AB52" i="36"/>
  <c r="G14" i="36"/>
  <c r="AA14" i="36"/>
  <c r="H121" i="36"/>
  <c r="AB121" i="36"/>
  <c r="K128" i="36"/>
  <c r="AE128" i="36"/>
  <c r="J69" i="36"/>
  <c r="AD69" i="36"/>
  <c r="H7" i="36"/>
  <c r="AB7" i="36"/>
  <c r="H17" i="36"/>
  <c r="AB17" i="36"/>
  <c r="AE121" i="36"/>
  <c r="K121" i="36"/>
  <c r="AA33" i="36"/>
  <c r="G33" i="36"/>
  <c r="AC13" i="36"/>
  <c r="I13" i="36"/>
  <c r="K33" i="36"/>
  <c r="AE33" i="36"/>
  <c r="AB147" i="36"/>
  <c r="H147" i="36"/>
  <c r="H33" i="36"/>
  <c r="AB33" i="36"/>
  <c r="AD43" i="36"/>
  <c r="J43" i="36"/>
  <c r="AE17" i="36"/>
  <c r="K17" i="36"/>
  <c r="G101" i="36"/>
  <c r="AA101" i="36"/>
  <c r="H119" i="36"/>
  <c r="AB119" i="36"/>
  <c r="AA97" i="36"/>
  <c r="G97" i="36"/>
  <c r="AE120" i="36"/>
  <c r="K120" i="36"/>
  <c r="G132" i="36"/>
  <c r="AA132" i="36"/>
  <c r="I57" i="36"/>
  <c r="AC57" i="36"/>
  <c r="AE138" i="36"/>
  <c r="K138" i="36"/>
  <c r="AB128" i="36"/>
  <c r="H128" i="36"/>
  <c r="AC130" i="36"/>
  <c r="I130" i="36"/>
  <c r="AD24" i="36"/>
  <c r="J24" i="36"/>
  <c r="AB124" i="36"/>
  <c r="H124" i="36"/>
  <c r="I81" i="36"/>
  <c r="AC81" i="36"/>
  <c r="AE27" i="36"/>
  <c r="K27" i="36"/>
  <c r="H85" i="36"/>
  <c r="AB85" i="36"/>
  <c r="AB97" i="36"/>
  <c r="H97" i="36"/>
  <c r="AB67" i="36"/>
  <c r="H67" i="36"/>
  <c r="I108" i="36"/>
  <c r="AC108" i="36"/>
  <c r="AC139" i="36"/>
  <c r="I139" i="36"/>
  <c r="AC12" i="36"/>
  <c r="I12" i="36"/>
  <c r="AA71" i="36"/>
  <c r="G71" i="36"/>
  <c r="AD75" i="36"/>
  <c r="J75" i="36"/>
  <c r="AD9" i="36"/>
  <c r="J9" i="36"/>
  <c r="AB87" i="36"/>
  <c r="H87" i="36"/>
  <c r="G53" i="36"/>
  <c r="AA53" i="36"/>
  <c r="I75" i="36"/>
  <c r="AC75" i="36"/>
  <c r="I110" i="36"/>
  <c r="AC110" i="36"/>
  <c r="I64" i="36"/>
  <c r="AC64" i="36"/>
  <c r="AE88" i="36"/>
  <c r="K88" i="36"/>
  <c r="H120" i="36"/>
  <c r="AB120" i="36"/>
  <c r="AA70" i="36"/>
  <c r="G70" i="36"/>
  <c r="AC107" i="36"/>
  <c r="I107" i="36"/>
  <c r="AA111" i="36"/>
  <c r="G111" i="36"/>
  <c r="G12" i="36"/>
  <c r="AA12" i="36"/>
  <c r="AE107" i="36"/>
  <c r="K107" i="36"/>
  <c r="AE29" i="36"/>
  <c r="K29" i="36"/>
  <c r="AD55" i="36"/>
  <c r="J55" i="36"/>
  <c r="AC122" i="36"/>
  <c r="I122" i="36"/>
  <c r="AE32" i="36"/>
  <c r="K32" i="36"/>
  <c r="AA120" i="36"/>
  <c r="G120" i="36"/>
  <c r="I128" i="36"/>
  <c r="AC128" i="36"/>
  <c r="AB13" i="36"/>
  <c r="H13" i="36"/>
  <c r="AD126" i="36"/>
  <c r="J126" i="36"/>
  <c r="I143" i="36"/>
  <c r="AC143" i="36"/>
  <c r="AE7" i="36"/>
  <c r="K7" i="36"/>
  <c r="AD125" i="36"/>
  <c r="J125" i="36"/>
  <c r="J7" i="36"/>
  <c r="AD7" i="36"/>
  <c r="AD73" i="36"/>
  <c r="J73" i="36"/>
  <c r="G27" i="36"/>
  <c r="AA27" i="36"/>
  <c r="I101" i="36"/>
  <c r="AC101" i="36"/>
  <c r="AE38" i="36"/>
  <c r="K38" i="36"/>
  <c r="I83" i="36"/>
  <c r="AC83" i="36"/>
  <c r="AA134" i="36"/>
  <c r="G134" i="36"/>
  <c r="AE95" i="36"/>
  <c r="K95" i="36"/>
  <c r="AC7" i="36"/>
  <c r="I7" i="36"/>
  <c r="AA72" i="36"/>
  <c r="G72" i="36"/>
  <c r="AD25" i="36"/>
  <c r="J25" i="36"/>
  <c r="AA147" i="36"/>
  <c r="G147" i="36"/>
  <c r="AD64" i="36"/>
  <c r="J64" i="36"/>
  <c r="AC40" i="36"/>
  <c r="I40" i="36"/>
  <c r="AD108" i="36"/>
  <c r="J108" i="36"/>
  <c r="AA52" i="36"/>
  <c r="G52" i="36"/>
  <c r="AE119" i="36"/>
  <c r="K119" i="36"/>
  <c r="AD145" i="36"/>
  <c r="J145" i="36"/>
  <c r="AD85" i="36"/>
  <c r="J85" i="36"/>
  <c r="AC50" i="36"/>
  <c r="I50" i="36"/>
  <c r="I90" i="36"/>
  <c r="AC90" i="36"/>
  <c r="I72" i="36"/>
  <c r="AC72" i="36"/>
  <c r="H68" i="36"/>
  <c r="AB68" i="36"/>
  <c r="B179" i="36"/>
  <c r="AA179" i="36"/>
  <c r="AE111" i="36"/>
  <c r="K111" i="36"/>
  <c r="I112" i="36"/>
  <c r="AC112" i="36"/>
  <c r="AD76" i="36"/>
  <c r="J76" i="36"/>
  <c r="AE67" i="36"/>
  <c r="K67" i="36"/>
  <c r="AA67" i="36"/>
  <c r="G67" i="36"/>
  <c r="J50" i="36"/>
  <c r="AD50" i="36"/>
  <c r="J17" i="36"/>
  <c r="AD17" i="36"/>
  <c r="J147" i="36"/>
  <c r="AD147" i="36"/>
  <c r="AD105" i="36"/>
  <c r="J105" i="36"/>
  <c r="AE126" i="36"/>
  <c r="K126" i="36"/>
  <c r="AA57" i="36"/>
  <c r="G57" i="36"/>
  <c r="I11" i="36"/>
  <c r="AC11" i="36"/>
  <c r="AD116" i="36"/>
  <c r="J116" i="36"/>
  <c r="AC117" i="36"/>
  <c r="I117" i="36"/>
  <c r="G116" i="36"/>
  <c r="AA116" i="36"/>
  <c r="K31" i="36"/>
  <c r="AE31" i="36"/>
  <c r="AC51" i="36"/>
  <c r="I51" i="36"/>
  <c r="AA119" i="36"/>
  <c r="G119" i="36"/>
  <c r="K52" i="36"/>
  <c r="AE52" i="36"/>
  <c r="AE16" i="36"/>
  <c r="K16" i="36"/>
  <c r="AC19" i="36"/>
  <c r="I19" i="36"/>
  <c r="H83" i="36"/>
  <c r="AB83" i="36"/>
  <c r="I141" i="36"/>
  <c r="AC141" i="36"/>
  <c r="K116" i="36"/>
  <c r="AE116" i="36"/>
  <c r="AE70" i="36"/>
  <c r="K70" i="36"/>
  <c r="J23" i="36"/>
  <c r="AD23" i="36"/>
  <c r="H21" i="36"/>
  <c r="AB21" i="36"/>
  <c r="AE94" i="36"/>
  <c r="K94" i="36"/>
  <c r="I27" i="36"/>
  <c r="AC27" i="36"/>
  <c r="J130" i="36"/>
  <c r="AD130" i="36"/>
  <c r="G18" i="36"/>
  <c r="AA18" i="36"/>
  <c r="AA81" i="36"/>
  <c r="G81" i="36"/>
  <c r="AC132" i="36"/>
  <c r="I132" i="36"/>
  <c r="AD114" i="36"/>
  <c r="J114" i="36"/>
  <c r="H44" i="36"/>
  <c r="AB44" i="36"/>
  <c r="I22" i="36"/>
  <c r="AC22" i="36"/>
  <c r="K66" i="36"/>
  <c r="AE66" i="36"/>
  <c r="AD72" i="36"/>
  <c r="J72" i="36"/>
  <c r="AD112" i="36"/>
  <c r="J112" i="36"/>
  <c r="AC98" i="36"/>
  <c r="I98" i="36"/>
  <c r="G88" i="36"/>
  <c r="AA88" i="36"/>
  <c r="AE124" i="36"/>
  <c r="K124" i="36"/>
  <c r="H112" i="36"/>
  <c r="AB112" i="36"/>
  <c r="K44" i="36"/>
  <c r="AE44" i="36"/>
  <c r="AB103" i="36"/>
  <c r="H103" i="36"/>
  <c r="AC76" i="36"/>
  <c r="I76" i="36"/>
  <c r="AB57" i="36"/>
  <c r="H57" i="36"/>
  <c r="AE22" i="36"/>
  <c r="K22" i="36"/>
  <c r="AD21" i="36"/>
  <c r="J21" i="36"/>
  <c r="J26" i="36"/>
  <c r="AD26" i="36"/>
  <c r="H77" i="36"/>
  <c r="AB77" i="36"/>
  <c r="AD128" i="36"/>
  <c r="J128" i="36"/>
  <c r="J22" i="36"/>
  <c r="AD22" i="36"/>
  <c r="G82" i="36"/>
  <c r="AA82" i="36"/>
  <c r="AD133" i="36"/>
  <c r="J133" i="36"/>
  <c r="K39" i="36"/>
  <c r="AE39" i="36"/>
  <c r="I125" i="36"/>
  <c r="AC125" i="36"/>
  <c r="K55" i="36"/>
  <c r="AE55" i="36"/>
  <c r="G86" i="36"/>
  <c r="AA86" i="36"/>
  <c r="I124" i="36"/>
  <c r="AC124" i="36"/>
  <c r="H48" i="36"/>
  <c r="AB48" i="36"/>
  <c r="AD37" i="36"/>
  <c r="J37" i="36"/>
  <c r="AC74" i="36"/>
  <c r="I74" i="36"/>
  <c r="K89" i="36"/>
  <c r="AE89" i="36"/>
  <c r="H32" i="36"/>
  <c r="AB32" i="36"/>
  <c r="G138" i="36"/>
  <c r="AA138" i="36"/>
  <c r="K133" i="36"/>
  <c r="AE133" i="36"/>
  <c r="AA125" i="36"/>
  <c r="G125" i="36"/>
  <c r="AE12" i="36"/>
  <c r="K12" i="36"/>
  <c r="H111" i="36"/>
  <c r="AB111" i="36"/>
  <c r="H116" i="36"/>
  <c r="AB116" i="36"/>
  <c r="J38" i="36"/>
  <c r="AD38" i="36"/>
  <c r="G61" i="36"/>
  <c r="AA61" i="36"/>
  <c r="J103" i="36"/>
  <c r="AD103" i="36"/>
  <c r="AD88" i="36"/>
  <c r="J88" i="36"/>
  <c r="I34" i="36"/>
  <c r="AC34" i="36"/>
  <c r="AC92" i="36"/>
  <c r="I92" i="36"/>
  <c r="AD119" i="36"/>
  <c r="J119" i="36"/>
  <c r="AC71" i="36"/>
  <c r="I71" i="36"/>
  <c r="H126" i="36"/>
  <c r="AB126" i="36"/>
  <c r="AB14" i="36"/>
  <c r="H14" i="36"/>
  <c r="K62" i="36"/>
  <c r="AE62" i="36"/>
  <c r="AA107" i="36"/>
  <c r="G107" i="36"/>
  <c r="AB50" i="36"/>
  <c r="H50" i="36"/>
  <c r="AB64" i="36"/>
  <c r="H64" i="36"/>
  <c r="AA141" i="36"/>
  <c r="G141" i="36"/>
  <c r="AA42" i="36"/>
  <c r="G42" i="36"/>
  <c r="I10" i="36"/>
  <c r="AC10" i="36"/>
  <c r="H26" i="36"/>
  <c r="AB26" i="36"/>
  <c r="B168" i="36"/>
  <c r="B167" i="36"/>
  <c r="AA166" i="36"/>
  <c r="Q167" i="36"/>
  <c r="AA167" i="36" s="1"/>
  <c r="J44" i="36"/>
  <c r="AD44" i="36"/>
  <c r="AD138" i="36"/>
  <c r="J138" i="36"/>
  <c r="K10" i="36"/>
  <c r="AE10" i="36"/>
  <c r="AE58" i="36"/>
  <c r="K58" i="36"/>
  <c r="G130" i="36"/>
  <c r="AA130" i="36"/>
  <c r="AE98" i="36"/>
  <c r="K98" i="36"/>
  <c r="AA48" i="36"/>
  <c r="G48" i="36"/>
  <c r="K23" i="36"/>
  <c r="AE23" i="36"/>
  <c r="AA160" i="36"/>
  <c r="AA154" i="36" s="1"/>
  <c r="B160" i="36"/>
  <c r="AC53" i="36"/>
  <c r="I53" i="36"/>
  <c r="AB136" i="36"/>
  <c r="H136" i="36"/>
  <c r="G49" i="36"/>
  <c r="AA49" i="36"/>
  <c r="J60" i="36"/>
  <c r="AD60" i="36"/>
  <c r="AA95" i="36"/>
  <c r="G95" i="36"/>
  <c r="AA47" i="36"/>
  <c r="G47" i="36"/>
  <c r="AD80" i="36"/>
  <c r="J80" i="36"/>
  <c r="J87" i="36"/>
  <c r="AD87" i="36"/>
  <c r="AA121" i="36"/>
  <c r="G121" i="36"/>
  <c r="H134" i="36"/>
  <c r="AB134" i="36"/>
  <c r="AE69" i="36"/>
  <c r="K69" i="36"/>
  <c r="H127" i="36"/>
  <c r="AB127" i="36"/>
  <c r="AC77" i="36"/>
  <c r="I77" i="36"/>
  <c r="I52" i="36"/>
  <c r="AC52" i="36"/>
  <c r="AC39" i="36"/>
  <c r="I39" i="36"/>
  <c r="AE122" i="36"/>
  <c r="K122" i="36"/>
  <c r="AA38" i="36"/>
  <c r="G38" i="36"/>
  <c r="J56" i="36"/>
  <c r="AD56" i="36"/>
  <c r="B175" i="36"/>
  <c r="AA175" i="36"/>
  <c r="G85" i="36"/>
  <c r="AA85" i="36"/>
  <c r="J67" i="36"/>
  <c r="AD67" i="36"/>
  <c r="G13" i="36"/>
  <c r="AA13" i="36"/>
  <c r="AB125" i="36"/>
  <c r="H125" i="36"/>
  <c r="AD58" i="36"/>
  <c r="J58" i="36"/>
  <c r="G43" i="36"/>
  <c r="AA43" i="36"/>
  <c r="AD83" i="36"/>
  <c r="J83" i="36"/>
  <c r="J57" i="36"/>
  <c r="AD57" i="36"/>
  <c r="H133" i="36"/>
  <c r="AB133" i="36"/>
  <c r="K103" i="36"/>
  <c r="AE103" i="36"/>
  <c r="AC148" i="36"/>
  <c r="I148" i="36"/>
  <c r="H104" i="36"/>
  <c r="AB104" i="36"/>
  <c r="I24" i="36"/>
  <c r="AC24" i="36"/>
  <c r="I61" i="36"/>
  <c r="AC61" i="36"/>
  <c r="G45" i="36"/>
  <c r="AA45" i="36"/>
  <c r="K72" i="36"/>
  <c r="AE72" i="36"/>
  <c r="J102" i="36"/>
  <c r="AD102" i="36"/>
  <c r="AE26" i="36"/>
  <c r="K26" i="36"/>
  <c r="AA25" i="36"/>
  <c r="G25" i="36"/>
  <c r="I65" i="36"/>
  <c r="AC65" i="36"/>
  <c r="AD15" i="36"/>
  <c r="J15" i="36"/>
  <c r="K65" i="36"/>
  <c r="AE65" i="36"/>
  <c r="G143" i="36"/>
  <c r="AA143" i="36"/>
  <c r="Q182" i="36"/>
  <c r="AA182" i="36" s="1"/>
  <c r="B182" i="36"/>
  <c r="AA181" i="36"/>
  <c r="K130" i="36"/>
  <c r="AE130" i="36"/>
  <c r="AE80" i="36"/>
  <c r="K80" i="36"/>
  <c r="AE49" i="36"/>
  <c r="K49" i="36"/>
  <c r="AA54" i="36"/>
  <c r="G54" i="36"/>
  <c r="AD81" i="36"/>
  <c r="J81" i="36"/>
  <c r="AA104" i="36"/>
  <c r="G104" i="36"/>
  <c r="AC47" i="36"/>
  <c r="I47" i="36"/>
  <c r="AC113" i="36"/>
  <c r="I113" i="36"/>
  <c r="AA59" i="36"/>
  <c r="G59" i="36"/>
  <c r="I9" i="36"/>
  <c r="AC9" i="36"/>
  <c r="AC42" i="36"/>
  <c r="I42" i="36"/>
  <c r="H8" i="36"/>
  <c r="AB8" i="36"/>
  <c r="AD33" i="36"/>
  <c r="J33" i="36"/>
  <c r="AA148" i="36"/>
  <c r="G148" i="36"/>
  <c r="AC86" i="36"/>
  <c r="I86" i="36"/>
  <c r="H108" i="36"/>
  <c r="AB108" i="36"/>
  <c r="AB95" i="36"/>
  <c r="H95" i="36"/>
  <c r="J49" i="36"/>
  <c r="AD49" i="36"/>
  <c r="AA65" i="36"/>
  <c r="G65" i="36"/>
  <c r="AC84" i="36"/>
  <c r="I84" i="36"/>
  <c r="G102" i="36"/>
  <c r="AA102" i="36"/>
  <c r="G126" i="36"/>
  <c r="AA126" i="36"/>
  <c r="AD61" i="36"/>
  <c r="J61" i="36"/>
  <c r="AA93" i="36"/>
  <c r="G93" i="36"/>
  <c r="G9" i="36"/>
  <c r="AA9" i="36"/>
  <c r="AB41" i="36"/>
  <c r="H41" i="36"/>
  <c r="AE117" i="36"/>
  <c r="K117" i="36"/>
  <c r="H99" i="36"/>
  <c r="AB99" i="36"/>
  <c r="AA20" i="36"/>
  <c r="G20" i="36"/>
  <c r="K19" i="36"/>
  <c r="AE19" i="36"/>
  <c r="H82" i="36"/>
  <c r="AB82" i="36"/>
  <c r="I145" i="36"/>
  <c r="AC145" i="36"/>
  <c r="G124" i="36"/>
  <c r="AA124" i="36"/>
  <c r="AB73" i="36"/>
  <c r="H73" i="36"/>
  <c r="AA64" i="36"/>
  <c r="G64" i="36"/>
  <c r="K78" i="36"/>
  <c r="AE78" i="36"/>
  <c r="AC94" i="36"/>
  <c r="I94" i="36"/>
  <c r="J120" i="36"/>
  <c r="AD120" i="36"/>
  <c r="H115" i="36"/>
  <c r="AB115" i="36"/>
  <c r="K145" i="36"/>
  <c r="AE145" i="36"/>
  <c r="I100" i="36"/>
  <c r="AC100" i="36"/>
  <c r="AE113" i="36"/>
  <c r="K113" i="36"/>
  <c r="H98" i="36"/>
  <c r="AB98" i="36"/>
  <c r="J127" i="36"/>
  <c r="AD127" i="36"/>
  <c r="AB49" i="36"/>
  <c r="H49" i="36"/>
  <c r="AB75" i="36"/>
  <c r="H75" i="36"/>
  <c r="AE96" i="36"/>
  <c r="K96" i="36"/>
  <c r="AD106" i="36"/>
  <c r="J106" i="36"/>
  <c r="G76" i="36"/>
  <c r="AA76" i="36"/>
  <c r="H12" i="36"/>
  <c r="AB12" i="36"/>
  <c r="G16" i="36"/>
  <c r="AA16" i="36"/>
  <c r="AB72" i="36"/>
  <c r="H72" i="36"/>
  <c r="AB10" i="36"/>
  <c r="H10" i="36"/>
  <c r="AD66" i="36"/>
  <c r="J66" i="36"/>
  <c r="J78" i="36"/>
  <c r="AD78" i="36"/>
  <c r="AC69" i="36"/>
  <c r="I69" i="36"/>
  <c r="AB66" i="36"/>
  <c r="H66" i="36"/>
  <c r="G100" i="36"/>
  <c r="AA100" i="36"/>
  <c r="AC87" i="36"/>
  <c r="I87" i="36"/>
  <c r="J59" i="36"/>
  <c r="AD59" i="36"/>
  <c r="H53" i="36"/>
  <c r="AB53" i="36"/>
  <c r="AD70" i="36"/>
  <c r="J70" i="36"/>
  <c r="AE41" i="36"/>
  <c r="K41" i="36"/>
  <c r="H141" i="36"/>
  <c r="AB141" i="36"/>
  <c r="AE81" i="36"/>
  <c r="K81" i="36"/>
  <c r="AA37" i="36"/>
  <c r="G37" i="36"/>
  <c r="J100" i="36"/>
  <c r="AD100" i="36"/>
  <c r="AE54" i="36"/>
  <c r="K54" i="36"/>
  <c r="G110" i="36"/>
  <c r="AA110" i="36"/>
  <c r="AD82" i="36"/>
  <c r="J82" i="36"/>
  <c r="AA41" i="36"/>
  <c r="G41" i="36"/>
  <c r="I46" i="36"/>
  <c r="AC46" i="36"/>
  <c r="AB70" i="36"/>
  <c r="H70" i="36"/>
  <c r="AD12" i="36"/>
  <c r="J12" i="36"/>
  <c r="AB60" i="36"/>
  <c r="H60" i="36"/>
  <c r="J29" i="36"/>
  <c r="AD29" i="36"/>
  <c r="AA51" i="36"/>
  <c r="G51" i="36"/>
  <c r="H62" i="36"/>
  <c r="AB62" i="36"/>
  <c r="K45" i="36"/>
  <c r="AE45" i="36"/>
  <c r="AD11" i="36"/>
  <c r="J11" i="36"/>
  <c r="I126" i="36"/>
  <c r="AC126" i="36"/>
  <c r="AB23" i="36"/>
  <c r="H23" i="36"/>
  <c r="G17" i="36"/>
  <c r="AA17" i="36"/>
  <c r="I102" i="36"/>
  <c r="AC102" i="36"/>
  <c r="AB117" i="36"/>
  <c r="H117" i="36"/>
  <c r="K90" i="36"/>
  <c r="AE90" i="36"/>
  <c r="AC33" i="36"/>
  <c r="I33" i="36"/>
  <c r="AD134" i="36"/>
  <c r="J134" i="36"/>
  <c r="H55" i="36"/>
  <c r="AB55" i="36"/>
  <c r="G78" i="36"/>
  <c r="AA78" i="36"/>
  <c r="K59" i="36"/>
  <c r="AE59" i="36"/>
  <c r="I133" i="36"/>
  <c r="AC133" i="36"/>
  <c r="G87" i="36"/>
  <c r="AA87" i="36"/>
  <c r="AE101" i="36"/>
  <c r="K101" i="36"/>
  <c r="K83" i="36"/>
  <c r="AE83" i="36"/>
  <c r="AD141" i="36"/>
  <c r="J141" i="36"/>
  <c r="J51" i="36"/>
  <c r="AD51" i="36"/>
  <c r="AD27" i="36"/>
  <c r="J27" i="36"/>
  <c r="I37" i="36"/>
  <c r="AC37" i="36"/>
  <c r="AB61" i="36"/>
  <c r="H61" i="36"/>
  <c r="J94" i="36"/>
  <c r="AD94" i="36"/>
  <c r="AE141" i="36"/>
  <c r="K141" i="36"/>
  <c r="AB43" i="36"/>
  <c r="H43" i="36"/>
  <c r="K139" i="36"/>
  <c r="AE139" i="36"/>
  <c r="J62" i="36"/>
  <c r="AD62" i="36"/>
  <c r="AB65" i="36"/>
  <c r="H65" i="36"/>
  <c r="AC21" i="36"/>
  <c r="I21" i="36"/>
  <c r="I35" i="36"/>
  <c r="AC35" i="36"/>
  <c r="AE123" i="36"/>
  <c r="K123" i="36"/>
  <c r="G94" i="36"/>
  <c r="AA94" i="36"/>
  <c r="G56" i="36"/>
  <c r="AA56" i="36"/>
  <c r="AB69" i="36"/>
  <c r="H69" i="36"/>
  <c r="AC68" i="36"/>
  <c r="I68" i="36"/>
  <c r="I119" i="36"/>
  <c r="AC119" i="36"/>
  <c r="K140" i="36"/>
  <c r="AE140" i="36"/>
  <c r="K132" i="36"/>
  <c r="AE132" i="36"/>
  <c r="AC109" i="36"/>
  <c r="I109" i="36"/>
  <c r="AC96" i="36"/>
  <c r="I96" i="36"/>
  <c r="AC66" i="36"/>
  <c r="I66" i="36"/>
  <c r="H81" i="36"/>
  <c r="AB81" i="36"/>
  <c r="AB138" i="36"/>
  <c r="H138" i="36"/>
  <c r="H71" i="36"/>
  <c r="AB71" i="36"/>
  <c r="I79" i="36"/>
  <c r="AC79" i="36"/>
  <c r="I103" i="36"/>
  <c r="AC103" i="36"/>
  <c r="AD16" i="36"/>
  <c r="J16" i="36"/>
  <c r="AD111" i="36"/>
  <c r="J111" i="36"/>
  <c r="J136" i="36"/>
  <c r="AD136" i="36"/>
  <c r="B187" i="36"/>
  <c r="AA185" i="36"/>
  <c r="H140" i="36"/>
  <c r="AB140" i="36"/>
  <c r="J97" i="36"/>
  <c r="AD97" i="36"/>
  <c r="AD19" i="36"/>
  <c r="J19" i="36"/>
  <c r="AA123" i="36"/>
  <c r="G123" i="36"/>
  <c r="K75" i="36"/>
  <c r="AE75" i="36"/>
  <c r="J99" i="36"/>
  <c r="AD99" i="36"/>
  <c r="AE13" i="36"/>
  <c r="K13" i="36"/>
  <c r="H40" i="36"/>
  <c r="AB40" i="36"/>
  <c r="K79" i="36"/>
  <c r="AE79" i="36"/>
  <c r="K48" i="36"/>
  <c r="AE48" i="36"/>
  <c r="K106" i="36"/>
  <c r="AE106" i="36"/>
  <c r="K102" i="36"/>
  <c r="AE102" i="36"/>
  <c r="AB76" i="36"/>
  <c r="H76" i="36"/>
  <c r="AD98" i="36"/>
  <c r="J98" i="36"/>
  <c r="K127" i="36"/>
  <c r="AE127" i="36"/>
  <c r="G11" i="36"/>
  <c r="AA11" i="36"/>
  <c r="K82" i="36"/>
  <c r="AE82" i="36"/>
  <c r="AD52" i="36"/>
  <c r="J52" i="36"/>
  <c r="G69" i="36"/>
  <c r="AA69" i="36"/>
  <c r="H47" i="36"/>
  <c r="AB47" i="36"/>
  <c r="J40" i="36"/>
  <c r="AD40" i="36"/>
  <c r="AE43" i="36"/>
  <c r="K43" i="36"/>
  <c r="AC88" i="36"/>
  <c r="I88" i="36"/>
  <c r="K56" i="36"/>
  <c r="AE56" i="36"/>
  <c r="H16" i="36"/>
  <c r="AB16" i="36"/>
  <c r="J132" i="36"/>
  <c r="AD132" i="36"/>
  <c r="G21" i="36"/>
  <c r="AA21" i="36"/>
  <c r="AA62" i="36"/>
  <c r="G62" i="36"/>
  <c r="AD20" i="36"/>
  <c r="J20" i="36"/>
  <c r="AB106" i="36"/>
  <c r="H106" i="36"/>
  <c r="G92" i="36"/>
  <c r="AA92" i="36"/>
  <c r="J53" i="36"/>
  <c r="AD53" i="36"/>
  <c r="J41" i="36"/>
  <c r="AD41" i="36"/>
  <c r="H123" i="36"/>
  <c r="AB123" i="36"/>
  <c r="AB9" i="36"/>
  <c r="H9" i="36"/>
  <c r="AE76" i="36"/>
  <c r="K76" i="36"/>
  <c r="AE115" i="36"/>
  <c r="K115" i="36"/>
  <c r="AD84" i="36"/>
  <c r="J84" i="36"/>
  <c r="AC85" i="36"/>
  <c r="I85" i="36"/>
  <c r="I120" i="36"/>
  <c r="AC120" i="36"/>
  <c r="AB105" i="36"/>
  <c r="H105" i="36"/>
  <c r="AC55" i="36"/>
  <c r="I55" i="36"/>
  <c r="AE11" i="36"/>
  <c r="K11" i="36"/>
  <c r="K125" i="36"/>
  <c r="AE125" i="36"/>
  <c r="AB20" i="36"/>
  <c r="H20" i="36"/>
  <c r="AA105" i="36"/>
  <c r="G105" i="36"/>
  <c r="J79" i="36"/>
  <c r="AD79" i="36"/>
  <c r="G15" i="36"/>
  <c r="AA15" i="36"/>
  <c r="J32" i="36"/>
  <c r="AD32" i="36"/>
  <c r="AA115" i="36"/>
  <c r="G115" i="36"/>
  <c r="AD110" i="36"/>
  <c r="J110" i="36"/>
  <c r="AE25" i="36"/>
  <c r="K25"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Nelms, Pam K.</author>
  </authors>
  <commentList>
    <comment ref="G122" authorId="0" shapeId="0" xr:uid="{00000000-0006-0000-0000-000002000000}">
      <text>
        <r>
          <rPr>
            <b/>
            <sz val="9"/>
            <color indexed="81"/>
            <rFont val="Tahoma"/>
            <family val="2"/>
          </rPr>
          <t>Nelms, Pam K.:</t>
        </r>
        <r>
          <rPr>
            <sz val="9"/>
            <color indexed="81"/>
            <rFont val="Tahoma"/>
            <family val="2"/>
          </rPr>
          <t xml:space="preserve">
* Living Wage is $15.38 per hour in 2017</t>
        </r>
      </text>
    </comment>
    <comment ref="H122" authorId="0" shapeId="0" xr:uid="{00000000-0006-0000-0000-000003000000}">
      <text>
        <r>
          <rPr>
            <b/>
            <sz val="9"/>
            <color indexed="81"/>
            <rFont val="Tahoma"/>
            <family val="2"/>
          </rPr>
          <t>Nelms, Pam K.:</t>
        </r>
        <r>
          <rPr>
            <sz val="9"/>
            <color indexed="81"/>
            <rFont val="Tahoma"/>
            <family val="2"/>
          </rPr>
          <t xml:space="preserve">
* Living Wage is $15.38 per hour in 2017</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Nelms, Pam K.</author>
  </authors>
  <commentList>
    <comment ref="G122" authorId="0" shapeId="0" xr:uid="{00000000-0006-0000-0100-000002000000}">
      <text>
        <r>
          <rPr>
            <b/>
            <sz val="9"/>
            <color indexed="81"/>
            <rFont val="Tahoma"/>
            <family val="2"/>
          </rPr>
          <t>Nelms, Pam K.:</t>
        </r>
        <r>
          <rPr>
            <sz val="9"/>
            <color indexed="81"/>
            <rFont val="Tahoma"/>
            <family val="2"/>
          </rPr>
          <t xml:space="preserve">
* Living Wage is $15.38 per hour in 2017</t>
        </r>
      </text>
    </comment>
    <comment ref="H122" authorId="0" shapeId="0" xr:uid="{00000000-0006-0000-0100-000003000000}">
      <text>
        <r>
          <rPr>
            <b/>
            <sz val="9"/>
            <color indexed="81"/>
            <rFont val="Tahoma"/>
            <family val="2"/>
          </rPr>
          <t>Nelms, Pam K.:</t>
        </r>
        <r>
          <rPr>
            <sz val="9"/>
            <color indexed="81"/>
            <rFont val="Tahoma"/>
            <family val="2"/>
          </rPr>
          <t xml:space="preserve">
* Living Wage is $15.38 per hour in 2017</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S56" authorId="0" shapeId="0" xr:uid="{1A23A2F6-1C2E-4169-BAC8-2A7896BB3942}">
      <text>
        <r>
          <rPr>
            <sz val="9"/>
            <color indexed="81"/>
            <rFont val="Tahoma"/>
            <family val="2"/>
          </rPr>
          <t>Incorrectly stated rate as $28.457 but correctly paid $28.427</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S56" authorId="0" shapeId="0" xr:uid="{C6EBC1D5-1A81-43CF-887B-600AF94E0227}">
      <text>
        <r>
          <rPr>
            <sz val="9"/>
            <color indexed="81"/>
            <rFont val="Tahoma"/>
            <family val="2"/>
          </rPr>
          <t xml:space="preserve">Incorrectly stated rate as $29.168 but paid $29.138.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Nelmspk0</author>
    <author>Nelms, Pam K.</author>
  </authors>
  <commentList>
    <comment ref="A3" authorId="0" shapeId="0" xr:uid="{00000000-0006-0000-0600-000001000000}">
      <text>
        <r>
          <rPr>
            <b/>
            <sz val="8"/>
            <color indexed="81"/>
            <rFont val="Tahoma"/>
            <family val="2"/>
          </rPr>
          <t>Nelmspk0: Effective 1/1/2018:</t>
        </r>
        <r>
          <rPr>
            <sz val="8"/>
            <color indexed="81"/>
            <rFont val="Tahoma"/>
            <family val="2"/>
          </rPr>
          <t xml:space="preserve">
Allows Step Progression
Increases Longevity 1.25%. 
Increases Shift Differentials and premiums 1.25% 
Match all wage/salary rates' top step to the top step in the "Grandfather Schedule" with 6% reductions for each lower step.  
Saftey Shoe Allowance remains $140 per year. 
Fires Inspection, Animal Control and Traffic Control  Uniform allocation remains $1,000 per year. 
Veterinary Care Technicians Uniform Allowance remains $750 per year..</t>
        </r>
      </text>
    </comment>
    <comment ref="G121" authorId="1" shapeId="0" xr:uid="{00000000-0006-0000-0600-000002000000}">
      <text>
        <r>
          <rPr>
            <b/>
            <sz val="9"/>
            <color indexed="81"/>
            <rFont val="Tahoma"/>
            <family val="2"/>
          </rPr>
          <t>Nelms, Pam K.:</t>
        </r>
        <r>
          <rPr>
            <sz val="9"/>
            <color indexed="81"/>
            <rFont val="Tahoma"/>
            <family val="2"/>
          </rPr>
          <t xml:space="preserve">
* Living Wage is $15.38 per hour in 2017</t>
        </r>
      </text>
    </comment>
    <comment ref="H121" authorId="1" shapeId="0" xr:uid="{00000000-0006-0000-0600-000003000000}">
      <text>
        <r>
          <rPr>
            <b/>
            <sz val="9"/>
            <color indexed="81"/>
            <rFont val="Tahoma"/>
            <family val="2"/>
          </rPr>
          <t>Nelms, Pam K.:</t>
        </r>
        <r>
          <rPr>
            <sz val="9"/>
            <color indexed="81"/>
            <rFont val="Tahoma"/>
            <family val="2"/>
          </rPr>
          <t xml:space="preserve">
* Living Wage is $15.38 per hour in 2017</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3" authorId="0" shapeId="0" xr:uid="{00000000-0006-0000-0700-000001000000}">
      <text>
        <r>
          <rPr>
            <b/>
            <sz val="8"/>
            <color indexed="81"/>
            <rFont val="Tahoma"/>
            <family val="2"/>
          </rPr>
          <t>Nelmspk0: Effective 7/1/2019:</t>
        </r>
        <r>
          <rPr>
            <sz val="8"/>
            <color indexed="81"/>
            <rFont val="Tahoma"/>
            <family val="2"/>
          </rPr>
          <t xml:space="preserve">
Allows Regular Step Progression.
At the start of the pay periodthat includes July 1 2019:  Increases Longevity 1.0%. 
Increases Shift Differentials and premiums 1.0% 
Match the top step of all wage/salary schedules to top step of the "Grandfather Schedule" and reduce each lower step 5%.
Saftey Shoe Allowance remains $140 per year. 
Fires Inspection, Animal Control and Traffic Control  Uniform allocation remains $1,000 per year. 
Veterinary Care Technicians Uniform Allowance remains $750 per year..</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<sst xmlns="http://schemas.openxmlformats.org/spreadsheetml/2006/main" count="14351" uniqueCount="836">
  <si>
    <t>January</t>
  </si>
  <si>
    <t xml:space="preserve">July </t>
  </si>
  <si>
    <t>2018</t>
  </si>
  <si>
    <t>1.25% ATB</t>
  </si>
  <si>
    <t>1.00% ATB</t>
  </si>
  <si>
    <t>1.5% ATB</t>
  </si>
  <si>
    <t>1.01</t>
  </si>
  <si>
    <t>1.0125</t>
  </si>
  <si>
    <t>Job Code</t>
  </si>
  <si>
    <t>Sal Grade</t>
  </si>
  <si>
    <t>Job Title</t>
  </si>
  <si>
    <t>Tot Points</t>
  </si>
  <si>
    <t>Class Grade</t>
  </si>
  <si>
    <t xml:space="preserve">Step 1 </t>
  </si>
  <si>
    <t>Step 2</t>
  </si>
  <si>
    <t>Step 3</t>
  </si>
  <si>
    <t>Step 4</t>
  </si>
  <si>
    <t>Step 5</t>
  </si>
  <si>
    <t>Step 6</t>
  </si>
  <si>
    <t>01458C</t>
  </si>
  <si>
    <t>120</t>
  </si>
  <si>
    <t>E-1</t>
  </si>
  <si>
    <t xml:space="preserve">Buyer </t>
  </si>
  <si>
    <t>01530C</t>
  </si>
  <si>
    <t>097</t>
  </si>
  <si>
    <t xml:space="preserve">Case Investigator </t>
  </si>
  <si>
    <t>05955C</t>
  </si>
  <si>
    <t>95</t>
  </si>
  <si>
    <t xml:space="preserve">Complaint Investigation Officer II </t>
  </si>
  <si>
    <t>52730C</t>
  </si>
  <si>
    <t xml:space="preserve">CPED Project Coordinator </t>
  </si>
  <si>
    <t>06150C</t>
  </si>
  <si>
    <t>Liability Investigator</t>
  </si>
  <si>
    <t>06738C</t>
  </si>
  <si>
    <t>Manager Hazardous Material Inspections</t>
  </si>
  <si>
    <t>52900C</t>
  </si>
  <si>
    <t>117</t>
  </si>
  <si>
    <t xml:space="preserve">Principal Project Crd (CPED) </t>
  </si>
  <si>
    <t>52740C</t>
  </si>
  <si>
    <t>118</t>
  </si>
  <si>
    <t xml:space="preserve">Senior Project Coordinator </t>
  </si>
  <si>
    <t>00030C</t>
  </si>
  <si>
    <t>018</t>
  </si>
  <si>
    <t>N-2</t>
  </si>
  <si>
    <t xml:space="preserve">Account Clerk I  </t>
  </si>
  <si>
    <t>00070C</t>
  </si>
  <si>
    <t>056</t>
  </si>
  <si>
    <t xml:space="preserve">Account Clerk II  </t>
  </si>
  <si>
    <t>00170C</t>
  </si>
  <si>
    <t>040</t>
  </si>
  <si>
    <t>Account Maintenance Representative</t>
  </si>
  <si>
    <t>00076C</t>
  </si>
  <si>
    <t>Accounting Technician</t>
  </si>
  <si>
    <t>00475C</t>
  </si>
  <si>
    <t>Animal Care Technician</t>
  </si>
  <si>
    <t>00476C</t>
  </si>
  <si>
    <t>001</t>
  </si>
  <si>
    <t>Animal Care Technician II</t>
  </si>
  <si>
    <t>00480C</t>
  </si>
  <si>
    <t>113</t>
  </si>
  <si>
    <t xml:space="preserve">Animal Control Warden </t>
  </si>
  <si>
    <t>00520C</t>
  </si>
  <si>
    <t xml:space="preserve">Assessor I </t>
  </si>
  <si>
    <t>00530C</t>
  </si>
  <si>
    <t xml:space="preserve">Assessor II </t>
  </si>
  <si>
    <t>52170C</t>
  </si>
  <si>
    <t>064</t>
  </si>
  <si>
    <t>Associate Buyer-C</t>
  </si>
  <si>
    <t>01265C</t>
  </si>
  <si>
    <t>Bilingual Crime Prevent Spec</t>
  </si>
  <si>
    <t>01290C</t>
  </si>
  <si>
    <t>107</t>
  </si>
  <si>
    <t xml:space="preserve">Bilingual Program Aide </t>
  </si>
  <si>
    <t>01447C</t>
  </si>
  <si>
    <t>Building Services Specialist I</t>
  </si>
  <si>
    <t>01448C</t>
  </si>
  <si>
    <t>060</t>
  </si>
  <si>
    <t>Building Services Specialist II</t>
  </si>
  <si>
    <t>01610C</t>
  </si>
  <si>
    <t>111</t>
  </si>
  <si>
    <t xml:space="preserve">Central Alarm Station Oper </t>
  </si>
  <si>
    <t>11020C</t>
  </si>
  <si>
    <t>063</t>
  </si>
  <si>
    <t xml:space="preserve">Claims Specialist </t>
  </si>
  <si>
    <t>02236C</t>
  </si>
  <si>
    <t>Code Compliance Specialist - Traffic</t>
  </si>
  <si>
    <t>02260C</t>
  </si>
  <si>
    <t>143</t>
  </si>
  <si>
    <t xml:space="preserve">Committee Clerk </t>
  </si>
  <si>
    <t>02350C</t>
  </si>
  <si>
    <t>030</t>
  </si>
  <si>
    <t xml:space="preserve">Community Service Officer </t>
  </si>
  <si>
    <t>N/A</t>
  </si>
  <si>
    <t>02355C</t>
  </si>
  <si>
    <t>099</t>
  </si>
  <si>
    <t xml:space="preserve">Complaint Investigation Officr </t>
  </si>
  <si>
    <t>02440C</t>
  </si>
  <si>
    <t>033</t>
  </si>
  <si>
    <t xml:space="preserve">Concierge Convention Center </t>
  </si>
  <si>
    <t>02627C</t>
  </si>
  <si>
    <t xml:space="preserve">Contract Compliance Officer </t>
  </si>
  <si>
    <t>02720C</t>
  </si>
  <si>
    <t>088</t>
  </si>
  <si>
    <t xml:space="preserve">Council Committee Coord </t>
  </si>
  <si>
    <t>02740C</t>
  </si>
  <si>
    <t>076</t>
  </si>
  <si>
    <t>Council Information Spec</t>
  </si>
  <si>
    <t>02775C</t>
  </si>
  <si>
    <t>105</t>
  </si>
  <si>
    <t xml:space="preserve">Crime Prevention Specialist </t>
  </si>
  <si>
    <t>02845C</t>
  </si>
  <si>
    <t xml:space="preserve">Customer Service Agent I </t>
  </si>
  <si>
    <t>02846C</t>
  </si>
  <si>
    <t>140</t>
  </si>
  <si>
    <t xml:space="preserve">Customer Service Agent II </t>
  </si>
  <si>
    <t>02850C</t>
  </si>
  <si>
    <t xml:space="preserve">Customer Service Rep I </t>
  </si>
  <si>
    <t>02860C</t>
  </si>
  <si>
    <t>067</t>
  </si>
  <si>
    <t xml:space="preserve">Customer Service Rep II </t>
  </si>
  <si>
    <t>03037C</t>
  </si>
  <si>
    <t>084</t>
  </si>
  <si>
    <t>Development Coordinator I</t>
  </si>
  <si>
    <t>03038C</t>
  </si>
  <si>
    <t xml:space="preserve">Development Coordinator II  </t>
  </si>
  <si>
    <t>03587C</t>
  </si>
  <si>
    <t xml:space="preserve">District Lead, Animal Control </t>
  </si>
  <si>
    <t>03627C</t>
  </si>
  <si>
    <t>027</t>
  </si>
  <si>
    <t>Document Solutions Technician I</t>
  </si>
  <si>
    <t>03628C</t>
  </si>
  <si>
    <t>Document Solutions Technician II</t>
  </si>
  <si>
    <t>03835C</t>
  </si>
  <si>
    <t>Election Specialist</t>
  </si>
  <si>
    <t>04024C</t>
  </si>
  <si>
    <t>130</t>
  </si>
  <si>
    <t xml:space="preserve">Engineering Tech I Eng Lab </t>
  </si>
  <si>
    <t>04010C</t>
  </si>
  <si>
    <t>012</t>
  </si>
  <si>
    <t xml:space="preserve">Engineering Tech I Seasonal </t>
  </si>
  <si>
    <t>04034C</t>
  </si>
  <si>
    <t xml:space="preserve">Engineering Tech II Eng Lab </t>
  </si>
  <si>
    <t>04044C</t>
  </si>
  <si>
    <t>150</t>
  </si>
  <si>
    <t xml:space="preserve">Engineering Tech III Graphic </t>
  </si>
  <si>
    <t>04048C</t>
  </si>
  <si>
    <t xml:space="preserve">Engineering Tech III Survey </t>
  </si>
  <si>
    <t>04031C</t>
  </si>
  <si>
    <t>003</t>
  </si>
  <si>
    <t xml:space="preserve">Engineering Technician Asst </t>
  </si>
  <si>
    <t>04022C</t>
  </si>
  <si>
    <t>Engineering Technician I - C</t>
  </si>
  <si>
    <t>04032C</t>
  </si>
  <si>
    <t>Engineering Technician II - C</t>
  </si>
  <si>
    <t>04042C</t>
  </si>
  <si>
    <t>Engineering Technician III - C</t>
  </si>
  <si>
    <t>04232C</t>
  </si>
  <si>
    <t>065</t>
  </si>
  <si>
    <t>Evidence Technician</t>
  </si>
  <si>
    <t>04260C</t>
  </si>
  <si>
    <t>151</t>
  </si>
  <si>
    <t>Exhibitor Srvc Specialist I</t>
  </si>
  <si>
    <t>04261C</t>
  </si>
  <si>
    <t>051</t>
  </si>
  <si>
    <t>Exhibitor Srvc Specialist II</t>
  </si>
  <si>
    <t>04382C</t>
  </si>
  <si>
    <t>119</t>
  </si>
  <si>
    <t xml:space="preserve">Fire Inspections Coordinator </t>
  </si>
  <si>
    <t>04384C</t>
  </si>
  <si>
    <t xml:space="preserve">Fire Inspections Speclst I </t>
  </si>
  <si>
    <t>04386C</t>
  </si>
  <si>
    <t xml:space="preserve">Fire Inspections Speclst II </t>
  </si>
  <si>
    <t>05035C</t>
  </si>
  <si>
    <t>083</t>
  </si>
  <si>
    <t>Forensic Photography Tech - C</t>
  </si>
  <si>
    <t>05062C</t>
  </si>
  <si>
    <t>Forensic Technician</t>
  </si>
  <si>
    <t>05330C</t>
  </si>
  <si>
    <t>081</t>
  </si>
  <si>
    <t xml:space="preserve">Graphic Designer I </t>
  </si>
  <si>
    <t>05340C</t>
  </si>
  <si>
    <t>090</t>
  </si>
  <si>
    <t xml:space="preserve">Graphic Designer II </t>
  </si>
  <si>
    <t>05412C</t>
  </si>
  <si>
    <t>108</t>
  </si>
  <si>
    <t xml:space="preserve">HR Associate </t>
  </si>
  <si>
    <t>05466C</t>
  </si>
  <si>
    <t xml:space="preserve">Inspector Board and Lodging </t>
  </si>
  <si>
    <t>05500C</t>
  </si>
  <si>
    <t>Inspector Environmental I</t>
  </si>
  <si>
    <t>05510C</t>
  </si>
  <si>
    <t xml:space="preserve">Inspector Environmental II </t>
  </si>
  <si>
    <t>05570C</t>
  </si>
  <si>
    <t xml:space="preserve">Inspector Housing I </t>
  </si>
  <si>
    <t>05580C</t>
  </si>
  <si>
    <t xml:space="preserve">Inspector Housing II </t>
  </si>
  <si>
    <t>05590C</t>
  </si>
  <si>
    <t xml:space="preserve">Inspector License Cons Svcs </t>
  </si>
  <si>
    <t>05665C</t>
  </si>
  <si>
    <t xml:space="preserve">Inspector Utility Connections </t>
  </si>
  <si>
    <t>05690C</t>
  </si>
  <si>
    <t xml:space="preserve">Inspector Zoning II </t>
  </si>
  <si>
    <t>10084C</t>
  </si>
  <si>
    <t>IT Deskside Support Technician I</t>
  </si>
  <si>
    <t>10085C</t>
  </si>
  <si>
    <t>IT Deskside Support Technician II</t>
  </si>
  <si>
    <t>10086C</t>
  </si>
  <si>
    <t>IT Service Desk Agent I</t>
  </si>
  <si>
    <t>10087C</t>
  </si>
  <si>
    <t>IT Service Desk Agent II</t>
  </si>
  <si>
    <t>05910C</t>
  </si>
  <si>
    <t xml:space="preserve">Laboratory Tech Seasonal </t>
  </si>
  <si>
    <t>05920C</t>
  </si>
  <si>
    <t>073</t>
  </si>
  <si>
    <t xml:space="preserve">Laboratory Technician </t>
  </si>
  <si>
    <t>05952C</t>
  </si>
  <si>
    <t>Lead Code Compliance Specialist -Traffic</t>
  </si>
  <si>
    <t>05985C</t>
  </si>
  <si>
    <t>101</t>
  </si>
  <si>
    <t xml:space="preserve">Lead Inspector Housing </t>
  </si>
  <si>
    <t>05995C</t>
  </si>
  <si>
    <t>Lead Inspector Lic &amp; Con Srv</t>
  </si>
  <si>
    <t>06005C</t>
  </si>
  <si>
    <t>Lead Inspector Problem Prpty</t>
  </si>
  <si>
    <t>06070C</t>
  </si>
  <si>
    <t>Legal Secretary-C</t>
  </si>
  <si>
    <t>06080C</t>
  </si>
  <si>
    <t xml:space="preserve">Legal Support Specialist </t>
  </si>
  <si>
    <t>07050C</t>
  </si>
  <si>
    <t>Mayors Office Associate</t>
  </si>
  <si>
    <t>07089C</t>
  </si>
  <si>
    <t xml:space="preserve">Medical Assistant </t>
  </si>
  <si>
    <t>07281C</t>
  </si>
  <si>
    <t xml:space="preserve">Office Support Specialist I </t>
  </si>
  <si>
    <t>07284C</t>
  </si>
  <si>
    <t xml:space="preserve">Office Support Specialist II </t>
  </si>
  <si>
    <t>07285C</t>
  </si>
  <si>
    <t xml:space="preserve">Office Support Specialist III </t>
  </si>
  <si>
    <t>07282C</t>
  </si>
  <si>
    <t>Office Support Speclst I (Conf)</t>
  </si>
  <si>
    <t>07286C</t>
  </si>
  <si>
    <t>Office Support Speclst III (Conf)</t>
  </si>
  <si>
    <t>07644C</t>
  </si>
  <si>
    <t>Payroll Technician</t>
  </si>
  <si>
    <t>07825C</t>
  </si>
  <si>
    <t>103</t>
  </si>
  <si>
    <t xml:space="preserve">Plan Examiner I  </t>
  </si>
  <si>
    <t>07900C</t>
  </si>
  <si>
    <t xml:space="preserve">Plan Review Specialist </t>
  </si>
  <si>
    <t>08080C</t>
  </si>
  <si>
    <t>121</t>
  </si>
  <si>
    <t xml:space="preserve">Police Cadet </t>
  </si>
  <si>
    <t>08130C</t>
  </si>
  <si>
    <t>Police Conduct Committee Clerk</t>
  </si>
  <si>
    <t>08241C</t>
  </si>
  <si>
    <t xml:space="preserve">Police Support Technician I </t>
  </si>
  <si>
    <t>08240C</t>
  </si>
  <si>
    <t xml:space="preserve">Police Support Technician II </t>
  </si>
  <si>
    <t>08340C</t>
  </si>
  <si>
    <t>160</t>
  </si>
  <si>
    <t xml:space="preserve">Program Aide II </t>
  </si>
  <si>
    <t>00000C</t>
  </si>
  <si>
    <t>Public Works Information/Dispatch Services Clerk</t>
  </si>
  <si>
    <t>08630C</t>
  </si>
  <si>
    <t>026</t>
  </si>
  <si>
    <t xml:space="preserve">Real Est Investigator Aide I  </t>
  </si>
  <si>
    <t>08650C</t>
  </si>
  <si>
    <t xml:space="preserve">Real Est Investigator Aide II </t>
  </si>
  <si>
    <t>08660C</t>
  </si>
  <si>
    <t>089</t>
  </si>
  <si>
    <t xml:space="preserve">Real Est Investigator I  </t>
  </si>
  <si>
    <t>08670C</t>
  </si>
  <si>
    <t>094</t>
  </si>
  <si>
    <t xml:space="preserve">Real Est Investigator II </t>
  </si>
  <si>
    <t>52775C</t>
  </si>
  <si>
    <t xml:space="preserve">Real Estate Assistant </t>
  </si>
  <si>
    <t>05277C</t>
  </si>
  <si>
    <t>Senior Graphic Designer</t>
  </si>
  <si>
    <t>09171C</t>
  </si>
  <si>
    <t>142</t>
  </si>
  <si>
    <t xml:space="preserve">Senior Legal Support Specialist  </t>
  </si>
  <si>
    <t>09280C</t>
  </si>
  <si>
    <t>144</t>
  </si>
  <si>
    <t xml:space="preserve">Solid Waste Aide  </t>
  </si>
  <si>
    <t>09285C</t>
  </si>
  <si>
    <t>Space Coordinator Property Services</t>
  </si>
  <si>
    <t>09350C</t>
  </si>
  <si>
    <t>011</t>
  </si>
  <si>
    <t xml:space="preserve">Stock Clerk I </t>
  </si>
  <si>
    <t>09360C</t>
  </si>
  <si>
    <t xml:space="preserve">Stock Clerk II </t>
  </si>
  <si>
    <t>09420C</t>
  </si>
  <si>
    <t>054</t>
  </si>
  <si>
    <t xml:space="preserve">Storekeeper  </t>
  </si>
  <si>
    <t>10630C</t>
  </si>
  <si>
    <t xml:space="preserve">Traffic Systems Operator </t>
  </si>
  <si>
    <t>10796C</t>
  </si>
  <si>
    <t>066</t>
  </si>
  <si>
    <t>Veterinary Technician</t>
  </si>
  <si>
    <t>Exempt Employees</t>
  </si>
  <si>
    <t>annual longevity beginning at the 10th year of service.</t>
  </si>
  <si>
    <t>annual longevity beginning at the 15th year of service.</t>
  </si>
  <si>
    <t>annual longevity beginning at the 20th year of service.</t>
  </si>
  <si>
    <t>annual longevity beginning at the 25th year of service.</t>
  </si>
  <si>
    <t>Non-exempt Employees</t>
  </si>
  <si>
    <t>hourly longevity beginning at the 10th year of service.</t>
  </si>
  <si>
    <t>hourly longevity beginning at the 15th year of service.</t>
  </si>
  <si>
    <t>hourly longevity beginning at the 20th year of service.</t>
  </si>
  <si>
    <t>hourly longevity beginning at the 25th year of service.</t>
  </si>
  <si>
    <t>SHIFT DIFFERENTIALS</t>
  </si>
  <si>
    <t>ACTING SUPERVISOR AT IMPOUND LOT</t>
  </si>
  <si>
    <t>ASSESSOR CERTIFICATION PREMIUMS and TEST REIMBURSEMENT</t>
  </si>
  <si>
    <t>2. Assessors who achieve and maintain an Senior Accredited Minnesota Assessor (SAMA) designation or Certified Assessment Evaluator (CAE) designation of</t>
  </si>
  <si>
    <t>hour when assigned as an Acting Supervisor at the Impound Lot.</t>
  </si>
  <si>
    <t xml:space="preserve"> per hour.</t>
  </si>
  <si>
    <t>per hour.</t>
  </si>
  <si>
    <t>Veterinary Care Technician</t>
  </si>
  <si>
    <t>Additionally, the City shall reimburse the employee for the cost of the certification test if the employee successfully passes the test.</t>
  </si>
  <si>
    <t>Water Quality Technician</t>
  </si>
  <si>
    <t>N63</t>
  </si>
  <si>
    <r>
      <rPr>
        <b/>
        <sz val="12"/>
        <rFont val="Calibri"/>
        <family val="2"/>
        <scheme val="minor"/>
      </rPr>
      <t>Provided that</t>
    </r>
    <r>
      <rPr>
        <sz val="12"/>
        <rFont val="Calibri"/>
        <family val="2"/>
        <scheme val="minor"/>
      </rPr>
      <t xml:space="preserve"> employees shall receive the following </t>
    </r>
    <r>
      <rPr>
        <b/>
        <sz val="12"/>
        <rFont val="Calibri"/>
        <family val="2"/>
        <scheme val="minor"/>
      </rPr>
      <t>Shift Differentials</t>
    </r>
    <r>
      <rPr>
        <sz val="12"/>
        <rFont val="Calibri"/>
        <family val="2"/>
        <scheme val="minor"/>
      </rPr>
      <t>:</t>
    </r>
  </si>
  <si>
    <r>
      <rPr>
        <b/>
        <sz val="12"/>
        <rFont val="Calibri"/>
        <family val="2"/>
        <scheme val="minor"/>
      </rPr>
      <t>Provided tha</t>
    </r>
    <r>
      <rPr>
        <sz val="12"/>
        <rFont val="Calibri"/>
        <family val="2"/>
        <scheme val="minor"/>
      </rPr>
      <t xml:space="preserve">t Assessor I's, Assessor II's, and Assessor III's are eligible to receive one certification premium for all hours paid, as follows: </t>
    </r>
  </si>
  <si>
    <t xml:space="preserve">should that same employee be authorized to "come in early" or "stay over", working overtime immediately adjacent to such a </t>
  </si>
  <si>
    <r>
      <t>L</t>
    </r>
    <r>
      <rPr>
        <b/>
        <sz val="12"/>
        <rFont val="Calibri"/>
        <family val="2"/>
        <scheme val="minor"/>
      </rPr>
      <t>ONGEVITY PAY</t>
    </r>
  </si>
  <si>
    <r>
      <rPr>
        <b/>
        <sz val="12"/>
        <rFont val="Calibri"/>
        <family val="2"/>
        <scheme val="minor"/>
      </rPr>
      <t>Provided that</t>
    </r>
    <r>
      <rPr>
        <sz val="12"/>
        <rFont val="Calibri"/>
        <family val="2"/>
        <scheme val="minor"/>
      </rPr>
      <t xml:space="preserve"> employees in this section shall receive the following longevity.  </t>
    </r>
  </si>
  <si>
    <t>[2.336]</t>
  </si>
  <si>
    <t>Water Qualitiy Technician</t>
  </si>
  <si>
    <t>10902C</t>
  </si>
  <si>
    <t>1. Assessors who achieve and maintain an Accredited Minnesota Assessor (AMA) designation shall be paid an additional one dollar and eight-point-eight cents</t>
  </si>
  <si>
    <t>Employees who actually work a schedule with a full shift that begins between 12:00 p.m. and 1:59 a.m. any weekday, or anytime on Saturday or Sunday</t>
  </si>
  <si>
    <t xml:space="preserve">shall be paid an additional one dollar and sixteen-point-five [$1.165] cents per hour for all hours worked on such a shift. In addition, </t>
  </si>
  <si>
    <t>shift, the one dollar and sixteen-point-five [$1.165] cents per hour differential shall also be applied to the overtime hours.</t>
  </si>
  <si>
    <t>[$1.088]</t>
  </si>
  <si>
    <t>the International Association of Assessing Officers shall be paid an additional two dollars and thirty-three-point-six cents [$2.336] per hour.</t>
  </si>
  <si>
    <r>
      <rPr>
        <b/>
        <sz val="12"/>
        <rFont val="Calibri"/>
        <family val="2"/>
        <scheme val="minor"/>
      </rPr>
      <t>Provided that</t>
    </r>
    <r>
      <rPr>
        <sz val="12"/>
        <rFont val="Calibri"/>
        <family val="2"/>
        <scheme val="minor"/>
      </rPr>
      <t xml:space="preserve"> the </t>
    </r>
    <r>
      <rPr>
        <u/>
        <sz val="12"/>
        <rFont val="Calibri"/>
        <family val="2"/>
        <scheme val="minor"/>
      </rPr>
      <t>Customer Service Representative</t>
    </r>
    <r>
      <rPr>
        <sz val="12"/>
        <rFont val="Calibri"/>
        <family val="2"/>
        <scheme val="minor"/>
      </rPr>
      <t xml:space="preserve"> will receive an additional one dollar seventy-seven-point-nine [$1.779] cents per </t>
    </r>
  </si>
  <si>
    <t xml:space="preserve">shall be paid an additional one dollar and eighteen- [$1.180] cents per hour for all hours worked on such a shift. In addition, </t>
  </si>
  <si>
    <t>shift, the one dollar and eighteen [$1.180] cents per hour differential shall also be applied to the overtime hours.</t>
  </si>
  <si>
    <r>
      <rPr>
        <b/>
        <sz val="12"/>
        <rFont val="Calibri"/>
        <family val="2"/>
        <scheme val="minor"/>
      </rPr>
      <t>Provided that</t>
    </r>
    <r>
      <rPr>
        <sz val="12"/>
        <rFont val="Calibri"/>
        <family val="2"/>
        <scheme val="minor"/>
      </rPr>
      <t xml:space="preserve"> the </t>
    </r>
    <r>
      <rPr>
        <u/>
        <sz val="12"/>
        <rFont val="Calibri"/>
        <family val="2"/>
        <scheme val="minor"/>
      </rPr>
      <t>Customer Service Representative</t>
    </r>
    <r>
      <rPr>
        <sz val="12"/>
        <rFont val="Calibri"/>
        <family val="2"/>
        <scheme val="minor"/>
      </rPr>
      <t xml:space="preserve"> will receive an additional one dollar eighty-point-one [$1.801] cents per </t>
    </r>
  </si>
  <si>
    <t>1. Assessors who achieve and maintain an Accredited Minnesota Assessor (AMA) designation shall be paid an additional one dollar and ten-point-two cents</t>
  </si>
  <si>
    <t>[1.102]</t>
  </si>
  <si>
    <t>the International Association of Assessing Officers shall be paid an additional two dollars and thirty-six-point-five cents [$2.365] per hour.</t>
  </si>
  <si>
    <r>
      <rPr>
        <b/>
        <sz val="12"/>
        <rFont val="Calibri"/>
        <family val="2"/>
        <scheme val="minor"/>
      </rPr>
      <t>Provided that</t>
    </r>
    <r>
      <rPr>
        <sz val="12"/>
        <rFont val="Calibri"/>
        <family val="2"/>
        <scheme val="minor"/>
      </rPr>
      <t xml:space="preserve"> the </t>
    </r>
    <r>
      <rPr>
        <u/>
        <sz val="12"/>
        <rFont val="Calibri"/>
        <family val="2"/>
        <scheme val="minor"/>
      </rPr>
      <t>Customer Service Representative</t>
    </r>
    <r>
      <rPr>
        <sz val="12"/>
        <rFont val="Calibri"/>
        <family val="2"/>
        <scheme val="minor"/>
      </rPr>
      <t xml:space="preserve"> will receive an additional one dollar eighty-one-point-nine [$1.819] cents per </t>
    </r>
  </si>
  <si>
    <t xml:space="preserve">shall be paid an additional one dollar and eighteen-point-two [$1.192] cents per hour for all hours worked on such a shift. In addition, </t>
  </si>
  <si>
    <t>1. Assessors who achieve and maintain an Accredited Minnesota Assessor (AMA) designation shall be paid an additional one dollar and eleven-point-three cents</t>
  </si>
  <si>
    <t>[1.113]</t>
  </si>
  <si>
    <t>the International Association of Assessing Officers shall be paid an additional two dollars and thirty-eight-point-nine cents [$2.389] per hour.</t>
  </si>
  <si>
    <t>shift, the one dollar and nineteen-point-two [$1.192] cents per hour differential shall also be applied to the overtime hours.</t>
  </si>
  <si>
    <t xml:space="preserve">shall be paid an additional one dollar and twenty-one [$1.210] cents per hour for all hours worked on such a shift. In addition, </t>
  </si>
  <si>
    <t>shift, the one dollar and twenty-one [$1.210] cents per hour differential shall also be applied to the overtime hours.</t>
  </si>
  <si>
    <r>
      <rPr>
        <b/>
        <sz val="12"/>
        <rFont val="Calibri"/>
        <family val="2"/>
        <scheme val="minor"/>
      </rPr>
      <t>Provided that</t>
    </r>
    <r>
      <rPr>
        <sz val="12"/>
        <rFont val="Calibri"/>
        <family val="2"/>
        <scheme val="minor"/>
      </rPr>
      <t xml:space="preserve"> the </t>
    </r>
    <r>
      <rPr>
        <u/>
        <sz val="12"/>
        <rFont val="Calibri"/>
        <family val="2"/>
        <scheme val="minor"/>
      </rPr>
      <t>Customer Service Representative</t>
    </r>
    <r>
      <rPr>
        <sz val="12"/>
        <rFont val="Calibri"/>
        <family val="2"/>
        <scheme val="minor"/>
      </rPr>
      <t xml:space="preserve"> will receive an additional one dollar eighty-four-point-six [$1.846] cents per </t>
    </r>
  </si>
  <si>
    <t>1. Assessors who achieve and maintain an Accredited Minnesota Assessor (AMA) designation shall be paid an additional one dollar and thirteen cents</t>
  </si>
  <si>
    <t>[1.130]</t>
  </si>
  <si>
    <t>the International Association of Assessing Officers shall be paid an additional two dollars and forty-two-point-five cents [$2.425] per hour.</t>
  </si>
  <si>
    <t xml:space="preserve">shall be paid an additional one dollar and twenty-two-point-two [$1.222] cents per hour for all hours worked on such a shift. In addition, </t>
  </si>
  <si>
    <t>shift, the one dollar and twemty-two-point-two [$1.222] cents per hour differential shall also be applied to the overtime hours.</t>
  </si>
  <si>
    <r>
      <rPr>
        <b/>
        <sz val="12"/>
        <rFont val="Calibri"/>
        <family val="2"/>
        <scheme val="minor"/>
      </rPr>
      <t>Provided that</t>
    </r>
    <r>
      <rPr>
        <sz val="12"/>
        <rFont val="Calibri"/>
        <family val="2"/>
        <scheme val="minor"/>
      </rPr>
      <t xml:space="preserve"> the </t>
    </r>
    <r>
      <rPr>
        <u/>
        <sz val="12"/>
        <rFont val="Calibri"/>
        <family val="2"/>
        <scheme val="minor"/>
      </rPr>
      <t>Customer Service Representative</t>
    </r>
    <r>
      <rPr>
        <sz val="12"/>
        <rFont val="Calibri"/>
        <family val="2"/>
        <scheme val="minor"/>
      </rPr>
      <t xml:space="preserve"> will receive an additional one dollar eighty-six-point-four [$1.864] cents per </t>
    </r>
  </si>
  <si>
    <t>1. Assessors who achieve and maintain an Accredited Minnesota Assessor (AMA) designation shall be paid an additional one dollar and fourteen-point-one cents</t>
  </si>
  <si>
    <t>[1.141]</t>
  </si>
  <si>
    <t>the International Association of Assessing Officers shall be paid an additional two dollars and forty-four-point-nine cents [$2.449] per hour.</t>
  </si>
  <si>
    <t>Total Points</t>
  </si>
  <si>
    <t>FLSA &amp; OTC</t>
  </si>
  <si>
    <t xml:space="preserve">Effective at the beginning of the pay period that includes July 1, 2018 </t>
  </si>
  <si>
    <t xml:space="preserve">Effective at the beginning of the pay period that includes January 1, 2018 </t>
  </si>
  <si>
    <t xml:space="preserve">Effective at the beginning of the pay period that includes July 1, 2019 </t>
  </si>
  <si>
    <t>Effective at the beginning of the pay period that includes July 1, 2017:</t>
  </si>
  <si>
    <t>Effective at the beginning of the pay period that includes January 1, 2019</t>
  </si>
  <si>
    <t>Step 1</t>
  </si>
  <si>
    <t xml:space="preserve">Step 5 </t>
  </si>
  <si>
    <r>
      <t>Effective at the start of the payperiod that includes</t>
    </r>
    <r>
      <rPr>
        <b/>
        <sz val="16"/>
        <color rgb="FF339933"/>
        <rFont val="Calibri"/>
        <family val="2"/>
        <scheme val="minor"/>
      </rPr>
      <t xml:space="preserve"> December 30, 2018 :</t>
    </r>
  </si>
  <si>
    <t>Grandfather Schedule Step 21</t>
  </si>
  <si>
    <t>Grandfather Schedule Step 22</t>
  </si>
  <si>
    <t>Grandfather Schedule Step 23</t>
  </si>
  <si>
    <t>Grandfather Schedule Step 24</t>
  </si>
  <si>
    <t>Grandfather Schedule Step 25</t>
  </si>
  <si>
    <t xml:space="preserve">Step one of all 6-step Schedules is eliminated; All employees' Step name will change to adust the schedule to the Step 1 - 5 format (i.s. no change in compensation rate is caused by the schedule contraction.) </t>
  </si>
  <si>
    <t>Grandfather Schedule Step 26</t>
  </si>
  <si>
    <t xml:space="preserve">When an incumbent employee is reclassified along with their position following a City job audit to a job providing a higher maximum salary, they are assigned "Step-to-Step" from the Grandfather Schedule to this "NEW Schedule", as shown here: </t>
  </si>
  <si>
    <t xml:space="preserve"> (FOR EMPLOYEES HIRED, DETAILED, RECLASSIFIED OR PROMOTED ON OR AFTER JULY 1, 2017)</t>
  </si>
  <si>
    <r>
      <t>AFSCME  Council 5 - Local 9 - Clerical &amp; Technical</t>
    </r>
    <r>
      <rPr>
        <b/>
        <sz val="16"/>
        <color rgb="FF339933"/>
        <rFont val="Calibri"/>
        <family val="2"/>
        <scheme val="minor"/>
      </rPr>
      <t xml:space="preserve"> NEW SCHEDULE </t>
    </r>
  </si>
  <si>
    <r>
      <t xml:space="preserve">AFSCME  Council 5 - Local 9 - Clerical &amp; Technical </t>
    </r>
    <r>
      <rPr>
        <b/>
        <sz val="16"/>
        <color rgb="FF339933"/>
        <rFont val="Calibri"/>
        <family val="2"/>
        <scheme val="minor"/>
      </rPr>
      <t xml:space="preserve">NEW SCHEDULE </t>
    </r>
  </si>
  <si>
    <r>
      <rPr>
        <b/>
        <sz val="14"/>
        <color rgb="FF339933"/>
        <rFont val="Calibri"/>
        <family val="2"/>
        <scheme val="minor"/>
      </rPr>
      <t xml:space="preserve">AFSCME  Council 5 - Local 9 - Clerical &amp; Technical NEW SCHEDULE   </t>
    </r>
    <r>
      <rPr>
        <b/>
        <u/>
        <sz val="14"/>
        <color rgb="FF339933"/>
        <rFont val="Calibri"/>
        <family val="2"/>
        <scheme val="minor"/>
      </rPr>
      <t xml:space="preserve">    </t>
    </r>
    <r>
      <rPr>
        <sz val="14"/>
        <color rgb="FF339933"/>
        <rFont val="Calibri"/>
        <family val="2"/>
        <scheme val="minor"/>
      </rPr>
      <t xml:space="preserve">                                                                                                                    </t>
    </r>
    <r>
      <rPr>
        <sz val="12"/>
        <color rgb="FF339933"/>
        <rFont val="Calibri"/>
        <family val="2"/>
        <scheme val="minor"/>
      </rPr>
      <t xml:space="preserve"> (FOR EMPLOYEES HIRED, DETAILED, RECLASSIFIED OR PROMOTED ON OR AFTER JULY 1, 2017)</t>
    </r>
  </si>
  <si>
    <r>
      <t xml:space="preserve">AFSCME  Council 5 - Local 9 - Clerical &amp; Technical </t>
    </r>
    <r>
      <rPr>
        <b/>
        <sz val="16"/>
        <color rgb="FF339933"/>
        <rFont val="Calibri"/>
        <family val="2"/>
        <scheme val="minor"/>
      </rPr>
      <t xml:space="preserve">NEW SCHEDULE                </t>
    </r>
    <r>
      <rPr>
        <b/>
        <sz val="14"/>
        <color rgb="FF339933"/>
        <rFont val="Calibri"/>
        <family val="2"/>
        <scheme val="minor"/>
      </rPr>
      <t xml:space="preserve">                                                                                                           </t>
    </r>
  </si>
  <si>
    <t>New Sal Grade</t>
  </si>
  <si>
    <t>N33</t>
  </si>
  <si>
    <t>N41</t>
  </si>
  <si>
    <t>N43</t>
  </si>
  <si>
    <t>N51</t>
  </si>
  <si>
    <t>N52</t>
  </si>
  <si>
    <t>N53</t>
  </si>
  <si>
    <t>N61</t>
  </si>
  <si>
    <t>N62</t>
  </si>
  <si>
    <t>N71</t>
  </si>
  <si>
    <t>N72</t>
  </si>
  <si>
    <t>N82</t>
  </si>
  <si>
    <t>N83</t>
  </si>
  <si>
    <t>N91</t>
  </si>
  <si>
    <t>E82</t>
  </si>
  <si>
    <t>E91</t>
  </si>
  <si>
    <t>Police Internal Affairs Support Specialist</t>
  </si>
  <si>
    <t>Use this to make new salary schedules for new jobs in AFSCME General Unit 2017 2018 2019</t>
  </si>
  <si>
    <t>SEE TAB TRITIER MAX 4NEW JOBS 17 18 19 FOR MAX RATE CALCS</t>
  </si>
  <si>
    <t>Computed with AFSCME</t>
  </si>
  <si>
    <t xml:space="preserve">Schedule Contraction; employees stay on step of same pay rate as before contraction, though the name of the step changes. </t>
  </si>
  <si>
    <t>Pts</t>
  </si>
  <si>
    <t>Salary Grade</t>
  </si>
  <si>
    <r>
      <rPr>
        <sz val="12"/>
        <color rgb="FFFF0000"/>
        <rFont val="Arial"/>
        <family val="2"/>
      </rPr>
      <t>Compute July 2017</t>
    </r>
    <r>
      <rPr>
        <sz val="12"/>
        <rFont val="Arial"/>
        <family val="2"/>
      </rPr>
      <t xml:space="preserve"> top step: (1/1/2018 max/ January 2018 ATB)</t>
    </r>
  </si>
  <si>
    <r>
      <rPr>
        <sz val="12"/>
        <color rgb="FFFF0000"/>
        <rFont val="Arial"/>
        <family val="2"/>
      </rPr>
      <t>Compute January 2018</t>
    </r>
    <r>
      <rPr>
        <sz val="12"/>
        <rFont val="Arial"/>
        <family val="2"/>
      </rPr>
      <t xml:space="preserve"> top step (7/1/2018 max/ July 2018 ATB)</t>
    </r>
  </si>
  <si>
    <r>
      <rPr>
        <sz val="12"/>
        <color rgb="FFFF0000"/>
        <rFont val="Arial"/>
        <family val="2"/>
      </rPr>
      <t>Compute July 2018</t>
    </r>
    <r>
      <rPr>
        <sz val="12"/>
        <rFont val="Arial"/>
        <family val="2"/>
      </rPr>
      <t xml:space="preserve"> top step (1/1/2019 max/ January 2019 ATB)</t>
    </r>
  </si>
  <si>
    <t>12/30/2018 top step no change from July</t>
  </si>
  <si>
    <r>
      <t>Compute January 2019</t>
    </r>
    <r>
      <rPr>
        <sz val="12"/>
        <rFont val="Arial"/>
        <family val="2"/>
      </rPr>
      <t xml:space="preserve"> top step (1/1/2019 max/ July 2019 ATB)</t>
    </r>
  </si>
  <si>
    <t xml:space="preserve">Points </t>
  </si>
  <si>
    <t># in Tri-tier</t>
  </si>
  <si>
    <t>N42</t>
  </si>
  <si>
    <t>N73</t>
  </si>
  <si>
    <t>N81</t>
  </si>
  <si>
    <t>N92</t>
  </si>
  <si>
    <t>N93</t>
  </si>
  <si>
    <t>E81</t>
  </si>
  <si>
    <t>same as 12/30/2017</t>
  </si>
  <si>
    <t>E83</t>
  </si>
  <si>
    <t>E92</t>
  </si>
  <si>
    <t>E93</t>
  </si>
  <si>
    <t>E01</t>
  </si>
  <si>
    <t>E02</t>
  </si>
  <si>
    <t>E03</t>
  </si>
  <si>
    <t>E11</t>
  </si>
  <si>
    <t>E12</t>
  </si>
  <si>
    <t>E13</t>
  </si>
  <si>
    <t>N101</t>
  </si>
  <si>
    <t>N102</t>
  </si>
  <si>
    <t>N103</t>
  </si>
  <si>
    <t>N03</t>
  </si>
  <si>
    <t>N111</t>
  </si>
  <si>
    <t>N11</t>
  </si>
  <si>
    <t>N112</t>
  </si>
  <si>
    <t>N12</t>
  </si>
  <si>
    <t>N113</t>
  </si>
  <si>
    <t>N13</t>
  </si>
  <si>
    <t xml:space="preserve">Complaint Investigation Officer </t>
  </si>
  <si>
    <t xml:space="preserve">Council Committee Coordinator </t>
  </si>
  <si>
    <t>Exhibitor Services Specialist I</t>
  </si>
  <si>
    <t>Exhibitor Services Specialist II</t>
  </si>
  <si>
    <t xml:space="preserve">Fire Inspections Specialist I </t>
  </si>
  <si>
    <t xml:space="preserve">Fire Inspections Specialist II </t>
  </si>
  <si>
    <t>Lead Inspector License &amp; Con Services</t>
  </si>
  <si>
    <t>Lead Inspector Problem Property</t>
  </si>
  <si>
    <t>Office Support Specialist I (Conf)</t>
  </si>
  <si>
    <t>Office Support Specialist III (Conf)</t>
  </si>
  <si>
    <t>Legal Secretary</t>
  </si>
  <si>
    <t xml:space="preserve">Forensic Photography Tech </t>
  </si>
  <si>
    <t xml:space="preserve">Engineering Technician I </t>
  </si>
  <si>
    <t xml:space="preserve">Engineering Technician II </t>
  </si>
  <si>
    <t xml:space="preserve">Engineering Technician III </t>
  </si>
  <si>
    <t>Lead Inspector Licenses &amp; Con Services</t>
  </si>
  <si>
    <t>Associate Buyer</t>
  </si>
  <si>
    <t>Lead Inspector Problem Properties</t>
  </si>
  <si>
    <t>Forensic Photography Tech</t>
  </si>
  <si>
    <t>Engineering Technician I</t>
  </si>
  <si>
    <t>08143C</t>
  </si>
  <si>
    <t>50905C</t>
  </si>
  <si>
    <t>911 Quality Assurance Technician</t>
  </si>
  <si>
    <t>911 Quality Assurance Technian</t>
  </si>
  <si>
    <t>Hard coded some amounts</t>
  </si>
  <si>
    <t>LONGEVITY PAY</t>
  </si>
  <si>
    <t xml:space="preserve">Updated as per outcome of job class study report written 9/24/2018 </t>
  </si>
  <si>
    <t xml:space="preserve">Fire Inspections Specialist III </t>
  </si>
  <si>
    <t>Lead Program Relocation Coordinator</t>
  </si>
  <si>
    <t>IT Security Specialist I</t>
  </si>
  <si>
    <t>IT Security Specialist II</t>
  </si>
  <si>
    <t>06013C</t>
  </si>
  <si>
    <t xml:space="preserve">Updated as per outcome of job class study report written 6/3/2019 </t>
  </si>
  <si>
    <t>Updated as per outcome of job class study report written 10/1/2018</t>
  </si>
  <si>
    <t>Updated as per outcome of job class study report written 12/9/2018</t>
  </si>
  <si>
    <t>52926C</t>
  </si>
  <si>
    <t>52925C</t>
  </si>
  <si>
    <t>Brenda Miller</t>
  </si>
  <si>
    <t>Forensic FirearmsTechnician</t>
  </si>
  <si>
    <t>Changed Forensic Photography Technician (Grade 6) to Forensic Technician</t>
  </si>
  <si>
    <t>Changed Forensic Technician (Grade 7) to Forensic Firearms Technician</t>
  </si>
  <si>
    <r>
      <rPr>
        <b/>
        <sz val="12"/>
        <color theme="1"/>
        <rFont val="Calibri"/>
        <family val="2"/>
        <scheme val="minor"/>
      </rPr>
      <t>Provided that</t>
    </r>
    <r>
      <rPr>
        <sz val="12"/>
        <color theme="1"/>
        <rFont val="Calibri"/>
        <family val="2"/>
        <scheme val="minor"/>
      </rPr>
      <t xml:space="preserve"> employees in this section shall receive the following longevity.  </t>
    </r>
  </si>
  <si>
    <r>
      <rPr>
        <b/>
        <sz val="12"/>
        <color theme="1"/>
        <rFont val="Calibri"/>
        <family val="2"/>
        <scheme val="minor"/>
      </rPr>
      <t>Provided that</t>
    </r>
    <r>
      <rPr>
        <sz val="12"/>
        <color theme="1"/>
        <rFont val="Calibri"/>
        <family val="2"/>
        <scheme val="minor"/>
      </rPr>
      <t xml:space="preserve"> employees shall receive the following </t>
    </r>
    <r>
      <rPr>
        <b/>
        <sz val="12"/>
        <color theme="1"/>
        <rFont val="Calibri"/>
        <family val="2"/>
        <scheme val="minor"/>
      </rPr>
      <t>Shift Differentials</t>
    </r>
    <r>
      <rPr>
        <sz val="12"/>
        <color theme="1"/>
        <rFont val="Calibri"/>
        <family val="2"/>
        <scheme val="minor"/>
      </rPr>
      <t>:</t>
    </r>
  </si>
  <si>
    <r>
      <rPr>
        <b/>
        <sz val="12"/>
        <color theme="1"/>
        <rFont val="Calibri"/>
        <family val="2"/>
        <scheme val="minor"/>
      </rPr>
      <t>Provided that</t>
    </r>
    <r>
      <rPr>
        <sz val="12"/>
        <color theme="1"/>
        <rFont val="Calibri"/>
        <family val="2"/>
        <scheme val="minor"/>
      </rPr>
      <t xml:space="preserve"> the </t>
    </r>
    <r>
      <rPr>
        <u/>
        <sz val="12"/>
        <color theme="1"/>
        <rFont val="Calibri"/>
        <family val="2"/>
        <scheme val="minor"/>
      </rPr>
      <t>Customer Service Representative</t>
    </r>
    <r>
      <rPr>
        <sz val="12"/>
        <color theme="1"/>
        <rFont val="Calibri"/>
        <family val="2"/>
        <scheme val="minor"/>
      </rPr>
      <t xml:space="preserve"> will receive an additional one dollar eighty-six-point-four [$1.864] cents per </t>
    </r>
  </si>
  <si>
    <r>
      <rPr>
        <b/>
        <sz val="12"/>
        <color theme="1"/>
        <rFont val="Calibri"/>
        <family val="2"/>
        <scheme val="minor"/>
      </rPr>
      <t>Provided tha</t>
    </r>
    <r>
      <rPr>
        <sz val="12"/>
        <color theme="1"/>
        <rFont val="Calibri"/>
        <family val="2"/>
        <scheme val="minor"/>
      </rPr>
      <t xml:space="preserve">t Assessor I's, Assessor II's, and Assessor III's are eligible to receive one certification premium for all hours paid, as follows: </t>
    </r>
  </si>
  <si>
    <r>
      <t>AFSCME  Council 5 - Local 9 - Clerical &amp; Technical</t>
    </r>
    <r>
      <rPr>
        <b/>
        <sz val="16"/>
        <color rgb="FF00B050"/>
        <rFont val="Calibri"/>
        <family val="2"/>
        <scheme val="minor"/>
      </rPr>
      <t xml:space="preserve"> NEW SCHEDULE </t>
    </r>
  </si>
  <si>
    <t>Coordinator Water Pumping Stations</t>
  </si>
  <si>
    <t>`</t>
  </si>
  <si>
    <t>04950C</t>
  </si>
  <si>
    <t>Legislative Clerk</t>
  </si>
  <si>
    <t>Nelmspk0: Effective 7/1/2019:
Allows Regular Step Progression.
At the start of the pay periodthat includes July 1 2019:  Increases Longevity 1.0%. 
Increases Shift Differentials and premiums 1.0% 
Match the top step of all wage/salary schedules to top step of the "Grandfather Schedule" and reduce each lower step 5%.
Saftey Shoe Allowance remains $140 per year. 
Fires Inspection, Animal Control and Traffic Control  Uniform allocation remains $1,000 per year. 
Veterinary Care Technicians Uniform Allowance remains $750 per year..</t>
  </si>
  <si>
    <t>Pam Nelms</t>
  </si>
  <si>
    <t>Nelmspk0: Effective 1/1/2019:
Allows Regular Step Progression.
At the start of the pay periodthat includes January 1 2019:  Increases Longevity 1.5%. 
Increases Shift Differentials and premium rates 1.5% 
Matches top step of "Grandfather Schedule" and reduces each lower step by 5%. 
Saftey Shoe Allowance remains $140 per year. 
Fires Inspection, Animal Control and Traffic Control  Uniform allocation remains $1,000 per year. 
Veterinary Care Technicians Uniform Allowance remains $750 per year.</t>
  </si>
  <si>
    <t>Nelmspk0: Effective 12/30/2018:
Allows Regular Step Progression.
On December30, 2018:  Eliminate step 1 of all schedule with 6 steps. 
All employees in this schedule will see the name of the Step that they are on change (step 2 becomes step 1, etc.) so that their pay remains the same exactly for this salary structure change.</t>
  </si>
  <si>
    <t>Nelmspk0: Effective At the start of the pay periodthat includes July 1 2018:  
Allows Step Progression
Increases Longevity 1.0%.
Increases Shift Differentials and premiums 1.0% 
Match all wage/salary rates' top step to the top step in the "Grandfather Schedule" with 5% reductions for each lower step.  
Saftey Shoe Allowance remains $140 per year. 
Fires Inspection, Animal Control and Traffic Control  Uniform allocation remains $1,000 per year. 
Veterinary Care Technicians Uniform Allowance remains $750 per year.</t>
  </si>
  <si>
    <t>Allows Step Progression
Increases Longevity 1.25%. 
Increases Shift Differentials and premiums 1.25% 
Match all wage/salary rates' top step to the top step in the "Grandfather Schedule" with 6% reductions for each lower step.  
Safety Shoe Allowance remains $140 per year. 
Fires Inspection, Animal Control and Traffic Control  Uniform allocation remains $1,000 per year. 
Veterinary Care Technicians Uniform Allowance remains $750 per year..</t>
  </si>
  <si>
    <t>unknown - presumably Pam Nelms</t>
  </si>
  <si>
    <t>Nelmspk0: Effective 1/1/2017:
 THIS IS A NEW STRUCTURE FOR THE AFSCME UNIT, APPLIES ONLY TO EMPLOYEES WHO ARE HIRED, PROMOTED, TRANSFERRED, DETAILED OR RECLASSIFIED TO AN AFSCME POSITION WITH AN EFFECTIVE DATE AFTER JULY 1, 2017.
At the start of the pay periodthat includes July 12017: 
NOTES:
Saftey Shoe Allowance = $140 per year. 
Fires Inspection, Animal Control and Traffic Control  Uniform allocation to  $1,000 per year.
Veterinary Care Technicians Uniform Allowance to $750 per year.
(The top step of this schedule is equal to the top step of the "Grandfather Schedule", with reductions of 6% for each earlier step in schedule.  Solid Waste Aide is converted to a 6-step schedule, Police Cadet remains a single step, and Community Service Officer remains a 4-step schedule.)</t>
  </si>
  <si>
    <t>Added Legislative Clerk (Grade 8) - currently hidden</t>
  </si>
  <si>
    <t>Removed exempt duplicate rows that were hourly rates (versus annual)</t>
  </si>
  <si>
    <t>59231C</t>
  </si>
  <si>
    <t>Assessing Technician</t>
  </si>
  <si>
    <t>Hid Legislative Clerk pending union approval</t>
  </si>
  <si>
    <t>Added Assessing Technician - active on PeopleSoft but not on list</t>
  </si>
  <si>
    <t>Removed Plan Review Specialist because the job is inactive in PeopleSoft</t>
  </si>
  <si>
    <t>Completed audit</t>
  </si>
  <si>
    <t>52947C</t>
  </si>
  <si>
    <t>Unhid Legislative Clerk</t>
  </si>
  <si>
    <t>Process Logic Control Technician</t>
  </si>
  <si>
    <t>Added Process Logic Control Technician</t>
  </si>
  <si>
    <t xml:space="preserve">52956C </t>
  </si>
  <si>
    <t>Added Visual Communications Management Coord</t>
  </si>
  <si>
    <t>Visual Communications Management Coord</t>
  </si>
  <si>
    <t xml:space="preserve">52950C </t>
  </si>
  <si>
    <t>Corrected HR Associate salary structure</t>
  </si>
  <si>
    <t>Error</t>
  </si>
  <si>
    <t>Correct</t>
  </si>
  <si>
    <t>Guest Services Support Technician</t>
  </si>
  <si>
    <t xml:space="preserve">52979C </t>
  </si>
  <si>
    <t>145</t>
  </si>
  <si>
    <t>Security Specialist</t>
  </si>
  <si>
    <t>52978C</t>
  </si>
  <si>
    <t>Added Guest Services Support Technician</t>
  </si>
  <si>
    <t>corrected points for Assessor II to 448</t>
  </si>
  <si>
    <t>corrected points for Process Logic Control Technician from 337 to 338</t>
  </si>
  <si>
    <t>52988C</t>
  </si>
  <si>
    <t>MPD Kit Coordinator</t>
  </si>
  <si>
    <t>Added MPD Kit Coordinator</t>
  </si>
  <si>
    <t>59404C</t>
  </si>
  <si>
    <t>Healthy Homes Inspections Coordinator</t>
  </si>
  <si>
    <t>Added Healthy Homes Inspections Coordinator</t>
  </si>
  <si>
    <t>Public Service Agent</t>
  </si>
  <si>
    <t>52981C</t>
  </si>
  <si>
    <t>Added Public Service Agent</t>
  </si>
  <si>
    <t>59409C</t>
  </si>
  <si>
    <t>Community Pet Case Coordinator</t>
  </si>
  <si>
    <t>Added Community Pet Case Coordinator</t>
  </si>
  <si>
    <t>Service Center Agent</t>
  </si>
  <si>
    <t>52996C</t>
  </si>
  <si>
    <t>Added Service Center Agent</t>
  </si>
  <si>
    <t>Date</t>
  </si>
  <si>
    <t>Updated By</t>
  </si>
  <si>
    <t>Action</t>
  </si>
  <si>
    <t>Date Scheduled Submitted</t>
  </si>
  <si>
    <t>52994C</t>
  </si>
  <si>
    <t>161</t>
  </si>
  <si>
    <t>MPD Warehouse Specialist</t>
  </si>
  <si>
    <t>Added MPD Warehouse Specialist</t>
  </si>
  <si>
    <t>Updated PST I salary grade, schedule, &amp; points</t>
  </si>
  <si>
    <t>Updated PST II salary grade, schedule, &amp; points</t>
  </si>
  <si>
    <t>Added MPD TAC/RMS job</t>
  </si>
  <si>
    <t>MPD TAC/RMS</t>
  </si>
  <si>
    <t>53000C</t>
  </si>
  <si>
    <t>Body Worn Cameras Specialist</t>
  </si>
  <si>
    <t>59412C</t>
  </si>
  <si>
    <t>Added MPD Body Work Cameras Specialists</t>
  </si>
  <si>
    <t>216</t>
  </si>
  <si>
    <t>Removed Council Committee Coordinator - inactivated 12/31/2019</t>
  </si>
  <si>
    <t>52974C</t>
  </si>
  <si>
    <t>095</t>
  </si>
  <si>
    <t>Special Service District Coordinator</t>
  </si>
  <si>
    <t>Added Special Service District Coordinator</t>
  </si>
  <si>
    <t>Police Support Specialist</t>
  </si>
  <si>
    <t>53007C</t>
  </si>
  <si>
    <t>125</t>
  </si>
  <si>
    <t>Added Police Support Specialist (53007C)</t>
  </si>
  <si>
    <t>IT Deskside Support Technician III</t>
  </si>
  <si>
    <t>123</t>
  </si>
  <si>
    <t>59415C</t>
  </si>
  <si>
    <t>Added IT Deskside Support Tech III</t>
  </si>
  <si>
    <t>MPD Field Technology Specialist</t>
  </si>
  <si>
    <t>Added MPD Field Technology Specialist</t>
  </si>
  <si>
    <t>Added Vendor Records Specialist</t>
  </si>
  <si>
    <t>Vendor Records Specialist</t>
  </si>
  <si>
    <t>53011C</t>
  </si>
  <si>
    <t>53022C</t>
  </si>
  <si>
    <t>126</t>
  </si>
  <si>
    <t>Community Partnership Liaison</t>
  </si>
  <si>
    <t>Added Community Partnership Liaison</t>
  </si>
  <si>
    <t>129</t>
  </si>
  <si>
    <t>Updated Buyer</t>
  </si>
  <si>
    <t>Updated points/salary schedule for MPD Field Technology Spec</t>
  </si>
  <si>
    <t>131</t>
  </si>
  <si>
    <t>Updated MPD Kit Coordinator</t>
  </si>
  <si>
    <t>Inspector Housing II - SIG</t>
  </si>
  <si>
    <t>53025C</t>
  </si>
  <si>
    <t>Added Inspector Housing II - SIG</t>
  </si>
  <si>
    <t>Customer Service Rep - Lead</t>
  </si>
  <si>
    <t>CSRL</t>
  </si>
  <si>
    <t>Update</t>
  </si>
  <si>
    <t>Y</t>
  </si>
  <si>
    <t>Longevity</t>
  </si>
  <si>
    <t>10thEx</t>
  </si>
  <si>
    <t>15thEx</t>
  </si>
  <si>
    <t>20thEx</t>
  </si>
  <si>
    <t>25thEx</t>
  </si>
  <si>
    <t>10thNEx</t>
  </si>
  <si>
    <t>15thNEx</t>
  </si>
  <si>
    <t>20thNEx</t>
  </si>
  <si>
    <t>25thNEx</t>
  </si>
  <si>
    <t>CAFM1</t>
  </si>
  <si>
    <t>CAFEVE</t>
  </si>
  <si>
    <t>CAFNIT</t>
  </si>
  <si>
    <t>CAFWKE</t>
  </si>
  <si>
    <t>CAFLDS</t>
  </si>
  <si>
    <t>CAFAMA</t>
  </si>
  <si>
    <t>TL-Morning Shift Premium CAF</t>
  </si>
  <si>
    <t>TL-Evening Shift Premium-CAF</t>
  </si>
  <si>
    <t>TL-Night Shift Premium-CAF</t>
  </si>
  <si>
    <t>TL-Weekend Shift-CAF</t>
  </si>
  <si>
    <t>TL-Lead Prem (Substitute)-CAF</t>
  </si>
  <si>
    <t>Accredited Minnesota Assessor</t>
  </si>
  <si>
    <t>Senior Accredited MN Assessor</t>
  </si>
  <si>
    <t>CAFSAM</t>
  </si>
  <si>
    <t>Certified Assessment Evaluator</t>
  </si>
  <si>
    <t>CAFCAE</t>
  </si>
  <si>
    <t>Bi-lingual Premium Pay</t>
  </si>
  <si>
    <t>CAFBIL</t>
  </si>
  <si>
    <t>Data From</t>
  </si>
  <si>
    <t>Data2019</t>
  </si>
  <si>
    <t>IncrPerc2020</t>
  </si>
  <si>
    <t>N</t>
  </si>
  <si>
    <t>Effective January 1, 2020, employees who actually work a schedule with a full shift that begins between 12:00 p.m. and 1:59 a.m. or anytime on Saturday or Sunday</t>
  </si>
  <si>
    <t>Provided that employees shall receive the following Shift Differentials:</t>
  </si>
  <si>
    <t xml:space="preserve">Provided that Assessor I's, Assessor II's, and Assessor III's are eligible to receive one certification premium for all hours paid, as follows: </t>
  </si>
  <si>
    <t>Assessors who achieve and maintain an Senior Accredited Minnesota Assessor (SAMA) designation or Certified Assessment Evaluator (CAE) designation of</t>
  </si>
  <si>
    <t>Data2020</t>
  </si>
  <si>
    <t>IncrPerc2021</t>
  </si>
  <si>
    <t>IncrPerc2022</t>
  </si>
  <si>
    <t>Data2022</t>
  </si>
  <si>
    <t>Data2021</t>
  </si>
  <si>
    <t>IncrPerc2023</t>
  </si>
  <si>
    <t>Data2023</t>
  </si>
  <si>
    <t>IncrPercApril2023</t>
  </si>
  <si>
    <t>Data2024</t>
  </si>
  <si>
    <t>DataApril2023</t>
  </si>
  <si>
    <t>IncrPerc2024</t>
  </si>
  <si>
    <t>New premium code needed</t>
  </si>
  <si>
    <t>Effective January 1, 2020</t>
  </si>
  <si>
    <t>Effective January 1, 2021</t>
  </si>
  <si>
    <t>Effective January 1, 2022</t>
  </si>
  <si>
    <t>Effective January 1, 2023</t>
  </si>
  <si>
    <t>Effective April 1, 2023</t>
  </si>
  <si>
    <t>Effective January 1, 2024</t>
  </si>
  <si>
    <t>Effective April 1, 2024</t>
  </si>
  <si>
    <t>Effective January 1, 2023, employees who actually work a schedule with a full shift that begins between 3:00 p.m. and 5:59 a.m. shall be paid an additional</t>
  </si>
  <si>
    <t>Effective January 1, 2021, employees who actually work a schedule with a full shift that begins between 12:00 p.m. and 1:59 a.m. or anytime on Saturday or Sunday</t>
  </si>
  <si>
    <t>Effective January 1, 2022, employees who actually work a schedule with a full shift that begins between 12:00 p.m. and 1:59 a.m. or anytime on Saturday or Sunday</t>
  </si>
  <si>
    <t>Effective January 1, 2024, employees who actually work a schedule with a full shift that begins between 3:00 p.m. and 5:59 a.m. shall be paid an additional</t>
  </si>
  <si>
    <t>Updated MPD Field Technology Specialist salary schedule</t>
  </si>
  <si>
    <t>Animal Control Officer</t>
  </si>
  <si>
    <t>Animal Control Officer, Lead</t>
  </si>
  <si>
    <t>Renamed District Lead, Animal Control to Animal Control Officer, Lead and updated pts, grade, etc</t>
  </si>
  <si>
    <t>Renamed Animal Control Warden to Animal Control Officer and updated pts, grade, etc</t>
  </si>
  <si>
    <t>Increase Percent: 1.0%</t>
  </si>
  <si>
    <t>Increase Percent: 1.5%</t>
  </si>
  <si>
    <t>Increase Percent: 2.5%</t>
  </si>
  <si>
    <t>Market Adjustment Percent: 0.75%</t>
  </si>
  <si>
    <t>132</t>
  </si>
  <si>
    <t>Last updated August 29, 2022</t>
  </si>
  <si>
    <t>59416C</t>
  </si>
  <si>
    <t>effective 3/1/2020</t>
  </si>
  <si>
    <t>Diff</t>
  </si>
  <si>
    <t>Incorrect amt on 8/29/2022 schedule</t>
  </si>
  <si>
    <t xml:space="preserve">311 Customer Service Agent I </t>
  </si>
  <si>
    <t xml:space="preserve">311 Customer Service Agent II </t>
  </si>
  <si>
    <t>141</t>
  </si>
  <si>
    <t>Effective January 1, 2023, employees who actually work a schedule with a full shift that begins between 12:00 p.m. and 2:59 p.m. or anytime on Saturday or Sunday</t>
  </si>
  <si>
    <t>Effective January 1, 2024, employees who actually work a schedule with a full shift that begins between 12:00 p.m. and 2:59 p.m. or anytime on Saturday or Sunday</t>
  </si>
  <si>
    <t xml:space="preserve">Customer Service Representative I </t>
  </si>
  <si>
    <t xml:space="preserve">Customer Service Representative II </t>
  </si>
  <si>
    <t>Customer Service Representative, Lead</t>
  </si>
  <si>
    <t>53038C</t>
  </si>
  <si>
    <t>Development Coordinator II</t>
  </si>
  <si>
    <t>Customer Service Representative II</t>
  </si>
  <si>
    <t>Outreach &amp; Relocation Coordinator</t>
  </si>
  <si>
    <t>Added Customer Service Representative, Lead</t>
  </si>
  <si>
    <t>Retitled Lead Program Relocation Coordinator to Outreach &amp; Relocation Coordinator. Updated points, salary schedule</t>
  </si>
  <si>
    <t>Updated Customer Service Agent I &amp; II to 311 Customer Service Agent I &amp; II &amp; updated points/schedule, etc.</t>
  </si>
  <si>
    <t>Marie Stupeck</t>
  </si>
  <si>
    <t>53045C</t>
  </si>
  <si>
    <t>Administrative Assistant Elections &amp; Voter Services</t>
  </si>
  <si>
    <t>Added Admin Asst to Elections &amp; Voter Services</t>
  </si>
  <si>
    <t xml:space="preserve">Updated Medical Asst to new grade 6 salary schedule </t>
  </si>
  <si>
    <t>Removed Grandfather verbiage from 1/2003 on schedules</t>
  </si>
  <si>
    <t>Assessors who achieve and maintain an Senior Accredited Minnesota Assessor (SAMA) designation or Certified Assessment Evaluator (CAE)</t>
  </si>
  <si>
    <t xml:space="preserve">Effective January 1, 2023, employees who actually work a schedule with a full shift that begins between 12:00 p.m. and 2:59 p.m. or anytime </t>
  </si>
  <si>
    <t>overtime hours.</t>
  </si>
  <si>
    <t xml:space="preserve">Effective January 1, 2023, employees who actually work a schedule with a full shift that begins between 3:00 p.m. and 5:59 a.m. shall be paid </t>
  </si>
  <si>
    <t>Language Premium:</t>
  </si>
  <si>
    <t xml:space="preserve">A premium rate for use of a second language may be provided at the sole discretion of the City. Exempt and Non-exempt employees will be compensated at the rate of </t>
  </si>
  <si>
    <t>Last updated August 11, 2023</t>
  </si>
  <si>
    <t>Updated Engineering Tech rates to reflect 4/1/2023 market adjustment</t>
  </si>
  <si>
    <t>AFSCME  Council 5 - Local 9 - Clerical &amp; Technical</t>
  </si>
  <si>
    <t>127</t>
  </si>
  <si>
    <t>128</t>
  </si>
  <si>
    <t>133</t>
  </si>
  <si>
    <t>Updated Code Compliance Specialist salary schedule</t>
  </si>
  <si>
    <t>Erick Howatt</t>
  </si>
  <si>
    <t>Updated Security Specialist</t>
  </si>
  <si>
    <t>MPD Internal Affairs Support Specialist</t>
  </si>
  <si>
    <t>Updated Police Internal Affairs Support Spec to MPD Internal Affairs Support Spec</t>
  </si>
  <si>
    <t>134</t>
  </si>
  <si>
    <t>146</t>
  </si>
  <si>
    <t>Updated salary schedules for Assessor I &amp; II - based on market data only</t>
  </si>
  <si>
    <t>156</t>
  </si>
  <si>
    <t>59471C</t>
  </si>
  <si>
    <t>210</t>
  </si>
  <si>
    <t>MPD Police Background Specialist</t>
  </si>
  <si>
    <t>Added MPD Police Background Specialist</t>
  </si>
  <si>
    <t>59474C</t>
  </si>
  <si>
    <t>Police Records Technician</t>
  </si>
  <si>
    <t>Added Police Records Technician</t>
  </si>
  <si>
    <t>Updated salary schedule for Account Maintenance Representative</t>
  </si>
  <si>
    <t xml:space="preserve">Provided that Assessor I's and Assessor II's are eligible to receive one certification premium for all hours paid, as follows: </t>
  </si>
  <si>
    <t>Removed reference in premiums to Assessor III as that job code was inactivated in 2016</t>
  </si>
  <si>
    <t>Last updated October 4, 2024</t>
  </si>
  <si>
    <t>53072C</t>
  </si>
  <si>
    <t>Replaced Case Investigator 01530C, exempt with Case Investigator 53072C, Non exempt</t>
  </si>
  <si>
    <t>Last updated November 7, 2024</t>
  </si>
  <si>
    <t>City of Minneapolis</t>
  </si>
  <si>
    <t>52950C</t>
  </si>
  <si>
    <t>52956C</t>
  </si>
  <si>
    <t>Lead Utility Billing Specialist</t>
  </si>
  <si>
    <t>53087C</t>
  </si>
  <si>
    <t>CAF?</t>
  </si>
  <si>
    <t>Last updated 12/18/2024</t>
  </si>
  <si>
    <t>Page 1 of 1</t>
  </si>
  <si>
    <t>Updated Lead Utility Billing Specialist</t>
  </si>
  <si>
    <t xml:space="preserve">Removed Office Support Specialist I - Confidential b/c if meets PELRA def of Convidential, it shouldn't be in a union. </t>
  </si>
  <si>
    <t xml:space="preserve">Removed Office Support Specialist III - Confidential b/c if meets PELRA def of Convidential, it shouldn't be in a union. </t>
  </si>
  <si>
    <t>53095C</t>
  </si>
  <si>
    <t>170</t>
  </si>
  <si>
    <t>Case Investigator II - Civil Rights</t>
  </si>
  <si>
    <t>Added Case Investigator II - Civil Rights</t>
  </si>
  <si>
    <t>Last Updated 3/14/25</t>
  </si>
  <si>
    <t>Last updated 3/14/2025</t>
  </si>
  <si>
    <t>Class
Grade</t>
  </si>
  <si>
    <t>Effective</t>
  </si>
  <si>
    <t>Internal Equity Adjustment</t>
  </si>
  <si>
    <t>Previous Effective Date</t>
  </si>
  <si>
    <t>206</t>
  </si>
  <si>
    <t>155</t>
  </si>
  <si>
    <t>211</t>
  </si>
  <si>
    <t>207</t>
  </si>
  <si>
    <t>209</t>
  </si>
  <si>
    <t>52979C</t>
  </si>
  <si>
    <t>163</t>
  </si>
  <si>
    <t>7</t>
  </si>
  <si>
    <t>208</t>
  </si>
  <si>
    <t>116</t>
  </si>
  <si>
    <t>164</t>
  </si>
  <si>
    <t>Compensation</t>
  </si>
  <si>
    <t>HRIS &amp; Payroll</t>
  </si>
  <si>
    <t>General Increase</t>
  </si>
  <si>
    <t>Jan</t>
  </si>
  <si>
    <t>Feb</t>
  </si>
  <si>
    <t>Mar</t>
  </si>
  <si>
    <t>Apr</t>
  </si>
  <si>
    <t>May</t>
  </si>
  <si>
    <t>Jun</t>
  </si>
  <si>
    <t>Jul</t>
  </si>
  <si>
    <t>Aug</t>
  </si>
  <si>
    <t>Sep</t>
  </si>
  <si>
    <t>Oct</t>
  </si>
  <si>
    <t>Nov</t>
  </si>
  <si>
    <t>Dec</t>
  </si>
  <si>
    <t>Complaint Investigation Officer I</t>
  </si>
  <si>
    <t>Document Solutions Center Technician I</t>
  </si>
  <si>
    <t>Document Solutions Center Technician II</t>
  </si>
  <si>
    <t>205</t>
  </si>
  <si>
    <t>202</t>
  </si>
  <si>
    <t>201</t>
  </si>
  <si>
    <t>135</t>
  </si>
  <si>
    <t>122</t>
  </si>
  <si>
    <t>124</t>
  </si>
  <si>
    <t>154</t>
  </si>
  <si>
    <t>MPD Body Worn Cameras Specialist</t>
  </si>
  <si>
    <t>53097C</t>
  </si>
  <si>
    <t>Community Safety Surveillance Dispatcher</t>
  </si>
  <si>
    <t>N2</t>
  </si>
  <si>
    <t>Solid Waste Aide I</t>
  </si>
  <si>
    <t>53098C</t>
  </si>
  <si>
    <t>Solid Waste Aide II</t>
  </si>
  <si>
    <t>59509C</t>
  </si>
  <si>
    <t>MPD Training Division Coodinator</t>
  </si>
  <si>
    <t>Fire Inspections Specialist III</t>
  </si>
  <si>
    <t xml:space="preserve">Real Estate Investigator Aide I  </t>
  </si>
  <si>
    <t xml:space="preserve">Real Estate Investigator Aide II </t>
  </si>
  <si>
    <t xml:space="preserve">Real Estate Investigator I  </t>
  </si>
  <si>
    <t xml:space="preserve">Real Estate Investigator II </t>
  </si>
  <si>
    <t>Utility Billing Specialist</t>
  </si>
  <si>
    <t>53099C</t>
  </si>
  <si>
    <t>LANGUAGE PREMIUM</t>
  </si>
  <si>
    <t>TRAINING PREMIUM</t>
  </si>
  <si>
    <t>NEW</t>
  </si>
  <si>
    <t>Training Premium</t>
  </si>
  <si>
    <t>The City shall have the exclusive right to designate an employee to be assigned to training duties based on the City's need.</t>
  </si>
  <si>
    <t>Only an employee that has bee designed by the Manager or designee to train another employee is eligible for the premium.</t>
  </si>
  <si>
    <t>Animal Care Technician I</t>
  </si>
  <si>
    <t>Police Body Worn Cameras Specialist</t>
  </si>
  <si>
    <t>Police Field Technology Specialist</t>
  </si>
  <si>
    <t>Police Kit Coordinator</t>
  </si>
  <si>
    <t>Police Police Background Specialist</t>
  </si>
  <si>
    <t>Police TAC/RMS</t>
  </si>
  <si>
    <t>Police Training Division Coodinator</t>
  </si>
  <si>
    <t>Police Warehouse Specialist</t>
  </si>
  <si>
    <t>Removed Inspector Board &amp; Lodging due to inactivity and approval from Jesse Evangelist</t>
  </si>
  <si>
    <t>Removed Election Specialist due to inactivity and approval from Destiny Xiong</t>
  </si>
  <si>
    <t xml:space="preserve">Laboratory Technician Seasonal </t>
  </si>
  <si>
    <t>Fire Inspections Coordinator</t>
  </si>
  <si>
    <t>Reflects Engineering Tech Study Increases</t>
  </si>
  <si>
    <t>217</t>
  </si>
  <si>
    <t>Contract Compliance Officer I</t>
  </si>
  <si>
    <t>08853C</t>
  </si>
  <si>
    <t>Regulatory Services Associate</t>
  </si>
  <si>
    <t>Added Reg Services Associated (reactivated)</t>
  </si>
  <si>
    <t>136</t>
  </si>
  <si>
    <t>Added Civilian Training Instructor</t>
  </si>
  <si>
    <t>59515C</t>
  </si>
  <si>
    <t>Civilian Training Instructor</t>
  </si>
  <si>
    <t>9/?/2025</t>
  </si>
  <si>
    <t>Removed Laboratory Tech Seasonal for inactivity</t>
  </si>
  <si>
    <t>59528C</t>
  </si>
  <si>
    <t>Right-of-Way &amp; Real Estate Specialist</t>
  </si>
  <si>
    <t>Added Right-of-Way &amp; Real Estate Specialist</t>
  </si>
  <si>
    <t>137</t>
  </si>
  <si>
    <t>Veterinary Assistant</t>
  </si>
  <si>
    <t>53122C</t>
  </si>
  <si>
    <t>Changed title of Veterinary Care Technician to Veterinary Assistant - w/be inactived 1/1/2027</t>
  </si>
  <si>
    <t>Added Veterinary Technician - requires Veterinary Tech license</t>
  </si>
  <si>
    <t>Removed Stock Clerk I &amp; II</t>
  </si>
  <si>
    <t>Removed Laboratory Technician</t>
  </si>
  <si>
    <t>Police Background Specialist</t>
  </si>
  <si>
    <t>Case Investigator I - Civil Rights</t>
  </si>
  <si>
    <t>53121C</t>
  </si>
  <si>
    <t>Added Case Investigator I - Civil Rights</t>
  </si>
  <si>
    <t>Last updated 8/27/2026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</si>
</sst>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8" formatCode="&quot;$&quot;#,##0.00_);[Red]\(&quot;$&quot;#,##0.00\)"/>
    <numFmt numFmtId="164" formatCode="0.000"/>
    <numFmt numFmtId="165" formatCode="#,##0.000"/>
    <numFmt numFmtId="166" formatCode="&quot;$&quot;#,##0"/>
    <numFmt numFmtId="167" formatCode="&quot;$&quot;#,##0.000_);[Red]\(&quot;$&quot;#,##0.000\)"/>
    <numFmt numFmtId="168" formatCode="&quot;$&quot;#,##0.000"/>
    <numFmt numFmtId="169" formatCode="&quot;$&quot;#,##0.00"/>
    <numFmt numFmtId="170" formatCode="[$-409]mmmm\ d\,\ yyyy;@"/>
    <numFmt numFmtId="171" formatCode="0.000_)"/>
  </numFmts>
  <fonts count="70">
    <font>
      <sz val="10"/>
      <name val="Arial Unicode MS"/>
      <family val="2"/>
    </font>
    <font>
      <sz val="11"/>
      <color theme="1"/>
      <name val="Calibri"/>
      <family val="2"/>
    </font>
    <font>
      <sz val="10"/>
      <name val="Arial"/>
      <family val="2"/>
    </font>
    <font>
      <sz val="10"/>
      <name val="Arial Unicode MS"/>
      <family val="2"/>
    </font>
    <font>
      <b/>
      <sz val="10"/>
      <name val="Arial"/>
      <family val="2"/>
    </font>
    <font>
      <b/>
      <sz val="10"/>
      <name val="Arial Unicode MS"/>
      <family val="2"/>
    </font>
    <font>
      <sz val="10"/>
      <color theme="1" tint="4.9989318521683403E-2"/>
      <name val="Arial Unicode MS"/>
      <family val="2"/>
    </font>
    <font>
      <sz val="10"/>
      <color rgb="FFFF0000"/>
      <name val="Arial Unicode MS"/>
      <family val="2"/>
    </font>
    <font>
      <b/>
      <sz val="8"/>
      <color indexed="81"/>
      <name val="Tahoma"/>
      <family val="2"/>
    </font>
    <font>
      <sz val="8"/>
      <color indexed="81"/>
      <name val="Tahoma"/>
      <family val="2"/>
    </font>
    <font>
      <sz val="10"/>
      <name val="Arial Unicode MS"/>
      <family val="2"/>
    </font>
    <font>
      <sz val="10"/>
      <color theme="0"/>
      <name val="Arial"/>
      <family val="2"/>
    </font>
    <font>
      <b/>
      <sz val="12"/>
      <name val="Calibri"/>
      <family val="2"/>
      <scheme val="minor"/>
    </font>
    <font>
      <sz val="12"/>
      <name val="Arial Unicode MS"/>
      <family val="2"/>
    </font>
    <font>
      <sz val="12"/>
      <name val="Calibri"/>
      <family val="2"/>
      <scheme val="minor"/>
    </font>
    <font>
      <sz val="12"/>
      <color theme="0"/>
      <name val="Calibri"/>
      <family val="2"/>
      <scheme val="minor"/>
    </font>
    <font>
      <u/>
      <sz val="12"/>
      <name val="Calibri"/>
      <family val="2"/>
      <scheme val="minor"/>
    </font>
    <font>
      <b/>
      <sz val="12"/>
      <color rgb="FFFF0000"/>
      <name val="Calibri"/>
      <family val="2"/>
      <scheme val="minor"/>
    </font>
    <font>
      <b/>
      <sz val="12"/>
      <color rgb="FF339933"/>
      <name val="Calibri"/>
      <family val="2"/>
      <scheme val="minor"/>
    </font>
    <font>
      <sz val="10"/>
      <color rgb="FF339933"/>
      <name val="Arial Unicode MS"/>
      <family val="2"/>
    </font>
    <font>
      <sz val="12"/>
      <color rgb="FF339933"/>
      <name val="Arial Unicode MS"/>
      <family val="2"/>
    </font>
    <font>
      <b/>
      <sz val="10"/>
      <color rgb="FF339933"/>
      <name val="Arial Unicode MS"/>
      <family val="2"/>
    </font>
    <font>
      <sz val="10"/>
      <color rgb="FF339933"/>
      <name val="Arial"/>
      <family val="2"/>
    </font>
    <font>
      <strike/>
      <sz val="10"/>
      <color rgb="FF339933"/>
      <name val="Arial Unicode MS"/>
      <family val="2"/>
    </font>
    <font>
      <sz val="9"/>
      <color indexed="81"/>
      <name val="Tahoma"/>
      <family val="2"/>
    </font>
    <font>
      <b/>
      <sz val="9"/>
      <color indexed="81"/>
      <name val="Tahoma"/>
      <family val="2"/>
    </font>
    <font>
      <b/>
      <sz val="14"/>
      <color rgb="FF339933"/>
      <name val="Calibri"/>
      <family val="2"/>
      <scheme val="minor"/>
    </font>
    <font>
      <sz val="14"/>
      <color rgb="FF339933"/>
      <name val="Arial Unicode MS"/>
      <family val="2"/>
    </font>
    <font>
      <sz val="12"/>
      <color rgb="FF339933"/>
      <name val="Calibri"/>
      <family val="2"/>
      <scheme val="minor"/>
    </font>
    <font>
      <b/>
      <u/>
      <sz val="14"/>
      <color rgb="FF339933"/>
      <name val="Calibri"/>
      <family val="2"/>
      <scheme val="minor"/>
    </font>
    <font>
      <b/>
      <sz val="16"/>
      <color rgb="FF339933"/>
      <name val="Calibri"/>
      <family val="2"/>
      <scheme val="minor"/>
    </font>
    <font>
      <sz val="14"/>
      <color rgb="FF339933"/>
      <name val="Calibri"/>
      <family val="2"/>
      <scheme val="minor"/>
    </font>
    <font>
      <sz val="12"/>
      <name val="Arial"/>
      <family val="2"/>
    </font>
    <font>
      <sz val="16"/>
      <color rgb="FF339933"/>
      <name val="Arial Unicode MS"/>
      <family val="2"/>
    </font>
    <font>
      <sz val="10"/>
      <color theme="8" tint="-0.249977111117893"/>
      <name val="Arial Unicode MS"/>
      <family val="2"/>
    </font>
    <font>
      <b/>
      <sz val="10"/>
      <color theme="8" tint="-0.249977111117893"/>
      <name val="Arial Unicode MS"/>
      <family val="2"/>
    </font>
    <font>
      <sz val="10"/>
      <color theme="8" tint="-0.249977111117893"/>
      <name val="Arial"/>
      <family val="2"/>
    </font>
    <font>
      <sz val="12"/>
      <color theme="8" tint="-0.249977111117893"/>
      <name val="Calibri"/>
      <family val="2"/>
      <scheme val="minor"/>
    </font>
    <font>
      <sz val="12"/>
      <color rgb="FFFF0000"/>
      <name val="Calibri"/>
      <family val="2"/>
      <scheme val="minor"/>
    </font>
    <font>
      <sz val="12"/>
      <color rgb="FFFF0000"/>
      <name val="Arial Unicode MS"/>
      <family val="2"/>
    </font>
    <font>
      <sz val="12"/>
      <color theme="0"/>
      <name val="Arial"/>
      <family val="2"/>
    </font>
    <font>
      <b/>
      <sz val="10"/>
      <color theme="0"/>
      <name val="Arial Unicode MS"/>
      <family val="2"/>
    </font>
    <font>
      <sz val="12"/>
      <color rgb="FFFF0000"/>
      <name val="Arial"/>
      <family val="2"/>
    </font>
    <font>
      <b/>
      <sz val="12"/>
      <color rgb="FFFF0000"/>
      <name val="Arial"/>
      <family val="2"/>
    </font>
    <font>
      <strike/>
      <sz val="12"/>
      <name val="Calibri"/>
      <family val="2"/>
      <scheme val="minor"/>
    </font>
    <font>
      <sz val="12"/>
      <color theme="0" tint="-4.9989318521683403E-2"/>
      <name val="Arial"/>
      <family val="2"/>
    </font>
    <font>
      <b/>
      <sz val="12"/>
      <color rgb="FF00B050"/>
      <name val="Calibri"/>
      <family val="2"/>
      <scheme val="minor"/>
    </font>
    <font>
      <b/>
      <sz val="12"/>
      <color rgb="FF00B050"/>
      <name val="Arial"/>
      <family val="2"/>
    </font>
    <font>
      <b/>
      <sz val="10"/>
      <color rgb="FF00B050"/>
      <name val="Arial"/>
      <family val="2"/>
    </font>
    <font>
      <sz val="10"/>
      <color theme="0"/>
      <name val="Arial Unicode MS"/>
      <family val="2"/>
    </font>
    <font>
      <sz val="10"/>
      <color theme="1"/>
      <name val="Arial Unicode MS"/>
      <family val="2"/>
    </font>
    <font>
      <sz val="10"/>
      <color theme="1"/>
      <name val="Arial"/>
      <family val="2"/>
    </font>
    <font>
      <b/>
      <sz val="12"/>
      <color theme="1"/>
      <name val="Calibri"/>
      <family val="2"/>
      <scheme val="minor"/>
    </font>
    <font>
      <sz val="12"/>
      <color theme="1"/>
      <name val="Calibri"/>
      <family val="2"/>
      <scheme val="minor"/>
    </font>
    <font>
      <b/>
      <sz val="10"/>
      <color theme="1"/>
      <name val="Arial"/>
      <family val="2"/>
    </font>
    <font>
      <u/>
      <sz val="12"/>
      <color theme="1"/>
      <name val="Calibri"/>
      <family val="2"/>
      <scheme val="minor"/>
    </font>
    <font>
      <b/>
      <sz val="16"/>
      <color rgb="FF00B050"/>
      <name val="Calibri"/>
      <family val="2"/>
      <scheme val="minor"/>
    </font>
    <font>
      <b/>
      <sz val="10"/>
      <color theme="1"/>
      <name val="Arial Unicode MS"/>
    </font>
    <font>
      <sz val="11"/>
      <name val="Calibri"/>
      <family val="2"/>
    </font>
    <font>
      <b/>
      <i/>
      <sz val="12"/>
      <color rgb="FF339933"/>
      <name val="Calibri"/>
      <family val="2"/>
      <scheme val="minor"/>
    </font>
    <font>
      <b/>
      <i/>
      <sz val="12"/>
      <color indexed="57"/>
      <name val="Calibri"/>
      <family val="2"/>
      <scheme val="minor"/>
    </font>
    <font>
      <sz val="14"/>
      <color indexed="57"/>
      <name val="Calibri"/>
      <family val="2"/>
      <scheme val="minor"/>
    </font>
    <font>
      <i/>
      <sz val="10"/>
      <name val="Calibri"/>
      <family val="2"/>
      <scheme val="minor"/>
    </font>
    <font>
      <sz val="12"/>
      <color rgb="FF000000"/>
      <name val="Calibri"/>
      <family val="2"/>
    </font>
    <font>
      <sz val="8"/>
      <name val="Arial Unicode MS"/>
      <family val="2"/>
    </font>
    <font>
      <sz val="11"/>
      <color rgb="FF000000"/>
      <name val="Calibri"/>
      <family val="2"/>
    </font>
    <font>
      <sz val="11"/>
      <name val="Calibri"/>
      <family val="2"/>
      <scheme val="minor"/>
    </font>
    <font>
      <sz val="11"/>
      <color indexed="8"/>
      <name val="Calibri"/>
      <family val="2"/>
      <scheme val="minor"/>
    </font>
    <font>
      <sz val="11"/>
      <color theme="1"/>
      <name val="Calibri"/>
      <family val="2"/>
      <scheme val="minor"/>
    </font>
    <font>
      <i/>
      <sz val="12"/>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00B0F0"/>
        <bgColor indexed="64"/>
      </patternFill>
    </fill>
    <fill>
      <patternFill patternType="solid">
        <fgColor theme="0" tint="-0.34998626667073579"/>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FFC0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right style="medium">
        <color indexed="64"/>
      </right>
      <top/>
      <bottom style="thin">
        <color indexed="64"/>
      </bottom>
      <diagonal/>
    </border>
  </borders>
  <cellStyleXfs count="9">
    <xf numFmtId="0" fontId="0" fillId="0" borderId="0"/>
    <xf numFmtId="0" fontId="2" fillId="0" borderId="0"/>
    <xf numFmtId="0" fontId="3" fillId="0" borderId="0"/>
    <xf numFmtId="0" fontId="10" fillId="0" borderId="0"/>
    <xf numFmtId="0" fontId="1" fillId="0" borderId="0"/>
    <xf numFmtId="0" fontId="67" fillId="0" borderId="0"/>
    <xf numFmtId="0" fontId="67" fillId="0" borderId="0"/>
    <xf numFmtId="9" fontId="67" fillId="0" borderId="0" applyFont="0" applyFill="0" applyBorder="0" applyAlignment="0" applyProtection="0"/>
    <xf numFmtId="0" fontId="2" fillId="0" borderId="0"/>
  </cellStyleXfs>
  <cellXfs count="500">
    <xf numFmtId="0" fontId="0" fillId="0" borderId="0" xfId="0"/>
    <xf numFmtId="0" fontId="2" fillId="0" borderId="0" xfId="1" applyAlignment="1">
      <alignment horizontal="center"/>
    </xf>
    <xf numFmtId="164" fontId="2" fillId="0" borderId="0" xfId="1" applyNumberFormat="1" applyAlignment="1">
      <alignment horizontal="center"/>
    </xf>
    <xf numFmtId="49" fontId="5" fillId="3" borderId="1" xfId="1" applyNumberFormat="1" applyFont="1" applyFill="1" applyBorder="1" applyAlignment="1">
      <alignment horizontal="center" vertical="center" wrapText="1"/>
    </xf>
    <xf numFmtId="1" fontId="5" fillId="4" borderId="1" xfId="0" applyNumberFormat="1" applyFont="1" applyFill="1" applyBorder="1" applyAlignment="1">
      <alignment horizontal="center" vertical="center"/>
    </xf>
    <xf numFmtId="164" fontId="5" fillId="3" borderId="1" xfId="1" applyNumberFormat="1" applyFont="1" applyFill="1" applyBorder="1" applyAlignment="1">
      <alignment horizontal="center" vertical="center" wrapText="1"/>
    </xf>
    <xf numFmtId="164" fontId="5" fillId="4" borderId="1" xfId="0" applyNumberFormat="1" applyFont="1" applyFill="1" applyBorder="1" applyAlignment="1">
      <alignment horizontal="center" vertical="center"/>
    </xf>
    <xf numFmtId="0" fontId="3" fillId="0" borderId="1" xfId="1" applyFont="1" applyBorder="1" applyAlignment="1">
      <alignment horizontal="center" wrapText="1"/>
    </xf>
    <xf numFmtId="0" fontId="3" fillId="0" borderId="1" xfId="1" applyFont="1" applyBorder="1" applyAlignment="1">
      <alignment wrapText="1"/>
    </xf>
    <xf numFmtId="0" fontId="3" fillId="0" borderId="1" xfId="1" applyFont="1" applyBorder="1" applyAlignment="1" applyProtection="1">
      <alignment horizontal="center" wrapText="1"/>
      <protection hidden="1"/>
    </xf>
    <xf numFmtId="164" fontId="0" fillId="0" borderId="1" xfId="0" applyNumberFormat="1" applyBorder="1" applyAlignment="1">
      <alignment horizontal="center"/>
    </xf>
    <xf numFmtId="164" fontId="3" fillId="0" borderId="1" xfId="0" applyNumberFormat="1" applyFont="1" applyBorder="1" applyAlignment="1">
      <alignment horizontal="center"/>
    </xf>
    <xf numFmtId="0" fontId="3" fillId="0" borderId="0" xfId="1" applyFont="1" applyAlignment="1" applyProtection="1">
      <alignment horizontal="center" wrapText="1"/>
      <protection hidden="1"/>
    </xf>
    <xf numFmtId="0" fontId="3" fillId="0" borderId="0" xfId="1" applyFont="1" applyAlignment="1">
      <alignment horizontal="center" wrapText="1"/>
    </xf>
    <xf numFmtId="0" fontId="3" fillId="0" borderId="4" xfId="1" applyFont="1" applyBorder="1" applyAlignment="1">
      <alignment horizontal="center" wrapText="1"/>
    </xf>
    <xf numFmtId="0" fontId="3" fillId="0" borderId="4" xfId="1" applyFont="1" applyBorder="1" applyAlignment="1">
      <alignment wrapText="1"/>
    </xf>
    <xf numFmtId="0" fontId="3" fillId="0" borderId="4" xfId="1" applyFont="1" applyBorder="1" applyAlignment="1" applyProtection="1">
      <alignment horizontal="center" wrapText="1"/>
      <protection hidden="1"/>
    </xf>
    <xf numFmtId="3" fontId="3" fillId="0" borderId="4" xfId="1" applyNumberFormat="1" applyFont="1" applyBorder="1" applyAlignment="1">
      <alignment horizontal="center" wrapText="1"/>
    </xf>
    <xf numFmtId="3" fontId="3" fillId="0" borderId="4" xfId="1" applyNumberFormat="1" applyFont="1" applyBorder="1" applyAlignment="1">
      <alignment wrapText="1"/>
    </xf>
    <xf numFmtId="3" fontId="3" fillId="0" borderId="4" xfId="1" applyNumberFormat="1" applyFont="1" applyBorder="1" applyAlignment="1" applyProtection="1">
      <alignment horizontal="center" wrapText="1"/>
      <protection hidden="1"/>
    </xf>
    <xf numFmtId="3" fontId="3" fillId="0" borderId="1" xfId="1" applyNumberFormat="1" applyFont="1" applyBorder="1" applyAlignment="1">
      <alignment horizontal="center" wrapText="1"/>
    </xf>
    <xf numFmtId="3" fontId="0" fillId="0" borderId="1" xfId="0" applyNumberFormat="1" applyBorder="1" applyAlignment="1">
      <alignment horizontal="center"/>
    </xf>
    <xf numFmtId="164" fontId="6" fillId="0" borderId="1" xfId="0" applyNumberFormat="1" applyFont="1" applyBorder="1" applyAlignment="1">
      <alignment horizontal="center"/>
    </xf>
    <xf numFmtId="49" fontId="3" fillId="0" borderId="4" xfId="1" applyNumberFormat="1" applyFont="1" applyBorder="1" applyAlignment="1">
      <alignment horizontal="center" wrapText="1"/>
    </xf>
    <xf numFmtId="0" fontId="3" fillId="0" borderId="6" xfId="1" applyFont="1" applyBorder="1" applyAlignment="1">
      <alignment horizontal="center" wrapText="1"/>
    </xf>
    <xf numFmtId="0" fontId="3" fillId="0" borderId="6" xfId="1" applyFont="1" applyBorder="1" applyAlignment="1">
      <alignment wrapText="1"/>
    </xf>
    <xf numFmtId="0" fontId="3" fillId="0" borderId="4" xfId="1" quotePrefix="1" applyFont="1" applyBorder="1" applyAlignment="1">
      <alignment horizontal="center" wrapText="1"/>
    </xf>
    <xf numFmtId="0" fontId="2" fillId="0" borderId="0" xfId="1"/>
    <xf numFmtId="164" fontId="0" fillId="0" borderId="0" xfId="0" applyNumberFormat="1" applyAlignment="1">
      <alignment horizontal="center"/>
    </xf>
    <xf numFmtId="3" fontId="0" fillId="0" borderId="0" xfId="0" applyNumberFormat="1" applyAlignment="1">
      <alignment horizontal="center"/>
    </xf>
    <xf numFmtId="0" fontId="10" fillId="0" borderId="0" xfId="3"/>
    <xf numFmtId="0" fontId="11" fillId="0" borderId="0" xfId="1" applyFont="1" applyAlignment="1">
      <alignment horizontal="center"/>
    </xf>
    <xf numFmtId="0" fontId="4" fillId="0" borderId="0" xfId="1" applyFont="1" applyAlignment="1">
      <alignment horizontal="center"/>
    </xf>
    <xf numFmtId="0" fontId="7" fillId="0" borderId="0" xfId="3" applyFont="1"/>
    <xf numFmtId="3" fontId="3" fillId="0" borderId="1" xfId="1" applyNumberFormat="1" applyFont="1" applyBorder="1" applyAlignment="1">
      <alignment wrapText="1"/>
    </xf>
    <xf numFmtId="3" fontId="3" fillId="0" borderId="1" xfId="1" applyNumberFormat="1" applyFont="1" applyBorder="1" applyAlignment="1" applyProtection="1">
      <alignment horizontal="center" wrapText="1"/>
      <protection hidden="1"/>
    </xf>
    <xf numFmtId="164" fontId="6" fillId="0" borderId="9" xfId="0" applyNumberFormat="1" applyFont="1" applyBorder="1" applyAlignment="1">
      <alignment horizontal="center"/>
    </xf>
    <xf numFmtId="3" fontId="0" fillId="0" borderId="9" xfId="0" applyNumberFormat="1" applyBorder="1" applyAlignment="1">
      <alignment horizontal="center"/>
    </xf>
    <xf numFmtId="164" fontId="0" fillId="0" borderId="9" xfId="0" applyNumberFormat="1" applyBorder="1" applyAlignment="1">
      <alignment horizontal="center"/>
    </xf>
    <xf numFmtId="3" fontId="3" fillId="0" borderId="2" xfId="1" applyNumberFormat="1" applyFont="1" applyBorder="1" applyAlignment="1" applyProtection="1">
      <alignment horizontal="center" wrapText="1"/>
      <protection hidden="1"/>
    </xf>
    <xf numFmtId="3" fontId="3" fillId="0" borderId="5" xfId="1" applyNumberFormat="1" applyFont="1" applyBorder="1" applyAlignment="1" applyProtection="1">
      <alignment horizontal="center" wrapText="1"/>
      <protection hidden="1"/>
    </xf>
    <xf numFmtId="0" fontId="3" fillId="0" borderId="5" xfId="1" applyFont="1" applyBorder="1" applyAlignment="1" applyProtection="1">
      <alignment horizontal="center" wrapText="1"/>
      <protection hidden="1"/>
    </xf>
    <xf numFmtId="3" fontId="0" fillId="0" borderId="3" xfId="0" applyNumberFormat="1" applyBorder="1" applyAlignment="1">
      <alignment horizontal="center"/>
    </xf>
    <xf numFmtId="164" fontId="6" fillId="0" borderId="3" xfId="0" applyNumberFormat="1" applyFont="1" applyBorder="1" applyAlignment="1">
      <alignment horizontal="center"/>
    </xf>
    <xf numFmtId="164" fontId="0" fillId="0" borderId="3" xfId="0" applyNumberFormat="1" applyBorder="1" applyAlignment="1">
      <alignment horizontal="center"/>
    </xf>
    <xf numFmtId="0" fontId="0" fillId="0" borderId="1" xfId="1" applyFont="1" applyBorder="1" applyAlignment="1">
      <alignment wrapText="1"/>
    </xf>
    <xf numFmtId="0" fontId="14" fillId="0" borderId="0" xfId="1" applyFont="1" applyAlignment="1">
      <alignment horizontal="left"/>
    </xf>
    <xf numFmtId="0" fontId="14" fillId="0" borderId="0" xfId="1" applyFont="1" applyAlignment="1">
      <alignment horizontal="center"/>
    </xf>
    <xf numFmtId="0" fontId="14" fillId="0" borderId="0" xfId="1" applyFont="1"/>
    <xf numFmtId="0" fontId="14" fillId="0" borderId="0" xfId="3" applyFont="1"/>
    <xf numFmtId="0" fontId="15" fillId="0" borderId="0" xfId="1" applyFont="1" applyAlignment="1">
      <alignment horizontal="center"/>
    </xf>
    <xf numFmtId="0" fontId="14" fillId="0" borderId="0" xfId="3" applyFont="1" applyAlignment="1">
      <alignment horizontal="left"/>
    </xf>
    <xf numFmtId="167" fontId="14" fillId="0" borderId="0" xfId="1" applyNumberFormat="1" applyFont="1" applyAlignment="1">
      <alignment horizontal="center"/>
    </xf>
    <xf numFmtId="0" fontId="12" fillId="0" borderId="0" xfId="1" applyFont="1" applyAlignment="1">
      <alignment horizontal="left"/>
    </xf>
    <xf numFmtId="0" fontId="15" fillId="0" borderId="0" xfId="1" applyFont="1" applyAlignment="1">
      <alignment horizontal="left"/>
    </xf>
    <xf numFmtId="168" fontId="14" fillId="0" borderId="0" xfId="1" applyNumberFormat="1" applyFont="1" applyAlignment="1">
      <alignment horizontal="center"/>
    </xf>
    <xf numFmtId="0" fontId="16" fillId="0" borderId="0" xfId="1" applyFont="1" applyAlignment="1">
      <alignment horizontal="center"/>
    </xf>
    <xf numFmtId="0" fontId="16" fillId="0" borderId="0" xfId="1" applyFont="1"/>
    <xf numFmtId="166" fontId="15" fillId="0" borderId="0" xfId="1" applyNumberFormat="1" applyFont="1" applyAlignment="1">
      <alignment horizontal="center"/>
    </xf>
    <xf numFmtId="166" fontId="14" fillId="0" borderId="0" xfId="1" applyNumberFormat="1" applyFont="1" applyAlignment="1">
      <alignment horizontal="center"/>
    </xf>
    <xf numFmtId="164" fontId="14" fillId="0" borderId="0" xfId="1" applyNumberFormat="1" applyFont="1" applyAlignment="1">
      <alignment horizontal="center"/>
    </xf>
    <xf numFmtId="165" fontId="0" fillId="0" borderId="1" xfId="0" applyNumberFormat="1" applyBorder="1" applyAlignment="1">
      <alignment horizontal="center"/>
    </xf>
    <xf numFmtId="0" fontId="0" fillId="0" borderId="4" xfId="1" applyFont="1" applyBorder="1" applyAlignment="1">
      <alignment horizontal="center" wrapText="1"/>
    </xf>
    <xf numFmtId="0" fontId="14" fillId="0" borderId="0" xfId="0" applyFont="1"/>
    <xf numFmtId="49" fontId="14" fillId="0" borderId="0" xfId="0" applyNumberFormat="1" applyFont="1" applyAlignment="1">
      <alignment horizontal="center" vertical="center"/>
    </xf>
    <xf numFmtId="0" fontId="3" fillId="0" borderId="0" xfId="1" applyFont="1" applyAlignment="1">
      <alignment wrapText="1"/>
    </xf>
    <xf numFmtId="164" fontId="15" fillId="0" borderId="0" xfId="1" applyNumberFormat="1" applyFont="1" applyAlignment="1">
      <alignment horizontal="center"/>
    </xf>
    <xf numFmtId="0" fontId="4" fillId="7" borderId="14" xfId="1" applyFont="1" applyFill="1" applyBorder="1" applyAlignment="1">
      <alignment horizontal="center"/>
    </xf>
    <xf numFmtId="0" fontId="3" fillId="0" borderId="1" xfId="1" quotePrefix="1" applyFont="1" applyBorder="1" applyAlignment="1">
      <alignment horizontal="center" wrapText="1"/>
    </xf>
    <xf numFmtId="3" fontId="21" fillId="0" borderId="4" xfId="1" applyNumberFormat="1" applyFont="1" applyBorder="1" applyAlignment="1">
      <alignment horizontal="center" wrapText="1"/>
    </xf>
    <xf numFmtId="3" fontId="21" fillId="0" borderId="4" xfId="1" applyNumberFormat="1" applyFont="1" applyBorder="1" applyAlignment="1">
      <alignment wrapText="1"/>
    </xf>
    <xf numFmtId="3" fontId="21" fillId="0" borderId="4" xfId="1" applyNumberFormat="1" applyFont="1" applyBorder="1" applyAlignment="1" applyProtection="1">
      <alignment horizontal="center" wrapText="1"/>
      <protection hidden="1"/>
    </xf>
    <xf numFmtId="3" fontId="21" fillId="0" borderId="12" xfId="0" applyNumberFormat="1" applyFont="1" applyBorder="1" applyAlignment="1">
      <alignment horizontal="center"/>
    </xf>
    <xf numFmtId="3" fontId="21" fillId="0" borderId="4" xfId="0" applyNumberFormat="1" applyFont="1" applyBorder="1" applyAlignment="1">
      <alignment horizontal="center"/>
    </xf>
    <xf numFmtId="3" fontId="21" fillId="0" borderId="5" xfId="1" applyNumberFormat="1" applyFont="1" applyBorder="1" applyAlignment="1" applyProtection="1">
      <alignment horizontal="center" wrapText="1"/>
      <protection hidden="1"/>
    </xf>
    <xf numFmtId="0" fontId="22" fillId="0" borderId="0" xfId="1" applyFont="1"/>
    <xf numFmtId="164" fontId="23" fillId="0" borderId="1" xfId="0" applyNumberFormat="1" applyFont="1" applyBorder="1" applyAlignment="1">
      <alignment horizontal="center"/>
    </xf>
    <xf numFmtId="0" fontId="0" fillId="0" borderId="1" xfId="1" applyFont="1" applyBorder="1" applyAlignment="1">
      <alignment horizontal="center" wrapText="1"/>
    </xf>
    <xf numFmtId="0" fontId="4" fillId="7" borderId="2" xfId="1" applyFont="1" applyFill="1" applyBorder="1" applyAlignment="1">
      <alignment horizontal="center"/>
    </xf>
    <xf numFmtId="0" fontId="2" fillId="7" borderId="4" xfId="1" applyFill="1" applyBorder="1" applyAlignment="1">
      <alignment horizontal="center" wrapText="1"/>
    </xf>
    <xf numFmtId="0" fontId="18" fillId="0" borderId="0" xfId="1" applyFont="1" applyAlignment="1">
      <alignment horizontal="left" wrapText="1"/>
    </xf>
    <xf numFmtId="0" fontId="4" fillId="7" borderId="5" xfId="1" applyFont="1" applyFill="1" applyBorder="1" applyAlignment="1">
      <alignment horizontal="center"/>
    </xf>
    <xf numFmtId="0" fontId="2" fillId="7" borderId="12" xfId="1" applyFill="1" applyBorder="1" applyAlignment="1">
      <alignment horizontal="center" wrapText="1"/>
    </xf>
    <xf numFmtId="0" fontId="0" fillId="0" borderId="0" xfId="0" applyAlignment="1">
      <alignment wrapText="1"/>
    </xf>
    <xf numFmtId="0" fontId="2" fillId="7" borderId="7" xfId="1" applyFill="1" applyBorder="1" applyAlignment="1">
      <alignment horizontal="center" wrapText="1"/>
    </xf>
    <xf numFmtId="0" fontId="2" fillId="7" borderId="8" xfId="1" applyFill="1" applyBorder="1" applyAlignment="1">
      <alignment horizontal="center" wrapText="1"/>
    </xf>
    <xf numFmtId="0" fontId="28" fillId="0" borderId="0" xfId="1" applyFont="1" applyAlignment="1">
      <alignment horizontal="left" wrapText="1"/>
    </xf>
    <xf numFmtId="0" fontId="3" fillId="0" borderId="0" xfId="3" applyFont="1"/>
    <xf numFmtId="0" fontId="0" fillId="0" borderId="4" xfId="1" quotePrefix="1" applyFont="1" applyBorder="1" applyAlignment="1">
      <alignment horizontal="center" wrapText="1"/>
    </xf>
    <xf numFmtId="0" fontId="0" fillId="0" borderId="4" xfId="1" applyFont="1" applyBorder="1" applyAlignment="1">
      <alignment wrapText="1"/>
    </xf>
    <xf numFmtId="0" fontId="34" fillId="0" borderId="0" xfId="3" applyFont="1"/>
    <xf numFmtId="0" fontId="35" fillId="0" borderId="0" xfId="3" applyFont="1"/>
    <xf numFmtId="0" fontId="36" fillId="0" borderId="0" xfId="1" applyFont="1" applyAlignment="1">
      <alignment horizontal="center"/>
    </xf>
    <xf numFmtId="0" fontId="37" fillId="0" borderId="0" xfId="1" applyFont="1" applyAlignment="1">
      <alignment horizontal="center"/>
    </xf>
    <xf numFmtId="168" fontId="37" fillId="0" borderId="0" xfId="1" applyNumberFormat="1" applyFont="1" applyAlignment="1">
      <alignment horizontal="center"/>
    </xf>
    <xf numFmtId="164" fontId="38" fillId="0" borderId="0" xfId="2" applyNumberFormat="1" applyFont="1" applyAlignment="1">
      <alignment horizontal="center" wrapText="1"/>
    </xf>
    <xf numFmtId="164" fontId="14" fillId="0" borderId="0" xfId="2" applyNumberFormat="1" applyFont="1" applyAlignment="1">
      <alignment horizontal="center" wrapText="1"/>
    </xf>
    <xf numFmtId="164" fontId="2" fillId="7" borderId="1" xfId="1" applyNumberFormat="1" applyFill="1" applyBorder="1" applyAlignment="1">
      <alignment horizontal="center" wrapText="1"/>
    </xf>
    <xf numFmtId="164" fontId="21" fillId="0" borderId="1" xfId="0" applyNumberFormat="1" applyFont="1" applyBorder="1" applyAlignment="1">
      <alignment horizontal="center"/>
    </xf>
    <xf numFmtId="164" fontId="39" fillId="2" borderId="0" xfId="0" applyNumberFormat="1" applyFont="1" applyFill="1" applyAlignment="1">
      <alignment horizontal="center"/>
    </xf>
    <xf numFmtId="0" fontId="32" fillId="0" borderId="0" xfId="0" applyFont="1" applyAlignment="1">
      <alignment horizontal="center"/>
    </xf>
    <xf numFmtId="0" fontId="32" fillId="0" borderId="0" xfId="0" applyFont="1"/>
    <xf numFmtId="164" fontId="32" fillId="2" borderId="0" xfId="0" applyNumberFormat="1" applyFont="1" applyFill="1" applyAlignment="1">
      <alignment horizontal="center"/>
    </xf>
    <xf numFmtId="164" fontId="40" fillId="0" borderId="0" xfId="0" applyNumberFormat="1" applyFont="1" applyAlignment="1">
      <alignment horizontal="center"/>
    </xf>
    <xf numFmtId="164" fontId="32" fillId="0" borderId="0" xfId="0" applyNumberFormat="1" applyFont="1" applyAlignment="1">
      <alignment horizontal="center"/>
    </xf>
    <xf numFmtId="49" fontId="41" fillId="0" borderId="0" xfId="1" applyNumberFormat="1" applyFont="1" applyAlignment="1">
      <alignment horizontal="center" vertical="center" wrapText="1"/>
    </xf>
    <xf numFmtId="164" fontId="42" fillId="2" borderId="0" xfId="0" applyNumberFormat="1" applyFont="1" applyFill="1" applyAlignment="1">
      <alignment horizontal="center"/>
    </xf>
    <xf numFmtId="0" fontId="32" fillId="2" borderId="0" xfId="0" applyFont="1" applyFill="1" applyAlignment="1">
      <alignment horizontal="center"/>
    </xf>
    <xf numFmtId="0" fontId="32" fillId="6" borderId="0" xfId="0" applyFont="1" applyFill="1" applyAlignment="1">
      <alignment horizontal="center"/>
    </xf>
    <xf numFmtId="0" fontId="32" fillId="6" borderId="0" xfId="0" applyFont="1" applyFill="1"/>
    <xf numFmtId="0" fontId="32" fillId="2" borderId="14" xfId="0" applyFont="1" applyFill="1" applyBorder="1" applyAlignment="1">
      <alignment horizontal="left"/>
    </xf>
    <xf numFmtId="0" fontId="32" fillId="2" borderId="15" xfId="0" applyFont="1" applyFill="1" applyBorder="1" applyAlignment="1">
      <alignment horizontal="left"/>
    </xf>
    <xf numFmtId="0" fontId="32" fillId="2" borderId="15" xfId="0" applyFont="1" applyFill="1" applyBorder="1"/>
    <xf numFmtId="0" fontId="32" fillId="2" borderId="11" xfId="0" applyFont="1" applyFill="1" applyBorder="1"/>
    <xf numFmtId="0" fontId="32" fillId="2" borderId="0" xfId="0" applyFont="1" applyFill="1"/>
    <xf numFmtId="0" fontId="42" fillId="2" borderId="0" xfId="0" applyFont="1" applyFill="1" applyAlignment="1">
      <alignment horizontal="center"/>
    </xf>
    <xf numFmtId="164" fontId="43" fillId="0" borderId="14" xfId="0" applyNumberFormat="1" applyFont="1" applyBorder="1"/>
    <xf numFmtId="164" fontId="43" fillId="0" borderId="15" xfId="0" applyNumberFormat="1" applyFont="1" applyBorder="1"/>
    <xf numFmtId="0" fontId="32" fillId="0" borderId="15" xfId="0" applyFont="1" applyBorder="1"/>
    <xf numFmtId="164" fontId="32" fillId="2" borderId="11" xfId="0" applyNumberFormat="1" applyFont="1" applyFill="1" applyBorder="1" applyAlignment="1">
      <alignment horizontal="center"/>
    </xf>
    <xf numFmtId="14" fontId="17" fillId="2" borderId="0" xfId="2" applyNumberFormat="1" applyFont="1" applyFill="1" applyAlignment="1">
      <alignment horizontal="center" wrapText="1"/>
    </xf>
    <xf numFmtId="14" fontId="12" fillId="2" borderId="0" xfId="2" applyNumberFormat="1" applyFont="1" applyFill="1" applyAlignment="1">
      <alignment horizontal="center" wrapText="1"/>
    </xf>
    <xf numFmtId="14" fontId="12" fillId="2" borderId="0" xfId="2" applyNumberFormat="1" applyFont="1" applyFill="1" applyAlignment="1">
      <alignment wrapText="1"/>
    </xf>
    <xf numFmtId="0" fontId="14" fillId="2" borderId="0" xfId="2" applyFont="1" applyFill="1" applyAlignment="1">
      <alignment horizontal="center" wrapText="1"/>
    </xf>
    <xf numFmtId="0" fontId="14" fillId="2" borderId="0" xfId="0" applyFont="1" applyFill="1" applyAlignment="1">
      <alignment horizontal="center"/>
    </xf>
    <xf numFmtId="164" fontId="32" fillId="2" borderId="0" xfId="0" applyNumberFormat="1" applyFont="1" applyFill="1" applyAlignment="1">
      <alignment horizontal="center" wrapText="1"/>
    </xf>
    <xf numFmtId="164" fontId="42" fillId="0" borderId="0" xfId="0" applyNumberFormat="1" applyFont="1" applyAlignment="1">
      <alignment horizontal="center" wrapText="1"/>
    </xf>
    <xf numFmtId="164" fontId="42" fillId="2" borderId="0" xfId="0" applyNumberFormat="1" applyFont="1" applyFill="1" applyAlignment="1">
      <alignment horizontal="center" wrapText="1"/>
    </xf>
    <xf numFmtId="0" fontId="32" fillId="0" borderId="0" xfId="0" applyFont="1" applyAlignment="1">
      <alignment horizontal="center" wrapText="1"/>
    </xf>
    <xf numFmtId="164" fontId="44" fillId="0" borderId="0" xfId="2" applyNumberFormat="1" applyFont="1" applyAlignment="1">
      <alignment horizontal="center" wrapText="1"/>
    </xf>
    <xf numFmtId="165" fontId="32" fillId="0" borderId="0" xfId="0" applyNumberFormat="1" applyFont="1" applyAlignment="1">
      <alignment horizontal="center"/>
    </xf>
    <xf numFmtId="164" fontId="13" fillId="2" borderId="0" xfId="0" applyNumberFormat="1" applyFont="1" applyFill="1" applyAlignment="1">
      <alignment horizontal="center"/>
    </xf>
    <xf numFmtId="0" fontId="14" fillId="0" borderId="1" xfId="0" applyFont="1" applyBorder="1" applyAlignment="1">
      <alignment horizontal="center" wrapText="1"/>
    </xf>
    <xf numFmtId="0" fontId="32" fillId="0" borderId="1" xfId="0" applyFont="1" applyBorder="1" applyAlignment="1">
      <alignment horizontal="center"/>
    </xf>
    <xf numFmtId="0" fontId="32" fillId="2" borderId="1" xfId="0" applyFont="1" applyFill="1" applyBorder="1" applyAlignment="1">
      <alignment wrapText="1"/>
    </xf>
    <xf numFmtId="0" fontId="32" fillId="2" borderId="0" xfId="0" applyFont="1" applyFill="1" applyAlignment="1">
      <alignment wrapText="1"/>
    </xf>
    <xf numFmtId="0" fontId="40" fillId="0" borderId="0" xfId="0" applyFont="1"/>
    <xf numFmtId="0" fontId="32" fillId="2" borderId="1" xfId="0" applyFont="1" applyFill="1" applyBorder="1" applyAlignment="1">
      <alignment horizontal="center" wrapText="1"/>
    </xf>
    <xf numFmtId="0" fontId="32" fillId="2" borderId="0" xfId="0" applyFont="1" applyFill="1" applyAlignment="1">
      <alignment horizontal="center" wrapText="1"/>
    </xf>
    <xf numFmtId="164" fontId="14" fillId="2" borderId="1" xfId="0" applyNumberFormat="1" applyFont="1" applyFill="1" applyBorder="1" applyAlignment="1">
      <alignment horizontal="center" wrapText="1"/>
    </xf>
    <xf numFmtId="0" fontId="32" fillId="5" borderId="1" xfId="0" applyFont="1" applyFill="1" applyBorder="1" applyAlignment="1">
      <alignment wrapText="1"/>
    </xf>
    <xf numFmtId="0" fontId="32" fillId="5" borderId="0" xfId="0" applyFont="1" applyFill="1" applyAlignment="1">
      <alignment wrapText="1"/>
    </xf>
    <xf numFmtId="0" fontId="32" fillId="5" borderId="1" xfId="0" applyFont="1" applyFill="1" applyBorder="1" applyAlignment="1">
      <alignment horizontal="center" wrapText="1"/>
    </xf>
    <xf numFmtId="0" fontId="32" fillId="5" borderId="0" xfId="0" applyFont="1" applyFill="1" applyAlignment="1">
      <alignment horizontal="center" wrapText="1"/>
    </xf>
    <xf numFmtId="164" fontId="14" fillId="5" borderId="1" xfId="0" applyNumberFormat="1" applyFont="1" applyFill="1" applyBorder="1" applyAlignment="1">
      <alignment horizontal="center" wrapText="1"/>
    </xf>
    <xf numFmtId="0" fontId="32" fillId="8" borderId="1" xfId="0" applyFont="1" applyFill="1" applyBorder="1" applyAlignment="1">
      <alignment wrapText="1"/>
    </xf>
    <xf numFmtId="0" fontId="32" fillId="8" borderId="0" xfId="0" applyFont="1" applyFill="1" applyAlignment="1">
      <alignment wrapText="1"/>
    </xf>
    <xf numFmtId="0" fontId="32" fillId="8" borderId="1" xfId="0" applyFont="1" applyFill="1" applyBorder="1" applyAlignment="1">
      <alignment horizontal="center" wrapText="1"/>
    </xf>
    <xf numFmtId="0" fontId="32" fillId="8" borderId="0" xfId="0" applyFont="1" applyFill="1" applyAlignment="1">
      <alignment horizontal="center" wrapText="1"/>
    </xf>
    <xf numFmtId="164" fontId="14" fillId="8" borderId="1" xfId="0" applyNumberFormat="1" applyFont="1" applyFill="1" applyBorder="1" applyAlignment="1">
      <alignment horizontal="center" wrapText="1"/>
    </xf>
    <xf numFmtId="0" fontId="42" fillId="0" borderId="1" xfId="0" applyFont="1" applyBorder="1" applyAlignment="1">
      <alignment horizontal="center"/>
    </xf>
    <xf numFmtId="0" fontId="42" fillId="8" borderId="1" xfId="0" applyFont="1" applyFill="1" applyBorder="1" applyAlignment="1">
      <alignment wrapText="1"/>
    </xf>
    <xf numFmtId="0" fontId="42" fillId="8" borderId="0" xfId="0" applyFont="1" applyFill="1" applyAlignment="1">
      <alignment wrapText="1"/>
    </xf>
    <xf numFmtId="0" fontId="42" fillId="0" borderId="0" xfId="0" applyFont="1"/>
    <xf numFmtId="164" fontId="42" fillId="0" borderId="0" xfId="0" applyNumberFormat="1" applyFont="1" applyAlignment="1">
      <alignment horizontal="center"/>
    </xf>
    <xf numFmtId="165" fontId="42" fillId="0" borderId="0" xfId="0" applyNumberFormat="1" applyFont="1" applyAlignment="1">
      <alignment horizontal="center"/>
    </xf>
    <xf numFmtId="0" fontId="42" fillId="8" borderId="1" xfId="0" applyFont="1" applyFill="1" applyBorder="1" applyAlignment="1">
      <alignment horizontal="center" wrapText="1"/>
    </xf>
    <xf numFmtId="0" fontId="38" fillId="0" borderId="1" xfId="0" applyFont="1" applyBorder="1" applyAlignment="1">
      <alignment horizontal="center" wrapText="1"/>
    </xf>
    <xf numFmtId="0" fontId="42" fillId="8" borderId="0" xfId="0" applyFont="1" applyFill="1" applyAlignment="1">
      <alignment horizontal="center" wrapText="1"/>
    </xf>
    <xf numFmtId="3" fontId="14" fillId="0" borderId="0" xfId="2" applyNumberFormat="1" applyFont="1" applyAlignment="1">
      <alignment horizontal="center" wrapText="1"/>
    </xf>
    <xf numFmtId="3" fontId="32" fillId="0" borderId="0" xfId="0" applyNumberFormat="1" applyFont="1" applyAlignment="1">
      <alignment horizontal="center"/>
    </xf>
    <xf numFmtId="3" fontId="39" fillId="2" borderId="0" xfId="0" applyNumberFormat="1" applyFont="1" applyFill="1" applyAlignment="1">
      <alignment horizontal="center"/>
    </xf>
    <xf numFmtId="164" fontId="32" fillId="0" borderId="0" xfId="0" applyNumberFormat="1" applyFont="1"/>
    <xf numFmtId="0" fontId="32" fillId="9" borderId="1" xfId="0" applyFont="1" applyFill="1" applyBorder="1" applyAlignment="1">
      <alignment horizontal="center"/>
    </xf>
    <xf numFmtId="0" fontId="32" fillId="9" borderId="1" xfId="0" applyFont="1" applyFill="1" applyBorder="1" applyAlignment="1">
      <alignment wrapText="1"/>
    </xf>
    <xf numFmtId="0" fontId="32" fillId="9" borderId="0" xfId="0" applyFont="1" applyFill="1" applyAlignment="1">
      <alignment wrapText="1"/>
    </xf>
    <xf numFmtId="164" fontId="14" fillId="9" borderId="0" xfId="2" applyNumberFormat="1" applyFont="1" applyFill="1" applyAlignment="1">
      <alignment horizontal="center" wrapText="1"/>
    </xf>
    <xf numFmtId="0" fontId="32" fillId="9" borderId="0" xfId="0" applyFont="1" applyFill="1"/>
    <xf numFmtId="164" fontId="40" fillId="9" borderId="0" xfId="0" applyNumberFormat="1" applyFont="1" applyFill="1" applyAlignment="1">
      <alignment horizontal="center"/>
    </xf>
    <xf numFmtId="164" fontId="32" fillId="9" borderId="0" xfId="0" applyNumberFormat="1" applyFont="1" applyFill="1" applyAlignment="1">
      <alignment horizontal="center"/>
    </xf>
    <xf numFmtId="164" fontId="14" fillId="2" borderId="0" xfId="2" applyNumberFormat="1" applyFont="1" applyFill="1" applyAlignment="1">
      <alignment horizontal="center" wrapText="1"/>
    </xf>
    <xf numFmtId="0" fontId="32" fillId="9" borderId="1" xfId="0" applyFont="1" applyFill="1" applyBorder="1" applyAlignment="1">
      <alignment horizontal="center" wrapText="1"/>
    </xf>
    <xf numFmtId="0" fontId="14" fillId="9" borderId="1" xfId="0" applyFont="1" applyFill="1" applyBorder="1" applyAlignment="1">
      <alignment horizontal="center" wrapText="1"/>
    </xf>
    <xf numFmtId="0" fontId="32" fillId="9" borderId="0" xfId="0" applyFont="1" applyFill="1" applyAlignment="1">
      <alignment horizontal="center"/>
    </xf>
    <xf numFmtId="164" fontId="14" fillId="9" borderId="1" xfId="0" applyNumberFormat="1" applyFont="1" applyFill="1" applyBorder="1" applyAlignment="1">
      <alignment horizontal="center" wrapText="1"/>
    </xf>
    <xf numFmtId="0" fontId="45" fillId="0" borderId="0" xfId="0" applyFont="1" applyAlignment="1">
      <alignment horizontal="center"/>
    </xf>
    <xf numFmtId="14" fontId="46" fillId="2" borderId="0" xfId="2" applyNumberFormat="1" applyFont="1" applyFill="1" applyAlignment="1">
      <alignment horizontal="center" wrapText="1"/>
    </xf>
    <xf numFmtId="0" fontId="47" fillId="0" borderId="0" xfId="0" applyFont="1" applyAlignment="1">
      <alignment horizontal="center"/>
    </xf>
    <xf numFmtId="0" fontId="47" fillId="0" borderId="0" xfId="0" applyFont="1"/>
    <xf numFmtId="17" fontId="47" fillId="0" borderId="0" xfId="0" applyNumberFormat="1" applyFont="1"/>
    <xf numFmtId="164" fontId="47" fillId="2" borderId="0" xfId="0" applyNumberFormat="1" applyFont="1" applyFill="1" applyAlignment="1">
      <alignment horizontal="center"/>
    </xf>
    <xf numFmtId="164" fontId="47" fillId="0" borderId="0" xfId="0" applyNumberFormat="1" applyFont="1" applyAlignment="1">
      <alignment horizontal="center"/>
    </xf>
    <xf numFmtId="164" fontId="48" fillId="0" borderId="0" xfId="0" applyNumberFormat="1" applyFont="1" applyAlignment="1">
      <alignment horizontal="left"/>
    </xf>
    <xf numFmtId="3" fontId="32" fillId="2" borderId="0" xfId="0" applyNumberFormat="1" applyFont="1" applyFill="1" applyAlignment="1">
      <alignment horizontal="center"/>
    </xf>
    <xf numFmtId="0" fontId="49" fillId="0" borderId="0" xfId="3" applyFont="1"/>
    <xf numFmtId="0" fontId="4" fillId="0" borderId="5" xfId="1" applyFont="1" applyBorder="1" applyAlignment="1">
      <alignment horizontal="center"/>
    </xf>
    <xf numFmtId="0" fontId="2" fillId="0" borderId="4" xfId="1" applyBorder="1" applyAlignment="1">
      <alignment horizontal="center" wrapText="1"/>
    </xf>
    <xf numFmtId="0" fontId="17" fillId="0" borderId="0" xfId="1" applyFont="1" applyAlignment="1">
      <alignment wrapText="1"/>
    </xf>
    <xf numFmtId="0" fontId="13" fillId="0" borderId="0" xfId="0" applyFont="1" applyAlignment="1">
      <alignment wrapText="1"/>
    </xf>
    <xf numFmtId="0" fontId="17" fillId="0" borderId="0" xfId="1" applyFont="1" applyAlignment="1">
      <alignment horizontal="left" wrapText="1"/>
    </xf>
    <xf numFmtId="165" fontId="0" fillId="0" borderId="0" xfId="0" applyNumberFormat="1" applyAlignment="1">
      <alignment horizontal="center"/>
    </xf>
    <xf numFmtId="164" fontId="2" fillId="7" borderId="2" xfId="1" applyNumberFormat="1" applyFill="1" applyBorder="1" applyAlignment="1">
      <alignment horizontal="center" wrapText="1"/>
    </xf>
    <xf numFmtId="164" fontId="21" fillId="0" borderId="2" xfId="0" applyNumberFormat="1" applyFont="1" applyBorder="1" applyAlignment="1">
      <alignment horizontal="center"/>
    </xf>
    <xf numFmtId="164" fontId="0" fillId="0" borderId="2" xfId="0" applyNumberFormat="1" applyBorder="1" applyAlignment="1">
      <alignment horizontal="center"/>
    </xf>
    <xf numFmtId="0" fontId="0" fillId="0" borderId="0" xfId="3" applyFont="1"/>
    <xf numFmtId="164" fontId="11" fillId="0" borderId="0" xfId="1" applyNumberFormat="1" applyFont="1" applyAlignment="1">
      <alignment horizontal="center"/>
    </xf>
    <xf numFmtId="164" fontId="2" fillId="7" borderId="7" xfId="1" applyNumberFormat="1" applyFill="1" applyBorder="1" applyAlignment="1">
      <alignment horizontal="center" wrapText="1"/>
    </xf>
    <xf numFmtId="164" fontId="2" fillId="7" borderId="8" xfId="1" applyNumberFormat="1" applyFill="1" applyBorder="1" applyAlignment="1">
      <alignment horizontal="center" wrapText="1"/>
    </xf>
    <xf numFmtId="164" fontId="21" fillId="0" borderId="4" xfId="0" applyNumberFormat="1" applyFont="1" applyBorder="1" applyAlignment="1">
      <alignment horizontal="center"/>
    </xf>
    <xf numFmtId="14" fontId="0" fillId="0" borderId="0" xfId="0" applyNumberFormat="1"/>
    <xf numFmtId="0" fontId="51" fillId="0" borderId="0" xfId="1" applyFont="1" applyAlignment="1">
      <alignment horizontal="center"/>
    </xf>
    <xf numFmtId="0" fontId="50" fillId="0" borderId="0" xfId="3" applyFont="1"/>
    <xf numFmtId="3" fontId="50" fillId="0" borderId="1" xfId="1" applyNumberFormat="1" applyFont="1" applyBorder="1" applyAlignment="1" applyProtection="1">
      <alignment horizontal="center" wrapText="1"/>
      <protection hidden="1"/>
    </xf>
    <xf numFmtId="0" fontId="50" fillId="0" borderId="1" xfId="1" applyFont="1" applyBorder="1" applyAlignment="1" applyProtection="1">
      <alignment horizontal="center" wrapText="1"/>
      <protection hidden="1"/>
    </xf>
    <xf numFmtId="0" fontId="51" fillId="0" borderId="0" xfId="1" applyFont="1"/>
    <xf numFmtId="164" fontId="51" fillId="0" borderId="0" xfId="1" applyNumberFormat="1" applyFont="1" applyAlignment="1">
      <alignment horizontal="center"/>
    </xf>
    <xf numFmtId="0" fontId="53" fillId="0" borderId="0" xfId="3" applyFont="1"/>
    <xf numFmtId="0" fontId="53" fillId="0" borderId="0" xfId="1" applyFont="1" applyAlignment="1">
      <alignment horizontal="center"/>
    </xf>
    <xf numFmtId="164" fontId="50" fillId="0" borderId="1" xfId="0" applyNumberFormat="1" applyFont="1" applyBorder="1" applyAlignment="1" applyProtection="1">
      <alignment horizontal="center"/>
      <protection hidden="1"/>
    </xf>
    <xf numFmtId="3" fontId="0" fillId="0" borderId="1" xfId="0" applyNumberFormat="1" applyBorder="1" applyAlignment="1" applyProtection="1">
      <alignment horizontal="center"/>
      <protection hidden="1"/>
    </xf>
    <xf numFmtId="164" fontId="6" fillId="0" borderId="1" xfId="0" applyNumberFormat="1" applyFont="1" applyBorder="1" applyAlignment="1" applyProtection="1">
      <alignment horizontal="center"/>
      <protection hidden="1"/>
    </xf>
    <xf numFmtId="164" fontId="0" fillId="0" borderId="1" xfId="0" applyNumberFormat="1" applyBorder="1" applyAlignment="1" applyProtection="1">
      <alignment horizontal="center"/>
      <protection hidden="1"/>
    </xf>
    <xf numFmtId="164" fontId="3" fillId="0" borderId="1" xfId="0" applyNumberFormat="1" applyFont="1" applyBorder="1" applyAlignment="1" applyProtection="1">
      <alignment horizontal="center"/>
      <protection hidden="1"/>
    </xf>
    <xf numFmtId="3" fontId="0" fillId="0" borderId="2" xfId="0" applyNumberFormat="1" applyBorder="1" applyAlignment="1" applyProtection="1">
      <alignment horizontal="center"/>
      <protection hidden="1"/>
    </xf>
    <xf numFmtId="164" fontId="6" fillId="0" borderId="2" xfId="0" applyNumberFormat="1" applyFont="1" applyBorder="1" applyAlignment="1" applyProtection="1">
      <alignment horizontal="center"/>
      <protection hidden="1"/>
    </xf>
    <xf numFmtId="164" fontId="0" fillId="0" borderId="2" xfId="0" applyNumberFormat="1" applyBorder="1" applyAlignment="1" applyProtection="1">
      <alignment horizontal="center"/>
      <protection hidden="1"/>
    </xf>
    <xf numFmtId="164" fontId="3" fillId="0" borderId="2" xfId="0" applyNumberFormat="1" applyFont="1" applyBorder="1" applyAlignment="1" applyProtection="1">
      <alignment horizontal="center"/>
      <protection hidden="1"/>
    </xf>
    <xf numFmtId="3" fontId="3" fillId="0" borderId="1" xfId="0" applyNumberFormat="1" applyFont="1" applyBorder="1" applyAlignment="1" applyProtection="1">
      <alignment horizontal="center"/>
      <protection hidden="1"/>
    </xf>
    <xf numFmtId="164" fontId="0" fillId="0" borderId="6" xfId="0" applyNumberFormat="1" applyBorder="1" applyAlignment="1" applyProtection="1">
      <alignment horizontal="center"/>
      <protection hidden="1"/>
    </xf>
    <xf numFmtId="164" fontId="0" fillId="0" borderId="0" xfId="0" applyNumberFormat="1" applyAlignment="1" applyProtection="1">
      <alignment horizontal="center"/>
      <protection hidden="1"/>
    </xf>
    <xf numFmtId="0" fontId="2" fillId="0" borderId="0" xfId="1" applyAlignment="1" applyProtection="1">
      <alignment horizontal="center"/>
      <protection hidden="1"/>
    </xf>
    <xf numFmtId="164" fontId="23" fillId="0" borderId="1" xfId="0" applyNumberFormat="1" applyFont="1" applyBorder="1" applyAlignment="1" applyProtection="1">
      <alignment horizontal="center"/>
      <protection hidden="1"/>
    </xf>
    <xf numFmtId="168" fontId="0" fillId="0" borderId="0" xfId="0" applyNumberFormat="1"/>
    <xf numFmtId="0" fontId="50" fillId="0" borderId="0" xfId="3" applyFont="1" applyProtection="1">
      <protection hidden="1"/>
    </xf>
    <xf numFmtId="0" fontId="54" fillId="0" borderId="1" xfId="1" applyFont="1" applyBorder="1" applyAlignment="1" applyProtection="1">
      <alignment horizontal="center"/>
      <protection hidden="1"/>
    </xf>
    <xf numFmtId="164" fontId="51" fillId="0" borderId="1" xfId="1" applyNumberFormat="1" applyFont="1" applyBorder="1" applyAlignment="1" applyProtection="1">
      <alignment horizontal="center" wrapText="1"/>
      <protection hidden="1"/>
    </xf>
    <xf numFmtId="0" fontId="51" fillId="0" borderId="0" xfId="1" applyFont="1" applyAlignment="1" applyProtection="1">
      <alignment horizontal="center"/>
      <protection hidden="1"/>
    </xf>
    <xf numFmtId="3" fontId="21" fillId="0" borderId="4" xfId="1" applyNumberFormat="1" applyFont="1" applyBorder="1" applyAlignment="1" applyProtection="1">
      <alignment wrapText="1"/>
      <protection hidden="1"/>
    </xf>
    <xf numFmtId="164" fontId="21" fillId="0" borderId="4" xfId="0" applyNumberFormat="1" applyFont="1" applyBorder="1" applyAlignment="1" applyProtection="1">
      <alignment horizontal="center"/>
      <protection hidden="1"/>
    </xf>
    <xf numFmtId="0" fontId="50" fillId="0" borderId="1" xfId="1" applyFont="1" applyBorder="1" applyAlignment="1" applyProtection="1">
      <alignment wrapText="1"/>
      <protection hidden="1"/>
    </xf>
    <xf numFmtId="49" fontId="50" fillId="0" borderId="1" xfId="1" applyNumberFormat="1" applyFont="1" applyBorder="1" applyAlignment="1" applyProtection="1">
      <alignment horizontal="center" wrapText="1"/>
      <protection hidden="1"/>
    </xf>
    <xf numFmtId="0" fontId="50" fillId="0" borderId="1" xfId="3" applyFont="1" applyBorder="1" applyAlignment="1" applyProtection="1">
      <alignment horizontal="center"/>
      <protection hidden="1"/>
    </xf>
    <xf numFmtId="0" fontId="0" fillId="0" borderId="1" xfId="0" applyBorder="1" applyProtection="1">
      <protection hidden="1"/>
    </xf>
    <xf numFmtId="3" fontId="50" fillId="0" borderId="1" xfId="1" applyNumberFormat="1" applyFont="1" applyBorder="1" applyAlignment="1" applyProtection="1">
      <alignment wrapText="1"/>
      <protection hidden="1"/>
    </xf>
    <xf numFmtId="3" fontId="50" fillId="0" borderId="0" xfId="1" applyNumberFormat="1" applyFont="1" applyAlignment="1" applyProtection="1">
      <alignment wrapText="1"/>
      <protection hidden="1"/>
    </xf>
    <xf numFmtId="14" fontId="0" fillId="0" borderId="17" xfId="0" applyNumberFormat="1" applyBorder="1" applyAlignment="1" applyProtection="1">
      <alignment horizontal="center"/>
      <protection hidden="1"/>
    </xf>
    <xf numFmtId="0" fontId="51" fillId="0" borderId="0" xfId="1" applyFont="1" applyProtection="1">
      <protection hidden="1"/>
    </xf>
    <xf numFmtId="166" fontId="51" fillId="0" borderId="0" xfId="1" applyNumberFormat="1" applyFont="1" applyAlignment="1" applyProtection="1">
      <alignment horizontal="center"/>
      <protection hidden="1"/>
    </xf>
    <xf numFmtId="0" fontId="52" fillId="0" borderId="0" xfId="1" applyFont="1" applyAlignment="1" applyProtection="1">
      <alignment horizontal="left"/>
      <protection hidden="1"/>
    </xf>
    <xf numFmtId="0" fontId="53" fillId="0" borderId="0" xfId="1" applyFont="1" applyAlignment="1" applyProtection="1">
      <alignment horizontal="center"/>
      <protection hidden="1"/>
    </xf>
    <xf numFmtId="0" fontId="53" fillId="0" borderId="0" xfId="1" applyFont="1" applyProtection="1">
      <protection hidden="1"/>
    </xf>
    <xf numFmtId="0" fontId="53" fillId="0" borderId="0" xfId="1" applyFont="1" applyAlignment="1" applyProtection="1">
      <alignment horizontal="left"/>
      <protection hidden="1"/>
    </xf>
    <xf numFmtId="164" fontId="51" fillId="0" borderId="0" xfId="1" applyNumberFormat="1" applyFont="1" applyAlignment="1" applyProtection="1">
      <alignment horizontal="center"/>
      <protection hidden="1"/>
    </xf>
    <xf numFmtId="0" fontId="55" fillId="0" borderId="0" xfId="1" applyFont="1" applyProtection="1">
      <protection hidden="1"/>
    </xf>
    <xf numFmtId="166" fontId="53" fillId="0" borderId="0" xfId="1" applyNumberFormat="1" applyFont="1" applyAlignment="1" applyProtection="1">
      <alignment horizontal="center"/>
      <protection hidden="1"/>
    </xf>
    <xf numFmtId="164" fontId="53" fillId="0" borderId="0" xfId="1" applyNumberFormat="1" applyFont="1" applyAlignment="1" applyProtection="1">
      <alignment horizontal="center"/>
      <protection hidden="1"/>
    </xf>
    <xf numFmtId="0" fontId="54" fillId="0" borderId="0" xfId="1" applyFont="1" applyAlignment="1" applyProtection="1">
      <alignment horizontal="center"/>
      <protection hidden="1"/>
    </xf>
    <xf numFmtId="167" fontId="53" fillId="0" borderId="0" xfId="1" applyNumberFormat="1" applyFont="1" applyAlignment="1" applyProtection="1">
      <alignment horizontal="center"/>
      <protection hidden="1"/>
    </xf>
    <xf numFmtId="49" fontId="53" fillId="0" borderId="0" xfId="0" applyNumberFormat="1" applyFont="1" applyAlignment="1" applyProtection="1">
      <alignment horizontal="center" vertical="center"/>
      <protection hidden="1"/>
    </xf>
    <xf numFmtId="168" fontId="53" fillId="0" borderId="0" xfId="1" applyNumberFormat="1" applyFont="1" applyAlignment="1" applyProtection="1">
      <alignment horizontal="center"/>
      <protection hidden="1"/>
    </xf>
    <xf numFmtId="49" fontId="21" fillId="0" borderId="4" xfId="1" applyNumberFormat="1" applyFont="1" applyBorder="1" applyAlignment="1" applyProtection="1">
      <alignment horizontal="center" wrapText="1"/>
      <protection hidden="1"/>
    </xf>
    <xf numFmtId="49" fontId="50" fillId="0" borderId="1" xfId="1" quotePrefix="1" applyNumberFormat="1" applyFont="1" applyBorder="1" applyAlignment="1" applyProtection="1">
      <alignment horizontal="center" wrapText="1"/>
      <protection hidden="1"/>
    </xf>
    <xf numFmtId="49" fontId="51" fillId="0" borderId="0" xfId="1" applyNumberFormat="1" applyFont="1" applyAlignment="1" applyProtection="1">
      <alignment horizontal="center"/>
      <protection hidden="1"/>
    </xf>
    <xf numFmtId="49" fontId="53" fillId="0" borderId="0" xfId="1" applyNumberFormat="1" applyFont="1" applyAlignment="1" applyProtection="1">
      <alignment horizontal="center"/>
      <protection hidden="1"/>
    </xf>
    <xf numFmtId="49" fontId="55" fillId="0" borderId="0" xfId="1" applyNumberFormat="1" applyFont="1" applyAlignment="1" applyProtection="1">
      <alignment horizontal="center"/>
      <protection hidden="1"/>
    </xf>
    <xf numFmtId="49" fontId="53" fillId="0" borderId="0" xfId="0" applyNumberFormat="1" applyFont="1" applyProtection="1">
      <protection hidden="1"/>
    </xf>
    <xf numFmtId="49" fontId="53" fillId="0" borderId="0" xfId="1" applyNumberFormat="1" applyFont="1" applyAlignment="1" applyProtection="1">
      <alignment horizontal="left"/>
      <protection hidden="1"/>
    </xf>
    <xf numFmtId="49" fontId="51" fillId="0" borderId="0" xfId="1" applyNumberFormat="1" applyFont="1" applyAlignment="1">
      <alignment horizontal="center"/>
    </xf>
    <xf numFmtId="0" fontId="26" fillId="0" borderId="0" xfId="1" applyFont="1" applyAlignment="1" applyProtection="1">
      <alignment horizontal="left" wrapText="1"/>
      <protection hidden="1"/>
    </xf>
    <xf numFmtId="0" fontId="20" fillId="0" borderId="0" xfId="0" applyFont="1" applyAlignment="1" applyProtection="1">
      <alignment wrapText="1"/>
      <protection hidden="1"/>
    </xf>
    <xf numFmtId="0" fontId="50" fillId="10" borderId="1" xfId="1" applyFont="1" applyFill="1" applyBorder="1" applyAlignment="1" applyProtection="1">
      <alignment horizontal="center" wrapText="1"/>
      <protection hidden="1"/>
    </xf>
    <xf numFmtId="49" fontId="50" fillId="0" borderId="0" xfId="3" applyNumberFormat="1" applyFont="1"/>
    <xf numFmtId="3" fontId="5" fillId="0" borderId="13" xfId="1" applyNumberFormat="1" applyFont="1" applyBorder="1" applyAlignment="1" applyProtection="1">
      <alignment horizontal="center" wrapText="1"/>
      <protection hidden="1"/>
    </xf>
    <xf numFmtId="3" fontId="5" fillId="0" borderId="13" xfId="1" applyNumberFormat="1" applyFont="1" applyBorder="1" applyAlignment="1" applyProtection="1">
      <alignment wrapText="1"/>
      <protection hidden="1"/>
    </xf>
    <xf numFmtId="164" fontId="5" fillId="0" borderId="13" xfId="0" applyNumberFormat="1" applyFont="1" applyBorder="1" applyAlignment="1" applyProtection="1">
      <alignment horizontal="center"/>
      <protection hidden="1"/>
    </xf>
    <xf numFmtId="0" fontId="58" fillId="0" borderId="0" xfId="0" applyFont="1"/>
    <xf numFmtId="0" fontId="51" fillId="10" borderId="0" xfId="1" applyFont="1" applyFill="1" applyAlignment="1">
      <alignment horizontal="center"/>
    </xf>
    <xf numFmtId="0" fontId="0" fillId="10" borderId="0" xfId="0" applyFill="1"/>
    <xf numFmtId="0" fontId="28" fillId="0" borderId="0" xfId="1" applyFont="1" applyAlignment="1" applyProtection="1">
      <alignment horizontal="left" wrapText="1"/>
      <protection hidden="1"/>
    </xf>
    <xf numFmtId="0" fontId="28" fillId="0" borderId="0" xfId="1" applyFont="1" applyAlignment="1" applyProtection="1">
      <alignment wrapText="1"/>
      <protection hidden="1"/>
    </xf>
    <xf numFmtId="0" fontId="50" fillId="10" borderId="0" xfId="3" applyFont="1" applyFill="1" applyAlignment="1" applyProtection="1">
      <alignment horizontal="center"/>
      <protection hidden="1"/>
    </xf>
    <xf numFmtId="0" fontId="50" fillId="10" borderId="0" xfId="3" applyFont="1" applyFill="1" applyAlignment="1">
      <alignment horizontal="center"/>
    </xf>
    <xf numFmtId="10" fontId="50" fillId="10" borderId="0" xfId="3" applyNumberFormat="1" applyFont="1" applyFill="1" applyAlignment="1">
      <alignment horizontal="left"/>
    </xf>
    <xf numFmtId="0" fontId="50" fillId="10" borderId="0" xfId="3" applyFont="1" applyFill="1"/>
    <xf numFmtId="0" fontId="3" fillId="10" borderId="0" xfId="3" applyFont="1" applyFill="1" applyAlignment="1" applyProtection="1">
      <alignment horizontal="center"/>
      <protection hidden="1"/>
    </xf>
    <xf numFmtId="0" fontId="3" fillId="10" borderId="0" xfId="3" applyFont="1" applyFill="1" applyAlignment="1">
      <alignment horizontal="center"/>
    </xf>
    <xf numFmtId="0" fontId="3" fillId="10" borderId="0" xfId="3" applyFont="1" applyFill="1"/>
    <xf numFmtId="0" fontId="10" fillId="10" borderId="0" xfId="3" applyFill="1" applyAlignment="1" applyProtection="1">
      <alignment horizontal="center"/>
      <protection hidden="1"/>
    </xf>
    <xf numFmtId="0" fontId="10" fillId="10" borderId="0" xfId="3" applyFill="1" applyAlignment="1">
      <alignment horizontal="center"/>
    </xf>
    <xf numFmtId="0" fontId="10" fillId="10" borderId="0" xfId="3" applyFill="1"/>
    <xf numFmtId="0" fontId="57" fillId="10" borderId="13" xfId="3" applyFont="1" applyFill="1" applyBorder="1" applyAlignment="1">
      <alignment horizontal="center"/>
    </xf>
    <xf numFmtId="3" fontId="5" fillId="10" borderId="13" xfId="1" applyNumberFormat="1" applyFont="1" applyFill="1" applyBorder="1" applyAlignment="1" applyProtection="1">
      <alignment horizontal="center" wrapText="1"/>
      <protection hidden="1"/>
    </xf>
    <xf numFmtId="3" fontId="5" fillId="10" borderId="13" xfId="1" applyNumberFormat="1" applyFont="1" applyFill="1" applyBorder="1" applyAlignment="1" applyProtection="1">
      <alignment wrapText="1"/>
      <protection hidden="1"/>
    </xf>
    <xf numFmtId="164" fontId="5" fillId="10" borderId="13" xfId="0" applyNumberFormat="1" applyFont="1" applyFill="1" applyBorder="1" applyAlignment="1" applyProtection="1">
      <alignment horizontal="center"/>
      <protection hidden="1"/>
    </xf>
    <xf numFmtId="49" fontId="50" fillId="10" borderId="0" xfId="3" applyNumberFormat="1" applyFont="1" applyFill="1"/>
    <xf numFmtId="164" fontId="50" fillId="10" borderId="0" xfId="3" applyNumberFormat="1" applyFont="1" applyFill="1" applyAlignment="1">
      <alignment horizontal="center"/>
    </xf>
    <xf numFmtId="166" fontId="50" fillId="10" borderId="0" xfId="3" applyNumberFormat="1" applyFont="1" applyFill="1" applyAlignment="1">
      <alignment horizontal="center"/>
    </xf>
    <xf numFmtId="0" fontId="51" fillId="10" borderId="0" xfId="1" applyFont="1" applyFill="1" applyAlignment="1" applyProtection="1">
      <alignment horizontal="center"/>
      <protection hidden="1"/>
    </xf>
    <xf numFmtId="0" fontId="53" fillId="10" borderId="0" xfId="1" applyFont="1" applyFill="1" applyAlignment="1">
      <alignment horizontal="center"/>
    </xf>
    <xf numFmtId="0" fontId="53" fillId="10" borderId="0" xfId="3" applyFont="1" applyFill="1" applyAlignment="1">
      <alignment horizontal="center"/>
    </xf>
    <xf numFmtId="0" fontId="53" fillId="10" borderId="0" xfId="3" applyFont="1" applyFill="1"/>
    <xf numFmtId="0" fontId="50" fillId="10" borderId="0" xfId="3" applyFont="1" applyFill="1" applyProtection="1">
      <protection hidden="1"/>
    </xf>
    <xf numFmtId="0" fontId="53" fillId="10" borderId="0" xfId="1" applyFont="1" applyFill="1" applyAlignment="1" applyProtection="1">
      <alignment horizontal="center"/>
      <protection hidden="1"/>
    </xf>
    <xf numFmtId="0" fontId="53" fillId="10" borderId="0" xfId="3" applyFont="1" applyFill="1" applyAlignment="1" applyProtection="1">
      <alignment horizontal="center"/>
      <protection hidden="1"/>
    </xf>
    <xf numFmtId="9" fontId="50" fillId="10" borderId="0" xfId="3" applyNumberFormat="1" applyFont="1" applyFill="1"/>
    <xf numFmtId="168" fontId="50" fillId="10" borderId="0" xfId="3" applyNumberFormat="1" applyFont="1" applyFill="1" applyAlignment="1">
      <alignment horizontal="center"/>
    </xf>
    <xf numFmtId="168" fontId="53" fillId="10" borderId="0" xfId="1" applyNumberFormat="1" applyFont="1" applyFill="1" applyAlignment="1">
      <alignment horizontal="center"/>
    </xf>
    <xf numFmtId="0" fontId="50" fillId="12" borderId="0" xfId="3" applyFont="1" applyFill="1"/>
    <xf numFmtId="0" fontId="3" fillId="12" borderId="0" xfId="3" applyFont="1" applyFill="1"/>
    <xf numFmtId="0" fontId="10" fillId="12" borderId="0" xfId="3" applyFill="1"/>
    <xf numFmtId="0" fontId="57" fillId="12" borderId="13" xfId="3" applyFont="1" applyFill="1" applyBorder="1" applyAlignment="1">
      <alignment horizontal="center"/>
    </xf>
    <xf numFmtId="3" fontId="5" fillId="12" borderId="13" xfId="1" applyNumberFormat="1" applyFont="1" applyFill="1" applyBorder="1" applyAlignment="1" applyProtection="1">
      <alignment horizontal="center" wrapText="1"/>
      <protection hidden="1"/>
    </xf>
    <xf numFmtId="3" fontId="5" fillId="12" borderId="13" xfId="1" applyNumberFormat="1" applyFont="1" applyFill="1" applyBorder="1" applyAlignment="1" applyProtection="1">
      <alignment wrapText="1"/>
      <protection hidden="1"/>
    </xf>
    <xf numFmtId="164" fontId="5" fillId="12" borderId="13" xfId="0" applyNumberFormat="1" applyFont="1" applyFill="1" applyBorder="1" applyAlignment="1" applyProtection="1">
      <alignment horizontal="center"/>
      <protection hidden="1"/>
    </xf>
    <xf numFmtId="0" fontId="50" fillId="12" borderId="0" xfId="3" applyFont="1" applyFill="1" applyAlignment="1" applyProtection="1">
      <alignment horizontal="center"/>
      <protection hidden="1"/>
    </xf>
    <xf numFmtId="49" fontId="50" fillId="12" borderId="0" xfId="3" applyNumberFormat="1" applyFont="1" applyFill="1"/>
    <xf numFmtId="168" fontId="50" fillId="12" borderId="0" xfId="3" applyNumberFormat="1" applyFont="1" applyFill="1"/>
    <xf numFmtId="0" fontId="50" fillId="12" borderId="0" xfId="3" applyFont="1" applyFill="1" applyAlignment="1">
      <alignment horizontal="center"/>
    </xf>
    <xf numFmtId="166" fontId="50" fillId="12" borderId="0" xfId="3" applyNumberFormat="1" applyFont="1" applyFill="1" applyAlignment="1">
      <alignment horizontal="center"/>
    </xf>
    <xf numFmtId="168" fontId="50" fillId="12" borderId="0" xfId="3" applyNumberFormat="1" applyFont="1" applyFill="1" applyAlignment="1">
      <alignment horizontal="center"/>
    </xf>
    <xf numFmtId="0" fontId="51" fillId="12" borderId="0" xfId="1" applyFont="1" applyFill="1" applyAlignment="1">
      <alignment horizontal="center"/>
    </xf>
    <xf numFmtId="0" fontId="50" fillId="12" borderId="0" xfId="3" applyFont="1" applyFill="1" applyAlignment="1">
      <alignment horizontal="left"/>
    </xf>
    <xf numFmtId="0" fontId="53" fillId="12" borderId="0" xfId="1" applyFont="1" applyFill="1" applyAlignment="1">
      <alignment horizontal="center"/>
    </xf>
    <xf numFmtId="0" fontId="53" fillId="12" borderId="0" xfId="3" applyFont="1" applyFill="1"/>
    <xf numFmtId="0" fontId="3" fillId="0" borderId="0" xfId="3" applyFont="1" applyProtection="1">
      <protection hidden="1"/>
    </xf>
    <xf numFmtId="0" fontId="10" fillId="0" borderId="0" xfId="3" applyProtection="1">
      <protection hidden="1"/>
    </xf>
    <xf numFmtId="0" fontId="57" fillId="0" borderId="13" xfId="3" applyFont="1" applyBorder="1"/>
    <xf numFmtId="164" fontId="50" fillId="0" borderId="0" xfId="3" applyNumberFormat="1" applyFont="1"/>
    <xf numFmtId="3" fontId="50" fillId="0" borderId="1" xfId="0" applyNumberFormat="1" applyFont="1" applyBorder="1" applyAlignment="1" applyProtection="1">
      <alignment horizontal="center"/>
      <protection hidden="1"/>
    </xf>
    <xf numFmtId="166" fontId="50" fillId="0" borderId="1" xfId="0" applyNumberFormat="1" applyFont="1" applyBorder="1" applyAlignment="1" applyProtection="1">
      <alignment horizontal="center"/>
      <protection hidden="1"/>
    </xf>
    <xf numFmtId="49" fontId="53" fillId="0" borderId="0" xfId="3" applyNumberFormat="1" applyFont="1" applyAlignment="1" applyProtection="1">
      <alignment horizontal="left"/>
      <protection hidden="1"/>
    </xf>
    <xf numFmtId="0" fontId="53" fillId="0" borderId="0" xfId="3" applyFont="1" applyProtection="1">
      <protection hidden="1"/>
    </xf>
    <xf numFmtId="0" fontId="27" fillId="0" borderId="0" xfId="0" applyFont="1" applyAlignment="1" applyProtection="1">
      <alignment wrapText="1"/>
      <protection hidden="1"/>
    </xf>
    <xf numFmtId="0" fontId="59" fillId="0" borderId="0" xfId="1" applyFont="1" applyAlignment="1" applyProtection="1">
      <alignment horizontal="left"/>
      <protection hidden="1"/>
    </xf>
    <xf numFmtId="0" fontId="60" fillId="0" borderId="0" xfId="1" applyFont="1" applyAlignment="1" applyProtection="1">
      <alignment horizontal="left"/>
      <protection hidden="1"/>
    </xf>
    <xf numFmtId="0" fontId="31" fillId="0" borderId="0" xfId="1" applyFont="1" applyAlignment="1" applyProtection="1">
      <alignment horizontal="left"/>
      <protection hidden="1"/>
    </xf>
    <xf numFmtId="0" fontId="61" fillId="0" borderId="0" xfId="1" applyFont="1" applyAlignment="1" applyProtection="1">
      <alignment horizontal="left"/>
      <protection hidden="1"/>
    </xf>
    <xf numFmtId="14" fontId="0" fillId="0" borderId="0" xfId="0" applyNumberFormat="1" applyAlignment="1">
      <alignment vertical="top"/>
    </xf>
    <xf numFmtId="0" fontId="0" fillId="0" borderId="0" xfId="0" applyAlignment="1">
      <alignment vertical="top"/>
    </xf>
    <xf numFmtId="0" fontId="0" fillId="0" borderId="0" xfId="0" applyAlignment="1">
      <alignment vertical="top" wrapText="1"/>
    </xf>
    <xf numFmtId="168" fontId="51" fillId="0" borderId="0" xfId="1" applyNumberFormat="1" applyFont="1" applyAlignment="1" applyProtection="1">
      <alignment horizontal="center"/>
      <protection hidden="1"/>
    </xf>
    <xf numFmtId="169" fontId="50" fillId="0" borderId="0" xfId="3" applyNumberFormat="1" applyFont="1" applyProtection="1">
      <protection hidden="1"/>
    </xf>
    <xf numFmtId="0" fontId="50" fillId="10" borderId="0" xfId="3" applyFont="1" applyFill="1" applyAlignment="1">
      <alignment horizontal="left"/>
    </xf>
    <xf numFmtId="0" fontId="18" fillId="0" borderId="0" xfId="1" applyFont="1" applyAlignment="1" applyProtection="1">
      <alignment horizontal="left" wrapText="1"/>
      <protection hidden="1"/>
    </xf>
    <xf numFmtId="10" fontId="53" fillId="10" borderId="0" xfId="3" applyNumberFormat="1" applyFont="1" applyFill="1" applyAlignment="1">
      <alignment horizontal="left"/>
    </xf>
    <xf numFmtId="0" fontId="14" fillId="0" borderId="0" xfId="0" applyFont="1" applyAlignment="1" applyProtection="1">
      <alignment wrapText="1"/>
      <protection hidden="1"/>
    </xf>
    <xf numFmtId="0" fontId="14" fillId="0" borderId="0" xfId="1" applyFont="1" applyAlignment="1" applyProtection="1">
      <alignment horizontal="center"/>
      <protection hidden="1"/>
    </xf>
    <xf numFmtId="0" fontId="14" fillId="10" borderId="0" xfId="3" applyFont="1" applyFill="1" applyAlignment="1" applyProtection="1">
      <alignment horizontal="center"/>
      <protection hidden="1"/>
    </xf>
    <xf numFmtId="0" fontId="14" fillId="10" borderId="0" xfId="3" applyFont="1" applyFill="1" applyAlignment="1">
      <alignment horizontal="center"/>
    </xf>
    <xf numFmtId="0" fontId="14" fillId="10" borderId="0" xfId="3" applyFont="1" applyFill="1"/>
    <xf numFmtId="0" fontId="14" fillId="12" borderId="0" xfId="3" applyFont="1" applyFill="1"/>
    <xf numFmtId="0" fontId="14" fillId="0" borderId="0" xfId="1" applyFont="1" applyAlignment="1" applyProtection="1">
      <alignment horizontal="left"/>
      <protection hidden="1"/>
    </xf>
    <xf numFmtId="0" fontId="28" fillId="0" borderId="0" xfId="0" applyFont="1" applyAlignment="1" applyProtection="1">
      <alignment wrapText="1"/>
      <protection hidden="1"/>
    </xf>
    <xf numFmtId="0" fontId="52" fillId="0" borderId="13" xfId="1" applyFont="1" applyBorder="1" applyAlignment="1" applyProtection="1">
      <alignment horizontal="center"/>
      <protection hidden="1"/>
    </xf>
    <xf numFmtId="164" fontId="53" fillId="0" borderId="13" xfId="1" applyNumberFormat="1" applyFont="1" applyBorder="1" applyAlignment="1" applyProtection="1">
      <alignment horizontal="center" wrapText="1"/>
      <protection hidden="1"/>
    </xf>
    <xf numFmtId="3" fontId="12" fillId="0" borderId="4" xfId="1" applyNumberFormat="1" applyFont="1" applyBorder="1" applyAlignment="1" applyProtection="1">
      <alignment horizontal="center" wrapText="1"/>
      <protection hidden="1"/>
    </xf>
    <xf numFmtId="49" fontId="12" fillId="0" borderId="4" xfId="1" applyNumberFormat="1" applyFont="1" applyBorder="1" applyAlignment="1" applyProtection="1">
      <alignment horizontal="center" wrapText="1"/>
      <protection hidden="1"/>
    </xf>
    <xf numFmtId="3" fontId="12" fillId="0" borderId="4" xfId="1" applyNumberFormat="1" applyFont="1" applyBorder="1" applyAlignment="1" applyProtection="1">
      <alignment wrapText="1"/>
      <protection hidden="1"/>
    </xf>
    <xf numFmtId="164" fontId="12" fillId="0" borderId="4" xfId="0" applyNumberFormat="1" applyFont="1" applyBorder="1" applyAlignment="1" applyProtection="1">
      <alignment horizontal="center"/>
      <protection hidden="1"/>
    </xf>
    <xf numFmtId="0" fontId="52" fillId="10" borderId="13" xfId="3" applyFont="1" applyFill="1" applyBorder="1" applyAlignment="1">
      <alignment horizontal="center"/>
    </xf>
    <xf numFmtId="3" fontId="12" fillId="10" borderId="13" xfId="1" applyNumberFormat="1" applyFont="1" applyFill="1" applyBorder="1" applyAlignment="1" applyProtection="1">
      <alignment horizontal="center" wrapText="1"/>
      <protection hidden="1"/>
    </xf>
    <xf numFmtId="3" fontId="12" fillId="10" borderId="13" xfId="1" applyNumberFormat="1" applyFont="1" applyFill="1" applyBorder="1" applyAlignment="1" applyProtection="1">
      <alignment wrapText="1"/>
      <protection hidden="1"/>
    </xf>
    <xf numFmtId="164" fontId="12" fillId="10" borderId="13" xfId="0" applyNumberFormat="1" applyFont="1" applyFill="1" applyBorder="1" applyAlignment="1" applyProtection="1">
      <alignment horizontal="center"/>
      <protection hidden="1"/>
    </xf>
    <xf numFmtId="0" fontId="52" fillId="12" borderId="13" xfId="3" applyFont="1" applyFill="1" applyBorder="1" applyAlignment="1">
      <alignment horizontal="center"/>
    </xf>
    <xf numFmtId="3" fontId="12" fillId="12" borderId="13" xfId="1" applyNumberFormat="1" applyFont="1" applyFill="1" applyBorder="1" applyAlignment="1" applyProtection="1">
      <alignment horizontal="center" wrapText="1"/>
      <protection hidden="1"/>
    </xf>
    <xf numFmtId="3" fontId="12" fillId="12" borderId="13" xfId="1" applyNumberFormat="1" applyFont="1" applyFill="1" applyBorder="1" applyAlignment="1" applyProtection="1">
      <alignment wrapText="1"/>
      <protection hidden="1"/>
    </xf>
    <xf numFmtId="164" fontId="12" fillId="12" borderId="13" xfId="0" applyNumberFormat="1" applyFont="1" applyFill="1" applyBorder="1" applyAlignment="1" applyProtection="1">
      <alignment horizontal="center"/>
      <protection hidden="1"/>
    </xf>
    <xf numFmtId="0" fontId="53" fillId="0" borderId="1" xfId="1" applyFont="1" applyBorder="1" applyAlignment="1" applyProtection="1">
      <alignment horizontal="center" wrapText="1"/>
      <protection hidden="1"/>
    </xf>
    <xf numFmtId="49" fontId="53" fillId="0" borderId="1" xfId="1" applyNumberFormat="1" applyFont="1" applyBorder="1" applyAlignment="1" applyProtection="1">
      <alignment horizontal="center" wrapText="1"/>
      <protection hidden="1"/>
    </xf>
    <xf numFmtId="0" fontId="53" fillId="0" borderId="1" xfId="1" applyFont="1" applyBorder="1" applyAlignment="1" applyProtection="1">
      <alignment wrapText="1"/>
      <protection hidden="1"/>
    </xf>
    <xf numFmtId="164" fontId="53" fillId="0" borderId="1" xfId="0" applyNumberFormat="1" applyFont="1" applyBorder="1" applyAlignment="1" applyProtection="1">
      <alignment horizontal="center"/>
      <protection hidden="1"/>
    </xf>
    <xf numFmtId="49" fontId="53" fillId="10" borderId="0" xfId="3" applyNumberFormat="1" applyFont="1" applyFill="1"/>
    <xf numFmtId="164" fontId="53" fillId="10" borderId="0" xfId="3" applyNumberFormat="1" applyFont="1" applyFill="1" applyAlignment="1">
      <alignment horizontal="center"/>
    </xf>
    <xf numFmtId="0" fontId="53" fillId="12" borderId="0" xfId="3" applyFont="1" applyFill="1" applyAlignment="1" applyProtection="1">
      <alignment horizontal="center"/>
      <protection hidden="1"/>
    </xf>
    <xf numFmtId="49" fontId="53" fillId="12" borderId="0" xfId="3" applyNumberFormat="1" applyFont="1" applyFill="1"/>
    <xf numFmtId="168" fontId="53" fillId="12" borderId="0" xfId="3" applyNumberFormat="1" applyFont="1" applyFill="1"/>
    <xf numFmtId="0" fontId="53" fillId="0" borderId="1" xfId="3" applyFont="1" applyBorder="1" applyAlignment="1" applyProtection="1">
      <alignment horizontal="center"/>
      <protection hidden="1"/>
    </xf>
    <xf numFmtId="0" fontId="14" fillId="0" borderId="1" xfId="0" applyFont="1" applyBorder="1" applyProtection="1">
      <protection hidden="1"/>
    </xf>
    <xf numFmtId="3" fontId="53" fillId="0" borderId="1" xfId="1" applyNumberFormat="1" applyFont="1" applyBorder="1" applyAlignment="1" applyProtection="1">
      <alignment horizontal="center" wrapText="1"/>
      <protection hidden="1"/>
    </xf>
    <xf numFmtId="3" fontId="53" fillId="0" borderId="1" xfId="1" applyNumberFormat="1" applyFont="1" applyBorder="1" applyAlignment="1" applyProtection="1">
      <alignment wrapText="1"/>
      <protection hidden="1"/>
    </xf>
    <xf numFmtId="3" fontId="53" fillId="0" borderId="0" xfId="1" applyNumberFormat="1" applyFont="1" applyAlignment="1" applyProtection="1">
      <alignment wrapText="1"/>
      <protection hidden="1"/>
    </xf>
    <xf numFmtId="0" fontId="14" fillId="0" borderId="17" xfId="0" applyFont="1" applyBorder="1" applyAlignment="1">
      <alignment horizontal="center"/>
    </xf>
    <xf numFmtId="14" fontId="14" fillId="0" borderId="17" xfId="0" applyNumberFormat="1" applyFont="1" applyBorder="1" applyAlignment="1" applyProtection="1">
      <alignment horizontal="center"/>
      <protection hidden="1"/>
    </xf>
    <xf numFmtId="49" fontId="53" fillId="0" borderId="1" xfId="1" quotePrefix="1" applyNumberFormat="1" applyFont="1" applyBorder="1" applyAlignment="1" applyProtection="1">
      <alignment horizontal="center" wrapText="1"/>
      <protection hidden="1"/>
    </xf>
    <xf numFmtId="166" fontId="53" fillId="10" borderId="0" xfId="3" applyNumberFormat="1" applyFont="1" applyFill="1" applyAlignment="1">
      <alignment horizontal="center"/>
    </xf>
    <xf numFmtId="0" fontId="53" fillId="12" borderId="0" xfId="3" applyFont="1" applyFill="1" applyAlignment="1">
      <alignment horizontal="center"/>
    </xf>
    <xf numFmtId="166" fontId="53" fillId="12" borderId="0" xfId="3" applyNumberFormat="1" applyFont="1" applyFill="1" applyAlignment="1">
      <alignment horizontal="center"/>
    </xf>
    <xf numFmtId="168" fontId="53" fillId="12" borderId="0" xfId="3" applyNumberFormat="1" applyFont="1" applyFill="1" applyAlignment="1">
      <alignment horizontal="center"/>
    </xf>
    <xf numFmtId="0" fontId="52" fillId="0" borderId="0" xfId="1" applyFont="1" applyAlignment="1" applyProtection="1">
      <alignment horizontal="center"/>
      <protection hidden="1"/>
    </xf>
    <xf numFmtId="0" fontId="14" fillId="10" borderId="0" xfId="0" applyFont="1" applyFill="1"/>
    <xf numFmtId="0" fontId="53" fillId="12" borderId="0" xfId="3" applyFont="1" applyFill="1" applyAlignment="1">
      <alignment horizontal="left"/>
    </xf>
    <xf numFmtId="0" fontId="53" fillId="11" borderId="0" xfId="1" applyFont="1" applyFill="1" applyAlignment="1">
      <alignment horizontal="center"/>
    </xf>
    <xf numFmtId="0" fontId="14" fillId="11" borderId="0" xfId="0" applyFont="1" applyFill="1"/>
    <xf numFmtId="0" fontId="14" fillId="10" borderId="0" xfId="0" applyFont="1" applyFill="1" applyAlignment="1">
      <alignment horizontal="center"/>
    </xf>
    <xf numFmtId="0" fontId="12" fillId="0" borderId="0" xfId="2" applyFont="1" applyProtection="1">
      <protection hidden="1"/>
    </xf>
    <xf numFmtId="49" fontId="53" fillId="0" borderId="0" xfId="1" applyNumberFormat="1" applyFont="1" applyAlignment="1">
      <alignment horizontal="center"/>
    </xf>
    <xf numFmtId="0" fontId="53" fillId="0" borderId="0" xfId="1" applyFont="1"/>
    <xf numFmtId="164" fontId="53" fillId="0" borderId="0" xfId="1" applyNumberFormat="1" applyFont="1" applyAlignment="1">
      <alignment horizontal="center"/>
    </xf>
    <xf numFmtId="0" fontId="14" fillId="0" borderId="0" xfId="2" applyFont="1" applyProtection="1">
      <protection hidden="1"/>
    </xf>
    <xf numFmtId="0" fontId="53" fillId="10" borderId="0" xfId="3" applyFont="1" applyFill="1" applyProtection="1">
      <protection hidden="1"/>
    </xf>
    <xf numFmtId="164" fontId="53" fillId="0" borderId="0" xfId="1" applyNumberFormat="1" applyFont="1" applyAlignment="1" applyProtection="1">
      <alignment horizontal="center" wrapText="1"/>
      <protection hidden="1"/>
    </xf>
    <xf numFmtId="3" fontId="12" fillId="0" borderId="1" xfId="1" applyNumberFormat="1" applyFont="1" applyBorder="1" applyAlignment="1" applyProtection="1">
      <alignment horizontal="center" wrapText="1"/>
      <protection hidden="1"/>
    </xf>
    <xf numFmtId="49" fontId="12" fillId="0" borderId="1" xfId="1" applyNumberFormat="1" applyFont="1" applyBorder="1" applyAlignment="1" applyProtection="1">
      <alignment horizontal="center" wrapText="1"/>
      <protection hidden="1"/>
    </xf>
    <xf numFmtId="3" fontId="12" fillId="0" borderId="1" xfId="1" applyNumberFormat="1" applyFont="1" applyBorder="1" applyAlignment="1" applyProtection="1">
      <alignment wrapText="1"/>
      <protection hidden="1"/>
    </xf>
    <xf numFmtId="164" fontId="12" fillId="0" borderId="1" xfId="0" applyNumberFormat="1" applyFont="1" applyBorder="1" applyAlignment="1" applyProtection="1">
      <alignment horizontal="center"/>
      <protection hidden="1"/>
    </xf>
    <xf numFmtId="164" fontId="53" fillId="2" borderId="0" xfId="3" applyNumberFormat="1" applyFont="1" applyFill="1" applyAlignment="1">
      <alignment horizontal="center"/>
    </xf>
    <xf numFmtId="164" fontId="53" fillId="13" borderId="0" xfId="3" applyNumberFormat="1" applyFont="1" applyFill="1" applyAlignment="1">
      <alignment horizontal="center"/>
    </xf>
    <xf numFmtId="0" fontId="62" fillId="0" borderId="0" xfId="1" applyFont="1" applyAlignment="1" applyProtection="1">
      <alignment horizontal="left"/>
      <protection hidden="1"/>
    </xf>
    <xf numFmtId="164" fontId="53" fillId="0" borderId="0" xfId="3" applyNumberFormat="1" applyFont="1" applyAlignment="1">
      <alignment horizontal="center"/>
    </xf>
    <xf numFmtId="168" fontId="1" fillId="0" borderId="1" xfId="4" applyNumberFormat="1" applyBorder="1"/>
    <xf numFmtId="167" fontId="63" fillId="2" borderId="0" xfId="0" applyNumberFormat="1" applyFont="1" applyFill="1" applyAlignment="1">
      <alignment horizontal="center" vertical="center" wrapText="1"/>
    </xf>
    <xf numFmtId="168" fontId="53" fillId="2" borderId="0" xfId="3" applyNumberFormat="1" applyFont="1" applyFill="1" applyAlignment="1">
      <alignment horizontal="center"/>
    </xf>
    <xf numFmtId="168" fontId="53" fillId="2" borderId="0" xfId="3" applyNumberFormat="1" applyFont="1" applyFill="1"/>
    <xf numFmtId="166" fontId="14" fillId="0" borderId="0" xfId="2" applyNumberFormat="1" applyFont="1" applyAlignment="1" applyProtection="1">
      <alignment horizontal="left"/>
      <protection hidden="1"/>
    </xf>
    <xf numFmtId="0" fontId="14" fillId="0" borderId="0" xfId="0" applyFont="1" applyProtection="1">
      <protection hidden="1"/>
    </xf>
    <xf numFmtId="0" fontId="28" fillId="0" borderId="0" xfId="0" applyFont="1" applyProtection="1">
      <protection hidden="1"/>
    </xf>
    <xf numFmtId="3" fontId="12" fillId="0" borderId="4" xfId="1" applyNumberFormat="1" applyFont="1" applyBorder="1" applyProtection="1">
      <protection hidden="1"/>
    </xf>
    <xf numFmtId="0" fontId="53" fillId="0" borderId="1" xfId="1" applyFont="1" applyBorder="1" applyProtection="1">
      <protection hidden="1"/>
    </xf>
    <xf numFmtId="3" fontId="53" fillId="0" borderId="1" xfId="1" applyNumberFormat="1" applyFont="1" applyBorder="1" applyProtection="1">
      <protection hidden="1"/>
    </xf>
    <xf numFmtId="0" fontId="53" fillId="10" borderId="0" xfId="1" applyFont="1" applyFill="1" applyAlignment="1">
      <alignment horizontal="left"/>
    </xf>
    <xf numFmtId="168" fontId="53" fillId="10" borderId="0" xfId="3" applyNumberFormat="1" applyFont="1" applyFill="1" applyAlignment="1">
      <alignment horizontal="center"/>
    </xf>
    <xf numFmtId="0" fontId="65" fillId="2" borderId="0" xfId="0" applyFont="1" applyFill="1" applyAlignment="1">
      <alignment horizontal="center" vertical="center" wrapText="1"/>
    </xf>
    <xf numFmtId="0" fontId="12" fillId="0" borderId="0" xfId="1" applyFont="1" applyAlignment="1" applyProtection="1">
      <alignment wrapText="1"/>
      <protection hidden="1"/>
    </xf>
    <xf numFmtId="170" fontId="12" fillId="0" borderId="0" xfId="1" applyNumberFormat="1" applyFont="1" applyAlignment="1" applyProtection="1">
      <alignment horizontal="left" wrapText="1"/>
      <protection hidden="1"/>
    </xf>
    <xf numFmtId="0" fontId="12" fillId="0" borderId="0" xfId="1" applyFont="1" applyProtection="1">
      <protection hidden="1"/>
    </xf>
    <xf numFmtId="10" fontId="12" fillId="0" borderId="0" xfId="1" applyNumberFormat="1" applyFont="1" applyAlignment="1" applyProtection="1">
      <alignment wrapText="1"/>
      <protection hidden="1"/>
    </xf>
    <xf numFmtId="171" fontId="66" fillId="10" borderId="0" xfId="0" applyNumberFormat="1" applyFont="1" applyFill="1" applyAlignment="1" applyProtection="1">
      <alignment horizontal="left"/>
      <protection hidden="1"/>
    </xf>
    <xf numFmtId="14" fontId="66" fillId="10" borderId="0" xfId="0" applyNumberFormat="1" applyFont="1" applyFill="1" applyAlignment="1" applyProtection="1">
      <alignment horizontal="left"/>
      <protection hidden="1"/>
    </xf>
    <xf numFmtId="49" fontId="53" fillId="10" borderId="0" xfId="3" applyNumberFormat="1" applyFont="1" applyFill="1" applyAlignment="1">
      <alignment horizontal="left"/>
    </xf>
    <xf numFmtId="0" fontId="53" fillId="0" borderId="0" xfId="3" applyFont="1" applyAlignment="1">
      <alignment horizontal="center"/>
    </xf>
    <xf numFmtId="2" fontId="53" fillId="10" borderId="0" xfId="3" applyNumberFormat="1" applyFont="1" applyFill="1"/>
    <xf numFmtId="0" fontId="2" fillId="0" borderId="0" xfId="8"/>
    <xf numFmtId="164" fontId="53" fillId="11" borderId="0" xfId="3" applyNumberFormat="1" applyFont="1" applyFill="1" applyAlignment="1">
      <alignment horizontal="center"/>
    </xf>
    <xf numFmtId="2" fontId="53" fillId="12" borderId="0" xfId="3" applyNumberFormat="1" applyFont="1" applyFill="1"/>
    <xf numFmtId="0" fontId="53" fillId="12" borderId="0" xfId="3" applyFont="1" applyFill="1" applyAlignment="1">
      <alignment horizontal="right"/>
    </xf>
    <xf numFmtId="168" fontId="53" fillId="12" borderId="0" xfId="3" applyNumberFormat="1" applyFont="1" applyFill="1" applyAlignment="1">
      <alignment horizontal="right"/>
    </xf>
    <xf numFmtId="0" fontId="53" fillId="10" borderId="0" xfId="1" applyFont="1" applyFill="1" applyAlignment="1">
      <alignment horizontal="right"/>
    </xf>
    <xf numFmtId="0" fontId="66" fillId="10" borderId="0" xfId="3" applyFont="1" applyFill="1" applyAlignment="1">
      <alignment horizontal="left"/>
    </xf>
    <xf numFmtId="0" fontId="66" fillId="10" borderId="0" xfId="0" applyFont="1" applyFill="1" applyAlignment="1" applyProtection="1">
      <alignment horizontal="left"/>
      <protection hidden="1"/>
    </xf>
    <xf numFmtId="2" fontId="66" fillId="10" borderId="0" xfId="0" applyNumberFormat="1" applyFont="1" applyFill="1" applyAlignment="1" applyProtection="1">
      <alignment horizontal="left"/>
      <protection hidden="1"/>
    </xf>
    <xf numFmtId="10" fontId="68" fillId="10" borderId="0" xfId="3" applyNumberFormat="1" applyFont="1" applyFill="1" applyAlignment="1">
      <alignment horizontal="left"/>
    </xf>
    <xf numFmtId="49" fontId="12" fillId="0" borderId="0" xfId="1" applyNumberFormat="1" applyFont="1" applyProtection="1">
      <protection hidden="1"/>
    </xf>
    <xf numFmtId="49" fontId="14" fillId="0" borderId="0" xfId="0" applyNumberFormat="1" applyFont="1" applyAlignment="1" applyProtection="1">
      <alignment wrapText="1"/>
      <protection hidden="1"/>
    </xf>
    <xf numFmtId="49" fontId="53" fillId="0" borderId="0" xfId="1" applyNumberFormat="1" applyFont="1" applyProtection="1">
      <protection hidden="1"/>
    </xf>
    <xf numFmtId="49" fontId="55" fillId="0" borderId="0" xfId="1" applyNumberFormat="1" applyFont="1" applyProtection="1">
      <protection hidden="1"/>
    </xf>
    <xf numFmtId="49" fontId="53" fillId="0" borderId="0" xfId="1" applyNumberFormat="1" applyFont="1"/>
    <xf numFmtId="164" fontId="12" fillId="0" borderId="0" xfId="0" applyNumberFormat="1" applyFont="1" applyAlignment="1" applyProtection="1">
      <alignment horizontal="center"/>
      <protection hidden="1"/>
    </xf>
    <xf numFmtId="164" fontId="53" fillId="0" borderId="0" xfId="0" applyNumberFormat="1" applyFont="1" applyAlignment="1" applyProtection="1">
      <alignment horizontal="center"/>
      <protection hidden="1"/>
    </xf>
    <xf numFmtId="0" fontId="69" fillId="0" borderId="0" xfId="1" applyFont="1" applyAlignment="1" applyProtection="1">
      <alignment horizontal="left"/>
      <protection hidden="1"/>
    </xf>
    <xf numFmtId="0" fontId="52" fillId="0" borderId="0" xfId="1" applyFont="1" applyAlignment="1">
      <alignment horizontal="left"/>
    </xf>
    <xf numFmtId="49" fontId="53" fillId="0" borderId="0" xfId="1" applyNumberFormat="1" applyFont="1" applyAlignment="1">
      <alignment horizontal="left"/>
    </xf>
    <xf numFmtId="8" fontId="53" fillId="2" borderId="0" xfId="3" applyNumberFormat="1" applyFont="1" applyFill="1" applyAlignment="1">
      <alignment horizontal="center"/>
    </xf>
    <xf numFmtId="0" fontId="53" fillId="0" borderId="0" xfId="1" applyFont="1" applyAlignment="1">
      <alignment horizontal="left"/>
    </xf>
    <xf numFmtId="164" fontId="12" fillId="0" borderId="13" xfId="0" applyNumberFormat="1" applyFont="1" applyBorder="1" applyAlignment="1" applyProtection="1">
      <alignment horizontal="center"/>
      <protection hidden="1"/>
    </xf>
    <xf numFmtId="0" fontId="14" fillId="0" borderId="0" xfId="3" applyFont="1" applyAlignment="1">
      <alignment horizontal="center"/>
    </xf>
    <xf numFmtId="164" fontId="38" fillId="0" borderId="0" xfId="0" applyNumberFormat="1" applyFont="1" applyAlignment="1" applyProtection="1">
      <alignment horizontal="center"/>
      <protection hidden="1"/>
    </xf>
    <xf numFmtId="0" fontId="53" fillId="0" borderId="13" xfId="1" applyFont="1" applyBorder="1" applyAlignment="1" applyProtection="1">
      <alignment wrapText="1"/>
      <protection hidden="1"/>
    </xf>
    <xf numFmtId="0" fontId="53" fillId="0" borderId="0" xfId="0" applyFont="1" applyProtection="1">
      <protection hidden="1"/>
    </xf>
    <xf numFmtId="0" fontId="53" fillId="0" borderId="13" xfId="1" applyFont="1" applyBorder="1" applyAlignment="1" applyProtection="1">
      <alignment horizontal="center"/>
      <protection hidden="1"/>
    </xf>
    <xf numFmtId="10" fontId="12" fillId="0" borderId="0" xfId="1" applyNumberFormat="1" applyFont="1" applyAlignment="1" applyProtection="1">
      <alignment horizontal="left" wrapText="1" indent="1"/>
      <protection hidden="1"/>
    </xf>
    <xf numFmtId="0" fontId="14" fillId="0" borderId="0" xfId="0" applyFont="1" applyAlignment="1" applyProtection="1">
      <alignment horizontal="left" indent="1"/>
      <protection hidden="1"/>
    </xf>
    <xf numFmtId="0" fontId="53" fillId="0" borderId="3" xfId="1" applyFont="1" applyBorder="1" applyProtection="1">
      <protection hidden="1"/>
    </xf>
    <xf numFmtId="14" fontId="14" fillId="0" borderId="1" xfId="0" applyNumberFormat="1" applyFont="1" applyBorder="1" applyAlignment="1" applyProtection="1">
      <alignment horizontal="center"/>
      <protection hidden="1"/>
    </xf>
    <xf numFmtId="0" fontId="0" fillId="0" borderId="0" xfId="0" applyAlignment="1">
      <alignment horizontal="right"/>
    </xf>
    <xf numFmtId="0" fontId="14" fillId="0" borderId="1" xfId="1" applyFont="1" applyBorder="1" applyProtection="1">
      <protection hidden="1"/>
    </xf>
    <xf numFmtId="0" fontId="53" fillId="0" borderId="0" xfId="1" applyFont="1" applyAlignment="1">
      <alignment horizontal="left" wrapText="1"/>
    </xf>
    <xf numFmtId="0" fontId="12" fillId="0" borderId="0" xfId="1" applyFont="1" applyAlignment="1" applyProtection="1">
      <alignment horizontal="left" wrapText="1"/>
      <protection hidden="1"/>
    </xf>
    <xf numFmtId="0" fontId="14" fillId="0" borderId="0" xfId="0" applyFont="1" applyAlignment="1" applyProtection="1">
      <alignment wrapText="1"/>
      <protection hidden="1"/>
    </xf>
    <xf numFmtId="0" fontId="53" fillId="0" borderId="13" xfId="1" applyFont="1" applyBorder="1" applyAlignment="1" applyProtection="1">
      <alignment wrapText="1"/>
      <protection hidden="1"/>
    </xf>
    <xf numFmtId="0" fontId="32" fillId="7" borderId="13" xfId="1" applyFont="1" applyFill="1" applyBorder="1" applyAlignment="1">
      <alignment wrapText="1"/>
    </xf>
    <xf numFmtId="0" fontId="13" fillId="0" borderId="13" xfId="0" applyFont="1" applyBorder="1" applyAlignment="1">
      <alignment wrapText="1"/>
    </xf>
    <xf numFmtId="0" fontId="13" fillId="0" borderId="12" xfId="0" applyFont="1" applyBorder="1" applyAlignment="1">
      <alignment wrapText="1"/>
    </xf>
    <xf numFmtId="0" fontId="30" fillId="0" borderId="14" xfId="3" applyFont="1" applyBorder="1" applyAlignment="1">
      <alignment wrapText="1"/>
    </xf>
    <xf numFmtId="0" fontId="33" fillId="0" borderId="15" xfId="0" applyFont="1" applyBorder="1" applyAlignment="1">
      <alignment wrapText="1"/>
    </xf>
    <xf numFmtId="0" fontId="33" fillId="0" borderId="11" xfId="0" applyFont="1" applyBorder="1" applyAlignment="1">
      <alignment wrapText="1"/>
    </xf>
    <xf numFmtId="0" fontId="26" fillId="0" borderId="0" xfId="1" applyFont="1" applyAlignment="1">
      <alignment horizontal="left" wrapText="1"/>
    </xf>
    <xf numFmtId="0" fontId="27" fillId="0" borderId="0" xfId="0" applyFont="1" applyAlignment="1">
      <alignment wrapText="1"/>
    </xf>
    <xf numFmtId="0" fontId="28" fillId="0" borderId="0" xfId="3" applyFont="1" applyAlignment="1">
      <alignment wrapText="1"/>
    </xf>
    <xf numFmtId="0" fontId="19" fillId="0" borderId="0" xfId="0" applyFont="1" applyAlignment="1">
      <alignment wrapText="1"/>
    </xf>
    <xf numFmtId="0" fontId="30" fillId="0" borderId="14" xfId="1" applyFont="1" applyBorder="1" applyAlignment="1">
      <alignment horizontal="left" wrapText="1"/>
    </xf>
    <xf numFmtId="0" fontId="32" fillId="0" borderId="13" xfId="1" applyFont="1" applyBorder="1" applyAlignment="1">
      <alignment wrapText="1"/>
    </xf>
    <xf numFmtId="0" fontId="26" fillId="0" borderId="14" xfId="3" applyFont="1" applyBorder="1" applyAlignment="1">
      <alignment wrapText="1"/>
    </xf>
    <xf numFmtId="0" fontId="27" fillId="0" borderId="15" xfId="0" applyFont="1" applyBorder="1" applyAlignment="1">
      <alignment wrapText="1"/>
    </xf>
    <xf numFmtId="0" fontId="27" fillId="0" borderId="11" xfId="0" applyFont="1" applyBorder="1" applyAlignment="1">
      <alignment wrapText="1"/>
    </xf>
    <xf numFmtId="0" fontId="32" fillId="7" borderId="10" xfId="1" applyFont="1" applyFill="1" applyBorder="1" applyAlignment="1">
      <alignment wrapText="1"/>
    </xf>
    <xf numFmtId="0" fontId="13" fillId="0" borderId="10" xfId="0" applyFont="1" applyBorder="1" applyAlignment="1">
      <alignment wrapText="1"/>
    </xf>
    <xf numFmtId="0" fontId="31" fillId="0" borderId="0" xfId="1" applyFont="1" applyAlignment="1">
      <alignment horizontal="left" wrapText="1"/>
    </xf>
    <xf numFmtId="0" fontId="18" fillId="0" borderId="0" xfId="1" applyFont="1" applyAlignment="1">
      <alignment horizontal="left" wrapText="1"/>
    </xf>
    <xf numFmtId="0" fontId="20" fillId="0" borderId="0" xfId="0" applyFont="1" applyAlignment="1">
      <alignment wrapText="1"/>
    </xf>
    <xf numFmtId="0" fontId="26" fillId="0" borderId="16" xfId="1" applyFont="1" applyBorder="1" applyAlignment="1">
      <alignment horizontal="left" wrapText="1"/>
    </xf>
    <xf numFmtId="0" fontId="30" fillId="0" borderId="0" xfId="1" applyFont="1" applyAlignment="1">
      <alignment horizontal="left" wrapText="1"/>
    </xf>
    <xf numFmtId="0" fontId="33" fillId="0" borderId="0" xfId="0" applyFont="1" applyAlignment="1">
      <alignment wrapText="1"/>
    </xf>
    <xf numFmtId="0" fontId="32" fillId="7" borderId="15" xfId="1" applyFont="1" applyFill="1" applyBorder="1" applyAlignment="1">
      <alignment wrapText="1"/>
    </xf>
    <xf numFmtId="0" fontId="13" fillId="0" borderId="15" xfId="0" applyFont="1" applyBorder="1" applyAlignment="1">
      <alignment wrapText="1"/>
    </xf>
    <xf numFmtId="0" fontId="28" fillId="0" borderId="0" xfId="1" applyFont="1" applyAlignment="1">
      <alignment horizontal="left" wrapText="1"/>
    </xf>
    <xf numFmtId="0" fontId="26" fillId="0" borderId="0" xfId="1" applyFont="1" applyAlignment="1" applyProtection="1">
      <alignment horizontal="left" wrapText="1"/>
      <protection hidden="1"/>
    </xf>
    <xf numFmtId="0" fontId="27" fillId="0" borderId="0" xfId="0" applyFont="1" applyAlignment="1" applyProtection="1">
      <alignment wrapText="1"/>
      <protection hidden="1"/>
    </xf>
    <xf numFmtId="0" fontId="51" fillId="0" borderId="2" xfId="1" applyFont="1" applyBorder="1" applyAlignment="1" applyProtection="1">
      <alignment wrapText="1"/>
      <protection hidden="1"/>
    </xf>
    <xf numFmtId="0" fontId="51" fillId="0" borderId="10" xfId="1" applyFont="1" applyBorder="1" applyAlignment="1" applyProtection="1">
      <alignment wrapText="1"/>
      <protection hidden="1"/>
    </xf>
    <xf numFmtId="0" fontId="51" fillId="0" borderId="3" xfId="1" applyFont="1" applyBorder="1" applyAlignment="1" applyProtection="1">
      <alignment wrapText="1"/>
      <protection hidden="1"/>
    </xf>
    <xf numFmtId="0" fontId="28" fillId="0" borderId="0" xfId="1" applyFont="1" applyAlignment="1" applyProtection="1">
      <alignment horizontal="left" wrapText="1"/>
      <protection hidden="1"/>
    </xf>
    <xf numFmtId="0" fontId="20" fillId="0" borderId="0" xfId="0" applyFont="1" applyAlignment="1" applyProtection="1">
      <alignment wrapText="1"/>
      <protection hidden="1"/>
    </xf>
    <xf numFmtId="0" fontId="51" fillId="0" borderId="2" xfId="1" applyFont="1" applyBorder="1" applyAlignment="1" applyProtection="1">
      <alignment horizontal="left" wrapText="1"/>
      <protection hidden="1"/>
    </xf>
    <xf numFmtId="0" fontId="51" fillId="0" borderId="10" xfId="1" applyFont="1" applyBorder="1" applyAlignment="1" applyProtection="1">
      <alignment horizontal="left" wrapText="1"/>
      <protection hidden="1"/>
    </xf>
    <xf numFmtId="0" fontId="51" fillId="0" borderId="3" xfId="1" applyFont="1" applyBorder="1" applyAlignment="1" applyProtection="1">
      <alignment horizontal="left" wrapText="1"/>
      <protection hidden="1"/>
    </xf>
    <xf numFmtId="0" fontId="53" fillId="0" borderId="0" xfId="1" applyFont="1" applyAlignment="1" applyProtection="1">
      <alignment wrapText="1"/>
      <protection hidden="1"/>
    </xf>
    <xf numFmtId="0" fontId="0" fillId="0" borderId="0" xfId="0" applyAlignment="1">
      <alignment horizontal="left" vertical="top"/>
    </xf>
    <xf numFmtId="0" fontId="0" fillId="0" borderId="0" xfId="0" applyAlignment="1">
      <alignment horizontal="center" vertical="top"/>
    </xf>
    <xf numFmtId="14" fontId="0" fillId="0" borderId="0" xfId="0" applyNumberFormat="1" applyAlignment="1">
      <alignment horizontal="center" vertical="top"/>
    </xf>
    <xf numFmtId="0" fontId="17" fillId="0" borderId="2" xfId="1" applyFont="1" applyBorder="1" applyAlignment="1">
      <alignment horizontal="left" wrapText="1"/>
    </xf>
  </cellXfs>
  <cellStyles count="9">
    <cellStyle name="Normal" xfId="0" builtinId="0"/>
    <cellStyle name="Normal 2" xfId="2" xr:uid="{00000000-0005-0000-0000-000001000000}"/>
    <cellStyle name="Normal 2 2" xfId="8" xr:uid="{1C578865-AD9A-427E-BA10-543D748BAE90}"/>
    <cellStyle name="Normal 3" xfId="3" xr:uid="{00000000-0005-0000-0000-000002000000}"/>
    <cellStyle name="Normal 3 2" xfId="6" xr:uid="{97F2FC4A-5ABD-45A1-BF91-C61E5CFBFB6B}"/>
    <cellStyle name="Normal 4" xfId="4" xr:uid="{944189FB-417E-451C-A93E-821E42E8F5A2}"/>
    <cellStyle name="Normal 5" xfId="5" xr:uid="{8808B3C1-07FD-40DD-9526-F0E91DB35C52}"/>
    <cellStyle name="Normal_Book2" xfId="1" xr:uid="{00000000-0005-0000-0000-000003000000}"/>
    <cellStyle name="Percent 2" xfId="7" xr:uid="{3B06E41E-85FC-47B6-8615-51F5BA411D94}"/>
  </cellStyles>
  <dxfs count="5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66" formatCode="&quot;$&quot;#,##0"/>
    </dxf>
    <dxf>
      <numFmt numFmtId="168" formatCode="&quot;$&quot;#,##0.000"/>
    </dxf>
    <dxf>
      <numFmt numFmtId="166" formatCode="&quot;$&quot;#,##0"/>
    </dxf>
    <dxf>
      <numFmt numFmtId="168" formatCode="&quot;$&quot;#,##0.000"/>
    </dxf>
    <dxf>
      <numFmt numFmtId="168" formatCode="&quot;$&quot;#,##0.000"/>
    </dxf>
    <dxf>
      <numFmt numFmtId="166" formatCode="&quot;$&quot;#,##0"/>
    </dxf>
    <dxf>
      <font>
        <color theme="0"/>
      </font>
    </dxf>
    <dxf>
      <numFmt numFmtId="166" formatCode="&quot;$&quot;#,##0"/>
    </dxf>
    <dxf>
      <numFmt numFmtId="168" formatCode="&quot;$&quot;#,##0.000"/>
    </dxf>
    <dxf>
      <numFmt numFmtId="166" formatCode="&quot;$&quot;#,##0"/>
    </dxf>
    <dxf>
      <numFmt numFmtId="168" formatCode="&quot;$&quot;#,##0.000"/>
    </dxf>
    <dxf>
      <numFmt numFmtId="168" formatCode="&quot;$&quot;#,##0.000"/>
    </dxf>
    <dxf>
      <numFmt numFmtId="166" formatCode="&quot;$&quot;#,##0"/>
    </dxf>
    <dxf>
      <font>
        <color theme="0"/>
      </font>
    </dxf>
    <dxf>
      <font>
        <color rgb="FF9C0006"/>
      </font>
      <fill>
        <patternFill>
          <bgColor rgb="FFFFC7CE"/>
        </patternFill>
      </fill>
    </dxf>
    <dxf>
      <numFmt numFmtId="166" formatCode="&quot;$&quot;#,##0"/>
    </dxf>
    <dxf>
      <numFmt numFmtId="168" formatCode="&quot;$&quot;#,##0.000"/>
    </dxf>
    <dxf>
      <numFmt numFmtId="168" formatCode="&quot;$&quot;#,##0.000"/>
    </dxf>
    <dxf>
      <numFmt numFmtId="166" formatCode="&quot;$&quot;#,##0"/>
    </dxf>
    <dxf>
      <font>
        <color theme="0"/>
      </font>
    </dxf>
    <dxf>
      <numFmt numFmtId="166" formatCode="&quot;$&quot;#,##0"/>
    </dxf>
    <dxf>
      <numFmt numFmtId="168" formatCode="&quot;$&quot;#,##0.000"/>
    </dxf>
    <dxf>
      <numFmt numFmtId="168" formatCode="&quot;$&quot;#,##0.000"/>
    </dxf>
    <dxf>
      <numFmt numFmtId="166" formatCode="&quot;$&quot;#,##0"/>
    </dxf>
    <dxf>
      <font>
        <color theme="0"/>
      </font>
    </dxf>
    <dxf>
      <numFmt numFmtId="168" formatCode="&quot;$&quot;#,##0.000"/>
    </dxf>
    <dxf>
      <numFmt numFmtId="166" formatCode="&quot;$&quot;#,##0"/>
    </dxf>
    <dxf>
      <font>
        <color theme="0"/>
      </font>
    </dxf>
    <dxf>
      <numFmt numFmtId="168" formatCode="&quot;$&quot;#,##0.000"/>
    </dxf>
    <dxf>
      <numFmt numFmtId="166" formatCode="&quot;$&quot;#,##0"/>
    </dxf>
    <dxf>
      <font>
        <color theme="0"/>
      </font>
    </dxf>
    <dxf>
      <numFmt numFmtId="168" formatCode="&quot;$&quot;#,##0.000"/>
    </dxf>
    <dxf>
      <numFmt numFmtId="166" formatCode="&quot;$&quot;#,##0"/>
    </dxf>
    <dxf>
      <font>
        <color theme="0"/>
      </font>
    </dxf>
    <dxf>
      <numFmt numFmtId="168" formatCode="&quot;$&quot;#,##0.000"/>
    </dxf>
    <dxf>
      <numFmt numFmtId="166" formatCode="&quot;$&quot;#,##0"/>
    </dxf>
    <dxf>
      <font>
        <color theme="0"/>
      </font>
    </dxf>
    <dxf>
      <numFmt numFmtId="168" formatCode="&quot;$&quot;#,##0.000"/>
    </dxf>
    <dxf>
      <numFmt numFmtId="166" formatCode="&quot;$&quot;#,##0"/>
    </dxf>
    <dxf>
      <font>
        <color theme="0"/>
      </font>
    </dxf>
    <dxf>
      <numFmt numFmtId="168" formatCode="&quot;$&quot;#,##0.000"/>
    </dxf>
    <dxf>
      <numFmt numFmtId="166" formatCode="&quot;$&quot;#,##0"/>
    </dxf>
    <dxf>
      <font>
        <color theme="0"/>
      </font>
    </dxf>
    <dxf>
      <numFmt numFmtId="168" formatCode="&quot;$&quot;#,##0.000"/>
    </dxf>
    <dxf>
      <numFmt numFmtId="166" formatCode="&quot;$&quot;#,##0"/>
    </dxf>
    <dxf>
      <font>
        <color theme="0"/>
      </font>
    </dxf>
  </dxfs>
  <tableStyles count="1" defaultTableStyle="TableStyleMedium2" defaultPivotStyle="PivotStyleLight16">
    <tableStyle name="Invisible" pivot="0" table="0" count="0" xr9:uid="{D79AA46E-CA25-46DD-A079-FF4FC4F11505}"/>
  </tableStyles>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gagnotk0\Local%20Settings\Temporary%20Internet%20Files\OLK57\CELxscost2004.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0%20Compensation/1%20Salary%20Plans/1%20CBT/2025%20Negotiations/2025%20-%202027%20CBT%20Schedule%20and%20Costing.xlsx" TargetMode="External"/><Relationship Id="rId2" Type="http://schemas.openxmlformats.org/officeDocument/2006/relationships/externalLinkPath" Target="file:///M:\Human%20Resources\LABOR\0%20Compensation\1%20Salary%20Plans\1%20CBT\2025%20Negotiations\2025%20-%202027%20CBT%20Schedule%20and%20Costing.xlsx" TargetMode="External"/><Relationship Id="rId1" Type="http://schemas.openxmlformats.org/officeDocument/2006/relationships/externalLinkPath" Target="/Human%20Resources/LABOR/0%20Compensation/1%20Salary%20Plans/1%20CBT/2025%20Negotiations/2025%20-%202027%20CBT%20Schedule%20and%20Costing.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1%20(CEL)%20292%20ELEC/Salary%20Schedules/Electricians%20CEL%20Salary%20Schedule.%20From%202025-2027.%20Working%204-2-2025.xlsx" TargetMode="External"/><Relationship Id="rId2" Type="http://schemas.openxmlformats.org/officeDocument/2006/relationships/externalLinkPath" Target="file:///M:\Human%20Resources\LABOR\1%20(CEL)%20292%20ELEC\Salary%20Schedules\Electricians%20CEL%20Salary%20Schedule.%20From%202025-2027.%20Working%204-2-2025.xlsx" TargetMode="External"/><Relationship Id="rId1" Type="http://schemas.openxmlformats.org/officeDocument/2006/relationships/externalLinkPath" Target="/Human%20Resources/LABOR/1%20(CEL)%20292%20ELEC/Salary%20Schedules/Electricians%20CEL%20Salary%20Schedule.%20From%202025-2027.%20Working%204-2-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 List CBT"/>
      <sheetName val="Outside rate comp"/>
      <sheetName val="CEL2004"/>
      <sheetName val="Pension $"/>
      <sheetName val="Sick and Severence"/>
      <sheetName val="Hours worked"/>
      <sheetName val="MERF 2004 levy"/>
      <sheetName val="Emp List CEL 05-17-04"/>
      <sheetName val="2004 Schedule"/>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18"/>
      <sheetName val="2019"/>
      <sheetName val="2020"/>
      <sheetName val="2021"/>
      <sheetName val="2022"/>
      <sheetName val="2023"/>
      <sheetName val="Summary"/>
      <sheetName val="9-15-2023"/>
      <sheetName val="5-1-2024"/>
      <sheetName val="5-1-2025"/>
      <sheetName val="5-1-2026"/>
      <sheetName val="5-1-2027"/>
      <sheetName val="Costing Emp Detail"/>
      <sheetName val="Months"/>
      <sheetName val="Notes"/>
    </sheetNames>
    <sheetDataSet>
      <sheetData sheetId="0" refreshError="1"/>
      <sheetData sheetId="1">
        <row r="8">
          <cell r="D8" t="str">
            <v>01400C</v>
          </cell>
          <cell r="E8" t="str">
            <v>Bricklayer</v>
          </cell>
          <cell r="F8">
            <v>275</v>
          </cell>
          <cell r="G8">
            <v>6</v>
          </cell>
          <cell r="J8">
            <v>40.659999999999997</v>
          </cell>
        </row>
        <row r="9">
          <cell r="E9" t="str">
            <v xml:space="preserve">  Provided that when working on a swing stage, a </v>
          </cell>
        </row>
        <row r="10">
          <cell r="E10" t="str">
            <v xml:space="preserve">  Bricklayer shall receive an additional 68.3 ($0.683) cents per hour.</v>
          </cell>
        </row>
        <row r="12">
          <cell r="D12" t="str">
            <v>01510C</v>
          </cell>
          <cell r="E12" t="str">
            <v>Carpenter</v>
          </cell>
          <cell r="F12">
            <v>285</v>
          </cell>
          <cell r="G12">
            <v>6</v>
          </cell>
          <cell r="J12">
            <v>39.44</v>
          </cell>
        </row>
        <row r="13">
          <cell r="E13" t="str">
            <v xml:space="preserve">  Provided that when a Carpenter is  working with material</v>
          </cell>
        </row>
        <row r="14">
          <cell r="E14" t="str">
            <v xml:space="preserve">  that has been treated with toxic carbolineum or toxic</v>
          </cell>
        </row>
        <row r="15">
          <cell r="E15" t="str">
            <v xml:space="preserve">  he/she shall be paid an additional 26.3 ($0.263) cents per hour.</v>
          </cell>
        </row>
        <row r="17">
          <cell r="D17" t="str">
            <v>07350C</v>
          </cell>
          <cell r="E17" t="str">
            <v>Painter</v>
          </cell>
          <cell r="F17">
            <v>255</v>
          </cell>
          <cell r="G17">
            <v>5</v>
          </cell>
          <cell r="J17">
            <v>38.380000000000003</v>
          </cell>
        </row>
        <row r="18">
          <cell r="E18" t="str">
            <v xml:space="preserve">  Provided that when a Painter is working on overhead window-jacks,</v>
          </cell>
        </row>
        <row r="19">
          <cell r="E19" t="str">
            <v xml:space="preserve">  safety belts, structural steel, epoxy, commercial sandblasting, all</v>
          </cell>
        </row>
        <row r="20">
          <cell r="E20" t="str">
            <v xml:space="preserve">  2-component paints, bridge work (except for guard rails and inside</v>
          </cell>
        </row>
        <row r="21">
          <cell r="E21" t="str">
            <v xml:space="preserve">  railings), swing stages (not including scaffolding), and spray painting,</v>
          </cell>
        </row>
        <row r="22">
          <cell r="E22" t="str">
            <v xml:space="preserve">  he/she shall receive an additional 78.8 ($0.788) cents per hour.  Provided</v>
          </cell>
        </row>
        <row r="23">
          <cell r="E23" t="str">
            <v xml:space="preserve">  further that painters when performing striping duties between the hours of </v>
          </cell>
        </row>
        <row r="24">
          <cell r="E24" t="str">
            <v xml:space="preserve">  12:00 a.m. and 8:00 a.m. shall receive an additional 18.75% premium.</v>
          </cell>
        </row>
        <row r="26">
          <cell r="D26" t="str">
            <v>05940C</v>
          </cell>
          <cell r="E26" t="str">
            <v>Lacquer and Varnish Machine Operator</v>
          </cell>
          <cell r="F26">
            <v>270</v>
          </cell>
          <cell r="G26">
            <v>5</v>
          </cell>
          <cell r="J26">
            <v>38.380000000000003</v>
          </cell>
        </row>
        <row r="27">
          <cell r="E27" t="str">
            <v xml:space="preserve">  Provided that when a Lacquer and Varnish Machine Operator is spray</v>
          </cell>
        </row>
        <row r="28">
          <cell r="E28" t="str">
            <v xml:space="preserve">  painting, he/she shall receive an additional 78.8 ($0.788) cents per hour. </v>
          </cell>
        </row>
        <row r="29">
          <cell r="E29" t="str">
            <v xml:space="preserve">  Provided further that Painters, when performing striping duties between the </v>
          </cell>
        </row>
        <row r="30">
          <cell r="E30" t="str">
            <v xml:space="preserve">  hours of 12:00 a.m. and 8:00 a.m., shall receive an additional 18.75% premium.</v>
          </cell>
        </row>
        <row r="32">
          <cell r="D32" t="str">
            <v>05760C</v>
          </cell>
          <cell r="E32" t="str">
            <v>Iron Worker</v>
          </cell>
          <cell r="F32">
            <v>265</v>
          </cell>
          <cell r="G32">
            <v>5</v>
          </cell>
          <cell r="J32">
            <v>44.8</v>
          </cell>
        </row>
        <row r="34">
          <cell r="D34" t="str">
            <v>07780C</v>
          </cell>
          <cell r="E34" t="str">
            <v>Pipefitter</v>
          </cell>
          <cell r="F34">
            <v>305</v>
          </cell>
          <cell r="G34">
            <v>6</v>
          </cell>
          <cell r="J34">
            <v>46.19</v>
          </cell>
        </row>
        <row r="36">
          <cell r="D36" t="str">
            <v>07770C</v>
          </cell>
          <cell r="E36" t="str">
            <v>Pipefitter/Instrumentation</v>
          </cell>
          <cell r="F36">
            <v>305</v>
          </cell>
          <cell r="G36">
            <v>6</v>
          </cell>
          <cell r="J36">
            <v>46.19</v>
          </cell>
        </row>
        <row r="39">
          <cell r="D39" t="str">
            <v>08030C</v>
          </cell>
          <cell r="E39" t="str">
            <v xml:space="preserve">Plumber </v>
          </cell>
          <cell r="F39">
            <v>305</v>
          </cell>
          <cell r="G39">
            <v>6</v>
          </cell>
          <cell r="J39">
            <v>42.81</v>
          </cell>
        </row>
        <row r="41">
          <cell r="D41" t="str">
            <v>08010C</v>
          </cell>
          <cell r="E41" t="str">
            <v xml:space="preserve">Plumber/Welder </v>
          </cell>
          <cell r="F41">
            <v>305</v>
          </cell>
          <cell r="G41">
            <v>6</v>
          </cell>
          <cell r="J41">
            <v>42.81</v>
          </cell>
        </row>
        <row r="43">
          <cell r="E43" t="str">
            <v>For Plumbers' participation in the "Twin City Pipe Trades Pension Trust," $2.33 per hour has been removed from the hourly rate shown above.</v>
          </cell>
        </row>
        <row r="52">
          <cell r="D52" t="str">
            <v>CODE</v>
          </cell>
          <cell r="E52" t="str">
            <v>CLASSIFICATION</v>
          </cell>
          <cell r="F52" t="str">
            <v>PTS</v>
          </cell>
          <cell r="G52" t="str">
            <v>G</v>
          </cell>
        </row>
        <row r="53">
          <cell r="D53" t="str">
            <v>04530C</v>
          </cell>
          <cell r="E53" t="str">
            <v>Foreman, Bricklayer</v>
          </cell>
          <cell r="F53">
            <v>363</v>
          </cell>
          <cell r="G53">
            <v>8</v>
          </cell>
          <cell r="J53">
            <v>44.73</v>
          </cell>
        </row>
        <row r="55">
          <cell r="D55" t="str">
            <v>04560C</v>
          </cell>
          <cell r="E55" t="str">
            <v>Foreman, Carpenter</v>
          </cell>
          <cell r="F55">
            <v>363</v>
          </cell>
          <cell r="G55">
            <v>8</v>
          </cell>
          <cell r="J55">
            <v>41.85</v>
          </cell>
        </row>
        <row r="57">
          <cell r="D57" t="str">
            <v>04680C</v>
          </cell>
          <cell r="E57" t="str">
            <v>Foreman, Iron Worker</v>
          </cell>
          <cell r="F57">
            <v>348</v>
          </cell>
          <cell r="G57">
            <v>7</v>
          </cell>
          <cell r="J57">
            <v>47.52</v>
          </cell>
        </row>
        <row r="59">
          <cell r="D59" t="str">
            <v>04760C</v>
          </cell>
          <cell r="E59" t="str">
            <v>Foreman, Painter</v>
          </cell>
          <cell r="F59">
            <v>333</v>
          </cell>
          <cell r="G59">
            <v>7</v>
          </cell>
          <cell r="J59">
            <v>40.68</v>
          </cell>
        </row>
        <row r="61">
          <cell r="D61" t="str">
            <v>05010C</v>
          </cell>
          <cell r="E61" t="str">
            <v>Foreman, Painter-Traffic</v>
          </cell>
          <cell r="F61">
            <v>348</v>
          </cell>
          <cell r="G61">
            <v>7</v>
          </cell>
          <cell r="J61">
            <v>40.68</v>
          </cell>
        </row>
        <row r="63">
          <cell r="D63" t="str">
            <v>04940C</v>
          </cell>
          <cell r="E63" t="str">
            <v>Foreman, Sheet Metal Worker</v>
          </cell>
          <cell r="F63">
            <v>363</v>
          </cell>
          <cell r="G63">
            <v>8</v>
          </cell>
          <cell r="J63">
            <v>48.29</v>
          </cell>
        </row>
        <row r="65">
          <cell r="D65" t="str">
            <v>04830C</v>
          </cell>
          <cell r="E65" t="str">
            <v>Foreman, Pipefitter</v>
          </cell>
          <cell r="J65">
            <v>49.65</v>
          </cell>
        </row>
        <row r="67">
          <cell r="D67" t="str">
            <v>04832C</v>
          </cell>
          <cell r="E67" t="str">
            <v>Foreman, Pipefitter/Instrumentation</v>
          </cell>
          <cell r="J67">
            <v>49.65</v>
          </cell>
        </row>
        <row r="71">
          <cell r="D71" t="str">
            <v>04840C</v>
          </cell>
          <cell r="E71" t="str">
            <v>Foreman, Plumber</v>
          </cell>
          <cell r="F71">
            <v>511</v>
          </cell>
          <cell r="G71">
            <v>8</v>
          </cell>
          <cell r="J71">
            <v>46.26</v>
          </cell>
        </row>
        <row r="73">
          <cell r="D73" t="str">
            <v>04860C</v>
          </cell>
          <cell r="E73" t="str">
            <v>Foreman, Plumber/Welder</v>
          </cell>
          <cell r="F73">
            <v>363</v>
          </cell>
          <cell r="G73">
            <v>8</v>
          </cell>
          <cell r="J73">
            <v>46.26</v>
          </cell>
        </row>
        <row r="75">
          <cell r="D75" t="str">
            <v>04850C</v>
          </cell>
          <cell r="E75" t="str">
            <v>Foreman, Plumber Master in charge</v>
          </cell>
          <cell r="J75">
            <v>47.61</v>
          </cell>
        </row>
        <row r="77">
          <cell r="E77" t="str">
            <v>For Plumbers' participation in the "Twin City Pipe Trades Pension Trust," $2.33 per hour has been removed from the hourly rate shown above.</v>
          </cell>
        </row>
        <row r="82">
          <cell r="E82" t="str">
            <v xml:space="preserve">Provided that by mutual agreement between employee and supervisor, and employee may be  </v>
          </cell>
        </row>
        <row r="83">
          <cell r="E83" t="str">
            <v xml:space="preserve">assigned four consecutive 10 hour days per week without payment of overtime. </v>
          </cell>
        </row>
        <row r="87">
          <cell r="D87">
            <v>0.21</v>
          </cell>
          <cell r="E87" t="str">
            <v>hourly at the beginning of the 10th year of service.</v>
          </cell>
        </row>
        <row r="88">
          <cell r="D88">
            <v>0.315</v>
          </cell>
          <cell r="E88" t="str">
            <v>hourly at the beginning of the 15th year of service.</v>
          </cell>
        </row>
        <row r="89">
          <cell r="D89">
            <v>0.52500000000000002</v>
          </cell>
          <cell r="E89" t="str">
            <v>hourly at the beginning of the 20th year of service.</v>
          </cell>
        </row>
        <row r="90">
          <cell r="D90">
            <v>0.63</v>
          </cell>
          <cell r="E90" t="str">
            <v>hourly at the beginning of the 25th year of service.</v>
          </cell>
        </row>
      </sheetData>
      <sheetData sheetId="2">
        <row r="1">
          <cell r="N1">
            <v>1.0249999999999999</v>
          </cell>
        </row>
        <row r="8">
          <cell r="L8" t="str">
            <v>01400C</v>
          </cell>
          <cell r="M8" t="str">
            <v>Bricklayer</v>
          </cell>
          <cell r="N8">
            <v>41.68</v>
          </cell>
        </row>
        <row r="9">
          <cell r="L9" t="str">
            <v>CBTSWS</v>
          </cell>
          <cell r="M9" t="str">
            <v>TL-Swing Stage Premium-CBT</v>
          </cell>
          <cell r="N9">
            <v>0.68300000000000005</v>
          </cell>
        </row>
        <row r="12">
          <cell r="L12" t="str">
            <v>01510C</v>
          </cell>
          <cell r="M12" t="str">
            <v>Carpenter</v>
          </cell>
          <cell r="N12">
            <v>40.43</v>
          </cell>
        </row>
        <row r="13">
          <cell r="L13" t="str">
            <v>CBTTRM</v>
          </cell>
          <cell r="M13" t="str">
            <v>TL-Treated Materials Prem-CBT</v>
          </cell>
          <cell r="N13">
            <v>0.26300000000000001</v>
          </cell>
        </row>
        <row r="17">
          <cell r="L17" t="str">
            <v>07350C</v>
          </cell>
          <cell r="M17" t="str">
            <v>Painter</v>
          </cell>
          <cell r="N17">
            <v>39.340000000000003</v>
          </cell>
        </row>
        <row r="18">
          <cell r="L18" t="str">
            <v>CBTSPP</v>
          </cell>
          <cell r="M18" t="str">
            <v>TL-Spray Painting-CBT</v>
          </cell>
          <cell r="N18">
            <v>0.78800000000000003</v>
          </cell>
        </row>
        <row r="26">
          <cell r="L26" t="str">
            <v>05940C</v>
          </cell>
          <cell r="M26" t="str">
            <v>Lacquer and Varnish Machine Operator</v>
          </cell>
          <cell r="N26">
            <v>39.340000000000003</v>
          </cell>
        </row>
        <row r="27">
          <cell r="L27" t="str">
            <v>CBTPMS</v>
          </cell>
          <cell r="M27" t="str">
            <v>TL-Painter Miscellaneous-CBT</v>
          </cell>
          <cell r="N27">
            <v>0.78800000000000003</v>
          </cell>
        </row>
        <row r="32">
          <cell r="L32" t="str">
            <v>05760C</v>
          </cell>
          <cell r="M32" t="str">
            <v>Iron Worker</v>
          </cell>
          <cell r="N32">
            <v>45.92</v>
          </cell>
        </row>
        <row r="34">
          <cell r="L34" t="str">
            <v>07780C</v>
          </cell>
          <cell r="M34" t="str">
            <v>Pipefitter</v>
          </cell>
          <cell r="N34">
            <v>47.34</v>
          </cell>
        </row>
        <row r="36">
          <cell r="L36" t="str">
            <v>07770C</v>
          </cell>
          <cell r="M36" t="str">
            <v>Pipefitter/Instrumentation</v>
          </cell>
          <cell r="N36">
            <v>47.34</v>
          </cell>
        </row>
        <row r="39">
          <cell r="L39" t="str">
            <v>08030C</v>
          </cell>
          <cell r="M39" t="str">
            <v xml:space="preserve">Plumber </v>
          </cell>
          <cell r="N39">
            <v>43.88</v>
          </cell>
        </row>
        <row r="41">
          <cell r="L41" t="str">
            <v>08010C</v>
          </cell>
          <cell r="M41" t="str">
            <v xml:space="preserve">Plumber/Welder </v>
          </cell>
          <cell r="N41">
            <v>43.88</v>
          </cell>
        </row>
        <row r="53">
          <cell r="L53" t="str">
            <v>04530C</v>
          </cell>
          <cell r="M53" t="str">
            <v>Foreman, Bricklayer</v>
          </cell>
          <cell r="N53">
            <v>45.85</v>
          </cell>
        </row>
        <row r="55">
          <cell r="L55" t="str">
            <v>04560C</v>
          </cell>
          <cell r="M55" t="str">
            <v>Foreman, Carpenter</v>
          </cell>
          <cell r="N55">
            <v>42.9</v>
          </cell>
        </row>
        <row r="57">
          <cell r="L57" t="str">
            <v>04680C</v>
          </cell>
          <cell r="M57" t="str">
            <v>Foreman, Iron Worker</v>
          </cell>
          <cell r="N57">
            <v>48.71</v>
          </cell>
        </row>
        <row r="59">
          <cell r="L59" t="str">
            <v>04760C</v>
          </cell>
          <cell r="M59" t="str">
            <v>Foreman, Painter</v>
          </cell>
          <cell r="N59">
            <v>41.7</v>
          </cell>
        </row>
        <row r="61">
          <cell r="L61" t="str">
            <v>05010C</v>
          </cell>
          <cell r="M61" t="str">
            <v>Foreman, Painter-Traffic</v>
          </cell>
          <cell r="N61">
            <v>41.7</v>
          </cell>
        </row>
        <row r="63">
          <cell r="L63" t="str">
            <v>04940C</v>
          </cell>
          <cell r="M63" t="str">
            <v>Foreman, Sheet Metal Worker</v>
          </cell>
          <cell r="N63">
            <v>49.5</v>
          </cell>
        </row>
        <row r="65">
          <cell r="L65" t="str">
            <v>04830C</v>
          </cell>
          <cell r="M65" t="str">
            <v>Foreman, Pipefitter</v>
          </cell>
          <cell r="N65">
            <v>50.89</v>
          </cell>
        </row>
        <row r="67">
          <cell r="L67" t="str">
            <v>04832C</v>
          </cell>
          <cell r="M67" t="str">
            <v>Foreman, Pipefitter/Instrumentation</v>
          </cell>
          <cell r="N67">
            <v>50.89</v>
          </cell>
        </row>
        <row r="71">
          <cell r="L71" t="str">
            <v>04840C</v>
          </cell>
          <cell r="M71" t="str">
            <v>Foreman, Plumber</v>
          </cell>
          <cell r="N71">
            <v>47.42</v>
          </cell>
        </row>
        <row r="73">
          <cell r="L73" t="str">
            <v>04860C</v>
          </cell>
          <cell r="M73" t="str">
            <v>Foreman, Plumber/Welder</v>
          </cell>
          <cell r="N73">
            <v>47.42</v>
          </cell>
        </row>
        <row r="75">
          <cell r="L75" t="str">
            <v>04850C</v>
          </cell>
          <cell r="M75" t="str">
            <v>Foreman, Plumber Master in charge</v>
          </cell>
          <cell r="N75">
            <v>48.8</v>
          </cell>
        </row>
        <row r="86">
          <cell r="L86" t="str">
            <v>Longevity</v>
          </cell>
        </row>
        <row r="87">
          <cell r="L87" t="str">
            <v>10th Year</v>
          </cell>
          <cell r="N87">
            <v>0.215</v>
          </cell>
        </row>
        <row r="88">
          <cell r="L88" t="str">
            <v>15th Year</v>
          </cell>
          <cell r="N88">
            <v>0.32300000000000001</v>
          </cell>
        </row>
        <row r="89">
          <cell r="L89" t="str">
            <v>20th Year</v>
          </cell>
          <cell r="N89">
            <v>0.53800000000000003</v>
          </cell>
        </row>
        <row r="90">
          <cell r="L90" t="str">
            <v>25th Year</v>
          </cell>
          <cell r="N90">
            <v>0.64600000000000002</v>
          </cell>
        </row>
        <row r="92">
          <cell r="L92" t="str">
            <v>CBTCDY</v>
          </cell>
          <cell r="M92" t="str">
            <v>TL-On call by the day-CBT</v>
          </cell>
          <cell r="N92">
            <v>35</v>
          </cell>
        </row>
        <row r="93">
          <cell r="L93" t="str">
            <v>CBTCWE</v>
          </cell>
          <cell r="M93" t="str">
            <v>TL-On call day (weekend)-CBT</v>
          </cell>
          <cell r="N93">
            <v>45</v>
          </cell>
        </row>
        <row r="94">
          <cell r="L94" t="str">
            <v>CBTPMS</v>
          </cell>
          <cell r="M94" t="str">
            <v>TL-Painter Miscellaneous-CBT</v>
          </cell>
          <cell r="N94">
            <v>0.78800000000000003</v>
          </cell>
        </row>
        <row r="95">
          <cell r="L95" t="str">
            <v>CBTSPP</v>
          </cell>
          <cell r="M95" t="str">
            <v>TL-Spray Painting-CBT</v>
          </cell>
          <cell r="N95">
            <v>0.78800000000000003</v>
          </cell>
        </row>
        <row r="96">
          <cell r="L96" t="str">
            <v>CBTSWS</v>
          </cell>
          <cell r="M96" t="str">
            <v>TL-Swing Stage Premium-CBT</v>
          </cell>
          <cell r="N96">
            <v>0.68300000000000005</v>
          </cell>
        </row>
        <row r="97">
          <cell r="L97" t="str">
            <v>CBTTRM</v>
          </cell>
          <cell r="M97" t="str">
            <v>TL-Treated Materials Prem-CBT</v>
          </cell>
          <cell r="N97">
            <v>0.26300000000000001</v>
          </cell>
        </row>
      </sheetData>
      <sheetData sheetId="3">
        <row r="1">
          <cell r="N1">
            <v>1.0249999999999999</v>
          </cell>
        </row>
      </sheetData>
      <sheetData sheetId="4" refreshError="1"/>
      <sheetData sheetId="5" refreshError="1"/>
      <sheetData sheetId="6" refreshError="1"/>
      <sheetData sheetId="7" refreshError="1"/>
      <sheetData sheetId="8">
        <row r="9">
          <cell r="M9" t="str">
            <v>01400C</v>
          </cell>
          <cell r="N9" t="str">
            <v>Bricklayer</v>
          </cell>
          <cell r="O9" t="str">
            <v>06</v>
          </cell>
          <cell r="P9">
            <v>47.566000000000003</v>
          </cell>
          <cell r="Q9">
            <v>1</v>
          </cell>
        </row>
        <row r="12">
          <cell r="M12" t="str">
            <v>01510C</v>
          </cell>
          <cell r="N12" t="str">
            <v>Carpenter</v>
          </cell>
          <cell r="O12" t="str">
            <v>04</v>
          </cell>
          <cell r="P12">
            <v>47.018999999999998</v>
          </cell>
          <cell r="Q12">
            <v>1</v>
          </cell>
        </row>
        <row r="16">
          <cell r="M16" t="str">
            <v>07350C</v>
          </cell>
          <cell r="N16" t="str">
            <v>Painter</v>
          </cell>
          <cell r="O16" t="str">
            <v>01</v>
          </cell>
          <cell r="P16">
            <v>45.271999999999998</v>
          </cell>
          <cell r="Q16">
            <v>1</v>
          </cell>
        </row>
        <row r="24">
          <cell r="M24" t="str">
            <v>05940C</v>
          </cell>
          <cell r="N24" t="str">
            <v>Lacquer and Varnish Machine Operator</v>
          </cell>
          <cell r="O24" t="str">
            <v>01</v>
          </cell>
          <cell r="P24">
            <v>45.271999999999998</v>
          </cell>
          <cell r="Q24">
            <v>1</v>
          </cell>
        </row>
        <row r="29">
          <cell r="M29" t="str">
            <v>05760C</v>
          </cell>
          <cell r="N29" t="str">
            <v>Iron Worker</v>
          </cell>
          <cell r="O29" t="str">
            <v>08</v>
          </cell>
          <cell r="P29">
            <v>51.69</v>
          </cell>
          <cell r="Q29">
            <v>1</v>
          </cell>
        </row>
        <row r="30">
          <cell r="M30" t="str">
            <v>07780C</v>
          </cell>
          <cell r="N30" t="str">
            <v>Pipefitter</v>
          </cell>
          <cell r="O30" t="str">
            <v>15</v>
          </cell>
          <cell r="P30">
            <v>53.59</v>
          </cell>
          <cell r="Q30">
            <v>1</v>
          </cell>
        </row>
        <row r="31">
          <cell r="M31" t="str">
            <v>07770C</v>
          </cell>
          <cell r="N31" t="str">
            <v>Pipefitter/Instrumentation</v>
          </cell>
          <cell r="O31" t="str">
            <v>16</v>
          </cell>
          <cell r="P31">
            <v>53.59</v>
          </cell>
          <cell r="Q31">
            <v>1</v>
          </cell>
        </row>
        <row r="32">
          <cell r="M32" t="str">
            <v>08030C</v>
          </cell>
          <cell r="N32" t="str">
            <v xml:space="preserve">Plumber </v>
          </cell>
          <cell r="O32" t="str">
            <v>11</v>
          </cell>
          <cell r="P32">
            <v>52.246000000000002</v>
          </cell>
          <cell r="Q32">
            <v>1</v>
          </cell>
        </row>
        <row r="33">
          <cell r="M33" t="str">
            <v>08010C</v>
          </cell>
          <cell r="N33" t="str">
            <v xml:space="preserve">Plumber/Welder </v>
          </cell>
          <cell r="O33">
            <v>12</v>
          </cell>
          <cell r="P33">
            <v>56.89</v>
          </cell>
          <cell r="Q33">
            <v>1</v>
          </cell>
        </row>
        <row r="38">
          <cell r="M38" t="str">
            <v>04530C</v>
          </cell>
          <cell r="N38" t="str">
            <v>Foreman, Bricklayer</v>
          </cell>
          <cell r="O38" t="str">
            <v>07</v>
          </cell>
          <cell r="P38">
            <v>52.332999999999998</v>
          </cell>
          <cell r="Q38">
            <v>1</v>
          </cell>
        </row>
        <row r="39">
          <cell r="M39" t="str">
            <v>04560C</v>
          </cell>
          <cell r="N39" t="str">
            <v>Foreman, Carpenter</v>
          </cell>
          <cell r="O39" t="str">
            <v>05</v>
          </cell>
          <cell r="P39">
            <v>50.098999999999997</v>
          </cell>
          <cell r="Q39">
            <v>1</v>
          </cell>
        </row>
        <row r="40">
          <cell r="M40" t="str">
            <v>TBD</v>
          </cell>
          <cell r="N40" t="str">
            <v>Foreman, Carpenter - FPS</v>
          </cell>
          <cell r="O40" t="str">
            <v>TBD</v>
          </cell>
          <cell r="P40">
            <v>53.134</v>
          </cell>
          <cell r="Q40">
            <v>1</v>
          </cell>
        </row>
        <row r="41">
          <cell r="M41" t="str">
            <v>04680C</v>
          </cell>
          <cell r="N41" t="str">
            <v>Foreman, Iron Worker</v>
          </cell>
          <cell r="O41" t="str">
            <v>09</v>
          </cell>
          <cell r="P41">
            <v>54.82</v>
          </cell>
          <cell r="Q41">
            <v>1</v>
          </cell>
        </row>
        <row r="42">
          <cell r="M42" t="str">
            <v>04760C</v>
          </cell>
          <cell r="N42" t="str">
            <v>Foreman, Painter</v>
          </cell>
          <cell r="O42" t="str">
            <v>03</v>
          </cell>
          <cell r="P42">
            <v>48.95</v>
          </cell>
          <cell r="Q42">
            <v>1</v>
          </cell>
        </row>
        <row r="43">
          <cell r="M43" t="str">
            <v>05010C</v>
          </cell>
          <cell r="N43" t="str">
            <v>Foreman, Painter-Traffic</v>
          </cell>
          <cell r="O43" t="str">
            <v>02</v>
          </cell>
          <cell r="P43">
            <v>48.95</v>
          </cell>
          <cell r="Q43">
            <v>1</v>
          </cell>
        </row>
        <row r="44">
          <cell r="M44" t="str">
            <v>04940C</v>
          </cell>
          <cell r="N44" t="str">
            <v>Foreman, Sheet Metal Worker</v>
          </cell>
          <cell r="O44" t="str">
            <v>14</v>
          </cell>
          <cell r="P44">
            <v>55.71</v>
          </cell>
          <cell r="Q44">
            <v>1</v>
          </cell>
        </row>
        <row r="45">
          <cell r="M45" t="str">
            <v>04830C</v>
          </cell>
          <cell r="N45" t="str">
            <v>Foreman, Pipefitter</v>
          </cell>
          <cell r="O45" t="str">
            <v>17</v>
          </cell>
          <cell r="P45">
            <v>57.63</v>
          </cell>
          <cell r="Q45">
            <v>1</v>
          </cell>
        </row>
        <row r="46">
          <cell r="M46" t="str">
            <v>04832C</v>
          </cell>
          <cell r="N46" t="str">
            <v>Foreman, Pipefitter/Instrumentation</v>
          </cell>
          <cell r="O46" t="str">
            <v>17</v>
          </cell>
          <cell r="P46">
            <v>57.53</v>
          </cell>
          <cell r="Q46">
            <v>1</v>
          </cell>
        </row>
        <row r="47">
          <cell r="M47" t="str">
            <v>04840C</v>
          </cell>
          <cell r="N47" t="str">
            <v>Foreman, Plumber</v>
          </cell>
          <cell r="O47" t="str">
            <v>13</v>
          </cell>
          <cell r="P47">
            <v>55.688000000000002</v>
          </cell>
          <cell r="Q47">
            <v>1</v>
          </cell>
        </row>
        <row r="48">
          <cell r="M48" t="str">
            <v>04860C</v>
          </cell>
          <cell r="N48" t="str">
            <v>Foreman, Plumber/Welder</v>
          </cell>
          <cell r="O48" t="str">
            <v>13</v>
          </cell>
          <cell r="P48">
            <v>60.639000000000003</v>
          </cell>
          <cell r="Q48">
            <v>1</v>
          </cell>
        </row>
        <row r="49">
          <cell r="M49" t="str">
            <v>04850C</v>
          </cell>
          <cell r="N49" t="str">
            <v>Foreman, Plumber Master in Charge - FPS</v>
          </cell>
          <cell r="O49" t="str">
            <v>20</v>
          </cell>
          <cell r="P49">
            <v>57.932000000000002</v>
          </cell>
          <cell r="Q49">
            <v>1</v>
          </cell>
        </row>
        <row r="50">
          <cell r="M50" t="str">
            <v>53094C</v>
          </cell>
          <cell r="N50" t="str">
            <v>Foreman, Plumber/Welder Master in Charge - Water</v>
          </cell>
          <cell r="O50">
            <v>21</v>
          </cell>
          <cell r="P50">
            <v>62.374000000000002</v>
          </cell>
          <cell r="Q50">
            <v>1</v>
          </cell>
        </row>
        <row r="57">
          <cell r="M57" t="str">
            <v>Longevity</v>
          </cell>
        </row>
        <row r="58">
          <cell r="M58">
            <v>10</v>
          </cell>
          <cell r="N58" t="str">
            <v>10th Year</v>
          </cell>
          <cell r="P58">
            <v>0.24199999999999999</v>
          </cell>
        </row>
        <row r="59">
          <cell r="M59">
            <v>15</v>
          </cell>
          <cell r="N59" t="str">
            <v>15th Year</v>
          </cell>
          <cell r="P59">
            <v>0.36299999999999999</v>
          </cell>
        </row>
        <row r="60">
          <cell r="M60">
            <v>20</v>
          </cell>
          <cell r="N60" t="str">
            <v>20th Year</v>
          </cell>
          <cell r="P60">
            <v>0.60499999999999998</v>
          </cell>
        </row>
        <row r="61">
          <cell r="M61">
            <v>25</v>
          </cell>
          <cell r="N61" t="str">
            <v>25th Year</v>
          </cell>
          <cell r="P61">
            <v>0.72699999999999998</v>
          </cell>
        </row>
        <row r="63">
          <cell r="M63" t="str">
            <v>Premium Code</v>
          </cell>
          <cell r="N63" t="str">
            <v>Name</v>
          </cell>
          <cell r="P63" t="str">
            <v>Amount</v>
          </cell>
        </row>
        <row r="64">
          <cell r="M64" t="str">
            <v>CBTCDY</v>
          </cell>
          <cell r="N64" t="str">
            <v>TL-On call by the day-CBT</v>
          </cell>
          <cell r="P64">
            <v>43</v>
          </cell>
        </row>
        <row r="65">
          <cell r="M65" t="str">
            <v>CBTCWE</v>
          </cell>
          <cell r="N65" t="str">
            <v>TL-On call day (weekend)-CBT</v>
          </cell>
          <cell r="P65">
            <v>53</v>
          </cell>
        </row>
        <row r="66">
          <cell r="M66" t="str">
            <v>CBTPMS</v>
          </cell>
          <cell r="N66" t="str">
            <v>TL-Painter Miscellaneous-CBT</v>
          </cell>
          <cell r="P66">
            <v>0.86499999999999999</v>
          </cell>
        </row>
        <row r="67">
          <cell r="M67" t="str">
            <v>CBTSPP</v>
          </cell>
          <cell r="N67" t="str">
            <v>TL-Spray Painting-CBT</v>
          </cell>
          <cell r="P67">
            <v>0.86499999999999999</v>
          </cell>
        </row>
        <row r="68">
          <cell r="M68" t="str">
            <v>CBTSWS</v>
          </cell>
          <cell r="N68" t="str">
            <v>TL-Swing Stage Premium-CBT</v>
          </cell>
          <cell r="P68">
            <v>0.75</v>
          </cell>
        </row>
        <row r="69">
          <cell r="M69" t="str">
            <v>CBTTRM</v>
          </cell>
          <cell r="N69" t="str">
            <v>TL-Treated Materials Prem-CBT</v>
          </cell>
          <cell r="P69">
            <v>0.28899999999999998</v>
          </cell>
        </row>
        <row r="70">
          <cell r="M70" t="str">
            <v>Striping Prem</v>
          </cell>
          <cell r="N70" t="str">
            <v>Striping Premium</v>
          </cell>
          <cell r="P70">
            <v>0.1875</v>
          </cell>
        </row>
        <row r="71">
          <cell r="N71" t="str">
            <v>Twin City Pipe Trades Pension Trust</v>
          </cell>
          <cell r="P71">
            <v>2.33</v>
          </cell>
        </row>
      </sheetData>
      <sheetData sheetId="9"/>
      <sheetData sheetId="10" refreshError="1"/>
      <sheetData sheetId="11" refreshError="1"/>
      <sheetData sheetId="12">
        <row r="26">
          <cell r="U26">
            <v>1193.4920000000002</v>
          </cell>
        </row>
      </sheetData>
      <sheetData sheetId="13"/>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Benefits Calc"/>
      <sheetName val="May 1, 2017"/>
      <sheetName val="May 1, 2018"/>
      <sheetName val="March 3, 2019"/>
      <sheetName val="May 1, 2019"/>
      <sheetName val="November 1, 2019"/>
      <sheetName val="April 30, 2020"/>
      <sheetName val="May 1, 2020"/>
      <sheetName val="May 1, 2021"/>
      <sheetName val="May 1, 2022"/>
      <sheetName val="January 1, 2023"/>
      <sheetName val="September 1, 2023"/>
      <sheetName val="January 1, 2024"/>
      <sheetName val="September 1, 2024"/>
      <sheetName val="1-1-2025"/>
      <sheetName val="4-1-2025"/>
      <sheetName val="1-1-2026"/>
      <sheetName val="Months"/>
      <sheetName val="Sheet2"/>
      <sheetName val="March 3, 2019 - old"/>
      <sheetName val="Notes"/>
    </sheetNames>
    <sheetDataSet>
      <sheetData sheetId="0" refreshError="1"/>
      <sheetData sheetId="1">
        <row r="6">
          <cell r="N6" t="str">
            <v>03860C</v>
          </cell>
          <cell r="O6">
            <v>43.281926667506205</v>
          </cell>
        </row>
        <row r="7">
          <cell r="N7" t="str">
            <v>04600C</v>
          </cell>
          <cell r="O7">
            <v>45.91304443265637</v>
          </cell>
        </row>
        <row r="8">
          <cell r="N8" t="str">
            <v>04605C</v>
          </cell>
          <cell r="O8">
            <v>47.22860331523146</v>
          </cell>
        </row>
        <row r="9">
          <cell r="N9" t="str">
            <v>05140C</v>
          </cell>
          <cell r="O9">
            <v>48.544162197806529</v>
          </cell>
        </row>
        <row r="17">
          <cell r="N17" t="str">
            <v>LNG10</v>
          </cell>
          <cell r="O17">
            <v>0.24943953392602644</v>
          </cell>
        </row>
        <row r="18">
          <cell r="N18" t="str">
            <v>LNG15</v>
          </cell>
          <cell r="O18">
            <v>0.34501916842104585</v>
          </cell>
        </row>
        <row r="19">
          <cell r="N19" t="str">
            <v>LNG20</v>
          </cell>
          <cell r="O19">
            <v>0.54918795312499991</v>
          </cell>
        </row>
        <row r="20">
          <cell r="N20" t="str">
            <v>LNG25</v>
          </cell>
          <cell r="O20">
            <v>0.82378192968749986</v>
          </cell>
        </row>
        <row r="24">
          <cell r="N24" t="str">
            <v>CELEVE</v>
          </cell>
          <cell r="O24">
            <v>2.0208548499999996</v>
          </cell>
        </row>
        <row r="25">
          <cell r="N25" t="str">
            <v>CELSGT</v>
          </cell>
          <cell r="O25">
            <v>2.0208548499999996</v>
          </cell>
        </row>
        <row r="28">
          <cell r="N28" t="str">
            <v>CELWKE</v>
          </cell>
          <cell r="O28">
            <v>1.37025</v>
          </cell>
        </row>
        <row r="31">
          <cell r="N31" t="str">
            <v>CELCDY</v>
          </cell>
          <cell r="O31">
            <v>35</v>
          </cell>
        </row>
        <row r="32">
          <cell r="N32" t="str">
            <v>CELCWE</v>
          </cell>
          <cell r="O32">
            <v>45</v>
          </cell>
        </row>
      </sheetData>
      <sheetData sheetId="2">
        <row r="2">
          <cell r="O2">
            <v>1</v>
          </cell>
        </row>
        <row r="3">
          <cell r="O3">
            <v>1.0249999999999999</v>
          </cell>
        </row>
        <row r="7">
          <cell r="N7" t="str">
            <v>03860C</v>
          </cell>
          <cell r="O7">
            <v>44.363974834193854</v>
          </cell>
        </row>
        <row r="8">
          <cell r="N8" t="str">
            <v>04600C</v>
          </cell>
          <cell r="O8">
            <v>47.060870543472774</v>
          </cell>
        </row>
        <row r="9">
          <cell r="N9" t="str">
            <v>04605C</v>
          </cell>
          <cell r="O9">
            <v>48.409318398112241</v>
          </cell>
        </row>
        <row r="10">
          <cell r="N10" t="str">
            <v>05140C</v>
          </cell>
          <cell r="O10">
            <v>49.757766252751686</v>
          </cell>
        </row>
        <row r="11">
          <cell r="N11" t="str">
            <v>10375C</v>
          </cell>
          <cell r="O11">
            <v>49.757766252751686</v>
          </cell>
        </row>
        <row r="16">
          <cell r="N16" t="str">
            <v>LNG10</v>
          </cell>
          <cell r="O16">
            <v>0.25567552227417706</v>
          </cell>
        </row>
        <row r="17">
          <cell r="N17" t="str">
            <v>LNG15</v>
          </cell>
          <cell r="O17">
            <v>0.35364464763157194</v>
          </cell>
        </row>
        <row r="18">
          <cell r="N18" t="str">
            <v>LNG20</v>
          </cell>
          <cell r="O18">
            <v>0.56291765195312482</v>
          </cell>
        </row>
        <row r="19">
          <cell r="N19" t="str">
            <v>LNG25</v>
          </cell>
          <cell r="O19">
            <v>0.84437647792968729</v>
          </cell>
        </row>
        <row r="22">
          <cell r="N22" t="str">
            <v>CELEVE</v>
          </cell>
          <cell r="O22">
            <v>2.0713762212499995</v>
          </cell>
        </row>
        <row r="23">
          <cell r="N23" t="str">
            <v>CELSGT</v>
          </cell>
          <cell r="O23">
            <v>2.0713762212499995</v>
          </cell>
        </row>
        <row r="26">
          <cell r="N26" t="str">
            <v>CELWKE</v>
          </cell>
          <cell r="O26">
            <v>1.4045062499999998</v>
          </cell>
        </row>
        <row r="29">
          <cell r="N29" t="str">
            <v>CELCDY</v>
          </cell>
          <cell r="O29">
            <v>35</v>
          </cell>
        </row>
        <row r="30">
          <cell r="N30" t="str">
            <v>CELCWE</v>
          </cell>
          <cell r="O30">
            <v>45</v>
          </cell>
        </row>
      </sheetData>
      <sheetData sheetId="3">
        <row r="2">
          <cell r="O2">
            <v>1.0149999999999999</v>
          </cell>
        </row>
        <row r="3">
          <cell r="O3">
            <v>1</v>
          </cell>
        </row>
        <row r="7">
          <cell r="N7" t="str">
            <v>03860C</v>
          </cell>
          <cell r="O7">
            <v>45.029000000000003</v>
          </cell>
        </row>
        <row r="8">
          <cell r="N8" t="str">
            <v>04600C</v>
          </cell>
          <cell r="O8">
            <v>47.767000000000003</v>
          </cell>
        </row>
        <row r="9">
          <cell r="N9" t="str">
            <v>04605C</v>
          </cell>
          <cell r="O9">
            <v>49.134999999999998</v>
          </cell>
        </row>
        <row r="10">
          <cell r="N10" t="str">
            <v>05140C</v>
          </cell>
          <cell r="O10">
            <v>50.503999999999998</v>
          </cell>
        </row>
        <row r="11">
          <cell r="N11" t="str">
            <v>10375C</v>
          </cell>
          <cell r="O11">
            <v>50.503999999999998</v>
          </cell>
        </row>
        <row r="17">
          <cell r="N17" t="str">
            <v>LNG10</v>
          </cell>
          <cell r="O17">
            <v>0.26</v>
          </cell>
        </row>
        <row r="18">
          <cell r="N18" t="str">
            <v>LNG15</v>
          </cell>
          <cell r="O18">
            <v>0.35899999999999999</v>
          </cell>
        </row>
        <row r="19">
          <cell r="N19" t="str">
            <v>LNG20</v>
          </cell>
          <cell r="O19">
            <v>0.57099999999999995</v>
          </cell>
        </row>
        <row r="20">
          <cell r="N20" t="str">
            <v>LNG25</v>
          </cell>
          <cell r="O20">
            <v>0.85699999999999998</v>
          </cell>
        </row>
        <row r="23">
          <cell r="N23" t="str">
            <v>CELEVE</v>
          </cell>
          <cell r="O23">
            <v>2.1019999999999999</v>
          </cell>
        </row>
        <row r="24">
          <cell r="N24" t="str">
            <v>CELSGT</v>
          </cell>
          <cell r="O24">
            <v>2.1019999999999999</v>
          </cell>
        </row>
        <row r="27">
          <cell r="N27" t="str">
            <v>CELWKE</v>
          </cell>
          <cell r="O27">
            <v>1.4259999999999999</v>
          </cell>
        </row>
        <row r="30">
          <cell r="N30" t="str">
            <v>CELCDY</v>
          </cell>
          <cell r="O30">
            <v>35</v>
          </cell>
        </row>
        <row r="31">
          <cell r="N31" t="str">
            <v>CELCWE</v>
          </cell>
          <cell r="O31">
            <v>45</v>
          </cell>
        </row>
      </sheetData>
      <sheetData sheetId="4">
        <row r="2">
          <cell r="O2">
            <v>1</v>
          </cell>
        </row>
        <row r="3">
          <cell r="O3">
            <v>1.0249999999999999</v>
          </cell>
        </row>
        <row r="7">
          <cell r="N7" t="str">
            <v>03860C</v>
          </cell>
          <cell r="O7">
            <v>45.473074205048697</v>
          </cell>
        </row>
        <row r="8">
          <cell r="N8" t="str">
            <v>04600C</v>
          </cell>
          <cell r="O8">
            <v>48.237392307059586</v>
          </cell>
        </row>
        <row r="9">
          <cell r="N9" t="str">
            <v>04605C</v>
          </cell>
          <cell r="O9">
            <v>49.619551358065046</v>
          </cell>
        </row>
        <row r="10">
          <cell r="N10" t="str">
            <v>05140C</v>
          </cell>
          <cell r="O10">
            <v>51.001710409070476</v>
          </cell>
        </row>
        <row r="11">
          <cell r="N11" t="str">
            <v>10375C</v>
          </cell>
          <cell r="O11">
            <v>51.001710409070476</v>
          </cell>
        </row>
        <row r="17">
          <cell r="N17" t="str">
            <v>LNG10</v>
          </cell>
          <cell r="O17">
            <v>0.26200000000000001</v>
          </cell>
        </row>
        <row r="18">
          <cell r="N18" t="str">
            <v>LNG15</v>
          </cell>
          <cell r="O18">
            <v>0.36199999999999999</v>
          </cell>
        </row>
        <row r="19">
          <cell r="N19" t="str">
            <v>LNG20</v>
          </cell>
          <cell r="O19">
            <v>0.57699999999999996</v>
          </cell>
        </row>
        <row r="20">
          <cell r="N20" t="str">
            <v>LNG25</v>
          </cell>
          <cell r="O20">
            <v>0.86499999999999999</v>
          </cell>
        </row>
        <row r="23">
          <cell r="N23" t="str">
            <v>CELEVE</v>
          </cell>
          <cell r="O23">
            <v>2.1231606267812495</v>
          </cell>
        </row>
        <row r="24">
          <cell r="N24" t="str">
            <v>CELSGT</v>
          </cell>
          <cell r="O24">
            <v>2.1231606267812495</v>
          </cell>
        </row>
        <row r="27">
          <cell r="N27" t="str">
            <v>CELWKE</v>
          </cell>
          <cell r="O27">
            <v>1.4396189062499998</v>
          </cell>
        </row>
        <row r="30">
          <cell r="N30" t="str">
            <v>CELCDY</v>
          </cell>
          <cell r="O30">
            <v>35</v>
          </cell>
        </row>
        <row r="31">
          <cell r="N31" t="str">
            <v>CELCWE</v>
          </cell>
          <cell r="O31">
            <v>45</v>
          </cell>
        </row>
      </sheetData>
      <sheetData sheetId="5">
        <row r="2">
          <cell r="O2">
            <v>1</v>
          </cell>
        </row>
        <row r="3">
          <cell r="O3">
            <v>1.0149999999999999</v>
          </cell>
        </row>
      </sheetData>
      <sheetData sheetId="6">
        <row r="2">
          <cell r="O2">
            <v>1</v>
          </cell>
        </row>
        <row r="3">
          <cell r="O3">
            <v>1</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2">
          <cell r="A2" t="str">
            <v>RatesMay2017</v>
          </cell>
        </row>
        <row r="3">
          <cell r="A3" t="str">
            <v>RatesMay2018</v>
          </cell>
        </row>
        <row r="4">
          <cell r="A4" t="str">
            <v>RatesMarch2019</v>
          </cell>
        </row>
        <row r="5">
          <cell r="A5" t="str">
            <v>RatesMay2019</v>
          </cell>
        </row>
        <row r="6">
          <cell r="A6" t="str">
            <v>RatesNovember2019</v>
          </cell>
        </row>
        <row r="7">
          <cell r="A7" t="str">
            <v>RatesMay2020</v>
          </cell>
        </row>
        <row r="8">
          <cell r="A8" t="str">
            <v>RatesAugust2020</v>
          </cell>
        </row>
      </sheetData>
      <sheetData sheetId="19" refreshError="1"/>
      <sheetData sheetId="2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50"/>
  </sheetPr>
  <dimension ref="A1:S163"/>
  <sheetViews>
    <sheetView workbookViewId="0">
      <selection activeCell="D39" sqref="D39"/>
    </sheetView>
  </sheetViews>
  <sheetFormatPr defaultRowHeight="12.75"/>
  <cols>
    <col min="1" max="1" width="8.5703125" style="1" customWidth="1"/>
    <col min="2" max="2" width="9.7109375" style="1" customWidth="1"/>
    <col min="3" max="3" width="5.7109375" style="1" customWidth="1"/>
    <col min="4" max="4" width="36.28515625" style="27" bestFit="1" customWidth="1"/>
    <col min="5" max="5" width="9" style="1" customWidth="1"/>
    <col min="6" max="6" width="7.7109375" style="1" customWidth="1"/>
    <col min="7" max="12" width="11.7109375" style="1" customWidth="1"/>
    <col min="13" max="13" width="36.5703125" style="30" customWidth="1"/>
    <col min="14" max="15" width="9.28515625" style="30"/>
    <col min="16" max="16" width="12.7109375" style="30" customWidth="1"/>
    <col min="17" max="255" width="9.28515625" style="30"/>
    <col min="256" max="256" width="12.5703125" style="30" customWidth="1"/>
    <col min="257" max="257" width="10.28515625" style="30" customWidth="1"/>
    <col min="258" max="258" width="4.28515625" style="30" customWidth="1"/>
    <col min="259" max="259" width="36.42578125" style="30" customWidth="1"/>
    <col min="260" max="260" width="9.28515625" style="30" customWidth="1"/>
    <col min="261" max="261" width="7.7109375" style="30" bestFit="1" customWidth="1"/>
    <col min="262" max="269" width="9.28515625" style="30" customWidth="1"/>
    <col min="270" max="271" width="9.28515625" style="30"/>
    <col min="272" max="272" width="28.28515625" style="30" bestFit="1" customWidth="1"/>
    <col min="273" max="511" width="9.28515625" style="30"/>
    <col min="512" max="512" width="12.5703125" style="30" customWidth="1"/>
    <col min="513" max="513" width="10.28515625" style="30" customWidth="1"/>
    <col min="514" max="514" width="4.28515625" style="30" customWidth="1"/>
    <col min="515" max="515" width="36.42578125" style="30" customWidth="1"/>
    <col min="516" max="516" width="9.28515625" style="30" customWidth="1"/>
    <col min="517" max="517" width="7.7109375" style="30" bestFit="1" customWidth="1"/>
    <col min="518" max="525" width="9.28515625" style="30" customWidth="1"/>
    <col min="526" max="527" width="9.28515625" style="30"/>
    <col min="528" max="528" width="28.28515625" style="30" bestFit="1" customWidth="1"/>
    <col min="529" max="767" width="9.28515625" style="30"/>
    <col min="768" max="768" width="12.5703125" style="30" customWidth="1"/>
    <col min="769" max="769" width="10.28515625" style="30" customWidth="1"/>
    <col min="770" max="770" width="4.28515625" style="30" customWidth="1"/>
    <col min="771" max="771" width="36.42578125" style="30" customWidth="1"/>
    <col min="772" max="772" width="9.28515625" style="30" customWidth="1"/>
    <col min="773" max="773" width="7.7109375" style="30" bestFit="1" customWidth="1"/>
    <col min="774" max="781" width="9.28515625" style="30" customWidth="1"/>
    <col min="782" max="783" width="9.28515625" style="30"/>
    <col min="784" max="784" width="28.28515625" style="30" bestFit="1" customWidth="1"/>
    <col min="785" max="1023" width="9.28515625" style="30"/>
    <col min="1024" max="1024" width="12.5703125" style="30" customWidth="1"/>
    <col min="1025" max="1025" width="10.28515625" style="30" customWidth="1"/>
    <col min="1026" max="1026" width="4.28515625" style="30" customWidth="1"/>
    <col min="1027" max="1027" width="36.42578125" style="30" customWidth="1"/>
    <col min="1028" max="1028" width="9.28515625" style="30" customWidth="1"/>
    <col min="1029" max="1029" width="7.7109375" style="30" bestFit="1" customWidth="1"/>
    <col min="1030" max="1037" width="9.28515625" style="30" customWidth="1"/>
    <col min="1038" max="1039" width="9.28515625" style="30"/>
    <col min="1040" max="1040" width="28.28515625" style="30" bestFit="1" customWidth="1"/>
    <col min="1041" max="1279" width="9.28515625" style="30"/>
    <col min="1280" max="1280" width="12.5703125" style="30" customWidth="1"/>
    <col min="1281" max="1281" width="10.28515625" style="30" customWidth="1"/>
    <col min="1282" max="1282" width="4.28515625" style="30" customWidth="1"/>
    <col min="1283" max="1283" width="36.42578125" style="30" customWidth="1"/>
    <col min="1284" max="1284" width="9.28515625" style="30" customWidth="1"/>
    <col min="1285" max="1285" width="7.7109375" style="30" bestFit="1" customWidth="1"/>
    <col min="1286" max="1293" width="9.28515625" style="30" customWidth="1"/>
    <col min="1294" max="1295" width="9.28515625" style="30"/>
    <col min="1296" max="1296" width="28.28515625" style="30" bestFit="1" customWidth="1"/>
    <col min="1297" max="1535" width="9.28515625" style="30"/>
    <col min="1536" max="1536" width="12.5703125" style="30" customWidth="1"/>
    <col min="1537" max="1537" width="10.28515625" style="30" customWidth="1"/>
    <col min="1538" max="1538" width="4.28515625" style="30" customWidth="1"/>
    <col min="1539" max="1539" width="36.42578125" style="30" customWidth="1"/>
    <col min="1540" max="1540" width="9.28515625" style="30" customWidth="1"/>
    <col min="1541" max="1541" width="7.7109375" style="30" bestFit="1" customWidth="1"/>
    <col min="1542" max="1549" width="9.28515625" style="30" customWidth="1"/>
    <col min="1550" max="1551" width="9.28515625" style="30"/>
    <col min="1552" max="1552" width="28.28515625" style="30" bestFit="1" customWidth="1"/>
    <col min="1553" max="1791" width="9.28515625" style="30"/>
    <col min="1792" max="1792" width="12.5703125" style="30" customWidth="1"/>
    <col min="1793" max="1793" width="10.28515625" style="30" customWidth="1"/>
    <col min="1794" max="1794" width="4.28515625" style="30" customWidth="1"/>
    <col min="1795" max="1795" width="36.42578125" style="30" customWidth="1"/>
    <col min="1796" max="1796" width="9.28515625" style="30" customWidth="1"/>
    <col min="1797" max="1797" width="7.7109375" style="30" bestFit="1" customWidth="1"/>
    <col min="1798" max="1805" width="9.28515625" style="30" customWidth="1"/>
    <col min="1806" max="1807" width="9.28515625" style="30"/>
    <col min="1808" max="1808" width="28.28515625" style="30" bestFit="1" customWidth="1"/>
    <col min="1809" max="2047" width="9.28515625" style="30"/>
    <col min="2048" max="2048" width="12.5703125" style="30" customWidth="1"/>
    <col min="2049" max="2049" width="10.28515625" style="30" customWidth="1"/>
    <col min="2050" max="2050" width="4.28515625" style="30" customWidth="1"/>
    <col min="2051" max="2051" width="36.42578125" style="30" customWidth="1"/>
    <col min="2052" max="2052" width="9.28515625" style="30" customWidth="1"/>
    <col min="2053" max="2053" width="7.7109375" style="30" bestFit="1" customWidth="1"/>
    <col min="2054" max="2061" width="9.28515625" style="30" customWidth="1"/>
    <col min="2062" max="2063" width="9.28515625" style="30"/>
    <col min="2064" max="2064" width="28.28515625" style="30" bestFit="1" customWidth="1"/>
    <col min="2065" max="2303" width="9.28515625" style="30"/>
    <col min="2304" max="2304" width="12.5703125" style="30" customWidth="1"/>
    <col min="2305" max="2305" width="10.28515625" style="30" customWidth="1"/>
    <col min="2306" max="2306" width="4.28515625" style="30" customWidth="1"/>
    <col min="2307" max="2307" width="36.42578125" style="30" customWidth="1"/>
    <col min="2308" max="2308" width="9.28515625" style="30" customWidth="1"/>
    <col min="2309" max="2309" width="7.7109375" style="30" bestFit="1" customWidth="1"/>
    <col min="2310" max="2317" width="9.28515625" style="30" customWidth="1"/>
    <col min="2318" max="2319" width="9.28515625" style="30"/>
    <col min="2320" max="2320" width="28.28515625" style="30" bestFit="1" customWidth="1"/>
    <col min="2321" max="2559" width="9.28515625" style="30"/>
    <col min="2560" max="2560" width="12.5703125" style="30" customWidth="1"/>
    <col min="2561" max="2561" width="10.28515625" style="30" customWidth="1"/>
    <col min="2562" max="2562" width="4.28515625" style="30" customWidth="1"/>
    <col min="2563" max="2563" width="36.42578125" style="30" customWidth="1"/>
    <col min="2564" max="2564" width="9.28515625" style="30" customWidth="1"/>
    <col min="2565" max="2565" width="7.7109375" style="30" bestFit="1" customWidth="1"/>
    <col min="2566" max="2573" width="9.28515625" style="30" customWidth="1"/>
    <col min="2574" max="2575" width="9.28515625" style="30"/>
    <col min="2576" max="2576" width="28.28515625" style="30" bestFit="1" customWidth="1"/>
    <col min="2577" max="2815" width="9.28515625" style="30"/>
    <col min="2816" max="2816" width="12.5703125" style="30" customWidth="1"/>
    <col min="2817" max="2817" width="10.28515625" style="30" customWidth="1"/>
    <col min="2818" max="2818" width="4.28515625" style="30" customWidth="1"/>
    <col min="2819" max="2819" width="36.42578125" style="30" customWidth="1"/>
    <col min="2820" max="2820" width="9.28515625" style="30" customWidth="1"/>
    <col min="2821" max="2821" width="7.7109375" style="30" bestFit="1" customWidth="1"/>
    <col min="2822" max="2829" width="9.28515625" style="30" customWidth="1"/>
    <col min="2830" max="2831" width="9.28515625" style="30"/>
    <col min="2832" max="2832" width="28.28515625" style="30" bestFit="1" customWidth="1"/>
    <col min="2833" max="3071" width="9.28515625" style="30"/>
    <col min="3072" max="3072" width="12.5703125" style="30" customWidth="1"/>
    <col min="3073" max="3073" width="10.28515625" style="30" customWidth="1"/>
    <col min="3074" max="3074" width="4.28515625" style="30" customWidth="1"/>
    <col min="3075" max="3075" width="36.42578125" style="30" customWidth="1"/>
    <col min="3076" max="3076" width="9.28515625" style="30" customWidth="1"/>
    <col min="3077" max="3077" width="7.7109375" style="30" bestFit="1" customWidth="1"/>
    <col min="3078" max="3085" width="9.28515625" style="30" customWidth="1"/>
    <col min="3086" max="3087" width="9.28515625" style="30"/>
    <col min="3088" max="3088" width="28.28515625" style="30" bestFit="1" customWidth="1"/>
    <col min="3089" max="3327" width="9.28515625" style="30"/>
    <col min="3328" max="3328" width="12.5703125" style="30" customWidth="1"/>
    <col min="3329" max="3329" width="10.28515625" style="30" customWidth="1"/>
    <col min="3330" max="3330" width="4.28515625" style="30" customWidth="1"/>
    <col min="3331" max="3331" width="36.42578125" style="30" customWidth="1"/>
    <col min="3332" max="3332" width="9.28515625" style="30" customWidth="1"/>
    <col min="3333" max="3333" width="7.7109375" style="30" bestFit="1" customWidth="1"/>
    <col min="3334" max="3341" width="9.28515625" style="30" customWidth="1"/>
    <col min="3342" max="3343" width="9.28515625" style="30"/>
    <col min="3344" max="3344" width="28.28515625" style="30" bestFit="1" customWidth="1"/>
    <col min="3345" max="3583" width="9.28515625" style="30"/>
    <col min="3584" max="3584" width="12.5703125" style="30" customWidth="1"/>
    <col min="3585" max="3585" width="10.28515625" style="30" customWidth="1"/>
    <col min="3586" max="3586" width="4.28515625" style="30" customWidth="1"/>
    <col min="3587" max="3587" width="36.42578125" style="30" customWidth="1"/>
    <col min="3588" max="3588" width="9.28515625" style="30" customWidth="1"/>
    <col min="3589" max="3589" width="7.7109375" style="30" bestFit="1" customWidth="1"/>
    <col min="3590" max="3597" width="9.28515625" style="30" customWidth="1"/>
    <col min="3598" max="3599" width="9.28515625" style="30"/>
    <col min="3600" max="3600" width="28.28515625" style="30" bestFit="1" customWidth="1"/>
    <col min="3601" max="3839" width="9.28515625" style="30"/>
    <col min="3840" max="3840" width="12.5703125" style="30" customWidth="1"/>
    <col min="3841" max="3841" width="10.28515625" style="30" customWidth="1"/>
    <col min="3842" max="3842" width="4.28515625" style="30" customWidth="1"/>
    <col min="3843" max="3843" width="36.42578125" style="30" customWidth="1"/>
    <col min="3844" max="3844" width="9.28515625" style="30" customWidth="1"/>
    <col min="3845" max="3845" width="7.7109375" style="30" bestFit="1" customWidth="1"/>
    <col min="3846" max="3853" width="9.28515625" style="30" customWidth="1"/>
    <col min="3854" max="3855" width="9.28515625" style="30"/>
    <col min="3856" max="3856" width="28.28515625" style="30" bestFit="1" customWidth="1"/>
    <col min="3857" max="4095" width="9.28515625" style="30"/>
    <col min="4096" max="4096" width="12.5703125" style="30" customWidth="1"/>
    <col min="4097" max="4097" width="10.28515625" style="30" customWidth="1"/>
    <col min="4098" max="4098" width="4.28515625" style="30" customWidth="1"/>
    <col min="4099" max="4099" width="36.42578125" style="30" customWidth="1"/>
    <col min="4100" max="4100" width="9.28515625" style="30" customWidth="1"/>
    <col min="4101" max="4101" width="7.7109375" style="30" bestFit="1" customWidth="1"/>
    <col min="4102" max="4109" width="9.28515625" style="30" customWidth="1"/>
    <col min="4110" max="4111" width="9.28515625" style="30"/>
    <col min="4112" max="4112" width="28.28515625" style="30" bestFit="1" customWidth="1"/>
    <col min="4113" max="4351" width="9.28515625" style="30"/>
    <col min="4352" max="4352" width="12.5703125" style="30" customWidth="1"/>
    <col min="4353" max="4353" width="10.28515625" style="30" customWidth="1"/>
    <col min="4354" max="4354" width="4.28515625" style="30" customWidth="1"/>
    <col min="4355" max="4355" width="36.42578125" style="30" customWidth="1"/>
    <col min="4356" max="4356" width="9.28515625" style="30" customWidth="1"/>
    <col min="4357" max="4357" width="7.7109375" style="30" bestFit="1" customWidth="1"/>
    <col min="4358" max="4365" width="9.28515625" style="30" customWidth="1"/>
    <col min="4366" max="4367" width="9.28515625" style="30"/>
    <col min="4368" max="4368" width="28.28515625" style="30" bestFit="1" customWidth="1"/>
    <col min="4369" max="4607" width="9.28515625" style="30"/>
    <col min="4608" max="4608" width="12.5703125" style="30" customWidth="1"/>
    <col min="4609" max="4609" width="10.28515625" style="30" customWidth="1"/>
    <col min="4610" max="4610" width="4.28515625" style="30" customWidth="1"/>
    <col min="4611" max="4611" width="36.42578125" style="30" customWidth="1"/>
    <col min="4612" max="4612" width="9.28515625" style="30" customWidth="1"/>
    <col min="4613" max="4613" width="7.7109375" style="30" bestFit="1" customWidth="1"/>
    <col min="4614" max="4621" width="9.28515625" style="30" customWidth="1"/>
    <col min="4622" max="4623" width="9.28515625" style="30"/>
    <col min="4624" max="4624" width="28.28515625" style="30" bestFit="1" customWidth="1"/>
    <col min="4625" max="4863" width="9.28515625" style="30"/>
    <col min="4864" max="4864" width="12.5703125" style="30" customWidth="1"/>
    <col min="4865" max="4865" width="10.28515625" style="30" customWidth="1"/>
    <col min="4866" max="4866" width="4.28515625" style="30" customWidth="1"/>
    <col min="4867" max="4867" width="36.42578125" style="30" customWidth="1"/>
    <col min="4868" max="4868" width="9.28515625" style="30" customWidth="1"/>
    <col min="4869" max="4869" width="7.7109375" style="30" bestFit="1" customWidth="1"/>
    <col min="4870" max="4877" width="9.28515625" style="30" customWidth="1"/>
    <col min="4878" max="4879" width="9.28515625" style="30"/>
    <col min="4880" max="4880" width="28.28515625" style="30" bestFit="1" customWidth="1"/>
    <col min="4881" max="5119" width="9.28515625" style="30"/>
    <col min="5120" max="5120" width="12.5703125" style="30" customWidth="1"/>
    <col min="5121" max="5121" width="10.28515625" style="30" customWidth="1"/>
    <col min="5122" max="5122" width="4.28515625" style="30" customWidth="1"/>
    <col min="5123" max="5123" width="36.42578125" style="30" customWidth="1"/>
    <col min="5124" max="5124" width="9.28515625" style="30" customWidth="1"/>
    <col min="5125" max="5125" width="7.7109375" style="30" bestFit="1" customWidth="1"/>
    <col min="5126" max="5133" width="9.28515625" style="30" customWidth="1"/>
    <col min="5134" max="5135" width="9.28515625" style="30"/>
    <col min="5136" max="5136" width="28.28515625" style="30" bestFit="1" customWidth="1"/>
    <col min="5137" max="5375" width="9.28515625" style="30"/>
    <col min="5376" max="5376" width="12.5703125" style="30" customWidth="1"/>
    <col min="5377" max="5377" width="10.28515625" style="30" customWidth="1"/>
    <col min="5378" max="5378" width="4.28515625" style="30" customWidth="1"/>
    <col min="5379" max="5379" width="36.42578125" style="30" customWidth="1"/>
    <col min="5380" max="5380" width="9.28515625" style="30" customWidth="1"/>
    <col min="5381" max="5381" width="7.7109375" style="30" bestFit="1" customWidth="1"/>
    <col min="5382" max="5389" width="9.28515625" style="30" customWidth="1"/>
    <col min="5390" max="5391" width="9.28515625" style="30"/>
    <col min="5392" max="5392" width="28.28515625" style="30" bestFit="1" customWidth="1"/>
    <col min="5393" max="5631" width="9.28515625" style="30"/>
    <col min="5632" max="5632" width="12.5703125" style="30" customWidth="1"/>
    <col min="5633" max="5633" width="10.28515625" style="30" customWidth="1"/>
    <col min="5634" max="5634" width="4.28515625" style="30" customWidth="1"/>
    <col min="5635" max="5635" width="36.42578125" style="30" customWidth="1"/>
    <col min="5636" max="5636" width="9.28515625" style="30" customWidth="1"/>
    <col min="5637" max="5637" width="7.7109375" style="30" bestFit="1" customWidth="1"/>
    <col min="5638" max="5645" width="9.28515625" style="30" customWidth="1"/>
    <col min="5646" max="5647" width="9.28515625" style="30"/>
    <col min="5648" max="5648" width="28.28515625" style="30" bestFit="1" customWidth="1"/>
    <col min="5649" max="5887" width="9.28515625" style="30"/>
    <col min="5888" max="5888" width="12.5703125" style="30" customWidth="1"/>
    <col min="5889" max="5889" width="10.28515625" style="30" customWidth="1"/>
    <col min="5890" max="5890" width="4.28515625" style="30" customWidth="1"/>
    <col min="5891" max="5891" width="36.42578125" style="30" customWidth="1"/>
    <col min="5892" max="5892" width="9.28515625" style="30" customWidth="1"/>
    <col min="5893" max="5893" width="7.7109375" style="30" bestFit="1" customWidth="1"/>
    <col min="5894" max="5901" width="9.28515625" style="30" customWidth="1"/>
    <col min="5902" max="5903" width="9.28515625" style="30"/>
    <col min="5904" max="5904" width="28.28515625" style="30" bestFit="1" customWidth="1"/>
    <col min="5905" max="6143" width="9.28515625" style="30"/>
    <col min="6144" max="6144" width="12.5703125" style="30" customWidth="1"/>
    <col min="6145" max="6145" width="10.28515625" style="30" customWidth="1"/>
    <col min="6146" max="6146" width="4.28515625" style="30" customWidth="1"/>
    <col min="6147" max="6147" width="36.42578125" style="30" customWidth="1"/>
    <col min="6148" max="6148" width="9.28515625" style="30" customWidth="1"/>
    <col min="6149" max="6149" width="7.7109375" style="30" bestFit="1" customWidth="1"/>
    <col min="6150" max="6157" width="9.28515625" style="30" customWidth="1"/>
    <col min="6158" max="6159" width="9.28515625" style="30"/>
    <col min="6160" max="6160" width="28.28515625" style="30" bestFit="1" customWidth="1"/>
    <col min="6161" max="6399" width="9.28515625" style="30"/>
    <col min="6400" max="6400" width="12.5703125" style="30" customWidth="1"/>
    <col min="6401" max="6401" width="10.28515625" style="30" customWidth="1"/>
    <col min="6402" max="6402" width="4.28515625" style="30" customWidth="1"/>
    <col min="6403" max="6403" width="36.42578125" style="30" customWidth="1"/>
    <col min="6404" max="6404" width="9.28515625" style="30" customWidth="1"/>
    <col min="6405" max="6405" width="7.7109375" style="30" bestFit="1" customWidth="1"/>
    <col min="6406" max="6413" width="9.28515625" style="30" customWidth="1"/>
    <col min="6414" max="6415" width="9.28515625" style="30"/>
    <col min="6416" max="6416" width="28.28515625" style="30" bestFit="1" customWidth="1"/>
    <col min="6417" max="6655" width="9.28515625" style="30"/>
    <col min="6656" max="6656" width="12.5703125" style="30" customWidth="1"/>
    <col min="6657" max="6657" width="10.28515625" style="30" customWidth="1"/>
    <col min="6658" max="6658" width="4.28515625" style="30" customWidth="1"/>
    <col min="6659" max="6659" width="36.42578125" style="30" customWidth="1"/>
    <col min="6660" max="6660" width="9.28515625" style="30" customWidth="1"/>
    <col min="6661" max="6661" width="7.7109375" style="30" bestFit="1" customWidth="1"/>
    <col min="6662" max="6669" width="9.28515625" style="30" customWidth="1"/>
    <col min="6670" max="6671" width="9.28515625" style="30"/>
    <col min="6672" max="6672" width="28.28515625" style="30" bestFit="1" customWidth="1"/>
    <col min="6673" max="6911" width="9.28515625" style="30"/>
    <col min="6912" max="6912" width="12.5703125" style="30" customWidth="1"/>
    <col min="6913" max="6913" width="10.28515625" style="30" customWidth="1"/>
    <col min="6914" max="6914" width="4.28515625" style="30" customWidth="1"/>
    <col min="6915" max="6915" width="36.42578125" style="30" customWidth="1"/>
    <col min="6916" max="6916" width="9.28515625" style="30" customWidth="1"/>
    <col min="6917" max="6917" width="7.7109375" style="30" bestFit="1" customWidth="1"/>
    <col min="6918" max="6925" width="9.28515625" style="30" customWidth="1"/>
    <col min="6926" max="6927" width="9.28515625" style="30"/>
    <col min="6928" max="6928" width="28.28515625" style="30" bestFit="1" customWidth="1"/>
    <col min="6929" max="7167" width="9.28515625" style="30"/>
    <col min="7168" max="7168" width="12.5703125" style="30" customWidth="1"/>
    <col min="7169" max="7169" width="10.28515625" style="30" customWidth="1"/>
    <col min="7170" max="7170" width="4.28515625" style="30" customWidth="1"/>
    <col min="7171" max="7171" width="36.42578125" style="30" customWidth="1"/>
    <col min="7172" max="7172" width="9.28515625" style="30" customWidth="1"/>
    <col min="7173" max="7173" width="7.7109375" style="30" bestFit="1" customWidth="1"/>
    <col min="7174" max="7181" width="9.28515625" style="30" customWidth="1"/>
    <col min="7182" max="7183" width="9.28515625" style="30"/>
    <col min="7184" max="7184" width="28.28515625" style="30" bestFit="1" customWidth="1"/>
    <col min="7185" max="7423" width="9.28515625" style="30"/>
    <col min="7424" max="7424" width="12.5703125" style="30" customWidth="1"/>
    <col min="7425" max="7425" width="10.28515625" style="30" customWidth="1"/>
    <col min="7426" max="7426" width="4.28515625" style="30" customWidth="1"/>
    <col min="7427" max="7427" width="36.42578125" style="30" customWidth="1"/>
    <col min="7428" max="7428" width="9.28515625" style="30" customWidth="1"/>
    <col min="7429" max="7429" width="7.7109375" style="30" bestFit="1" customWidth="1"/>
    <col min="7430" max="7437" width="9.28515625" style="30" customWidth="1"/>
    <col min="7438" max="7439" width="9.28515625" style="30"/>
    <col min="7440" max="7440" width="28.28515625" style="30" bestFit="1" customWidth="1"/>
    <col min="7441" max="7679" width="9.28515625" style="30"/>
    <col min="7680" max="7680" width="12.5703125" style="30" customWidth="1"/>
    <col min="7681" max="7681" width="10.28515625" style="30" customWidth="1"/>
    <col min="7682" max="7682" width="4.28515625" style="30" customWidth="1"/>
    <col min="7683" max="7683" width="36.42578125" style="30" customWidth="1"/>
    <col min="7684" max="7684" width="9.28515625" style="30" customWidth="1"/>
    <col min="7685" max="7685" width="7.7109375" style="30" bestFit="1" customWidth="1"/>
    <col min="7686" max="7693" width="9.28515625" style="30" customWidth="1"/>
    <col min="7694" max="7695" width="9.28515625" style="30"/>
    <col min="7696" max="7696" width="28.28515625" style="30" bestFit="1" customWidth="1"/>
    <col min="7697" max="7935" width="9.28515625" style="30"/>
    <col min="7936" max="7936" width="12.5703125" style="30" customWidth="1"/>
    <col min="7937" max="7937" width="10.28515625" style="30" customWidth="1"/>
    <col min="7938" max="7938" width="4.28515625" style="30" customWidth="1"/>
    <col min="7939" max="7939" width="36.42578125" style="30" customWidth="1"/>
    <col min="7940" max="7940" width="9.28515625" style="30" customWidth="1"/>
    <col min="7941" max="7941" width="7.7109375" style="30" bestFit="1" customWidth="1"/>
    <col min="7942" max="7949" width="9.28515625" style="30" customWidth="1"/>
    <col min="7950" max="7951" width="9.28515625" style="30"/>
    <col min="7952" max="7952" width="28.28515625" style="30" bestFit="1" customWidth="1"/>
    <col min="7953" max="8191" width="9.28515625" style="30"/>
    <col min="8192" max="8192" width="12.5703125" style="30" customWidth="1"/>
    <col min="8193" max="8193" width="10.28515625" style="30" customWidth="1"/>
    <col min="8194" max="8194" width="4.28515625" style="30" customWidth="1"/>
    <col min="8195" max="8195" width="36.42578125" style="30" customWidth="1"/>
    <col min="8196" max="8196" width="9.28515625" style="30" customWidth="1"/>
    <col min="8197" max="8197" width="7.7109375" style="30" bestFit="1" customWidth="1"/>
    <col min="8198" max="8205" width="9.28515625" style="30" customWidth="1"/>
    <col min="8206" max="8207" width="9.28515625" style="30"/>
    <col min="8208" max="8208" width="28.28515625" style="30" bestFit="1" customWidth="1"/>
    <col min="8209" max="8447" width="9.28515625" style="30"/>
    <col min="8448" max="8448" width="12.5703125" style="30" customWidth="1"/>
    <col min="8449" max="8449" width="10.28515625" style="30" customWidth="1"/>
    <col min="8450" max="8450" width="4.28515625" style="30" customWidth="1"/>
    <col min="8451" max="8451" width="36.42578125" style="30" customWidth="1"/>
    <col min="8452" max="8452" width="9.28515625" style="30" customWidth="1"/>
    <col min="8453" max="8453" width="7.7109375" style="30" bestFit="1" customWidth="1"/>
    <col min="8454" max="8461" width="9.28515625" style="30" customWidth="1"/>
    <col min="8462" max="8463" width="9.28515625" style="30"/>
    <col min="8464" max="8464" width="28.28515625" style="30" bestFit="1" customWidth="1"/>
    <col min="8465" max="8703" width="9.28515625" style="30"/>
    <col min="8704" max="8704" width="12.5703125" style="30" customWidth="1"/>
    <col min="8705" max="8705" width="10.28515625" style="30" customWidth="1"/>
    <col min="8706" max="8706" width="4.28515625" style="30" customWidth="1"/>
    <col min="8707" max="8707" width="36.42578125" style="30" customWidth="1"/>
    <col min="8708" max="8708" width="9.28515625" style="30" customWidth="1"/>
    <col min="8709" max="8709" width="7.7109375" style="30" bestFit="1" customWidth="1"/>
    <col min="8710" max="8717" width="9.28515625" style="30" customWidth="1"/>
    <col min="8718" max="8719" width="9.28515625" style="30"/>
    <col min="8720" max="8720" width="28.28515625" style="30" bestFit="1" customWidth="1"/>
    <col min="8721" max="8959" width="9.28515625" style="30"/>
    <col min="8960" max="8960" width="12.5703125" style="30" customWidth="1"/>
    <col min="8961" max="8961" width="10.28515625" style="30" customWidth="1"/>
    <col min="8962" max="8962" width="4.28515625" style="30" customWidth="1"/>
    <col min="8963" max="8963" width="36.42578125" style="30" customWidth="1"/>
    <col min="8964" max="8964" width="9.28515625" style="30" customWidth="1"/>
    <col min="8965" max="8965" width="7.7109375" style="30" bestFit="1" customWidth="1"/>
    <col min="8966" max="8973" width="9.28515625" style="30" customWidth="1"/>
    <col min="8974" max="8975" width="9.28515625" style="30"/>
    <col min="8976" max="8976" width="28.28515625" style="30" bestFit="1" customWidth="1"/>
    <col min="8977" max="9215" width="9.28515625" style="30"/>
    <col min="9216" max="9216" width="12.5703125" style="30" customWidth="1"/>
    <col min="9217" max="9217" width="10.28515625" style="30" customWidth="1"/>
    <col min="9218" max="9218" width="4.28515625" style="30" customWidth="1"/>
    <col min="9219" max="9219" width="36.42578125" style="30" customWidth="1"/>
    <col min="9220" max="9220" width="9.28515625" style="30" customWidth="1"/>
    <col min="9221" max="9221" width="7.7109375" style="30" bestFit="1" customWidth="1"/>
    <col min="9222" max="9229" width="9.28515625" style="30" customWidth="1"/>
    <col min="9230" max="9231" width="9.28515625" style="30"/>
    <col min="9232" max="9232" width="28.28515625" style="30" bestFit="1" customWidth="1"/>
    <col min="9233" max="9471" width="9.28515625" style="30"/>
    <col min="9472" max="9472" width="12.5703125" style="30" customWidth="1"/>
    <col min="9473" max="9473" width="10.28515625" style="30" customWidth="1"/>
    <col min="9474" max="9474" width="4.28515625" style="30" customWidth="1"/>
    <col min="9475" max="9475" width="36.42578125" style="30" customWidth="1"/>
    <col min="9476" max="9476" width="9.28515625" style="30" customWidth="1"/>
    <col min="9477" max="9477" width="7.7109375" style="30" bestFit="1" customWidth="1"/>
    <col min="9478" max="9485" width="9.28515625" style="30" customWidth="1"/>
    <col min="9486" max="9487" width="9.28515625" style="30"/>
    <col min="9488" max="9488" width="28.28515625" style="30" bestFit="1" customWidth="1"/>
    <col min="9489" max="9727" width="9.28515625" style="30"/>
    <col min="9728" max="9728" width="12.5703125" style="30" customWidth="1"/>
    <col min="9729" max="9729" width="10.28515625" style="30" customWidth="1"/>
    <col min="9730" max="9730" width="4.28515625" style="30" customWidth="1"/>
    <col min="9731" max="9731" width="36.42578125" style="30" customWidth="1"/>
    <col min="9732" max="9732" width="9.28515625" style="30" customWidth="1"/>
    <col min="9733" max="9733" width="7.7109375" style="30" bestFit="1" customWidth="1"/>
    <col min="9734" max="9741" width="9.28515625" style="30" customWidth="1"/>
    <col min="9742" max="9743" width="9.28515625" style="30"/>
    <col min="9744" max="9744" width="28.28515625" style="30" bestFit="1" customWidth="1"/>
    <col min="9745" max="9983" width="9.28515625" style="30"/>
    <col min="9984" max="9984" width="12.5703125" style="30" customWidth="1"/>
    <col min="9985" max="9985" width="10.28515625" style="30" customWidth="1"/>
    <col min="9986" max="9986" width="4.28515625" style="30" customWidth="1"/>
    <col min="9987" max="9987" width="36.42578125" style="30" customWidth="1"/>
    <col min="9988" max="9988" width="9.28515625" style="30" customWidth="1"/>
    <col min="9989" max="9989" width="7.7109375" style="30" bestFit="1" customWidth="1"/>
    <col min="9990" max="9997" width="9.28515625" style="30" customWidth="1"/>
    <col min="9998" max="9999" width="9.28515625" style="30"/>
    <col min="10000" max="10000" width="28.28515625" style="30" bestFit="1" customWidth="1"/>
    <col min="10001" max="10239" width="9.28515625" style="30"/>
    <col min="10240" max="10240" width="12.5703125" style="30" customWidth="1"/>
    <col min="10241" max="10241" width="10.28515625" style="30" customWidth="1"/>
    <col min="10242" max="10242" width="4.28515625" style="30" customWidth="1"/>
    <col min="10243" max="10243" width="36.42578125" style="30" customWidth="1"/>
    <col min="10244" max="10244" width="9.28515625" style="30" customWidth="1"/>
    <col min="10245" max="10245" width="7.7109375" style="30" bestFit="1" customWidth="1"/>
    <col min="10246" max="10253" width="9.28515625" style="30" customWidth="1"/>
    <col min="10254" max="10255" width="9.28515625" style="30"/>
    <col min="10256" max="10256" width="28.28515625" style="30" bestFit="1" customWidth="1"/>
    <col min="10257" max="10495" width="9.28515625" style="30"/>
    <col min="10496" max="10496" width="12.5703125" style="30" customWidth="1"/>
    <col min="10497" max="10497" width="10.28515625" style="30" customWidth="1"/>
    <col min="10498" max="10498" width="4.28515625" style="30" customWidth="1"/>
    <col min="10499" max="10499" width="36.42578125" style="30" customWidth="1"/>
    <col min="10500" max="10500" width="9.28515625" style="30" customWidth="1"/>
    <col min="10501" max="10501" width="7.7109375" style="30" bestFit="1" customWidth="1"/>
    <col min="10502" max="10509" width="9.28515625" style="30" customWidth="1"/>
    <col min="10510" max="10511" width="9.28515625" style="30"/>
    <col min="10512" max="10512" width="28.28515625" style="30" bestFit="1" customWidth="1"/>
    <col min="10513" max="10751" width="9.28515625" style="30"/>
    <col min="10752" max="10752" width="12.5703125" style="30" customWidth="1"/>
    <col min="10753" max="10753" width="10.28515625" style="30" customWidth="1"/>
    <col min="10754" max="10754" width="4.28515625" style="30" customWidth="1"/>
    <col min="10755" max="10755" width="36.42578125" style="30" customWidth="1"/>
    <col min="10756" max="10756" width="9.28515625" style="30" customWidth="1"/>
    <col min="10757" max="10757" width="7.7109375" style="30" bestFit="1" customWidth="1"/>
    <col min="10758" max="10765" width="9.28515625" style="30" customWidth="1"/>
    <col min="10766" max="10767" width="9.28515625" style="30"/>
    <col min="10768" max="10768" width="28.28515625" style="30" bestFit="1" customWidth="1"/>
    <col min="10769" max="11007" width="9.28515625" style="30"/>
    <col min="11008" max="11008" width="12.5703125" style="30" customWidth="1"/>
    <col min="11009" max="11009" width="10.28515625" style="30" customWidth="1"/>
    <col min="11010" max="11010" width="4.28515625" style="30" customWidth="1"/>
    <col min="11011" max="11011" width="36.42578125" style="30" customWidth="1"/>
    <col min="11012" max="11012" width="9.28515625" style="30" customWidth="1"/>
    <col min="11013" max="11013" width="7.7109375" style="30" bestFit="1" customWidth="1"/>
    <col min="11014" max="11021" width="9.28515625" style="30" customWidth="1"/>
    <col min="11022" max="11023" width="9.28515625" style="30"/>
    <col min="11024" max="11024" width="28.28515625" style="30" bestFit="1" customWidth="1"/>
    <col min="11025" max="11263" width="9.28515625" style="30"/>
    <col min="11264" max="11264" width="12.5703125" style="30" customWidth="1"/>
    <col min="11265" max="11265" width="10.28515625" style="30" customWidth="1"/>
    <col min="11266" max="11266" width="4.28515625" style="30" customWidth="1"/>
    <col min="11267" max="11267" width="36.42578125" style="30" customWidth="1"/>
    <col min="11268" max="11268" width="9.28515625" style="30" customWidth="1"/>
    <col min="11269" max="11269" width="7.7109375" style="30" bestFit="1" customWidth="1"/>
    <col min="11270" max="11277" width="9.28515625" style="30" customWidth="1"/>
    <col min="11278" max="11279" width="9.28515625" style="30"/>
    <col min="11280" max="11280" width="28.28515625" style="30" bestFit="1" customWidth="1"/>
    <col min="11281" max="11519" width="9.28515625" style="30"/>
    <col min="11520" max="11520" width="12.5703125" style="30" customWidth="1"/>
    <col min="11521" max="11521" width="10.28515625" style="30" customWidth="1"/>
    <col min="11522" max="11522" width="4.28515625" style="30" customWidth="1"/>
    <col min="11523" max="11523" width="36.42578125" style="30" customWidth="1"/>
    <col min="11524" max="11524" width="9.28515625" style="30" customWidth="1"/>
    <col min="11525" max="11525" width="7.7109375" style="30" bestFit="1" customWidth="1"/>
    <col min="11526" max="11533" width="9.28515625" style="30" customWidth="1"/>
    <col min="11534" max="11535" width="9.28515625" style="30"/>
    <col min="11536" max="11536" width="28.28515625" style="30" bestFit="1" customWidth="1"/>
    <col min="11537" max="11775" width="9.28515625" style="30"/>
    <col min="11776" max="11776" width="12.5703125" style="30" customWidth="1"/>
    <col min="11777" max="11777" width="10.28515625" style="30" customWidth="1"/>
    <col min="11778" max="11778" width="4.28515625" style="30" customWidth="1"/>
    <col min="11779" max="11779" width="36.42578125" style="30" customWidth="1"/>
    <col min="11780" max="11780" width="9.28515625" style="30" customWidth="1"/>
    <col min="11781" max="11781" width="7.7109375" style="30" bestFit="1" customWidth="1"/>
    <col min="11782" max="11789" width="9.28515625" style="30" customWidth="1"/>
    <col min="11790" max="11791" width="9.28515625" style="30"/>
    <col min="11792" max="11792" width="28.28515625" style="30" bestFit="1" customWidth="1"/>
    <col min="11793" max="12031" width="9.28515625" style="30"/>
    <col min="12032" max="12032" width="12.5703125" style="30" customWidth="1"/>
    <col min="12033" max="12033" width="10.28515625" style="30" customWidth="1"/>
    <col min="12034" max="12034" width="4.28515625" style="30" customWidth="1"/>
    <col min="12035" max="12035" width="36.42578125" style="30" customWidth="1"/>
    <col min="12036" max="12036" width="9.28515625" style="30" customWidth="1"/>
    <col min="12037" max="12037" width="7.7109375" style="30" bestFit="1" customWidth="1"/>
    <col min="12038" max="12045" width="9.28515625" style="30" customWidth="1"/>
    <col min="12046" max="12047" width="9.28515625" style="30"/>
    <col min="12048" max="12048" width="28.28515625" style="30" bestFit="1" customWidth="1"/>
    <col min="12049" max="12287" width="9.28515625" style="30"/>
    <col min="12288" max="12288" width="12.5703125" style="30" customWidth="1"/>
    <col min="12289" max="12289" width="10.28515625" style="30" customWidth="1"/>
    <col min="12290" max="12290" width="4.28515625" style="30" customWidth="1"/>
    <col min="12291" max="12291" width="36.42578125" style="30" customWidth="1"/>
    <col min="12292" max="12292" width="9.28515625" style="30" customWidth="1"/>
    <col min="12293" max="12293" width="7.7109375" style="30" bestFit="1" customWidth="1"/>
    <col min="12294" max="12301" width="9.28515625" style="30" customWidth="1"/>
    <col min="12302" max="12303" width="9.28515625" style="30"/>
    <col min="12304" max="12304" width="28.28515625" style="30" bestFit="1" customWidth="1"/>
    <col min="12305" max="12543" width="9.28515625" style="30"/>
    <col min="12544" max="12544" width="12.5703125" style="30" customWidth="1"/>
    <col min="12545" max="12545" width="10.28515625" style="30" customWidth="1"/>
    <col min="12546" max="12546" width="4.28515625" style="30" customWidth="1"/>
    <col min="12547" max="12547" width="36.42578125" style="30" customWidth="1"/>
    <col min="12548" max="12548" width="9.28515625" style="30" customWidth="1"/>
    <col min="12549" max="12549" width="7.7109375" style="30" bestFit="1" customWidth="1"/>
    <col min="12550" max="12557" width="9.28515625" style="30" customWidth="1"/>
    <col min="12558" max="12559" width="9.28515625" style="30"/>
    <col min="12560" max="12560" width="28.28515625" style="30" bestFit="1" customWidth="1"/>
    <col min="12561" max="12799" width="9.28515625" style="30"/>
    <col min="12800" max="12800" width="12.5703125" style="30" customWidth="1"/>
    <col min="12801" max="12801" width="10.28515625" style="30" customWidth="1"/>
    <col min="12802" max="12802" width="4.28515625" style="30" customWidth="1"/>
    <col min="12803" max="12803" width="36.42578125" style="30" customWidth="1"/>
    <col min="12804" max="12804" width="9.28515625" style="30" customWidth="1"/>
    <col min="12805" max="12805" width="7.7109375" style="30" bestFit="1" customWidth="1"/>
    <col min="12806" max="12813" width="9.28515625" style="30" customWidth="1"/>
    <col min="12814" max="12815" width="9.28515625" style="30"/>
    <col min="12816" max="12816" width="28.28515625" style="30" bestFit="1" customWidth="1"/>
    <col min="12817" max="13055" width="9.28515625" style="30"/>
    <col min="13056" max="13056" width="12.5703125" style="30" customWidth="1"/>
    <col min="13057" max="13057" width="10.28515625" style="30" customWidth="1"/>
    <col min="13058" max="13058" width="4.28515625" style="30" customWidth="1"/>
    <col min="13059" max="13059" width="36.42578125" style="30" customWidth="1"/>
    <col min="13060" max="13060" width="9.28515625" style="30" customWidth="1"/>
    <col min="13061" max="13061" width="7.7109375" style="30" bestFit="1" customWidth="1"/>
    <col min="13062" max="13069" width="9.28515625" style="30" customWidth="1"/>
    <col min="13070" max="13071" width="9.28515625" style="30"/>
    <col min="13072" max="13072" width="28.28515625" style="30" bestFit="1" customWidth="1"/>
    <col min="13073" max="13311" width="9.28515625" style="30"/>
    <col min="13312" max="13312" width="12.5703125" style="30" customWidth="1"/>
    <col min="13313" max="13313" width="10.28515625" style="30" customWidth="1"/>
    <col min="13314" max="13314" width="4.28515625" style="30" customWidth="1"/>
    <col min="13315" max="13315" width="36.42578125" style="30" customWidth="1"/>
    <col min="13316" max="13316" width="9.28515625" style="30" customWidth="1"/>
    <col min="13317" max="13317" width="7.7109375" style="30" bestFit="1" customWidth="1"/>
    <col min="13318" max="13325" width="9.28515625" style="30" customWidth="1"/>
    <col min="13326" max="13327" width="9.28515625" style="30"/>
    <col min="13328" max="13328" width="28.28515625" style="30" bestFit="1" customWidth="1"/>
    <col min="13329" max="13567" width="9.28515625" style="30"/>
    <col min="13568" max="13568" width="12.5703125" style="30" customWidth="1"/>
    <col min="13569" max="13569" width="10.28515625" style="30" customWidth="1"/>
    <col min="13570" max="13570" width="4.28515625" style="30" customWidth="1"/>
    <col min="13571" max="13571" width="36.42578125" style="30" customWidth="1"/>
    <col min="13572" max="13572" width="9.28515625" style="30" customWidth="1"/>
    <col min="13573" max="13573" width="7.7109375" style="30" bestFit="1" customWidth="1"/>
    <col min="13574" max="13581" width="9.28515625" style="30" customWidth="1"/>
    <col min="13582" max="13583" width="9.28515625" style="30"/>
    <col min="13584" max="13584" width="28.28515625" style="30" bestFit="1" customWidth="1"/>
    <col min="13585" max="13823" width="9.28515625" style="30"/>
    <col min="13824" max="13824" width="12.5703125" style="30" customWidth="1"/>
    <col min="13825" max="13825" width="10.28515625" style="30" customWidth="1"/>
    <col min="13826" max="13826" width="4.28515625" style="30" customWidth="1"/>
    <col min="13827" max="13827" width="36.42578125" style="30" customWidth="1"/>
    <col min="13828" max="13828" width="9.28515625" style="30" customWidth="1"/>
    <col min="13829" max="13829" width="7.7109375" style="30" bestFit="1" customWidth="1"/>
    <col min="13830" max="13837" width="9.28515625" style="30" customWidth="1"/>
    <col min="13838" max="13839" width="9.28515625" style="30"/>
    <col min="13840" max="13840" width="28.28515625" style="30" bestFit="1" customWidth="1"/>
    <col min="13841" max="14079" width="9.28515625" style="30"/>
    <col min="14080" max="14080" width="12.5703125" style="30" customWidth="1"/>
    <col min="14081" max="14081" width="10.28515625" style="30" customWidth="1"/>
    <col min="14082" max="14082" width="4.28515625" style="30" customWidth="1"/>
    <col min="14083" max="14083" width="36.42578125" style="30" customWidth="1"/>
    <col min="14084" max="14084" width="9.28515625" style="30" customWidth="1"/>
    <col min="14085" max="14085" width="7.7109375" style="30" bestFit="1" customWidth="1"/>
    <col min="14086" max="14093" width="9.28515625" style="30" customWidth="1"/>
    <col min="14094" max="14095" width="9.28515625" style="30"/>
    <col min="14096" max="14096" width="28.28515625" style="30" bestFit="1" customWidth="1"/>
    <col min="14097" max="14335" width="9.28515625" style="30"/>
    <col min="14336" max="14336" width="12.5703125" style="30" customWidth="1"/>
    <col min="14337" max="14337" width="10.28515625" style="30" customWidth="1"/>
    <col min="14338" max="14338" width="4.28515625" style="30" customWidth="1"/>
    <col min="14339" max="14339" width="36.42578125" style="30" customWidth="1"/>
    <col min="14340" max="14340" width="9.28515625" style="30" customWidth="1"/>
    <col min="14341" max="14341" width="7.7109375" style="30" bestFit="1" customWidth="1"/>
    <col min="14342" max="14349" width="9.28515625" style="30" customWidth="1"/>
    <col min="14350" max="14351" width="9.28515625" style="30"/>
    <col min="14352" max="14352" width="28.28515625" style="30" bestFit="1" customWidth="1"/>
    <col min="14353" max="14591" width="9.28515625" style="30"/>
    <col min="14592" max="14592" width="12.5703125" style="30" customWidth="1"/>
    <col min="14593" max="14593" width="10.28515625" style="30" customWidth="1"/>
    <col min="14594" max="14594" width="4.28515625" style="30" customWidth="1"/>
    <col min="14595" max="14595" width="36.42578125" style="30" customWidth="1"/>
    <col min="14596" max="14596" width="9.28515625" style="30" customWidth="1"/>
    <col min="14597" max="14597" width="7.7109375" style="30" bestFit="1" customWidth="1"/>
    <col min="14598" max="14605" width="9.28515625" style="30" customWidth="1"/>
    <col min="14606" max="14607" width="9.28515625" style="30"/>
    <col min="14608" max="14608" width="28.28515625" style="30" bestFit="1" customWidth="1"/>
    <col min="14609" max="14847" width="9.28515625" style="30"/>
    <col min="14848" max="14848" width="12.5703125" style="30" customWidth="1"/>
    <col min="14849" max="14849" width="10.28515625" style="30" customWidth="1"/>
    <col min="14850" max="14850" width="4.28515625" style="30" customWidth="1"/>
    <col min="14851" max="14851" width="36.42578125" style="30" customWidth="1"/>
    <col min="14852" max="14852" width="9.28515625" style="30" customWidth="1"/>
    <col min="14853" max="14853" width="7.7109375" style="30" bestFit="1" customWidth="1"/>
    <col min="14854" max="14861" width="9.28515625" style="30" customWidth="1"/>
    <col min="14862" max="14863" width="9.28515625" style="30"/>
    <col min="14864" max="14864" width="28.28515625" style="30" bestFit="1" customWidth="1"/>
    <col min="14865" max="15103" width="9.28515625" style="30"/>
    <col min="15104" max="15104" width="12.5703125" style="30" customWidth="1"/>
    <col min="15105" max="15105" width="10.28515625" style="30" customWidth="1"/>
    <col min="15106" max="15106" width="4.28515625" style="30" customWidth="1"/>
    <col min="15107" max="15107" width="36.42578125" style="30" customWidth="1"/>
    <col min="15108" max="15108" width="9.28515625" style="30" customWidth="1"/>
    <col min="15109" max="15109" width="7.7109375" style="30" bestFit="1" customWidth="1"/>
    <col min="15110" max="15117" width="9.28515625" style="30" customWidth="1"/>
    <col min="15118" max="15119" width="9.28515625" style="30"/>
    <col min="15120" max="15120" width="28.28515625" style="30" bestFit="1" customWidth="1"/>
    <col min="15121" max="15359" width="9.28515625" style="30"/>
    <col min="15360" max="15360" width="12.5703125" style="30" customWidth="1"/>
    <col min="15361" max="15361" width="10.28515625" style="30" customWidth="1"/>
    <col min="15362" max="15362" width="4.28515625" style="30" customWidth="1"/>
    <col min="15363" max="15363" width="36.42578125" style="30" customWidth="1"/>
    <col min="15364" max="15364" width="9.28515625" style="30" customWidth="1"/>
    <col min="15365" max="15365" width="7.7109375" style="30" bestFit="1" customWidth="1"/>
    <col min="15366" max="15373" width="9.28515625" style="30" customWidth="1"/>
    <col min="15374" max="15375" width="9.28515625" style="30"/>
    <col min="15376" max="15376" width="28.28515625" style="30" bestFit="1" customWidth="1"/>
    <col min="15377" max="15615" width="9.28515625" style="30"/>
    <col min="15616" max="15616" width="12.5703125" style="30" customWidth="1"/>
    <col min="15617" max="15617" width="10.28515625" style="30" customWidth="1"/>
    <col min="15618" max="15618" width="4.28515625" style="30" customWidth="1"/>
    <col min="15619" max="15619" width="36.42578125" style="30" customWidth="1"/>
    <col min="15620" max="15620" width="9.28515625" style="30" customWidth="1"/>
    <col min="15621" max="15621" width="7.7109375" style="30" bestFit="1" customWidth="1"/>
    <col min="15622" max="15629" width="9.28515625" style="30" customWidth="1"/>
    <col min="15630" max="15631" width="9.28515625" style="30"/>
    <col min="15632" max="15632" width="28.28515625" style="30" bestFit="1" customWidth="1"/>
    <col min="15633" max="15871" width="9.28515625" style="30"/>
    <col min="15872" max="15872" width="12.5703125" style="30" customWidth="1"/>
    <col min="15873" max="15873" width="10.28515625" style="30" customWidth="1"/>
    <col min="15874" max="15874" width="4.28515625" style="30" customWidth="1"/>
    <col min="15875" max="15875" width="36.42578125" style="30" customWidth="1"/>
    <col min="15876" max="15876" width="9.28515625" style="30" customWidth="1"/>
    <col min="15877" max="15877" width="7.7109375" style="30" bestFit="1" customWidth="1"/>
    <col min="15878" max="15885" width="9.28515625" style="30" customWidth="1"/>
    <col min="15886" max="15887" width="9.28515625" style="30"/>
    <col min="15888" max="15888" width="28.28515625" style="30" bestFit="1" customWidth="1"/>
    <col min="15889" max="16127" width="9.28515625" style="30"/>
    <col min="16128" max="16128" width="12.5703125" style="30" customWidth="1"/>
    <col min="16129" max="16129" width="10.28515625" style="30" customWidth="1"/>
    <col min="16130" max="16130" width="4.28515625" style="30" customWidth="1"/>
    <col min="16131" max="16131" width="36.42578125" style="30" customWidth="1"/>
    <col min="16132" max="16132" width="9.28515625" style="30" customWidth="1"/>
    <col min="16133" max="16133" width="7.7109375" style="30" bestFit="1" customWidth="1"/>
    <col min="16134" max="16141" width="9.28515625" style="30" customWidth="1"/>
    <col min="16142" max="16143" width="9.28515625" style="30"/>
    <col min="16144" max="16144" width="28.28515625" style="30" bestFit="1" customWidth="1"/>
    <col min="16145" max="16384" width="9.28515625" style="30"/>
  </cols>
  <sheetData>
    <row r="1" spans="1:19" ht="37.5" customHeight="1">
      <c r="A1" s="465" t="s">
        <v>379</v>
      </c>
      <c r="B1" s="466"/>
      <c r="C1" s="466"/>
      <c r="D1" s="466"/>
      <c r="E1" s="466"/>
      <c r="F1" s="466"/>
      <c r="G1" s="466"/>
      <c r="H1" s="466"/>
      <c r="I1" s="466"/>
      <c r="J1" s="466"/>
      <c r="K1" s="466"/>
      <c r="L1" s="83"/>
    </row>
    <row r="2" spans="1:19" ht="17.25" customHeight="1" thickBot="1">
      <c r="A2" s="80"/>
      <c r="B2" s="467" t="s">
        <v>377</v>
      </c>
      <c r="C2" s="468"/>
      <c r="D2" s="468"/>
      <c r="E2" s="468"/>
      <c r="F2" s="468"/>
      <c r="G2" s="468"/>
      <c r="H2" s="468"/>
      <c r="I2" s="468"/>
      <c r="J2" s="468"/>
      <c r="K2" s="468"/>
      <c r="L2" s="468"/>
      <c r="M2" s="468"/>
    </row>
    <row r="3" spans="1:19" ht="36" customHeight="1" thickBot="1">
      <c r="A3" s="462" t="s">
        <v>364</v>
      </c>
      <c r="B3" s="463"/>
      <c r="C3" s="463"/>
      <c r="D3" s="463"/>
      <c r="E3" s="463"/>
      <c r="F3" s="463"/>
      <c r="G3" s="463"/>
      <c r="H3" s="463"/>
      <c r="I3" s="463"/>
      <c r="J3" s="463"/>
      <c r="K3" s="463"/>
      <c r="L3" s="464"/>
    </row>
    <row r="4" spans="1:19" ht="76.5" customHeight="1">
      <c r="A4" s="81"/>
      <c r="B4" s="459" t="s">
        <v>376</v>
      </c>
      <c r="C4" s="460"/>
      <c r="D4" s="460"/>
      <c r="E4" s="460"/>
      <c r="F4" s="461"/>
      <c r="G4" s="82" t="s">
        <v>369</v>
      </c>
      <c r="H4" s="79" t="s">
        <v>370</v>
      </c>
      <c r="I4" s="79" t="s">
        <v>371</v>
      </c>
      <c r="J4" s="79" t="s">
        <v>372</v>
      </c>
      <c r="K4" s="79" t="s">
        <v>373</v>
      </c>
      <c r="L4" s="79" t="s">
        <v>375</v>
      </c>
    </row>
    <row r="5" spans="1:19" s="33" customFormat="1" ht="38.25">
      <c r="A5" s="69" t="s">
        <v>8</v>
      </c>
      <c r="B5" s="69" t="s">
        <v>9</v>
      </c>
      <c r="C5" s="69" t="s">
        <v>360</v>
      </c>
      <c r="D5" s="70" t="s">
        <v>10</v>
      </c>
      <c r="E5" s="74" t="s">
        <v>11</v>
      </c>
      <c r="F5" s="69" t="s">
        <v>12</v>
      </c>
      <c r="G5" s="72" t="s">
        <v>13</v>
      </c>
      <c r="H5" s="73" t="s">
        <v>14</v>
      </c>
      <c r="I5" s="73" t="s">
        <v>15</v>
      </c>
      <c r="J5" s="73" t="s">
        <v>16</v>
      </c>
      <c r="K5" s="73" t="s">
        <v>17</v>
      </c>
      <c r="L5" s="73" t="s">
        <v>18</v>
      </c>
    </row>
    <row r="6" spans="1:19" s="33" customFormat="1" hidden="1">
      <c r="A6" s="20" t="s">
        <v>19</v>
      </c>
      <c r="B6" s="20" t="s">
        <v>20</v>
      </c>
      <c r="C6" s="20" t="s">
        <v>21</v>
      </c>
      <c r="D6" s="34" t="s">
        <v>22</v>
      </c>
      <c r="E6" s="39">
        <v>413</v>
      </c>
      <c r="F6" s="20">
        <v>9</v>
      </c>
      <c r="G6" s="44">
        <f>G14/2080</f>
        <v>28.755532734769844</v>
      </c>
      <c r="H6" s="44">
        <f t="shared" ref="H6:L6" si="0">H14/2080</f>
        <v>30.480864698856035</v>
      </c>
      <c r="I6" s="44">
        <f t="shared" si="0"/>
        <v>32.309716580787395</v>
      </c>
      <c r="J6" s="44">
        <f t="shared" si="0"/>
        <v>34.248299575634647</v>
      </c>
      <c r="K6" s="44">
        <f t="shared" si="0"/>
        <v>36.303197550172726</v>
      </c>
      <c r="L6" s="44">
        <f t="shared" si="0"/>
        <v>38.481389403183087</v>
      </c>
      <c r="N6" s="28"/>
      <c r="O6" s="28"/>
      <c r="P6" s="28"/>
      <c r="Q6" s="28"/>
      <c r="R6" s="28"/>
      <c r="S6" s="28"/>
    </row>
    <row r="7" spans="1:19" s="33" customFormat="1" hidden="1">
      <c r="A7" s="20" t="s">
        <v>23</v>
      </c>
      <c r="B7" s="20" t="s">
        <v>24</v>
      </c>
      <c r="C7" s="20" t="s">
        <v>21</v>
      </c>
      <c r="D7" s="34" t="s">
        <v>25</v>
      </c>
      <c r="E7" s="39">
        <v>383</v>
      </c>
      <c r="F7" s="20">
        <v>8</v>
      </c>
      <c r="G7" s="44">
        <f t="shared" ref="G7:L7" si="1">G15/2080</f>
        <v>26.31214819503905</v>
      </c>
      <c r="H7" s="44">
        <f t="shared" si="1"/>
        <v>27.890877086741398</v>
      </c>
      <c r="I7" s="44">
        <f t="shared" si="1"/>
        <v>29.564329711945881</v>
      </c>
      <c r="J7" s="44">
        <f t="shared" si="1"/>
        <v>31.338189494662636</v>
      </c>
      <c r="K7" s="44">
        <f t="shared" si="1"/>
        <v>33.218480864342396</v>
      </c>
      <c r="L7" s="44">
        <f t="shared" si="1"/>
        <v>35.211589716202944</v>
      </c>
      <c r="N7" s="28"/>
      <c r="O7" s="28"/>
      <c r="P7" s="28"/>
      <c r="Q7" s="28"/>
      <c r="R7" s="28"/>
      <c r="S7" s="28"/>
    </row>
    <row r="8" spans="1:19" s="33" customFormat="1" hidden="1">
      <c r="A8" s="20" t="s">
        <v>26</v>
      </c>
      <c r="B8" s="20" t="s">
        <v>27</v>
      </c>
      <c r="C8" s="20" t="s">
        <v>21</v>
      </c>
      <c r="D8" s="34" t="s">
        <v>28</v>
      </c>
      <c r="E8" s="39">
        <v>420</v>
      </c>
      <c r="F8" s="20">
        <v>9</v>
      </c>
      <c r="G8" s="44">
        <f t="shared" ref="G8:L8" si="2">G16/2080</f>
        <v>29.219308711617092</v>
      </c>
      <c r="H8" s="44">
        <f t="shared" si="2"/>
        <v>30.97246723431412</v>
      </c>
      <c r="I8" s="44">
        <f t="shared" si="2"/>
        <v>32.830815268372966</v>
      </c>
      <c r="J8" s="44">
        <f t="shared" si="2"/>
        <v>34.800664184475345</v>
      </c>
      <c r="K8" s="44">
        <f t="shared" si="2"/>
        <v>36.888704035543867</v>
      </c>
      <c r="L8" s="44">
        <f t="shared" si="2"/>
        <v>39.102026277676501</v>
      </c>
      <c r="N8" s="28"/>
      <c r="O8" s="28"/>
      <c r="P8" s="28"/>
      <c r="Q8" s="28"/>
      <c r="R8" s="28"/>
      <c r="S8" s="28"/>
    </row>
    <row r="9" spans="1:19" s="33" customFormat="1" hidden="1">
      <c r="A9" s="20" t="s">
        <v>29</v>
      </c>
      <c r="B9" s="20" t="s">
        <v>20</v>
      </c>
      <c r="C9" s="20" t="s">
        <v>21</v>
      </c>
      <c r="D9" s="34" t="s">
        <v>30</v>
      </c>
      <c r="E9" s="39">
        <v>413</v>
      </c>
      <c r="F9" s="20">
        <v>9</v>
      </c>
      <c r="G9" s="44">
        <f t="shared" ref="G9:L9" si="3">G17/2080</f>
        <v>28.755532734769844</v>
      </c>
      <c r="H9" s="44">
        <f t="shared" si="3"/>
        <v>30.480864698856035</v>
      </c>
      <c r="I9" s="44">
        <f t="shared" si="3"/>
        <v>32.309716580787395</v>
      </c>
      <c r="J9" s="44">
        <f t="shared" si="3"/>
        <v>34.248299575634647</v>
      </c>
      <c r="K9" s="44">
        <f t="shared" si="3"/>
        <v>36.303197550172726</v>
      </c>
      <c r="L9" s="44">
        <f t="shared" si="3"/>
        <v>38.481389403183087</v>
      </c>
      <c r="N9" s="28"/>
      <c r="O9" s="28"/>
      <c r="P9" s="28"/>
      <c r="Q9" s="28"/>
      <c r="R9" s="28"/>
      <c r="S9" s="28"/>
    </row>
    <row r="10" spans="1:19" s="33" customFormat="1" hidden="1">
      <c r="A10" s="20" t="s">
        <v>31</v>
      </c>
      <c r="B10" s="20" t="s">
        <v>24</v>
      </c>
      <c r="C10" s="20" t="s">
        <v>21</v>
      </c>
      <c r="D10" s="34" t="s">
        <v>32</v>
      </c>
      <c r="E10" s="39">
        <v>383</v>
      </c>
      <c r="F10" s="20">
        <v>8</v>
      </c>
      <c r="G10" s="44">
        <f t="shared" ref="G10:L10" si="4">G18/2080</f>
        <v>26.31214819503905</v>
      </c>
      <c r="H10" s="44">
        <f t="shared" si="4"/>
        <v>27.890877086741398</v>
      </c>
      <c r="I10" s="44">
        <f t="shared" si="4"/>
        <v>29.564329711945881</v>
      </c>
      <c r="J10" s="44">
        <f t="shared" si="4"/>
        <v>31.338189494662636</v>
      </c>
      <c r="K10" s="44">
        <f t="shared" si="4"/>
        <v>33.218480864342396</v>
      </c>
      <c r="L10" s="44">
        <f t="shared" si="4"/>
        <v>35.211589716202944</v>
      </c>
      <c r="N10" s="28"/>
      <c r="O10" s="28"/>
      <c r="P10" s="28"/>
      <c r="Q10" s="28"/>
      <c r="R10" s="28"/>
      <c r="S10" s="28"/>
    </row>
    <row r="11" spans="1:19" s="33" customFormat="1" hidden="1">
      <c r="A11" s="20" t="s">
        <v>33</v>
      </c>
      <c r="B11" s="20">
        <v>118</v>
      </c>
      <c r="C11" s="20" t="s">
        <v>21</v>
      </c>
      <c r="D11" s="34" t="s">
        <v>34</v>
      </c>
      <c r="E11" s="39">
        <v>458</v>
      </c>
      <c r="F11" s="20">
        <v>10</v>
      </c>
      <c r="G11" s="44">
        <f t="shared" ref="G11:L11" si="5">G19/2080</f>
        <v>32.052320242750518</v>
      </c>
      <c r="H11" s="44">
        <f t="shared" si="5"/>
        <v>33.975459457315559</v>
      </c>
      <c r="I11" s="44">
        <f t="shared" si="5"/>
        <v>36.013987024754492</v>
      </c>
      <c r="J11" s="44">
        <f t="shared" si="5"/>
        <v>38.174826246239761</v>
      </c>
      <c r="K11" s="44">
        <f t="shared" si="5"/>
        <v>40.465315821014151</v>
      </c>
      <c r="L11" s="44">
        <f t="shared" si="5"/>
        <v>42.893234770275001</v>
      </c>
    </row>
    <row r="12" spans="1:19" s="33" customFormat="1" hidden="1">
      <c r="A12" s="20" t="s">
        <v>35</v>
      </c>
      <c r="B12" s="20" t="s">
        <v>36</v>
      </c>
      <c r="C12" s="20" t="s">
        <v>21</v>
      </c>
      <c r="D12" s="34" t="s">
        <v>37</v>
      </c>
      <c r="E12" s="39">
        <v>523</v>
      </c>
      <c r="F12" s="20">
        <v>11</v>
      </c>
      <c r="G12" s="44">
        <f t="shared" ref="G12:L12" si="6">G20/2080</f>
        <v>35.672721278606602</v>
      </c>
      <c r="H12" s="44">
        <f t="shared" si="6"/>
        <v>37.813084555323009</v>
      </c>
      <c r="I12" s="44">
        <f t="shared" si="6"/>
        <v>40.081869628642387</v>
      </c>
      <c r="J12" s="44">
        <f t="shared" si="6"/>
        <v>42.486781806360938</v>
      </c>
      <c r="K12" s="44">
        <f t="shared" si="6"/>
        <v>45.035988714742594</v>
      </c>
      <c r="L12" s="44">
        <f t="shared" si="6"/>
        <v>47.738148037627148</v>
      </c>
    </row>
    <row r="13" spans="1:19" s="33" customFormat="1" hidden="1">
      <c r="A13" s="20" t="s">
        <v>38</v>
      </c>
      <c r="B13" s="20" t="s">
        <v>39</v>
      </c>
      <c r="C13" s="20" t="s">
        <v>21</v>
      </c>
      <c r="D13" s="34" t="s">
        <v>40</v>
      </c>
      <c r="E13" s="39">
        <v>455</v>
      </c>
      <c r="F13" s="20">
        <v>10</v>
      </c>
      <c r="G13" s="44">
        <f t="shared" ref="G13:L13" si="7">G21/2080</f>
        <v>32.052320242750518</v>
      </c>
      <c r="H13" s="44">
        <f t="shared" si="7"/>
        <v>33.975459457315559</v>
      </c>
      <c r="I13" s="44">
        <f t="shared" si="7"/>
        <v>36.013987024754492</v>
      </c>
      <c r="J13" s="44">
        <f t="shared" si="7"/>
        <v>38.174826246239761</v>
      </c>
      <c r="K13" s="44">
        <f t="shared" si="7"/>
        <v>40.465315821014151</v>
      </c>
      <c r="L13" s="44">
        <f t="shared" si="7"/>
        <v>42.893234770275001</v>
      </c>
    </row>
    <row r="14" spans="1:19" s="33" customFormat="1">
      <c r="A14" s="20" t="s">
        <v>19</v>
      </c>
      <c r="B14" s="20" t="s">
        <v>20</v>
      </c>
      <c r="C14" s="20" t="s">
        <v>21</v>
      </c>
      <c r="D14" s="34" t="s">
        <v>22</v>
      </c>
      <c r="E14" s="39">
        <v>413</v>
      </c>
      <c r="F14" s="20">
        <v>9</v>
      </c>
      <c r="G14" s="42">
        <f t="shared" ref="G14:J14" si="8">H14/1.06</f>
        <v>59811.508088321272</v>
      </c>
      <c r="H14" s="21">
        <f t="shared" si="8"/>
        <v>63400.198573620553</v>
      </c>
      <c r="I14" s="21">
        <f t="shared" si="8"/>
        <v>67204.210488037788</v>
      </c>
      <c r="J14" s="21">
        <f t="shared" si="8"/>
        <v>71236.463117320061</v>
      </c>
      <c r="K14" s="21">
        <f>L14/1.06</f>
        <v>75510.650904359267</v>
      </c>
      <c r="L14" s="37">
        <v>80041.289958620822</v>
      </c>
    </row>
    <row r="15" spans="1:19" s="33" customFormat="1">
      <c r="A15" s="20" t="s">
        <v>23</v>
      </c>
      <c r="B15" s="20" t="s">
        <v>24</v>
      </c>
      <c r="C15" s="20" t="s">
        <v>21</v>
      </c>
      <c r="D15" s="34" t="s">
        <v>25</v>
      </c>
      <c r="E15" s="39">
        <v>383</v>
      </c>
      <c r="F15" s="20">
        <v>8</v>
      </c>
      <c r="G15" s="42">
        <f t="shared" ref="G15:K15" si="9">H15/1.06</f>
        <v>54729.268245681225</v>
      </c>
      <c r="H15" s="21">
        <f t="shared" si="9"/>
        <v>58013.024340422104</v>
      </c>
      <c r="I15" s="21">
        <f t="shared" si="9"/>
        <v>61493.805800847433</v>
      </c>
      <c r="J15" s="21">
        <f t="shared" si="9"/>
        <v>65183.434148898283</v>
      </c>
      <c r="K15" s="21">
        <f t="shared" si="9"/>
        <v>69094.440197832184</v>
      </c>
      <c r="L15" s="37">
        <v>73240.106609702125</v>
      </c>
    </row>
    <row r="16" spans="1:19" s="33" customFormat="1">
      <c r="A16" s="20" t="s">
        <v>26</v>
      </c>
      <c r="B16" s="20" t="s">
        <v>27</v>
      </c>
      <c r="C16" s="20" t="s">
        <v>21</v>
      </c>
      <c r="D16" s="34" t="s">
        <v>28</v>
      </c>
      <c r="E16" s="39">
        <v>420</v>
      </c>
      <c r="F16" s="20">
        <v>9</v>
      </c>
      <c r="G16" s="42">
        <f t="shared" ref="G16:K16" si="10">H16/1.06</f>
        <v>60776.16212016355</v>
      </c>
      <c r="H16" s="21">
        <f t="shared" si="10"/>
        <v>64422.731847373369</v>
      </c>
      <c r="I16" s="21">
        <f t="shared" si="10"/>
        <v>68288.095758215772</v>
      </c>
      <c r="J16" s="21">
        <f t="shared" si="10"/>
        <v>72385.381503708719</v>
      </c>
      <c r="K16" s="21">
        <f t="shared" si="10"/>
        <v>76728.504393931245</v>
      </c>
      <c r="L16" s="37">
        <v>81332.214657567121</v>
      </c>
      <c r="N16" s="28"/>
    </row>
    <row r="17" spans="1:19" s="33" customFormat="1">
      <c r="A17" s="20" t="s">
        <v>29</v>
      </c>
      <c r="B17" s="20" t="s">
        <v>20</v>
      </c>
      <c r="C17" s="20" t="s">
        <v>21</v>
      </c>
      <c r="D17" s="34" t="s">
        <v>30</v>
      </c>
      <c r="E17" s="39">
        <v>413</v>
      </c>
      <c r="F17" s="20">
        <v>9</v>
      </c>
      <c r="G17" s="42">
        <f t="shared" ref="G17:K17" si="11">H17/1.06</f>
        <v>59811.508088321272</v>
      </c>
      <c r="H17" s="21">
        <f t="shared" si="11"/>
        <v>63400.198573620553</v>
      </c>
      <c r="I17" s="21">
        <f t="shared" si="11"/>
        <v>67204.210488037788</v>
      </c>
      <c r="J17" s="21">
        <f t="shared" si="11"/>
        <v>71236.463117320061</v>
      </c>
      <c r="K17" s="21">
        <f t="shared" si="11"/>
        <v>75510.650904359267</v>
      </c>
      <c r="L17" s="37">
        <v>80041.289958620822</v>
      </c>
    </row>
    <row r="18" spans="1:19" s="33" customFormat="1">
      <c r="A18" s="20" t="s">
        <v>31</v>
      </c>
      <c r="B18" s="20" t="s">
        <v>24</v>
      </c>
      <c r="C18" s="20" t="s">
        <v>21</v>
      </c>
      <c r="D18" s="34" t="s">
        <v>32</v>
      </c>
      <c r="E18" s="39">
        <v>383</v>
      </c>
      <c r="F18" s="20">
        <v>8</v>
      </c>
      <c r="G18" s="42">
        <f t="shared" ref="G18:K18" si="12">H18/1.06</f>
        <v>54729.268245681225</v>
      </c>
      <c r="H18" s="21">
        <f t="shared" si="12"/>
        <v>58013.024340422104</v>
      </c>
      <c r="I18" s="21">
        <f t="shared" si="12"/>
        <v>61493.805800847433</v>
      </c>
      <c r="J18" s="21">
        <f t="shared" si="12"/>
        <v>65183.434148898283</v>
      </c>
      <c r="K18" s="21">
        <f t="shared" si="12"/>
        <v>69094.440197832184</v>
      </c>
      <c r="L18" s="37">
        <v>73240.106609702125</v>
      </c>
    </row>
    <row r="19" spans="1:19" s="33" customFormat="1">
      <c r="A19" s="20" t="s">
        <v>33</v>
      </c>
      <c r="B19" s="20">
        <v>118</v>
      </c>
      <c r="C19" s="20" t="s">
        <v>21</v>
      </c>
      <c r="D19" s="34" t="s">
        <v>34</v>
      </c>
      <c r="E19" s="39">
        <v>458</v>
      </c>
      <c r="F19" s="20">
        <v>10</v>
      </c>
      <c r="G19" s="42">
        <f t="shared" ref="G19:K19" si="13">H19/1.06</f>
        <v>66668.826104921085</v>
      </c>
      <c r="H19" s="21">
        <f t="shared" si="13"/>
        <v>70668.955671216361</v>
      </c>
      <c r="I19" s="21">
        <f t="shared" si="13"/>
        <v>74909.093011489342</v>
      </c>
      <c r="J19" s="21">
        <f t="shared" si="13"/>
        <v>79403.6385921787</v>
      </c>
      <c r="K19" s="21">
        <f t="shared" si="13"/>
        <v>84167.856907709429</v>
      </c>
      <c r="L19" s="37">
        <v>89217.928322171996</v>
      </c>
      <c r="N19" s="30"/>
      <c r="O19" s="30"/>
      <c r="P19" s="30"/>
      <c r="Q19" s="30"/>
      <c r="R19" s="30"/>
      <c r="S19" s="30"/>
    </row>
    <row r="20" spans="1:19" s="33" customFormat="1">
      <c r="A20" s="20" t="s">
        <v>35</v>
      </c>
      <c r="B20" s="20" t="s">
        <v>36</v>
      </c>
      <c r="C20" s="20" t="s">
        <v>21</v>
      </c>
      <c r="D20" s="34" t="s">
        <v>37</v>
      </c>
      <c r="E20" s="39">
        <v>523</v>
      </c>
      <c r="F20" s="20">
        <v>11</v>
      </c>
      <c r="G20" s="42">
        <f t="shared" ref="G20:K20" si="14">H20/1.06</f>
        <v>74199.260259501738</v>
      </c>
      <c r="H20" s="21">
        <f t="shared" si="14"/>
        <v>78651.215875071852</v>
      </c>
      <c r="I20" s="21">
        <f t="shared" si="14"/>
        <v>83370.288827576165</v>
      </c>
      <c r="J20" s="21">
        <f t="shared" si="14"/>
        <v>88372.506157230746</v>
      </c>
      <c r="K20" s="21">
        <f t="shared" si="14"/>
        <v>93674.856526664589</v>
      </c>
      <c r="L20" s="37">
        <v>99295.347918264466</v>
      </c>
      <c r="N20" s="30"/>
      <c r="O20" s="30"/>
      <c r="P20" s="30"/>
      <c r="Q20" s="30"/>
      <c r="R20" s="30"/>
      <c r="S20" s="30"/>
    </row>
    <row r="21" spans="1:19" s="33" customFormat="1">
      <c r="A21" s="17" t="s">
        <v>38</v>
      </c>
      <c r="B21" s="17" t="s">
        <v>39</v>
      </c>
      <c r="C21" s="17" t="s">
        <v>21</v>
      </c>
      <c r="D21" s="18" t="s">
        <v>40</v>
      </c>
      <c r="E21" s="40">
        <v>455</v>
      </c>
      <c r="F21" s="20">
        <v>10</v>
      </c>
      <c r="G21" s="42">
        <f t="shared" ref="G21:K21" si="15">H21/1.06</f>
        <v>66668.826104921085</v>
      </c>
      <c r="H21" s="21">
        <f t="shared" si="15"/>
        <v>70668.955671216361</v>
      </c>
      <c r="I21" s="21">
        <f t="shared" si="15"/>
        <v>74909.093011489342</v>
      </c>
      <c r="J21" s="21">
        <f t="shared" si="15"/>
        <v>79403.6385921787</v>
      </c>
      <c r="K21" s="21">
        <f t="shared" si="15"/>
        <v>84167.856907709429</v>
      </c>
      <c r="L21" s="37">
        <v>89217.928322171996</v>
      </c>
      <c r="N21" s="30"/>
      <c r="O21" s="30"/>
      <c r="P21" s="30"/>
      <c r="Q21" s="30"/>
      <c r="R21" s="30"/>
      <c r="S21" s="30"/>
    </row>
    <row r="22" spans="1:19">
      <c r="A22" s="7" t="s">
        <v>41</v>
      </c>
      <c r="B22" s="14" t="s">
        <v>42</v>
      </c>
      <c r="C22" s="14" t="s">
        <v>43</v>
      </c>
      <c r="D22" s="15" t="s">
        <v>44</v>
      </c>
      <c r="E22" s="41">
        <v>188</v>
      </c>
      <c r="F22" s="7">
        <v>4</v>
      </c>
      <c r="G22" s="43">
        <f t="shared" ref="G22:K22" si="16">H22/1.06</f>
        <v>15.384990856514527</v>
      </c>
      <c r="H22" s="22">
        <f t="shared" si="16"/>
        <v>16.308090307905399</v>
      </c>
      <c r="I22" s="22">
        <f t="shared" si="16"/>
        <v>17.286575726379724</v>
      </c>
      <c r="J22" s="22">
        <f t="shared" si="16"/>
        <v>18.323770269962509</v>
      </c>
      <c r="K22" s="22">
        <f t="shared" si="16"/>
        <v>19.423196486160261</v>
      </c>
      <c r="L22" s="36">
        <v>20.588588275329879</v>
      </c>
    </row>
    <row r="23" spans="1:19">
      <c r="A23" s="14" t="s">
        <v>45</v>
      </c>
      <c r="B23" s="14" t="s">
        <v>46</v>
      </c>
      <c r="C23" s="14" t="s">
        <v>43</v>
      </c>
      <c r="D23" s="15" t="s">
        <v>47</v>
      </c>
      <c r="E23" s="41">
        <v>260</v>
      </c>
      <c r="F23" s="7">
        <v>5</v>
      </c>
      <c r="G23" s="44">
        <f t="shared" ref="G23:K23" si="17">H23/1.06</f>
        <v>19.698489933694461</v>
      </c>
      <c r="H23" s="10">
        <f t="shared" si="17"/>
        <v>20.880399329716131</v>
      </c>
      <c r="I23" s="10">
        <f t="shared" si="17"/>
        <v>22.133223289499099</v>
      </c>
      <c r="J23" s="10">
        <f t="shared" si="17"/>
        <v>23.461216686869047</v>
      </c>
      <c r="K23" s="10">
        <f t="shared" si="17"/>
        <v>24.86888968808119</v>
      </c>
      <c r="L23" s="38">
        <v>26.361023069366063</v>
      </c>
    </row>
    <row r="24" spans="1:19">
      <c r="A24" s="14" t="s">
        <v>48</v>
      </c>
      <c r="B24" s="14" t="s">
        <v>49</v>
      </c>
      <c r="C24" s="14" t="s">
        <v>43</v>
      </c>
      <c r="D24" s="15" t="s">
        <v>50</v>
      </c>
      <c r="E24" s="41">
        <v>230</v>
      </c>
      <c r="F24" s="7">
        <v>5</v>
      </c>
      <c r="G24" s="44">
        <f t="shared" ref="G24:K24" si="18">H24/1.06</f>
        <v>17.80512835858076</v>
      </c>
      <c r="H24" s="10">
        <f t="shared" si="18"/>
        <v>18.873436060095607</v>
      </c>
      <c r="I24" s="10">
        <f t="shared" si="18"/>
        <v>20.005842223701343</v>
      </c>
      <c r="J24" s="10">
        <f t="shared" si="18"/>
        <v>21.206192757123425</v>
      </c>
      <c r="K24" s="10">
        <f t="shared" si="18"/>
        <v>22.478564322550831</v>
      </c>
      <c r="L24" s="38">
        <v>23.827278181903882</v>
      </c>
    </row>
    <row r="25" spans="1:19">
      <c r="A25" s="14" t="s">
        <v>51</v>
      </c>
      <c r="B25" s="14">
        <v>161</v>
      </c>
      <c r="C25" s="14" t="s">
        <v>43</v>
      </c>
      <c r="D25" s="15" t="s">
        <v>52</v>
      </c>
      <c r="E25" s="41">
        <v>287</v>
      </c>
      <c r="F25" s="7">
        <v>6</v>
      </c>
      <c r="G25" s="44">
        <f t="shared" ref="G25:K25" si="19">H25/1.06</f>
        <v>21.576195641681622</v>
      </c>
      <c r="H25" s="10">
        <f t="shared" si="19"/>
        <v>22.870767380182521</v>
      </c>
      <c r="I25" s="10">
        <f t="shared" si="19"/>
        <v>24.243013422993474</v>
      </c>
      <c r="J25" s="10">
        <f t="shared" si="19"/>
        <v>25.697594228373084</v>
      </c>
      <c r="K25" s="10">
        <f t="shared" si="19"/>
        <v>27.239449882075469</v>
      </c>
      <c r="L25" s="38">
        <v>28.873816874999999</v>
      </c>
    </row>
    <row r="26" spans="1:19">
      <c r="A26" s="14" t="s">
        <v>53</v>
      </c>
      <c r="B26" s="14">
        <v>151</v>
      </c>
      <c r="C26" s="14" t="s">
        <v>43</v>
      </c>
      <c r="D26" s="15" t="s">
        <v>54</v>
      </c>
      <c r="E26" s="41">
        <v>220</v>
      </c>
      <c r="F26" s="7">
        <v>4</v>
      </c>
      <c r="G26" s="44">
        <f t="shared" ref="G26:K26" si="20">H26/1.06</f>
        <v>17.325500360759499</v>
      </c>
      <c r="H26" s="10">
        <f t="shared" si="20"/>
        <v>18.36503038240507</v>
      </c>
      <c r="I26" s="10">
        <f t="shared" si="20"/>
        <v>19.466932205349377</v>
      </c>
      <c r="J26" s="10">
        <f t="shared" si="20"/>
        <v>20.634948137670339</v>
      </c>
      <c r="K26" s="10">
        <f t="shared" si="20"/>
        <v>21.873045025930562</v>
      </c>
      <c r="L26" s="38">
        <v>23.185427727486395</v>
      </c>
    </row>
    <row r="27" spans="1:19">
      <c r="A27" s="14" t="s">
        <v>55</v>
      </c>
      <c r="B27" s="23" t="s">
        <v>56</v>
      </c>
      <c r="C27" s="14" t="s">
        <v>43</v>
      </c>
      <c r="D27" s="15" t="s">
        <v>57</v>
      </c>
      <c r="E27" s="41">
        <v>250</v>
      </c>
      <c r="F27" s="7">
        <v>5</v>
      </c>
      <c r="G27" s="44">
        <f t="shared" ref="G27:K27" si="21">H27/1.06</f>
        <v>19.054045653296889</v>
      </c>
      <c r="H27" s="10">
        <f t="shared" si="21"/>
        <v>20.197288392494702</v>
      </c>
      <c r="I27" s="10">
        <f t="shared" si="21"/>
        <v>21.409125696044384</v>
      </c>
      <c r="J27" s="10">
        <f t="shared" si="21"/>
        <v>22.693673237807047</v>
      </c>
      <c r="K27" s="10">
        <f t="shared" si="21"/>
        <v>24.055293632075472</v>
      </c>
      <c r="L27" s="38">
        <v>25.49861125</v>
      </c>
    </row>
    <row r="28" spans="1:19">
      <c r="A28" s="14" t="s">
        <v>58</v>
      </c>
      <c r="B28" s="14">
        <v>203</v>
      </c>
      <c r="C28" s="14" t="s">
        <v>43</v>
      </c>
      <c r="D28" s="15" t="s">
        <v>60</v>
      </c>
      <c r="E28" s="41">
        <v>285</v>
      </c>
      <c r="F28" s="7">
        <v>6</v>
      </c>
      <c r="G28" s="44">
        <f t="shared" ref="G28:K28" si="22">H28/1.06</f>
        <v>20.935334847587502</v>
      </c>
      <c r="H28" s="10">
        <f t="shared" si="22"/>
        <v>22.191454938442753</v>
      </c>
      <c r="I28" s="10">
        <f t="shared" si="22"/>
        <v>23.522942234749319</v>
      </c>
      <c r="J28" s="10">
        <f t="shared" si="22"/>
        <v>24.934318768834281</v>
      </c>
      <c r="K28" s="10">
        <f t="shared" si="22"/>
        <v>26.430377894964337</v>
      </c>
      <c r="L28" s="38">
        <v>28.0162005686622</v>
      </c>
    </row>
    <row r="29" spans="1:19">
      <c r="A29" s="14" t="s">
        <v>61</v>
      </c>
      <c r="B29" s="14">
        <v>152</v>
      </c>
      <c r="C29" s="14" t="s">
        <v>43</v>
      </c>
      <c r="D29" s="15" t="s">
        <v>62</v>
      </c>
      <c r="E29" s="41">
        <v>358</v>
      </c>
      <c r="F29" s="7">
        <v>7</v>
      </c>
      <c r="G29" s="44">
        <f t="shared" ref="G29:K29" si="23">H29/1.06</f>
        <v>26.017385313947738</v>
      </c>
      <c r="H29" s="10">
        <f t="shared" si="23"/>
        <v>27.578428432784605</v>
      </c>
      <c r="I29" s="10">
        <f t="shared" si="23"/>
        <v>29.233134138751684</v>
      </c>
      <c r="J29" s="10">
        <f t="shared" si="23"/>
        <v>30.987122187076785</v>
      </c>
      <c r="K29" s="10">
        <f t="shared" si="23"/>
        <v>32.846349518301395</v>
      </c>
      <c r="L29" s="38">
        <v>34.817130489399482</v>
      </c>
    </row>
    <row r="30" spans="1:19">
      <c r="A30" s="14" t="s">
        <v>63</v>
      </c>
      <c r="B30" s="14">
        <v>153</v>
      </c>
      <c r="C30" s="14" t="s">
        <v>43</v>
      </c>
      <c r="D30" s="15" t="s">
        <v>64</v>
      </c>
      <c r="E30" s="41">
        <v>400</v>
      </c>
      <c r="F30" s="7">
        <v>8</v>
      </c>
      <c r="G30" s="44">
        <f t="shared" ref="G30:K30" si="24">H30/1.06</f>
        <v>28.619620139333374</v>
      </c>
      <c r="H30" s="10">
        <f t="shared" si="24"/>
        <v>30.336797347693377</v>
      </c>
      <c r="I30" s="10">
        <f t="shared" si="24"/>
        <v>32.157005188554983</v>
      </c>
      <c r="J30" s="10">
        <f t="shared" si="24"/>
        <v>34.086425499868284</v>
      </c>
      <c r="K30" s="10">
        <f t="shared" si="24"/>
        <v>36.13161102986038</v>
      </c>
      <c r="L30" s="38">
        <v>38.299507691652003</v>
      </c>
    </row>
    <row r="31" spans="1:19">
      <c r="A31" s="14" t="s">
        <v>65</v>
      </c>
      <c r="B31" s="14" t="s">
        <v>66</v>
      </c>
      <c r="C31" s="14" t="s">
        <v>43</v>
      </c>
      <c r="D31" s="15" t="s">
        <v>67</v>
      </c>
      <c r="E31" s="41">
        <v>320</v>
      </c>
      <c r="F31" s="7">
        <v>7</v>
      </c>
      <c r="G31" s="44">
        <f t="shared" ref="G31:K31" si="25">H31/1.06</f>
        <v>23.567347312424463</v>
      </c>
      <c r="H31" s="10">
        <f t="shared" si="25"/>
        <v>24.981388151169931</v>
      </c>
      <c r="I31" s="10">
        <f t="shared" si="25"/>
        <v>26.480271440240127</v>
      </c>
      <c r="J31" s="10">
        <f t="shared" si="25"/>
        <v>28.069087726654537</v>
      </c>
      <c r="K31" s="10">
        <f t="shared" si="25"/>
        <v>29.75323299025381</v>
      </c>
      <c r="L31" s="38">
        <v>31.53842696966904</v>
      </c>
    </row>
    <row r="32" spans="1:19">
      <c r="A32" s="14" t="s">
        <v>68</v>
      </c>
      <c r="B32" s="14">
        <v>105</v>
      </c>
      <c r="C32" s="14" t="s">
        <v>43</v>
      </c>
      <c r="D32" s="15" t="s">
        <v>69</v>
      </c>
      <c r="E32" s="41">
        <v>343</v>
      </c>
      <c r="F32" s="7">
        <v>7</v>
      </c>
      <c r="G32" s="44">
        <f t="shared" ref="G32:K32" si="26">H32/1.06</f>
        <v>23.945112182114617</v>
      </c>
      <c r="H32" s="10">
        <f t="shared" si="26"/>
        <v>25.381818913041496</v>
      </c>
      <c r="I32" s="10">
        <f t="shared" si="26"/>
        <v>26.904728047823987</v>
      </c>
      <c r="J32" s="10">
        <f t="shared" si="26"/>
        <v>28.519011730693428</v>
      </c>
      <c r="K32" s="10">
        <f t="shared" si="26"/>
        <v>30.230152434535036</v>
      </c>
      <c r="L32" s="38">
        <v>32.043961580607139</v>
      </c>
    </row>
    <row r="33" spans="1:12">
      <c r="A33" s="14" t="s">
        <v>70</v>
      </c>
      <c r="B33" s="14" t="s">
        <v>71</v>
      </c>
      <c r="C33" s="14" t="s">
        <v>43</v>
      </c>
      <c r="D33" s="15" t="s">
        <v>72</v>
      </c>
      <c r="E33" s="41">
        <v>280</v>
      </c>
      <c r="F33" s="7">
        <v>6</v>
      </c>
      <c r="G33" s="44">
        <f t="shared" ref="G33:K33" si="27">H33/1.06</f>
        <v>20.788928120285131</v>
      </c>
      <c r="H33" s="10">
        <f t="shared" si="27"/>
        <v>22.036263807502241</v>
      </c>
      <c r="I33" s="10">
        <f t="shared" si="27"/>
        <v>23.358439635952376</v>
      </c>
      <c r="J33" s="10">
        <f t="shared" si="27"/>
        <v>24.75994601410952</v>
      </c>
      <c r="K33" s="10">
        <f t="shared" si="27"/>
        <v>26.245542774956093</v>
      </c>
      <c r="L33" s="38">
        <v>27.82027534145346</v>
      </c>
    </row>
    <row r="34" spans="1:12">
      <c r="A34" s="14" t="s">
        <v>73</v>
      </c>
      <c r="B34" s="14">
        <v>151</v>
      </c>
      <c r="C34" s="14" t="s">
        <v>43</v>
      </c>
      <c r="D34" s="15" t="s">
        <v>74</v>
      </c>
      <c r="E34" s="41">
        <v>218</v>
      </c>
      <c r="F34" s="7">
        <v>4</v>
      </c>
      <c r="G34" s="44">
        <f t="shared" ref="G34:K34" si="28">H34/1.06</f>
        <v>17.325500360759499</v>
      </c>
      <c r="H34" s="10">
        <f t="shared" si="28"/>
        <v>18.36503038240507</v>
      </c>
      <c r="I34" s="10">
        <f t="shared" si="28"/>
        <v>19.466932205349377</v>
      </c>
      <c r="J34" s="10">
        <f t="shared" si="28"/>
        <v>20.634948137670339</v>
      </c>
      <c r="K34" s="10">
        <f t="shared" si="28"/>
        <v>21.873045025930562</v>
      </c>
      <c r="L34" s="38">
        <v>23.185427727486395</v>
      </c>
    </row>
    <row r="35" spans="1:12">
      <c r="A35" s="14" t="s">
        <v>75</v>
      </c>
      <c r="B35" s="14" t="s">
        <v>76</v>
      </c>
      <c r="C35" s="14" t="s">
        <v>43</v>
      </c>
      <c r="D35" s="15" t="s">
        <v>77</v>
      </c>
      <c r="E35" s="41">
        <v>268</v>
      </c>
      <c r="F35" s="7">
        <v>5</v>
      </c>
      <c r="G35" s="44">
        <f t="shared" ref="G35:K35" si="29">H35/1.06</f>
        <v>19.7407977829229</v>
      </c>
      <c r="H35" s="10">
        <f t="shared" si="29"/>
        <v>20.925245649898276</v>
      </c>
      <c r="I35" s="10">
        <f t="shared" si="29"/>
        <v>22.180760388892175</v>
      </c>
      <c r="J35" s="10">
        <f t="shared" si="29"/>
        <v>23.511606012225705</v>
      </c>
      <c r="K35" s="10">
        <f t="shared" si="29"/>
        <v>24.922302372959248</v>
      </c>
      <c r="L35" s="38">
        <v>26.417640515336803</v>
      </c>
    </row>
    <row r="36" spans="1:12">
      <c r="A36" s="14" t="s">
        <v>78</v>
      </c>
      <c r="B36" s="14" t="s">
        <v>79</v>
      </c>
      <c r="C36" s="14" t="s">
        <v>43</v>
      </c>
      <c r="D36" s="15" t="s">
        <v>80</v>
      </c>
      <c r="E36" s="41">
        <v>240</v>
      </c>
      <c r="F36" s="7">
        <v>5</v>
      </c>
      <c r="G36" s="44">
        <f t="shared" ref="G36:K36" si="30">H36/1.06</f>
        <v>18.166718675259563</v>
      </c>
      <c r="H36" s="10">
        <f t="shared" si="30"/>
        <v>19.256721795775139</v>
      </c>
      <c r="I36" s="10">
        <f t="shared" si="30"/>
        <v>20.41212510352165</v>
      </c>
      <c r="J36" s="10">
        <f t="shared" si="30"/>
        <v>21.636852609732948</v>
      </c>
      <c r="K36" s="10">
        <f t="shared" si="30"/>
        <v>22.935063766316926</v>
      </c>
      <c r="L36" s="38">
        <v>24.311167592295941</v>
      </c>
    </row>
    <row r="37" spans="1:12">
      <c r="A37" s="14" t="s">
        <v>81</v>
      </c>
      <c r="B37" s="14" t="s">
        <v>82</v>
      </c>
      <c r="C37" s="14" t="s">
        <v>43</v>
      </c>
      <c r="D37" s="15" t="s">
        <v>83</v>
      </c>
      <c r="E37" s="41">
        <v>273</v>
      </c>
      <c r="F37" s="7">
        <v>6</v>
      </c>
      <c r="G37" s="44">
        <f t="shared" ref="G37:K37" si="31">H37/1.06</f>
        <v>20.312240169052423</v>
      </c>
      <c r="H37" s="10">
        <f t="shared" si="31"/>
        <v>21.530974579195568</v>
      </c>
      <c r="I37" s="10">
        <f t="shared" si="31"/>
        <v>22.822833053947303</v>
      </c>
      <c r="J37" s="10">
        <f t="shared" si="31"/>
        <v>24.192203037184143</v>
      </c>
      <c r="K37" s="10">
        <f t="shared" si="31"/>
        <v>25.643735219415191</v>
      </c>
      <c r="L37" s="38">
        <v>27.182359332580106</v>
      </c>
    </row>
    <row r="38" spans="1:12">
      <c r="A38" s="14" t="s">
        <v>84</v>
      </c>
      <c r="B38" s="14" t="s">
        <v>59</v>
      </c>
      <c r="C38" s="14" t="s">
        <v>43</v>
      </c>
      <c r="D38" s="15" t="s">
        <v>85</v>
      </c>
      <c r="E38" s="41">
        <v>293</v>
      </c>
      <c r="F38" s="7">
        <v>6</v>
      </c>
      <c r="G38" s="44">
        <f t="shared" ref="G38:K38" si="32">H38/1.06</f>
        <v>21.308963934020529</v>
      </c>
      <c r="H38" s="10">
        <f t="shared" si="32"/>
        <v>22.587501770061763</v>
      </c>
      <c r="I38" s="10">
        <f t="shared" si="32"/>
        <v>23.942751876265469</v>
      </c>
      <c r="J38" s="10">
        <f t="shared" si="32"/>
        <v>25.379316988841399</v>
      </c>
      <c r="K38" s="10">
        <f t="shared" si="32"/>
        <v>26.902076008171885</v>
      </c>
      <c r="L38" s="38">
        <v>28.5162005686622</v>
      </c>
    </row>
    <row r="39" spans="1:12">
      <c r="A39" s="14" t="s">
        <v>86</v>
      </c>
      <c r="B39" s="14" t="s">
        <v>87</v>
      </c>
      <c r="C39" s="14" t="s">
        <v>43</v>
      </c>
      <c r="D39" s="15" t="s">
        <v>88</v>
      </c>
      <c r="E39" s="41">
        <v>308</v>
      </c>
      <c r="F39" s="7">
        <v>6</v>
      </c>
      <c r="G39" s="44">
        <f t="shared" ref="G39:K40" si="33">H39/1.06</f>
        <v>22.445722893091045</v>
      </c>
      <c r="H39" s="10">
        <f t="shared" si="33"/>
        <v>23.792466266676509</v>
      </c>
      <c r="I39" s="10">
        <f t="shared" si="33"/>
        <v>25.220014242677102</v>
      </c>
      <c r="J39" s="10">
        <f t="shared" si="33"/>
        <v>26.733215097237728</v>
      </c>
      <c r="K39" s="10">
        <f t="shared" si="33"/>
        <v>28.337208003071993</v>
      </c>
      <c r="L39" s="38">
        <v>30.037440483256315</v>
      </c>
    </row>
    <row r="40" spans="1:12">
      <c r="A40" s="14" t="s">
        <v>89</v>
      </c>
      <c r="B40" s="14" t="s">
        <v>90</v>
      </c>
      <c r="C40" s="14" t="s">
        <v>43</v>
      </c>
      <c r="D40" s="15" t="s">
        <v>91</v>
      </c>
      <c r="E40" s="41">
        <v>198</v>
      </c>
      <c r="F40" s="7">
        <v>4</v>
      </c>
      <c r="G40" s="44">
        <f t="shared" si="33"/>
        <v>17.506703872486764</v>
      </c>
      <c r="H40" s="10">
        <f t="shared" si="33"/>
        <v>18.55710610483597</v>
      </c>
      <c r="I40" s="10">
        <f t="shared" si="33"/>
        <v>19.67053247112613</v>
      </c>
      <c r="J40" s="10">
        <v>20.850764419393698</v>
      </c>
      <c r="K40" s="10" t="s">
        <v>92</v>
      </c>
      <c r="L40" s="38" t="s">
        <v>92</v>
      </c>
    </row>
    <row r="41" spans="1:12">
      <c r="A41" s="14" t="s">
        <v>93</v>
      </c>
      <c r="B41" s="14">
        <v>208</v>
      </c>
      <c r="C41" s="14" t="s">
        <v>43</v>
      </c>
      <c r="D41" s="15" t="s">
        <v>95</v>
      </c>
      <c r="E41" s="41">
        <v>393</v>
      </c>
      <c r="F41" s="7">
        <v>8</v>
      </c>
      <c r="G41" s="44">
        <f t="shared" ref="G41:K41" si="34">H41/1.06</f>
        <v>27.009727575647286</v>
      </c>
      <c r="H41" s="10">
        <f t="shared" si="34"/>
        <v>28.630311230186123</v>
      </c>
      <c r="I41" s="10">
        <f t="shared" si="34"/>
        <v>30.348129903997293</v>
      </c>
      <c r="J41" s="10">
        <f t="shared" si="34"/>
        <v>32.169017698237134</v>
      </c>
      <c r="K41" s="10">
        <f t="shared" si="34"/>
        <v>34.099158760131367</v>
      </c>
      <c r="L41" s="38">
        <v>36.145108285739248</v>
      </c>
    </row>
    <row r="42" spans="1:12">
      <c r="A42" s="14" t="s">
        <v>96</v>
      </c>
      <c r="B42" s="14" t="s">
        <v>97</v>
      </c>
      <c r="C42" s="14" t="s">
        <v>43</v>
      </c>
      <c r="D42" s="15" t="s">
        <v>98</v>
      </c>
      <c r="E42" s="41">
        <v>218</v>
      </c>
      <c r="F42" s="7">
        <v>4</v>
      </c>
      <c r="G42" s="44">
        <f t="shared" ref="G42:K42" si="35">H42/1.06</f>
        <v>17.173180676891434</v>
      </c>
      <c r="H42" s="10">
        <f t="shared" si="35"/>
        <v>18.203571517504919</v>
      </c>
      <c r="I42" s="10">
        <f t="shared" si="35"/>
        <v>19.295785808555216</v>
      </c>
      <c r="J42" s="10">
        <f t="shared" si="35"/>
        <v>20.453532957068528</v>
      </c>
      <c r="K42" s="10">
        <f t="shared" si="35"/>
        <v>21.68074493449264</v>
      </c>
      <c r="L42" s="38">
        <v>22.981589630562201</v>
      </c>
    </row>
    <row r="43" spans="1:12">
      <c r="A43" s="14" t="s">
        <v>99</v>
      </c>
      <c r="B43" s="14">
        <v>208</v>
      </c>
      <c r="C43" s="14" t="s">
        <v>43</v>
      </c>
      <c r="D43" s="15" t="s">
        <v>100</v>
      </c>
      <c r="E43" s="41">
        <v>393</v>
      </c>
      <c r="F43" s="7">
        <v>8</v>
      </c>
      <c r="G43" s="44">
        <f t="shared" ref="G43:K43" si="36">H43/1.06</f>
        <v>27.009727575647286</v>
      </c>
      <c r="H43" s="10">
        <f t="shared" si="36"/>
        <v>28.630311230186123</v>
      </c>
      <c r="I43" s="10">
        <f t="shared" si="36"/>
        <v>30.348129903997293</v>
      </c>
      <c r="J43" s="10">
        <f t="shared" si="36"/>
        <v>32.169017698237134</v>
      </c>
      <c r="K43" s="10">
        <f t="shared" si="36"/>
        <v>34.099158760131367</v>
      </c>
      <c r="L43" s="38">
        <v>36.145108285739248</v>
      </c>
    </row>
    <row r="44" spans="1:12">
      <c r="A44" s="14" t="s">
        <v>101</v>
      </c>
      <c r="B44" s="14" t="s">
        <v>102</v>
      </c>
      <c r="C44" s="14" t="s">
        <v>43</v>
      </c>
      <c r="D44" s="15" t="s">
        <v>103</v>
      </c>
      <c r="E44" s="41">
        <v>335</v>
      </c>
      <c r="F44" s="7">
        <v>7</v>
      </c>
      <c r="G44" s="44">
        <f t="shared" ref="G44:K44" si="37">H44/1.06</f>
        <v>23.706891066503985</v>
      </c>
      <c r="H44" s="10">
        <f t="shared" si="37"/>
        <v>25.129304530494224</v>
      </c>
      <c r="I44" s="10">
        <f t="shared" si="37"/>
        <v>26.637062802323879</v>
      </c>
      <c r="J44" s="10">
        <f t="shared" si="37"/>
        <v>28.235286570463312</v>
      </c>
      <c r="K44" s="10">
        <f t="shared" si="37"/>
        <v>29.929403764691113</v>
      </c>
      <c r="L44" s="38">
        <v>31.725167990572579</v>
      </c>
    </row>
    <row r="45" spans="1:12">
      <c r="A45" s="14" t="s">
        <v>104</v>
      </c>
      <c r="B45" s="14" t="s">
        <v>105</v>
      </c>
      <c r="C45" s="14" t="s">
        <v>43</v>
      </c>
      <c r="D45" s="15" t="s">
        <v>106</v>
      </c>
      <c r="E45" s="41">
        <v>280</v>
      </c>
      <c r="F45" s="7">
        <v>6</v>
      </c>
      <c r="G45" s="44">
        <f t="shared" ref="G45:K45" si="38">H45/1.06</f>
        <v>20.549634128011629</v>
      </c>
      <c r="H45" s="10">
        <f t="shared" si="38"/>
        <v>21.782612175692329</v>
      </c>
      <c r="I45" s="10">
        <f t="shared" si="38"/>
        <v>23.089568906233868</v>
      </c>
      <c r="J45" s="10">
        <f t="shared" si="38"/>
        <v>24.474943040607901</v>
      </c>
      <c r="K45" s="10">
        <f t="shared" si="38"/>
        <v>25.943439623044377</v>
      </c>
      <c r="L45" s="38">
        <v>27.500046000427041</v>
      </c>
    </row>
    <row r="46" spans="1:12">
      <c r="A46" s="14" t="s">
        <v>107</v>
      </c>
      <c r="B46" s="14" t="s">
        <v>108</v>
      </c>
      <c r="C46" s="14" t="s">
        <v>43</v>
      </c>
      <c r="D46" s="15" t="s">
        <v>109</v>
      </c>
      <c r="E46" s="41">
        <v>343</v>
      </c>
      <c r="F46" s="7">
        <v>7</v>
      </c>
      <c r="G46" s="44">
        <f t="shared" ref="G46:K46" si="39">H46/1.06</f>
        <v>23.945112182114617</v>
      </c>
      <c r="H46" s="10">
        <f t="shared" si="39"/>
        <v>25.381818913041496</v>
      </c>
      <c r="I46" s="10">
        <f t="shared" si="39"/>
        <v>26.904728047823987</v>
      </c>
      <c r="J46" s="10">
        <f t="shared" si="39"/>
        <v>28.519011730693428</v>
      </c>
      <c r="K46" s="10">
        <f t="shared" si="39"/>
        <v>30.230152434535036</v>
      </c>
      <c r="L46" s="38">
        <v>32.043961580607139</v>
      </c>
    </row>
    <row r="47" spans="1:12">
      <c r="A47" s="14" t="s">
        <v>110</v>
      </c>
      <c r="B47" s="14" t="s">
        <v>76</v>
      </c>
      <c r="C47" s="14" t="s">
        <v>43</v>
      </c>
      <c r="D47" s="15" t="s">
        <v>111</v>
      </c>
      <c r="E47" s="41">
        <v>268</v>
      </c>
      <c r="F47" s="7">
        <v>5</v>
      </c>
      <c r="G47" s="44">
        <f t="shared" ref="G47:K47" si="40">H47/1.06</f>
        <v>19.7407977829229</v>
      </c>
      <c r="H47" s="10">
        <f t="shared" si="40"/>
        <v>20.925245649898276</v>
      </c>
      <c r="I47" s="10">
        <f t="shared" si="40"/>
        <v>22.180760388892175</v>
      </c>
      <c r="J47" s="10">
        <f t="shared" si="40"/>
        <v>23.511606012225705</v>
      </c>
      <c r="K47" s="10">
        <f t="shared" si="40"/>
        <v>24.922302372959248</v>
      </c>
      <c r="L47" s="38">
        <v>26.417640515336803</v>
      </c>
    </row>
    <row r="48" spans="1:12">
      <c r="A48" s="14" t="s">
        <v>112</v>
      </c>
      <c r="B48" s="14" t="s">
        <v>113</v>
      </c>
      <c r="C48" s="14" t="s">
        <v>43</v>
      </c>
      <c r="D48" s="15" t="s">
        <v>114</v>
      </c>
      <c r="E48" s="41">
        <v>303</v>
      </c>
      <c r="F48" s="7">
        <v>6</v>
      </c>
      <c r="G48" s="44">
        <f t="shared" ref="G48:K48" si="41">H48/1.06</f>
        <v>22.467106106022403</v>
      </c>
      <c r="H48" s="10">
        <f t="shared" si="41"/>
        <v>23.815132472383748</v>
      </c>
      <c r="I48" s="10">
        <f t="shared" si="41"/>
        <v>25.244040420726776</v>
      </c>
      <c r="J48" s="10">
        <f t="shared" si="41"/>
        <v>26.758682845970384</v>
      </c>
      <c r="K48" s="10">
        <f t="shared" si="41"/>
        <v>28.364203816728608</v>
      </c>
      <c r="L48" s="38">
        <v>30.066056045732324</v>
      </c>
    </row>
    <row r="49" spans="1:12">
      <c r="A49" s="14" t="s">
        <v>115</v>
      </c>
      <c r="B49" s="14" t="s">
        <v>76</v>
      </c>
      <c r="C49" s="14" t="s">
        <v>43</v>
      </c>
      <c r="D49" s="15" t="s">
        <v>116</v>
      </c>
      <c r="E49" s="41">
        <v>268</v>
      </c>
      <c r="F49" s="7">
        <v>5</v>
      </c>
      <c r="G49" s="44">
        <f t="shared" ref="G49:K49" si="42">H49/1.06</f>
        <v>19.7407977829229</v>
      </c>
      <c r="H49" s="10">
        <f t="shared" si="42"/>
        <v>20.925245649898276</v>
      </c>
      <c r="I49" s="10">
        <f t="shared" si="42"/>
        <v>22.180760388892175</v>
      </c>
      <c r="J49" s="10">
        <f t="shared" si="42"/>
        <v>23.511606012225705</v>
      </c>
      <c r="K49" s="10">
        <f t="shared" si="42"/>
        <v>24.922302372959248</v>
      </c>
      <c r="L49" s="38">
        <v>26.417640515336803</v>
      </c>
    </row>
    <row r="50" spans="1:12">
      <c r="A50" s="14" t="s">
        <v>117</v>
      </c>
      <c r="B50" s="14" t="s">
        <v>118</v>
      </c>
      <c r="C50" s="14" t="s">
        <v>43</v>
      </c>
      <c r="D50" s="15" t="s">
        <v>119</v>
      </c>
      <c r="E50" s="41">
        <v>295</v>
      </c>
      <c r="F50" s="7">
        <v>6</v>
      </c>
      <c r="G50" s="44">
        <f t="shared" ref="G50:K50" si="43">H50/1.06</f>
        <v>20.736448671228143</v>
      </c>
      <c r="H50" s="10">
        <f t="shared" si="43"/>
        <v>21.980635591501834</v>
      </c>
      <c r="I50" s="10">
        <f t="shared" si="43"/>
        <v>23.299473726991945</v>
      </c>
      <c r="J50" s="10">
        <f t="shared" si="43"/>
        <v>24.697442150611462</v>
      </c>
      <c r="K50" s="10">
        <f t="shared" si="43"/>
        <v>26.179288679648149</v>
      </c>
      <c r="L50" s="38">
        <v>27.750046000427041</v>
      </c>
    </row>
    <row r="51" spans="1:12">
      <c r="A51" s="14" t="s">
        <v>120</v>
      </c>
      <c r="B51" s="14" t="s">
        <v>121</v>
      </c>
      <c r="C51" s="14" t="s">
        <v>43</v>
      </c>
      <c r="D51" s="15" t="s">
        <v>122</v>
      </c>
      <c r="E51" s="41">
        <v>320</v>
      </c>
      <c r="F51" s="7">
        <v>7</v>
      </c>
      <c r="G51" s="44">
        <f t="shared" ref="G51:K51" si="44">H51/1.06</f>
        <v>23.437360858144892</v>
      </c>
      <c r="H51" s="10">
        <f t="shared" si="44"/>
        <v>24.843602509633588</v>
      </c>
      <c r="I51" s="10">
        <f t="shared" si="44"/>
        <v>26.334218660211604</v>
      </c>
      <c r="J51" s="10">
        <f t="shared" si="44"/>
        <v>27.914271779824301</v>
      </c>
      <c r="K51" s="10">
        <f t="shared" si="44"/>
        <v>29.589128086613758</v>
      </c>
      <c r="L51" s="38">
        <v>31.364475771810586</v>
      </c>
    </row>
    <row r="52" spans="1:12">
      <c r="A52" s="14" t="s">
        <v>123</v>
      </c>
      <c r="B52" s="14">
        <v>209</v>
      </c>
      <c r="C52" s="14" t="s">
        <v>43</v>
      </c>
      <c r="D52" s="15" t="s">
        <v>124</v>
      </c>
      <c r="E52" s="41">
        <v>378</v>
      </c>
      <c r="F52" s="7">
        <v>8</v>
      </c>
      <c r="G52" s="44">
        <f t="shared" ref="G52:K52" si="45">H52/1.06</f>
        <v>26.822913032430769</v>
      </c>
      <c r="H52" s="10">
        <f t="shared" si="45"/>
        <v>28.432287814376618</v>
      </c>
      <c r="I52" s="10">
        <f t="shared" si="45"/>
        <v>30.138225083239217</v>
      </c>
      <c r="J52" s="10">
        <f t="shared" si="45"/>
        <v>31.946518588233573</v>
      </c>
      <c r="K52" s="10">
        <f t="shared" si="45"/>
        <v>33.863309703527591</v>
      </c>
      <c r="L52" s="38">
        <v>35.895108285739248</v>
      </c>
    </row>
    <row r="53" spans="1:12">
      <c r="A53" s="14" t="s">
        <v>125</v>
      </c>
      <c r="B53" s="14" t="s">
        <v>66</v>
      </c>
      <c r="C53" s="14" t="s">
        <v>43</v>
      </c>
      <c r="D53" s="15" t="s">
        <v>126</v>
      </c>
      <c r="E53" s="41">
        <v>323</v>
      </c>
      <c r="F53" s="7">
        <v>7</v>
      </c>
      <c r="G53" s="44">
        <f t="shared" ref="G53:K53" si="46">H53/1.06</f>
        <v>23.567347312424463</v>
      </c>
      <c r="H53" s="10">
        <f t="shared" si="46"/>
        <v>24.981388151169931</v>
      </c>
      <c r="I53" s="10">
        <f t="shared" si="46"/>
        <v>26.480271440240127</v>
      </c>
      <c r="J53" s="10">
        <f t="shared" si="46"/>
        <v>28.069087726654537</v>
      </c>
      <c r="K53" s="10">
        <f t="shared" si="46"/>
        <v>29.75323299025381</v>
      </c>
      <c r="L53" s="38">
        <v>31.53842696966904</v>
      </c>
    </row>
    <row r="54" spans="1:12">
      <c r="A54" s="14" t="s">
        <v>127</v>
      </c>
      <c r="B54" s="14" t="s">
        <v>128</v>
      </c>
      <c r="C54" s="14" t="s">
        <v>43</v>
      </c>
      <c r="D54" s="15" t="s">
        <v>129</v>
      </c>
      <c r="E54" s="41">
        <v>248</v>
      </c>
      <c r="F54" s="7">
        <v>5</v>
      </c>
      <c r="G54" s="44">
        <f t="shared" ref="G54:K54" si="47">H54/1.06</f>
        <v>18.999778636535599</v>
      </c>
      <c r="H54" s="10">
        <f t="shared" si="47"/>
        <v>20.139765354727736</v>
      </c>
      <c r="I54" s="10">
        <f t="shared" si="47"/>
        <v>21.3481512760114</v>
      </c>
      <c r="J54" s="10">
        <f t="shared" si="47"/>
        <v>22.629040352572087</v>
      </c>
      <c r="K54" s="10">
        <f t="shared" si="47"/>
        <v>23.986782773726414</v>
      </c>
      <c r="L54" s="38">
        <v>25.425989740150001</v>
      </c>
    </row>
    <row r="55" spans="1:12">
      <c r="A55" s="14" t="s">
        <v>130</v>
      </c>
      <c r="B55" s="14">
        <v>116</v>
      </c>
      <c r="C55" s="14" t="s">
        <v>43</v>
      </c>
      <c r="D55" s="15" t="s">
        <v>131</v>
      </c>
      <c r="E55" s="41">
        <v>303</v>
      </c>
      <c r="F55" s="7">
        <v>6</v>
      </c>
      <c r="G55" s="44">
        <f t="shared" ref="G55:K55" si="48">H55/1.06</f>
        <v>22.276737216188742</v>
      </c>
      <c r="H55" s="10">
        <f t="shared" si="48"/>
        <v>23.613341449160067</v>
      </c>
      <c r="I55" s="10">
        <f t="shared" si="48"/>
        <v>25.030141936109672</v>
      </c>
      <c r="J55" s="10">
        <f t="shared" si="48"/>
        <v>26.531950452276252</v>
      </c>
      <c r="K55" s="10">
        <f t="shared" si="48"/>
        <v>28.12386747941283</v>
      </c>
      <c r="L55" s="38">
        <v>29.811299528177603</v>
      </c>
    </row>
    <row r="56" spans="1:12">
      <c r="A56" s="14" t="s">
        <v>132</v>
      </c>
      <c r="B56" s="14">
        <v>205</v>
      </c>
      <c r="C56" s="14" t="s">
        <v>43</v>
      </c>
      <c r="D56" s="15" t="s">
        <v>133</v>
      </c>
      <c r="E56" s="41">
        <v>325</v>
      </c>
      <c r="F56" s="7">
        <v>7</v>
      </c>
      <c r="G56" s="44">
        <f t="shared" ref="G56:K56" si="49">H56/1.06</f>
        <v>23.333261980070951</v>
      </c>
      <c r="H56" s="10">
        <f t="shared" si="49"/>
        <v>24.73325769887521</v>
      </c>
      <c r="I56" s="10">
        <f t="shared" si="49"/>
        <v>26.217253160807726</v>
      </c>
      <c r="J56" s="10">
        <f t="shared" si="49"/>
        <v>27.790288350456191</v>
      </c>
      <c r="K56" s="10">
        <f t="shared" si="49"/>
        <v>29.457705651483565</v>
      </c>
      <c r="L56" s="38">
        <v>31.225167990572579</v>
      </c>
    </row>
    <row r="57" spans="1:12">
      <c r="A57" s="14" t="s">
        <v>134</v>
      </c>
      <c r="B57" s="14" t="s">
        <v>135</v>
      </c>
      <c r="C57" s="14" t="s">
        <v>43</v>
      </c>
      <c r="D57" s="15" t="s">
        <v>136</v>
      </c>
      <c r="E57" s="41">
        <v>268</v>
      </c>
      <c r="F57" s="7">
        <v>5</v>
      </c>
      <c r="G57" s="44">
        <f t="shared" ref="G57:K57" si="50">H57/1.06</f>
        <v>20.176005041578598</v>
      </c>
      <c r="H57" s="10">
        <f t="shared" si="50"/>
        <v>21.386565344073315</v>
      </c>
      <c r="I57" s="10">
        <f t="shared" si="50"/>
        <v>22.669759264717715</v>
      </c>
      <c r="J57" s="10">
        <f t="shared" si="50"/>
        <v>24.029944820600779</v>
      </c>
      <c r="K57" s="10">
        <f t="shared" si="50"/>
        <v>25.471741509836828</v>
      </c>
      <c r="L57" s="38">
        <v>27.000046000427041</v>
      </c>
    </row>
    <row r="58" spans="1:12">
      <c r="A58" s="14" t="s">
        <v>137</v>
      </c>
      <c r="B58" s="14">
        <v>202</v>
      </c>
      <c r="C58" s="14" t="s">
        <v>43</v>
      </c>
      <c r="D58" s="15" t="s">
        <v>139</v>
      </c>
      <c r="E58" s="41">
        <v>268</v>
      </c>
      <c r="F58" s="7">
        <v>5</v>
      </c>
      <c r="G58" s="44">
        <f t="shared" ref="G58:K58" si="51">H58/1.06</f>
        <v>16.140804033262881</v>
      </c>
      <c r="H58" s="10">
        <f t="shared" si="51"/>
        <v>17.109252275258655</v>
      </c>
      <c r="I58" s="10">
        <f t="shared" si="51"/>
        <v>18.135807411774174</v>
      </c>
      <c r="J58" s="10">
        <f t="shared" si="51"/>
        <v>19.223955856480625</v>
      </c>
      <c r="K58" s="10">
        <f t="shared" si="51"/>
        <v>20.377393207869464</v>
      </c>
      <c r="L58" s="38">
        <f>L57*0.8</f>
        <v>21.600036800341634</v>
      </c>
    </row>
    <row r="59" spans="1:12">
      <c r="A59" s="14" t="s">
        <v>140</v>
      </c>
      <c r="B59" s="14" t="s">
        <v>113</v>
      </c>
      <c r="C59" s="14" t="s">
        <v>43</v>
      </c>
      <c r="D59" s="15" t="s">
        <v>141</v>
      </c>
      <c r="E59" s="41">
        <v>305</v>
      </c>
      <c r="F59" s="7">
        <v>6</v>
      </c>
      <c r="G59" s="44">
        <f t="shared" ref="G59:K59" si="52">H59/1.06</f>
        <v>22.467106106022403</v>
      </c>
      <c r="H59" s="10">
        <f t="shared" si="52"/>
        <v>23.815132472383748</v>
      </c>
      <c r="I59" s="10">
        <f t="shared" si="52"/>
        <v>25.244040420726776</v>
      </c>
      <c r="J59" s="10">
        <f t="shared" si="52"/>
        <v>26.758682845970384</v>
      </c>
      <c r="K59" s="10">
        <f t="shared" si="52"/>
        <v>28.364203816728608</v>
      </c>
      <c r="L59" s="38">
        <v>30.066056045732324</v>
      </c>
    </row>
    <row r="60" spans="1:12">
      <c r="A60" s="14" t="s">
        <v>142</v>
      </c>
      <c r="B60" s="14" t="s">
        <v>143</v>
      </c>
      <c r="C60" s="14" t="s">
        <v>43</v>
      </c>
      <c r="D60" s="15" t="s">
        <v>144</v>
      </c>
      <c r="E60" s="41">
        <v>328</v>
      </c>
      <c r="F60" s="7">
        <v>7</v>
      </c>
      <c r="G60" s="44">
        <f t="shared" ref="G60:K60" si="53">H60/1.06</f>
        <v>23.982579951440226</v>
      </c>
      <c r="H60" s="10">
        <f t="shared" si="53"/>
        <v>25.421534748526639</v>
      </c>
      <c r="I60" s="10">
        <f t="shared" si="53"/>
        <v>26.946826833438237</v>
      </c>
      <c r="J60" s="10">
        <f t="shared" si="53"/>
        <v>28.563636443444533</v>
      </c>
      <c r="K60" s="10">
        <f t="shared" si="53"/>
        <v>30.277454630051206</v>
      </c>
      <c r="L60" s="38">
        <v>32.094101907854281</v>
      </c>
    </row>
    <row r="61" spans="1:12">
      <c r="A61" s="14" t="s">
        <v>145</v>
      </c>
      <c r="B61" s="14" t="s">
        <v>143</v>
      </c>
      <c r="C61" s="14" t="s">
        <v>43</v>
      </c>
      <c r="D61" s="15" t="s">
        <v>146</v>
      </c>
      <c r="E61" s="41">
        <v>328</v>
      </c>
      <c r="F61" s="7">
        <v>7</v>
      </c>
      <c r="G61" s="44">
        <f t="shared" ref="G61:K61" si="54">H61/1.06</f>
        <v>23.982579951440226</v>
      </c>
      <c r="H61" s="10">
        <f t="shared" si="54"/>
        <v>25.421534748526639</v>
      </c>
      <c r="I61" s="10">
        <f t="shared" si="54"/>
        <v>26.946826833438237</v>
      </c>
      <c r="J61" s="10">
        <f t="shared" si="54"/>
        <v>28.563636443444533</v>
      </c>
      <c r="K61" s="10">
        <f t="shared" si="54"/>
        <v>30.277454630051206</v>
      </c>
      <c r="L61" s="38">
        <v>32.094101907854281</v>
      </c>
    </row>
    <row r="62" spans="1:12">
      <c r="A62" s="14" t="s">
        <v>147</v>
      </c>
      <c r="B62" s="14" t="s">
        <v>148</v>
      </c>
      <c r="C62" s="14" t="s">
        <v>43</v>
      </c>
      <c r="D62" s="15" t="s">
        <v>149</v>
      </c>
      <c r="E62" s="41">
        <v>190</v>
      </c>
      <c r="F62" s="7">
        <v>4</v>
      </c>
      <c r="G62" s="44">
        <f t="shared" ref="G62:K62" si="55">H62/1.06</f>
        <v>16.799551590458407</v>
      </c>
      <c r="H62" s="10">
        <f t="shared" si="55"/>
        <v>17.807524685885912</v>
      </c>
      <c r="I62" s="10">
        <f t="shared" si="55"/>
        <v>18.875976167039067</v>
      </c>
      <c r="J62" s="10">
        <f t="shared" si="55"/>
        <v>20.00853473706141</v>
      </c>
      <c r="K62" s="10">
        <f t="shared" si="55"/>
        <v>21.209046821285096</v>
      </c>
      <c r="L62" s="38">
        <v>22.481589630562201</v>
      </c>
    </row>
    <row r="63" spans="1:12">
      <c r="A63" s="14" t="s">
        <v>150</v>
      </c>
      <c r="B63" s="14" t="s">
        <v>135</v>
      </c>
      <c r="C63" s="14" t="s">
        <v>43</v>
      </c>
      <c r="D63" s="15" t="s">
        <v>151</v>
      </c>
      <c r="E63" s="41">
        <v>268</v>
      </c>
      <c r="F63" s="7">
        <v>5</v>
      </c>
      <c r="G63" s="44">
        <f t="shared" ref="G63:K63" si="56">H63/1.06</f>
        <v>20.176005041578598</v>
      </c>
      <c r="H63" s="10">
        <f t="shared" si="56"/>
        <v>21.386565344073315</v>
      </c>
      <c r="I63" s="10">
        <f t="shared" si="56"/>
        <v>22.669759264717715</v>
      </c>
      <c r="J63" s="10">
        <f t="shared" si="56"/>
        <v>24.029944820600779</v>
      </c>
      <c r="K63" s="10">
        <f t="shared" si="56"/>
        <v>25.471741509836828</v>
      </c>
      <c r="L63" s="38">
        <v>27.000046000427041</v>
      </c>
    </row>
    <row r="64" spans="1:12">
      <c r="A64" s="14" t="s">
        <v>152</v>
      </c>
      <c r="B64" s="14" t="s">
        <v>113</v>
      </c>
      <c r="C64" s="14" t="s">
        <v>43</v>
      </c>
      <c r="D64" s="15" t="s">
        <v>153</v>
      </c>
      <c r="E64" s="41">
        <v>305</v>
      </c>
      <c r="F64" s="7">
        <v>6</v>
      </c>
      <c r="G64" s="44">
        <f t="shared" ref="G64:K64" si="57">H64/1.06</f>
        <v>22.467106106022403</v>
      </c>
      <c r="H64" s="10">
        <f t="shared" si="57"/>
        <v>23.815132472383748</v>
      </c>
      <c r="I64" s="10">
        <f t="shared" si="57"/>
        <v>25.244040420726776</v>
      </c>
      <c r="J64" s="10">
        <f t="shared" si="57"/>
        <v>26.758682845970384</v>
      </c>
      <c r="K64" s="10">
        <f t="shared" si="57"/>
        <v>28.364203816728608</v>
      </c>
      <c r="L64" s="38">
        <v>30.066056045732324</v>
      </c>
    </row>
    <row r="65" spans="1:12">
      <c r="A65" s="14" t="s">
        <v>154</v>
      </c>
      <c r="B65" s="14" t="s">
        <v>143</v>
      </c>
      <c r="C65" s="14" t="s">
        <v>43</v>
      </c>
      <c r="D65" s="15" t="s">
        <v>155</v>
      </c>
      <c r="E65" s="41">
        <v>328</v>
      </c>
      <c r="F65" s="7">
        <v>7</v>
      </c>
      <c r="G65" s="44">
        <f t="shared" ref="G65:K65" si="58">H65/1.06</f>
        <v>23.982579951440226</v>
      </c>
      <c r="H65" s="10">
        <f t="shared" si="58"/>
        <v>25.421534748526639</v>
      </c>
      <c r="I65" s="10">
        <f t="shared" si="58"/>
        <v>26.946826833438237</v>
      </c>
      <c r="J65" s="10">
        <f t="shared" si="58"/>
        <v>28.563636443444533</v>
      </c>
      <c r="K65" s="10">
        <f t="shared" si="58"/>
        <v>30.277454630051206</v>
      </c>
      <c r="L65" s="38">
        <v>32.094101907854281</v>
      </c>
    </row>
    <row r="66" spans="1:12">
      <c r="A66" s="14" t="s">
        <v>156</v>
      </c>
      <c r="B66" s="14" t="s">
        <v>157</v>
      </c>
      <c r="C66" s="14" t="s">
        <v>43</v>
      </c>
      <c r="D66" s="15" t="s">
        <v>158</v>
      </c>
      <c r="E66" s="41">
        <v>285</v>
      </c>
      <c r="F66" s="7">
        <v>6</v>
      </c>
      <c r="G66" s="44">
        <f t="shared" ref="G66:K66" si="59">H66/1.06</f>
        <v>20.562868634434441</v>
      </c>
      <c r="H66" s="10">
        <f t="shared" si="59"/>
        <v>21.796640752500508</v>
      </c>
      <c r="I66" s="10">
        <f t="shared" si="59"/>
        <v>23.104439197650539</v>
      </c>
      <c r="J66" s="10">
        <f t="shared" si="59"/>
        <v>24.49070554950957</v>
      </c>
      <c r="K66" s="10">
        <f t="shared" si="59"/>
        <v>25.960147882480147</v>
      </c>
      <c r="L66" s="38">
        <v>27.517756755428959</v>
      </c>
    </row>
    <row r="67" spans="1:12">
      <c r="A67" s="14" t="s">
        <v>159</v>
      </c>
      <c r="B67" s="14" t="s">
        <v>160</v>
      </c>
      <c r="C67" s="14" t="s">
        <v>43</v>
      </c>
      <c r="D67" s="15" t="s">
        <v>161</v>
      </c>
      <c r="E67" s="41">
        <v>218</v>
      </c>
      <c r="F67" s="7">
        <v>4</v>
      </c>
      <c r="G67" s="44">
        <f t="shared" ref="G67:K67" si="60">H67/1.06</f>
        <v>17.325500360759499</v>
      </c>
      <c r="H67" s="10">
        <f t="shared" si="60"/>
        <v>18.36503038240507</v>
      </c>
      <c r="I67" s="10">
        <f t="shared" si="60"/>
        <v>19.466932205349377</v>
      </c>
      <c r="J67" s="10">
        <f t="shared" si="60"/>
        <v>20.634948137670339</v>
      </c>
      <c r="K67" s="10">
        <f t="shared" si="60"/>
        <v>21.873045025930562</v>
      </c>
      <c r="L67" s="38">
        <v>23.185427727486395</v>
      </c>
    </row>
    <row r="68" spans="1:12">
      <c r="A68" s="14" t="s">
        <v>162</v>
      </c>
      <c r="B68" s="14" t="s">
        <v>163</v>
      </c>
      <c r="C68" s="14" t="s">
        <v>43</v>
      </c>
      <c r="D68" s="15" t="s">
        <v>164</v>
      </c>
      <c r="E68" s="41">
        <v>253</v>
      </c>
      <c r="F68" s="7">
        <v>5</v>
      </c>
      <c r="G68" s="44">
        <f t="shared" ref="G68:K68" si="61">H68/1.06</f>
        <v>19.054257762239466</v>
      </c>
      <c r="H68" s="10">
        <f t="shared" si="61"/>
        <v>20.197513227973836</v>
      </c>
      <c r="I68" s="10">
        <f t="shared" si="61"/>
        <v>21.409364021652266</v>
      </c>
      <c r="J68" s="10">
        <f t="shared" si="61"/>
        <v>22.693925862951403</v>
      </c>
      <c r="K68" s="10">
        <f t="shared" si="61"/>
        <v>24.055561414728487</v>
      </c>
      <c r="L68" s="38">
        <v>25.498895099612199</v>
      </c>
    </row>
    <row r="69" spans="1:12">
      <c r="A69" s="14" t="s">
        <v>165</v>
      </c>
      <c r="B69" s="14" t="s">
        <v>166</v>
      </c>
      <c r="C69" s="14" t="s">
        <v>43</v>
      </c>
      <c r="D69" s="15" t="s">
        <v>167</v>
      </c>
      <c r="E69" s="41">
        <v>418</v>
      </c>
      <c r="F69" s="7">
        <v>9</v>
      </c>
      <c r="G69" s="43">
        <f t="shared" ref="G69:K69" si="62">H69/1.06</f>
        <v>30.09526760547703</v>
      </c>
      <c r="H69" s="22">
        <f t="shared" si="62"/>
        <v>31.900983661805654</v>
      </c>
      <c r="I69" s="22">
        <f t="shared" si="62"/>
        <v>33.815042681513994</v>
      </c>
      <c r="J69" s="22">
        <f t="shared" si="62"/>
        <v>35.843945242404835</v>
      </c>
      <c r="K69" s="22">
        <f t="shared" si="62"/>
        <v>37.994581956949126</v>
      </c>
      <c r="L69" s="36">
        <v>40.274256874366074</v>
      </c>
    </row>
    <row r="70" spans="1:12">
      <c r="A70" s="14" t="s">
        <v>168</v>
      </c>
      <c r="B70" s="14">
        <v>207</v>
      </c>
      <c r="C70" s="14" t="s">
        <v>43</v>
      </c>
      <c r="D70" s="15" t="s">
        <v>169</v>
      </c>
      <c r="E70" s="41">
        <v>338</v>
      </c>
      <c r="F70" s="7">
        <v>7</v>
      </c>
      <c r="G70" s="44">
        <f t="shared" ref="G70:K70" si="63">H70/1.06</f>
        <v>23.624175401361402</v>
      </c>
      <c r="H70" s="10">
        <f t="shared" si="63"/>
        <v>25.041625925443089</v>
      </c>
      <c r="I70" s="10">
        <f t="shared" si="63"/>
        <v>26.544123480969677</v>
      </c>
      <c r="J70" s="10">
        <f t="shared" si="63"/>
        <v>28.136770889827858</v>
      </c>
      <c r="K70" s="10">
        <f t="shared" si="63"/>
        <v>29.824977143217531</v>
      </c>
      <c r="L70" s="38">
        <v>31.614475771810586</v>
      </c>
    </row>
    <row r="71" spans="1:12">
      <c r="A71" s="14" t="s">
        <v>170</v>
      </c>
      <c r="B71" s="14" t="s">
        <v>94</v>
      </c>
      <c r="C71" s="14" t="s">
        <v>43</v>
      </c>
      <c r="D71" s="15" t="s">
        <v>171</v>
      </c>
      <c r="E71" s="41">
        <v>375</v>
      </c>
      <c r="F71" s="7">
        <v>8</v>
      </c>
      <c r="G71" s="44">
        <f t="shared" ref="G71:K71" si="64">H71/1.06</f>
        <v>26.636098489214259</v>
      </c>
      <c r="H71" s="10">
        <f t="shared" si="64"/>
        <v>28.234264398567117</v>
      </c>
      <c r="I71" s="10">
        <f t="shared" si="64"/>
        <v>29.928320262481144</v>
      </c>
      <c r="J71" s="10">
        <f t="shared" si="64"/>
        <v>31.724019478230012</v>
      </c>
      <c r="K71" s="10">
        <f t="shared" si="64"/>
        <v>33.627460646923815</v>
      </c>
      <c r="L71" s="38">
        <v>35.645108285739248</v>
      </c>
    </row>
    <row r="72" spans="1:12">
      <c r="A72" s="14" t="s">
        <v>172</v>
      </c>
      <c r="B72" s="14" t="s">
        <v>173</v>
      </c>
      <c r="C72" s="14" t="s">
        <v>43</v>
      </c>
      <c r="D72" s="15" t="s">
        <v>174</v>
      </c>
      <c r="E72" s="41">
        <v>305</v>
      </c>
      <c r="F72" s="7">
        <v>6</v>
      </c>
      <c r="G72" s="44">
        <f t="shared" ref="G72:K72" si="65">H72/1.06</f>
        <v>22.069120896680861</v>
      </c>
      <c r="H72" s="10">
        <f t="shared" si="65"/>
        <v>23.393268150481713</v>
      </c>
      <c r="I72" s="10">
        <f t="shared" si="65"/>
        <v>24.796864239510619</v>
      </c>
      <c r="J72" s="10">
        <f t="shared" si="65"/>
        <v>26.284676093881256</v>
      </c>
      <c r="K72" s="10">
        <f t="shared" si="65"/>
        <v>27.861756659514132</v>
      </c>
      <c r="L72" s="38">
        <v>29.533462059084982</v>
      </c>
    </row>
    <row r="73" spans="1:12">
      <c r="A73" s="14" t="s">
        <v>175</v>
      </c>
      <c r="B73" s="14">
        <v>206</v>
      </c>
      <c r="C73" s="14" t="s">
        <v>43</v>
      </c>
      <c r="D73" s="15" t="s">
        <v>176</v>
      </c>
      <c r="E73" s="41">
        <v>333</v>
      </c>
      <c r="F73" s="7">
        <v>7</v>
      </c>
      <c r="G73" s="44">
        <f t="shared" ref="G73:K73" si="66">H73/1.06</f>
        <v>23.940976398857487</v>
      </c>
      <c r="H73" s="10">
        <f t="shared" si="66"/>
        <v>25.377434982788937</v>
      </c>
      <c r="I73" s="10">
        <f t="shared" si="66"/>
        <v>26.900081081756277</v>
      </c>
      <c r="J73" s="10">
        <f t="shared" si="66"/>
        <v>28.514085946661655</v>
      </c>
      <c r="K73" s="10">
        <f t="shared" si="66"/>
        <v>30.224931103461355</v>
      </c>
      <c r="L73" s="38">
        <v>32.03842696966904</v>
      </c>
    </row>
    <row r="74" spans="1:12">
      <c r="A74" s="14" t="s">
        <v>177</v>
      </c>
      <c r="B74" s="14" t="s">
        <v>178</v>
      </c>
      <c r="C74" s="14" t="s">
        <v>43</v>
      </c>
      <c r="D74" s="15" t="s">
        <v>179</v>
      </c>
      <c r="E74" s="41">
        <v>288</v>
      </c>
      <c r="F74" s="7">
        <v>6</v>
      </c>
      <c r="G74" s="44">
        <f t="shared" ref="G74:K74" si="67">H74/1.06</f>
        <v>21.576381252442513</v>
      </c>
      <c r="H74" s="10">
        <f t="shared" si="67"/>
        <v>22.870964127589065</v>
      </c>
      <c r="I74" s="10">
        <f t="shared" si="67"/>
        <v>24.24322197524441</v>
      </c>
      <c r="J74" s="10">
        <f t="shared" si="67"/>
        <v>25.697815293759074</v>
      </c>
      <c r="K74" s="10">
        <f t="shared" si="67"/>
        <v>27.23968421138462</v>
      </c>
      <c r="L74" s="38">
        <v>28.874065264067699</v>
      </c>
    </row>
    <row r="75" spans="1:12">
      <c r="A75" s="14" t="s">
        <v>180</v>
      </c>
      <c r="B75" s="14" t="s">
        <v>181</v>
      </c>
      <c r="C75" s="14" t="s">
        <v>43</v>
      </c>
      <c r="D75" s="15" t="s">
        <v>182</v>
      </c>
      <c r="E75" s="41">
        <v>330</v>
      </c>
      <c r="F75" s="7">
        <v>7</v>
      </c>
      <c r="G75" s="44">
        <f t="shared" ref="G75:K75" si="68">H75/1.06</f>
        <v>23.442446658059168</v>
      </c>
      <c r="H75" s="10">
        <f t="shared" si="68"/>
        <v>24.848993457542718</v>
      </c>
      <c r="I75" s="10">
        <f t="shared" si="68"/>
        <v>26.339933064995282</v>
      </c>
      <c r="J75" s="10">
        <f t="shared" si="68"/>
        <v>27.920329048894999</v>
      </c>
      <c r="K75" s="10">
        <f t="shared" si="68"/>
        <v>29.595548791828701</v>
      </c>
      <c r="L75" s="38">
        <v>31.371281719338423</v>
      </c>
    </row>
    <row r="76" spans="1:12">
      <c r="A76" s="14" t="s">
        <v>183</v>
      </c>
      <c r="B76" s="14" t="s">
        <v>184</v>
      </c>
      <c r="C76" s="14" t="s">
        <v>43</v>
      </c>
      <c r="D76" s="15" t="s">
        <v>185</v>
      </c>
      <c r="E76" s="41">
        <v>265</v>
      </c>
      <c r="F76" s="7">
        <v>5</v>
      </c>
      <c r="G76" s="44">
        <f t="shared" ref="G76:K76" si="69">H76/1.06</f>
        <v>19.561181929557776</v>
      </c>
      <c r="H76" s="10">
        <f t="shared" si="69"/>
        <v>20.734852845331243</v>
      </c>
      <c r="I76" s="10">
        <f t="shared" si="69"/>
        <v>21.97894401605112</v>
      </c>
      <c r="J76" s="10">
        <f t="shared" si="69"/>
        <v>23.297680657014187</v>
      </c>
      <c r="K76" s="10">
        <f t="shared" si="69"/>
        <v>24.695541496435037</v>
      </c>
      <c r="L76" s="38">
        <v>26.177273986221142</v>
      </c>
    </row>
    <row r="77" spans="1:12">
      <c r="A77" s="14" t="s">
        <v>186</v>
      </c>
      <c r="B77" s="14">
        <v>209</v>
      </c>
      <c r="C77" s="14" t="s">
        <v>43</v>
      </c>
      <c r="D77" s="15" t="s">
        <v>187</v>
      </c>
      <c r="E77" s="41">
        <v>380</v>
      </c>
      <c r="F77" s="7">
        <v>8</v>
      </c>
      <c r="G77" s="44">
        <f t="shared" ref="G77:K77" si="70">H77/1.06</f>
        <v>26.822913032430769</v>
      </c>
      <c r="H77" s="10">
        <f t="shared" si="70"/>
        <v>28.432287814376618</v>
      </c>
      <c r="I77" s="10">
        <f t="shared" si="70"/>
        <v>30.138225083239217</v>
      </c>
      <c r="J77" s="10">
        <f t="shared" si="70"/>
        <v>31.946518588233573</v>
      </c>
      <c r="K77" s="10">
        <f t="shared" si="70"/>
        <v>33.863309703527591</v>
      </c>
      <c r="L77" s="38">
        <v>35.895108285739248</v>
      </c>
    </row>
    <row r="78" spans="1:12">
      <c r="A78" s="14" t="s">
        <v>188</v>
      </c>
      <c r="B78" s="14" t="s">
        <v>121</v>
      </c>
      <c r="C78" s="14" t="s">
        <v>43</v>
      </c>
      <c r="D78" s="15" t="s">
        <v>189</v>
      </c>
      <c r="E78" s="41">
        <v>323</v>
      </c>
      <c r="F78" s="7">
        <v>7</v>
      </c>
      <c r="G78" s="44">
        <f t="shared" ref="G78:K78" si="71">H78/1.06</f>
        <v>23.437360858144892</v>
      </c>
      <c r="H78" s="10">
        <f t="shared" si="71"/>
        <v>24.843602509633588</v>
      </c>
      <c r="I78" s="10">
        <f t="shared" si="71"/>
        <v>26.334218660211604</v>
      </c>
      <c r="J78" s="10">
        <f t="shared" si="71"/>
        <v>27.914271779824301</v>
      </c>
      <c r="K78" s="10">
        <f t="shared" si="71"/>
        <v>29.589128086613758</v>
      </c>
      <c r="L78" s="38">
        <v>31.364475771810586</v>
      </c>
    </row>
    <row r="79" spans="1:12">
      <c r="A79" s="14" t="s">
        <v>190</v>
      </c>
      <c r="B79" s="14" t="s">
        <v>94</v>
      </c>
      <c r="C79" s="14" t="s">
        <v>43</v>
      </c>
      <c r="D79" s="15" t="s">
        <v>191</v>
      </c>
      <c r="E79" s="41">
        <v>368</v>
      </c>
      <c r="F79" s="7">
        <v>8</v>
      </c>
      <c r="G79" s="44">
        <f t="shared" ref="G79:K79" si="72">H79/1.06</f>
        <v>26.636098489214259</v>
      </c>
      <c r="H79" s="10">
        <f t="shared" si="72"/>
        <v>28.234264398567117</v>
      </c>
      <c r="I79" s="10">
        <f t="shared" si="72"/>
        <v>29.928320262481144</v>
      </c>
      <c r="J79" s="10">
        <f t="shared" si="72"/>
        <v>31.724019478230012</v>
      </c>
      <c r="K79" s="10">
        <f t="shared" si="72"/>
        <v>33.627460646923815</v>
      </c>
      <c r="L79" s="38">
        <v>35.645108285739248</v>
      </c>
    </row>
    <row r="80" spans="1:12">
      <c r="A80" s="14" t="s">
        <v>192</v>
      </c>
      <c r="B80" s="14" t="s">
        <v>121</v>
      </c>
      <c r="C80" s="14" t="s">
        <v>43</v>
      </c>
      <c r="D80" s="15" t="s">
        <v>193</v>
      </c>
      <c r="E80" s="41">
        <v>323</v>
      </c>
      <c r="F80" s="7">
        <v>7</v>
      </c>
      <c r="G80" s="44">
        <f t="shared" ref="G80:K80" si="73">H80/1.06</f>
        <v>23.437360858144892</v>
      </c>
      <c r="H80" s="10">
        <f t="shared" si="73"/>
        <v>24.843602509633588</v>
      </c>
      <c r="I80" s="10">
        <f t="shared" si="73"/>
        <v>26.334218660211604</v>
      </c>
      <c r="J80" s="10">
        <f t="shared" si="73"/>
        <v>27.914271779824301</v>
      </c>
      <c r="K80" s="10">
        <f t="shared" si="73"/>
        <v>29.589128086613758</v>
      </c>
      <c r="L80" s="38">
        <v>31.364475771810586</v>
      </c>
    </row>
    <row r="81" spans="1:12">
      <c r="A81" s="14" t="s">
        <v>194</v>
      </c>
      <c r="B81" s="14" t="s">
        <v>94</v>
      </c>
      <c r="C81" s="14" t="s">
        <v>43</v>
      </c>
      <c r="D81" s="15" t="s">
        <v>195</v>
      </c>
      <c r="E81" s="41">
        <v>365</v>
      </c>
      <c r="F81" s="7">
        <v>8</v>
      </c>
      <c r="G81" s="44">
        <f t="shared" ref="G81:K81" si="74">H81/1.06</f>
        <v>26.636098489214259</v>
      </c>
      <c r="H81" s="10">
        <f t="shared" si="74"/>
        <v>28.234264398567117</v>
      </c>
      <c r="I81" s="10">
        <f t="shared" si="74"/>
        <v>29.928320262481144</v>
      </c>
      <c r="J81" s="10">
        <f t="shared" si="74"/>
        <v>31.724019478230012</v>
      </c>
      <c r="K81" s="10">
        <f t="shared" si="74"/>
        <v>33.627460646923815</v>
      </c>
      <c r="L81" s="38">
        <v>35.645108285739248</v>
      </c>
    </row>
    <row r="82" spans="1:12">
      <c r="A82" s="14" t="s">
        <v>196</v>
      </c>
      <c r="B82" s="14">
        <v>209</v>
      </c>
      <c r="C82" s="14" t="s">
        <v>43</v>
      </c>
      <c r="D82" s="15" t="s">
        <v>197</v>
      </c>
      <c r="E82" s="41">
        <v>383</v>
      </c>
      <c r="F82" s="7">
        <v>8</v>
      </c>
      <c r="G82" s="44">
        <f t="shared" ref="G82:K82" si="75">H82/1.06</f>
        <v>26.822913032430769</v>
      </c>
      <c r="H82" s="10">
        <f t="shared" si="75"/>
        <v>28.432287814376618</v>
      </c>
      <c r="I82" s="10">
        <f t="shared" si="75"/>
        <v>30.138225083239217</v>
      </c>
      <c r="J82" s="10">
        <f t="shared" si="75"/>
        <v>31.946518588233573</v>
      </c>
      <c r="K82" s="10">
        <f t="shared" si="75"/>
        <v>33.863309703527591</v>
      </c>
      <c r="L82" s="38">
        <v>35.895108285739248</v>
      </c>
    </row>
    <row r="83" spans="1:12">
      <c r="A83" s="14" t="s">
        <v>198</v>
      </c>
      <c r="B83" s="14">
        <v>207</v>
      </c>
      <c r="C83" s="14" t="s">
        <v>43</v>
      </c>
      <c r="D83" s="15" t="s">
        <v>199</v>
      </c>
      <c r="E83" s="41">
        <v>338</v>
      </c>
      <c r="F83" s="7">
        <v>7</v>
      </c>
      <c r="G83" s="44">
        <f t="shared" ref="G83:K83" si="76">H83/1.06</f>
        <v>23.624175401361402</v>
      </c>
      <c r="H83" s="10">
        <f t="shared" si="76"/>
        <v>25.041625925443089</v>
      </c>
      <c r="I83" s="10">
        <f t="shared" si="76"/>
        <v>26.544123480969677</v>
      </c>
      <c r="J83" s="10">
        <f t="shared" si="76"/>
        <v>28.136770889827858</v>
      </c>
      <c r="K83" s="10">
        <f t="shared" si="76"/>
        <v>29.824977143217531</v>
      </c>
      <c r="L83" s="38">
        <v>31.614475771810586</v>
      </c>
    </row>
    <row r="84" spans="1:12">
      <c r="A84" s="14" t="s">
        <v>200</v>
      </c>
      <c r="B84" s="14" t="s">
        <v>94</v>
      </c>
      <c r="C84" s="14" t="s">
        <v>43</v>
      </c>
      <c r="D84" s="15" t="s">
        <v>201</v>
      </c>
      <c r="E84" s="41">
        <v>363</v>
      </c>
      <c r="F84" s="7">
        <v>8</v>
      </c>
      <c r="G84" s="44">
        <f t="shared" ref="G84:K84" si="77">H84/1.06</f>
        <v>26.636098489214259</v>
      </c>
      <c r="H84" s="10">
        <f t="shared" si="77"/>
        <v>28.234264398567117</v>
      </c>
      <c r="I84" s="10">
        <f t="shared" si="77"/>
        <v>29.928320262481144</v>
      </c>
      <c r="J84" s="10">
        <f t="shared" si="77"/>
        <v>31.724019478230012</v>
      </c>
      <c r="K84" s="10">
        <f t="shared" si="77"/>
        <v>33.627460646923815</v>
      </c>
      <c r="L84" s="38">
        <v>35.645108285739248</v>
      </c>
    </row>
    <row r="85" spans="1:12">
      <c r="A85" s="14" t="s">
        <v>202</v>
      </c>
      <c r="B85" s="14">
        <v>210</v>
      </c>
      <c r="C85" s="14" t="s">
        <v>43</v>
      </c>
      <c r="D85" s="15" t="s">
        <v>203</v>
      </c>
      <c r="E85" s="41">
        <v>288</v>
      </c>
      <c r="F85" s="7">
        <v>6</v>
      </c>
      <c r="G85" s="44">
        <f t="shared" ref="G85:K85" si="78">H85/1.06</f>
        <v>22.280291562805889</v>
      </c>
      <c r="H85" s="10">
        <f t="shared" si="78"/>
        <v>23.617109056574243</v>
      </c>
      <c r="I85" s="10">
        <f t="shared" si="78"/>
        <v>25.0341355999687</v>
      </c>
      <c r="J85" s="10">
        <f t="shared" si="78"/>
        <v>26.536183735966823</v>
      </c>
      <c r="K85" s="10">
        <f t="shared" si="78"/>
        <v>28.128354760124832</v>
      </c>
      <c r="L85" s="38">
        <v>29.816056045732324</v>
      </c>
    </row>
    <row r="86" spans="1:12">
      <c r="A86" s="14" t="s">
        <v>204</v>
      </c>
      <c r="B86" s="14">
        <v>150</v>
      </c>
      <c r="C86" s="14" t="s">
        <v>43</v>
      </c>
      <c r="D86" s="15" t="s">
        <v>205</v>
      </c>
      <c r="E86" s="41">
        <v>323</v>
      </c>
      <c r="F86" s="7">
        <v>7</v>
      </c>
      <c r="G86" s="44">
        <f t="shared" ref="G86:K86" si="79">H86/1.06</f>
        <v>23.982579951440226</v>
      </c>
      <c r="H86" s="10">
        <f t="shared" si="79"/>
        <v>25.421534748526639</v>
      </c>
      <c r="I86" s="10">
        <f t="shared" si="79"/>
        <v>26.946826833438237</v>
      </c>
      <c r="J86" s="10">
        <f t="shared" si="79"/>
        <v>28.563636443444533</v>
      </c>
      <c r="K86" s="10">
        <f t="shared" si="79"/>
        <v>30.277454630051206</v>
      </c>
      <c r="L86" s="38">
        <v>32.094101907854281</v>
      </c>
    </row>
    <row r="87" spans="1:12">
      <c r="A87" s="14" t="s">
        <v>206</v>
      </c>
      <c r="B87" s="14">
        <v>130</v>
      </c>
      <c r="C87" s="14" t="s">
        <v>43</v>
      </c>
      <c r="D87" s="15" t="s">
        <v>207</v>
      </c>
      <c r="E87" s="41">
        <v>265</v>
      </c>
      <c r="F87" s="7">
        <v>5</v>
      </c>
      <c r="G87" s="44">
        <f t="shared" ref="G87:K87" si="80">H87/1.06</f>
        <v>20.176005041578598</v>
      </c>
      <c r="H87" s="10">
        <f t="shared" si="80"/>
        <v>21.386565344073315</v>
      </c>
      <c r="I87" s="10">
        <f t="shared" si="80"/>
        <v>22.669759264717715</v>
      </c>
      <c r="J87" s="10">
        <f t="shared" si="80"/>
        <v>24.029944820600779</v>
      </c>
      <c r="K87" s="10">
        <f t="shared" si="80"/>
        <v>25.471741509836828</v>
      </c>
      <c r="L87" s="38">
        <v>27.000046000427041</v>
      </c>
    </row>
    <row r="88" spans="1:12">
      <c r="A88" s="14" t="s">
        <v>208</v>
      </c>
      <c r="B88" s="14">
        <v>210</v>
      </c>
      <c r="C88" s="14" t="s">
        <v>43</v>
      </c>
      <c r="D88" s="15" t="s">
        <v>209</v>
      </c>
      <c r="E88" s="41">
        <v>300</v>
      </c>
      <c r="F88" s="7">
        <v>6</v>
      </c>
      <c r="G88" s="44">
        <f t="shared" ref="G88:K88" si="81">H88/1.06</f>
        <v>22.280291562805889</v>
      </c>
      <c r="H88" s="10">
        <f t="shared" si="81"/>
        <v>23.617109056574243</v>
      </c>
      <c r="I88" s="10">
        <f t="shared" si="81"/>
        <v>25.0341355999687</v>
      </c>
      <c r="J88" s="10">
        <f t="shared" si="81"/>
        <v>26.536183735966823</v>
      </c>
      <c r="K88" s="10">
        <f t="shared" si="81"/>
        <v>28.128354760124832</v>
      </c>
      <c r="L88" s="38">
        <v>29.816056045732324</v>
      </c>
    </row>
    <row r="89" spans="1:12">
      <c r="A89" s="14" t="s">
        <v>210</v>
      </c>
      <c r="B89" s="14">
        <v>201</v>
      </c>
      <c r="C89" s="14" t="s">
        <v>43</v>
      </c>
      <c r="D89" s="15" t="s">
        <v>211</v>
      </c>
      <c r="E89" s="41">
        <v>235</v>
      </c>
      <c r="F89" s="7">
        <v>5</v>
      </c>
      <c r="G89" s="44">
        <f t="shared" ref="G89:K89" si="82">H89/1.06</f>
        <v>16.060735269404862</v>
      </c>
      <c r="H89" s="10">
        <f t="shared" si="82"/>
        <v>17.024379385569155</v>
      </c>
      <c r="I89" s="10">
        <f t="shared" si="82"/>
        <v>18.045842148703304</v>
      </c>
      <c r="J89" s="10">
        <f t="shared" si="82"/>
        <v>19.128592677625505</v>
      </c>
      <c r="K89" s="10">
        <f t="shared" si="82"/>
        <v>20.276308238283036</v>
      </c>
      <c r="L89" s="38">
        <v>21.492886732580018</v>
      </c>
    </row>
    <row r="90" spans="1:12">
      <c r="A90" s="14" t="s">
        <v>212</v>
      </c>
      <c r="B90" s="14" t="s">
        <v>213</v>
      </c>
      <c r="C90" s="14" t="s">
        <v>43</v>
      </c>
      <c r="D90" s="15" t="s">
        <v>214</v>
      </c>
      <c r="E90" s="41">
        <v>235</v>
      </c>
      <c r="F90" s="7">
        <v>5</v>
      </c>
      <c r="G90" s="44">
        <f t="shared" ref="G90:K90" si="83">H90/1.06</f>
        <v>20.075919086756077</v>
      </c>
      <c r="H90" s="10">
        <f t="shared" si="83"/>
        <v>21.280474231961442</v>
      </c>
      <c r="I90" s="10">
        <f t="shared" si="83"/>
        <v>22.557302685879129</v>
      </c>
      <c r="J90" s="10">
        <f t="shared" si="83"/>
        <v>23.910740847031878</v>
      </c>
      <c r="K90" s="10">
        <f t="shared" si="83"/>
        <v>25.345385297853792</v>
      </c>
      <c r="L90" s="38">
        <v>26.866108415725019</v>
      </c>
    </row>
    <row r="91" spans="1:12">
      <c r="A91" s="14" t="s">
        <v>215</v>
      </c>
      <c r="B91" s="23" t="s">
        <v>66</v>
      </c>
      <c r="C91" s="14" t="s">
        <v>43</v>
      </c>
      <c r="D91" s="15" t="s">
        <v>216</v>
      </c>
      <c r="E91" s="41">
        <v>330</v>
      </c>
      <c r="F91" s="7">
        <v>7</v>
      </c>
      <c r="G91" s="44">
        <f t="shared" ref="G91:K91" si="84">H91/1.06</f>
        <v>23.567347312424463</v>
      </c>
      <c r="H91" s="10">
        <f t="shared" si="84"/>
        <v>24.981388151169931</v>
      </c>
      <c r="I91" s="10">
        <f t="shared" si="84"/>
        <v>26.480271440240127</v>
      </c>
      <c r="J91" s="10">
        <f t="shared" si="84"/>
        <v>28.069087726654537</v>
      </c>
      <c r="K91" s="10">
        <f t="shared" si="84"/>
        <v>29.75323299025381</v>
      </c>
      <c r="L91" s="38">
        <v>31.53842696966904</v>
      </c>
    </row>
    <row r="92" spans="1:12">
      <c r="A92" s="14" t="s">
        <v>217</v>
      </c>
      <c r="B92" s="14" t="s">
        <v>218</v>
      </c>
      <c r="C92" s="14" t="s">
        <v>43</v>
      </c>
      <c r="D92" s="15" t="s">
        <v>219</v>
      </c>
      <c r="E92" s="41">
        <v>410</v>
      </c>
      <c r="F92" s="7">
        <v>9</v>
      </c>
      <c r="G92" s="44">
        <f t="shared" ref="G92:K92" si="85">H92/1.06</f>
        <v>29.216827241662816</v>
      </c>
      <c r="H92" s="10">
        <f t="shared" si="85"/>
        <v>30.969836876162585</v>
      </c>
      <c r="I92" s="10">
        <f t="shared" si="85"/>
        <v>32.828027088732341</v>
      </c>
      <c r="J92" s="10">
        <f t="shared" si="85"/>
        <v>34.797708714056284</v>
      </c>
      <c r="K92" s="10">
        <f t="shared" si="85"/>
        <v>36.885571236899665</v>
      </c>
      <c r="L92" s="38">
        <v>39.09870551111365</v>
      </c>
    </row>
    <row r="93" spans="1:12">
      <c r="A93" s="14" t="s">
        <v>220</v>
      </c>
      <c r="B93" s="14">
        <v>101</v>
      </c>
      <c r="C93" s="14" t="s">
        <v>43</v>
      </c>
      <c r="D93" s="15" t="s">
        <v>221</v>
      </c>
      <c r="E93" s="41">
        <v>415</v>
      </c>
      <c r="F93" s="7">
        <v>9</v>
      </c>
      <c r="G93" s="44">
        <f t="shared" ref="G93:K93" si="86">H93/1.06</f>
        <v>29.216827241662816</v>
      </c>
      <c r="H93" s="10">
        <f t="shared" si="86"/>
        <v>30.969836876162585</v>
      </c>
      <c r="I93" s="10">
        <f t="shared" si="86"/>
        <v>32.828027088732341</v>
      </c>
      <c r="J93" s="10">
        <f t="shared" si="86"/>
        <v>34.797708714056284</v>
      </c>
      <c r="K93" s="10">
        <f t="shared" si="86"/>
        <v>36.885571236899665</v>
      </c>
      <c r="L93" s="38">
        <v>39.09870551111365</v>
      </c>
    </row>
    <row r="94" spans="1:12">
      <c r="A94" s="14" t="s">
        <v>222</v>
      </c>
      <c r="B94" s="14">
        <v>101</v>
      </c>
      <c r="C94" s="14" t="s">
        <v>43</v>
      </c>
      <c r="D94" s="15" t="s">
        <v>223</v>
      </c>
      <c r="E94" s="41">
        <v>410</v>
      </c>
      <c r="F94" s="7">
        <v>9</v>
      </c>
      <c r="G94" s="44">
        <f t="shared" ref="G94:K94" si="87">H94/1.06</f>
        <v>29.216827241662816</v>
      </c>
      <c r="H94" s="10">
        <f t="shared" si="87"/>
        <v>30.969836876162585</v>
      </c>
      <c r="I94" s="10">
        <f t="shared" si="87"/>
        <v>32.828027088732341</v>
      </c>
      <c r="J94" s="10">
        <f t="shared" si="87"/>
        <v>34.797708714056284</v>
      </c>
      <c r="K94" s="10">
        <f t="shared" si="87"/>
        <v>36.885571236899665</v>
      </c>
      <c r="L94" s="38">
        <v>39.09870551111365</v>
      </c>
    </row>
    <row r="95" spans="1:12">
      <c r="A95" s="14" t="s">
        <v>224</v>
      </c>
      <c r="B95" s="14" t="s">
        <v>105</v>
      </c>
      <c r="C95" s="14" t="s">
        <v>43</v>
      </c>
      <c r="D95" s="15" t="s">
        <v>225</v>
      </c>
      <c r="E95" s="41">
        <v>280</v>
      </c>
      <c r="F95" s="7">
        <v>6</v>
      </c>
      <c r="G95" s="44">
        <f t="shared" ref="G95:K95" si="88">H95/1.06</f>
        <v>20.549634128011629</v>
      </c>
      <c r="H95" s="10">
        <f t="shared" si="88"/>
        <v>21.782612175692329</v>
      </c>
      <c r="I95" s="10">
        <f t="shared" si="88"/>
        <v>23.089568906233868</v>
      </c>
      <c r="J95" s="10">
        <f t="shared" si="88"/>
        <v>24.474943040607901</v>
      </c>
      <c r="K95" s="10">
        <f t="shared" si="88"/>
        <v>25.943439623044377</v>
      </c>
      <c r="L95" s="38">
        <v>27.500046000427041</v>
      </c>
    </row>
    <row r="96" spans="1:12">
      <c r="A96" s="14" t="s">
        <v>226</v>
      </c>
      <c r="B96" s="14" t="s">
        <v>163</v>
      </c>
      <c r="C96" s="14" t="s">
        <v>43</v>
      </c>
      <c r="D96" s="15" t="s">
        <v>227</v>
      </c>
      <c r="E96" s="41">
        <v>253</v>
      </c>
      <c r="F96" s="7">
        <v>5</v>
      </c>
      <c r="G96" s="44">
        <f t="shared" ref="G96:K96" si="89">H96/1.06</f>
        <v>19.054257762239466</v>
      </c>
      <c r="H96" s="10">
        <f t="shared" si="89"/>
        <v>20.197513227973836</v>
      </c>
      <c r="I96" s="10">
        <f t="shared" si="89"/>
        <v>21.409364021652266</v>
      </c>
      <c r="J96" s="10">
        <f t="shared" si="89"/>
        <v>22.693925862951403</v>
      </c>
      <c r="K96" s="10">
        <f t="shared" si="89"/>
        <v>24.055561414728487</v>
      </c>
      <c r="L96" s="38">
        <v>25.498895099612199</v>
      </c>
    </row>
    <row r="97" spans="1:12">
      <c r="A97" s="14" t="s">
        <v>228</v>
      </c>
      <c r="B97" s="14">
        <v>143</v>
      </c>
      <c r="C97" s="14" t="s">
        <v>43</v>
      </c>
      <c r="D97" s="15" t="s">
        <v>229</v>
      </c>
      <c r="E97" s="41">
        <v>310</v>
      </c>
      <c r="F97" s="7">
        <v>6</v>
      </c>
      <c r="G97" s="44">
        <f t="shared" ref="G97:K97" si="90">H97/1.06</f>
        <v>22.445722893091045</v>
      </c>
      <c r="H97" s="10">
        <f t="shared" si="90"/>
        <v>23.792466266676509</v>
      </c>
      <c r="I97" s="10">
        <f t="shared" si="90"/>
        <v>25.220014242677102</v>
      </c>
      <c r="J97" s="10">
        <f t="shared" si="90"/>
        <v>26.733215097237728</v>
      </c>
      <c r="K97" s="10">
        <f t="shared" si="90"/>
        <v>28.337208003071993</v>
      </c>
      <c r="L97" s="38">
        <v>30.037440483256315</v>
      </c>
    </row>
    <row r="98" spans="1:12">
      <c r="A98" s="14" t="s">
        <v>230</v>
      </c>
      <c r="B98" s="14" t="s">
        <v>135</v>
      </c>
      <c r="C98" s="14" t="s">
        <v>43</v>
      </c>
      <c r="D98" s="15" t="s">
        <v>231</v>
      </c>
      <c r="E98" s="41">
        <v>263</v>
      </c>
      <c r="F98" s="7">
        <v>5</v>
      </c>
      <c r="G98" s="44">
        <f t="shared" ref="G98:K98" si="91">H98/1.06</f>
        <v>20.176005041578598</v>
      </c>
      <c r="H98" s="10">
        <f t="shared" si="91"/>
        <v>21.386565344073315</v>
      </c>
      <c r="I98" s="10">
        <f t="shared" si="91"/>
        <v>22.669759264717715</v>
      </c>
      <c r="J98" s="10">
        <f t="shared" si="91"/>
        <v>24.029944820600779</v>
      </c>
      <c r="K98" s="10">
        <f t="shared" si="91"/>
        <v>25.471741509836828</v>
      </c>
      <c r="L98" s="38">
        <v>27.000046000427041</v>
      </c>
    </row>
    <row r="99" spans="1:12">
      <c r="A99" s="14" t="s">
        <v>232</v>
      </c>
      <c r="B99" s="14">
        <v>211</v>
      </c>
      <c r="C99" s="14" t="s">
        <v>43</v>
      </c>
      <c r="D99" s="15" t="s">
        <v>233</v>
      </c>
      <c r="E99" s="41">
        <v>210</v>
      </c>
      <c r="F99" s="7">
        <v>4</v>
      </c>
      <c r="G99" s="44">
        <f t="shared" ref="G99:K99" si="92">H99/1.06</f>
        <v>17.138685817542985</v>
      </c>
      <c r="H99" s="10">
        <f t="shared" si="92"/>
        <v>18.167006966595565</v>
      </c>
      <c r="I99" s="10">
        <f t="shared" si="92"/>
        <v>19.2570273845913</v>
      </c>
      <c r="J99" s="10">
        <f t="shared" si="92"/>
        <v>20.412449027666778</v>
      </c>
      <c r="K99" s="10">
        <f t="shared" si="92"/>
        <v>21.637195969326786</v>
      </c>
      <c r="L99" s="38">
        <v>22.935427727486395</v>
      </c>
    </row>
    <row r="100" spans="1:12">
      <c r="A100" s="14" t="s">
        <v>234</v>
      </c>
      <c r="B100" s="14" t="s">
        <v>163</v>
      </c>
      <c r="C100" s="14" t="s">
        <v>43</v>
      </c>
      <c r="D100" s="15" t="s">
        <v>235</v>
      </c>
      <c r="E100" s="41">
        <v>253</v>
      </c>
      <c r="F100" s="7">
        <v>5</v>
      </c>
      <c r="G100" s="44">
        <f t="shared" ref="G100:K100" si="93">H100/1.06</f>
        <v>19.054257762239466</v>
      </c>
      <c r="H100" s="10">
        <f t="shared" si="93"/>
        <v>20.197513227973836</v>
      </c>
      <c r="I100" s="10">
        <f t="shared" si="93"/>
        <v>21.409364021652266</v>
      </c>
      <c r="J100" s="10">
        <f t="shared" si="93"/>
        <v>22.693925862951403</v>
      </c>
      <c r="K100" s="10">
        <f t="shared" si="93"/>
        <v>24.055561414728487</v>
      </c>
      <c r="L100" s="38">
        <v>25.498895099612199</v>
      </c>
    </row>
    <row r="101" spans="1:12">
      <c r="A101" s="14" t="s">
        <v>236</v>
      </c>
      <c r="B101" s="14" t="s">
        <v>105</v>
      </c>
      <c r="C101" s="14" t="s">
        <v>43</v>
      </c>
      <c r="D101" s="15" t="s">
        <v>237</v>
      </c>
      <c r="E101" s="41">
        <v>280</v>
      </c>
      <c r="F101" s="7">
        <v>6</v>
      </c>
      <c r="G101" s="44">
        <f t="shared" ref="G101:K101" si="94">H101/1.06</f>
        <v>20.549634128011629</v>
      </c>
      <c r="H101" s="10">
        <f t="shared" si="94"/>
        <v>21.782612175692329</v>
      </c>
      <c r="I101" s="10">
        <f t="shared" si="94"/>
        <v>23.089568906233868</v>
      </c>
      <c r="J101" s="10">
        <f t="shared" si="94"/>
        <v>24.474943040607901</v>
      </c>
      <c r="K101" s="10">
        <f t="shared" si="94"/>
        <v>25.943439623044377</v>
      </c>
      <c r="L101" s="38">
        <v>27.500046000427041</v>
      </c>
    </row>
    <row r="102" spans="1:12">
      <c r="A102" s="14" t="s">
        <v>238</v>
      </c>
      <c r="B102" s="14">
        <v>211</v>
      </c>
      <c r="C102" s="14" t="s">
        <v>43</v>
      </c>
      <c r="D102" s="15" t="s">
        <v>239</v>
      </c>
      <c r="E102" s="41">
        <v>210</v>
      </c>
      <c r="F102" s="7">
        <v>4</v>
      </c>
      <c r="G102" s="44">
        <f t="shared" ref="G102:K102" si="95">H102/1.06</f>
        <v>17.138685817542985</v>
      </c>
      <c r="H102" s="10">
        <f t="shared" si="95"/>
        <v>18.167006966595565</v>
      </c>
      <c r="I102" s="10">
        <f t="shared" si="95"/>
        <v>19.2570273845913</v>
      </c>
      <c r="J102" s="10">
        <f t="shared" si="95"/>
        <v>20.412449027666778</v>
      </c>
      <c r="K102" s="10">
        <f t="shared" si="95"/>
        <v>21.637195969326786</v>
      </c>
      <c r="L102" s="38">
        <v>22.935427727486395</v>
      </c>
    </row>
    <row r="103" spans="1:12">
      <c r="A103" s="14" t="s">
        <v>240</v>
      </c>
      <c r="B103" s="14" t="s">
        <v>105</v>
      </c>
      <c r="C103" s="14" t="s">
        <v>43</v>
      </c>
      <c r="D103" s="15" t="s">
        <v>241</v>
      </c>
      <c r="E103" s="41">
        <v>280</v>
      </c>
      <c r="F103" s="7">
        <v>6</v>
      </c>
      <c r="G103" s="44">
        <f t="shared" ref="G103:K103" si="96">H103/1.06</f>
        <v>20.549634128011629</v>
      </c>
      <c r="H103" s="10">
        <f t="shared" si="96"/>
        <v>21.782612175692329</v>
      </c>
      <c r="I103" s="10">
        <f t="shared" si="96"/>
        <v>23.089568906233868</v>
      </c>
      <c r="J103" s="10">
        <f t="shared" si="96"/>
        <v>24.474943040607901</v>
      </c>
      <c r="K103" s="10">
        <f t="shared" si="96"/>
        <v>25.943439623044377</v>
      </c>
      <c r="L103" s="38">
        <v>27.500046000427041</v>
      </c>
    </row>
    <row r="104" spans="1:12">
      <c r="A104" s="14" t="s">
        <v>242</v>
      </c>
      <c r="B104" s="14">
        <v>161</v>
      </c>
      <c r="C104" s="14" t="s">
        <v>43</v>
      </c>
      <c r="D104" s="15" t="s">
        <v>243</v>
      </c>
      <c r="E104" s="41">
        <v>287</v>
      </c>
      <c r="F104" s="7">
        <v>6</v>
      </c>
      <c r="G104" s="44">
        <f t="shared" ref="G104:K104" si="97">H104/1.06</f>
        <v>21.576195641681622</v>
      </c>
      <c r="H104" s="10">
        <f t="shared" si="97"/>
        <v>22.870767380182521</v>
      </c>
      <c r="I104" s="10">
        <f t="shared" si="97"/>
        <v>24.243013422993474</v>
      </c>
      <c r="J104" s="10">
        <f t="shared" si="97"/>
        <v>25.697594228373084</v>
      </c>
      <c r="K104" s="10">
        <f t="shared" si="97"/>
        <v>27.239449882075469</v>
      </c>
      <c r="L104" s="38">
        <v>28.873816874999999</v>
      </c>
    </row>
    <row r="105" spans="1:12">
      <c r="A105" s="14" t="s">
        <v>244</v>
      </c>
      <c r="B105" s="14" t="s">
        <v>245</v>
      </c>
      <c r="C105" s="14" t="s">
        <v>43</v>
      </c>
      <c r="D105" s="15" t="s">
        <v>246</v>
      </c>
      <c r="E105" s="41">
        <v>413</v>
      </c>
      <c r="F105" s="7">
        <v>9</v>
      </c>
      <c r="G105" s="44">
        <f t="shared" ref="G105:K105" si="98">H105/1.06</f>
        <v>28.574126523504948</v>
      </c>
      <c r="H105" s="10">
        <f t="shared" si="98"/>
        <v>30.288574114915246</v>
      </c>
      <c r="I105" s="10">
        <f t="shared" si="98"/>
        <v>32.105888561810161</v>
      </c>
      <c r="J105" s="10">
        <f t="shared" si="98"/>
        <v>34.032241875518771</v>
      </c>
      <c r="K105" s="10">
        <f t="shared" si="98"/>
        <v>36.074176388049899</v>
      </c>
      <c r="L105" s="38">
        <v>38.238626971332899</v>
      </c>
    </row>
    <row r="106" spans="1:12">
      <c r="A106" s="14" t="s">
        <v>247</v>
      </c>
      <c r="B106" s="14">
        <v>209</v>
      </c>
      <c r="C106" s="14" t="s">
        <v>43</v>
      </c>
      <c r="D106" s="15" t="s">
        <v>248</v>
      </c>
      <c r="E106" s="41">
        <v>383</v>
      </c>
      <c r="F106" s="7">
        <v>8</v>
      </c>
      <c r="G106" s="44">
        <f t="shared" ref="G106:K106" si="99">H106/1.06</f>
        <v>26.822913032430769</v>
      </c>
      <c r="H106" s="10">
        <f t="shared" si="99"/>
        <v>28.432287814376618</v>
      </c>
      <c r="I106" s="10">
        <f t="shared" si="99"/>
        <v>30.138225083239217</v>
      </c>
      <c r="J106" s="10">
        <f t="shared" si="99"/>
        <v>31.946518588233573</v>
      </c>
      <c r="K106" s="10">
        <f t="shared" si="99"/>
        <v>33.863309703527591</v>
      </c>
      <c r="L106" s="38">
        <v>35.895108285739248</v>
      </c>
    </row>
    <row r="107" spans="1:12">
      <c r="A107" s="14" t="s">
        <v>249</v>
      </c>
      <c r="B107" s="14" t="s">
        <v>250</v>
      </c>
      <c r="C107" s="14" t="s">
        <v>43</v>
      </c>
      <c r="D107" s="15" t="s">
        <v>251</v>
      </c>
      <c r="E107" s="41">
        <v>240</v>
      </c>
      <c r="F107" s="7">
        <v>5</v>
      </c>
      <c r="G107" s="44">
        <v>20.473632782219518</v>
      </c>
      <c r="H107" s="10" t="s">
        <v>92</v>
      </c>
      <c r="I107" s="10" t="s">
        <v>92</v>
      </c>
      <c r="J107" s="10" t="s">
        <v>92</v>
      </c>
      <c r="K107" s="10" t="s">
        <v>92</v>
      </c>
      <c r="L107" s="38" t="s">
        <v>92</v>
      </c>
    </row>
    <row r="108" spans="1:12">
      <c r="A108" s="14" t="s">
        <v>252</v>
      </c>
      <c r="B108" s="14">
        <v>143</v>
      </c>
      <c r="C108" s="14" t="s">
        <v>43</v>
      </c>
      <c r="D108" s="15" t="s">
        <v>253</v>
      </c>
      <c r="E108" s="41">
        <v>315</v>
      </c>
      <c r="F108" s="7">
        <v>6</v>
      </c>
      <c r="G108" s="10">
        <f t="shared" ref="G108:K109" si="100">H108/1.06</f>
        <v>22.445722893091045</v>
      </c>
      <c r="H108" s="10">
        <f t="shared" si="100"/>
        <v>23.792466266676509</v>
      </c>
      <c r="I108" s="10">
        <f t="shared" si="100"/>
        <v>25.220014242677102</v>
      </c>
      <c r="J108" s="10">
        <f t="shared" si="100"/>
        <v>26.733215097237728</v>
      </c>
      <c r="K108" s="10">
        <f t="shared" si="100"/>
        <v>28.337208003071993</v>
      </c>
      <c r="L108" s="10">
        <v>30.037440483256315</v>
      </c>
    </row>
    <row r="109" spans="1:12">
      <c r="A109" s="62" t="s">
        <v>458</v>
      </c>
      <c r="B109" s="62" t="s">
        <v>319</v>
      </c>
      <c r="C109" s="14" t="s">
        <v>43</v>
      </c>
      <c r="D109" s="89" t="s">
        <v>398</v>
      </c>
      <c r="E109" s="41">
        <v>315</v>
      </c>
      <c r="F109" s="7">
        <v>6</v>
      </c>
      <c r="G109" s="10">
        <f t="shared" si="100"/>
        <v>22.766568455186945</v>
      </c>
      <c r="H109" s="10">
        <f t="shared" si="100"/>
        <v>24.132562562498162</v>
      </c>
      <c r="I109" s="10">
        <f t="shared" si="100"/>
        <v>25.580516316248051</v>
      </c>
      <c r="J109" s="10">
        <f t="shared" si="100"/>
        <v>27.115347295222936</v>
      </c>
      <c r="K109" s="10">
        <f t="shared" si="100"/>
        <v>28.742268132936314</v>
      </c>
      <c r="L109" s="10">
        <v>30.466804220912493</v>
      </c>
    </row>
    <row r="110" spans="1:12">
      <c r="A110" s="14" t="s">
        <v>254</v>
      </c>
      <c r="B110" s="14" t="s">
        <v>163</v>
      </c>
      <c r="C110" s="14" t="s">
        <v>43</v>
      </c>
      <c r="D110" s="15" t="s">
        <v>255</v>
      </c>
      <c r="E110" s="41">
        <v>253</v>
      </c>
      <c r="F110" s="7">
        <v>5</v>
      </c>
      <c r="G110" s="10">
        <f t="shared" ref="G110:K110" si="101">H110/1.06</f>
        <v>19.054257762239466</v>
      </c>
      <c r="H110" s="10">
        <f t="shared" si="101"/>
        <v>20.197513227973836</v>
      </c>
      <c r="I110" s="10">
        <f t="shared" si="101"/>
        <v>21.409364021652266</v>
      </c>
      <c r="J110" s="10">
        <f t="shared" si="101"/>
        <v>22.693925862951403</v>
      </c>
      <c r="K110" s="10">
        <f t="shared" si="101"/>
        <v>24.055561414728487</v>
      </c>
      <c r="L110" s="10">
        <v>25.498895099612199</v>
      </c>
    </row>
    <row r="111" spans="1:12">
      <c r="A111" s="14" t="s">
        <v>256</v>
      </c>
      <c r="B111" s="14" t="s">
        <v>157</v>
      </c>
      <c r="C111" s="14" t="s">
        <v>43</v>
      </c>
      <c r="D111" s="15" t="s">
        <v>257</v>
      </c>
      <c r="E111" s="41">
        <v>285</v>
      </c>
      <c r="F111" s="7">
        <v>6</v>
      </c>
      <c r="G111" s="10">
        <f t="shared" ref="G111:K111" si="102">H111/1.06</f>
        <v>20.562868634434441</v>
      </c>
      <c r="H111" s="10">
        <f t="shared" si="102"/>
        <v>21.796640752500508</v>
      </c>
      <c r="I111" s="10">
        <f t="shared" si="102"/>
        <v>23.104439197650539</v>
      </c>
      <c r="J111" s="10">
        <f t="shared" si="102"/>
        <v>24.49070554950957</v>
      </c>
      <c r="K111" s="10">
        <f t="shared" si="102"/>
        <v>25.960147882480147</v>
      </c>
      <c r="L111" s="10">
        <v>27.517756755428959</v>
      </c>
    </row>
    <row r="112" spans="1:12">
      <c r="A112" s="14" t="s">
        <v>258</v>
      </c>
      <c r="B112" s="14" t="s">
        <v>259</v>
      </c>
      <c r="C112" s="14" t="s">
        <v>43</v>
      </c>
      <c r="D112" s="15" t="s">
        <v>260</v>
      </c>
      <c r="E112" s="41">
        <v>280</v>
      </c>
      <c r="F112" s="7">
        <v>6</v>
      </c>
      <c r="G112" s="10">
        <f t="shared" ref="G112:K112" si="103">H112/1.06</f>
        <v>20.918791714558985</v>
      </c>
      <c r="H112" s="10">
        <f t="shared" si="103"/>
        <v>22.173919217432527</v>
      </c>
      <c r="I112" s="10">
        <f t="shared" si="103"/>
        <v>23.504354370478481</v>
      </c>
      <c r="J112" s="10">
        <f t="shared" si="103"/>
        <v>24.914615632707189</v>
      </c>
      <c r="K112" s="10">
        <f t="shared" si="103"/>
        <v>26.40949257066962</v>
      </c>
      <c r="L112" s="10">
        <v>27.994062124909799</v>
      </c>
    </row>
    <row r="113" spans="1:12">
      <c r="A113" s="14" t="s">
        <v>263</v>
      </c>
      <c r="B113" s="14" t="s">
        <v>264</v>
      </c>
      <c r="C113" s="14" t="s">
        <v>43</v>
      </c>
      <c r="D113" s="15" t="s">
        <v>265</v>
      </c>
      <c r="E113" s="41">
        <v>228</v>
      </c>
      <c r="F113" s="7">
        <v>5</v>
      </c>
      <c r="G113" s="10">
        <f t="shared" ref="G113:K113" si="104">H113/1.06</f>
        <v>18.249434340402146</v>
      </c>
      <c r="H113" s="10">
        <f t="shared" si="104"/>
        <v>19.344400400826277</v>
      </c>
      <c r="I113" s="10">
        <f t="shared" si="104"/>
        <v>20.505064424875854</v>
      </c>
      <c r="J113" s="10">
        <f t="shared" si="104"/>
        <v>21.735368290368406</v>
      </c>
      <c r="K113" s="10">
        <f t="shared" si="104"/>
        <v>23.039490387790512</v>
      </c>
      <c r="L113" s="10">
        <v>24.421859811057942</v>
      </c>
    </row>
    <row r="114" spans="1:12">
      <c r="A114" s="14" t="s">
        <v>266</v>
      </c>
      <c r="B114" s="14" t="s">
        <v>178</v>
      </c>
      <c r="C114" s="14" t="s">
        <v>43</v>
      </c>
      <c r="D114" s="15" t="s">
        <v>267</v>
      </c>
      <c r="E114" s="41">
        <v>288</v>
      </c>
      <c r="F114" s="7">
        <v>6</v>
      </c>
      <c r="G114" s="10">
        <f t="shared" ref="G114:K114" si="105">H114/1.06</f>
        <v>21.576381252442513</v>
      </c>
      <c r="H114" s="10">
        <f t="shared" si="105"/>
        <v>22.870964127589065</v>
      </c>
      <c r="I114" s="10">
        <f t="shared" si="105"/>
        <v>24.24322197524441</v>
      </c>
      <c r="J114" s="10">
        <f t="shared" si="105"/>
        <v>25.697815293759074</v>
      </c>
      <c r="K114" s="10">
        <f t="shared" si="105"/>
        <v>27.23968421138462</v>
      </c>
      <c r="L114" s="10">
        <v>28.874065264067699</v>
      </c>
    </row>
    <row r="115" spans="1:12">
      <c r="A115" s="14" t="s">
        <v>268</v>
      </c>
      <c r="B115" s="14" t="s">
        <v>269</v>
      </c>
      <c r="C115" s="14" t="s">
        <v>43</v>
      </c>
      <c r="D115" s="15" t="s">
        <v>270</v>
      </c>
      <c r="E115" s="41">
        <v>320</v>
      </c>
      <c r="F115" s="7">
        <v>7</v>
      </c>
      <c r="G115" s="10">
        <f t="shared" ref="G115:K115" si="106">H115/1.06</f>
        <v>23.345546469836624</v>
      </c>
      <c r="H115" s="10">
        <f t="shared" si="106"/>
        <v>24.746279258026821</v>
      </c>
      <c r="I115" s="10">
        <f t="shared" si="106"/>
        <v>26.231056013508432</v>
      </c>
      <c r="J115" s="10">
        <f t="shared" si="106"/>
        <v>27.804919374318938</v>
      </c>
      <c r="K115" s="10">
        <f t="shared" si="106"/>
        <v>29.473214536778077</v>
      </c>
      <c r="L115" s="10">
        <v>31.241607408984763</v>
      </c>
    </row>
    <row r="116" spans="1:12" ht="18.75" customHeight="1">
      <c r="A116" s="14" t="s">
        <v>271</v>
      </c>
      <c r="B116" s="14" t="s">
        <v>272</v>
      </c>
      <c r="C116" s="14" t="s">
        <v>43</v>
      </c>
      <c r="D116" s="15" t="s">
        <v>273</v>
      </c>
      <c r="E116" s="41">
        <v>380</v>
      </c>
      <c r="F116" s="7">
        <v>8</v>
      </c>
      <c r="G116" s="10">
        <f t="shared" ref="G116:K116" si="107">H116/1.06</f>
        <v>25.741573569005777</v>
      </c>
      <c r="H116" s="10">
        <f t="shared" si="107"/>
        <v>27.286067983146125</v>
      </c>
      <c r="I116" s="10">
        <f t="shared" si="107"/>
        <v>28.923232062134893</v>
      </c>
      <c r="J116" s="10">
        <f t="shared" si="107"/>
        <v>30.65862598586299</v>
      </c>
      <c r="K116" s="10">
        <f t="shared" si="107"/>
        <v>32.49814354501477</v>
      </c>
      <c r="L116" s="10">
        <v>34.448032157715659</v>
      </c>
    </row>
    <row r="117" spans="1:12">
      <c r="A117" s="14" t="s">
        <v>274</v>
      </c>
      <c r="B117" s="14" t="s">
        <v>66</v>
      </c>
      <c r="C117" s="14" t="s">
        <v>43</v>
      </c>
      <c r="D117" s="15" t="s">
        <v>275</v>
      </c>
      <c r="E117" s="41">
        <v>320</v>
      </c>
      <c r="F117" s="7">
        <v>7</v>
      </c>
      <c r="G117" s="10">
        <f t="shared" ref="G117:K117" si="108">H117/1.06</f>
        <v>23.567347312424463</v>
      </c>
      <c r="H117" s="10">
        <f t="shared" si="108"/>
        <v>24.981388151169931</v>
      </c>
      <c r="I117" s="10">
        <f t="shared" si="108"/>
        <v>26.480271440240127</v>
      </c>
      <c r="J117" s="10">
        <f t="shared" si="108"/>
        <v>28.069087726654537</v>
      </c>
      <c r="K117" s="10">
        <f t="shared" si="108"/>
        <v>29.75323299025381</v>
      </c>
      <c r="L117" s="10">
        <v>31.53842696966904</v>
      </c>
    </row>
    <row r="118" spans="1:12">
      <c r="A118" s="7" t="s">
        <v>276</v>
      </c>
      <c r="B118" s="7" t="s">
        <v>94</v>
      </c>
      <c r="C118" s="7" t="s">
        <v>43</v>
      </c>
      <c r="D118" s="8" t="s">
        <v>277</v>
      </c>
      <c r="E118" s="9">
        <v>368</v>
      </c>
      <c r="F118" s="7">
        <v>8</v>
      </c>
      <c r="G118" s="10">
        <f t="shared" ref="G118:K118" si="109">H118/1.06</f>
        <v>26.636098489214259</v>
      </c>
      <c r="H118" s="10">
        <f t="shared" si="109"/>
        <v>28.234264398567117</v>
      </c>
      <c r="I118" s="10">
        <f t="shared" si="109"/>
        <v>29.928320262481144</v>
      </c>
      <c r="J118" s="10">
        <f t="shared" si="109"/>
        <v>31.724019478230012</v>
      </c>
      <c r="K118" s="10">
        <f t="shared" si="109"/>
        <v>33.627460646923815</v>
      </c>
      <c r="L118" s="10">
        <v>35.645108285739248</v>
      </c>
    </row>
    <row r="119" spans="1:12">
      <c r="A119" s="7" t="s">
        <v>278</v>
      </c>
      <c r="B119" s="7" t="s">
        <v>279</v>
      </c>
      <c r="C119" s="7" t="s">
        <v>43</v>
      </c>
      <c r="D119" s="8" t="s">
        <v>280</v>
      </c>
      <c r="E119" s="9">
        <v>308</v>
      </c>
      <c r="F119" s="7">
        <v>6</v>
      </c>
      <c r="G119" s="10">
        <f t="shared" ref="G119:K119" si="110">H119/1.06</f>
        <v>22.247909593394553</v>
      </c>
      <c r="H119" s="10">
        <f t="shared" si="110"/>
        <v>23.582784168998227</v>
      </c>
      <c r="I119" s="10">
        <f t="shared" si="110"/>
        <v>24.997751219138124</v>
      </c>
      <c r="J119" s="10">
        <f t="shared" si="110"/>
        <v>26.497616292286413</v>
      </c>
      <c r="K119" s="10">
        <f t="shared" si="110"/>
        <v>28.087473269823597</v>
      </c>
      <c r="L119" s="10">
        <v>29.772721666013016</v>
      </c>
    </row>
    <row r="120" spans="1:12">
      <c r="A120" s="7" t="s">
        <v>281</v>
      </c>
      <c r="B120" s="7" t="s">
        <v>282</v>
      </c>
      <c r="C120" s="7" t="s">
        <v>43</v>
      </c>
      <c r="D120" s="8" t="s">
        <v>283</v>
      </c>
      <c r="E120" s="9">
        <v>280</v>
      </c>
      <c r="F120" s="7">
        <v>6</v>
      </c>
      <c r="G120" s="10">
        <f t="shared" ref="G120:K121" si="111">H120/1.06</f>
        <v>20.564645807743013</v>
      </c>
      <c r="H120" s="10">
        <f t="shared" si="111"/>
        <v>21.798524556207596</v>
      </c>
      <c r="I120" s="10">
        <f t="shared" si="111"/>
        <v>23.106436029580053</v>
      </c>
      <c r="J120" s="10">
        <f t="shared" si="111"/>
        <v>24.492822191354858</v>
      </c>
      <c r="K120" s="10">
        <f t="shared" si="111"/>
        <v>25.96239152283615</v>
      </c>
      <c r="L120" s="10">
        <v>27.520135014206321</v>
      </c>
    </row>
    <row r="121" spans="1:12">
      <c r="A121" s="7" t="s">
        <v>284</v>
      </c>
      <c r="B121" s="7">
        <v>209</v>
      </c>
      <c r="C121" s="7" t="s">
        <v>43</v>
      </c>
      <c r="D121" s="8" t="s">
        <v>285</v>
      </c>
      <c r="E121" s="9">
        <v>376</v>
      </c>
      <c r="F121" s="7">
        <v>8</v>
      </c>
      <c r="G121" s="10">
        <f t="shared" si="111"/>
        <v>26.822913032430769</v>
      </c>
      <c r="H121" s="10">
        <f t="shared" si="111"/>
        <v>28.432287814376618</v>
      </c>
      <c r="I121" s="10">
        <f t="shared" si="111"/>
        <v>30.138225083239217</v>
      </c>
      <c r="J121" s="10">
        <f t="shared" si="111"/>
        <v>31.946518588233573</v>
      </c>
      <c r="K121" s="10">
        <f t="shared" si="111"/>
        <v>33.863309703527591</v>
      </c>
      <c r="L121" s="10">
        <v>35.895108285739248</v>
      </c>
    </row>
    <row r="122" spans="1:12">
      <c r="A122" s="7" t="s">
        <v>286</v>
      </c>
      <c r="B122" s="7" t="s">
        <v>287</v>
      </c>
      <c r="C122" s="7" t="s">
        <v>43</v>
      </c>
      <c r="D122" s="8" t="s">
        <v>288</v>
      </c>
      <c r="E122" s="9">
        <v>178</v>
      </c>
      <c r="F122" s="7">
        <v>3</v>
      </c>
      <c r="G122" s="76">
        <f t="shared" ref="G122:K122" si="112">H122/1.06</f>
        <v>14.314650149569514</v>
      </c>
      <c r="H122" s="76">
        <f t="shared" si="112"/>
        <v>15.173529158543687</v>
      </c>
      <c r="I122" s="10">
        <f t="shared" si="112"/>
        <v>16.083940908056309</v>
      </c>
      <c r="J122" s="10">
        <f t="shared" si="112"/>
        <v>17.048977362539688</v>
      </c>
      <c r="K122" s="10">
        <f t="shared" si="112"/>
        <v>18.071916004292071</v>
      </c>
      <c r="L122" s="10">
        <v>19.156230964549597</v>
      </c>
    </row>
    <row r="123" spans="1:12">
      <c r="A123" s="7" t="s">
        <v>289</v>
      </c>
      <c r="B123" s="7" t="s">
        <v>49</v>
      </c>
      <c r="C123" s="7" t="s">
        <v>43</v>
      </c>
      <c r="D123" s="8" t="s">
        <v>290</v>
      </c>
      <c r="E123" s="9">
        <v>235</v>
      </c>
      <c r="F123" s="7">
        <v>5</v>
      </c>
      <c r="G123" s="10">
        <f t="shared" ref="G123:K123" si="113">H123/1.06</f>
        <v>17.80512835858076</v>
      </c>
      <c r="H123" s="10">
        <f t="shared" si="113"/>
        <v>18.873436060095607</v>
      </c>
      <c r="I123" s="10">
        <f t="shared" si="113"/>
        <v>20.005842223701343</v>
      </c>
      <c r="J123" s="10">
        <f t="shared" si="113"/>
        <v>21.206192757123425</v>
      </c>
      <c r="K123" s="10">
        <f t="shared" si="113"/>
        <v>22.478564322550831</v>
      </c>
      <c r="L123" s="10">
        <v>23.827278181903882</v>
      </c>
    </row>
    <row r="124" spans="1:12">
      <c r="A124" s="7" t="s">
        <v>291</v>
      </c>
      <c r="B124" s="7" t="s">
        <v>292</v>
      </c>
      <c r="C124" s="7" t="s">
        <v>43</v>
      </c>
      <c r="D124" s="8" t="s">
        <v>293</v>
      </c>
      <c r="E124" s="9">
        <v>275</v>
      </c>
      <c r="F124" s="7">
        <v>6</v>
      </c>
      <c r="G124" s="10">
        <f t="shared" ref="G124:K124" si="114">H124/1.06</f>
        <v>20.229524503909836</v>
      </c>
      <c r="H124" s="10">
        <f t="shared" si="114"/>
        <v>21.443295974144426</v>
      </c>
      <c r="I124" s="10">
        <f t="shared" si="114"/>
        <v>22.729893732593094</v>
      </c>
      <c r="J124" s="10">
        <f t="shared" si="114"/>
        <v>24.093687356548681</v>
      </c>
      <c r="K124" s="10">
        <f t="shared" si="114"/>
        <v>25.539308597941602</v>
      </c>
      <c r="L124" s="10">
        <v>27.071667113818098</v>
      </c>
    </row>
    <row r="125" spans="1:12">
      <c r="A125" s="14" t="s">
        <v>294</v>
      </c>
      <c r="B125" s="14" t="s">
        <v>173</v>
      </c>
      <c r="C125" s="14" t="s">
        <v>43</v>
      </c>
      <c r="D125" s="15" t="s">
        <v>295</v>
      </c>
      <c r="E125" s="41">
        <v>308</v>
      </c>
      <c r="F125" s="7">
        <v>6</v>
      </c>
      <c r="G125" s="10">
        <f t="shared" ref="G125:K125" si="115">H125/1.06</f>
        <v>22.069120896680861</v>
      </c>
      <c r="H125" s="10">
        <f t="shared" si="115"/>
        <v>23.393268150481713</v>
      </c>
      <c r="I125" s="10">
        <f t="shared" si="115"/>
        <v>24.796864239510619</v>
      </c>
      <c r="J125" s="10">
        <f t="shared" si="115"/>
        <v>26.284676093881256</v>
      </c>
      <c r="K125" s="10">
        <f t="shared" si="115"/>
        <v>27.861756659514132</v>
      </c>
      <c r="L125" s="10">
        <v>29.533462059084982</v>
      </c>
    </row>
    <row r="126" spans="1:12">
      <c r="A126" s="14" t="s">
        <v>296</v>
      </c>
      <c r="B126" s="14" t="s">
        <v>297</v>
      </c>
      <c r="C126" s="14" t="s">
        <v>43</v>
      </c>
      <c r="D126" s="15" t="s">
        <v>316</v>
      </c>
      <c r="E126" s="41">
        <v>288</v>
      </c>
      <c r="F126" s="7">
        <v>6</v>
      </c>
      <c r="G126" s="10">
        <f t="shared" ref="G126:K126" si="116">H126/1.06</f>
        <v>21.576195641681622</v>
      </c>
      <c r="H126" s="10">
        <f t="shared" si="116"/>
        <v>22.870767380182521</v>
      </c>
      <c r="I126" s="10">
        <f t="shared" si="116"/>
        <v>24.243013422993474</v>
      </c>
      <c r="J126" s="10">
        <f t="shared" si="116"/>
        <v>25.697594228373084</v>
      </c>
      <c r="K126" s="10">
        <f t="shared" si="116"/>
        <v>27.239449882075469</v>
      </c>
      <c r="L126" s="10">
        <v>28.873816874999999</v>
      </c>
    </row>
    <row r="127" spans="1:12">
      <c r="A127" s="14" t="s">
        <v>327</v>
      </c>
      <c r="B127" s="14">
        <v>163</v>
      </c>
      <c r="C127" s="14" t="s">
        <v>43</v>
      </c>
      <c r="D127" s="15" t="s">
        <v>326</v>
      </c>
      <c r="E127" s="41">
        <v>303</v>
      </c>
      <c r="F127" s="7">
        <v>6</v>
      </c>
      <c r="G127" s="10">
        <f t="shared" ref="G127:K127" si="117">H127/1.06</f>
        <v>22.485745679712522</v>
      </c>
      <c r="H127" s="10">
        <f t="shared" si="117"/>
        <v>23.834890420495274</v>
      </c>
      <c r="I127" s="10">
        <f t="shared" si="117"/>
        <v>25.264983845724991</v>
      </c>
      <c r="J127" s="10">
        <f t="shared" si="117"/>
        <v>26.780882876468493</v>
      </c>
      <c r="K127" s="10">
        <f t="shared" si="117"/>
        <v>28.387735849056604</v>
      </c>
      <c r="L127" s="10">
        <v>30.091000000000001</v>
      </c>
    </row>
    <row r="128" spans="1:12">
      <c r="D128" s="75"/>
    </row>
    <row r="129" spans="1:19" ht="15.75">
      <c r="A129" s="46" t="s">
        <v>323</v>
      </c>
      <c r="B129" s="47"/>
      <c r="C129" s="48"/>
      <c r="D129" s="48"/>
      <c r="E129" s="47"/>
      <c r="F129" s="48"/>
      <c r="G129" s="27"/>
      <c r="H129" s="27"/>
      <c r="I129" s="27"/>
      <c r="J129" s="27"/>
    </row>
    <row r="130" spans="1:19" ht="15.75">
      <c r="A130" s="46" t="s">
        <v>324</v>
      </c>
      <c r="B130" s="47"/>
      <c r="C130" s="48"/>
      <c r="D130" s="48"/>
      <c r="E130" s="47"/>
      <c r="F130" s="48"/>
      <c r="G130" s="27"/>
      <c r="H130" s="27"/>
      <c r="I130" s="27"/>
      <c r="J130" s="27"/>
    </row>
    <row r="131" spans="1:19" ht="15.75">
      <c r="A131" s="47"/>
      <c r="B131" s="56" t="s">
        <v>299</v>
      </c>
      <c r="C131" s="57"/>
      <c r="D131" s="57"/>
      <c r="E131" s="47"/>
      <c r="F131" s="48"/>
      <c r="G131" s="27"/>
      <c r="H131" s="27"/>
      <c r="I131" s="27"/>
      <c r="J131" s="27"/>
    </row>
    <row r="132" spans="1:19" ht="15.75">
      <c r="A132" s="59"/>
      <c r="B132" s="59">
        <v>614.62148756399699</v>
      </c>
      <c r="C132" s="48" t="s">
        <v>300</v>
      </c>
      <c r="D132" s="48"/>
      <c r="E132" s="47"/>
      <c r="F132" s="48"/>
      <c r="G132" s="27"/>
      <c r="H132" s="27"/>
      <c r="I132" s="27"/>
      <c r="J132" s="27"/>
    </row>
    <row r="133" spans="1:19" ht="15.75">
      <c r="A133" s="59"/>
      <c r="B133" s="59">
        <v>789.87500409830955</v>
      </c>
      <c r="C133" s="48" t="s">
        <v>301</v>
      </c>
      <c r="D133" s="48"/>
      <c r="E133" s="47"/>
      <c r="F133" s="48"/>
      <c r="G133" s="27"/>
      <c r="H133" s="27"/>
      <c r="I133" s="27"/>
      <c r="J133" s="27"/>
    </row>
    <row r="134" spans="1:19" ht="15.75">
      <c r="A134" s="59"/>
      <c r="B134" s="59">
        <v>966.36270032652556</v>
      </c>
      <c r="C134" s="48" t="s">
        <v>302</v>
      </c>
      <c r="D134" s="48"/>
      <c r="E134" s="47"/>
      <c r="F134" s="48"/>
      <c r="G134" s="27"/>
      <c r="H134" s="27"/>
      <c r="I134" s="27"/>
      <c r="J134" s="27"/>
    </row>
    <row r="135" spans="1:19" ht="15.75">
      <c r="A135" s="59"/>
      <c r="B135" s="59">
        <v>1140.3820371669347</v>
      </c>
      <c r="C135" s="48" t="s">
        <v>303</v>
      </c>
      <c r="D135" s="48"/>
      <c r="E135" s="47"/>
      <c r="F135" s="48"/>
      <c r="G135" s="27"/>
      <c r="H135" s="27"/>
      <c r="I135" s="27"/>
      <c r="J135" s="27"/>
    </row>
    <row r="136" spans="1:19" ht="15.75">
      <c r="A136" s="47"/>
      <c r="B136" s="59"/>
      <c r="C136" s="48"/>
      <c r="D136" s="48"/>
      <c r="E136" s="47"/>
      <c r="F136" s="48"/>
      <c r="G136" s="27"/>
      <c r="H136" s="27"/>
      <c r="I136" s="27"/>
      <c r="J136" s="27"/>
    </row>
    <row r="137" spans="1:19" ht="15.75">
      <c r="A137" s="47"/>
      <c r="B137" s="56" t="s">
        <v>304</v>
      </c>
      <c r="C137" s="57"/>
      <c r="D137" s="57"/>
      <c r="E137" s="47"/>
      <c r="F137" s="48"/>
      <c r="G137" s="27"/>
      <c r="H137" s="27"/>
      <c r="I137" s="27"/>
      <c r="J137" s="27"/>
    </row>
    <row r="138" spans="1:19" ht="15.75">
      <c r="A138" s="47"/>
      <c r="B138" s="60">
        <f>B132/2080</f>
        <v>0.29549109979038318</v>
      </c>
      <c r="C138" s="48" t="s">
        <v>305</v>
      </c>
      <c r="D138" s="48"/>
      <c r="E138" s="47"/>
      <c r="F138" s="48"/>
      <c r="G138" s="27"/>
      <c r="H138" s="27"/>
      <c r="I138" s="27"/>
      <c r="J138" s="27"/>
      <c r="R138" s="1"/>
      <c r="S138" s="1"/>
    </row>
    <row r="139" spans="1:19" ht="15.75">
      <c r="A139" s="47"/>
      <c r="B139" s="60">
        <f>B133/2080</f>
        <v>0.37974759812418729</v>
      </c>
      <c r="C139" s="48" t="s">
        <v>306</v>
      </c>
      <c r="D139" s="48"/>
      <c r="E139" s="47"/>
      <c r="F139" s="48"/>
      <c r="G139" s="27"/>
      <c r="H139" s="27"/>
      <c r="I139" s="27"/>
      <c r="J139" s="27"/>
      <c r="R139" s="1"/>
      <c r="S139" s="1"/>
    </row>
    <row r="140" spans="1:19" ht="15.75">
      <c r="A140" s="47"/>
      <c r="B140" s="60">
        <f>B134/2080</f>
        <v>0.46459745208006037</v>
      </c>
      <c r="C140" s="48" t="s">
        <v>307</v>
      </c>
      <c r="D140" s="48"/>
      <c r="E140" s="47"/>
      <c r="F140" s="48"/>
      <c r="G140" s="27"/>
      <c r="H140" s="27"/>
      <c r="I140" s="27"/>
      <c r="J140" s="27"/>
      <c r="R140" s="1"/>
      <c r="S140" s="1"/>
    </row>
    <row r="141" spans="1:19" s="1" customFormat="1" ht="15.75">
      <c r="A141" s="47"/>
      <c r="B141" s="60">
        <f>B135/2080</f>
        <v>0.54826059479179545</v>
      </c>
      <c r="C141" s="48" t="s">
        <v>308</v>
      </c>
      <c r="D141" s="48"/>
      <c r="E141" s="47"/>
      <c r="F141" s="48"/>
      <c r="G141" s="27"/>
      <c r="H141" s="27"/>
      <c r="I141" s="27"/>
      <c r="J141" s="27"/>
      <c r="M141" s="30"/>
      <c r="N141" s="49"/>
      <c r="O141" s="30"/>
      <c r="P141" s="30"/>
      <c r="Q141" s="30"/>
    </row>
    <row r="142" spans="1:19" s="1" customFormat="1" ht="15.75">
      <c r="A142" s="32"/>
      <c r="C142" s="27"/>
      <c r="D142" s="27"/>
      <c r="F142" s="27"/>
      <c r="G142" s="27"/>
      <c r="H142" s="27"/>
      <c r="I142" s="27"/>
      <c r="J142" s="27"/>
      <c r="M142" s="30"/>
      <c r="N142" s="49"/>
      <c r="O142" s="30"/>
      <c r="P142" s="30"/>
      <c r="Q142" s="30"/>
    </row>
    <row r="143" spans="1:19" s="1" customFormat="1" ht="15.75">
      <c r="A143" s="53" t="s">
        <v>309</v>
      </c>
      <c r="C143" s="27"/>
      <c r="D143" s="27"/>
      <c r="F143" s="27"/>
      <c r="G143" s="27"/>
      <c r="H143" s="27"/>
      <c r="I143" s="27"/>
      <c r="J143" s="27"/>
      <c r="M143" s="30"/>
      <c r="N143" s="49"/>
      <c r="O143" s="30"/>
      <c r="P143" s="30"/>
      <c r="Q143" s="30"/>
    </row>
    <row r="144" spans="1:19" s="1" customFormat="1" ht="15.75">
      <c r="A144" s="46" t="s">
        <v>320</v>
      </c>
      <c r="B144" s="47"/>
      <c r="C144" s="48"/>
      <c r="D144" s="48"/>
      <c r="E144" s="47"/>
      <c r="F144" s="48"/>
      <c r="G144" s="48"/>
      <c r="H144" s="48"/>
      <c r="I144" s="48"/>
      <c r="J144" s="48"/>
      <c r="K144" s="47"/>
      <c r="L144" s="47"/>
      <c r="M144" s="49"/>
      <c r="N144" s="49"/>
      <c r="O144" s="30"/>
      <c r="P144" s="30"/>
      <c r="Q144" s="30"/>
    </row>
    <row r="145" spans="1:19" s="1" customFormat="1" ht="15.75">
      <c r="A145" s="50">
        <v>1.165</v>
      </c>
      <c r="B145" s="63" t="s">
        <v>329</v>
      </c>
      <c r="C145" s="48"/>
      <c r="D145" s="48"/>
      <c r="E145" s="47"/>
      <c r="F145" s="48"/>
      <c r="G145" s="48"/>
      <c r="H145" s="48"/>
      <c r="I145" s="48"/>
      <c r="J145" s="48"/>
      <c r="K145" s="47"/>
      <c r="L145" s="47"/>
      <c r="M145" s="49"/>
      <c r="N145" s="49"/>
      <c r="O145" s="30"/>
      <c r="P145" s="30"/>
      <c r="Q145" s="30"/>
    </row>
    <row r="146" spans="1:19" s="1" customFormat="1" ht="15.75">
      <c r="A146" s="47"/>
      <c r="B146" s="51" t="s">
        <v>330</v>
      </c>
      <c r="C146" s="48"/>
      <c r="D146" s="48"/>
      <c r="E146" s="47"/>
      <c r="F146" s="47"/>
      <c r="G146" s="48"/>
      <c r="H146" s="47"/>
      <c r="I146" s="47"/>
      <c r="J146" s="48"/>
      <c r="K146" s="47"/>
      <c r="L146" s="47"/>
      <c r="M146" s="49"/>
      <c r="N146" s="30"/>
      <c r="O146" s="30"/>
      <c r="P146" s="30"/>
      <c r="Q146" s="30"/>
    </row>
    <row r="147" spans="1:19" s="1" customFormat="1" ht="15.75">
      <c r="A147" s="50">
        <v>1.165</v>
      </c>
      <c r="B147" s="46" t="s">
        <v>322</v>
      </c>
      <c r="C147" s="48"/>
      <c r="D147" s="48"/>
      <c r="E147" s="47"/>
      <c r="F147" s="48"/>
      <c r="G147" s="48"/>
      <c r="H147" s="48"/>
      <c r="I147" s="48"/>
      <c r="J147" s="48"/>
      <c r="K147" s="47"/>
      <c r="L147" s="47"/>
      <c r="M147" s="49"/>
      <c r="N147" s="30"/>
      <c r="O147" s="30"/>
      <c r="P147" s="30"/>
      <c r="Q147" s="30"/>
    </row>
    <row r="148" spans="1:19" s="1" customFormat="1" ht="15.75">
      <c r="A148" s="47"/>
      <c r="B148" s="46" t="s">
        <v>331</v>
      </c>
      <c r="C148" s="48"/>
      <c r="D148" s="48"/>
      <c r="E148" s="64"/>
      <c r="F148" s="48"/>
      <c r="I148" s="48"/>
      <c r="J148" s="48"/>
      <c r="K148" s="47"/>
      <c r="L148" s="47"/>
      <c r="M148" s="49"/>
      <c r="N148" s="49"/>
      <c r="O148" s="49"/>
      <c r="P148" s="49"/>
      <c r="Q148" s="49"/>
      <c r="R148" s="47"/>
      <c r="S148" s="47"/>
    </row>
    <row r="149" spans="1:19" s="1" customFormat="1" ht="15.75">
      <c r="C149" s="27"/>
      <c r="D149" s="27"/>
      <c r="F149" s="27"/>
      <c r="G149" s="27"/>
      <c r="H149" s="27"/>
      <c r="I149" s="27"/>
      <c r="J149" s="27"/>
      <c r="M149" s="30"/>
      <c r="N149" s="49"/>
      <c r="O149" s="49"/>
      <c r="P149" s="49"/>
      <c r="Q149" s="49"/>
      <c r="R149" s="47"/>
      <c r="S149" s="47"/>
    </row>
    <row r="150" spans="1:19" s="1" customFormat="1" ht="15.75">
      <c r="C150" s="27"/>
      <c r="D150" s="27"/>
      <c r="F150" s="27"/>
      <c r="G150" s="27"/>
      <c r="H150" s="27"/>
      <c r="I150" s="27"/>
      <c r="J150" s="27"/>
      <c r="M150" s="30"/>
      <c r="N150" s="49"/>
      <c r="O150" s="49"/>
      <c r="P150" s="49"/>
      <c r="Q150" s="49"/>
      <c r="R150" s="47"/>
      <c r="S150" s="47"/>
    </row>
    <row r="151" spans="1:19" s="47" customFormat="1" ht="15.75">
      <c r="A151" s="53" t="s">
        <v>310</v>
      </c>
      <c r="C151" s="48"/>
      <c r="D151" s="48"/>
      <c r="F151" s="48"/>
      <c r="G151" s="48"/>
      <c r="H151" s="48"/>
      <c r="I151" s="48"/>
      <c r="J151" s="48"/>
      <c r="M151" s="49"/>
      <c r="N151" s="49"/>
      <c r="O151" s="49"/>
      <c r="P151" s="49"/>
      <c r="Q151" s="49"/>
      <c r="R151" s="49"/>
      <c r="S151" s="49"/>
    </row>
    <row r="152" spans="1:19" s="47" customFormat="1" ht="15.75">
      <c r="A152" s="46" t="s">
        <v>334</v>
      </c>
      <c r="C152" s="48"/>
      <c r="D152" s="48"/>
      <c r="E152" s="48"/>
      <c r="G152" s="48"/>
      <c r="J152" s="52"/>
      <c r="K152" s="48"/>
      <c r="M152" s="49"/>
      <c r="N152" s="49"/>
      <c r="O152" s="49"/>
      <c r="P152" s="49"/>
      <c r="Q152" s="49"/>
    </row>
    <row r="153" spans="1:19" s="47" customFormat="1" ht="15.75">
      <c r="A153" s="54" t="e">
        <f>ROUND(#REF!*1.015,3)</f>
        <v>#REF!</v>
      </c>
      <c r="B153" s="46" t="s">
        <v>313</v>
      </c>
      <c r="C153" s="48"/>
      <c r="D153" s="48"/>
      <c r="E153" s="48"/>
      <c r="G153" s="48"/>
      <c r="H153" s="48"/>
      <c r="I153" s="48"/>
      <c r="J153" s="48"/>
      <c r="M153" s="49"/>
      <c r="N153" s="49"/>
      <c r="O153" s="49"/>
      <c r="P153" s="49"/>
      <c r="Q153" s="49"/>
    </row>
    <row r="154" spans="1:19" s="49" customFormat="1" ht="15.75">
      <c r="A154" s="46"/>
      <c r="B154" s="47"/>
      <c r="C154" s="47"/>
      <c r="D154" s="48"/>
      <c r="E154" s="47"/>
      <c r="F154" s="47"/>
      <c r="G154" s="47"/>
      <c r="H154" s="47"/>
      <c r="I154" s="47"/>
      <c r="J154" s="47"/>
      <c r="K154" s="47"/>
      <c r="L154" s="47"/>
      <c r="R154" s="47"/>
      <c r="S154" s="47"/>
    </row>
    <row r="155" spans="1:19" s="47" customFormat="1" ht="15.75">
      <c r="A155" s="53" t="s">
        <v>311</v>
      </c>
      <c r="D155" s="48"/>
      <c r="M155" s="49"/>
      <c r="N155" s="49"/>
      <c r="O155" s="49"/>
      <c r="P155" s="49"/>
      <c r="Q155" s="49"/>
    </row>
    <row r="156" spans="1:19" s="47" customFormat="1" ht="15.75">
      <c r="A156" s="46" t="s">
        <v>321</v>
      </c>
      <c r="D156" s="48"/>
      <c r="M156" s="49"/>
      <c r="N156" s="49"/>
      <c r="O156" s="49"/>
      <c r="P156" s="49"/>
      <c r="Q156" s="49"/>
      <c r="R156" s="49"/>
      <c r="S156" s="49"/>
    </row>
    <row r="157" spans="1:19" s="47" customFormat="1" ht="15.75">
      <c r="A157" s="46" t="s">
        <v>328</v>
      </c>
      <c r="B157" s="46"/>
      <c r="D157" s="48"/>
      <c r="M157" s="49"/>
      <c r="N157" s="49"/>
      <c r="O157" s="49"/>
      <c r="P157" s="49"/>
      <c r="Q157" s="49"/>
    </row>
    <row r="158" spans="1:19" s="47" customFormat="1" ht="15.75">
      <c r="A158" s="54" t="e">
        <f>ROUND(#REF!*1.015,3)</f>
        <v>#REF!</v>
      </c>
      <c r="B158" s="55" t="s">
        <v>332</v>
      </c>
      <c r="C158" s="46" t="s">
        <v>314</v>
      </c>
      <c r="D158" s="48"/>
      <c r="M158" s="49"/>
      <c r="N158" s="49"/>
      <c r="O158" s="49"/>
      <c r="P158" s="49"/>
      <c r="Q158" s="49"/>
    </row>
    <row r="159" spans="1:19" s="49" customFormat="1" ht="15.75">
      <c r="A159" s="46"/>
      <c r="B159" s="46"/>
      <c r="C159" s="47"/>
      <c r="D159" s="48"/>
      <c r="E159" s="47"/>
      <c r="F159" s="47"/>
      <c r="G159" s="47"/>
      <c r="H159" s="47"/>
      <c r="I159" s="47"/>
      <c r="J159" s="47"/>
      <c r="K159" s="47"/>
      <c r="L159" s="47"/>
      <c r="R159" s="47"/>
      <c r="S159" s="47"/>
    </row>
    <row r="160" spans="1:19" s="47" customFormat="1" ht="15.75">
      <c r="A160" s="46" t="s">
        <v>312</v>
      </c>
      <c r="B160" s="46"/>
      <c r="D160" s="48"/>
      <c r="M160" s="49"/>
      <c r="N160" s="49"/>
      <c r="O160" s="49"/>
      <c r="P160" s="49"/>
      <c r="Q160" s="49"/>
    </row>
    <row r="161" spans="1:19" s="47" customFormat="1" ht="15.75">
      <c r="A161" s="50" t="e">
        <f>ROUND(#REF!*1.015,3)</f>
        <v>#REF!</v>
      </c>
      <c r="B161" s="46" t="s">
        <v>333</v>
      </c>
      <c r="D161" s="48"/>
      <c r="L161" s="55"/>
      <c r="M161" s="46"/>
      <c r="N161" s="30"/>
      <c r="O161" s="30"/>
      <c r="P161" s="30"/>
      <c r="Q161" s="30"/>
      <c r="R161" s="30"/>
      <c r="S161" s="30"/>
    </row>
    <row r="162" spans="1:19" s="47" customFormat="1" ht="15.75">
      <c r="B162" s="46" t="s">
        <v>317</v>
      </c>
      <c r="D162" s="48"/>
      <c r="M162" s="49"/>
      <c r="N162" s="30"/>
      <c r="O162" s="30"/>
      <c r="P162" s="30"/>
      <c r="Q162" s="30"/>
      <c r="R162" s="30"/>
      <c r="S162" s="30"/>
    </row>
    <row r="163" spans="1:19" s="47" customFormat="1" ht="15.75">
      <c r="D163" s="48"/>
      <c r="M163" s="49"/>
      <c r="N163" s="30"/>
      <c r="O163" s="30"/>
      <c r="P163" s="30"/>
      <c r="Q163" s="30"/>
      <c r="R163" s="30"/>
      <c r="S163" s="30"/>
    </row>
  </sheetData>
  <sheetProtection sheet="1" objects="1" scenarios="1"/>
  <mergeCells count="4">
    <mergeCell ref="B4:F4"/>
    <mergeCell ref="A3:L3"/>
    <mergeCell ref="A1:K1"/>
    <mergeCell ref="B2:M2"/>
  </mergeCells>
  <pageMargins left="0.25" right="0.25" top="0.75" bottom="0.75" header="0.3" footer="0.3"/>
  <pageSetup paperSize="5"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25265-25FA-411A-84C4-864077AD059D}">
  <sheetPr codeName="Sheet12">
    <tabColor theme="1"/>
  </sheetPr>
  <dimension ref="A1:AE192"/>
  <sheetViews>
    <sheetView showGridLines="0" workbookViewId="0">
      <selection activeCell="G197" sqref="G197"/>
    </sheetView>
  </sheetViews>
  <sheetFormatPr defaultColWidth="9.28515625" defaultRowHeight="15.75"/>
  <cols>
    <col min="1" max="1" width="8.5703125" style="207" customWidth="1"/>
    <col min="2" max="2" width="9.7109375" style="385" customWidth="1"/>
    <col min="3" max="3" width="6" style="207" customWidth="1"/>
    <col min="4" max="4" width="46.28515625" style="386" customWidth="1"/>
    <col min="5" max="5" width="7.7109375" style="207" customWidth="1"/>
    <col min="6" max="6" width="8.7109375" style="207" bestFit="1" customWidth="1"/>
    <col min="7" max="10" width="11.5703125" style="387" bestFit="1" customWidth="1"/>
    <col min="11" max="11" width="11.7109375" style="387" bestFit="1" customWidth="1"/>
    <col min="12" max="12" width="26" style="207" customWidth="1"/>
    <col min="13" max="13" width="12.7109375" style="289" hidden="1" customWidth="1"/>
    <col min="14" max="14" width="14.28515625" style="290" hidden="1" customWidth="1"/>
    <col min="15" max="15" width="14.7109375" style="290" hidden="1" customWidth="1"/>
    <col min="16" max="16" width="49.7109375" style="290" hidden="1" customWidth="1"/>
    <col min="17" max="20" width="11.7109375" style="289" hidden="1" customWidth="1"/>
    <col min="21" max="21" width="12.28515625" style="289" hidden="1" customWidth="1"/>
    <col min="22" max="22" width="9.28515625" style="206" hidden="1" customWidth="1"/>
    <col min="23" max="23" width="12.7109375" style="313" hidden="1" customWidth="1"/>
    <col min="24" max="24" width="14.28515625" style="313" hidden="1" customWidth="1"/>
    <col min="25" max="25" width="14.7109375" style="313" hidden="1" customWidth="1"/>
    <col min="26" max="26" width="49.7109375" style="313" hidden="1" customWidth="1"/>
    <col min="27" max="30" width="11.7109375" style="313" hidden="1" customWidth="1"/>
    <col min="31" max="31" width="12.28515625" style="313" hidden="1" customWidth="1"/>
    <col min="32" max="33" width="0" style="206" hidden="1" customWidth="1"/>
    <col min="34" max="16384" width="9.28515625" style="206"/>
  </cols>
  <sheetData>
    <row r="1" spans="1:31">
      <c r="A1" s="455" t="s">
        <v>718</v>
      </c>
      <c r="B1" s="455"/>
      <c r="C1" s="455"/>
      <c r="D1" s="455"/>
    </row>
    <row r="2" spans="1:31">
      <c r="A2" s="456" t="s">
        <v>691</v>
      </c>
      <c r="B2" s="457"/>
      <c r="C2" s="457"/>
      <c r="D2" s="457"/>
      <c r="E2" s="457"/>
      <c r="F2" s="457"/>
      <c r="G2" s="457"/>
      <c r="H2" s="457"/>
      <c r="I2" s="457"/>
      <c r="J2" s="457"/>
      <c r="K2" s="457"/>
      <c r="L2" s="333"/>
      <c r="M2" s="293"/>
      <c r="N2" s="290" t="s">
        <v>629</v>
      </c>
      <c r="O2" s="334">
        <v>1.0249999999999999</v>
      </c>
    </row>
    <row r="3" spans="1:31" s="49" customFormat="1" ht="15.75" customHeight="1">
      <c r="A3" s="456" t="s">
        <v>639</v>
      </c>
      <c r="B3" s="456"/>
      <c r="C3" s="456"/>
      <c r="D3" s="456"/>
      <c r="E3" s="335"/>
      <c r="F3" s="335"/>
      <c r="G3" s="335"/>
      <c r="H3" s="335"/>
      <c r="I3" s="335"/>
      <c r="J3" s="335"/>
      <c r="K3" s="335"/>
      <c r="L3" s="336"/>
      <c r="M3" s="337"/>
      <c r="N3" s="339" t="s">
        <v>616</v>
      </c>
      <c r="O3" s="339" t="s">
        <v>627</v>
      </c>
      <c r="P3" s="339"/>
      <c r="Q3" s="338"/>
      <c r="R3" s="338"/>
      <c r="S3" s="338"/>
      <c r="T3" s="338"/>
      <c r="U3" s="338"/>
      <c r="W3" s="340"/>
      <c r="X3" s="340"/>
      <c r="Y3" s="340"/>
      <c r="Z3" s="340"/>
      <c r="AA3" s="340"/>
      <c r="AB3" s="340"/>
      <c r="AC3" s="340"/>
      <c r="AD3" s="340"/>
      <c r="AE3" s="340"/>
    </row>
    <row r="4" spans="1:31" s="49" customFormat="1" ht="18.75" customHeight="1">
      <c r="A4" s="341" t="s">
        <v>654</v>
      </c>
      <c r="B4" s="335"/>
      <c r="C4" s="335"/>
      <c r="D4" s="335"/>
      <c r="E4" s="335"/>
      <c r="F4" s="335"/>
      <c r="G4" s="335"/>
      <c r="H4" s="335"/>
      <c r="I4" s="335"/>
      <c r="J4" s="335"/>
      <c r="K4" s="335"/>
      <c r="L4" s="336"/>
      <c r="M4" s="337"/>
      <c r="N4" s="339"/>
      <c r="O4" s="339"/>
      <c r="P4" s="339"/>
      <c r="Q4" s="338"/>
      <c r="R4" s="338"/>
      <c r="S4" s="338"/>
      <c r="T4" s="338"/>
      <c r="U4" s="338"/>
      <c r="W4" s="340"/>
      <c r="X4" s="340"/>
      <c r="Y4" s="340"/>
      <c r="Z4" s="340"/>
      <c r="AA4" s="340"/>
      <c r="AB4" s="340"/>
      <c r="AC4" s="340"/>
      <c r="AD4" s="340"/>
      <c r="AE4" s="340"/>
    </row>
    <row r="5" spans="1:31" s="49" customFormat="1">
      <c r="A5" s="397" t="s">
        <v>714</v>
      </c>
      <c r="B5" s="335"/>
      <c r="C5" s="335"/>
      <c r="D5" s="335"/>
      <c r="E5" s="335"/>
      <c r="F5" s="335"/>
      <c r="G5" s="335"/>
      <c r="H5" s="335"/>
      <c r="I5" s="335"/>
      <c r="J5" s="335"/>
      <c r="K5" s="335"/>
      <c r="L5" s="336"/>
      <c r="M5" s="337"/>
      <c r="N5" s="339"/>
      <c r="O5" s="339"/>
      <c r="P5" s="339"/>
      <c r="Q5" s="338"/>
      <c r="R5" s="338"/>
      <c r="S5" s="338"/>
      <c r="T5" s="338"/>
      <c r="U5" s="338"/>
      <c r="W5" s="340"/>
      <c r="X5" s="340"/>
      <c r="Y5" s="340"/>
      <c r="Z5" s="340"/>
      <c r="AA5" s="340"/>
      <c r="AB5" s="340"/>
      <c r="AC5" s="340"/>
      <c r="AD5" s="340"/>
      <c r="AE5" s="340"/>
    </row>
    <row r="6" spans="1:31" s="49" customFormat="1">
      <c r="L6" s="336"/>
      <c r="M6" s="337"/>
      <c r="N6" s="339"/>
      <c r="O6" s="339"/>
      <c r="P6" s="339"/>
      <c r="Q6" s="338"/>
      <c r="R6" s="338"/>
      <c r="S6" s="338"/>
      <c r="T6" s="338"/>
      <c r="U6" s="338"/>
      <c r="W6" s="340"/>
      <c r="X6" s="340"/>
      <c r="Y6" s="340"/>
      <c r="Z6" s="340"/>
      <c r="AA6" s="340"/>
      <c r="AB6" s="340"/>
      <c r="AC6" s="340"/>
      <c r="AD6" s="340"/>
      <c r="AE6" s="340"/>
    </row>
    <row r="7" spans="1:31" s="49" customFormat="1">
      <c r="A7" s="324"/>
      <c r="B7" s="342"/>
      <c r="C7" s="342"/>
      <c r="D7" s="342"/>
      <c r="E7" s="342"/>
      <c r="F7" s="342"/>
      <c r="G7" s="342"/>
      <c r="H7" s="342"/>
      <c r="I7" s="342"/>
      <c r="J7" s="342"/>
      <c r="K7" s="342"/>
      <c r="L7" s="336"/>
      <c r="M7" s="337"/>
      <c r="N7" s="339"/>
      <c r="O7" s="339"/>
      <c r="P7" s="339"/>
      <c r="Q7" s="338"/>
      <c r="R7" s="338"/>
      <c r="S7" s="338"/>
      <c r="T7" s="338"/>
      <c r="U7" s="338"/>
      <c r="W7" s="340"/>
      <c r="X7" s="340"/>
      <c r="Y7" s="340"/>
      <c r="Z7" s="340"/>
      <c r="AA7" s="340"/>
      <c r="AB7" s="340"/>
      <c r="AC7" s="340"/>
      <c r="AD7" s="340"/>
      <c r="AE7" s="340"/>
    </row>
    <row r="8" spans="1:31">
      <c r="A8" s="343"/>
      <c r="B8" s="458"/>
      <c r="C8" s="458"/>
      <c r="D8" s="458"/>
      <c r="E8" s="458"/>
      <c r="F8" s="458"/>
      <c r="G8" s="344"/>
      <c r="H8" s="344"/>
      <c r="I8" s="344"/>
      <c r="J8" s="344"/>
      <c r="K8" s="344"/>
      <c r="L8" s="239"/>
      <c r="M8" s="293"/>
      <c r="Q8" s="289">
        <v>4</v>
      </c>
      <c r="R8" s="289">
        <v>5</v>
      </c>
      <c r="S8" s="289">
        <v>6</v>
      </c>
      <c r="T8" s="289">
        <v>7</v>
      </c>
      <c r="U8" s="289">
        <v>8</v>
      </c>
    </row>
    <row r="9" spans="1:31" ht="47.25">
      <c r="A9" s="345" t="s">
        <v>8</v>
      </c>
      <c r="B9" s="346" t="s">
        <v>9</v>
      </c>
      <c r="C9" s="345" t="s">
        <v>360</v>
      </c>
      <c r="D9" s="347" t="s">
        <v>10</v>
      </c>
      <c r="E9" s="345" t="s">
        <v>359</v>
      </c>
      <c r="F9" s="345" t="s">
        <v>12</v>
      </c>
      <c r="G9" s="348" t="s">
        <v>366</v>
      </c>
      <c r="H9" s="348" t="s">
        <v>14</v>
      </c>
      <c r="I9" s="348" t="s">
        <v>15</v>
      </c>
      <c r="J9" s="348" t="s">
        <v>16</v>
      </c>
      <c r="K9" s="348" t="s">
        <v>367</v>
      </c>
      <c r="L9" s="321"/>
      <c r="M9" s="349" t="s">
        <v>587</v>
      </c>
      <c r="N9" s="350" t="s">
        <v>8</v>
      </c>
      <c r="O9" s="350" t="s">
        <v>9</v>
      </c>
      <c r="P9" s="351" t="s">
        <v>10</v>
      </c>
      <c r="Q9" s="352" t="s">
        <v>366</v>
      </c>
      <c r="R9" s="352" t="s">
        <v>14</v>
      </c>
      <c r="S9" s="352" t="s">
        <v>15</v>
      </c>
      <c r="T9" s="352" t="s">
        <v>16</v>
      </c>
      <c r="U9" s="352" t="s">
        <v>367</v>
      </c>
      <c r="W9" s="353" t="s">
        <v>587</v>
      </c>
      <c r="X9" s="354" t="s">
        <v>8</v>
      </c>
      <c r="Y9" s="354" t="s">
        <v>9</v>
      </c>
      <c r="Z9" s="355" t="s">
        <v>10</v>
      </c>
      <c r="AA9" s="356" t="s">
        <v>366</v>
      </c>
      <c r="AB9" s="356" t="s">
        <v>14</v>
      </c>
      <c r="AC9" s="356" t="s">
        <v>15</v>
      </c>
      <c r="AD9" s="356" t="s">
        <v>16</v>
      </c>
      <c r="AE9" s="356" t="s">
        <v>367</v>
      </c>
    </row>
    <row r="10" spans="1:31">
      <c r="A10" s="357" t="s">
        <v>110</v>
      </c>
      <c r="B10" s="358" t="s">
        <v>664</v>
      </c>
      <c r="C10" s="357" t="s">
        <v>43</v>
      </c>
      <c r="D10" s="359" t="s">
        <v>662</v>
      </c>
      <c r="E10" s="357">
        <v>311</v>
      </c>
      <c r="F10" s="357">
        <v>6</v>
      </c>
      <c r="G10" s="360">
        <f t="shared" ref="G10:G42" ca="1" si="0">Q10</f>
        <v>28.300999999999998</v>
      </c>
      <c r="H10" s="360">
        <f t="shared" ref="H10:H42" ca="1" si="1">R10</f>
        <v>29.716999999999999</v>
      </c>
      <c r="I10" s="360">
        <f t="shared" ref="I10:I42" ca="1" si="2">S10</f>
        <v>31.202000000000002</v>
      </c>
      <c r="J10" s="360">
        <f t="shared" ref="J10:J42" ca="1" si="3">T10</f>
        <v>32.762</v>
      </c>
      <c r="K10" s="360">
        <f t="shared" ref="K10:K42" ca="1" si="4">U10</f>
        <v>34.401000000000003</v>
      </c>
      <c r="L10" s="321"/>
      <c r="M10" s="293" t="s">
        <v>588</v>
      </c>
      <c r="N10" s="290" t="str">
        <f t="shared" ref="N10:N42" si="5">A10</f>
        <v>02845C</v>
      </c>
      <c r="O10" s="361" t="str">
        <f t="shared" ref="O10:O42" si="6">B10</f>
        <v>141</v>
      </c>
      <c r="P10" s="290" t="str">
        <f t="shared" ref="P10:P42" si="7">D10</f>
        <v xml:space="preserve">311 Customer Service Agent I </v>
      </c>
      <c r="Q10" s="362" cm="1">
        <f t="array" aca="1" ref="Q10" ca="1">ROUND(IF($M10="Y",VLOOKUP($N10,INDIRECT($O$3),Q$8,0)*INDIRECT($N$2),VLOOKUP($N10,INDIRECT($O$3),Q$8,0)),IF(LEFT($C10,1)="N",3,0))</f>
        <v>28.300999999999998</v>
      </c>
      <c r="R10" s="362" cm="1">
        <f t="array" aca="1" ref="R10" ca="1">ROUND(IF($M10="Y",VLOOKUP($N10,INDIRECT($O$3),R$8,0)*INDIRECT($N$2),VLOOKUP($N10,INDIRECT($O$3),R$8,0)),IF(LEFT($C10,1)="N",3,0))</f>
        <v>29.716999999999999</v>
      </c>
      <c r="S10" s="362" cm="1">
        <f t="array" aca="1" ref="S10" ca="1">ROUND(IF($M10="Y",VLOOKUP($N10,INDIRECT($O$3),S$8,0)*INDIRECT($N$2),VLOOKUP($N10,INDIRECT($O$3),S$8,0)),IF(LEFT($C10,1)="N",3,0))</f>
        <v>31.202000000000002</v>
      </c>
      <c r="T10" s="362" cm="1">
        <f t="array" aca="1" ref="T10" ca="1">ROUND(IF($M10="Y",VLOOKUP($N10,INDIRECT($O$3),T$8,0)*INDIRECT($N$2),VLOOKUP($N10,INDIRECT($O$3),T$8,0)),IF(LEFT($C10,1)="N",3,0))</f>
        <v>32.762</v>
      </c>
      <c r="U10" s="362" cm="1">
        <f t="array" aca="1" ref="U10" ca="1">ROUND(IF($M10="Y",VLOOKUP($N10,INDIRECT($O$3),U$8,0)*INDIRECT($N$2),VLOOKUP($N10,INDIRECT($O$3),U$8,0)),IF(LEFT($C10,1)="N",3,0))</f>
        <v>34.401000000000003</v>
      </c>
      <c r="W10" s="363" t="str">
        <f t="shared" ref="W10:W20" si="8">M10</f>
        <v>Y</v>
      </c>
      <c r="X10" s="313" t="str">
        <f t="shared" ref="X10:X20" si="9">N10</f>
        <v>02845C</v>
      </c>
      <c r="Y10" s="364" t="str">
        <f t="shared" ref="Y10:Y20" si="10">O10</f>
        <v>141</v>
      </c>
      <c r="Z10" s="313" t="str">
        <f t="shared" ref="Z10:Z20" si="11">P10</f>
        <v xml:space="preserve">311 Customer Service Agent I </v>
      </c>
      <c r="AA10" s="365">
        <f t="shared" ref="AA10:AA20" ca="1" si="12">IF(LEFT($C10,1)="N",Q10,ROUNDUP(Q10/2080,3))</f>
        <v>28.300999999999998</v>
      </c>
      <c r="AB10" s="365">
        <f t="shared" ref="AB10:AB20" ca="1" si="13">IF(LEFT($C10,1)="N",R10,ROUNDUP(R10/2080,3))</f>
        <v>29.716999999999999</v>
      </c>
      <c r="AC10" s="365">
        <f t="shared" ref="AC10:AC20" ca="1" si="14">IF(LEFT($C10,1)="N",S10,ROUNDUP(S10/2080,3))</f>
        <v>31.202000000000002</v>
      </c>
      <c r="AD10" s="365">
        <f t="shared" ref="AD10:AD20" ca="1" si="15">IF(LEFT($C10,1)="N",T10,ROUNDUP(T10/2080,3))</f>
        <v>32.762</v>
      </c>
      <c r="AE10" s="365">
        <f t="shared" ref="AE10:AE20" ca="1" si="16">IF(LEFT($C10,1)="N",U10,ROUNDUP(U10/2080,3))</f>
        <v>34.401000000000003</v>
      </c>
    </row>
    <row r="11" spans="1:31">
      <c r="A11" s="357" t="s">
        <v>112</v>
      </c>
      <c r="B11" s="358" t="s">
        <v>66</v>
      </c>
      <c r="C11" s="357" t="s">
        <v>43</v>
      </c>
      <c r="D11" s="359" t="s">
        <v>663</v>
      </c>
      <c r="E11" s="357">
        <v>326</v>
      </c>
      <c r="F11" s="357">
        <v>7</v>
      </c>
      <c r="G11" s="360">
        <f t="shared" ca="1" si="0"/>
        <v>29.391999999999999</v>
      </c>
      <c r="H11" s="360">
        <f t="shared" ca="1" si="1"/>
        <v>30.861999999999998</v>
      </c>
      <c r="I11" s="360">
        <f t="shared" ca="1" si="2"/>
        <v>32.405000000000001</v>
      </c>
      <c r="J11" s="360">
        <f t="shared" ca="1" si="3"/>
        <v>34.026000000000003</v>
      </c>
      <c r="K11" s="360">
        <f t="shared" ca="1" si="4"/>
        <v>35.725999999999999</v>
      </c>
      <c r="L11" s="321"/>
      <c r="M11" s="293" t="s">
        <v>588</v>
      </c>
      <c r="N11" s="290" t="str">
        <f t="shared" si="5"/>
        <v>02846C</v>
      </c>
      <c r="O11" s="361" t="str">
        <f t="shared" si="6"/>
        <v>064</v>
      </c>
      <c r="P11" s="290" t="str">
        <f t="shared" si="7"/>
        <v xml:space="preserve">311 Customer Service Agent II </v>
      </c>
      <c r="Q11" s="362" cm="1">
        <f t="array" aca="1" ref="Q11" ca="1">ROUND(IF($M11="Y",VLOOKUP($N11,INDIRECT($O$3),Q$8,0)*INDIRECT($N$2),VLOOKUP($N11,INDIRECT($O$3),Q$8,0)),IF(LEFT($C11,1)="N",3,0))</f>
        <v>29.391999999999999</v>
      </c>
      <c r="R11" s="362" cm="1">
        <f t="array" aca="1" ref="R11" ca="1">ROUND(IF($M11="Y",VLOOKUP($N11,INDIRECT($O$3),R$8,0)*INDIRECT($N$2),VLOOKUP($N11,INDIRECT($O$3),R$8,0)),IF(LEFT($C11,1)="N",3,0))</f>
        <v>30.861999999999998</v>
      </c>
      <c r="S11" s="362" cm="1">
        <f t="array" aca="1" ref="S11" ca="1">ROUND(IF($M11="Y",VLOOKUP($N11,INDIRECT($O$3),S$8,0)*INDIRECT($N$2),VLOOKUP($N11,INDIRECT($O$3),S$8,0)),IF(LEFT($C11,1)="N",3,0))</f>
        <v>32.405000000000001</v>
      </c>
      <c r="T11" s="362" cm="1">
        <f t="array" aca="1" ref="T11" ca="1">ROUND(IF($M11="Y",VLOOKUP($N11,INDIRECT($O$3),T$8,0)*INDIRECT($N$2),VLOOKUP($N11,INDIRECT($O$3),T$8,0)),IF(LEFT($C11,1)="N",3,0))</f>
        <v>34.026000000000003</v>
      </c>
      <c r="U11" s="362" cm="1">
        <f t="array" aca="1" ref="U11" ca="1">ROUND(IF($M11="Y",VLOOKUP($N11,INDIRECT($O$3),U$8,0)*INDIRECT($N$2),VLOOKUP($N11,INDIRECT($O$3),U$8,0)),IF(LEFT($C11,1)="N",3,0))</f>
        <v>35.725999999999999</v>
      </c>
      <c r="W11" s="363" t="str">
        <f t="shared" si="8"/>
        <v>Y</v>
      </c>
      <c r="X11" s="313" t="str">
        <f t="shared" si="9"/>
        <v>02846C</v>
      </c>
      <c r="Y11" s="364" t="str">
        <f t="shared" si="10"/>
        <v>064</v>
      </c>
      <c r="Z11" s="313" t="str">
        <f t="shared" si="11"/>
        <v xml:space="preserve">311 Customer Service Agent II </v>
      </c>
      <c r="AA11" s="365">
        <f t="shared" ca="1" si="12"/>
        <v>29.391999999999999</v>
      </c>
      <c r="AB11" s="365">
        <f t="shared" ca="1" si="13"/>
        <v>30.861999999999998</v>
      </c>
      <c r="AC11" s="365">
        <f t="shared" ca="1" si="14"/>
        <v>32.405000000000001</v>
      </c>
      <c r="AD11" s="365">
        <f t="shared" ca="1" si="15"/>
        <v>34.026000000000003</v>
      </c>
      <c r="AE11" s="365">
        <f t="shared" ca="1" si="16"/>
        <v>35.725999999999999</v>
      </c>
    </row>
    <row r="12" spans="1:31">
      <c r="A12" s="357" t="s">
        <v>459</v>
      </c>
      <c r="B12" s="358" t="s">
        <v>386</v>
      </c>
      <c r="C12" s="357" t="s">
        <v>43</v>
      </c>
      <c r="D12" s="359" t="s">
        <v>460</v>
      </c>
      <c r="E12" s="357">
        <v>230</v>
      </c>
      <c r="F12" s="357">
        <v>5</v>
      </c>
      <c r="G12" s="360">
        <f t="shared" ca="1" si="0"/>
        <v>22.91</v>
      </c>
      <c r="H12" s="360">
        <f t="shared" ca="1" si="1"/>
        <v>24.053999999999998</v>
      </c>
      <c r="I12" s="360">
        <f t="shared" ca="1" si="2"/>
        <v>25.257999999999999</v>
      </c>
      <c r="J12" s="360">
        <f t="shared" ca="1" si="3"/>
        <v>26.521000000000001</v>
      </c>
      <c r="K12" s="360">
        <f t="shared" ca="1" si="4"/>
        <v>27.847999999999999</v>
      </c>
      <c r="L12" s="321"/>
      <c r="M12" s="293" t="s">
        <v>588</v>
      </c>
      <c r="N12" s="290" t="str">
        <f t="shared" si="5"/>
        <v>50905C</v>
      </c>
      <c r="O12" s="361" t="str">
        <f t="shared" si="6"/>
        <v>N51</v>
      </c>
      <c r="P12" s="290" t="str">
        <f t="shared" si="7"/>
        <v>911 Quality Assurance Technician</v>
      </c>
      <c r="Q12" s="362" cm="1">
        <f t="array" aca="1" ref="Q12" ca="1">ROUND(IF($M12="Y",VLOOKUP($N12,INDIRECT($O$3),Q$8,0)*INDIRECT($N$2),VLOOKUP($N12,INDIRECT($O$3),Q$8,0)),IF(LEFT($C12,1)="N",3,0))</f>
        <v>22.91</v>
      </c>
      <c r="R12" s="362" cm="1">
        <f t="array" aca="1" ref="R12" ca="1">ROUND(IF($M12="Y",VLOOKUP($N12,INDIRECT($O$3),R$8,0)*INDIRECT($N$2),VLOOKUP($N12,INDIRECT($O$3),R$8,0)),IF(LEFT($C12,1)="N",3,0))</f>
        <v>24.053999999999998</v>
      </c>
      <c r="S12" s="362" cm="1">
        <f t="array" aca="1" ref="S12" ca="1">ROUND(IF($M12="Y",VLOOKUP($N12,INDIRECT($O$3),S$8,0)*INDIRECT($N$2),VLOOKUP($N12,INDIRECT($O$3),S$8,0)),IF(LEFT($C12,1)="N",3,0))</f>
        <v>25.257999999999999</v>
      </c>
      <c r="T12" s="362" cm="1">
        <f t="array" aca="1" ref="T12" ca="1">ROUND(IF($M12="Y",VLOOKUP($N12,INDIRECT($O$3),T$8,0)*INDIRECT($N$2),VLOOKUP($N12,INDIRECT($O$3),T$8,0)),IF(LEFT($C12,1)="N",3,0))</f>
        <v>26.521000000000001</v>
      </c>
      <c r="U12" s="362" cm="1">
        <f t="array" aca="1" ref="U12" ca="1">ROUND(IF($M12="Y",VLOOKUP($N12,INDIRECT($O$3),U$8,0)*INDIRECT($N$2),VLOOKUP($N12,INDIRECT($O$3),U$8,0)),IF(LEFT($C12,1)="N",3,0))</f>
        <v>27.847999999999999</v>
      </c>
      <c r="W12" s="363" t="str">
        <f t="shared" si="8"/>
        <v>Y</v>
      </c>
      <c r="X12" s="313" t="str">
        <f t="shared" si="9"/>
        <v>50905C</v>
      </c>
      <c r="Y12" s="364" t="str">
        <f t="shared" si="10"/>
        <v>N51</v>
      </c>
      <c r="Z12" s="313" t="str">
        <f t="shared" si="11"/>
        <v>911 Quality Assurance Technician</v>
      </c>
      <c r="AA12" s="365">
        <f t="shared" ca="1" si="12"/>
        <v>22.91</v>
      </c>
      <c r="AB12" s="365">
        <f t="shared" ca="1" si="13"/>
        <v>24.053999999999998</v>
      </c>
      <c r="AC12" s="365">
        <f t="shared" ca="1" si="14"/>
        <v>25.257999999999999</v>
      </c>
      <c r="AD12" s="365">
        <f t="shared" ca="1" si="15"/>
        <v>26.521000000000001</v>
      </c>
      <c r="AE12" s="365">
        <f t="shared" ca="1" si="16"/>
        <v>27.847999999999999</v>
      </c>
    </row>
    <row r="13" spans="1:31">
      <c r="A13" s="357" t="s">
        <v>41</v>
      </c>
      <c r="B13" s="358" t="s">
        <v>42</v>
      </c>
      <c r="C13" s="357" t="s">
        <v>43</v>
      </c>
      <c r="D13" s="359" t="s">
        <v>44</v>
      </c>
      <c r="E13" s="357">
        <v>188</v>
      </c>
      <c r="F13" s="357">
        <v>4</v>
      </c>
      <c r="G13" s="360">
        <f t="shared" ca="1" si="0"/>
        <v>19.670999999999999</v>
      </c>
      <c r="H13" s="360">
        <f t="shared" ca="1" si="1"/>
        <v>20.655999999999999</v>
      </c>
      <c r="I13" s="360">
        <f t="shared" ca="1" si="2"/>
        <v>21.687000000000001</v>
      </c>
      <c r="J13" s="360">
        <f t="shared" ca="1" si="3"/>
        <v>22.771000000000001</v>
      </c>
      <c r="K13" s="360">
        <f t="shared" ca="1" si="4"/>
        <v>23.91</v>
      </c>
      <c r="L13" s="321"/>
      <c r="M13" s="293" t="s">
        <v>588</v>
      </c>
      <c r="N13" s="290" t="str">
        <f t="shared" si="5"/>
        <v>00030C</v>
      </c>
      <c r="O13" s="361" t="str">
        <f t="shared" si="6"/>
        <v>018</v>
      </c>
      <c r="P13" s="290" t="str">
        <f t="shared" si="7"/>
        <v xml:space="preserve">Account Clerk I  </v>
      </c>
      <c r="Q13" s="362" cm="1">
        <f t="array" aca="1" ref="Q13" ca="1">ROUND(IF($M13="Y",VLOOKUP($N13,INDIRECT($O$3),Q$8,0)*INDIRECT($N$2),VLOOKUP($N13,INDIRECT($O$3),Q$8,0)),IF(LEFT($C13,1)="N",3,0))</f>
        <v>19.670999999999999</v>
      </c>
      <c r="R13" s="362" cm="1">
        <f t="array" aca="1" ref="R13" ca="1">ROUND(IF($M13="Y",VLOOKUP($N13,INDIRECT($O$3),R$8,0)*INDIRECT($N$2),VLOOKUP($N13,INDIRECT($O$3),R$8,0)),IF(LEFT($C13,1)="N",3,0))</f>
        <v>20.655999999999999</v>
      </c>
      <c r="S13" s="362" cm="1">
        <f t="array" aca="1" ref="S13" ca="1">ROUND(IF($M13="Y",VLOOKUP($N13,INDIRECT($O$3),S$8,0)*INDIRECT($N$2),VLOOKUP($N13,INDIRECT($O$3),S$8,0)),IF(LEFT($C13,1)="N",3,0))</f>
        <v>21.687000000000001</v>
      </c>
      <c r="T13" s="362" cm="1">
        <f t="array" aca="1" ref="T13" ca="1">ROUND(IF($M13="Y",VLOOKUP($N13,INDIRECT($O$3),T$8,0)*INDIRECT($N$2),VLOOKUP($N13,INDIRECT($O$3),T$8,0)),IF(LEFT($C13,1)="N",3,0))</f>
        <v>22.771000000000001</v>
      </c>
      <c r="U13" s="362" cm="1">
        <f t="array" aca="1" ref="U13" ca="1">ROUND(IF($M13="Y",VLOOKUP($N13,INDIRECT($O$3),U$8,0)*INDIRECT($N$2),VLOOKUP($N13,INDIRECT($O$3),U$8,0)),IF(LEFT($C13,1)="N",3,0))</f>
        <v>23.91</v>
      </c>
      <c r="W13" s="363" t="str">
        <f t="shared" si="8"/>
        <v>Y</v>
      </c>
      <c r="X13" s="313" t="str">
        <f t="shared" si="9"/>
        <v>00030C</v>
      </c>
      <c r="Y13" s="364" t="str">
        <f t="shared" si="10"/>
        <v>018</v>
      </c>
      <c r="Z13" s="313" t="str">
        <f t="shared" si="11"/>
        <v xml:space="preserve">Account Clerk I  </v>
      </c>
      <c r="AA13" s="365">
        <f t="shared" ca="1" si="12"/>
        <v>19.670999999999999</v>
      </c>
      <c r="AB13" s="365">
        <f t="shared" ca="1" si="13"/>
        <v>20.655999999999999</v>
      </c>
      <c r="AC13" s="365">
        <f t="shared" ca="1" si="14"/>
        <v>21.687000000000001</v>
      </c>
      <c r="AD13" s="365">
        <f t="shared" ca="1" si="15"/>
        <v>22.771000000000001</v>
      </c>
      <c r="AE13" s="365">
        <f t="shared" ca="1" si="16"/>
        <v>23.91</v>
      </c>
    </row>
    <row r="14" spans="1:31">
      <c r="A14" s="357" t="s">
        <v>45</v>
      </c>
      <c r="B14" s="358" t="s">
        <v>46</v>
      </c>
      <c r="C14" s="357" t="s">
        <v>43</v>
      </c>
      <c r="D14" s="359" t="s">
        <v>47</v>
      </c>
      <c r="E14" s="357">
        <v>260</v>
      </c>
      <c r="F14" s="357">
        <v>5</v>
      </c>
      <c r="G14" s="360">
        <f t="shared" ca="1" si="0"/>
        <v>25.091000000000001</v>
      </c>
      <c r="H14" s="360">
        <f t="shared" ca="1" si="1"/>
        <v>26.347000000000001</v>
      </c>
      <c r="I14" s="360">
        <f t="shared" ca="1" si="2"/>
        <v>27.663</v>
      </c>
      <c r="J14" s="360">
        <f t="shared" ca="1" si="3"/>
        <v>29.045999999999999</v>
      </c>
      <c r="K14" s="360">
        <f t="shared" ca="1" si="4"/>
        <v>30.498999999999999</v>
      </c>
      <c r="L14" s="321"/>
      <c r="M14" s="293" t="s">
        <v>588</v>
      </c>
      <c r="N14" s="290" t="str">
        <f t="shared" si="5"/>
        <v>00070C</v>
      </c>
      <c r="O14" s="361" t="str">
        <f t="shared" si="6"/>
        <v>056</v>
      </c>
      <c r="P14" s="290" t="str">
        <f t="shared" si="7"/>
        <v xml:space="preserve">Account Clerk II  </v>
      </c>
      <c r="Q14" s="362" cm="1">
        <f t="array" aca="1" ref="Q14" ca="1">ROUND(IF($M14="Y",VLOOKUP($N14,INDIRECT($O$3),Q$8,0)*INDIRECT($N$2),VLOOKUP($N14,INDIRECT($O$3),Q$8,0)),IF(LEFT($C14,1)="N",3,0))</f>
        <v>25.091000000000001</v>
      </c>
      <c r="R14" s="362" cm="1">
        <f t="array" aca="1" ref="R14" ca="1">ROUND(IF($M14="Y",VLOOKUP($N14,INDIRECT($O$3),R$8,0)*INDIRECT($N$2),VLOOKUP($N14,INDIRECT($O$3),R$8,0)),IF(LEFT($C14,1)="N",3,0))</f>
        <v>26.347000000000001</v>
      </c>
      <c r="S14" s="362" cm="1">
        <f t="array" aca="1" ref="S14" ca="1">ROUND(IF($M14="Y",VLOOKUP($N14,INDIRECT($O$3),S$8,0)*INDIRECT($N$2),VLOOKUP($N14,INDIRECT($O$3),S$8,0)),IF(LEFT($C14,1)="N",3,0))</f>
        <v>27.663</v>
      </c>
      <c r="T14" s="362" cm="1">
        <f t="array" aca="1" ref="T14" ca="1">ROUND(IF($M14="Y",VLOOKUP($N14,INDIRECT($O$3),T$8,0)*INDIRECT($N$2),VLOOKUP($N14,INDIRECT($O$3),T$8,0)),IF(LEFT($C14,1)="N",3,0))</f>
        <v>29.045999999999999</v>
      </c>
      <c r="U14" s="362" cm="1">
        <f t="array" aca="1" ref="U14" ca="1">ROUND(IF($M14="Y",VLOOKUP($N14,INDIRECT($O$3),U$8,0)*INDIRECT($N$2),VLOOKUP($N14,INDIRECT($O$3),U$8,0)),IF(LEFT($C14,1)="N",3,0))</f>
        <v>30.498999999999999</v>
      </c>
      <c r="W14" s="363" t="str">
        <f t="shared" si="8"/>
        <v>Y</v>
      </c>
      <c r="X14" s="313" t="str">
        <f t="shared" si="9"/>
        <v>00070C</v>
      </c>
      <c r="Y14" s="364" t="str">
        <f t="shared" si="10"/>
        <v>056</v>
      </c>
      <c r="Z14" s="313" t="str">
        <f t="shared" si="11"/>
        <v xml:space="preserve">Account Clerk II  </v>
      </c>
      <c r="AA14" s="365">
        <f t="shared" ca="1" si="12"/>
        <v>25.091000000000001</v>
      </c>
      <c r="AB14" s="365">
        <f t="shared" ca="1" si="13"/>
        <v>26.347000000000001</v>
      </c>
      <c r="AC14" s="365">
        <f t="shared" ca="1" si="14"/>
        <v>27.663</v>
      </c>
      <c r="AD14" s="365">
        <f t="shared" ca="1" si="15"/>
        <v>29.045999999999999</v>
      </c>
      <c r="AE14" s="365">
        <f t="shared" ca="1" si="16"/>
        <v>30.498999999999999</v>
      </c>
    </row>
    <row r="15" spans="1:31">
      <c r="A15" s="357" t="s">
        <v>48</v>
      </c>
      <c r="B15" s="358" t="s">
        <v>49</v>
      </c>
      <c r="C15" s="357" t="s">
        <v>43</v>
      </c>
      <c r="D15" s="359" t="s">
        <v>50</v>
      </c>
      <c r="E15" s="357">
        <v>230</v>
      </c>
      <c r="F15" s="357">
        <v>5</v>
      </c>
      <c r="G15" s="360">
        <f t="shared" ca="1" si="0"/>
        <v>22.91</v>
      </c>
      <c r="H15" s="360">
        <f t="shared" ca="1" si="1"/>
        <v>24.055</v>
      </c>
      <c r="I15" s="360">
        <f t="shared" ca="1" si="2"/>
        <v>25.257999999999999</v>
      </c>
      <c r="J15" s="360">
        <f t="shared" ca="1" si="3"/>
        <v>26.521000000000001</v>
      </c>
      <c r="K15" s="360">
        <f t="shared" ca="1" si="4"/>
        <v>27.847000000000001</v>
      </c>
      <c r="L15" s="321"/>
      <c r="M15" s="293" t="s">
        <v>588</v>
      </c>
      <c r="N15" s="290" t="str">
        <f t="shared" si="5"/>
        <v>00170C</v>
      </c>
      <c r="O15" s="361" t="str">
        <f t="shared" si="6"/>
        <v>040</v>
      </c>
      <c r="P15" s="290" t="str">
        <f t="shared" si="7"/>
        <v>Account Maintenance Representative</v>
      </c>
      <c r="Q15" s="362" cm="1">
        <f t="array" aca="1" ref="Q15" ca="1">ROUND(IF($M15="Y",VLOOKUP($N15,INDIRECT($O$3),Q$8,0)*INDIRECT($N$2),VLOOKUP($N15,INDIRECT($O$3),Q$8,0)),IF(LEFT($C15,1)="N",3,0))</f>
        <v>22.91</v>
      </c>
      <c r="R15" s="362" cm="1">
        <f t="array" aca="1" ref="R15" ca="1">ROUND(IF($M15="Y",VLOOKUP($N15,INDIRECT($O$3),R$8,0)*INDIRECT($N$2),VLOOKUP($N15,INDIRECT($O$3),R$8,0)),IF(LEFT($C15,1)="N",3,0))</f>
        <v>24.055</v>
      </c>
      <c r="S15" s="362" cm="1">
        <f t="array" aca="1" ref="S15" ca="1">ROUND(IF($M15="Y",VLOOKUP($N15,INDIRECT($O$3),S$8,0)*INDIRECT($N$2),VLOOKUP($N15,INDIRECT($O$3),S$8,0)),IF(LEFT($C15,1)="N",3,0))</f>
        <v>25.257999999999999</v>
      </c>
      <c r="T15" s="362" cm="1">
        <f t="array" aca="1" ref="T15" ca="1">ROUND(IF($M15="Y",VLOOKUP($N15,INDIRECT($O$3),T$8,0)*INDIRECT($N$2),VLOOKUP($N15,INDIRECT($O$3),T$8,0)),IF(LEFT($C15,1)="N",3,0))</f>
        <v>26.521000000000001</v>
      </c>
      <c r="U15" s="362" cm="1">
        <f t="array" aca="1" ref="U15" ca="1">ROUND(IF($M15="Y",VLOOKUP($N15,INDIRECT($O$3),U$8,0)*INDIRECT($N$2),VLOOKUP($N15,INDIRECT($O$3),U$8,0)),IF(LEFT($C15,1)="N",3,0))</f>
        <v>27.847000000000001</v>
      </c>
      <c r="W15" s="363" t="str">
        <f t="shared" si="8"/>
        <v>Y</v>
      </c>
      <c r="X15" s="313" t="str">
        <f t="shared" si="9"/>
        <v>00170C</v>
      </c>
      <c r="Y15" s="364" t="str">
        <f t="shared" si="10"/>
        <v>040</v>
      </c>
      <c r="Z15" s="313" t="str">
        <f t="shared" si="11"/>
        <v>Account Maintenance Representative</v>
      </c>
      <c r="AA15" s="365">
        <f t="shared" ca="1" si="12"/>
        <v>22.91</v>
      </c>
      <c r="AB15" s="365">
        <f t="shared" ca="1" si="13"/>
        <v>24.055</v>
      </c>
      <c r="AC15" s="365">
        <f t="shared" ca="1" si="14"/>
        <v>25.257999999999999</v>
      </c>
      <c r="AD15" s="365">
        <f t="shared" ca="1" si="15"/>
        <v>26.521000000000001</v>
      </c>
      <c r="AE15" s="365">
        <f t="shared" ca="1" si="16"/>
        <v>27.847000000000001</v>
      </c>
    </row>
    <row r="16" spans="1:31">
      <c r="A16" s="357" t="s">
        <v>51</v>
      </c>
      <c r="B16" s="358">
        <v>161</v>
      </c>
      <c r="C16" s="357" t="s">
        <v>43</v>
      </c>
      <c r="D16" s="359" t="s">
        <v>52</v>
      </c>
      <c r="E16" s="357">
        <v>287</v>
      </c>
      <c r="F16" s="357">
        <v>6</v>
      </c>
      <c r="G16" s="360">
        <f t="shared" ca="1" si="0"/>
        <v>27.222999999999999</v>
      </c>
      <c r="H16" s="360">
        <f t="shared" ca="1" si="1"/>
        <v>28.582999999999998</v>
      </c>
      <c r="I16" s="360">
        <f t="shared" ca="1" si="2"/>
        <v>30.012</v>
      </c>
      <c r="J16" s="360">
        <f t="shared" ca="1" si="3"/>
        <v>31.513000000000002</v>
      </c>
      <c r="K16" s="360">
        <f t="shared" ca="1" si="4"/>
        <v>33.088000000000001</v>
      </c>
      <c r="L16" s="321"/>
      <c r="M16" s="293" t="s">
        <v>588</v>
      </c>
      <c r="N16" s="290" t="str">
        <f t="shared" si="5"/>
        <v>00076C</v>
      </c>
      <c r="O16" s="361">
        <f t="shared" si="6"/>
        <v>161</v>
      </c>
      <c r="P16" s="290" t="str">
        <f t="shared" si="7"/>
        <v>Accounting Technician</v>
      </c>
      <c r="Q16" s="362" cm="1">
        <f t="array" aca="1" ref="Q16" ca="1">ROUND(IF($M16="Y",VLOOKUP($N16,INDIRECT($O$3),Q$8,0)*INDIRECT($N$2),VLOOKUP($N16,INDIRECT($O$3),Q$8,0)),IF(LEFT($C16,1)="N",3,0))</f>
        <v>27.222999999999999</v>
      </c>
      <c r="R16" s="362" cm="1">
        <f t="array" aca="1" ref="R16" ca="1">ROUND(IF($M16="Y",VLOOKUP($N16,INDIRECT($O$3),R$8,0)*INDIRECT($N$2),VLOOKUP($N16,INDIRECT($O$3),R$8,0)),IF(LEFT($C16,1)="N",3,0))</f>
        <v>28.582999999999998</v>
      </c>
      <c r="S16" s="362" cm="1">
        <f t="array" aca="1" ref="S16" ca="1">ROUND(IF($M16="Y",VLOOKUP($N16,INDIRECT($O$3),S$8,0)*INDIRECT($N$2),VLOOKUP($N16,INDIRECT($O$3),S$8,0)),IF(LEFT($C16,1)="N",3,0))</f>
        <v>30.012</v>
      </c>
      <c r="T16" s="362" cm="1">
        <f t="array" aca="1" ref="T16" ca="1">ROUND(IF($M16="Y",VLOOKUP($N16,INDIRECT($O$3),T$8,0)*INDIRECT($N$2),VLOOKUP($N16,INDIRECT($O$3),T$8,0)),IF(LEFT($C16,1)="N",3,0))</f>
        <v>31.513000000000002</v>
      </c>
      <c r="U16" s="362" cm="1">
        <f t="array" aca="1" ref="U16" ca="1">ROUND(IF($M16="Y",VLOOKUP($N16,INDIRECT($O$3),U$8,0)*INDIRECT($N$2),VLOOKUP($N16,INDIRECT($O$3),U$8,0)),IF(LEFT($C16,1)="N",3,0))</f>
        <v>33.088000000000001</v>
      </c>
      <c r="W16" s="363" t="str">
        <f t="shared" si="8"/>
        <v>Y</v>
      </c>
      <c r="X16" s="313" t="str">
        <f t="shared" si="9"/>
        <v>00076C</v>
      </c>
      <c r="Y16" s="364">
        <f t="shared" si="10"/>
        <v>161</v>
      </c>
      <c r="Z16" s="313" t="str">
        <f t="shared" si="11"/>
        <v>Accounting Technician</v>
      </c>
      <c r="AA16" s="365">
        <f t="shared" ca="1" si="12"/>
        <v>27.222999999999999</v>
      </c>
      <c r="AB16" s="365">
        <f t="shared" ca="1" si="13"/>
        <v>28.582999999999998</v>
      </c>
      <c r="AC16" s="365">
        <f t="shared" ca="1" si="14"/>
        <v>30.012</v>
      </c>
      <c r="AD16" s="365">
        <f t="shared" ca="1" si="15"/>
        <v>31.513000000000002</v>
      </c>
      <c r="AE16" s="365">
        <f t="shared" ca="1" si="16"/>
        <v>33.088000000000001</v>
      </c>
    </row>
    <row r="17" spans="1:31" ht="31.5">
      <c r="A17" s="357" t="s">
        <v>678</v>
      </c>
      <c r="B17" s="358" t="s">
        <v>121</v>
      </c>
      <c r="C17" s="357" t="s">
        <v>43</v>
      </c>
      <c r="D17" s="359" t="s">
        <v>679</v>
      </c>
      <c r="E17" s="357">
        <v>323</v>
      </c>
      <c r="F17" s="357">
        <v>7</v>
      </c>
      <c r="G17" s="360">
        <f t="shared" ref="G17" si="17">Q17</f>
        <v>29.391999999999999</v>
      </c>
      <c r="H17" s="360">
        <f t="shared" ref="H17" si="18">R17</f>
        <v>30.861999999999998</v>
      </c>
      <c r="I17" s="360">
        <f t="shared" ref="I17" si="19">S17</f>
        <v>32.405000000000001</v>
      </c>
      <c r="J17" s="360">
        <f t="shared" ref="J17" si="20">T17</f>
        <v>34.026000000000003</v>
      </c>
      <c r="K17" s="360">
        <f t="shared" ref="K17" si="21">U17</f>
        <v>35.726999999999997</v>
      </c>
      <c r="L17" s="321"/>
      <c r="M17" s="293" t="s">
        <v>588</v>
      </c>
      <c r="N17" s="290" t="str">
        <f t="shared" si="5"/>
        <v>53045C</v>
      </c>
      <c r="O17" s="361" t="str">
        <f t="shared" si="6"/>
        <v>084</v>
      </c>
      <c r="P17" s="290" t="str">
        <f t="shared" si="7"/>
        <v>Administrative Assistant Elections &amp; Voter Services</v>
      </c>
      <c r="Q17" s="395">
        <v>29.391999999999999</v>
      </c>
      <c r="R17" s="395">
        <v>30.861999999999998</v>
      </c>
      <c r="S17" s="395">
        <v>32.405000000000001</v>
      </c>
      <c r="T17" s="395">
        <v>34.026000000000003</v>
      </c>
      <c r="U17" s="395">
        <v>35.726999999999997</v>
      </c>
      <c r="W17" s="363" t="str">
        <f t="shared" si="8"/>
        <v>Y</v>
      </c>
      <c r="X17" s="313" t="str">
        <f t="shared" si="9"/>
        <v>53045C</v>
      </c>
      <c r="Y17" s="364" t="str">
        <f t="shared" si="10"/>
        <v>084</v>
      </c>
      <c r="Z17" s="313" t="str">
        <f t="shared" si="11"/>
        <v>Administrative Assistant Elections &amp; Voter Services</v>
      </c>
      <c r="AA17" s="365">
        <f t="shared" si="12"/>
        <v>29.391999999999999</v>
      </c>
      <c r="AB17" s="365">
        <f t="shared" si="13"/>
        <v>30.861999999999998</v>
      </c>
      <c r="AC17" s="365">
        <f t="shared" si="14"/>
        <v>32.405000000000001</v>
      </c>
      <c r="AD17" s="365">
        <f t="shared" si="15"/>
        <v>34.026000000000003</v>
      </c>
      <c r="AE17" s="365">
        <f t="shared" si="16"/>
        <v>35.726999999999997</v>
      </c>
    </row>
    <row r="18" spans="1:31">
      <c r="A18" s="357" t="s">
        <v>53</v>
      </c>
      <c r="B18" s="358">
        <v>151</v>
      </c>
      <c r="C18" s="357" t="s">
        <v>43</v>
      </c>
      <c r="D18" s="359" t="s">
        <v>54</v>
      </c>
      <c r="E18" s="357">
        <v>220</v>
      </c>
      <c r="F18" s="357">
        <v>4</v>
      </c>
      <c r="G18" s="360">
        <f t="shared" ca="1" si="0"/>
        <v>21.823</v>
      </c>
      <c r="H18" s="360">
        <f t="shared" ca="1" si="1"/>
        <v>22.914999999999999</v>
      </c>
      <c r="I18" s="360">
        <f t="shared" ca="1" si="2"/>
        <v>24.061</v>
      </c>
      <c r="J18" s="360">
        <f t="shared" ca="1" si="3"/>
        <v>25.263000000000002</v>
      </c>
      <c r="K18" s="360">
        <f t="shared" ca="1" si="4"/>
        <v>26.527000000000001</v>
      </c>
      <c r="L18" s="321"/>
      <c r="M18" s="293" t="s">
        <v>588</v>
      </c>
      <c r="N18" s="290" t="str">
        <f t="shared" si="5"/>
        <v>00475C</v>
      </c>
      <c r="O18" s="361">
        <f t="shared" si="6"/>
        <v>151</v>
      </c>
      <c r="P18" s="290" t="str">
        <f t="shared" si="7"/>
        <v>Animal Care Technician</v>
      </c>
      <c r="Q18" s="362" cm="1">
        <f t="array" aca="1" ref="Q18" ca="1">ROUND(IF($M18="Y",VLOOKUP($N18,INDIRECT($O$3),Q$8,0)*INDIRECT($N$2),VLOOKUP($N18,INDIRECT($O$3),Q$8,0)),IF(LEFT($C18,1)="N",3,0))</f>
        <v>21.823</v>
      </c>
      <c r="R18" s="362" cm="1">
        <f t="array" aca="1" ref="R18" ca="1">ROUND(IF($M18="Y",VLOOKUP($N18,INDIRECT($O$3),R$8,0)*INDIRECT($N$2),VLOOKUP($N18,INDIRECT($O$3),R$8,0)),IF(LEFT($C18,1)="N",3,0))</f>
        <v>22.914999999999999</v>
      </c>
      <c r="S18" s="362" cm="1">
        <f t="array" aca="1" ref="S18" ca="1">ROUND(IF($M18="Y",VLOOKUP($N18,INDIRECT($O$3),S$8,0)*INDIRECT($N$2),VLOOKUP($N18,INDIRECT($O$3),S$8,0)),IF(LEFT($C18,1)="N",3,0))</f>
        <v>24.061</v>
      </c>
      <c r="T18" s="362" cm="1">
        <f t="array" aca="1" ref="T18" ca="1">ROUND(IF($M18="Y",VLOOKUP($N18,INDIRECT($O$3),T$8,0)*INDIRECT($N$2),VLOOKUP($N18,INDIRECT($O$3),T$8,0)),IF(LEFT($C18,1)="N",3,0))</f>
        <v>25.263000000000002</v>
      </c>
      <c r="U18" s="362" cm="1">
        <f t="array" aca="1" ref="U18" ca="1">ROUND(IF($M18="Y",VLOOKUP($N18,INDIRECT($O$3),U$8,0)*INDIRECT($N$2),VLOOKUP($N18,INDIRECT($O$3),U$8,0)),IF(LEFT($C18,1)="N",3,0))</f>
        <v>26.527000000000001</v>
      </c>
      <c r="W18" s="363" t="str">
        <f t="shared" si="8"/>
        <v>Y</v>
      </c>
      <c r="X18" s="313" t="str">
        <f t="shared" si="9"/>
        <v>00475C</v>
      </c>
      <c r="Y18" s="364">
        <f t="shared" si="10"/>
        <v>151</v>
      </c>
      <c r="Z18" s="313" t="str">
        <f t="shared" si="11"/>
        <v>Animal Care Technician</v>
      </c>
      <c r="AA18" s="365">
        <f t="shared" ca="1" si="12"/>
        <v>21.823</v>
      </c>
      <c r="AB18" s="365">
        <f t="shared" ca="1" si="13"/>
        <v>22.914999999999999</v>
      </c>
      <c r="AC18" s="365">
        <f t="shared" ca="1" si="14"/>
        <v>24.061</v>
      </c>
      <c r="AD18" s="365">
        <f t="shared" ca="1" si="15"/>
        <v>25.263000000000002</v>
      </c>
      <c r="AE18" s="365">
        <f t="shared" ca="1" si="16"/>
        <v>26.527000000000001</v>
      </c>
    </row>
    <row r="19" spans="1:31">
      <c r="A19" s="357" t="s">
        <v>55</v>
      </c>
      <c r="B19" s="358" t="s">
        <v>56</v>
      </c>
      <c r="C19" s="357" t="s">
        <v>43</v>
      </c>
      <c r="D19" s="359" t="s">
        <v>57</v>
      </c>
      <c r="E19" s="357">
        <v>250</v>
      </c>
      <c r="F19" s="357">
        <v>5</v>
      </c>
      <c r="G19" s="360">
        <f t="shared" ca="1" si="0"/>
        <v>23.99</v>
      </c>
      <c r="H19" s="360">
        <f t="shared" ca="1" si="1"/>
        <v>25.189</v>
      </c>
      <c r="I19" s="360">
        <f t="shared" ca="1" si="2"/>
        <v>26.449000000000002</v>
      </c>
      <c r="J19" s="360">
        <f t="shared" ca="1" si="3"/>
        <v>27.771999999999998</v>
      </c>
      <c r="K19" s="360">
        <f t="shared" ca="1" si="4"/>
        <v>29.16</v>
      </c>
      <c r="L19" s="321"/>
      <c r="M19" s="293" t="s">
        <v>588</v>
      </c>
      <c r="N19" s="290" t="str">
        <f t="shared" si="5"/>
        <v>00476C</v>
      </c>
      <c r="O19" s="361" t="str">
        <f t="shared" si="6"/>
        <v>001</v>
      </c>
      <c r="P19" s="290" t="str">
        <f t="shared" si="7"/>
        <v>Animal Care Technician II</v>
      </c>
      <c r="Q19" s="362" cm="1">
        <f t="array" aca="1" ref="Q19" ca="1">ROUND(IF($M19="Y",VLOOKUP($N19,INDIRECT($O$3),Q$8,0)*INDIRECT($N$2),VLOOKUP($N19,INDIRECT($O$3),Q$8,0)),IF(LEFT($C19,1)="N",3,0))</f>
        <v>23.99</v>
      </c>
      <c r="R19" s="362" cm="1">
        <f t="array" aca="1" ref="R19" ca="1">ROUND(IF($M19="Y",VLOOKUP($N19,INDIRECT($O$3),R$8,0)*INDIRECT($N$2),VLOOKUP($N19,INDIRECT($O$3),R$8,0)),IF(LEFT($C19,1)="N",3,0))</f>
        <v>25.189</v>
      </c>
      <c r="S19" s="362" cm="1">
        <f t="array" aca="1" ref="S19" ca="1">ROUND(IF($M19="Y",VLOOKUP($N19,INDIRECT($O$3),S$8,0)*INDIRECT($N$2),VLOOKUP($N19,INDIRECT($O$3),S$8,0)),IF(LEFT($C19,1)="N",3,0))</f>
        <v>26.449000000000002</v>
      </c>
      <c r="T19" s="362" cm="1">
        <f t="array" aca="1" ref="T19" ca="1">ROUND(IF($M19="Y",VLOOKUP($N19,INDIRECT($O$3),T$8,0)*INDIRECT($N$2),VLOOKUP($N19,INDIRECT($O$3),T$8,0)),IF(LEFT($C19,1)="N",3,0))</f>
        <v>27.771999999999998</v>
      </c>
      <c r="U19" s="362" cm="1">
        <f t="array" aca="1" ref="U19" ca="1">ROUND(IF($M19="Y",VLOOKUP($N19,INDIRECT($O$3),U$8,0)*INDIRECT($N$2),VLOOKUP($N19,INDIRECT($O$3),U$8,0)),IF(LEFT($C19,1)="N",3,0))</f>
        <v>29.16</v>
      </c>
      <c r="W19" s="363" t="str">
        <f t="shared" si="8"/>
        <v>Y</v>
      </c>
      <c r="X19" s="313" t="str">
        <f t="shared" si="9"/>
        <v>00476C</v>
      </c>
      <c r="Y19" s="364" t="str">
        <f t="shared" si="10"/>
        <v>001</v>
      </c>
      <c r="Z19" s="313" t="str">
        <f t="shared" si="11"/>
        <v>Animal Care Technician II</v>
      </c>
      <c r="AA19" s="365">
        <f t="shared" ca="1" si="12"/>
        <v>23.99</v>
      </c>
      <c r="AB19" s="365">
        <f t="shared" ca="1" si="13"/>
        <v>25.189</v>
      </c>
      <c r="AC19" s="365">
        <f t="shared" ca="1" si="14"/>
        <v>26.449000000000002</v>
      </c>
      <c r="AD19" s="365">
        <f t="shared" ca="1" si="15"/>
        <v>27.771999999999998</v>
      </c>
      <c r="AE19" s="365">
        <f t="shared" ca="1" si="16"/>
        <v>29.16</v>
      </c>
    </row>
    <row r="20" spans="1:31">
      <c r="A20" s="357" t="s">
        <v>58</v>
      </c>
      <c r="B20" s="358" t="s">
        <v>66</v>
      </c>
      <c r="C20" s="357" t="s">
        <v>43</v>
      </c>
      <c r="D20" s="359" t="s">
        <v>648</v>
      </c>
      <c r="E20" s="357">
        <v>326</v>
      </c>
      <c r="F20" s="357">
        <v>7</v>
      </c>
      <c r="G20" s="360">
        <f t="shared" ca="1" si="0"/>
        <v>29.391999999999999</v>
      </c>
      <c r="H20" s="360">
        <f t="shared" ca="1" si="1"/>
        <v>30.861999999999998</v>
      </c>
      <c r="I20" s="360">
        <f t="shared" ca="1" si="2"/>
        <v>32.405000000000001</v>
      </c>
      <c r="J20" s="360">
        <f t="shared" ca="1" si="3"/>
        <v>34.026000000000003</v>
      </c>
      <c r="K20" s="360">
        <f t="shared" ca="1" si="4"/>
        <v>35.725999999999999</v>
      </c>
      <c r="L20" s="321"/>
      <c r="M20" s="293" t="s">
        <v>588</v>
      </c>
      <c r="N20" s="290" t="str">
        <f t="shared" si="5"/>
        <v>00480C</v>
      </c>
      <c r="O20" s="361" t="str">
        <f t="shared" si="6"/>
        <v>064</v>
      </c>
      <c r="P20" s="290" t="str">
        <f t="shared" si="7"/>
        <v>Animal Control Officer</v>
      </c>
      <c r="Q20" s="362" cm="1">
        <f t="array" aca="1" ref="Q20" ca="1">ROUND(IF($M20="Y",VLOOKUP($N20,INDIRECT($O$3),Q$8,0)*INDIRECT($N$2),VLOOKUP($N20,INDIRECT($O$3),Q$8,0)),IF(LEFT($C20,1)="N",3,0))</f>
        <v>29.391999999999999</v>
      </c>
      <c r="R20" s="362" cm="1">
        <f t="array" aca="1" ref="R20" ca="1">ROUND(IF($M20="Y",VLOOKUP($N20,INDIRECT($O$3),R$8,0)*INDIRECT($N$2),VLOOKUP($N20,INDIRECT($O$3),R$8,0)),IF(LEFT($C20,1)="N",3,0))</f>
        <v>30.861999999999998</v>
      </c>
      <c r="S20" s="362" cm="1">
        <f t="array" aca="1" ref="S20" ca="1">ROUND(IF($M20="Y",VLOOKUP($N20,INDIRECT($O$3),S$8,0)*INDIRECT($N$2),VLOOKUP($N20,INDIRECT($O$3),S$8,0)),IF(LEFT($C20,1)="N",3,0))</f>
        <v>32.405000000000001</v>
      </c>
      <c r="T20" s="362" cm="1">
        <f t="array" aca="1" ref="T20" ca="1">ROUND(IF($M20="Y",VLOOKUP($N20,INDIRECT($O$3),T$8,0)*INDIRECT($N$2),VLOOKUP($N20,INDIRECT($O$3),T$8,0)),IF(LEFT($C20,1)="N",3,0))</f>
        <v>34.026000000000003</v>
      </c>
      <c r="U20" s="362" cm="1">
        <f t="array" aca="1" ref="U20" ca="1">ROUND(IF($M20="Y",VLOOKUP($N20,INDIRECT($O$3),U$8,0)*INDIRECT($N$2),VLOOKUP($N20,INDIRECT($O$3),U$8,0)),IF(LEFT($C20,1)="N",3,0))</f>
        <v>35.725999999999999</v>
      </c>
      <c r="W20" s="363" t="str">
        <f t="shared" si="8"/>
        <v>Y</v>
      </c>
      <c r="X20" s="313" t="str">
        <f t="shared" si="9"/>
        <v>00480C</v>
      </c>
      <c r="Y20" s="364" t="str">
        <f t="shared" si="10"/>
        <v>064</v>
      </c>
      <c r="Z20" s="313" t="str">
        <f t="shared" si="11"/>
        <v>Animal Control Officer</v>
      </c>
      <c r="AA20" s="365">
        <f t="shared" ca="1" si="12"/>
        <v>29.391999999999999</v>
      </c>
      <c r="AB20" s="365">
        <f t="shared" ca="1" si="13"/>
        <v>30.861999999999998</v>
      </c>
      <c r="AC20" s="365">
        <f t="shared" ca="1" si="14"/>
        <v>32.405000000000001</v>
      </c>
      <c r="AD20" s="365">
        <f t="shared" ca="1" si="15"/>
        <v>34.026000000000003</v>
      </c>
      <c r="AE20" s="365">
        <f t="shared" ca="1" si="16"/>
        <v>35.725999999999999</v>
      </c>
    </row>
    <row r="21" spans="1:31">
      <c r="A21" s="357" t="s">
        <v>125</v>
      </c>
      <c r="B21" s="358" t="s">
        <v>565</v>
      </c>
      <c r="C21" s="357" t="s">
        <v>43</v>
      </c>
      <c r="D21" s="359" t="s">
        <v>649</v>
      </c>
      <c r="E21" s="357">
        <v>368</v>
      </c>
      <c r="F21" s="357">
        <v>8</v>
      </c>
      <c r="G21" s="360">
        <f t="shared" ca="1" si="0"/>
        <v>32.618000000000002</v>
      </c>
      <c r="H21" s="360">
        <f t="shared" ca="1" si="1"/>
        <v>34.247999999999998</v>
      </c>
      <c r="I21" s="360">
        <f t="shared" ca="1" si="2"/>
        <v>35.960999999999999</v>
      </c>
      <c r="J21" s="360">
        <f t="shared" ca="1" si="3"/>
        <v>37.758000000000003</v>
      </c>
      <c r="K21" s="360">
        <f t="shared" ca="1" si="4"/>
        <v>39.646000000000001</v>
      </c>
      <c r="L21" s="321"/>
      <c r="M21" s="293" t="s">
        <v>588</v>
      </c>
      <c r="N21" s="290" t="str">
        <f t="shared" si="5"/>
        <v>03587C</v>
      </c>
      <c r="O21" s="361" t="str">
        <f t="shared" si="6"/>
        <v>123</v>
      </c>
      <c r="P21" s="290" t="str">
        <f t="shared" si="7"/>
        <v>Animal Control Officer, Lead</v>
      </c>
      <c r="Q21" s="362" cm="1">
        <f t="array" aca="1" ref="Q21" ca="1">ROUND(IF($M21="Y",VLOOKUP($N21,INDIRECT($O$3),Q$8,0)*INDIRECT($N$2),VLOOKUP($N21,INDIRECT($O$3),Q$8,0)),IF(LEFT($C21,1)="N",3,0))</f>
        <v>32.618000000000002</v>
      </c>
      <c r="R21" s="362" cm="1">
        <f t="array" aca="1" ref="R21" ca="1">ROUND(IF($M21="Y",VLOOKUP($N21,INDIRECT($O$3),R$8,0)*INDIRECT($N$2),VLOOKUP($N21,INDIRECT($O$3),R$8,0)),IF(LEFT($C21,1)="N",3,0))</f>
        <v>34.247999999999998</v>
      </c>
      <c r="S21" s="362" cm="1">
        <f t="array" aca="1" ref="S21" ca="1">ROUND(IF($M21="Y",VLOOKUP($N21,INDIRECT($O$3),S$8,0)*INDIRECT($N$2),VLOOKUP($N21,INDIRECT($O$3),S$8,0)),IF(LEFT($C21,1)="N",3,0))</f>
        <v>35.960999999999999</v>
      </c>
      <c r="T21" s="362" cm="1">
        <f t="array" aca="1" ref="T21" ca="1">ROUND(IF($M21="Y",VLOOKUP($N21,INDIRECT($O$3),T$8,0)*INDIRECT($N$2),VLOOKUP($N21,INDIRECT($O$3),T$8,0)),IF(LEFT($C21,1)="N",3,0))</f>
        <v>37.758000000000003</v>
      </c>
      <c r="U21" s="362" cm="1">
        <f t="array" aca="1" ref="U21" ca="1">ROUND(IF($M21="Y",VLOOKUP($N21,INDIRECT($O$3),U$8,0)*INDIRECT($N$2),VLOOKUP($N21,INDIRECT($O$3),U$8,0)),IF(LEFT($C21,1)="N",3,0))</f>
        <v>39.646000000000001</v>
      </c>
      <c r="W21" s="363" t="str">
        <f t="shared" ref="W21" si="22">M21</f>
        <v>Y</v>
      </c>
      <c r="X21" s="313" t="str">
        <f t="shared" ref="X21" si="23">N21</f>
        <v>03587C</v>
      </c>
      <c r="Y21" s="364" t="str">
        <f t="shared" ref="Y21" si="24">O21</f>
        <v>123</v>
      </c>
      <c r="Z21" s="313" t="str">
        <f t="shared" ref="Z21" si="25">P21</f>
        <v>Animal Control Officer, Lead</v>
      </c>
      <c r="AA21" s="365">
        <f t="shared" ref="AA21" ca="1" si="26">IF(LEFT($C21,1)="N",Q21,ROUNDUP(Q21/2080,3))</f>
        <v>32.618000000000002</v>
      </c>
      <c r="AB21" s="365">
        <f t="shared" ref="AB21" ca="1" si="27">IF(LEFT($C21,1)="N",R21,ROUNDUP(R21/2080,3))</f>
        <v>34.247999999999998</v>
      </c>
      <c r="AC21" s="365">
        <f t="shared" ref="AC21" ca="1" si="28">IF(LEFT($C21,1)="N",S21,ROUNDUP(S21/2080,3))</f>
        <v>35.960999999999999</v>
      </c>
      <c r="AD21" s="365">
        <f t="shared" ref="AD21" ca="1" si="29">IF(LEFT($C21,1)="N",T21,ROUNDUP(T21/2080,3))</f>
        <v>37.758000000000003</v>
      </c>
      <c r="AE21" s="365">
        <f t="shared" ref="AE21" ca="1" si="30">IF(LEFT($C21,1)="N",U21,ROUNDUP(U21/2080,3))</f>
        <v>39.646000000000001</v>
      </c>
    </row>
    <row r="22" spans="1:31">
      <c r="A22" s="357" t="s">
        <v>498</v>
      </c>
      <c r="B22" s="358" t="s">
        <v>102</v>
      </c>
      <c r="C22" s="366" t="s">
        <v>43</v>
      </c>
      <c r="D22" s="367" t="s">
        <v>499</v>
      </c>
      <c r="E22" s="357">
        <v>338</v>
      </c>
      <c r="F22" s="357">
        <v>7</v>
      </c>
      <c r="G22" s="360">
        <f t="shared" ca="1" si="0"/>
        <v>30.443000000000001</v>
      </c>
      <c r="H22" s="360">
        <f t="shared" ca="1" si="1"/>
        <v>31.966000000000001</v>
      </c>
      <c r="I22" s="360">
        <f t="shared" ca="1" si="2"/>
        <v>33.564</v>
      </c>
      <c r="J22" s="360">
        <f t="shared" ca="1" si="3"/>
        <v>35.241999999999997</v>
      </c>
      <c r="K22" s="360">
        <f t="shared" ca="1" si="4"/>
        <v>37.005000000000003</v>
      </c>
      <c r="L22" s="321"/>
      <c r="M22" s="293" t="s">
        <v>588</v>
      </c>
      <c r="N22" s="290" t="str">
        <f t="shared" si="5"/>
        <v>59231C</v>
      </c>
      <c r="O22" s="361" t="str">
        <f t="shared" si="6"/>
        <v>088</v>
      </c>
      <c r="P22" s="290" t="str">
        <f t="shared" si="7"/>
        <v>Assessing Technician</v>
      </c>
      <c r="Q22" s="362" cm="1">
        <f t="array" aca="1" ref="Q22" ca="1">ROUND(IF($M22="Y",VLOOKUP($N22,INDIRECT($O$3),Q$8,0)*INDIRECT($N$2),VLOOKUP($N22,INDIRECT($O$3),Q$8,0)),IF(LEFT($C22,1)="N",3,0))</f>
        <v>30.443000000000001</v>
      </c>
      <c r="R22" s="362" cm="1">
        <f t="array" aca="1" ref="R22" ca="1">ROUND(IF($M22="Y",VLOOKUP($N22,INDIRECT($O$3),R$8,0)*INDIRECT($N$2),VLOOKUP($N22,INDIRECT($O$3),R$8,0)),IF(LEFT($C22,1)="N",3,0))</f>
        <v>31.966000000000001</v>
      </c>
      <c r="S22" s="362" cm="1">
        <f t="array" aca="1" ref="S22" ca="1">ROUND(IF($M22="Y",VLOOKUP($N22,INDIRECT($O$3),S$8,0)*INDIRECT($N$2),VLOOKUP($N22,INDIRECT($O$3),S$8,0)),IF(LEFT($C22,1)="N",3,0))</f>
        <v>33.564</v>
      </c>
      <c r="T22" s="362" cm="1">
        <f t="array" aca="1" ref="T22" ca="1">ROUND(IF($M22="Y",VLOOKUP($N22,INDIRECT($O$3),T$8,0)*INDIRECT($N$2),VLOOKUP($N22,INDIRECT($O$3),T$8,0)),IF(LEFT($C22,1)="N",3,0))</f>
        <v>35.241999999999997</v>
      </c>
      <c r="U22" s="362" cm="1">
        <f t="array" aca="1" ref="U22" ca="1">ROUND(IF($M22="Y",VLOOKUP($N22,INDIRECT($O$3),U$8,0)*INDIRECT($N$2),VLOOKUP($N22,INDIRECT($O$3),U$8,0)),IF(LEFT($C22,1)="N",3,0))</f>
        <v>37.005000000000003</v>
      </c>
      <c r="W22" s="363" t="str">
        <f t="shared" ref="W22:W49" si="31">M22</f>
        <v>Y</v>
      </c>
      <c r="X22" s="313" t="str">
        <f t="shared" ref="X22:X49" si="32">N22</f>
        <v>59231C</v>
      </c>
      <c r="Y22" s="364" t="str">
        <f t="shared" ref="Y22:Y49" si="33">O22</f>
        <v>088</v>
      </c>
      <c r="Z22" s="313" t="str">
        <f t="shared" ref="Z22:Z49" si="34">P22</f>
        <v>Assessing Technician</v>
      </c>
      <c r="AA22" s="365">
        <f t="shared" ref="AA22:AA49" ca="1" si="35">IF(LEFT($C22,1)="N",Q22,ROUNDUP(Q22/2080,3))</f>
        <v>30.443000000000001</v>
      </c>
      <c r="AB22" s="365">
        <f t="shared" ref="AB22:AB49" ca="1" si="36">IF(LEFT($C22,1)="N",R22,ROUNDUP(R22/2080,3))</f>
        <v>31.966000000000001</v>
      </c>
      <c r="AC22" s="365">
        <f t="shared" ref="AC22:AC49" ca="1" si="37">IF(LEFT($C22,1)="N",S22,ROUNDUP(S22/2080,3))</f>
        <v>33.564</v>
      </c>
      <c r="AD22" s="365">
        <f t="shared" ref="AD22:AD49" ca="1" si="38">IF(LEFT($C22,1)="N",T22,ROUNDUP(T22/2080,3))</f>
        <v>35.241999999999997</v>
      </c>
      <c r="AE22" s="365">
        <f t="shared" ref="AE22:AE49" ca="1" si="39">IF(LEFT($C22,1)="N",U22,ROUNDUP(U22/2080,3))</f>
        <v>37.005000000000003</v>
      </c>
    </row>
    <row r="23" spans="1:31">
      <c r="A23" s="357" t="s">
        <v>61</v>
      </c>
      <c r="B23" s="358" t="s">
        <v>700</v>
      </c>
      <c r="C23" s="357" t="s">
        <v>43</v>
      </c>
      <c r="D23" s="359" t="s">
        <v>62</v>
      </c>
      <c r="E23" s="357">
        <v>390</v>
      </c>
      <c r="F23" s="357">
        <v>8</v>
      </c>
      <c r="G23" s="360">
        <f t="shared" ca="1" si="0"/>
        <v>40.369999999999997</v>
      </c>
      <c r="H23" s="360">
        <f t="shared" ca="1" si="1"/>
        <v>42.387999999999998</v>
      </c>
      <c r="I23" s="360">
        <f t="shared" ca="1" si="2"/>
        <v>44.508000000000003</v>
      </c>
      <c r="J23" s="360">
        <f t="shared" ca="1" si="3"/>
        <v>46.732999999999997</v>
      </c>
      <c r="K23" s="360">
        <f t="shared" ca="1" si="4"/>
        <v>49.069000000000003</v>
      </c>
      <c r="L23" s="239"/>
      <c r="M23" s="293" t="s">
        <v>588</v>
      </c>
      <c r="N23" s="290" t="str">
        <f t="shared" si="5"/>
        <v>00520C</v>
      </c>
      <c r="O23" s="361" t="str">
        <f t="shared" si="6"/>
        <v>134</v>
      </c>
      <c r="P23" s="290" t="str">
        <f t="shared" si="7"/>
        <v xml:space="preserve">Assessor I </v>
      </c>
      <c r="Q23" s="362" cm="1">
        <f t="array" aca="1" ref="Q23" ca="1">ROUND(IF($M23="Y",VLOOKUP($N23,INDIRECT($O$3),Q$8,0)*INDIRECT($N$2),VLOOKUP($N23,INDIRECT($O$3),Q$8,0)),IF(LEFT($C23,1)="N",3,0))</f>
        <v>40.369999999999997</v>
      </c>
      <c r="R23" s="362" cm="1">
        <f t="array" aca="1" ref="R23" ca="1">ROUND(IF($M23="Y",VLOOKUP($N23,INDIRECT($O$3),R$8,0)*INDIRECT($N$2),VLOOKUP($N23,INDIRECT($O$3),R$8,0)),IF(LEFT($C23,1)="N",3,0))</f>
        <v>42.387999999999998</v>
      </c>
      <c r="S23" s="362" cm="1">
        <f t="array" aca="1" ref="S23" ca="1">ROUND(IF($M23="Y",VLOOKUP($N23,INDIRECT($O$3),S$8,0)*INDIRECT($N$2),VLOOKUP($N23,INDIRECT($O$3),S$8,0)),IF(LEFT($C23,1)="N",3,0))</f>
        <v>44.508000000000003</v>
      </c>
      <c r="T23" s="362" cm="1">
        <f t="array" aca="1" ref="T23" ca="1">ROUND(IF($M23="Y",VLOOKUP($N23,INDIRECT($O$3),T$8,0)*INDIRECT($N$2),VLOOKUP($N23,INDIRECT($O$3),T$8,0)),IF(LEFT($C23,1)="N",3,0))</f>
        <v>46.732999999999997</v>
      </c>
      <c r="U23" s="362" cm="1">
        <f t="array" aca="1" ref="U23" ca="1">ROUND(IF($M23="Y",VLOOKUP($N23,INDIRECT($O$3),U$8,0)*INDIRECT($N$2),VLOOKUP($N23,INDIRECT($O$3),U$8,0)),IF(LEFT($C23,1)="N",3,0))</f>
        <v>49.069000000000003</v>
      </c>
      <c r="W23" s="363" t="str">
        <f t="shared" si="31"/>
        <v>Y</v>
      </c>
      <c r="X23" s="313" t="str">
        <f t="shared" si="32"/>
        <v>00520C</v>
      </c>
      <c r="Y23" s="364" t="str">
        <f t="shared" si="33"/>
        <v>134</v>
      </c>
      <c r="Z23" s="313" t="str">
        <f t="shared" si="34"/>
        <v xml:space="preserve">Assessor I </v>
      </c>
      <c r="AA23" s="365">
        <f t="shared" ca="1" si="35"/>
        <v>40.369999999999997</v>
      </c>
      <c r="AB23" s="365">
        <f t="shared" ca="1" si="36"/>
        <v>42.387999999999998</v>
      </c>
      <c r="AC23" s="365">
        <f t="shared" ca="1" si="37"/>
        <v>44.508000000000003</v>
      </c>
      <c r="AD23" s="365">
        <f t="shared" ca="1" si="38"/>
        <v>46.732999999999997</v>
      </c>
      <c r="AE23" s="365">
        <f t="shared" ca="1" si="39"/>
        <v>49.069000000000003</v>
      </c>
    </row>
    <row r="24" spans="1:31">
      <c r="A24" s="357" t="s">
        <v>63</v>
      </c>
      <c r="B24" s="358" t="s">
        <v>701</v>
      </c>
      <c r="C24" s="357" t="s">
        <v>43</v>
      </c>
      <c r="D24" s="359" t="s">
        <v>64</v>
      </c>
      <c r="E24" s="357">
        <v>448</v>
      </c>
      <c r="F24" s="357">
        <v>9</v>
      </c>
      <c r="G24" s="360">
        <f t="shared" ca="1" si="0"/>
        <v>41.268000000000001</v>
      </c>
      <c r="H24" s="360">
        <f t="shared" ca="1" si="1"/>
        <v>43.332000000000001</v>
      </c>
      <c r="I24" s="360">
        <f t="shared" ca="1" si="2"/>
        <v>45.497999999999998</v>
      </c>
      <c r="J24" s="360">
        <f t="shared" ca="1" si="3"/>
        <v>47.773000000000003</v>
      </c>
      <c r="K24" s="360">
        <f t="shared" ca="1" si="4"/>
        <v>50.164000000000001</v>
      </c>
      <c r="L24" s="239"/>
      <c r="M24" s="293" t="s">
        <v>588</v>
      </c>
      <c r="N24" s="290" t="str">
        <f t="shared" si="5"/>
        <v>00530C</v>
      </c>
      <c r="O24" s="361" t="str">
        <f t="shared" si="6"/>
        <v>146</v>
      </c>
      <c r="P24" s="290" t="str">
        <f t="shared" si="7"/>
        <v xml:space="preserve">Assessor II </v>
      </c>
      <c r="Q24" s="362" cm="1">
        <f t="array" aca="1" ref="Q24" ca="1">ROUND(IF($M24="Y",VLOOKUP($N24,INDIRECT($O$3),Q$8,0)*INDIRECT($N$2),VLOOKUP($N24,INDIRECT($O$3),Q$8,0)),IF(LEFT($C24,1)="N",3,0))</f>
        <v>41.268000000000001</v>
      </c>
      <c r="R24" s="362" cm="1">
        <f t="array" aca="1" ref="R24" ca="1">ROUND(IF($M24="Y",VLOOKUP($N24,INDIRECT($O$3),R$8,0)*INDIRECT($N$2),VLOOKUP($N24,INDIRECT($O$3),R$8,0)),IF(LEFT($C24,1)="N",3,0))</f>
        <v>43.332000000000001</v>
      </c>
      <c r="S24" s="362" cm="1">
        <f t="array" aca="1" ref="S24" ca="1">ROUND(IF($M24="Y",VLOOKUP($N24,INDIRECT($O$3),S$8,0)*INDIRECT($N$2),VLOOKUP($N24,INDIRECT($O$3),S$8,0)),IF(LEFT($C24,1)="N",3,0))</f>
        <v>45.497999999999998</v>
      </c>
      <c r="T24" s="362" cm="1">
        <f t="array" aca="1" ref="T24" ca="1">ROUND(IF($M24="Y",VLOOKUP($N24,INDIRECT($O$3),T$8,0)*INDIRECT($N$2),VLOOKUP($N24,INDIRECT($O$3),T$8,0)),IF(LEFT($C24,1)="N",3,0))</f>
        <v>47.773000000000003</v>
      </c>
      <c r="U24" s="362" cm="1">
        <f t="array" aca="1" ref="U24" ca="1">ROUND(IF($M24="Y",VLOOKUP($N24,INDIRECT($O$3),U$8,0)*INDIRECT($N$2),VLOOKUP($N24,INDIRECT($O$3),U$8,0)),IF(LEFT($C24,1)="N",3,0))</f>
        <v>50.164000000000001</v>
      </c>
      <c r="W24" s="363" t="str">
        <f t="shared" si="31"/>
        <v>Y</v>
      </c>
      <c r="X24" s="313" t="str">
        <f t="shared" si="32"/>
        <v>00530C</v>
      </c>
      <c r="Y24" s="364" t="str">
        <f t="shared" si="33"/>
        <v>146</v>
      </c>
      <c r="Z24" s="313" t="str">
        <f t="shared" si="34"/>
        <v xml:space="preserve">Assessor II </v>
      </c>
      <c r="AA24" s="365">
        <f t="shared" ca="1" si="35"/>
        <v>41.268000000000001</v>
      </c>
      <c r="AB24" s="365">
        <f t="shared" ca="1" si="36"/>
        <v>43.332000000000001</v>
      </c>
      <c r="AC24" s="365">
        <f t="shared" ca="1" si="37"/>
        <v>45.497999999999998</v>
      </c>
      <c r="AD24" s="365">
        <f t="shared" ca="1" si="38"/>
        <v>47.773000000000003</v>
      </c>
      <c r="AE24" s="365">
        <f t="shared" ca="1" si="39"/>
        <v>50.164000000000001</v>
      </c>
    </row>
    <row r="25" spans="1:31">
      <c r="A25" s="357" t="s">
        <v>65</v>
      </c>
      <c r="B25" s="358" t="s">
        <v>66</v>
      </c>
      <c r="C25" s="357" t="s">
        <v>43</v>
      </c>
      <c r="D25" s="359" t="s">
        <v>67</v>
      </c>
      <c r="E25" s="357">
        <v>320</v>
      </c>
      <c r="F25" s="357">
        <v>7</v>
      </c>
      <c r="G25" s="360">
        <f t="shared" ca="1" si="0"/>
        <v>29.391999999999999</v>
      </c>
      <c r="H25" s="360">
        <f t="shared" ca="1" si="1"/>
        <v>30.861999999999998</v>
      </c>
      <c r="I25" s="360">
        <f t="shared" ca="1" si="2"/>
        <v>32.405000000000001</v>
      </c>
      <c r="J25" s="360">
        <f t="shared" ca="1" si="3"/>
        <v>34.026000000000003</v>
      </c>
      <c r="K25" s="360">
        <f t="shared" ca="1" si="4"/>
        <v>35.725999999999999</v>
      </c>
      <c r="L25" s="321"/>
      <c r="M25" s="293" t="s">
        <v>588</v>
      </c>
      <c r="N25" s="290" t="str">
        <f t="shared" si="5"/>
        <v>52170C</v>
      </c>
      <c r="O25" s="361" t="str">
        <f t="shared" si="6"/>
        <v>064</v>
      </c>
      <c r="P25" s="290" t="str">
        <f t="shared" si="7"/>
        <v>Associate Buyer-C</v>
      </c>
      <c r="Q25" s="362" cm="1">
        <f t="array" aca="1" ref="Q25" ca="1">ROUND(IF($M25="Y",VLOOKUP($N25,INDIRECT($O$3),Q$8,0)*INDIRECT($N$2),VLOOKUP($N25,INDIRECT($O$3),Q$8,0)),IF(LEFT($C25,1)="N",3,0))</f>
        <v>29.391999999999999</v>
      </c>
      <c r="R25" s="362" cm="1">
        <f t="array" aca="1" ref="R25" ca="1">ROUND(IF($M25="Y",VLOOKUP($N25,INDIRECT($O$3),R$8,0)*INDIRECT($N$2),VLOOKUP($N25,INDIRECT($O$3),R$8,0)),IF(LEFT($C25,1)="N",3,0))</f>
        <v>30.861999999999998</v>
      </c>
      <c r="S25" s="362" cm="1">
        <f t="array" aca="1" ref="S25" ca="1">ROUND(IF($M25="Y",VLOOKUP($N25,INDIRECT($O$3),S$8,0)*INDIRECT($N$2),VLOOKUP($N25,INDIRECT($O$3),S$8,0)),IF(LEFT($C25,1)="N",3,0))</f>
        <v>32.405000000000001</v>
      </c>
      <c r="T25" s="362" cm="1">
        <f t="array" aca="1" ref="T25" ca="1">ROUND(IF($M25="Y",VLOOKUP($N25,INDIRECT($O$3),T$8,0)*INDIRECT($N$2),VLOOKUP($N25,INDIRECT($O$3),T$8,0)),IF(LEFT($C25,1)="N",3,0))</f>
        <v>34.026000000000003</v>
      </c>
      <c r="U25" s="362" cm="1">
        <f t="array" aca="1" ref="U25" ca="1">ROUND(IF($M25="Y",VLOOKUP($N25,INDIRECT($O$3),U$8,0)*INDIRECT($N$2),VLOOKUP($N25,INDIRECT($O$3),U$8,0)),IF(LEFT($C25,1)="N",3,0))</f>
        <v>35.725999999999999</v>
      </c>
      <c r="W25" s="363" t="str">
        <f t="shared" si="31"/>
        <v>Y</v>
      </c>
      <c r="X25" s="313" t="str">
        <f t="shared" si="32"/>
        <v>52170C</v>
      </c>
      <c r="Y25" s="364" t="str">
        <f t="shared" si="33"/>
        <v>064</v>
      </c>
      <c r="Z25" s="313" t="str">
        <f t="shared" si="34"/>
        <v>Associate Buyer-C</v>
      </c>
      <c r="AA25" s="365">
        <f t="shared" ca="1" si="35"/>
        <v>29.391999999999999</v>
      </c>
      <c r="AB25" s="365">
        <f t="shared" ca="1" si="36"/>
        <v>30.861999999999998</v>
      </c>
      <c r="AC25" s="365">
        <f t="shared" ca="1" si="37"/>
        <v>32.405000000000001</v>
      </c>
      <c r="AD25" s="365">
        <f t="shared" ca="1" si="38"/>
        <v>34.026000000000003</v>
      </c>
      <c r="AE25" s="365">
        <f t="shared" ca="1" si="39"/>
        <v>35.725999999999999</v>
      </c>
    </row>
    <row r="26" spans="1:31">
      <c r="A26" s="357" t="s">
        <v>68</v>
      </c>
      <c r="B26" s="358">
        <v>105</v>
      </c>
      <c r="C26" s="357" t="s">
        <v>43</v>
      </c>
      <c r="D26" s="359" t="s">
        <v>69</v>
      </c>
      <c r="E26" s="357">
        <v>343</v>
      </c>
      <c r="F26" s="357">
        <v>7</v>
      </c>
      <c r="G26" s="360">
        <f t="shared" ca="1" si="0"/>
        <v>30.443000000000001</v>
      </c>
      <c r="H26" s="360">
        <f t="shared" ca="1" si="1"/>
        <v>31.966000000000001</v>
      </c>
      <c r="I26" s="360">
        <f t="shared" ca="1" si="2"/>
        <v>33.564</v>
      </c>
      <c r="J26" s="360">
        <f t="shared" ca="1" si="3"/>
        <v>35.241999999999997</v>
      </c>
      <c r="K26" s="360">
        <f t="shared" ca="1" si="4"/>
        <v>37.005000000000003</v>
      </c>
      <c r="L26" s="321"/>
      <c r="M26" s="293" t="s">
        <v>588</v>
      </c>
      <c r="N26" s="290" t="str">
        <f t="shared" si="5"/>
        <v>01265C</v>
      </c>
      <c r="O26" s="361">
        <f t="shared" si="6"/>
        <v>105</v>
      </c>
      <c r="P26" s="290" t="str">
        <f t="shared" si="7"/>
        <v>Bilingual Crime Prevent Spec</v>
      </c>
      <c r="Q26" s="362" cm="1">
        <f t="array" aca="1" ref="Q26" ca="1">ROUND(IF($M26="Y",VLOOKUP($N26,INDIRECT($O$3),Q$8,0)*INDIRECT($N$2),VLOOKUP($N26,INDIRECT($O$3),Q$8,0)),IF(LEFT($C26,1)="N",3,0))</f>
        <v>30.443000000000001</v>
      </c>
      <c r="R26" s="362" cm="1">
        <f t="array" aca="1" ref="R26" ca="1">ROUND(IF($M26="Y",VLOOKUP($N26,INDIRECT($O$3),R$8,0)*INDIRECT($N$2),VLOOKUP($N26,INDIRECT($O$3),R$8,0)),IF(LEFT($C26,1)="N",3,0))</f>
        <v>31.966000000000001</v>
      </c>
      <c r="S26" s="362" cm="1">
        <f t="array" aca="1" ref="S26" ca="1">ROUND(IF($M26="Y",VLOOKUP($N26,INDIRECT($O$3),S$8,0)*INDIRECT($N$2),VLOOKUP($N26,INDIRECT($O$3),S$8,0)),IF(LEFT($C26,1)="N",3,0))</f>
        <v>33.564</v>
      </c>
      <c r="T26" s="362" cm="1">
        <f t="array" aca="1" ref="T26" ca="1">ROUND(IF($M26="Y",VLOOKUP($N26,INDIRECT($O$3),T$8,0)*INDIRECT($N$2),VLOOKUP($N26,INDIRECT($O$3),T$8,0)),IF(LEFT($C26,1)="N",3,0))</f>
        <v>35.241999999999997</v>
      </c>
      <c r="U26" s="362" cm="1">
        <f t="array" aca="1" ref="U26" ca="1">ROUND(IF($M26="Y",VLOOKUP($N26,INDIRECT($O$3),U$8,0)*INDIRECT($N$2),VLOOKUP($N26,INDIRECT($O$3),U$8,0)),IF(LEFT($C26,1)="N",3,0))</f>
        <v>37.005000000000003</v>
      </c>
      <c r="W26" s="363" t="str">
        <f t="shared" si="31"/>
        <v>Y</v>
      </c>
      <c r="X26" s="313" t="str">
        <f t="shared" si="32"/>
        <v>01265C</v>
      </c>
      <c r="Y26" s="364">
        <f t="shared" si="33"/>
        <v>105</v>
      </c>
      <c r="Z26" s="313" t="str">
        <f t="shared" si="34"/>
        <v>Bilingual Crime Prevent Spec</v>
      </c>
      <c r="AA26" s="365">
        <f t="shared" ca="1" si="35"/>
        <v>30.443000000000001</v>
      </c>
      <c r="AB26" s="365">
        <f t="shared" ca="1" si="36"/>
        <v>31.966000000000001</v>
      </c>
      <c r="AC26" s="365">
        <f t="shared" ca="1" si="37"/>
        <v>33.564</v>
      </c>
      <c r="AD26" s="365">
        <f t="shared" ca="1" si="38"/>
        <v>35.241999999999997</v>
      </c>
      <c r="AE26" s="365">
        <f t="shared" ca="1" si="39"/>
        <v>37.005000000000003</v>
      </c>
    </row>
    <row r="27" spans="1:31">
      <c r="A27" s="357" t="s">
        <v>70</v>
      </c>
      <c r="B27" s="358" t="s">
        <v>71</v>
      </c>
      <c r="C27" s="357" t="s">
        <v>43</v>
      </c>
      <c r="D27" s="359" t="s">
        <v>72</v>
      </c>
      <c r="E27" s="357">
        <v>280</v>
      </c>
      <c r="F27" s="357">
        <v>6</v>
      </c>
      <c r="G27" s="360">
        <f t="shared" ca="1" si="0"/>
        <v>26.158999999999999</v>
      </c>
      <c r="H27" s="360">
        <f t="shared" ca="1" si="1"/>
        <v>27.468</v>
      </c>
      <c r="I27" s="360">
        <f t="shared" ca="1" si="2"/>
        <v>28.841000000000001</v>
      </c>
      <c r="J27" s="360">
        <f t="shared" ca="1" si="3"/>
        <v>30.283999999999999</v>
      </c>
      <c r="K27" s="360">
        <f t="shared" ca="1" si="4"/>
        <v>31.797999999999998</v>
      </c>
      <c r="L27" s="321"/>
      <c r="M27" s="293" t="s">
        <v>588</v>
      </c>
      <c r="N27" s="290" t="str">
        <f t="shared" si="5"/>
        <v>01290C</v>
      </c>
      <c r="O27" s="361" t="str">
        <f t="shared" si="6"/>
        <v>107</v>
      </c>
      <c r="P27" s="290" t="str">
        <f t="shared" si="7"/>
        <v xml:space="preserve">Bilingual Program Aide </v>
      </c>
      <c r="Q27" s="362" cm="1">
        <f t="array" aca="1" ref="Q27" ca="1">ROUND(IF($M27="Y",VLOOKUP($N27,INDIRECT($O$3),Q$8,0)*INDIRECT($N$2),VLOOKUP($N27,INDIRECT($O$3),Q$8,0)),IF(LEFT($C27,1)="N",3,0))</f>
        <v>26.158999999999999</v>
      </c>
      <c r="R27" s="362" cm="1">
        <f t="array" aca="1" ref="R27" ca="1">ROUND(IF($M27="Y",VLOOKUP($N27,INDIRECT($O$3),R$8,0)*INDIRECT($N$2),VLOOKUP($N27,INDIRECT($O$3),R$8,0)),IF(LEFT($C27,1)="N",3,0))</f>
        <v>27.468</v>
      </c>
      <c r="S27" s="362" cm="1">
        <f t="array" aca="1" ref="S27" ca="1">ROUND(IF($M27="Y",VLOOKUP($N27,INDIRECT($O$3),S$8,0)*INDIRECT($N$2),VLOOKUP($N27,INDIRECT($O$3),S$8,0)),IF(LEFT($C27,1)="N",3,0))</f>
        <v>28.841000000000001</v>
      </c>
      <c r="T27" s="362" cm="1">
        <f t="array" aca="1" ref="T27" ca="1">ROUND(IF($M27="Y",VLOOKUP($N27,INDIRECT($O$3),T$8,0)*INDIRECT($N$2),VLOOKUP($N27,INDIRECT($O$3),T$8,0)),IF(LEFT($C27,1)="N",3,0))</f>
        <v>30.283999999999999</v>
      </c>
      <c r="U27" s="362" cm="1">
        <f t="array" aca="1" ref="U27" ca="1">ROUND(IF($M27="Y",VLOOKUP($N27,INDIRECT($O$3),U$8,0)*INDIRECT($N$2),VLOOKUP($N27,INDIRECT($O$3),U$8,0)),IF(LEFT($C27,1)="N",3,0))</f>
        <v>31.797999999999998</v>
      </c>
      <c r="W27" s="363" t="str">
        <f t="shared" si="31"/>
        <v>Y</v>
      </c>
      <c r="X27" s="313" t="str">
        <f t="shared" si="32"/>
        <v>01290C</v>
      </c>
      <c r="Y27" s="364" t="str">
        <f t="shared" si="33"/>
        <v>107</v>
      </c>
      <c r="Z27" s="313" t="str">
        <f t="shared" si="34"/>
        <v xml:space="preserve">Bilingual Program Aide </v>
      </c>
      <c r="AA27" s="365">
        <f t="shared" ca="1" si="35"/>
        <v>26.158999999999999</v>
      </c>
      <c r="AB27" s="365">
        <f t="shared" ca="1" si="36"/>
        <v>27.468</v>
      </c>
      <c r="AC27" s="365">
        <f t="shared" ca="1" si="37"/>
        <v>28.841000000000001</v>
      </c>
      <c r="AD27" s="365">
        <f t="shared" ca="1" si="38"/>
        <v>30.283999999999999</v>
      </c>
      <c r="AE27" s="365">
        <f t="shared" ca="1" si="39"/>
        <v>31.797999999999998</v>
      </c>
    </row>
    <row r="28" spans="1:31">
      <c r="A28" s="357" t="s">
        <v>552</v>
      </c>
      <c r="B28" s="358">
        <v>155</v>
      </c>
      <c r="C28" s="357" t="s">
        <v>43</v>
      </c>
      <c r="D28" s="359" t="s">
        <v>551</v>
      </c>
      <c r="E28" s="357">
        <v>338</v>
      </c>
      <c r="F28" s="357">
        <v>7</v>
      </c>
      <c r="G28" s="360">
        <f t="shared" ca="1" si="0"/>
        <v>30.443000000000001</v>
      </c>
      <c r="H28" s="360">
        <f t="shared" ca="1" si="1"/>
        <v>31.966000000000001</v>
      </c>
      <c r="I28" s="360">
        <f t="shared" ca="1" si="2"/>
        <v>33.564</v>
      </c>
      <c r="J28" s="360">
        <f t="shared" ca="1" si="3"/>
        <v>35.241999999999997</v>
      </c>
      <c r="K28" s="360">
        <f t="shared" ca="1" si="4"/>
        <v>37.005000000000003</v>
      </c>
      <c r="L28" s="321"/>
      <c r="M28" s="293" t="s">
        <v>588</v>
      </c>
      <c r="N28" s="290" t="str">
        <f t="shared" si="5"/>
        <v>59412C</v>
      </c>
      <c r="O28" s="361">
        <f t="shared" si="6"/>
        <v>155</v>
      </c>
      <c r="P28" s="290" t="str">
        <f t="shared" si="7"/>
        <v>Body Worn Cameras Specialist</v>
      </c>
      <c r="Q28" s="362" cm="1">
        <f t="array" aca="1" ref="Q28" ca="1">ROUND(IF($M28="Y",VLOOKUP($N28,INDIRECT($O$3),Q$8,0)*INDIRECT($N$2),VLOOKUP($N28,INDIRECT($O$3),Q$8,0)),IF(LEFT($C28,1)="N",3,0))</f>
        <v>30.443000000000001</v>
      </c>
      <c r="R28" s="362" cm="1">
        <f t="array" aca="1" ref="R28" ca="1">ROUND(IF($M28="Y",VLOOKUP($N28,INDIRECT($O$3),R$8,0)*INDIRECT($N$2),VLOOKUP($N28,INDIRECT($O$3),R$8,0)),IF(LEFT($C28,1)="N",3,0))</f>
        <v>31.966000000000001</v>
      </c>
      <c r="S28" s="362" cm="1">
        <f t="array" aca="1" ref="S28" ca="1">ROUND(IF($M28="Y",VLOOKUP($N28,INDIRECT($O$3),S$8,0)*INDIRECT($N$2),VLOOKUP($N28,INDIRECT($O$3),S$8,0)),IF(LEFT($C28,1)="N",3,0))</f>
        <v>33.564</v>
      </c>
      <c r="T28" s="362" cm="1">
        <f t="array" aca="1" ref="T28" ca="1">ROUND(IF($M28="Y",VLOOKUP($N28,INDIRECT($O$3),T$8,0)*INDIRECT($N$2),VLOOKUP($N28,INDIRECT($O$3),T$8,0)),IF(LEFT($C28,1)="N",3,0))</f>
        <v>35.241999999999997</v>
      </c>
      <c r="U28" s="362" cm="1">
        <f t="array" aca="1" ref="U28" ca="1">ROUND(IF($M28="Y",VLOOKUP($N28,INDIRECT($O$3),U$8,0)*INDIRECT($N$2),VLOOKUP($N28,INDIRECT($O$3),U$8,0)),IF(LEFT($C28,1)="N",3,0))</f>
        <v>37.005000000000003</v>
      </c>
      <c r="W28" s="363" t="str">
        <f t="shared" si="31"/>
        <v>Y</v>
      </c>
      <c r="X28" s="313" t="str">
        <f t="shared" si="32"/>
        <v>59412C</v>
      </c>
      <c r="Y28" s="364">
        <f t="shared" si="33"/>
        <v>155</v>
      </c>
      <c r="Z28" s="313" t="str">
        <f t="shared" si="34"/>
        <v>Body Worn Cameras Specialist</v>
      </c>
      <c r="AA28" s="365">
        <f t="shared" ca="1" si="35"/>
        <v>30.443000000000001</v>
      </c>
      <c r="AB28" s="365">
        <f t="shared" ca="1" si="36"/>
        <v>31.966000000000001</v>
      </c>
      <c r="AC28" s="365">
        <f t="shared" ca="1" si="37"/>
        <v>33.564</v>
      </c>
      <c r="AD28" s="365">
        <f t="shared" ca="1" si="38"/>
        <v>35.241999999999997</v>
      </c>
      <c r="AE28" s="365">
        <f t="shared" ca="1" si="39"/>
        <v>37.005000000000003</v>
      </c>
    </row>
    <row r="29" spans="1:31">
      <c r="A29" s="357" t="s">
        <v>73</v>
      </c>
      <c r="B29" s="358">
        <v>151</v>
      </c>
      <c r="C29" s="357" t="s">
        <v>43</v>
      </c>
      <c r="D29" s="359" t="s">
        <v>74</v>
      </c>
      <c r="E29" s="357">
        <v>218</v>
      </c>
      <c r="F29" s="357">
        <v>4</v>
      </c>
      <c r="G29" s="360">
        <f t="shared" ca="1" si="0"/>
        <v>21.823</v>
      </c>
      <c r="H29" s="360">
        <f t="shared" ca="1" si="1"/>
        <v>22.914999999999999</v>
      </c>
      <c r="I29" s="360">
        <f t="shared" ca="1" si="2"/>
        <v>24.061</v>
      </c>
      <c r="J29" s="360">
        <f t="shared" ca="1" si="3"/>
        <v>25.263000000000002</v>
      </c>
      <c r="K29" s="360">
        <f t="shared" ca="1" si="4"/>
        <v>26.527000000000001</v>
      </c>
      <c r="L29" s="321"/>
      <c r="M29" s="293" t="s">
        <v>588</v>
      </c>
      <c r="N29" s="290" t="str">
        <f t="shared" si="5"/>
        <v>01447C</v>
      </c>
      <c r="O29" s="361">
        <f t="shared" si="6"/>
        <v>151</v>
      </c>
      <c r="P29" s="290" t="str">
        <f t="shared" si="7"/>
        <v>Building Services Specialist I</v>
      </c>
      <c r="Q29" s="362" cm="1">
        <f t="array" aca="1" ref="Q29" ca="1">ROUND(IF($M29="Y",VLOOKUP($N29,INDIRECT($O$3),Q$8,0)*INDIRECT($N$2),VLOOKUP($N29,INDIRECT($O$3),Q$8,0)),IF(LEFT($C29,1)="N",3,0))</f>
        <v>21.823</v>
      </c>
      <c r="R29" s="362" cm="1">
        <f t="array" aca="1" ref="R29" ca="1">ROUND(IF($M29="Y",VLOOKUP($N29,INDIRECT($O$3),R$8,0)*INDIRECT($N$2),VLOOKUP($N29,INDIRECT($O$3),R$8,0)),IF(LEFT($C29,1)="N",3,0))</f>
        <v>22.914999999999999</v>
      </c>
      <c r="S29" s="362" cm="1">
        <f t="array" aca="1" ref="S29" ca="1">ROUND(IF($M29="Y",VLOOKUP($N29,INDIRECT($O$3),S$8,0)*INDIRECT($N$2),VLOOKUP($N29,INDIRECT($O$3),S$8,0)),IF(LEFT($C29,1)="N",3,0))</f>
        <v>24.061</v>
      </c>
      <c r="T29" s="362" cm="1">
        <f t="array" aca="1" ref="T29" ca="1">ROUND(IF($M29="Y",VLOOKUP($N29,INDIRECT($O$3),T$8,0)*INDIRECT($N$2),VLOOKUP($N29,INDIRECT($O$3),T$8,0)),IF(LEFT($C29,1)="N",3,0))</f>
        <v>25.263000000000002</v>
      </c>
      <c r="U29" s="362" cm="1">
        <f t="array" aca="1" ref="U29" ca="1">ROUND(IF($M29="Y",VLOOKUP($N29,INDIRECT($O$3),U$8,0)*INDIRECT($N$2),VLOOKUP($N29,INDIRECT($O$3),U$8,0)),IF(LEFT($C29,1)="N",3,0))</f>
        <v>26.527000000000001</v>
      </c>
      <c r="W29" s="363" t="str">
        <f t="shared" si="31"/>
        <v>Y</v>
      </c>
      <c r="X29" s="313" t="str">
        <f t="shared" si="32"/>
        <v>01447C</v>
      </c>
      <c r="Y29" s="364">
        <f t="shared" si="33"/>
        <v>151</v>
      </c>
      <c r="Z29" s="313" t="str">
        <f t="shared" si="34"/>
        <v>Building Services Specialist I</v>
      </c>
      <c r="AA29" s="365">
        <f t="shared" ca="1" si="35"/>
        <v>21.823</v>
      </c>
      <c r="AB29" s="365">
        <f t="shared" ca="1" si="36"/>
        <v>22.914999999999999</v>
      </c>
      <c r="AC29" s="365">
        <f t="shared" ca="1" si="37"/>
        <v>24.061</v>
      </c>
      <c r="AD29" s="365">
        <f t="shared" ca="1" si="38"/>
        <v>25.263000000000002</v>
      </c>
      <c r="AE29" s="365">
        <f t="shared" ca="1" si="39"/>
        <v>26.527000000000001</v>
      </c>
    </row>
    <row r="30" spans="1:31">
      <c r="A30" s="357" t="s">
        <v>75</v>
      </c>
      <c r="B30" s="358" t="s">
        <v>76</v>
      </c>
      <c r="C30" s="357" t="s">
        <v>43</v>
      </c>
      <c r="D30" s="359" t="s">
        <v>77</v>
      </c>
      <c r="E30" s="357">
        <v>268</v>
      </c>
      <c r="F30" s="357">
        <v>5</v>
      </c>
      <c r="G30" s="360">
        <f t="shared" ca="1" si="0"/>
        <v>25.091000000000001</v>
      </c>
      <c r="H30" s="360">
        <f t="shared" ca="1" si="1"/>
        <v>26.347000000000001</v>
      </c>
      <c r="I30" s="360">
        <f t="shared" ca="1" si="2"/>
        <v>27.663</v>
      </c>
      <c r="J30" s="360">
        <f t="shared" ca="1" si="3"/>
        <v>29.045999999999999</v>
      </c>
      <c r="K30" s="360">
        <f t="shared" ca="1" si="4"/>
        <v>30.498999999999999</v>
      </c>
      <c r="L30" s="321"/>
      <c r="M30" s="293" t="s">
        <v>588</v>
      </c>
      <c r="N30" s="290" t="str">
        <f t="shared" si="5"/>
        <v>01448C</v>
      </c>
      <c r="O30" s="361" t="str">
        <f t="shared" si="6"/>
        <v>060</v>
      </c>
      <c r="P30" s="290" t="str">
        <f t="shared" si="7"/>
        <v>Building Services Specialist II</v>
      </c>
      <c r="Q30" s="362" cm="1">
        <f t="array" aca="1" ref="Q30" ca="1">ROUND(IF($M30="Y",VLOOKUP($N30,INDIRECT($O$3),Q$8,0)*INDIRECT($N$2),VLOOKUP($N30,INDIRECT($O$3),Q$8,0)),IF(LEFT($C30,1)="N",3,0))</f>
        <v>25.091000000000001</v>
      </c>
      <c r="R30" s="362" cm="1">
        <f t="array" aca="1" ref="R30" ca="1">ROUND(IF($M30="Y",VLOOKUP($N30,INDIRECT($O$3),R$8,0)*INDIRECT($N$2),VLOOKUP($N30,INDIRECT($O$3),R$8,0)),IF(LEFT($C30,1)="N",3,0))</f>
        <v>26.347000000000001</v>
      </c>
      <c r="S30" s="362" cm="1">
        <f t="array" aca="1" ref="S30" ca="1">ROUND(IF($M30="Y",VLOOKUP($N30,INDIRECT($O$3),S$8,0)*INDIRECT($N$2),VLOOKUP($N30,INDIRECT($O$3),S$8,0)),IF(LEFT($C30,1)="N",3,0))</f>
        <v>27.663</v>
      </c>
      <c r="T30" s="362" cm="1">
        <f t="array" aca="1" ref="T30" ca="1">ROUND(IF($M30="Y",VLOOKUP($N30,INDIRECT($O$3),T$8,0)*INDIRECT($N$2),VLOOKUP($N30,INDIRECT($O$3),T$8,0)),IF(LEFT($C30,1)="N",3,0))</f>
        <v>29.045999999999999</v>
      </c>
      <c r="U30" s="362" cm="1">
        <f t="array" aca="1" ref="U30" ca="1">ROUND(IF($M30="Y",VLOOKUP($N30,INDIRECT($O$3),U$8,0)*INDIRECT($N$2),VLOOKUP($N30,INDIRECT($O$3),U$8,0)),IF(LEFT($C30,1)="N",3,0))</f>
        <v>30.498999999999999</v>
      </c>
      <c r="W30" s="363" t="str">
        <f t="shared" si="31"/>
        <v>Y</v>
      </c>
      <c r="X30" s="313" t="str">
        <f t="shared" si="32"/>
        <v>01448C</v>
      </c>
      <c r="Y30" s="364" t="str">
        <f t="shared" si="33"/>
        <v>060</v>
      </c>
      <c r="Z30" s="313" t="str">
        <f t="shared" si="34"/>
        <v>Building Services Specialist II</v>
      </c>
      <c r="AA30" s="365">
        <f t="shared" ca="1" si="35"/>
        <v>25.091000000000001</v>
      </c>
      <c r="AB30" s="365">
        <f t="shared" ca="1" si="36"/>
        <v>26.347000000000001</v>
      </c>
      <c r="AC30" s="365">
        <f t="shared" ca="1" si="37"/>
        <v>27.663</v>
      </c>
      <c r="AD30" s="365">
        <f t="shared" ca="1" si="38"/>
        <v>29.045999999999999</v>
      </c>
      <c r="AE30" s="365">
        <f t="shared" ca="1" si="39"/>
        <v>30.498999999999999</v>
      </c>
    </row>
    <row r="31" spans="1:31">
      <c r="A31" s="368" t="s">
        <v>19</v>
      </c>
      <c r="B31" s="358" t="s">
        <v>577</v>
      </c>
      <c r="C31" s="368" t="s">
        <v>21</v>
      </c>
      <c r="D31" s="369" t="s">
        <v>22</v>
      </c>
      <c r="E31" s="368">
        <v>435</v>
      </c>
      <c r="F31" s="368">
        <v>9</v>
      </c>
      <c r="G31" s="360">
        <f t="shared" ca="1" si="0"/>
        <v>77584</v>
      </c>
      <c r="H31" s="360">
        <f t="shared" ca="1" si="1"/>
        <v>81464</v>
      </c>
      <c r="I31" s="360">
        <f t="shared" ca="1" si="2"/>
        <v>85537</v>
      </c>
      <c r="J31" s="360">
        <f t="shared" ca="1" si="3"/>
        <v>89815</v>
      </c>
      <c r="K31" s="360">
        <f t="shared" ca="1" si="4"/>
        <v>94306</v>
      </c>
      <c r="L31" s="321"/>
      <c r="M31" s="293" t="s">
        <v>588</v>
      </c>
      <c r="N31" s="290" t="str">
        <f t="shared" si="5"/>
        <v>01458C</v>
      </c>
      <c r="O31" s="361" t="str">
        <f t="shared" si="6"/>
        <v>129</v>
      </c>
      <c r="P31" s="290" t="str">
        <f t="shared" si="7"/>
        <v xml:space="preserve">Buyer </v>
      </c>
      <c r="Q31" s="362" cm="1">
        <f t="array" aca="1" ref="Q31" ca="1">ROUND(IF($M31="Y",VLOOKUP($N31,INDIRECT($O$3),Q$8,0)*INDIRECT($N$2),VLOOKUP($N31,INDIRECT($O$3),Q$8,0)),IF(LEFT($C31,1)="N",3,0))</f>
        <v>77584</v>
      </c>
      <c r="R31" s="362" cm="1">
        <f t="array" aca="1" ref="R31" ca="1">ROUND(IF($M31="Y",VLOOKUP($N31,INDIRECT($O$3),R$8,0)*INDIRECT($N$2),VLOOKUP($N31,INDIRECT($O$3),R$8,0)),IF(LEFT($C31,1)="N",3,0))</f>
        <v>81464</v>
      </c>
      <c r="S31" s="362" cm="1">
        <f t="array" aca="1" ref="S31" ca="1">ROUND(IF($M31="Y",VLOOKUP($N31,INDIRECT($O$3),S$8,0)*INDIRECT($N$2),VLOOKUP($N31,INDIRECT($O$3),S$8,0)),IF(LEFT($C31,1)="N",3,0))</f>
        <v>85537</v>
      </c>
      <c r="T31" s="362" cm="1">
        <f t="array" aca="1" ref="T31" ca="1">ROUND(IF($M31="Y",VLOOKUP($N31,INDIRECT($O$3),T$8,0)*INDIRECT($N$2),VLOOKUP($N31,INDIRECT($O$3),T$8,0)),IF(LEFT($C31,1)="N",3,0))</f>
        <v>89815</v>
      </c>
      <c r="U31" s="362" cm="1">
        <f t="array" aca="1" ref="U31" ca="1">ROUND(IF($M31="Y",VLOOKUP($N31,INDIRECT($O$3),U$8,0)*INDIRECT($N$2),VLOOKUP($N31,INDIRECT($O$3),U$8,0)),IF(LEFT($C31,1)="N",3,0))</f>
        <v>94306</v>
      </c>
      <c r="W31" s="363" t="str">
        <f t="shared" si="31"/>
        <v>Y</v>
      </c>
      <c r="X31" s="313" t="str">
        <f t="shared" si="32"/>
        <v>01458C</v>
      </c>
      <c r="Y31" s="364" t="str">
        <f t="shared" si="33"/>
        <v>129</v>
      </c>
      <c r="Z31" s="313" t="str">
        <f t="shared" si="34"/>
        <v xml:space="preserve">Buyer </v>
      </c>
      <c r="AA31" s="365">
        <f t="shared" ca="1" si="35"/>
        <v>37.299999999999997</v>
      </c>
      <c r="AB31" s="365">
        <f t="shared" ca="1" si="36"/>
        <v>39.165999999999997</v>
      </c>
      <c r="AC31" s="365">
        <f t="shared" ca="1" si="37"/>
        <v>41.123999999999995</v>
      </c>
      <c r="AD31" s="365">
        <f t="shared" ca="1" si="38"/>
        <v>43.180999999999997</v>
      </c>
      <c r="AE31" s="365">
        <f t="shared" ca="1" si="39"/>
        <v>45.339999999999996</v>
      </c>
    </row>
    <row r="32" spans="1:31">
      <c r="A32" s="368" t="s">
        <v>23</v>
      </c>
      <c r="B32" s="358" t="s">
        <v>24</v>
      </c>
      <c r="C32" s="368" t="s">
        <v>21</v>
      </c>
      <c r="D32" s="370" t="s">
        <v>25</v>
      </c>
      <c r="E32" s="368">
        <v>383</v>
      </c>
      <c r="F32" s="368">
        <v>8</v>
      </c>
      <c r="G32" s="360">
        <f t="shared" ca="1" si="0"/>
        <v>70789</v>
      </c>
      <c r="H32" s="360">
        <f t="shared" ca="1" si="1"/>
        <v>74329</v>
      </c>
      <c r="I32" s="360">
        <f t="shared" ca="1" si="2"/>
        <v>78045</v>
      </c>
      <c r="J32" s="360">
        <f t="shared" ca="1" si="3"/>
        <v>81947</v>
      </c>
      <c r="K32" s="360">
        <f t="shared" ca="1" si="4"/>
        <v>86044</v>
      </c>
      <c r="L32" s="321"/>
      <c r="M32" s="293" t="s">
        <v>588</v>
      </c>
      <c r="N32" s="290" t="str">
        <f t="shared" si="5"/>
        <v>01530C</v>
      </c>
      <c r="O32" s="361" t="str">
        <f t="shared" si="6"/>
        <v>097</v>
      </c>
      <c r="P32" s="290" t="str">
        <f t="shared" si="7"/>
        <v xml:space="preserve">Case Investigator </v>
      </c>
      <c r="Q32" s="362" cm="1">
        <f t="array" aca="1" ref="Q32" ca="1">ROUND(IF($M32="Y",VLOOKUP($N32,INDIRECT($O$3),Q$8,0)*INDIRECT($N$2),VLOOKUP($N32,INDIRECT($O$3),Q$8,0)),IF(LEFT($C32,1)="N",3,0))</f>
        <v>70789</v>
      </c>
      <c r="R32" s="362" cm="1">
        <f t="array" aca="1" ref="R32" ca="1">ROUND(IF($M32="Y",VLOOKUP($N32,INDIRECT($O$3),R$8,0)*INDIRECT($N$2),VLOOKUP($N32,INDIRECT($O$3),R$8,0)),IF(LEFT($C32,1)="N",3,0))</f>
        <v>74329</v>
      </c>
      <c r="S32" s="362" cm="1">
        <f t="array" aca="1" ref="S32" ca="1">ROUND(IF($M32="Y",VLOOKUP($N32,INDIRECT($O$3),S$8,0)*INDIRECT($N$2),VLOOKUP($N32,INDIRECT($O$3),S$8,0)),IF(LEFT($C32,1)="N",3,0))</f>
        <v>78045</v>
      </c>
      <c r="T32" s="362" cm="1">
        <f t="array" aca="1" ref="T32" ca="1">ROUND(IF($M32="Y",VLOOKUP($N32,INDIRECT($O$3),T$8,0)*INDIRECT($N$2),VLOOKUP($N32,INDIRECT($O$3),T$8,0)),IF(LEFT($C32,1)="N",3,0))</f>
        <v>81947</v>
      </c>
      <c r="U32" s="362" cm="1">
        <f t="array" aca="1" ref="U32" ca="1">ROUND(IF($M32="Y",VLOOKUP($N32,INDIRECT($O$3),U$8,0)*INDIRECT($N$2),VLOOKUP($N32,INDIRECT($O$3),U$8,0)),IF(LEFT($C32,1)="N",3,0))</f>
        <v>86044</v>
      </c>
      <c r="W32" s="363" t="str">
        <f t="shared" si="31"/>
        <v>Y</v>
      </c>
      <c r="X32" s="313" t="str">
        <f t="shared" si="32"/>
        <v>01530C</v>
      </c>
      <c r="Y32" s="364" t="str">
        <f t="shared" si="33"/>
        <v>097</v>
      </c>
      <c r="Z32" s="313" t="str">
        <f t="shared" si="34"/>
        <v xml:space="preserve">Case Investigator </v>
      </c>
      <c r="AA32" s="365">
        <f t="shared" ca="1" si="35"/>
        <v>34.033999999999999</v>
      </c>
      <c r="AB32" s="365">
        <f t="shared" ca="1" si="36"/>
        <v>35.735999999999997</v>
      </c>
      <c r="AC32" s="365">
        <f t="shared" ca="1" si="37"/>
        <v>37.521999999999998</v>
      </c>
      <c r="AD32" s="365">
        <f t="shared" ca="1" si="38"/>
        <v>39.397999999999996</v>
      </c>
      <c r="AE32" s="365">
        <f t="shared" ca="1" si="39"/>
        <v>41.367999999999995</v>
      </c>
    </row>
    <row r="33" spans="1:31">
      <c r="A33" s="357" t="s">
        <v>78</v>
      </c>
      <c r="B33" s="358" t="s">
        <v>79</v>
      </c>
      <c r="C33" s="357" t="s">
        <v>43</v>
      </c>
      <c r="D33" s="359" t="s">
        <v>80</v>
      </c>
      <c r="E33" s="357">
        <v>240</v>
      </c>
      <c r="F33" s="357">
        <v>5</v>
      </c>
      <c r="G33" s="360">
        <f t="shared" ca="1" si="0"/>
        <v>22.91</v>
      </c>
      <c r="H33" s="360">
        <f t="shared" ca="1" si="1"/>
        <v>24.055</v>
      </c>
      <c r="I33" s="360">
        <f t="shared" ca="1" si="2"/>
        <v>25.257999999999999</v>
      </c>
      <c r="J33" s="360">
        <f t="shared" ca="1" si="3"/>
        <v>26.521000000000001</v>
      </c>
      <c r="K33" s="360">
        <f t="shared" ca="1" si="4"/>
        <v>27.847000000000001</v>
      </c>
      <c r="L33" s="321"/>
      <c r="M33" s="293" t="s">
        <v>588</v>
      </c>
      <c r="N33" s="290" t="str">
        <f t="shared" si="5"/>
        <v>01610C</v>
      </c>
      <c r="O33" s="361" t="str">
        <f t="shared" si="6"/>
        <v>111</v>
      </c>
      <c r="P33" s="290" t="str">
        <f t="shared" si="7"/>
        <v xml:space="preserve">Central Alarm Station Oper </v>
      </c>
      <c r="Q33" s="362" cm="1">
        <f t="array" aca="1" ref="Q33" ca="1">ROUND(IF($M33="Y",VLOOKUP($N33,INDIRECT($O$3),Q$8,0)*INDIRECT($N$2),VLOOKUP($N33,INDIRECT($O$3),Q$8,0)),IF(LEFT($C33,1)="N",3,0))</f>
        <v>22.91</v>
      </c>
      <c r="R33" s="362" cm="1">
        <f t="array" aca="1" ref="R33" ca="1">ROUND(IF($M33="Y",VLOOKUP($N33,INDIRECT($O$3),R$8,0)*INDIRECT($N$2),VLOOKUP($N33,INDIRECT($O$3),R$8,0)),IF(LEFT($C33,1)="N",3,0))</f>
        <v>24.055</v>
      </c>
      <c r="S33" s="362" cm="1">
        <f t="array" aca="1" ref="S33" ca="1">ROUND(IF($M33="Y",VLOOKUP($N33,INDIRECT($O$3),S$8,0)*INDIRECT($N$2),VLOOKUP($N33,INDIRECT($O$3),S$8,0)),IF(LEFT($C33,1)="N",3,0))</f>
        <v>25.257999999999999</v>
      </c>
      <c r="T33" s="362" cm="1">
        <f t="array" aca="1" ref="T33" ca="1">ROUND(IF($M33="Y",VLOOKUP($N33,INDIRECT($O$3),T$8,0)*INDIRECT($N$2),VLOOKUP($N33,INDIRECT($O$3),T$8,0)),IF(LEFT($C33,1)="N",3,0))</f>
        <v>26.521000000000001</v>
      </c>
      <c r="U33" s="362" cm="1">
        <f t="array" aca="1" ref="U33" ca="1">ROUND(IF($M33="Y",VLOOKUP($N33,INDIRECT($O$3),U$8,0)*INDIRECT($N$2),VLOOKUP($N33,INDIRECT($O$3),U$8,0)),IF(LEFT($C33,1)="N",3,0))</f>
        <v>27.847000000000001</v>
      </c>
      <c r="W33" s="363" t="str">
        <f t="shared" si="31"/>
        <v>Y</v>
      </c>
      <c r="X33" s="313" t="str">
        <f t="shared" si="32"/>
        <v>01610C</v>
      </c>
      <c r="Y33" s="364" t="str">
        <f t="shared" si="33"/>
        <v>111</v>
      </c>
      <c r="Z33" s="313" t="str">
        <f t="shared" si="34"/>
        <v xml:space="preserve">Central Alarm Station Oper </v>
      </c>
      <c r="AA33" s="365">
        <f t="shared" ca="1" si="35"/>
        <v>22.91</v>
      </c>
      <c r="AB33" s="365">
        <f t="shared" ca="1" si="36"/>
        <v>24.055</v>
      </c>
      <c r="AC33" s="365">
        <f t="shared" ca="1" si="37"/>
        <v>25.257999999999999</v>
      </c>
      <c r="AD33" s="365">
        <f t="shared" ca="1" si="38"/>
        <v>26.521000000000001</v>
      </c>
      <c r="AE33" s="365">
        <f t="shared" ca="1" si="39"/>
        <v>27.847000000000001</v>
      </c>
    </row>
    <row r="34" spans="1:31">
      <c r="A34" s="357" t="s">
        <v>81</v>
      </c>
      <c r="B34" s="358" t="s">
        <v>82</v>
      </c>
      <c r="C34" s="357" t="s">
        <v>43</v>
      </c>
      <c r="D34" s="359" t="s">
        <v>83</v>
      </c>
      <c r="E34" s="357">
        <v>273</v>
      </c>
      <c r="F34" s="357">
        <v>6</v>
      </c>
      <c r="G34" s="360">
        <f t="shared" ca="1" si="0"/>
        <v>26.158999999999999</v>
      </c>
      <c r="H34" s="360">
        <f t="shared" ca="1" si="1"/>
        <v>27.468</v>
      </c>
      <c r="I34" s="360">
        <f t="shared" ca="1" si="2"/>
        <v>28.841000000000001</v>
      </c>
      <c r="J34" s="360">
        <f t="shared" ca="1" si="3"/>
        <v>30.283999999999999</v>
      </c>
      <c r="K34" s="360">
        <f t="shared" ca="1" si="4"/>
        <v>31.797999999999998</v>
      </c>
      <c r="L34" s="321"/>
      <c r="M34" s="293" t="s">
        <v>588</v>
      </c>
      <c r="N34" s="290" t="str">
        <f t="shared" si="5"/>
        <v>11020C</v>
      </c>
      <c r="O34" s="361" t="str">
        <f t="shared" si="6"/>
        <v>063</v>
      </c>
      <c r="P34" s="290" t="str">
        <f t="shared" si="7"/>
        <v xml:space="preserve">Claims Specialist </v>
      </c>
      <c r="Q34" s="362" cm="1">
        <f t="array" aca="1" ref="Q34" ca="1">ROUND(IF($M34="Y",VLOOKUP($N34,INDIRECT($O$3),Q$8,0)*INDIRECT($N$2),VLOOKUP($N34,INDIRECT($O$3),Q$8,0)),IF(LEFT($C34,1)="N",3,0))</f>
        <v>26.158999999999999</v>
      </c>
      <c r="R34" s="362" cm="1">
        <f t="array" aca="1" ref="R34" ca="1">ROUND(IF($M34="Y",VLOOKUP($N34,INDIRECT($O$3),R$8,0)*INDIRECT($N$2),VLOOKUP($N34,INDIRECT($O$3),R$8,0)),IF(LEFT($C34,1)="N",3,0))</f>
        <v>27.468</v>
      </c>
      <c r="S34" s="362" cm="1">
        <f t="array" aca="1" ref="S34" ca="1">ROUND(IF($M34="Y",VLOOKUP($N34,INDIRECT($O$3),S$8,0)*INDIRECT($N$2),VLOOKUP($N34,INDIRECT($O$3),S$8,0)),IF(LEFT($C34,1)="N",3,0))</f>
        <v>28.841000000000001</v>
      </c>
      <c r="T34" s="362" cm="1">
        <f t="array" aca="1" ref="T34" ca="1">ROUND(IF($M34="Y",VLOOKUP($N34,INDIRECT($O$3),T$8,0)*INDIRECT($N$2),VLOOKUP($N34,INDIRECT($O$3),T$8,0)),IF(LEFT($C34,1)="N",3,0))</f>
        <v>30.283999999999999</v>
      </c>
      <c r="U34" s="362" cm="1">
        <f t="array" aca="1" ref="U34" ca="1">ROUND(IF($M34="Y",VLOOKUP($N34,INDIRECT($O$3),U$8,0)*INDIRECT($N$2),VLOOKUP($N34,INDIRECT($O$3),U$8,0)),IF(LEFT($C34,1)="N",3,0))</f>
        <v>31.797999999999998</v>
      </c>
      <c r="W34" s="363" t="str">
        <f t="shared" si="31"/>
        <v>Y</v>
      </c>
      <c r="X34" s="313" t="str">
        <f t="shared" si="32"/>
        <v>11020C</v>
      </c>
      <c r="Y34" s="364" t="str">
        <f t="shared" si="33"/>
        <v>063</v>
      </c>
      <c r="Z34" s="313" t="str">
        <f t="shared" si="34"/>
        <v xml:space="preserve">Claims Specialist </v>
      </c>
      <c r="AA34" s="365">
        <f t="shared" ca="1" si="35"/>
        <v>26.158999999999999</v>
      </c>
      <c r="AB34" s="365">
        <f t="shared" ca="1" si="36"/>
        <v>27.468</v>
      </c>
      <c r="AC34" s="365">
        <f t="shared" ca="1" si="37"/>
        <v>28.841000000000001</v>
      </c>
      <c r="AD34" s="365">
        <f t="shared" ca="1" si="38"/>
        <v>30.283999999999999</v>
      </c>
      <c r="AE34" s="365">
        <f t="shared" ca="1" si="39"/>
        <v>31.797999999999998</v>
      </c>
    </row>
    <row r="35" spans="1:31">
      <c r="A35" s="357" t="s">
        <v>84</v>
      </c>
      <c r="B35" s="358" t="s">
        <v>59</v>
      </c>
      <c r="C35" s="357" t="s">
        <v>43</v>
      </c>
      <c r="D35" s="359" t="s">
        <v>85</v>
      </c>
      <c r="E35" s="357">
        <v>293</v>
      </c>
      <c r="F35" s="357">
        <v>6</v>
      </c>
      <c r="G35" s="360">
        <f t="shared" ca="1" si="0"/>
        <v>27.222999999999999</v>
      </c>
      <c r="H35" s="360">
        <f t="shared" ca="1" si="1"/>
        <v>28.582999999999998</v>
      </c>
      <c r="I35" s="360">
        <f t="shared" ca="1" si="2"/>
        <v>30.012</v>
      </c>
      <c r="J35" s="360">
        <f t="shared" ca="1" si="3"/>
        <v>31.513000000000002</v>
      </c>
      <c r="K35" s="360">
        <f t="shared" ca="1" si="4"/>
        <v>33.088000000000001</v>
      </c>
      <c r="L35" s="321"/>
      <c r="M35" s="293" t="s">
        <v>588</v>
      </c>
      <c r="N35" s="290" t="str">
        <f t="shared" si="5"/>
        <v>02236C</v>
      </c>
      <c r="O35" s="361" t="str">
        <f t="shared" si="6"/>
        <v>113</v>
      </c>
      <c r="P35" s="290" t="str">
        <f t="shared" si="7"/>
        <v>Code Compliance Specialist - Traffic</v>
      </c>
      <c r="Q35" s="362" cm="1">
        <f t="array" aca="1" ref="Q35" ca="1">ROUND(IF($M35="Y",VLOOKUP($N35,INDIRECT($O$3),Q$8,0)*INDIRECT($N$2),VLOOKUP($N35,INDIRECT($O$3),Q$8,0)),IF(LEFT($C35,1)="N",3,0))</f>
        <v>27.222999999999999</v>
      </c>
      <c r="R35" s="362" cm="1">
        <f t="array" aca="1" ref="R35" ca="1">ROUND(IF($M35="Y",VLOOKUP($N35,INDIRECT($O$3),R$8,0)*INDIRECT($N$2),VLOOKUP($N35,INDIRECT($O$3),R$8,0)),IF(LEFT($C35,1)="N",3,0))</f>
        <v>28.582999999999998</v>
      </c>
      <c r="S35" s="362" cm="1">
        <f t="array" aca="1" ref="S35" ca="1">ROUND(IF($M35="Y",VLOOKUP($N35,INDIRECT($O$3),S$8,0)*INDIRECT($N$2),VLOOKUP($N35,INDIRECT($O$3),S$8,0)),IF(LEFT($C35,1)="N",3,0))</f>
        <v>30.012</v>
      </c>
      <c r="T35" s="362" cm="1">
        <f t="array" aca="1" ref="T35" ca="1">ROUND(IF($M35="Y",VLOOKUP($N35,INDIRECT($O$3),T$8,0)*INDIRECT($N$2),VLOOKUP($N35,INDIRECT($O$3),T$8,0)),IF(LEFT($C35,1)="N",3,0))</f>
        <v>31.513000000000002</v>
      </c>
      <c r="U35" s="362" cm="1">
        <f t="array" aca="1" ref="U35" ca="1">ROUND(IF($M35="Y",VLOOKUP($N35,INDIRECT($O$3),U$8,0)*INDIRECT($N$2),VLOOKUP($N35,INDIRECT($O$3),U$8,0)),IF(LEFT($C35,1)="N",3,0))</f>
        <v>33.088000000000001</v>
      </c>
      <c r="W35" s="363" t="str">
        <f t="shared" si="31"/>
        <v>Y</v>
      </c>
      <c r="X35" s="313" t="str">
        <f t="shared" si="32"/>
        <v>02236C</v>
      </c>
      <c r="Y35" s="364" t="str">
        <f t="shared" si="33"/>
        <v>113</v>
      </c>
      <c r="Z35" s="313" t="str">
        <f t="shared" si="34"/>
        <v>Code Compliance Specialist - Traffic</v>
      </c>
      <c r="AA35" s="365">
        <f t="shared" ca="1" si="35"/>
        <v>27.222999999999999</v>
      </c>
      <c r="AB35" s="365">
        <f t="shared" ca="1" si="36"/>
        <v>28.582999999999998</v>
      </c>
      <c r="AC35" s="365">
        <f t="shared" ca="1" si="37"/>
        <v>30.012</v>
      </c>
      <c r="AD35" s="365">
        <f t="shared" ca="1" si="38"/>
        <v>31.513000000000002</v>
      </c>
      <c r="AE35" s="365">
        <f t="shared" ca="1" si="39"/>
        <v>33.088000000000001</v>
      </c>
    </row>
    <row r="36" spans="1:31">
      <c r="A36" s="357" t="s">
        <v>86</v>
      </c>
      <c r="B36" s="358" t="s">
        <v>87</v>
      </c>
      <c r="C36" s="357" t="s">
        <v>43</v>
      </c>
      <c r="D36" s="359" t="s">
        <v>88</v>
      </c>
      <c r="E36" s="357">
        <v>308</v>
      </c>
      <c r="F36" s="357">
        <v>6</v>
      </c>
      <c r="G36" s="360">
        <f t="shared" ca="1" si="0"/>
        <v>28.300999999999998</v>
      </c>
      <c r="H36" s="360">
        <f t="shared" ca="1" si="1"/>
        <v>29.716999999999999</v>
      </c>
      <c r="I36" s="360">
        <f t="shared" ca="1" si="2"/>
        <v>31.202000000000002</v>
      </c>
      <c r="J36" s="360">
        <f t="shared" ca="1" si="3"/>
        <v>32.762999999999998</v>
      </c>
      <c r="K36" s="360">
        <f t="shared" ca="1" si="4"/>
        <v>34.401000000000003</v>
      </c>
      <c r="L36" s="321"/>
      <c r="M36" s="293" t="s">
        <v>588</v>
      </c>
      <c r="N36" s="290" t="str">
        <f t="shared" si="5"/>
        <v>02260C</v>
      </c>
      <c r="O36" s="361" t="str">
        <f t="shared" si="6"/>
        <v>143</v>
      </c>
      <c r="P36" s="290" t="str">
        <f t="shared" si="7"/>
        <v xml:space="preserve">Committee Clerk </v>
      </c>
      <c r="Q36" s="362" cm="1">
        <f t="array" aca="1" ref="Q36" ca="1">ROUND(IF($M36="Y",VLOOKUP($N36,INDIRECT($O$3),Q$8,0)*INDIRECT($N$2),VLOOKUP($N36,INDIRECT($O$3),Q$8,0)),IF(LEFT($C36,1)="N",3,0))</f>
        <v>28.300999999999998</v>
      </c>
      <c r="R36" s="362" cm="1">
        <f t="array" aca="1" ref="R36" ca="1">ROUND(IF($M36="Y",VLOOKUP($N36,INDIRECT($O$3),R$8,0)*INDIRECT($N$2),VLOOKUP($N36,INDIRECT($O$3),R$8,0)),IF(LEFT($C36,1)="N",3,0))</f>
        <v>29.716999999999999</v>
      </c>
      <c r="S36" s="362" cm="1">
        <f t="array" aca="1" ref="S36" ca="1">ROUND(IF($M36="Y",VLOOKUP($N36,INDIRECT($O$3),S$8,0)*INDIRECT($N$2),VLOOKUP($N36,INDIRECT($O$3),S$8,0)),IF(LEFT($C36,1)="N",3,0))</f>
        <v>31.202000000000002</v>
      </c>
      <c r="T36" s="362" cm="1">
        <f t="array" aca="1" ref="T36" ca="1">ROUND(IF($M36="Y",VLOOKUP($N36,INDIRECT($O$3),T$8,0)*INDIRECT($N$2),VLOOKUP($N36,INDIRECT($O$3),T$8,0)),IF(LEFT($C36,1)="N",3,0))</f>
        <v>32.762999999999998</v>
      </c>
      <c r="U36" s="362" cm="1">
        <f t="array" aca="1" ref="U36" ca="1">ROUND(IF($M36="Y",VLOOKUP($N36,INDIRECT($O$3),U$8,0)*INDIRECT($N$2),VLOOKUP($N36,INDIRECT($O$3),U$8,0)),IF(LEFT($C36,1)="N",3,0))</f>
        <v>34.401000000000003</v>
      </c>
      <c r="W36" s="363" t="str">
        <f t="shared" si="31"/>
        <v>Y</v>
      </c>
      <c r="X36" s="313" t="str">
        <f t="shared" si="32"/>
        <v>02260C</v>
      </c>
      <c r="Y36" s="364" t="str">
        <f t="shared" si="33"/>
        <v>143</v>
      </c>
      <c r="Z36" s="313" t="str">
        <f t="shared" si="34"/>
        <v xml:space="preserve">Committee Clerk </v>
      </c>
      <c r="AA36" s="365">
        <f t="shared" ca="1" si="35"/>
        <v>28.300999999999998</v>
      </c>
      <c r="AB36" s="365">
        <f t="shared" ca="1" si="36"/>
        <v>29.716999999999999</v>
      </c>
      <c r="AC36" s="365">
        <f t="shared" ca="1" si="37"/>
        <v>31.202000000000002</v>
      </c>
      <c r="AD36" s="365">
        <f t="shared" ca="1" si="38"/>
        <v>32.762999999999998</v>
      </c>
      <c r="AE36" s="365">
        <f t="shared" ca="1" si="39"/>
        <v>34.401000000000003</v>
      </c>
    </row>
    <row r="37" spans="1:31">
      <c r="A37" s="357" t="s">
        <v>573</v>
      </c>
      <c r="B37" s="358" t="s">
        <v>574</v>
      </c>
      <c r="C37" s="357" t="s">
        <v>43</v>
      </c>
      <c r="D37" s="359" t="s">
        <v>575</v>
      </c>
      <c r="E37" s="357">
        <v>348</v>
      </c>
      <c r="F37" s="357">
        <v>7</v>
      </c>
      <c r="G37" s="360">
        <f t="shared" ca="1" si="0"/>
        <v>31.553000000000001</v>
      </c>
      <c r="H37" s="360">
        <f t="shared" ca="1" si="1"/>
        <v>33.128999999999998</v>
      </c>
      <c r="I37" s="360">
        <f t="shared" ca="1" si="2"/>
        <v>34.784999999999997</v>
      </c>
      <c r="J37" s="360">
        <f t="shared" ca="1" si="3"/>
        <v>36.524999999999999</v>
      </c>
      <c r="K37" s="360">
        <f t="shared" ca="1" si="4"/>
        <v>38.350999999999999</v>
      </c>
      <c r="L37" s="321"/>
      <c r="M37" s="293" t="s">
        <v>588</v>
      </c>
      <c r="N37" s="290" t="str">
        <f t="shared" si="5"/>
        <v>53022C</v>
      </c>
      <c r="O37" s="361" t="str">
        <f t="shared" si="6"/>
        <v>126</v>
      </c>
      <c r="P37" s="290" t="str">
        <f t="shared" si="7"/>
        <v>Community Partnership Liaison</v>
      </c>
      <c r="Q37" s="362" cm="1">
        <f t="array" aca="1" ref="Q37" ca="1">ROUND(IF($M37="Y",VLOOKUP($N37,INDIRECT($O$3),Q$8,0)*INDIRECT($N$2),VLOOKUP($N37,INDIRECT($O$3),Q$8,0)),IF(LEFT($C37,1)="N",3,0))</f>
        <v>31.553000000000001</v>
      </c>
      <c r="R37" s="362" cm="1">
        <f t="array" aca="1" ref="R37" ca="1">ROUND(IF($M37="Y",VLOOKUP($N37,INDIRECT($O$3),R$8,0)*INDIRECT($N$2),VLOOKUP($N37,INDIRECT($O$3),R$8,0)),IF(LEFT($C37,1)="N",3,0))</f>
        <v>33.128999999999998</v>
      </c>
      <c r="S37" s="362" cm="1">
        <f t="array" aca="1" ref="S37" ca="1">ROUND(IF($M37="Y",VLOOKUP($N37,INDIRECT($O$3),S$8,0)*INDIRECT($N$2),VLOOKUP($N37,INDIRECT($O$3),S$8,0)),IF(LEFT($C37,1)="N",3,0))</f>
        <v>34.784999999999997</v>
      </c>
      <c r="T37" s="362" cm="1">
        <f t="array" aca="1" ref="T37" ca="1">ROUND(IF($M37="Y",VLOOKUP($N37,INDIRECT($O$3),T$8,0)*INDIRECT($N$2),VLOOKUP($N37,INDIRECT($O$3),T$8,0)),IF(LEFT($C37,1)="N",3,0))</f>
        <v>36.524999999999999</v>
      </c>
      <c r="U37" s="362" cm="1">
        <f t="array" aca="1" ref="U37" ca="1">ROUND(IF($M37="Y",VLOOKUP($N37,INDIRECT($O$3),U$8,0)*INDIRECT($N$2),VLOOKUP($N37,INDIRECT($O$3),U$8,0)),IF(LEFT($C37,1)="N",3,0))</f>
        <v>38.350999999999999</v>
      </c>
      <c r="W37" s="363" t="str">
        <f t="shared" si="31"/>
        <v>Y</v>
      </c>
      <c r="X37" s="313" t="str">
        <f t="shared" si="32"/>
        <v>53022C</v>
      </c>
      <c r="Y37" s="364" t="str">
        <f t="shared" si="33"/>
        <v>126</v>
      </c>
      <c r="Z37" s="313" t="str">
        <f t="shared" si="34"/>
        <v>Community Partnership Liaison</v>
      </c>
      <c r="AA37" s="365">
        <f t="shared" ca="1" si="35"/>
        <v>31.553000000000001</v>
      </c>
      <c r="AB37" s="365">
        <f t="shared" ca="1" si="36"/>
        <v>33.128999999999998</v>
      </c>
      <c r="AC37" s="365">
        <f t="shared" ca="1" si="37"/>
        <v>34.784999999999997</v>
      </c>
      <c r="AD37" s="365">
        <f t="shared" ca="1" si="38"/>
        <v>36.524999999999999</v>
      </c>
      <c r="AE37" s="365">
        <f t="shared" ca="1" si="39"/>
        <v>38.350999999999999</v>
      </c>
    </row>
    <row r="38" spans="1:31">
      <c r="A38" s="357" t="s">
        <v>532</v>
      </c>
      <c r="B38" s="358">
        <v>154</v>
      </c>
      <c r="C38" s="357" t="s">
        <v>43</v>
      </c>
      <c r="D38" s="359" t="s">
        <v>533</v>
      </c>
      <c r="E38" s="357">
        <v>355</v>
      </c>
      <c r="F38" s="357">
        <v>7</v>
      </c>
      <c r="G38" s="360">
        <f t="shared" ca="1" si="0"/>
        <v>31.558</v>
      </c>
      <c r="H38" s="360">
        <f t="shared" ca="1" si="1"/>
        <v>33.130000000000003</v>
      </c>
      <c r="I38" s="360">
        <f t="shared" ca="1" si="2"/>
        <v>34.789000000000001</v>
      </c>
      <c r="J38" s="360">
        <f t="shared" ca="1" si="3"/>
        <v>36.523000000000003</v>
      </c>
      <c r="K38" s="360">
        <f t="shared" ca="1" si="4"/>
        <v>38.353000000000002</v>
      </c>
      <c r="L38" s="321"/>
      <c r="M38" s="293" t="s">
        <v>588</v>
      </c>
      <c r="N38" s="290" t="str">
        <f t="shared" si="5"/>
        <v>59409C</v>
      </c>
      <c r="O38" s="361">
        <f t="shared" si="6"/>
        <v>154</v>
      </c>
      <c r="P38" s="290" t="str">
        <f t="shared" si="7"/>
        <v>Community Pet Case Coordinator</v>
      </c>
      <c r="Q38" s="362" cm="1">
        <f t="array" aca="1" ref="Q38" ca="1">ROUND(IF($M38="Y",VLOOKUP($N38,INDIRECT($O$3),Q$8,0)*INDIRECT($N$2),VLOOKUP($N38,INDIRECT($O$3),Q$8,0)),IF(LEFT($C38,1)="N",3,0))</f>
        <v>31.558</v>
      </c>
      <c r="R38" s="362" cm="1">
        <f t="array" aca="1" ref="R38" ca="1">ROUND(IF($M38="Y",VLOOKUP($N38,INDIRECT($O$3),R$8,0)*INDIRECT($N$2),VLOOKUP($N38,INDIRECT($O$3),R$8,0)),IF(LEFT($C38,1)="N",3,0))</f>
        <v>33.130000000000003</v>
      </c>
      <c r="S38" s="362" cm="1">
        <f t="array" aca="1" ref="S38" ca="1">ROUND(IF($M38="Y",VLOOKUP($N38,INDIRECT($O$3),S$8,0)*INDIRECT($N$2),VLOOKUP($N38,INDIRECT($O$3),S$8,0)),IF(LEFT($C38,1)="N",3,0))</f>
        <v>34.789000000000001</v>
      </c>
      <c r="T38" s="362" cm="1">
        <f t="array" aca="1" ref="T38" ca="1">ROUND(IF($M38="Y",VLOOKUP($N38,INDIRECT($O$3),T$8,0)*INDIRECT($N$2),VLOOKUP($N38,INDIRECT($O$3),T$8,0)),IF(LEFT($C38,1)="N",3,0))</f>
        <v>36.523000000000003</v>
      </c>
      <c r="U38" s="362" cm="1">
        <f t="array" aca="1" ref="U38" ca="1">ROUND(IF($M38="Y",VLOOKUP($N38,INDIRECT($O$3),U$8,0)*INDIRECT($N$2),VLOOKUP($N38,INDIRECT($O$3),U$8,0)),IF(LEFT($C38,1)="N",3,0))</f>
        <v>38.353000000000002</v>
      </c>
      <c r="W38" s="363" t="str">
        <f t="shared" si="31"/>
        <v>Y</v>
      </c>
      <c r="X38" s="313" t="str">
        <f t="shared" si="32"/>
        <v>59409C</v>
      </c>
      <c r="Y38" s="364">
        <f t="shared" si="33"/>
        <v>154</v>
      </c>
      <c r="Z38" s="313" t="str">
        <f t="shared" si="34"/>
        <v>Community Pet Case Coordinator</v>
      </c>
      <c r="AA38" s="365">
        <f t="shared" ca="1" si="35"/>
        <v>31.558</v>
      </c>
      <c r="AB38" s="365">
        <f t="shared" ca="1" si="36"/>
        <v>33.130000000000003</v>
      </c>
      <c r="AC38" s="365">
        <f t="shared" ca="1" si="37"/>
        <v>34.789000000000001</v>
      </c>
      <c r="AD38" s="365">
        <f t="shared" ca="1" si="38"/>
        <v>36.523000000000003</v>
      </c>
      <c r="AE38" s="365">
        <f t="shared" ca="1" si="39"/>
        <v>38.353000000000002</v>
      </c>
    </row>
    <row r="39" spans="1:31">
      <c r="A39" s="357" t="s">
        <v>89</v>
      </c>
      <c r="B39" s="358" t="s">
        <v>90</v>
      </c>
      <c r="C39" s="357" t="s">
        <v>43</v>
      </c>
      <c r="D39" s="359" t="s">
        <v>91</v>
      </c>
      <c r="E39" s="357">
        <v>198</v>
      </c>
      <c r="F39" s="357">
        <v>4</v>
      </c>
      <c r="G39" s="360">
        <f t="shared" ca="1" si="0"/>
        <v>21.582000000000001</v>
      </c>
      <c r="H39" s="360">
        <f t="shared" ca="1" si="1"/>
        <v>22.661000000000001</v>
      </c>
      <c r="I39" s="360">
        <f t="shared" ca="1" si="2"/>
        <v>23.792999999999999</v>
      </c>
      <c r="J39" s="360">
        <f t="shared" ca="1" si="3"/>
        <v>24.981999999999999</v>
      </c>
      <c r="K39" s="360">
        <f t="shared" si="4"/>
        <v>0</v>
      </c>
      <c r="L39" s="321"/>
      <c r="M39" s="293" t="s">
        <v>588</v>
      </c>
      <c r="N39" s="290" t="str">
        <f t="shared" si="5"/>
        <v>02350C</v>
      </c>
      <c r="O39" s="361" t="str">
        <f t="shared" si="6"/>
        <v>030</v>
      </c>
      <c r="P39" s="290" t="str">
        <f t="shared" si="7"/>
        <v xml:space="preserve">Community Service Officer </v>
      </c>
      <c r="Q39" s="362" cm="1">
        <f t="array" aca="1" ref="Q39" ca="1">ROUND(IF($M39="Y",VLOOKUP($N39,INDIRECT($O$3),Q$8,0)*INDIRECT($N$2),VLOOKUP($N39,INDIRECT($O$3),Q$8,0)),IF(LEFT($C39,1)="N",3,0))</f>
        <v>21.582000000000001</v>
      </c>
      <c r="R39" s="362" cm="1">
        <f t="array" aca="1" ref="R39" ca="1">ROUND(IF($M39="Y",VLOOKUP($N39,INDIRECT($O$3),R$8,0)*INDIRECT($N$2),VLOOKUP($N39,INDIRECT($O$3),R$8,0)),IF(LEFT($C39,1)="N",3,0))</f>
        <v>22.661000000000001</v>
      </c>
      <c r="S39" s="362" cm="1">
        <f t="array" aca="1" ref="S39" ca="1">ROUND(IF($M39="Y",VLOOKUP($N39,INDIRECT($O$3),S$8,0)*INDIRECT($N$2),VLOOKUP($N39,INDIRECT($O$3),S$8,0)),IF(LEFT($C39,1)="N",3,0))</f>
        <v>23.792999999999999</v>
      </c>
      <c r="T39" s="362" cm="1">
        <f t="array" aca="1" ref="T39" ca="1">ROUND(IF($M39="Y",VLOOKUP($N39,INDIRECT($O$3),T$8,0)*INDIRECT($N$2),VLOOKUP($N39,INDIRECT($O$3),T$8,0)),IF(LEFT($C39,1)="N",3,0))</f>
        <v>24.981999999999999</v>
      </c>
      <c r="U39" s="362"/>
      <c r="W39" s="363" t="str">
        <f t="shared" si="31"/>
        <v>Y</v>
      </c>
      <c r="X39" s="313" t="str">
        <f t="shared" si="32"/>
        <v>02350C</v>
      </c>
      <c r="Y39" s="364" t="str">
        <f t="shared" si="33"/>
        <v>030</v>
      </c>
      <c r="Z39" s="313" t="str">
        <f t="shared" si="34"/>
        <v xml:space="preserve">Community Service Officer </v>
      </c>
      <c r="AA39" s="365">
        <f t="shared" ca="1" si="35"/>
        <v>21.582000000000001</v>
      </c>
      <c r="AB39" s="365">
        <f t="shared" ca="1" si="36"/>
        <v>22.661000000000001</v>
      </c>
      <c r="AC39" s="365">
        <f t="shared" ca="1" si="37"/>
        <v>23.792999999999999</v>
      </c>
      <c r="AD39" s="365">
        <f t="shared" ca="1" si="38"/>
        <v>24.981999999999999</v>
      </c>
      <c r="AE39" s="365">
        <f t="shared" si="39"/>
        <v>0</v>
      </c>
    </row>
    <row r="40" spans="1:31">
      <c r="A40" s="357" t="s">
        <v>93</v>
      </c>
      <c r="B40" s="358">
        <v>208</v>
      </c>
      <c r="C40" s="357" t="s">
        <v>43</v>
      </c>
      <c r="D40" s="359" t="s">
        <v>438</v>
      </c>
      <c r="E40" s="357">
        <v>393</v>
      </c>
      <c r="F40" s="357">
        <v>8</v>
      </c>
      <c r="G40" s="360">
        <f t="shared" ca="1" si="0"/>
        <v>34.725999999999999</v>
      </c>
      <c r="H40" s="360">
        <f t="shared" ca="1" si="1"/>
        <v>36.463999999999999</v>
      </c>
      <c r="I40" s="360">
        <f t="shared" ca="1" si="2"/>
        <v>38.286999999999999</v>
      </c>
      <c r="J40" s="360">
        <f t="shared" ca="1" si="3"/>
        <v>40.201999999999998</v>
      </c>
      <c r="K40" s="360">
        <f t="shared" ca="1" si="4"/>
        <v>42.212000000000003</v>
      </c>
      <c r="L40" s="321"/>
      <c r="M40" s="293" t="s">
        <v>588</v>
      </c>
      <c r="N40" s="290" t="str">
        <f t="shared" si="5"/>
        <v>02355C</v>
      </c>
      <c r="O40" s="361">
        <f t="shared" si="6"/>
        <v>208</v>
      </c>
      <c r="P40" s="290" t="str">
        <f t="shared" si="7"/>
        <v xml:space="preserve">Complaint Investigation Officer </v>
      </c>
      <c r="Q40" s="362" cm="1">
        <f t="array" aca="1" ref="Q40" ca="1">ROUND(IF($M40="Y",VLOOKUP($N40,INDIRECT($O$3),Q$8,0)*INDIRECT($N$2),VLOOKUP($N40,INDIRECT($O$3),Q$8,0)),IF(LEFT($C40,1)="N",3,0))</f>
        <v>34.725999999999999</v>
      </c>
      <c r="R40" s="362" cm="1">
        <f t="array" aca="1" ref="R40" ca="1">ROUND(IF($M40="Y",VLOOKUP($N40,INDIRECT($O$3),R$8,0)*INDIRECT($N$2),VLOOKUP($N40,INDIRECT($O$3),R$8,0)),IF(LEFT($C40,1)="N",3,0))</f>
        <v>36.463999999999999</v>
      </c>
      <c r="S40" s="362" cm="1">
        <f t="array" aca="1" ref="S40" ca="1">ROUND(IF($M40="Y",VLOOKUP($N40,INDIRECT($O$3),S$8,0)*INDIRECT($N$2),VLOOKUP($N40,INDIRECT($O$3),S$8,0)),IF(LEFT($C40,1)="N",3,0))</f>
        <v>38.286999999999999</v>
      </c>
      <c r="T40" s="362" cm="1">
        <f t="array" aca="1" ref="T40" ca="1">ROUND(IF($M40="Y",VLOOKUP($N40,INDIRECT($O$3),T$8,0)*INDIRECT($N$2),VLOOKUP($N40,INDIRECT($O$3),T$8,0)),IF(LEFT($C40,1)="N",3,0))</f>
        <v>40.201999999999998</v>
      </c>
      <c r="U40" s="362" cm="1">
        <f t="array" aca="1" ref="U40" ca="1">ROUND(IF($M40="Y",VLOOKUP($N40,INDIRECT($O$3),U$8,0)*INDIRECT($N$2),VLOOKUP($N40,INDIRECT($O$3),U$8,0)),IF(LEFT($C40,1)="N",3,0))</f>
        <v>42.212000000000003</v>
      </c>
      <c r="W40" s="363" t="str">
        <f t="shared" si="31"/>
        <v>Y</v>
      </c>
      <c r="X40" s="313" t="str">
        <f t="shared" si="32"/>
        <v>02355C</v>
      </c>
      <c r="Y40" s="364">
        <f t="shared" si="33"/>
        <v>208</v>
      </c>
      <c r="Z40" s="313" t="str">
        <f t="shared" si="34"/>
        <v xml:space="preserve">Complaint Investigation Officer </v>
      </c>
      <c r="AA40" s="365">
        <f t="shared" ca="1" si="35"/>
        <v>34.725999999999999</v>
      </c>
      <c r="AB40" s="365">
        <f t="shared" ca="1" si="36"/>
        <v>36.463999999999999</v>
      </c>
      <c r="AC40" s="365">
        <f t="shared" ca="1" si="37"/>
        <v>38.286999999999999</v>
      </c>
      <c r="AD40" s="365">
        <f t="shared" ca="1" si="38"/>
        <v>40.201999999999998</v>
      </c>
      <c r="AE40" s="365">
        <f t="shared" ca="1" si="39"/>
        <v>42.212000000000003</v>
      </c>
    </row>
    <row r="41" spans="1:31">
      <c r="A41" s="368" t="s">
        <v>26</v>
      </c>
      <c r="B41" s="358" t="s">
        <v>27</v>
      </c>
      <c r="C41" s="368" t="s">
        <v>21</v>
      </c>
      <c r="D41" s="369" t="s">
        <v>28</v>
      </c>
      <c r="E41" s="368">
        <v>420</v>
      </c>
      <c r="F41" s="368">
        <v>9</v>
      </c>
      <c r="G41" s="360">
        <f t="shared" ca="1" si="0"/>
        <v>75552</v>
      </c>
      <c r="H41" s="360">
        <f t="shared" ca="1" si="1"/>
        <v>79330</v>
      </c>
      <c r="I41" s="360">
        <f t="shared" ca="1" si="2"/>
        <v>83296</v>
      </c>
      <c r="J41" s="360">
        <f t="shared" ca="1" si="3"/>
        <v>87460</v>
      </c>
      <c r="K41" s="360">
        <f t="shared" ca="1" si="4"/>
        <v>91834</v>
      </c>
      <c r="L41" s="321"/>
      <c r="M41" s="293" t="s">
        <v>588</v>
      </c>
      <c r="N41" s="290" t="str">
        <f t="shared" si="5"/>
        <v>05955C</v>
      </c>
      <c r="O41" s="361" t="str">
        <f t="shared" si="6"/>
        <v>95</v>
      </c>
      <c r="P41" s="290" t="str">
        <f t="shared" si="7"/>
        <v xml:space="preserve">Complaint Investigation Officer II </v>
      </c>
      <c r="Q41" s="362" cm="1">
        <f t="array" aca="1" ref="Q41" ca="1">ROUND(IF($M41="Y",VLOOKUP($N41,INDIRECT($O$3),Q$8,0)*INDIRECT($N$2),VLOOKUP($N41,INDIRECT($O$3),Q$8,0)),IF(LEFT($C41,1)="N",3,0))</f>
        <v>75552</v>
      </c>
      <c r="R41" s="362" cm="1">
        <f t="array" aca="1" ref="R41" ca="1">ROUND(IF($M41="Y",VLOOKUP($N41,INDIRECT($O$3),R$8,0)*INDIRECT($N$2),VLOOKUP($N41,INDIRECT($O$3),R$8,0)),IF(LEFT($C41,1)="N",3,0))</f>
        <v>79330</v>
      </c>
      <c r="S41" s="362" cm="1">
        <f t="array" aca="1" ref="S41" ca="1">ROUND(IF($M41="Y",VLOOKUP($N41,INDIRECT($O$3),S$8,0)*INDIRECT($N$2),VLOOKUP($N41,INDIRECT($O$3),S$8,0)),IF(LEFT($C41,1)="N",3,0))</f>
        <v>83296</v>
      </c>
      <c r="T41" s="362" cm="1">
        <f t="array" aca="1" ref="T41" ca="1">ROUND(IF($M41="Y",VLOOKUP($N41,INDIRECT($O$3),T$8,0)*INDIRECT($N$2),VLOOKUP($N41,INDIRECT($O$3),T$8,0)),IF(LEFT($C41,1)="N",3,0))</f>
        <v>87460</v>
      </c>
      <c r="U41" s="362" cm="1">
        <f t="array" aca="1" ref="U41" ca="1">ROUND(IF($M41="Y",VLOOKUP($N41,INDIRECT($O$3),U$8,0)*INDIRECT($N$2),VLOOKUP($N41,INDIRECT($O$3),U$8,0)),IF(LEFT($C41,1)="N",3,0))</f>
        <v>91834</v>
      </c>
      <c r="W41" s="363" t="str">
        <f t="shared" si="31"/>
        <v>Y</v>
      </c>
      <c r="X41" s="313" t="str">
        <f t="shared" si="32"/>
        <v>05955C</v>
      </c>
      <c r="Y41" s="364" t="str">
        <f t="shared" si="33"/>
        <v>95</v>
      </c>
      <c r="Z41" s="313" t="str">
        <f t="shared" si="34"/>
        <v xml:space="preserve">Complaint Investigation Officer II </v>
      </c>
      <c r="AA41" s="365">
        <f t="shared" ca="1" si="35"/>
        <v>36.323999999999998</v>
      </c>
      <c r="AB41" s="365">
        <f t="shared" ca="1" si="36"/>
        <v>38.14</v>
      </c>
      <c r="AC41" s="365">
        <f t="shared" ca="1" si="37"/>
        <v>40.046999999999997</v>
      </c>
      <c r="AD41" s="365">
        <f t="shared" ca="1" si="38"/>
        <v>42.048999999999999</v>
      </c>
      <c r="AE41" s="365">
        <f t="shared" ca="1" si="39"/>
        <v>44.150999999999996</v>
      </c>
    </row>
    <row r="42" spans="1:31">
      <c r="A42" s="357" t="s">
        <v>96</v>
      </c>
      <c r="B42" s="358" t="s">
        <v>97</v>
      </c>
      <c r="C42" s="357" t="s">
        <v>43</v>
      </c>
      <c r="D42" s="359" t="s">
        <v>98</v>
      </c>
      <c r="E42" s="357">
        <v>218</v>
      </c>
      <c r="F42" s="357">
        <v>4</v>
      </c>
      <c r="G42" s="360">
        <f t="shared" ca="1" si="0"/>
        <v>21.823</v>
      </c>
      <c r="H42" s="360">
        <f t="shared" ca="1" si="1"/>
        <v>22.914999999999999</v>
      </c>
      <c r="I42" s="360">
        <f t="shared" ca="1" si="2"/>
        <v>24.061</v>
      </c>
      <c r="J42" s="360">
        <f t="shared" ca="1" si="3"/>
        <v>25.263000000000002</v>
      </c>
      <c r="K42" s="360">
        <f t="shared" ca="1" si="4"/>
        <v>26.527000000000001</v>
      </c>
      <c r="L42" s="321"/>
      <c r="M42" s="293" t="s">
        <v>588</v>
      </c>
      <c r="N42" s="290" t="str">
        <f t="shared" si="5"/>
        <v>02440C</v>
      </c>
      <c r="O42" s="361" t="str">
        <f t="shared" si="6"/>
        <v>033</v>
      </c>
      <c r="P42" s="290" t="str">
        <f t="shared" si="7"/>
        <v xml:space="preserve">Concierge Convention Center </v>
      </c>
      <c r="Q42" s="362" cm="1">
        <f t="array" aca="1" ref="Q42" ca="1">ROUND(IF($M42="Y",VLOOKUP($N42,INDIRECT($O$3),Q$8,0)*INDIRECT($N$2),VLOOKUP($N42,INDIRECT($O$3),Q$8,0)),IF(LEFT($C42,1)="N",3,0))</f>
        <v>21.823</v>
      </c>
      <c r="R42" s="362" cm="1">
        <f t="array" aca="1" ref="R42" ca="1">ROUND(IF($M42="Y",VLOOKUP($N42,INDIRECT($O$3),R$8,0)*INDIRECT($N$2),VLOOKUP($N42,INDIRECT($O$3),R$8,0)),IF(LEFT($C42,1)="N",3,0))</f>
        <v>22.914999999999999</v>
      </c>
      <c r="S42" s="362" cm="1">
        <f t="array" aca="1" ref="S42" ca="1">ROUND(IF($M42="Y",VLOOKUP($N42,INDIRECT($O$3),S$8,0)*INDIRECT($N$2),VLOOKUP($N42,INDIRECT($O$3),S$8,0)),IF(LEFT($C42,1)="N",3,0))</f>
        <v>24.061</v>
      </c>
      <c r="T42" s="362" cm="1">
        <f t="array" aca="1" ref="T42" ca="1">ROUND(IF($M42="Y",VLOOKUP($N42,INDIRECT($O$3),T$8,0)*INDIRECT($N$2),VLOOKUP($N42,INDIRECT($O$3),T$8,0)),IF(LEFT($C42,1)="N",3,0))</f>
        <v>25.263000000000002</v>
      </c>
      <c r="U42" s="362" cm="1">
        <f t="array" aca="1" ref="U42" ca="1">ROUND(IF($M42="Y",VLOOKUP($N42,INDIRECT($O$3),U$8,0)*INDIRECT($N$2),VLOOKUP($N42,INDIRECT($O$3),U$8,0)),IF(LEFT($C42,1)="N",3,0))</f>
        <v>26.527000000000001</v>
      </c>
      <c r="W42" s="363" t="str">
        <f t="shared" si="31"/>
        <v>Y</v>
      </c>
      <c r="X42" s="313" t="str">
        <f t="shared" si="32"/>
        <v>02440C</v>
      </c>
      <c r="Y42" s="364" t="str">
        <f t="shared" si="33"/>
        <v>033</v>
      </c>
      <c r="Z42" s="313" t="str">
        <f t="shared" si="34"/>
        <v xml:space="preserve">Concierge Convention Center </v>
      </c>
      <c r="AA42" s="365">
        <f t="shared" ca="1" si="35"/>
        <v>21.823</v>
      </c>
      <c r="AB42" s="365">
        <f t="shared" ca="1" si="36"/>
        <v>22.914999999999999</v>
      </c>
      <c r="AC42" s="365">
        <f t="shared" ca="1" si="37"/>
        <v>24.061</v>
      </c>
      <c r="AD42" s="365">
        <f t="shared" ca="1" si="38"/>
        <v>25.263000000000002</v>
      </c>
      <c r="AE42" s="365">
        <f t="shared" ca="1" si="39"/>
        <v>26.527000000000001</v>
      </c>
    </row>
    <row r="43" spans="1:31">
      <c r="A43" s="357" t="s">
        <v>99</v>
      </c>
      <c r="B43" s="358">
        <v>208</v>
      </c>
      <c r="C43" s="357" t="s">
        <v>43</v>
      </c>
      <c r="D43" s="359" t="s">
        <v>100</v>
      </c>
      <c r="E43" s="357">
        <v>393</v>
      </c>
      <c r="F43" s="357">
        <v>8</v>
      </c>
      <c r="G43" s="360">
        <f t="shared" ref="G43:G74" ca="1" si="40">Q43</f>
        <v>34.725999999999999</v>
      </c>
      <c r="H43" s="360">
        <f t="shared" ref="H43:H74" ca="1" si="41">R43</f>
        <v>36.463999999999999</v>
      </c>
      <c r="I43" s="360">
        <f t="shared" ref="I43:I74" ca="1" si="42">S43</f>
        <v>38.286999999999999</v>
      </c>
      <c r="J43" s="360">
        <f t="shared" ref="J43:J74" ca="1" si="43">T43</f>
        <v>40.201999999999998</v>
      </c>
      <c r="K43" s="360">
        <f t="shared" ref="K43:K74" ca="1" si="44">U43</f>
        <v>42.212000000000003</v>
      </c>
      <c r="L43" s="321"/>
      <c r="M43" s="293" t="s">
        <v>588</v>
      </c>
      <c r="N43" s="290" t="str">
        <f t="shared" ref="N43:N74" si="45">A43</f>
        <v>02627C</v>
      </c>
      <c r="O43" s="361">
        <f t="shared" ref="O43:O74" si="46">B43</f>
        <v>208</v>
      </c>
      <c r="P43" s="290" t="str">
        <f t="shared" ref="P43:P74" si="47">D43</f>
        <v xml:space="preserve">Contract Compliance Officer </v>
      </c>
      <c r="Q43" s="362" cm="1">
        <f t="array" aca="1" ref="Q43" ca="1">ROUND(IF($M43="Y",VLOOKUP($N43,INDIRECT($O$3),Q$8,0)*INDIRECT($N$2),VLOOKUP($N43,INDIRECT($O$3),Q$8,0)),IF(LEFT($C43,1)="N",3,0))</f>
        <v>34.725999999999999</v>
      </c>
      <c r="R43" s="362" cm="1">
        <f t="array" aca="1" ref="R43" ca="1">ROUND(IF($M43="Y",VLOOKUP($N43,INDIRECT($O$3),R$8,0)*INDIRECT($N$2),VLOOKUP($N43,INDIRECT($O$3),R$8,0)),IF(LEFT($C43,1)="N",3,0))</f>
        <v>36.463999999999999</v>
      </c>
      <c r="S43" s="362" cm="1">
        <f t="array" aca="1" ref="S43" ca="1">ROUND(IF($M43="Y",VLOOKUP($N43,INDIRECT($O$3),S$8,0)*INDIRECT($N$2),VLOOKUP($N43,INDIRECT($O$3),S$8,0)),IF(LEFT($C43,1)="N",3,0))</f>
        <v>38.286999999999999</v>
      </c>
      <c r="T43" s="362" cm="1">
        <f t="array" aca="1" ref="T43" ca="1">ROUND(IF($M43="Y",VLOOKUP($N43,INDIRECT($O$3),T$8,0)*INDIRECT($N$2),VLOOKUP($N43,INDIRECT($O$3),T$8,0)),IF(LEFT($C43,1)="N",3,0))</f>
        <v>40.201999999999998</v>
      </c>
      <c r="U43" s="362" cm="1">
        <f t="array" aca="1" ref="U43" ca="1">ROUND(IF($M43="Y",VLOOKUP($N43,INDIRECT($O$3),U$8,0)*INDIRECT($N$2),VLOOKUP($N43,INDIRECT($O$3),U$8,0)),IF(LEFT($C43,1)="N",3,0))</f>
        <v>42.212000000000003</v>
      </c>
      <c r="W43" s="363" t="str">
        <f t="shared" si="31"/>
        <v>Y</v>
      </c>
      <c r="X43" s="313" t="str">
        <f t="shared" si="32"/>
        <v>02627C</v>
      </c>
      <c r="Y43" s="364">
        <f t="shared" si="33"/>
        <v>208</v>
      </c>
      <c r="Z43" s="313" t="str">
        <f t="shared" si="34"/>
        <v xml:space="preserve">Contract Compliance Officer </v>
      </c>
      <c r="AA43" s="365">
        <f t="shared" ca="1" si="35"/>
        <v>34.725999999999999</v>
      </c>
      <c r="AB43" s="365">
        <f t="shared" ca="1" si="36"/>
        <v>36.463999999999999</v>
      </c>
      <c r="AC43" s="365">
        <f t="shared" ca="1" si="37"/>
        <v>38.286999999999999</v>
      </c>
      <c r="AD43" s="365">
        <f t="shared" ca="1" si="38"/>
        <v>40.201999999999998</v>
      </c>
      <c r="AE43" s="365">
        <f t="shared" ca="1" si="39"/>
        <v>42.212000000000003</v>
      </c>
    </row>
    <row r="44" spans="1:31">
      <c r="A44" s="357" t="s">
        <v>486</v>
      </c>
      <c r="B44" s="358" t="s">
        <v>94</v>
      </c>
      <c r="C44" s="357" t="s">
        <v>43</v>
      </c>
      <c r="D44" s="359" t="s">
        <v>484</v>
      </c>
      <c r="E44" s="357">
        <v>375</v>
      </c>
      <c r="F44" s="357">
        <v>8</v>
      </c>
      <c r="G44" s="360">
        <f t="shared" ca="1" si="40"/>
        <v>33.112000000000002</v>
      </c>
      <c r="H44" s="360">
        <f t="shared" ca="1" si="41"/>
        <v>34.767000000000003</v>
      </c>
      <c r="I44" s="360">
        <f t="shared" ca="1" si="42"/>
        <v>36.505000000000003</v>
      </c>
      <c r="J44" s="360">
        <f t="shared" ca="1" si="43"/>
        <v>38.331000000000003</v>
      </c>
      <c r="K44" s="360">
        <f t="shared" ca="1" si="44"/>
        <v>40.247999999999998</v>
      </c>
      <c r="L44" s="321"/>
      <c r="M44" s="293" t="s">
        <v>588</v>
      </c>
      <c r="N44" s="290" t="str">
        <f t="shared" si="45"/>
        <v>04950C</v>
      </c>
      <c r="O44" s="361" t="str">
        <f t="shared" si="46"/>
        <v>099</v>
      </c>
      <c r="P44" s="290" t="str">
        <f t="shared" si="47"/>
        <v>Coordinator Water Pumping Stations</v>
      </c>
      <c r="Q44" s="362" cm="1">
        <f t="array" aca="1" ref="Q44" ca="1">ROUND(IF($M44="Y",VLOOKUP($N44,INDIRECT($O$3),Q$8,0)*INDIRECT($N$2),VLOOKUP($N44,INDIRECT($O$3),Q$8,0)),IF(LEFT($C44,1)="N",3,0))</f>
        <v>33.112000000000002</v>
      </c>
      <c r="R44" s="362" cm="1">
        <f t="array" aca="1" ref="R44" ca="1">ROUND(IF($M44="Y",VLOOKUP($N44,INDIRECT($O$3),R$8,0)*INDIRECT($N$2),VLOOKUP($N44,INDIRECT($O$3),R$8,0)),IF(LEFT($C44,1)="N",3,0))</f>
        <v>34.767000000000003</v>
      </c>
      <c r="S44" s="362" cm="1">
        <f t="array" aca="1" ref="S44" ca="1">ROUND(IF($M44="Y",VLOOKUP($N44,INDIRECT($O$3),S$8,0)*INDIRECT($N$2),VLOOKUP($N44,INDIRECT($O$3),S$8,0)),IF(LEFT($C44,1)="N",3,0))</f>
        <v>36.505000000000003</v>
      </c>
      <c r="T44" s="362" cm="1">
        <f t="array" aca="1" ref="T44" ca="1">ROUND(IF($M44="Y",VLOOKUP($N44,INDIRECT($O$3),T$8,0)*INDIRECT($N$2),VLOOKUP($N44,INDIRECT($O$3),T$8,0)),IF(LEFT($C44,1)="N",3,0))</f>
        <v>38.331000000000003</v>
      </c>
      <c r="U44" s="362" cm="1">
        <f t="array" aca="1" ref="U44" ca="1">ROUND(IF($M44="Y",VLOOKUP($N44,INDIRECT($O$3),U$8,0)*INDIRECT($N$2),VLOOKUP($N44,INDIRECT($O$3),U$8,0)),IF(LEFT($C44,1)="N",3,0))</f>
        <v>40.247999999999998</v>
      </c>
      <c r="W44" s="363" t="str">
        <f t="shared" si="31"/>
        <v>Y</v>
      </c>
      <c r="X44" s="313" t="str">
        <f t="shared" si="32"/>
        <v>04950C</v>
      </c>
      <c r="Y44" s="364" t="str">
        <f t="shared" si="33"/>
        <v>099</v>
      </c>
      <c r="Z44" s="313" t="str">
        <f t="shared" si="34"/>
        <v>Coordinator Water Pumping Stations</v>
      </c>
      <c r="AA44" s="365">
        <f t="shared" ca="1" si="35"/>
        <v>33.112000000000002</v>
      </c>
      <c r="AB44" s="365">
        <f t="shared" ca="1" si="36"/>
        <v>34.767000000000003</v>
      </c>
      <c r="AC44" s="365">
        <f t="shared" ca="1" si="37"/>
        <v>36.505000000000003</v>
      </c>
      <c r="AD44" s="365">
        <f t="shared" ca="1" si="38"/>
        <v>38.331000000000003</v>
      </c>
      <c r="AE44" s="365">
        <f t="shared" ca="1" si="39"/>
        <v>40.247999999999998</v>
      </c>
    </row>
    <row r="45" spans="1:31">
      <c r="A45" s="357" t="s">
        <v>104</v>
      </c>
      <c r="B45" s="358" t="s">
        <v>105</v>
      </c>
      <c r="C45" s="357" t="s">
        <v>43</v>
      </c>
      <c r="D45" s="359" t="s">
        <v>106</v>
      </c>
      <c r="E45" s="357">
        <v>280</v>
      </c>
      <c r="F45" s="357">
        <v>6</v>
      </c>
      <c r="G45" s="360">
        <f t="shared" ca="1" si="40"/>
        <v>26.158999999999999</v>
      </c>
      <c r="H45" s="360">
        <f t="shared" ca="1" si="41"/>
        <v>27.468</v>
      </c>
      <c r="I45" s="360">
        <f t="shared" ca="1" si="42"/>
        <v>28.841000000000001</v>
      </c>
      <c r="J45" s="360">
        <f t="shared" ca="1" si="43"/>
        <v>30.283999999999999</v>
      </c>
      <c r="K45" s="360">
        <f t="shared" ca="1" si="44"/>
        <v>31.797999999999998</v>
      </c>
      <c r="L45" s="321"/>
      <c r="M45" s="293" t="s">
        <v>588</v>
      </c>
      <c r="N45" s="290" t="str">
        <f t="shared" si="45"/>
        <v>02740C</v>
      </c>
      <c r="O45" s="361" t="str">
        <f t="shared" si="46"/>
        <v>076</v>
      </c>
      <c r="P45" s="290" t="str">
        <f t="shared" si="47"/>
        <v>Council Information Spec</v>
      </c>
      <c r="Q45" s="362" cm="1">
        <f t="array" aca="1" ref="Q45" ca="1">ROUND(IF($M45="Y",VLOOKUP($N45,INDIRECT($O$3),Q$8,0)*INDIRECT($N$2),VLOOKUP($N45,INDIRECT($O$3),Q$8,0)),IF(LEFT($C45,1)="N",3,0))</f>
        <v>26.158999999999999</v>
      </c>
      <c r="R45" s="362" cm="1">
        <f t="array" aca="1" ref="R45" ca="1">ROUND(IF($M45="Y",VLOOKUP($N45,INDIRECT($O$3),R$8,0)*INDIRECT($N$2),VLOOKUP($N45,INDIRECT($O$3),R$8,0)),IF(LEFT($C45,1)="N",3,0))</f>
        <v>27.468</v>
      </c>
      <c r="S45" s="362" cm="1">
        <f t="array" aca="1" ref="S45" ca="1">ROUND(IF($M45="Y",VLOOKUP($N45,INDIRECT($O$3),S$8,0)*INDIRECT($N$2),VLOOKUP($N45,INDIRECT($O$3),S$8,0)),IF(LEFT($C45,1)="N",3,0))</f>
        <v>28.841000000000001</v>
      </c>
      <c r="T45" s="362" cm="1">
        <f t="array" aca="1" ref="T45" ca="1">ROUND(IF($M45="Y",VLOOKUP($N45,INDIRECT($O$3),T$8,0)*INDIRECT($N$2),VLOOKUP($N45,INDIRECT($O$3),T$8,0)),IF(LEFT($C45,1)="N",3,0))</f>
        <v>30.283999999999999</v>
      </c>
      <c r="U45" s="362" cm="1">
        <f t="array" aca="1" ref="U45" ca="1">ROUND(IF($M45="Y",VLOOKUP($N45,INDIRECT($O$3),U$8,0)*INDIRECT($N$2),VLOOKUP($N45,INDIRECT($O$3),U$8,0)),IF(LEFT($C45,1)="N",3,0))</f>
        <v>31.797999999999998</v>
      </c>
      <c r="W45" s="363" t="str">
        <f t="shared" si="31"/>
        <v>Y</v>
      </c>
      <c r="X45" s="313" t="str">
        <f t="shared" si="32"/>
        <v>02740C</v>
      </c>
      <c r="Y45" s="364" t="str">
        <f t="shared" si="33"/>
        <v>076</v>
      </c>
      <c r="Z45" s="313" t="str">
        <f t="shared" si="34"/>
        <v>Council Information Spec</v>
      </c>
      <c r="AA45" s="365">
        <f t="shared" ca="1" si="35"/>
        <v>26.158999999999999</v>
      </c>
      <c r="AB45" s="365">
        <f t="shared" ca="1" si="36"/>
        <v>27.468</v>
      </c>
      <c r="AC45" s="365">
        <f t="shared" ca="1" si="37"/>
        <v>28.841000000000001</v>
      </c>
      <c r="AD45" s="365">
        <f t="shared" ca="1" si="38"/>
        <v>30.283999999999999</v>
      </c>
      <c r="AE45" s="365">
        <f t="shared" ca="1" si="39"/>
        <v>31.797999999999998</v>
      </c>
    </row>
    <row r="46" spans="1:31">
      <c r="A46" s="368" t="s">
        <v>29</v>
      </c>
      <c r="B46" s="358" t="s">
        <v>20</v>
      </c>
      <c r="C46" s="368" t="s">
        <v>21</v>
      </c>
      <c r="D46" s="369" t="s">
        <v>30</v>
      </c>
      <c r="E46" s="368">
        <v>413</v>
      </c>
      <c r="F46" s="368">
        <v>9</v>
      </c>
      <c r="G46" s="360">
        <f t="shared" ca="1" si="40"/>
        <v>75319</v>
      </c>
      <c r="H46" s="360">
        <f t="shared" ca="1" si="41"/>
        <v>79085</v>
      </c>
      <c r="I46" s="360">
        <f t="shared" ca="1" si="42"/>
        <v>83039</v>
      </c>
      <c r="J46" s="360">
        <f t="shared" ca="1" si="43"/>
        <v>87192</v>
      </c>
      <c r="K46" s="360">
        <f t="shared" ca="1" si="44"/>
        <v>91552</v>
      </c>
      <c r="L46" s="321"/>
      <c r="M46" s="293" t="s">
        <v>588</v>
      </c>
      <c r="N46" s="290" t="str">
        <f t="shared" si="45"/>
        <v>52730C</v>
      </c>
      <c r="O46" s="361" t="str">
        <f t="shared" si="46"/>
        <v>120</v>
      </c>
      <c r="P46" s="290" t="str">
        <f t="shared" si="47"/>
        <v xml:space="preserve">CPED Project Coordinator </v>
      </c>
      <c r="Q46" s="362" cm="1">
        <f t="array" aca="1" ref="Q46" ca="1">ROUND(IF($M46="Y",VLOOKUP($N46,INDIRECT($O$3),Q$8,0)*INDIRECT($N$2),VLOOKUP($N46,INDIRECT($O$3),Q$8,0)),IF(LEFT($C46,1)="N",3,0))</f>
        <v>75319</v>
      </c>
      <c r="R46" s="362" cm="1">
        <f t="array" aca="1" ref="R46" ca="1">ROUND(IF($M46="Y",VLOOKUP($N46,INDIRECT($O$3),R$8,0)*INDIRECT($N$2),VLOOKUP($N46,INDIRECT($O$3),R$8,0)),IF(LEFT($C46,1)="N",3,0))</f>
        <v>79085</v>
      </c>
      <c r="S46" s="362" cm="1">
        <f t="array" aca="1" ref="S46" ca="1">ROUND(IF($M46="Y",VLOOKUP($N46,INDIRECT($O$3),S$8,0)*INDIRECT($N$2),VLOOKUP($N46,INDIRECT($O$3),S$8,0)),IF(LEFT($C46,1)="N",3,0))</f>
        <v>83039</v>
      </c>
      <c r="T46" s="362" cm="1">
        <f t="array" aca="1" ref="T46" ca="1">ROUND(IF($M46="Y",VLOOKUP($N46,INDIRECT($O$3),T$8,0)*INDIRECT($N$2),VLOOKUP($N46,INDIRECT($O$3),T$8,0)),IF(LEFT($C46,1)="N",3,0))</f>
        <v>87192</v>
      </c>
      <c r="U46" s="362" cm="1">
        <f t="array" aca="1" ref="U46" ca="1">ROUND(IF($M46="Y",VLOOKUP($N46,INDIRECT($O$3),U$8,0)*INDIRECT($N$2),VLOOKUP($N46,INDIRECT($O$3),U$8,0)),IF(LEFT($C46,1)="N",3,0))</f>
        <v>91552</v>
      </c>
      <c r="W46" s="363" t="str">
        <f t="shared" si="31"/>
        <v>Y</v>
      </c>
      <c r="X46" s="313" t="str">
        <f t="shared" si="32"/>
        <v>52730C</v>
      </c>
      <c r="Y46" s="364" t="str">
        <f t="shared" si="33"/>
        <v>120</v>
      </c>
      <c r="Z46" s="313" t="str">
        <f t="shared" si="34"/>
        <v xml:space="preserve">CPED Project Coordinator </v>
      </c>
      <c r="AA46" s="365">
        <f t="shared" ca="1" si="35"/>
        <v>36.211999999999996</v>
      </c>
      <c r="AB46" s="365">
        <f t="shared" ca="1" si="36"/>
        <v>38.021999999999998</v>
      </c>
      <c r="AC46" s="365">
        <f t="shared" ca="1" si="37"/>
        <v>39.922999999999995</v>
      </c>
      <c r="AD46" s="365">
        <f t="shared" ca="1" si="38"/>
        <v>41.919999999999995</v>
      </c>
      <c r="AE46" s="365">
        <f t="shared" ca="1" si="39"/>
        <v>44.015999999999998</v>
      </c>
    </row>
    <row r="47" spans="1:31">
      <c r="A47" s="357" t="s">
        <v>107</v>
      </c>
      <c r="B47" s="358" t="s">
        <v>108</v>
      </c>
      <c r="C47" s="357" t="s">
        <v>43</v>
      </c>
      <c r="D47" s="359" t="s">
        <v>109</v>
      </c>
      <c r="E47" s="357">
        <v>343</v>
      </c>
      <c r="F47" s="357">
        <v>7</v>
      </c>
      <c r="G47" s="360">
        <f t="shared" ca="1" si="40"/>
        <v>30.443000000000001</v>
      </c>
      <c r="H47" s="360">
        <f t="shared" ca="1" si="41"/>
        <v>31.966000000000001</v>
      </c>
      <c r="I47" s="360">
        <f t="shared" ca="1" si="42"/>
        <v>33.564</v>
      </c>
      <c r="J47" s="360">
        <f t="shared" ca="1" si="43"/>
        <v>35.241999999999997</v>
      </c>
      <c r="K47" s="360">
        <f t="shared" ca="1" si="44"/>
        <v>37.005000000000003</v>
      </c>
      <c r="L47" s="321"/>
      <c r="M47" s="293" t="s">
        <v>588</v>
      </c>
      <c r="N47" s="290" t="str">
        <f t="shared" si="45"/>
        <v>02775C</v>
      </c>
      <c r="O47" s="361" t="str">
        <f t="shared" si="46"/>
        <v>105</v>
      </c>
      <c r="P47" s="290" t="str">
        <f t="shared" si="47"/>
        <v xml:space="preserve">Crime Prevention Specialist </v>
      </c>
      <c r="Q47" s="362" cm="1">
        <f t="array" aca="1" ref="Q47" ca="1">ROUND(IF($M47="Y",VLOOKUP($N47,INDIRECT($O$3),Q$8,0)*INDIRECT($N$2),VLOOKUP($N47,INDIRECT($O$3),Q$8,0)),IF(LEFT($C47,1)="N",3,0))</f>
        <v>30.443000000000001</v>
      </c>
      <c r="R47" s="362" cm="1">
        <f t="array" aca="1" ref="R47" ca="1">ROUND(IF($M47="Y",VLOOKUP($N47,INDIRECT($O$3),R$8,0)*INDIRECT($N$2),VLOOKUP($N47,INDIRECT($O$3),R$8,0)),IF(LEFT($C47,1)="N",3,0))</f>
        <v>31.966000000000001</v>
      </c>
      <c r="S47" s="362" cm="1">
        <f t="array" aca="1" ref="S47" ca="1">ROUND(IF($M47="Y",VLOOKUP($N47,INDIRECT($O$3),S$8,0)*INDIRECT($N$2),VLOOKUP($N47,INDIRECT($O$3),S$8,0)),IF(LEFT($C47,1)="N",3,0))</f>
        <v>33.564</v>
      </c>
      <c r="T47" s="362" cm="1">
        <f t="array" aca="1" ref="T47" ca="1">ROUND(IF($M47="Y",VLOOKUP($N47,INDIRECT($O$3),T$8,0)*INDIRECT($N$2),VLOOKUP($N47,INDIRECT($O$3),T$8,0)),IF(LEFT($C47,1)="N",3,0))</f>
        <v>35.241999999999997</v>
      </c>
      <c r="U47" s="362" cm="1">
        <f t="array" aca="1" ref="U47" ca="1">ROUND(IF($M47="Y",VLOOKUP($N47,INDIRECT($O$3),U$8,0)*INDIRECT($N$2),VLOOKUP($N47,INDIRECT($O$3),U$8,0)),IF(LEFT($C47,1)="N",3,0))</f>
        <v>37.005000000000003</v>
      </c>
      <c r="W47" s="363" t="str">
        <f t="shared" si="31"/>
        <v>Y</v>
      </c>
      <c r="X47" s="313" t="str">
        <f t="shared" si="32"/>
        <v>02775C</v>
      </c>
      <c r="Y47" s="364" t="str">
        <f t="shared" si="33"/>
        <v>105</v>
      </c>
      <c r="Z47" s="313" t="str">
        <f t="shared" si="34"/>
        <v xml:space="preserve">Crime Prevention Specialist </v>
      </c>
      <c r="AA47" s="365">
        <f t="shared" ca="1" si="35"/>
        <v>30.443000000000001</v>
      </c>
      <c r="AB47" s="365">
        <f t="shared" ca="1" si="36"/>
        <v>31.966000000000001</v>
      </c>
      <c r="AC47" s="365">
        <f t="shared" ca="1" si="37"/>
        <v>33.564</v>
      </c>
      <c r="AD47" s="365">
        <f t="shared" ca="1" si="38"/>
        <v>35.241999999999997</v>
      </c>
      <c r="AE47" s="365">
        <f t="shared" ca="1" si="39"/>
        <v>37.005000000000003</v>
      </c>
    </row>
    <row r="48" spans="1:31">
      <c r="A48" s="357" t="s">
        <v>115</v>
      </c>
      <c r="B48" s="358" t="s">
        <v>76</v>
      </c>
      <c r="C48" s="357" t="s">
        <v>43</v>
      </c>
      <c r="D48" s="359" t="s">
        <v>667</v>
      </c>
      <c r="E48" s="357">
        <v>268</v>
      </c>
      <c r="F48" s="357">
        <v>5</v>
      </c>
      <c r="G48" s="360">
        <f t="shared" ca="1" si="40"/>
        <v>25.091000000000001</v>
      </c>
      <c r="H48" s="360">
        <f t="shared" ca="1" si="41"/>
        <v>26.347000000000001</v>
      </c>
      <c r="I48" s="360">
        <f t="shared" ca="1" si="42"/>
        <v>27.663</v>
      </c>
      <c r="J48" s="360">
        <f t="shared" ca="1" si="43"/>
        <v>29.045999999999999</v>
      </c>
      <c r="K48" s="360">
        <f t="shared" ca="1" si="44"/>
        <v>30.498999999999999</v>
      </c>
      <c r="L48" s="321"/>
      <c r="M48" s="293" t="s">
        <v>588</v>
      </c>
      <c r="N48" s="290" t="str">
        <f t="shared" si="45"/>
        <v>02850C</v>
      </c>
      <c r="O48" s="361" t="str">
        <f t="shared" si="46"/>
        <v>060</v>
      </c>
      <c r="P48" s="290" t="str">
        <f t="shared" si="47"/>
        <v xml:space="preserve">Customer Service Representative I </v>
      </c>
      <c r="Q48" s="362" cm="1">
        <f t="array" aca="1" ref="Q48" ca="1">ROUND(IF($M48="Y",VLOOKUP($N48,INDIRECT($O$3),Q$8,0)*INDIRECT($N$2),VLOOKUP($N48,INDIRECT($O$3),Q$8,0)),IF(LEFT($C48,1)="N",3,0))</f>
        <v>25.091000000000001</v>
      </c>
      <c r="R48" s="362" cm="1">
        <f t="array" aca="1" ref="R48" ca="1">ROUND(IF($M48="Y",VLOOKUP($N48,INDIRECT($O$3),R$8,0)*INDIRECT($N$2),VLOOKUP($N48,INDIRECT($O$3),R$8,0)),IF(LEFT($C48,1)="N",3,0))</f>
        <v>26.347000000000001</v>
      </c>
      <c r="S48" s="362" cm="1">
        <f t="array" aca="1" ref="S48" ca="1">ROUND(IF($M48="Y",VLOOKUP($N48,INDIRECT($O$3),S$8,0)*INDIRECT($N$2),VLOOKUP($N48,INDIRECT($O$3),S$8,0)),IF(LEFT($C48,1)="N",3,0))</f>
        <v>27.663</v>
      </c>
      <c r="T48" s="362" cm="1">
        <f t="array" aca="1" ref="T48" ca="1">ROUND(IF($M48="Y",VLOOKUP($N48,INDIRECT($O$3),T$8,0)*INDIRECT($N$2),VLOOKUP($N48,INDIRECT($O$3),T$8,0)),IF(LEFT($C48,1)="N",3,0))</f>
        <v>29.045999999999999</v>
      </c>
      <c r="U48" s="362" cm="1">
        <f t="array" aca="1" ref="U48" ca="1">ROUND(IF($M48="Y",VLOOKUP($N48,INDIRECT($O$3),U$8,0)*INDIRECT($N$2),VLOOKUP($N48,INDIRECT($O$3),U$8,0)),IF(LEFT($C48,1)="N",3,0))</f>
        <v>30.498999999999999</v>
      </c>
      <c r="W48" s="363" t="str">
        <f t="shared" si="31"/>
        <v>Y</v>
      </c>
      <c r="X48" s="313" t="str">
        <f t="shared" si="32"/>
        <v>02850C</v>
      </c>
      <c r="Y48" s="364" t="str">
        <f t="shared" si="33"/>
        <v>060</v>
      </c>
      <c r="Z48" s="313" t="str">
        <f t="shared" si="34"/>
        <v xml:space="preserve">Customer Service Representative I </v>
      </c>
      <c r="AA48" s="365">
        <f t="shared" ca="1" si="35"/>
        <v>25.091000000000001</v>
      </c>
      <c r="AB48" s="365">
        <f t="shared" ca="1" si="36"/>
        <v>26.347000000000001</v>
      </c>
      <c r="AC48" s="365">
        <f t="shared" ca="1" si="37"/>
        <v>27.663</v>
      </c>
      <c r="AD48" s="365">
        <f t="shared" ca="1" si="38"/>
        <v>29.045999999999999</v>
      </c>
      <c r="AE48" s="365">
        <f t="shared" ca="1" si="39"/>
        <v>30.498999999999999</v>
      </c>
    </row>
    <row r="49" spans="1:31">
      <c r="A49" s="357" t="s">
        <v>117</v>
      </c>
      <c r="B49" s="358" t="s">
        <v>118</v>
      </c>
      <c r="C49" s="357" t="s">
        <v>43</v>
      </c>
      <c r="D49" s="359" t="s">
        <v>668</v>
      </c>
      <c r="E49" s="357">
        <v>295</v>
      </c>
      <c r="F49" s="357">
        <v>6</v>
      </c>
      <c r="G49" s="360">
        <f t="shared" ca="1" si="40"/>
        <v>27.222999999999999</v>
      </c>
      <c r="H49" s="360">
        <f t="shared" ca="1" si="41"/>
        <v>28.582999999999998</v>
      </c>
      <c r="I49" s="360">
        <f t="shared" ca="1" si="42"/>
        <v>30.012</v>
      </c>
      <c r="J49" s="360">
        <f t="shared" si="43"/>
        <v>31.513999999999999</v>
      </c>
      <c r="K49" s="360">
        <f t="shared" ca="1" si="44"/>
        <v>33.088000000000001</v>
      </c>
      <c r="L49" s="321"/>
      <c r="M49" s="293" t="s">
        <v>588</v>
      </c>
      <c r="N49" s="290" t="str">
        <f t="shared" si="45"/>
        <v>02860C</v>
      </c>
      <c r="O49" s="361" t="str">
        <f t="shared" si="46"/>
        <v>067</v>
      </c>
      <c r="P49" s="290" t="str">
        <f t="shared" si="47"/>
        <v xml:space="preserve">Customer Service Representative II </v>
      </c>
      <c r="Q49" s="362" cm="1">
        <f t="array" aca="1" ref="Q49" ca="1">ROUND(IF($M49="Y",VLOOKUP($N49,INDIRECT($O$3),Q$8,0)*INDIRECT($N$2),VLOOKUP($N49,INDIRECT($O$3),Q$8,0)),IF(LEFT($C49,1)="N",3,0))</f>
        <v>27.222999999999999</v>
      </c>
      <c r="R49" s="362" cm="1">
        <f t="array" aca="1" ref="R49" ca="1">ROUND(IF($M49="Y",VLOOKUP($N49,INDIRECT($O$3),R$8,0)*INDIRECT($N$2),VLOOKUP($N49,INDIRECT($O$3),R$8,0)),IF(LEFT($C49,1)="N",3,0))</f>
        <v>28.582999999999998</v>
      </c>
      <c r="S49" s="362" cm="1">
        <f t="array" aca="1" ref="S49" ca="1">ROUND(IF($M49="Y",VLOOKUP($N49,INDIRECT($O$3),S$8,0)*INDIRECT($N$2),VLOOKUP($N49,INDIRECT($O$3),S$8,0)),IF(LEFT($C49,1)="N",3,0))</f>
        <v>30.012</v>
      </c>
      <c r="T49" s="362">
        <v>31.513999999999999</v>
      </c>
      <c r="U49" s="362" cm="1">
        <f t="array" aca="1" ref="U49" ca="1">ROUND(IF($M49="Y",VLOOKUP($N49,INDIRECT($O$3),U$8,0)*INDIRECT($N$2),VLOOKUP($N49,INDIRECT($O$3),U$8,0)),IF(LEFT($C49,1)="N",3,0))</f>
        <v>33.088000000000001</v>
      </c>
      <c r="W49" s="363" t="str">
        <f t="shared" si="31"/>
        <v>Y</v>
      </c>
      <c r="X49" s="313" t="str">
        <f t="shared" si="32"/>
        <v>02860C</v>
      </c>
      <c r="Y49" s="364" t="str">
        <f t="shared" si="33"/>
        <v>067</v>
      </c>
      <c r="Z49" s="313" t="str">
        <f t="shared" si="34"/>
        <v xml:space="preserve">Customer Service Representative II </v>
      </c>
      <c r="AA49" s="365">
        <f t="shared" ca="1" si="35"/>
        <v>27.222999999999999</v>
      </c>
      <c r="AB49" s="365">
        <f t="shared" ca="1" si="36"/>
        <v>28.582999999999998</v>
      </c>
      <c r="AC49" s="365">
        <f t="shared" ca="1" si="37"/>
        <v>30.012</v>
      </c>
      <c r="AD49" s="365">
        <f t="shared" si="38"/>
        <v>31.513999999999999</v>
      </c>
      <c r="AE49" s="365">
        <f t="shared" ca="1" si="39"/>
        <v>33.088000000000001</v>
      </c>
    </row>
    <row r="50" spans="1:31">
      <c r="A50" s="371" t="s">
        <v>670</v>
      </c>
      <c r="B50" s="358" t="s">
        <v>121</v>
      </c>
      <c r="C50" s="357" t="s">
        <v>43</v>
      </c>
      <c r="D50" s="359" t="s">
        <v>669</v>
      </c>
      <c r="E50" s="357">
        <v>323</v>
      </c>
      <c r="F50" s="357">
        <v>7</v>
      </c>
      <c r="G50" s="360">
        <f t="shared" ca="1" si="40"/>
        <v>29.391999999999999</v>
      </c>
      <c r="H50" s="360">
        <f t="shared" ca="1" si="41"/>
        <v>30.861999999999998</v>
      </c>
      <c r="I50" s="360">
        <f t="shared" ca="1" si="42"/>
        <v>32.405000000000001</v>
      </c>
      <c r="J50" s="360">
        <f t="shared" ca="1" si="43"/>
        <v>34.026000000000003</v>
      </c>
      <c r="K50" s="360">
        <f t="shared" ca="1" si="44"/>
        <v>35.726999999999997</v>
      </c>
      <c r="L50" s="321"/>
      <c r="M50" s="293" t="s">
        <v>588</v>
      </c>
      <c r="N50" s="290" t="str">
        <f t="shared" si="45"/>
        <v>53038C</v>
      </c>
      <c r="O50" s="361" t="str">
        <f t="shared" si="46"/>
        <v>084</v>
      </c>
      <c r="P50" s="290" t="str">
        <f t="shared" si="47"/>
        <v>Customer Service Representative, Lead</v>
      </c>
      <c r="Q50" s="362" cm="1">
        <f t="array" aca="1" ref="Q50" ca="1">ROUND(IF($M50="Y",VLOOKUP($N50,INDIRECT($O$3),Q$8,0)*INDIRECT($N$2),VLOOKUP($N50,INDIRECT($O$3),Q$8,0)),IF(LEFT($C50,1)="N",3,0))</f>
        <v>29.391999999999999</v>
      </c>
      <c r="R50" s="362" cm="1">
        <f t="array" aca="1" ref="R50" ca="1">ROUND(IF($M50="Y",VLOOKUP($N50,INDIRECT($O$3),R$8,0)*INDIRECT($N$2),VLOOKUP($N50,INDIRECT($O$3),R$8,0)),IF(LEFT($C50,1)="N",3,0))</f>
        <v>30.861999999999998</v>
      </c>
      <c r="S50" s="362" cm="1">
        <f t="array" aca="1" ref="S50" ca="1">ROUND(IF($M50="Y",VLOOKUP($N50,INDIRECT($O$3),S$8,0)*INDIRECT($N$2),VLOOKUP($N50,INDIRECT($O$3),S$8,0)),IF(LEFT($C50,1)="N",3,0))</f>
        <v>32.405000000000001</v>
      </c>
      <c r="T50" s="362" cm="1">
        <f t="array" aca="1" ref="T50" ca="1">ROUND(IF($M50="Y",VLOOKUP($N50,INDIRECT($O$3),T$8,0)*INDIRECT($N$2),VLOOKUP($N50,INDIRECT($O$3),T$8,0)),IF(LEFT($C50,1)="N",3,0))</f>
        <v>34.026000000000003</v>
      </c>
      <c r="U50" s="362" cm="1">
        <f t="array" aca="1" ref="U50" ca="1">ROUND(IF($M50="Y",VLOOKUP($N50,INDIRECT($O$3),U$8,0)*INDIRECT($N$2),VLOOKUP($N50,INDIRECT($O$3),U$8,0)),IF(LEFT($C50,1)="N",3,0))</f>
        <v>35.726999999999997</v>
      </c>
      <c r="W50" s="363"/>
      <c r="Y50" s="364" t="str">
        <f t="shared" ref="Y50:Y81" si="48">O50</f>
        <v>084</v>
      </c>
      <c r="Z50" s="313" t="str">
        <f t="shared" ref="Z50:Z81" si="49">P50</f>
        <v>Customer Service Representative, Lead</v>
      </c>
      <c r="AA50" s="365"/>
      <c r="AB50" s="365"/>
      <c r="AC50" s="365"/>
      <c r="AD50" s="365"/>
      <c r="AE50" s="365"/>
    </row>
    <row r="51" spans="1:31">
      <c r="A51" s="357" t="s">
        <v>120</v>
      </c>
      <c r="B51" s="358" t="s">
        <v>121</v>
      </c>
      <c r="C51" s="357" t="s">
        <v>43</v>
      </c>
      <c r="D51" s="359" t="s">
        <v>122</v>
      </c>
      <c r="E51" s="357">
        <v>320</v>
      </c>
      <c r="F51" s="357">
        <v>7</v>
      </c>
      <c r="G51" s="360">
        <f t="shared" ca="1" si="40"/>
        <v>29.391999999999999</v>
      </c>
      <c r="H51" s="360">
        <f t="shared" ca="1" si="41"/>
        <v>30.861999999999998</v>
      </c>
      <c r="I51" s="360">
        <f t="shared" ca="1" si="42"/>
        <v>32.405000000000001</v>
      </c>
      <c r="J51" s="360">
        <f t="shared" ca="1" si="43"/>
        <v>34.026000000000003</v>
      </c>
      <c r="K51" s="360">
        <f t="shared" ca="1" si="44"/>
        <v>35.726999999999997</v>
      </c>
      <c r="L51" s="321"/>
      <c r="M51" s="293" t="s">
        <v>588</v>
      </c>
      <c r="N51" s="290" t="str">
        <f t="shared" si="45"/>
        <v>03037C</v>
      </c>
      <c r="O51" s="361" t="str">
        <f t="shared" si="46"/>
        <v>084</v>
      </c>
      <c r="P51" s="290" t="str">
        <f t="shared" si="47"/>
        <v>Development Coordinator I</v>
      </c>
      <c r="Q51" s="362" cm="1">
        <f t="array" aca="1" ref="Q51" ca="1">ROUND(IF($M51="Y",VLOOKUP($N51,INDIRECT($O$3),Q$8,0)*INDIRECT($N$2),VLOOKUP($N51,INDIRECT($O$3),Q$8,0)),IF(LEFT($C51,1)="N",3,0))</f>
        <v>29.391999999999999</v>
      </c>
      <c r="R51" s="362" cm="1">
        <f t="array" aca="1" ref="R51" ca="1">ROUND(IF($M51="Y",VLOOKUP($N51,INDIRECT($O$3),R$8,0)*INDIRECT($N$2),VLOOKUP($N51,INDIRECT($O$3),R$8,0)),IF(LEFT($C51,1)="N",3,0))</f>
        <v>30.861999999999998</v>
      </c>
      <c r="S51" s="362" cm="1">
        <f t="array" aca="1" ref="S51" ca="1">ROUND(IF($M51="Y",VLOOKUP($N51,INDIRECT($O$3),S$8,0)*INDIRECT($N$2),VLOOKUP($N51,INDIRECT($O$3),S$8,0)),IF(LEFT($C51,1)="N",3,0))</f>
        <v>32.405000000000001</v>
      </c>
      <c r="T51" s="362" cm="1">
        <f t="array" aca="1" ref="T51" ca="1">ROUND(IF($M51="Y",VLOOKUP($N51,INDIRECT($O$3),T$8,0)*INDIRECT($N$2),VLOOKUP($N51,INDIRECT($O$3),T$8,0)),IF(LEFT($C51,1)="N",3,0))</f>
        <v>34.026000000000003</v>
      </c>
      <c r="U51" s="362" cm="1">
        <f t="array" aca="1" ref="U51" ca="1">ROUND(IF($M51="Y",VLOOKUP($N51,INDIRECT($O$3),U$8,0)*INDIRECT($N$2),VLOOKUP($N51,INDIRECT($O$3),U$8,0)),IF(LEFT($C51,1)="N",3,0))</f>
        <v>35.726999999999997</v>
      </c>
      <c r="W51" s="363" t="str">
        <f t="shared" ref="W51:W82" si="50">M51</f>
        <v>Y</v>
      </c>
      <c r="X51" s="313" t="str">
        <f t="shared" ref="X51:X82" si="51">N51</f>
        <v>03037C</v>
      </c>
      <c r="Y51" s="364" t="str">
        <f t="shared" si="48"/>
        <v>084</v>
      </c>
      <c r="Z51" s="313" t="str">
        <f t="shared" si="49"/>
        <v>Development Coordinator I</v>
      </c>
      <c r="AA51" s="365">
        <f t="shared" ref="AA51:AA82" ca="1" si="52">IF(LEFT($C51,1)="N",Q51,ROUNDUP(Q51/2080,3))</f>
        <v>29.391999999999999</v>
      </c>
      <c r="AB51" s="365">
        <f t="shared" ref="AB51:AB82" ca="1" si="53">IF(LEFT($C51,1)="N",R51,ROUNDUP(R51/2080,3))</f>
        <v>30.861999999999998</v>
      </c>
      <c r="AC51" s="365">
        <f t="shared" ref="AC51:AC82" ca="1" si="54">IF(LEFT($C51,1)="N",S51,ROUNDUP(S51/2080,3))</f>
        <v>32.405000000000001</v>
      </c>
      <c r="AD51" s="365">
        <f t="shared" ref="AD51:AD82" ca="1" si="55">IF(LEFT($C51,1)="N",T51,ROUNDUP(T51/2080,3))</f>
        <v>34.026000000000003</v>
      </c>
      <c r="AE51" s="365">
        <f t="shared" ref="AE51:AE82" ca="1" si="56">IF(LEFT($C51,1)="N",U51,ROUNDUP(U51/2080,3))</f>
        <v>35.726999999999997</v>
      </c>
    </row>
    <row r="52" spans="1:31">
      <c r="A52" s="357" t="s">
        <v>123</v>
      </c>
      <c r="B52" s="358">
        <v>209</v>
      </c>
      <c r="C52" s="357" t="s">
        <v>43</v>
      </c>
      <c r="D52" s="359" t="s">
        <v>671</v>
      </c>
      <c r="E52" s="357">
        <v>378</v>
      </c>
      <c r="F52" s="357">
        <v>8</v>
      </c>
      <c r="G52" s="360">
        <f t="shared" ca="1" si="40"/>
        <v>33.703000000000003</v>
      </c>
      <c r="H52" s="360">
        <f t="shared" ca="1" si="41"/>
        <v>35.389000000000003</v>
      </c>
      <c r="I52" s="360">
        <f t="shared" ca="1" si="42"/>
        <v>37.158000000000001</v>
      </c>
      <c r="J52" s="360">
        <f t="shared" ca="1" si="43"/>
        <v>39.015999999999998</v>
      </c>
      <c r="K52" s="360">
        <f t="shared" ca="1" si="44"/>
        <v>40.966999999999999</v>
      </c>
      <c r="L52" s="321"/>
      <c r="M52" s="293" t="s">
        <v>588</v>
      </c>
      <c r="N52" s="290" t="str">
        <f t="shared" si="45"/>
        <v>03038C</v>
      </c>
      <c r="O52" s="361">
        <f t="shared" si="46"/>
        <v>209</v>
      </c>
      <c r="P52" s="290" t="str">
        <f t="shared" si="47"/>
        <v>Development Coordinator II</v>
      </c>
      <c r="Q52" s="362" cm="1">
        <f t="array" aca="1" ref="Q52" ca="1">ROUND(IF($M52="Y",VLOOKUP($N52,INDIRECT($O$3),Q$8,0)*INDIRECT($N$2),VLOOKUP($N52,INDIRECT($O$3),Q$8,0)),IF(LEFT($C52,1)="N",3,0))</f>
        <v>33.703000000000003</v>
      </c>
      <c r="R52" s="362" cm="1">
        <f t="array" aca="1" ref="R52" ca="1">ROUND(IF($M52="Y",VLOOKUP($N52,INDIRECT($O$3),R$8,0)*INDIRECT($N$2),VLOOKUP($N52,INDIRECT($O$3),R$8,0)),IF(LEFT($C52,1)="N",3,0))</f>
        <v>35.389000000000003</v>
      </c>
      <c r="S52" s="362" cm="1">
        <f t="array" aca="1" ref="S52" ca="1">ROUND(IF($M52="Y",VLOOKUP($N52,INDIRECT($O$3),S$8,0)*INDIRECT($N$2),VLOOKUP($N52,INDIRECT($O$3),S$8,0)),IF(LEFT($C52,1)="N",3,0))</f>
        <v>37.158000000000001</v>
      </c>
      <c r="T52" s="362" cm="1">
        <f t="array" aca="1" ref="T52" ca="1">ROUND(IF($M52="Y",VLOOKUP($N52,INDIRECT($O$3),T$8,0)*INDIRECT($N$2),VLOOKUP($N52,INDIRECT($O$3),T$8,0)),IF(LEFT($C52,1)="N",3,0))</f>
        <v>39.015999999999998</v>
      </c>
      <c r="U52" s="362" cm="1">
        <f t="array" aca="1" ref="U52" ca="1">ROUND(IF($M52="Y",VLOOKUP($N52,INDIRECT($O$3),U$8,0)*INDIRECT($N$2),VLOOKUP($N52,INDIRECT($O$3),U$8,0)),IF(LEFT($C52,1)="N",3,0))</f>
        <v>40.966999999999999</v>
      </c>
      <c r="W52" s="363" t="str">
        <f t="shared" si="50"/>
        <v>Y</v>
      </c>
      <c r="X52" s="313" t="str">
        <f t="shared" si="51"/>
        <v>03038C</v>
      </c>
      <c r="Y52" s="364">
        <f t="shared" si="48"/>
        <v>209</v>
      </c>
      <c r="Z52" s="313" t="str">
        <f t="shared" si="49"/>
        <v>Development Coordinator II</v>
      </c>
      <c r="AA52" s="365">
        <f t="shared" ca="1" si="52"/>
        <v>33.703000000000003</v>
      </c>
      <c r="AB52" s="365">
        <f t="shared" ca="1" si="53"/>
        <v>35.389000000000003</v>
      </c>
      <c r="AC52" s="365">
        <f t="shared" ca="1" si="54"/>
        <v>37.158000000000001</v>
      </c>
      <c r="AD52" s="365">
        <f t="shared" ca="1" si="55"/>
        <v>39.015999999999998</v>
      </c>
      <c r="AE52" s="365">
        <f t="shared" ca="1" si="56"/>
        <v>40.966999999999999</v>
      </c>
    </row>
    <row r="53" spans="1:31">
      <c r="A53" s="357" t="s">
        <v>127</v>
      </c>
      <c r="B53" s="358" t="s">
        <v>128</v>
      </c>
      <c r="C53" s="357" t="s">
        <v>43</v>
      </c>
      <c r="D53" s="359" t="s">
        <v>129</v>
      </c>
      <c r="E53" s="357">
        <v>248</v>
      </c>
      <c r="F53" s="357">
        <v>5</v>
      </c>
      <c r="G53" s="360">
        <f t="shared" ca="1" si="40"/>
        <v>23.99</v>
      </c>
      <c r="H53" s="360">
        <f t="shared" ca="1" si="41"/>
        <v>25.189</v>
      </c>
      <c r="I53" s="360">
        <f t="shared" ca="1" si="42"/>
        <v>26.449000000000002</v>
      </c>
      <c r="J53" s="360">
        <f t="shared" ca="1" si="43"/>
        <v>27.771999999999998</v>
      </c>
      <c r="K53" s="360">
        <f t="shared" ca="1" si="44"/>
        <v>29.16</v>
      </c>
      <c r="L53" s="321"/>
      <c r="M53" s="293" t="s">
        <v>588</v>
      </c>
      <c r="N53" s="290" t="str">
        <f t="shared" si="45"/>
        <v>03627C</v>
      </c>
      <c r="O53" s="361" t="str">
        <f t="shared" si="46"/>
        <v>027</v>
      </c>
      <c r="P53" s="290" t="str">
        <f t="shared" si="47"/>
        <v>Document Solutions Technician I</v>
      </c>
      <c r="Q53" s="362" cm="1">
        <f t="array" aca="1" ref="Q53" ca="1">ROUND(IF($M53="Y",VLOOKUP($N53,INDIRECT($O$3),Q$8,0)*INDIRECT($N$2),VLOOKUP($N53,INDIRECT($O$3),Q$8,0)),IF(LEFT($C53,1)="N",3,0))</f>
        <v>23.99</v>
      </c>
      <c r="R53" s="362" cm="1">
        <f t="array" aca="1" ref="R53" ca="1">ROUND(IF($M53="Y",VLOOKUP($N53,INDIRECT($O$3),R$8,0)*INDIRECT($N$2),VLOOKUP($N53,INDIRECT($O$3),R$8,0)),IF(LEFT($C53,1)="N",3,0))</f>
        <v>25.189</v>
      </c>
      <c r="S53" s="362" cm="1">
        <f t="array" aca="1" ref="S53" ca="1">ROUND(IF($M53="Y",VLOOKUP($N53,INDIRECT($O$3),S$8,0)*INDIRECT($N$2),VLOOKUP($N53,INDIRECT($O$3),S$8,0)),IF(LEFT($C53,1)="N",3,0))</f>
        <v>26.449000000000002</v>
      </c>
      <c r="T53" s="362" cm="1">
        <f t="array" aca="1" ref="T53" ca="1">ROUND(IF($M53="Y",VLOOKUP($N53,INDIRECT($O$3),T$8,0)*INDIRECT($N$2),VLOOKUP($N53,INDIRECT($O$3),T$8,0)),IF(LEFT($C53,1)="N",3,0))</f>
        <v>27.771999999999998</v>
      </c>
      <c r="U53" s="362" cm="1">
        <f t="array" aca="1" ref="U53" ca="1">ROUND(IF($M53="Y",VLOOKUP($N53,INDIRECT($O$3),U$8,0)*INDIRECT($N$2),VLOOKUP($N53,INDIRECT($O$3),U$8,0)),IF(LEFT($C53,1)="N",3,0))</f>
        <v>29.16</v>
      </c>
      <c r="W53" s="363" t="str">
        <f t="shared" si="50"/>
        <v>Y</v>
      </c>
      <c r="X53" s="313" t="str">
        <f t="shared" si="51"/>
        <v>03627C</v>
      </c>
      <c r="Y53" s="364" t="str">
        <f t="shared" si="48"/>
        <v>027</v>
      </c>
      <c r="Z53" s="313" t="str">
        <f t="shared" si="49"/>
        <v>Document Solutions Technician I</v>
      </c>
      <c r="AA53" s="365">
        <f t="shared" ca="1" si="52"/>
        <v>23.99</v>
      </c>
      <c r="AB53" s="365">
        <f t="shared" ca="1" si="53"/>
        <v>25.189</v>
      </c>
      <c r="AC53" s="365">
        <f t="shared" ca="1" si="54"/>
        <v>26.449000000000002</v>
      </c>
      <c r="AD53" s="365">
        <f t="shared" ca="1" si="55"/>
        <v>27.771999999999998</v>
      </c>
      <c r="AE53" s="365">
        <f t="shared" ca="1" si="56"/>
        <v>29.16</v>
      </c>
    </row>
    <row r="54" spans="1:31">
      <c r="A54" s="357" t="s">
        <v>130</v>
      </c>
      <c r="B54" s="358">
        <v>116</v>
      </c>
      <c r="C54" s="357" t="s">
        <v>43</v>
      </c>
      <c r="D54" s="359" t="s">
        <v>131</v>
      </c>
      <c r="E54" s="357">
        <v>303</v>
      </c>
      <c r="F54" s="357">
        <v>6</v>
      </c>
      <c r="G54" s="360">
        <f t="shared" ca="1" si="40"/>
        <v>28.300999999999998</v>
      </c>
      <c r="H54" s="360">
        <f t="shared" ca="1" si="41"/>
        <v>29.716999999999999</v>
      </c>
      <c r="I54" s="360">
        <f t="shared" ca="1" si="42"/>
        <v>31.202000000000002</v>
      </c>
      <c r="J54" s="360">
        <f t="shared" ca="1" si="43"/>
        <v>32.762999999999998</v>
      </c>
      <c r="K54" s="360">
        <f t="shared" ca="1" si="44"/>
        <v>34.401000000000003</v>
      </c>
      <c r="L54" s="321"/>
      <c r="M54" s="293" t="s">
        <v>588</v>
      </c>
      <c r="N54" s="290" t="str">
        <f t="shared" si="45"/>
        <v>03628C</v>
      </c>
      <c r="O54" s="361">
        <f t="shared" si="46"/>
        <v>116</v>
      </c>
      <c r="P54" s="290" t="str">
        <f t="shared" si="47"/>
        <v>Document Solutions Technician II</v>
      </c>
      <c r="Q54" s="362" cm="1">
        <f t="array" aca="1" ref="Q54" ca="1">ROUND(IF($M54="Y",VLOOKUP($N54,INDIRECT($O$3),Q$8,0)*INDIRECT($N$2),VLOOKUP($N54,INDIRECT($O$3),Q$8,0)),IF(LEFT($C54,1)="N",3,0))</f>
        <v>28.300999999999998</v>
      </c>
      <c r="R54" s="362" cm="1">
        <f t="array" aca="1" ref="R54" ca="1">ROUND(IF($M54="Y",VLOOKUP($N54,INDIRECT($O$3),R$8,0)*INDIRECT($N$2),VLOOKUP($N54,INDIRECT($O$3),R$8,0)),IF(LEFT($C54,1)="N",3,0))</f>
        <v>29.716999999999999</v>
      </c>
      <c r="S54" s="362" cm="1">
        <f t="array" aca="1" ref="S54" ca="1">ROUND(IF($M54="Y",VLOOKUP($N54,INDIRECT($O$3),S$8,0)*INDIRECT($N$2),VLOOKUP($N54,INDIRECT($O$3),S$8,0)),IF(LEFT($C54,1)="N",3,0))</f>
        <v>31.202000000000002</v>
      </c>
      <c r="T54" s="362" cm="1">
        <f t="array" aca="1" ref="T54" ca="1">ROUND(IF($M54="Y",VLOOKUP($N54,INDIRECT($O$3),T$8,0)*INDIRECT($N$2),VLOOKUP($N54,INDIRECT($O$3),T$8,0)),IF(LEFT($C54,1)="N",3,0))</f>
        <v>32.762999999999998</v>
      </c>
      <c r="U54" s="362" cm="1">
        <f t="array" aca="1" ref="U54" ca="1">ROUND(IF($M54="Y",VLOOKUP($N54,INDIRECT($O$3),U$8,0)*INDIRECT($N$2),VLOOKUP($N54,INDIRECT($O$3),U$8,0)),IF(LEFT($C54,1)="N",3,0))</f>
        <v>34.401000000000003</v>
      </c>
      <c r="W54" s="363" t="str">
        <f t="shared" si="50"/>
        <v>Y</v>
      </c>
      <c r="X54" s="313" t="str">
        <f t="shared" si="51"/>
        <v>03628C</v>
      </c>
      <c r="Y54" s="364">
        <f t="shared" si="48"/>
        <v>116</v>
      </c>
      <c r="Z54" s="313" t="str">
        <f t="shared" si="49"/>
        <v>Document Solutions Technician II</v>
      </c>
      <c r="AA54" s="365">
        <f t="shared" ca="1" si="52"/>
        <v>28.300999999999998</v>
      </c>
      <c r="AB54" s="365">
        <f t="shared" ca="1" si="53"/>
        <v>29.716999999999999</v>
      </c>
      <c r="AC54" s="365">
        <f t="shared" ca="1" si="54"/>
        <v>31.202000000000002</v>
      </c>
      <c r="AD54" s="365">
        <f t="shared" ca="1" si="55"/>
        <v>32.762999999999998</v>
      </c>
      <c r="AE54" s="365">
        <f t="shared" ca="1" si="56"/>
        <v>34.401000000000003</v>
      </c>
    </row>
    <row r="55" spans="1:31">
      <c r="A55" s="357" t="s">
        <v>132</v>
      </c>
      <c r="B55" s="358">
        <v>205</v>
      </c>
      <c r="C55" s="357" t="s">
        <v>43</v>
      </c>
      <c r="D55" s="359" t="s">
        <v>133</v>
      </c>
      <c r="E55" s="357">
        <v>325</v>
      </c>
      <c r="F55" s="357">
        <v>7</v>
      </c>
      <c r="G55" s="360">
        <f t="shared" ca="1" si="40"/>
        <v>29.391999999999999</v>
      </c>
      <c r="H55" s="360">
        <f t="shared" ca="1" si="41"/>
        <v>30.861999999999998</v>
      </c>
      <c r="I55" s="360">
        <f t="shared" ca="1" si="42"/>
        <v>32.405000000000001</v>
      </c>
      <c r="J55" s="360">
        <f t="shared" ca="1" si="43"/>
        <v>34.026000000000003</v>
      </c>
      <c r="K55" s="360">
        <f t="shared" ca="1" si="44"/>
        <v>35.725999999999999</v>
      </c>
      <c r="L55" s="321"/>
      <c r="M55" s="293" t="s">
        <v>588</v>
      </c>
      <c r="N55" s="290" t="str">
        <f t="shared" si="45"/>
        <v>03835C</v>
      </c>
      <c r="O55" s="361">
        <f t="shared" si="46"/>
        <v>205</v>
      </c>
      <c r="P55" s="290" t="str">
        <f t="shared" si="47"/>
        <v>Election Specialist</v>
      </c>
      <c r="Q55" s="362" cm="1">
        <f t="array" aca="1" ref="Q55" ca="1">ROUND(IF($M55="Y",VLOOKUP($N55,INDIRECT($O$3),Q$8,0)*INDIRECT($N$2),VLOOKUP($N55,INDIRECT($O$3),Q$8,0)),IF(LEFT($C55,1)="N",3,0))</f>
        <v>29.391999999999999</v>
      </c>
      <c r="R55" s="362" cm="1">
        <f t="array" aca="1" ref="R55" ca="1">ROUND(IF($M55="Y",VLOOKUP($N55,INDIRECT($O$3),R$8,0)*INDIRECT($N$2),VLOOKUP($N55,INDIRECT($O$3),R$8,0)),IF(LEFT($C55,1)="N",3,0))</f>
        <v>30.861999999999998</v>
      </c>
      <c r="S55" s="362" cm="1">
        <f t="array" aca="1" ref="S55" ca="1">ROUND(IF($M55="Y",VLOOKUP($N55,INDIRECT($O$3),S$8,0)*INDIRECT($N$2),VLOOKUP($N55,INDIRECT($O$3),S$8,0)),IF(LEFT($C55,1)="N",3,0))</f>
        <v>32.405000000000001</v>
      </c>
      <c r="T55" s="362" cm="1">
        <f t="array" aca="1" ref="T55" ca="1">ROUND(IF($M55="Y",VLOOKUP($N55,INDIRECT($O$3),T$8,0)*INDIRECT($N$2),VLOOKUP($N55,INDIRECT($O$3),T$8,0)),IF(LEFT($C55,1)="N",3,0))</f>
        <v>34.026000000000003</v>
      </c>
      <c r="U55" s="362" cm="1">
        <f t="array" aca="1" ref="U55" ca="1">ROUND(IF($M55="Y",VLOOKUP($N55,INDIRECT($O$3),U$8,0)*INDIRECT($N$2),VLOOKUP($N55,INDIRECT($O$3),U$8,0)),IF(LEFT($C55,1)="N",3,0))</f>
        <v>35.725999999999999</v>
      </c>
      <c r="W55" s="363" t="str">
        <f t="shared" si="50"/>
        <v>Y</v>
      </c>
      <c r="X55" s="313" t="str">
        <f t="shared" si="51"/>
        <v>03835C</v>
      </c>
      <c r="Y55" s="364">
        <f t="shared" si="48"/>
        <v>205</v>
      </c>
      <c r="Z55" s="313" t="str">
        <f t="shared" si="49"/>
        <v>Election Specialist</v>
      </c>
      <c r="AA55" s="365">
        <f t="shared" ca="1" si="52"/>
        <v>29.391999999999999</v>
      </c>
      <c r="AB55" s="365">
        <f t="shared" ca="1" si="53"/>
        <v>30.861999999999998</v>
      </c>
      <c r="AC55" s="365">
        <f t="shared" ca="1" si="54"/>
        <v>32.405000000000001</v>
      </c>
      <c r="AD55" s="365">
        <f t="shared" ca="1" si="55"/>
        <v>34.026000000000003</v>
      </c>
      <c r="AE55" s="365">
        <f t="shared" ca="1" si="56"/>
        <v>35.725999999999999</v>
      </c>
    </row>
    <row r="56" spans="1:31">
      <c r="A56" s="357" t="s">
        <v>134</v>
      </c>
      <c r="B56" s="358" t="s">
        <v>692</v>
      </c>
      <c r="C56" s="357" t="s">
        <v>43</v>
      </c>
      <c r="D56" s="359" t="s">
        <v>136</v>
      </c>
      <c r="E56" s="357">
        <v>268</v>
      </c>
      <c r="F56" s="357">
        <v>5</v>
      </c>
      <c r="G56" s="360">
        <f t="shared" si="40"/>
        <v>25.593</v>
      </c>
      <c r="H56" s="360">
        <f t="shared" si="41"/>
        <v>26.873999999999999</v>
      </c>
      <c r="I56" s="360">
        <f t="shared" si="42"/>
        <v>28.216000000000001</v>
      </c>
      <c r="J56" s="360">
        <f t="shared" si="43"/>
        <v>29.626999999999999</v>
      </c>
      <c r="K56" s="360">
        <f t="shared" si="44"/>
        <v>31.109000000000002</v>
      </c>
      <c r="L56" s="321"/>
      <c r="M56" s="293" t="s">
        <v>588</v>
      </c>
      <c r="N56" s="290" t="str">
        <f t="shared" si="45"/>
        <v>04024C</v>
      </c>
      <c r="O56" s="361" t="str">
        <f t="shared" si="46"/>
        <v>127</v>
      </c>
      <c r="P56" s="290" t="str">
        <f t="shared" si="47"/>
        <v xml:space="preserve">Engineering Tech I Eng Lab </v>
      </c>
      <c r="Q56" s="399">
        <v>25.593</v>
      </c>
      <c r="R56" s="399">
        <v>26.873999999999999</v>
      </c>
      <c r="S56" s="399">
        <v>28.216000000000001</v>
      </c>
      <c r="T56" s="399">
        <v>29.626999999999999</v>
      </c>
      <c r="U56" s="399">
        <v>31.109000000000002</v>
      </c>
      <c r="W56" s="363" t="str">
        <f t="shared" si="50"/>
        <v>Y</v>
      </c>
      <c r="X56" s="313" t="str">
        <f t="shared" si="51"/>
        <v>04024C</v>
      </c>
      <c r="Y56" s="364" t="str">
        <f t="shared" si="48"/>
        <v>127</v>
      </c>
      <c r="Z56" s="313" t="str">
        <f t="shared" si="49"/>
        <v xml:space="preserve">Engineering Tech I Eng Lab </v>
      </c>
      <c r="AA56" s="365">
        <f t="shared" si="52"/>
        <v>25.593</v>
      </c>
      <c r="AB56" s="365">
        <f t="shared" si="53"/>
        <v>26.873999999999999</v>
      </c>
      <c r="AC56" s="365">
        <f t="shared" si="54"/>
        <v>28.216000000000001</v>
      </c>
      <c r="AD56" s="365">
        <f t="shared" si="55"/>
        <v>29.626999999999999</v>
      </c>
      <c r="AE56" s="365">
        <f t="shared" si="56"/>
        <v>31.109000000000002</v>
      </c>
    </row>
    <row r="57" spans="1:31">
      <c r="A57" s="357" t="s">
        <v>137</v>
      </c>
      <c r="B57" s="358">
        <v>202</v>
      </c>
      <c r="C57" s="357" t="s">
        <v>43</v>
      </c>
      <c r="D57" s="359" t="s">
        <v>139</v>
      </c>
      <c r="E57" s="357">
        <v>268</v>
      </c>
      <c r="F57" s="357">
        <v>5</v>
      </c>
      <c r="G57" s="360">
        <f t="shared" si="40"/>
        <v>20.474</v>
      </c>
      <c r="H57" s="360">
        <f t="shared" si="41"/>
        <v>21.498000000000001</v>
      </c>
      <c r="I57" s="360">
        <f t="shared" si="42"/>
        <v>22.574000000000002</v>
      </c>
      <c r="J57" s="360">
        <f t="shared" si="43"/>
        <v>23.702000000000002</v>
      </c>
      <c r="K57" s="360">
        <f t="shared" si="44"/>
        <v>24.887</v>
      </c>
      <c r="L57" s="321"/>
      <c r="M57" s="293" t="s">
        <v>588</v>
      </c>
      <c r="N57" s="290" t="str">
        <f t="shared" si="45"/>
        <v>04010C</v>
      </c>
      <c r="O57" s="361">
        <f t="shared" si="46"/>
        <v>202</v>
      </c>
      <c r="P57" s="290" t="str">
        <f t="shared" si="47"/>
        <v xml:space="preserve">Engineering Tech I Seasonal </v>
      </c>
      <c r="Q57" s="399">
        <v>20.474</v>
      </c>
      <c r="R57" s="399">
        <v>21.498000000000001</v>
      </c>
      <c r="S57" s="399">
        <v>22.574000000000002</v>
      </c>
      <c r="T57" s="399">
        <v>23.702000000000002</v>
      </c>
      <c r="U57" s="399">
        <v>24.887</v>
      </c>
      <c r="W57" s="363" t="str">
        <f t="shared" si="50"/>
        <v>Y</v>
      </c>
      <c r="X57" s="313" t="str">
        <f t="shared" si="51"/>
        <v>04010C</v>
      </c>
      <c r="Y57" s="364">
        <f t="shared" si="48"/>
        <v>202</v>
      </c>
      <c r="Z57" s="313" t="str">
        <f t="shared" si="49"/>
        <v xml:space="preserve">Engineering Tech I Seasonal </v>
      </c>
      <c r="AA57" s="365">
        <f t="shared" si="52"/>
        <v>20.474</v>
      </c>
      <c r="AB57" s="365">
        <f t="shared" si="53"/>
        <v>21.498000000000001</v>
      </c>
      <c r="AC57" s="365">
        <f t="shared" si="54"/>
        <v>22.574000000000002</v>
      </c>
      <c r="AD57" s="365">
        <f t="shared" si="55"/>
        <v>23.702000000000002</v>
      </c>
      <c r="AE57" s="365">
        <f t="shared" si="56"/>
        <v>24.887</v>
      </c>
    </row>
    <row r="58" spans="1:31">
      <c r="A58" s="357" t="s">
        <v>140</v>
      </c>
      <c r="B58" s="358" t="s">
        <v>693</v>
      </c>
      <c r="C58" s="357" t="s">
        <v>43</v>
      </c>
      <c r="D58" s="359" t="s">
        <v>141</v>
      </c>
      <c r="E58" s="357">
        <v>305</v>
      </c>
      <c r="F58" s="357">
        <v>6</v>
      </c>
      <c r="G58" s="360">
        <f t="shared" si="40"/>
        <v>28.867000000000001</v>
      </c>
      <c r="H58" s="360">
        <f t="shared" si="41"/>
        <v>30.311</v>
      </c>
      <c r="I58" s="360">
        <f t="shared" si="42"/>
        <v>31.826000000000001</v>
      </c>
      <c r="J58" s="360">
        <f t="shared" si="43"/>
        <v>33.417999999999999</v>
      </c>
      <c r="K58" s="360">
        <f t="shared" si="44"/>
        <v>35.088999999999999</v>
      </c>
      <c r="L58" s="321"/>
      <c r="M58" s="293" t="s">
        <v>588</v>
      </c>
      <c r="N58" s="290" t="str">
        <f t="shared" si="45"/>
        <v>04034C</v>
      </c>
      <c r="O58" s="361" t="str">
        <f t="shared" si="46"/>
        <v>128</v>
      </c>
      <c r="P58" s="290" t="str">
        <f t="shared" si="47"/>
        <v xml:space="preserve">Engineering Tech II Eng Lab </v>
      </c>
      <c r="Q58" s="399">
        <v>28.867000000000001</v>
      </c>
      <c r="R58" s="399">
        <v>30.311</v>
      </c>
      <c r="S58" s="399">
        <v>31.826000000000001</v>
      </c>
      <c r="T58" s="399">
        <v>33.417999999999999</v>
      </c>
      <c r="U58" s="399">
        <v>35.088999999999999</v>
      </c>
      <c r="W58" s="363" t="str">
        <f t="shared" si="50"/>
        <v>Y</v>
      </c>
      <c r="X58" s="313" t="str">
        <f t="shared" si="51"/>
        <v>04034C</v>
      </c>
      <c r="Y58" s="364" t="str">
        <f t="shared" si="48"/>
        <v>128</v>
      </c>
      <c r="Z58" s="313" t="str">
        <f t="shared" si="49"/>
        <v xml:space="preserve">Engineering Tech II Eng Lab </v>
      </c>
      <c r="AA58" s="365">
        <f t="shared" si="52"/>
        <v>28.867000000000001</v>
      </c>
      <c r="AB58" s="365">
        <f t="shared" si="53"/>
        <v>30.311</v>
      </c>
      <c r="AC58" s="365">
        <f t="shared" si="54"/>
        <v>31.826000000000001</v>
      </c>
      <c r="AD58" s="365">
        <f t="shared" si="55"/>
        <v>33.417999999999999</v>
      </c>
      <c r="AE58" s="365">
        <f t="shared" si="56"/>
        <v>35.088999999999999</v>
      </c>
    </row>
    <row r="59" spans="1:31">
      <c r="A59" s="357" t="s">
        <v>142</v>
      </c>
      <c r="B59" s="358" t="s">
        <v>694</v>
      </c>
      <c r="C59" s="357" t="s">
        <v>43</v>
      </c>
      <c r="D59" s="359" t="s">
        <v>144</v>
      </c>
      <c r="E59" s="357">
        <v>328</v>
      </c>
      <c r="F59" s="357">
        <v>7</v>
      </c>
      <c r="G59" s="360">
        <f t="shared" si="40"/>
        <v>30.408000000000001</v>
      </c>
      <c r="H59" s="360">
        <f t="shared" si="41"/>
        <v>31.93</v>
      </c>
      <c r="I59" s="360">
        <f t="shared" si="42"/>
        <v>33.526000000000003</v>
      </c>
      <c r="J59" s="360">
        <f t="shared" si="43"/>
        <v>35.201999999999998</v>
      </c>
      <c r="K59" s="360">
        <f t="shared" si="44"/>
        <v>36.963000000000001</v>
      </c>
      <c r="L59" s="321"/>
      <c r="M59" s="293" t="s">
        <v>588</v>
      </c>
      <c r="N59" s="290" t="str">
        <f t="shared" si="45"/>
        <v>04044C</v>
      </c>
      <c r="O59" s="361" t="str">
        <f t="shared" si="46"/>
        <v>133</v>
      </c>
      <c r="P59" s="290" t="str">
        <f t="shared" si="47"/>
        <v xml:space="preserve">Engineering Tech III Graphic </v>
      </c>
      <c r="Q59" s="399">
        <v>30.408000000000001</v>
      </c>
      <c r="R59" s="399">
        <v>31.93</v>
      </c>
      <c r="S59" s="399">
        <v>33.526000000000003</v>
      </c>
      <c r="T59" s="399">
        <v>35.201999999999998</v>
      </c>
      <c r="U59" s="399">
        <v>36.963000000000001</v>
      </c>
      <c r="W59" s="363" t="str">
        <f t="shared" si="50"/>
        <v>Y</v>
      </c>
      <c r="X59" s="313" t="str">
        <f t="shared" si="51"/>
        <v>04044C</v>
      </c>
      <c r="Y59" s="364" t="str">
        <f t="shared" si="48"/>
        <v>133</v>
      </c>
      <c r="Z59" s="313" t="str">
        <f t="shared" si="49"/>
        <v xml:space="preserve">Engineering Tech III Graphic </v>
      </c>
      <c r="AA59" s="365">
        <f t="shared" si="52"/>
        <v>30.408000000000001</v>
      </c>
      <c r="AB59" s="365">
        <f t="shared" si="53"/>
        <v>31.93</v>
      </c>
      <c r="AC59" s="365">
        <f t="shared" si="54"/>
        <v>33.526000000000003</v>
      </c>
      <c r="AD59" s="365">
        <f t="shared" si="55"/>
        <v>35.201999999999998</v>
      </c>
      <c r="AE59" s="365">
        <f t="shared" si="56"/>
        <v>36.963000000000001</v>
      </c>
    </row>
    <row r="60" spans="1:31">
      <c r="A60" s="357" t="s">
        <v>145</v>
      </c>
      <c r="B60" s="358" t="s">
        <v>694</v>
      </c>
      <c r="C60" s="357" t="s">
        <v>43</v>
      </c>
      <c r="D60" s="359" t="s">
        <v>146</v>
      </c>
      <c r="E60" s="357">
        <v>328</v>
      </c>
      <c r="F60" s="357">
        <v>7</v>
      </c>
      <c r="G60" s="360">
        <f t="shared" si="40"/>
        <v>30.408000000000001</v>
      </c>
      <c r="H60" s="360">
        <f t="shared" si="41"/>
        <v>31.93</v>
      </c>
      <c r="I60" s="360">
        <f t="shared" si="42"/>
        <v>33.526000000000003</v>
      </c>
      <c r="J60" s="360">
        <f t="shared" si="43"/>
        <v>35.201999999999998</v>
      </c>
      <c r="K60" s="360">
        <f t="shared" si="44"/>
        <v>36.963000000000001</v>
      </c>
      <c r="L60" s="321"/>
      <c r="M60" s="293" t="s">
        <v>588</v>
      </c>
      <c r="N60" s="290" t="str">
        <f t="shared" si="45"/>
        <v>04048C</v>
      </c>
      <c r="O60" s="361" t="str">
        <f t="shared" si="46"/>
        <v>133</v>
      </c>
      <c r="P60" s="290" t="str">
        <f t="shared" si="47"/>
        <v xml:space="preserve">Engineering Tech III Survey </v>
      </c>
      <c r="Q60" s="399">
        <v>30.408000000000001</v>
      </c>
      <c r="R60" s="399">
        <v>31.93</v>
      </c>
      <c r="S60" s="399">
        <v>33.526000000000003</v>
      </c>
      <c r="T60" s="399">
        <v>35.201999999999998</v>
      </c>
      <c r="U60" s="399">
        <v>36.963000000000001</v>
      </c>
      <c r="W60" s="363" t="str">
        <f t="shared" si="50"/>
        <v>Y</v>
      </c>
      <c r="X60" s="313" t="str">
        <f t="shared" si="51"/>
        <v>04048C</v>
      </c>
      <c r="Y60" s="364" t="str">
        <f t="shared" si="48"/>
        <v>133</v>
      </c>
      <c r="Z60" s="313" t="str">
        <f t="shared" si="49"/>
        <v xml:space="preserve">Engineering Tech III Survey </v>
      </c>
      <c r="AA60" s="365">
        <f t="shared" si="52"/>
        <v>30.408000000000001</v>
      </c>
      <c r="AB60" s="365">
        <f t="shared" si="53"/>
        <v>31.93</v>
      </c>
      <c r="AC60" s="365">
        <f t="shared" si="54"/>
        <v>33.526000000000003</v>
      </c>
      <c r="AD60" s="365">
        <f t="shared" si="55"/>
        <v>35.201999999999998</v>
      </c>
      <c r="AE60" s="365">
        <f t="shared" si="56"/>
        <v>36.963000000000001</v>
      </c>
    </row>
    <row r="61" spans="1:31">
      <c r="A61" s="357" t="s">
        <v>147</v>
      </c>
      <c r="B61" s="358" t="s">
        <v>148</v>
      </c>
      <c r="C61" s="357" t="s">
        <v>43</v>
      </c>
      <c r="D61" s="359" t="s">
        <v>149</v>
      </c>
      <c r="E61" s="357">
        <v>190</v>
      </c>
      <c r="F61" s="357">
        <v>4</v>
      </c>
      <c r="G61" s="360">
        <f t="shared" si="40"/>
        <v>21.302</v>
      </c>
      <c r="H61" s="360">
        <f t="shared" si="41"/>
        <v>22.367000000000001</v>
      </c>
      <c r="I61" s="360">
        <f t="shared" si="42"/>
        <v>23.486000000000001</v>
      </c>
      <c r="J61" s="360">
        <f t="shared" si="43"/>
        <v>24.66</v>
      </c>
      <c r="K61" s="360">
        <f t="shared" si="44"/>
        <v>25.891999999999999</v>
      </c>
      <c r="L61" s="321"/>
      <c r="M61" s="293" t="s">
        <v>588</v>
      </c>
      <c r="N61" s="290" t="str">
        <f t="shared" si="45"/>
        <v>04031C</v>
      </c>
      <c r="O61" s="361" t="str">
        <f t="shared" si="46"/>
        <v>003</v>
      </c>
      <c r="P61" s="290" t="str">
        <f t="shared" si="47"/>
        <v xml:space="preserve">Engineering Technician Asst </v>
      </c>
      <c r="Q61" s="399">
        <v>21.302</v>
      </c>
      <c r="R61" s="399">
        <v>22.367000000000001</v>
      </c>
      <c r="S61" s="399">
        <v>23.486000000000001</v>
      </c>
      <c r="T61" s="399">
        <v>24.66</v>
      </c>
      <c r="U61" s="399">
        <v>25.891999999999999</v>
      </c>
      <c r="W61" s="363" t="str">
        <f t="shared" si="50"/>
        <v>Y</v>
      </c>
      <c r="X61" s="313" t="str">
        <f t="shared" si="51"/>
        <v>04031C</v>
      </c>
      <c r="Y61" s="364" t="str">
        <f t="shared" si="48"/>
        <v>003</v>
      </c>
      <c r="Z61" s="313" t="str">
        <f t="shared" si="49"/>
        <v xml:space="preserve">Engineering Technician Asst </v>
      </c>
      <c r="AA61" s="365">
        <f t="shared" si="52"/>
        <v>21.302</v>
      </c>
      <c r="AB61" s="365">
        <f t="shared" si="53"/>
        <v>22.367000000000001</v>
      </c>
      <c r="AC61" s="365">
        <f t="shared" si="54"/>
        <v>23.486000000000001</v>
      </c>
      <c r="AD61" s="365">
        <f t="shared" si="55"/>
        <v>24.66</v>
      </c>
      <c r="AE61" s="365">
        <f t="shared" si="56"/>
        <v>25.891999999999999</v>
      </c>
    </row>
    <row r="62" spans="1:31">
      <c r="A62" s="357" t="s">
        <v>150</v>
      </c>
      <c r="B62" s="358" t="s">
        <v>692</v>
      </c>
      <c r="C62" s="357" t="s">
        <v>43</v>
      </c>
      <c r="D62" s="359" t="s">
        <v>450</v>
      </c>
      <c r="E62" s="357">
        <v>268</v>
      </c>
      <c r="F62" s="357">
        <v>5</v>
      </c>
      <c r="G62" s="360">
        <f t="shared" si="40"/>
        <v>25.593</v>
      </c>
      <c r="H62" s="360">
        <f t="shared" si="41"/>
        <v>26.873999999999999</v>
      </c>
      <c r="I62" s="360">
        <f t="shared" si="42"/>
        <v>28.216000000000001</v>
      </c>
      <c r="J62" s="360">
        <f t="shared" si="43"/>
        <v>29.626999999999999</v>
      </c>
      <c r="K62" s="360">
        <f t="shared" si="44"/>
        <v>31.109000000000002</v>
      </c>
      <c r="L62" s="321"/>
      <c r="M62" s="293" t="s">
        <v>588</v>
      </c>
      <c r="N62" s="290" t="str">
        <f t="shared" si="45"/>
        <v>04022C</v>
      </c>
      <c r="O62" s="361" t="str">
        <f t="shared" si="46"/>
        <v>127</v>
      </c>
      <c r="P62" s="290" t="str">
        <f t="shared" si="47"/>
        <v xml:space="preserve">Engineering Technician I </v>
      </c>
      <c r="Q62" s="399">
        <v>25.593</v>
      </c>
      <c r="R62" s="399">
        <v>26.873999999999999</v>
      </c>
      <c r="S62" s="399">
        <v>28.216000000000001</v>
      </c>
      <c r="T62" s="399">
        <v>29.626999999999999</v>
      </c>
      <c r="U62" s="399">
        <v>31.109000000000002</v>
      </c>
      <c r="W62" s="363" t="str">
        <f t="shared" si="50"/>
        <v>Y</v>
      </c>
      <c r="X62" s="313" t="str">
        <f t="shared" si="51"/>
        <v>04022C</v>
      </c>
      <c r="Y62" s="364" t="str">
        <f t="shared" si="48"/>
        <v>127</v>
      </c>
      <c r="Z62" s="313" t="str">
        <f t="shared" si="49"/>
        <v xml:space="preserve">Engineering Technician I </v>
      </c>
      <c r="AA62" s="365">
        <f t="shared" si="52"/>
        <v>25.593</v>
      </c>
      <c r="AB62" s="365">
        <f t="shared" si="53"/>
        <v>26.873999999999999</v>
      </c>
      <c r="AC62" s="365">
        <f t="shared" si="54"/>
        <v>28.216000000000001</v>
      </c>
      <c r="AD62" s="365">
        <f t="shared" si="55"/>
        <v>29.626999999999999</v>
      </c>
      <c r="AE62" s="365">
        <f t="shared" si="56"/>
        <v>31.109000000000002</v>
      </c>
    </row>
    <row r="63" spans="1:31">
      <c r="A63" s="357" t="s">
        <v>152</v>
      </c>
      <c r="B63" s="358" t="s">
        <v>693</v>
      </c>
      <c r="C63" s="357" t="s">
        <v>43</v>
      </c>
      <c r="D63" s="359" t="s">
        <v>451</v>
      </c>
      <c r="E63" s="357">
        <v>305</v>
      </c>
      <c r="F63" s="357">
        <v>6</v>
      </c>
      <c r="G63" s="360">
        <f t="shared" si="40"/>
        <v>28.867000000000001</v>
      </c>
      <c r="H63" s="360">
        <f t="shared" si="41"/>
        <v>30.311</v>
      </c>
      <c r="I63" s="360">
        <f t="shared" si="42"/>
        <v>31.826000000000001</v>
      </c>
      <c r="J63" s="360">
        <f t="shared" si="43"/>
        <v>33.417999999999999</v>
      </c>
      <c r="K63" s="360">
        <f t="shared" si="44"/>
        <v>35.088999999999999</v>
      </c>
      <c r="L63" s="321"/>
      <c r="M63" s="293" t="s">
        <v>588</v>
      </c>
      <c r="N63" s="290" t="str">
        <f t="shared" si="45"/>
        <v>04032C</v>
      </c>
      <c r="O63" s="361" t="str">
        <f t="shared" si="46"/>
        <v>128</v>
      </c>
      <c r="P63" s="290" t="str">
        <f t="shared" si="47"/>
        <v xml:space="preserve">Engineering Technician II </v>
      </c>
      <c r="Q63" s="399">
        <v>28.867000000000001</v>
      </c>
      <c r="R63" s="399">
        <v>30.311</v>
      </c>
      <c r="S63" s="399">
        <v>31.826000000000001</v>
      </c>
      <c r="T63" s="399">
        <v>33.417999999999999</v>
      </c>
      <c r="U63" s="399">
        <v>35.088999999999999</v>
      </c>
      <c r="W63" s="363" t="str">
        <f t="shared" si="50"/>
        <v>Y</v>
      </c>
      <c r="X63" s="313" t="str">
        <f t="shared" si="51"/>
        <v>04032C</v>
      </c>
      <c r="Y63" s="364" t="str">
        <f t="shared" si="48"/>
        <v>128</v>
      </c>
      <c r="Z63" s="313" t="str">
        <f t="shared" si="49"/>
        <v xml:space="preserve">Engineering Technician II </v>
      </c>
      <c r="AA63" s="365">
        <f t="shared" si="52"/>
        <v>28.867000000000001</v>
      </c>
      <c r="AB63" s="365">
        <f t="shared" si="53"/>
        <v>30.311</v>
      </c>
      <c r="AC63" s="365">
        <f t="shared" si="54"/>
        <v>31.826000000000001</v>
      </c>
      <c r="AD63" s="365">
        <f t="shared" si="55"/>
        <v>33.417999999999999</v>
      </c>
      <c r="AE63" s="365">
        <f t="shared" si="56"/>
        <v>35.088999999999999</v>
      </c>
    </row>
    <row r="64" spans="1:31">
      <c r="A64" s="357" t="s">
        <v>154</v>
      </c>
      <c r="B64" s="358" t="s">
        <v>694</v>
      </c>
      <c r="C64" s="357" t="s">
        <v>43</v>
      </c>
      <c r="D64" s="359" t="s">
        <v>452</v>
      </c>
      <c r="E64" s="357">
        <v>328</v>
      </c>
      <c r="F64" s="357">
        <v>7</v>
      </c>
      <c r="G64" s="360">
        <f t="shared" si="40"/>
        <v>30.408000000000001</v>
      </c>
      <c r="H64" s="360">
        <f t="shared" si="41"/>
        <v>31.93</v>
      </c>
      <c r="I64" s="360">
        <f t="shared" si="42"/>
        <v>33.526000000000003</v>
      </c>
      <c r="J64" s="360">
        <f t="shared" si="43"/>
        <v>35.201999999999998</v>
      </c>
      <c r="K64" s="360">
        <f t="shared" si="44"/>
        <v>36.963000000000001</v>
      </c>
      <c r="L64" s="321"/>
      <c r="M64" s="293" t="s">
        <v>588</v>
      </c>
      <c r="N64" s="290" t="str">
        <f t="shared" si="45"/>
        <v>04042C</v>
      </c>
      <c r="O64" s="361" t="str">
        <f t="shared" si="46"/>
        <v>133</v>
      </c>
      <c r="P64" s="290" t="str">
        <f t="shared" si="47"/>
        <v xml:space="preserve">Engineering Technician III </v>
      </c>
      <c r="Q64" s="399">
        <v>30.408000000000001</v>
      </c>
      <c r="R64" s="399">
        <v>31.93</v>
      </c>
      <c r="S64" s="399">
        <v>33.526000000000003</v>
      </c>
      <c r="T64" s="399">
        <v>35.201999999999998</v>
      </c>
      <c r="U64" s="399">
        <v>36.963000000000001</v>
      </c>
      <c r="W64" s="363" t="str">
        <f t="shared" si="50"/>
        <v>Y</v>
      </c>
      <c r="X64" s="313" t="str">
        <f t="shared" si="51"/>
        <v>04042C</v>
      </c>
      <c r="Y64" s="364" t="str">
        <f t="shared" si="48"/>
        <v>133</v>
      </c>
      <c r="Z64" s="313" t="str">
        <f t="shared" si="49"/>
        <v xml:space="preserve">Engineering Technician III </v>
      </c>
      <c r="AA64" s="365">
        <f t="shared" si="52"/>
        <v>30.408000000000001</v>
      </c>
      <c r="AB64" s="365">
        <f t="shared" si="53"/>
        <v>31.93</v>
      </c>
      <c r="AC64" s="365">
        <f t="shared" si="54"/>
        <v>33.526000000000003</v>
      </c>
      <c r="AD64" s="365">
        <f t="shared" si="55"/>
        <v>35.201999999999998</v>
      </c>
      <c r="AE64" s="365">
        <f t="shared" si="56"/>
        <v>36.963000000000001</v>
      </c>
    </row>
    <row r="65" spans="1:31">
      <c r="A65" s="357" t="s">
        <v>156</v>
      </c>
      <c r="B65" s="358" t="s">
        <v>157</v>
      </c>
      <c r="C65" s="357" t="s">
        <v>43</v>
      </c>
      <c r="D65" s="359" t="s">
        <v>158</v>
      </c>
      <c r="E65" s="357">
        <v>285</v>
      </c>
      <c r="F65" s="357">
        <v>6</v>
      </c>
      <c r="G65" s="360">
        <f t="shared" ca="1" si="40"/>
        <v>26.158999999999999</v>
      </c>
      <c r="H65" s="360">
        <f t="shared" ca="1" si="41"/>
        <v>27.468</v>
      </c>
      <c r="I65" s="360">
        <f t="shared" ca="1" si="42"/>
        <v>28.841000000000001</v>
      </c>
      <c r="J65" s="360">
        <f t="shared" ca="1" si="43"/>
        <v>30.283999999999999</v>
      </c>
      <c r="K65" s="360">
        <f t="shared" ca="1" si="44"/>
        <v>31.797999999999998</v>
      </c>
      <c r="L65" s="321"/>
      <c r="M65" s="293" t="s">
        <v>588</v>
      </c>
      <c r="N65" s="290" t="str">
        <f t="shared" si="45"/>
        <v>04232C</v>
      </c>
      <c r="O65" s="361" t="str">
        <f t="shared" si="46"/>
        <v>065</v>
      </c>
      <c r="P65" s="290" t="str">
        <f t="shared" si="47"/>
        <v>Evidence Technician</v>
      </c>
      <c r="Q65" s="362" cm="1">
        <f t="array" aca="1" ref="Q65" ca="1">ROUND(IF($M65="Y",VLOOKUP($N65,INDIRECT($O$3),Q$8,0)*INDIRECT($N$2),VLOOKUP($N65,INDIRECT($O$3),Q$8,0)),IF(LEFT($C65,1)="N",3,0))</f>
        <v>26.158999999999999</v>
      </c>
      <c r="R65" s="362" cm="1">
        <f t="array" aca="1" ref="R65" ca="1">ROUND(IF($M65="Y",VLOOKUP($N65,INDIRECT($O$3),R$8,0)*INDIRECT($N$2),VLOOKUP($N65,INDIRECT($O$3),R$8,0)),IF(LEFT($C65,1)="N",3,0))</f>
        <v>27.468</v>
      </c>
      <c r="S65" s="362" cm="1">
        <f t="array" aca="1" ref="S65" ca="1">ROUND(IF($M65="Y",VLOOKUP($N65,INDIRECT($O$3),S$8,0)*INDIRECT($N$2),VLOOKUP($N65,INDIRECT($O$3),S$8,0)),IF(LEFT($C65,1)="N",3,0))</f>
        <v>28.841000000000001</v>
      </c>
      <c r="T65" s="362" cm="1">
        <f t="array" aca="1" ref="T65" ca="1">ROUND(IF($M65="Y",VLOOKUP($N65,INDIRECT($O$3),T$8,0)*INDIRECT($N$2),VLOOKUP($N65,INDIRECT($O$3),T$8,0)),IF(LEFT($C65,1)="N",3,0))</f>
        <v>30.283999999999999</v>
      </c>
      <c r="U65" s="362" cm="1">
        <f t="array" aca="1" ref="U65" ca="1">ROUND(IF($M65="Y",VLOOKUP($N65,INDIRECT($O$3),U$8,0)*INDIRECT($N$2),VLOOKUP($N65,INDIRECT($O$3),U$8,0)),IF(LEFT($C65,1)="N",3,0))</f>
        <v>31.797999999999998</v>
      </c>
      <c r="W65" s="363" t="str">
        <f t="shared" si="50"/>
        <v>Y</v>
      </c>
      <c r="X65" s="313" t="str">
        <f t="shared" si="51"/>
        <v>04232C</v>
      </c>
      <c r="Y65" s="364" t="str">
        <f t="shared" si="48"/>
        <v>065</v>
      </c>
      <c r="Z65" s="313" t="str">
        <f t="shared" si="49"/>
        <v>Evidence Technician</v>
      </c>
      <c r="AA65" s="365">
        <f t="shared" ca="1" si="52"/>
        <v>26.158999999999999</v>
      </c>
      <c r="AB65" s="365">
        <f t="shared" ca="1" si="53"/>
        <v>27.468</v>
      </c>
      <c r="AC65" s="365">
        <f t="shared" ca="1" si="54"/>
        <v>28.841000000000001</v>
      </c>
      <c r="AD65" s="365">
        <f t="shared" ca="1" si="55"/>
        <v>30.283999999999999</v>
      </c>
      <c r="AE65" s="365">
        <f t="shared" ca="1" si="56"/>
        <v>31.797999999999998</v>
      </c>
    </row>
    <row r="66" spans="1:31">
      <c r="A66" s="357" t="s">
        <v>159</v>
      </c>
      <c r="B66" s="358" t="s">
        <v>160</v>
      </c>
      <c r="C66" s="357" t="s">
        <v>43</v>
      </c>
      <c r="D66" s="359" t="s">
        <v>440</v>
      </c>
      <c r="E66" s="357">
        <v>218</v>
      </c>
      <c r="F66" s="357">
        <v>4</v>
      </c>
      <c r="G66" s="360">
        <f t="shared" ca="1" si="40"/>
        <v>21.823</v>
      </c>
      <c r="H66" s="360">
        <f t="shared" ca="1" si="41"/>
        <v>22.914999999999999</v>
      </c>
      <c r="I66" s="360">
        <f t="shared" ca="1" si="42"/>
        <v>24.061</v>
      </c>
      <c r="J66" s="360">
        <f t="shared" ca="1" si="43"/>
        <v>25.263000000000002</v>
      </c>
      <c r="K66" s="360">
        <f t="shared" ca="1" si="44"/>
        <v>26.527000000000001</v>
      </c>
      <c r="L66" s="321"/>
      <c r="M66" s="293" t="s">
        <v>588</v>
      </c>
      <c r="N66" s="290" t="str">
        <f t="shared" si="45"/>
        <v>04260C</v>
      </c>
      <c r="O66" s="361" t="str">
        <f t="shared" si="46"/>
        <v>151</v>
      </c>
      <c r="P66" s="290" t="str">
        <f t="shared" si="47"/>
        <v>Exhibitor Services Specialist I</v>
      </c>
      <c r="Q66" s="362" cm="1">
        <f t="array" aca="1" ref="Q66" ca="1">ROUND(IF($M66="Y",VLOOKUP($N66,INDIRECT($O$3),Q$8,0)*INDIRECT($N$2),VLOOKUP($N66,INDIRECT($O$3),Q$8,0)),IF(LEFT($C66,1)="N",3,0))</f>
        <v>21.823</v>
      </c>
      <c r="R66" s="362" cm="1">
        <f t="array" aca="1" ref="R66" ca="1">ROUND(IF($M66="Y",VLOOKUP($N66,INDIRECT($O$3),R$8,0)*INDIRECT($N$2),VLOOKUP($N66,INDIRECT($O$3),R$8,0)),IF(LEFT($C66,1)="N",3,0))</f>
        <v>22.914999999999999</v>
      </c>
      <c r="S66" s="362" cm="1">
        <f t="array" aca="1" ref="S66" ca="1">ROUND(IF($M66="Y",VLOOKUP($N66,INDIRECT($O$3),S$8,0)*INDIRECT($N$2),VLOOKUP($N66,INDIRECT($O$3),S$8,0)),IF(LEFT($C66,1)="N",3,0))</f>
        <v>24.061</v>
      </c>
      <c r="T66" s="362" cm="1">
        <f t="array" aca="1" ref="T66" ca="1">ROUND(IF($M66="Y",VLOOKUP($N66,INDIRECT($O$3),T$8,0)*INDIRECT($N$2),VLOOKUP($N66,INDIRECT($O$3),T$8,0)),IF(LEFT($C66,1)="N",3,0))</f>
        <v>25.263000000000002</v>
      </c>
      <c r="U66" s="362" cm="1">
        <f t="array" aca="1" ref="U66" ca="1">ROUND(IF($M66="Y",VLOOKUP($N66,INDIRECT($O$3),U$8,0)*INDIRECT($N$2),VLOOKUP($N66,INDIRECT($O$3),U$8,0)),IF(LEFT($C66,1)="N",3,0))</f>
        <v>26.527000000000001</v>
      </c>
      <c r="W66" s="363" t="str">
        <f t="shared" si="50"/>
        <v>Y</v>
      </c>
      <c r="X66" s="313" t="str">
        <f t="shared" si="51"/>
        <v>04260C</v>
      </c>
      <c r="Y66" s="364" t="str">
        <f t="shared" si="48"/>
        <v>151</v>
      </c>
      <c r="Z66" s="313" t="str">
        <f t="shared" si="49"/>
        <v>Exhibitor Services Specialist I</v>
      </c>
      <c r="AA66" s="365">
        <f t="shared" ca="1" si="52"/>
        <v>21.823</v>
      </c>
      <c r="AB66" s="365">
        <f t="shared" ca="1" si="53"/>
        <v>22.914999999999999</v>
      </c>
      <c r="AC66" s="365">
        <f t="shared" ca="1" si="54"/>
        <v>24.061</v>
      </c>
      <c r="AD66" s="365">
        <f t="shared" ca="1" si="55"/>
        <v>25.263000000000002</v>
      </c>
      <c r="AE66" s="365">
        <f t="shared" ca="1" si="56"/>
        <v>26.527000000000001</v>
      </c>
    </row>
    <row r="67" spans="1:31">
      <c r="A67" s="357" t="s">
        <v>162</v>
      </c>
      <c r="B67" s="358" t="s">
        <v>163</v>
      </c>
      <c r="C67" s="357" t="s">
        <v>43</v>
      </c>
      <c r="D67" s="359" t="s">
        <v>441</v>
      </c>
      <c r="E67" s="357">
        <v>253</v>
      </c>
      <c r="F67" s="357">
        <v>5</v>
      </c>
      <c r="G67" s="360">
        <f t="shared" ca="1" si="40"/>
        <v>23.99</v>
      </c>
      <c r="H67" s="360">
        <f t="shared" ca="1" si="41"/>
        <v>25.189</v>
      </c>
      <c r="I67" s="360">
        <f t="shared" ca="1" si="42"/>
        <v>26.449000000000002</v>
      </c>
      <c r="J67" s="360">
        <f t="shared" ca="1" si="43"/>
        <v>27.771999999999998</v>
      </c>
      <c r="K67" s="360">
        <f t="shared" ca="1" si="44"/>
        <v>29.16</v>
      </c>
      <c r="L67" s="321"/>
      <c r="M67" s="293" t="s">
        <v>588</v>
      </c>
      <c r="N67" s="290" t="str">
        <f t="shared" si="45"/>
        <v>04261C</v>
      </c>
      <c r="O67" s="361" t="str">
        <f t="shared" si="46"/>
        <v>051</v>
      </c>
      <c r="P67" s="290" t="str">
        <f t="shared" si="47"/>
        <v>Exhibitor Services Specialist II</v>
      </c>
      <c r="Q67" s="362" cm="1">
        <f t="array" aca="1" ref="Q67" ca="1">ROUND(IF($M67="Y",VLOOKUP($N67,INDIRECT($O$3),Q$8,0)*INDIRECT($N$2),VLOOKUP($N67,INDIRECT($O$3),Q$8,0)),IF(LEFT($C67,1)="N",3,0))</f>
        <v>23.99</v>
      </c>
      <c r="R67" s="362" cm="1">
        <f t="array" aca="1" ref="R67" ca="1">ROUND(IF($M67="Y",VLOOKUP($N67,INDIRECT($O$3),R$8,0)*INDIRECT($N$2),VLOOKUP($N67,INDIRECT($O$3),R$8,0)),IF(LEFT($C67,1)="N",3,0))</f>
        <v>25.189</v>
      </c>
      <c r="S67" s="362" cm="1">
        <f t="array" aca="1" ref="S67" ca="1">ROUND(IF($M67="Y",VLOOKUP($N67,INDIRECT($O$3),S$8,0)*INDIRECT($N$2),VLOOKUP($N67,INDIRECT($O$3),S$8,0)),IF(LEFT($C67,1)="N",3,0))</f>
        <v>26.449000000000002</v>
      </c>
      <c r="T67" s="362" cm="1">
        <f t="array" aca="1" ref="T67" ca="1">ROUND(IF($M67="Y",VLOOKUP($N67,INDIRECT($O$3),T$8,0)*INDIRECT($N$2),VLOOKUP($N67,INDIRECT($O$3),T$8,0)),IF(LEFT($C67,1)="N",3,0))</f>
        <v>27.771999999999998</v>
      </c>
      <c r="U67" s="362" cm="1">
        <f t="array" aca="1" ref="U67" ca="1">ROUND(IF($M67="Y",VLOOKUP($N67,INDIRECT($O$3),U$8,0)*INDIRECT($N$2),VLOOKUP($N67,INDIRECT($O$3),U$8,0)),IF(LEFT($C67,1)="N",3,0))</f>
        <v>29.16</v>
      </c>
      <c r="W67" s="363" t="str">
        <f t="shared" si="50"/>
        <v>Y</v>
      </c>
      <c r="X67" s="313" t="str">
        <f t="shared" si="51"/>
        <v>04261C</v>
      </c>
      <c r="Y67" s="364" t="str">
        <f t="shared" si="48"/>
        <v>051</v>
      </c>
      <c r="Z67" s="313" t="str">
        <f t="shared" si="49"/>
        <v>Exhibitor Services Specialist II</v>
      </c>
      <c r="AA67" s="365">
        <f t="shared" ca="1" si="52"/>
        <v>23.99</v>
      </c>
      <c r="AB67" s="365">
        <f t="shared" ca="1" si="53"/>
        <v>25.189</v>
      </c>
      <c r="AC67" s="365">
        <f t="shared" ca="1" si="54"/>
        <v>26.449000000000002</v>
      </c>
      <c r="AD67" s="365">
        <f t="shared" ca="1" si="55"/>
        <v>27.771999999999998</v>
      </c>
      <c r="AE67" s="365">
        <f t="shared" ca="1" si="56"/>
        <v>29.16</v>
      </c>
    </row>
    <row r="68" spans="1:31">
      <c r="A68" s="357" t="s">
        <v>165</v>
      </c>
      <c r="B68" s="358" t="s">
        <v>166</v>
      </c>
      <c r="C68" s="357" t="s">
        <v>43</v>
      </c>
      <c r="D68" s="359" t="s">
        <v>167</v>
      </c>
      <c r="E68" s="357">
        <v>418</v>
      </c>
      <c r="F68" s="357">
        <v>9</v>
      </c>
      <c r="G68" s="360">
        <f t="shared" ca="1" si="40"/>
        <v>37.411000000000001</v>
      </c>
      <c r="H68" s="360">
        <f t="shared" ca="1" si="41"/>
        <v>39.283000000000001</v>
      </c>
      <c r="I68" s="360">
        <f t="shared" ca="1" si="42"/>
        <v>41.246000000000002</v>
      </c>
      <c r="J68" s="360">
        <f t="shared" ca="1" si="43"/>
        <v>43.308999999999997</v>
      </c>
      <c r="K68" s="360">
        <f t="shared" ca="1" si="44"/>
        <v>45.473999999999997</v>
      </c>
      <c r="L68" s="321"/>
      <c r="M68" s="293" t="s">
        <v>588</v>
      </c>
      <c r="N68" s="290" t="str">
        <f t="shared" si="45"/>
        <v>04382C</v>
      </c>
      <c r="O68" s="361" t="str">
        <f t="shared" si="46"/>
        <v>119</v>
      </c>
      <c r="P68" s="290" t="str">
        <f t="shared" si="47"/>
        <v xml:space="preserve">Fire Inspections Coordinator </v>
      </c>
      <c r="Q68" s="362" cm="1">
        <f t="array" aca="1" ref="Q68" ca="1">ROUND(IF($M68="Y",VLOOKUP($N68,INDIRECT($O$3),Q$8,0)*INDIRECT($N$2),VLOOKUP($N68,INDIRECT($O$3),Q$8,0)),IF(LEFT($C68,1)="N",3,0))</f>
        <v>37.411000000000001</v>
      </c>
      <c r="R68" s="362" cm="1">
        <f t="array" aca="1" ref="R68" ca="1">ROUND(IF($M68="Y",VLOOKUP($N68,INDIRECT($O$3),R$8,0)*INDIRECT($N$2),VLOOKUP($N68,INDIRECT($O$3),R$8,0)),IF(LEFT($C68,1)="N",3,0))</f>
        <v>39.283000000000001</v>
      </c>
      <c r="S68" s="362" cm="1">
        <f t="array" aca="1" ref="S68" ca="1">ROUND(IF($M68="Y",VLOOKUP($N68,INDIRECT($O$3),S$8,0)*INDIRECT($N$2),VLOOKUP($N68,INDIRECT($O$3),S$8,0)),IF(LEFT($C68,1)="N",3,0))</f>
        <v>41.246000000000002</v>
      </c>
      <c r="T68" s="362" cm="1">
        <f t="array" aca="1" ref="T68" ca="1">ROUND(IF($M68="Y",VLOOKUP($N68,INDIRECT($O$3),T$8,0)*INDIRECT($N$2),VLOOKUP($N68,INDIRECT($O$3),T$8,0)),IF(LEFT($C68,1)="N",3,0))</f>
        <v>43.308999999999997</v>
      </c>
      <c r="U68" s="362" cm="1">
        <f t="array" aca="1" ref="U68" ca="1">ROUND(IF($M68="Y",VLOOKUP($N68,INDIRECT($O$3),U$8,0)*INDIRECT($N$2),VLOOKUP($N68,INDIRECT($O$3),U$8,0)),IF(LEFT($C68,1)="N",3,0))</f>
        <v>45.473999999999997</v>
      </c>
      <c r="W68" s="363" t="str">
        <f t="shared" si="50"/>
        <v>Y</v>
      </c>
      <c r="X68" s="313" t="str">
        <f t="shared" si="51"/>
        <v>04382C</v>
      </c>
      <c r="Y68" s="364" t="str">
        <f t="shared" si="48"/>
        <v>119</v>
      </c>
      <c r="Z68" s="313" t="str">
        <f t="shared" si="49"/>
        <v xml:space="preserve">Fire Inspections Coordinator </v>
      </c>
      <c r="AA68" s="365">
        <f t="shared" ca="1" si="52"/>
        <v>37.411000000000001</v>
      </c>
      <c r="AB68" s="365">
        <f t="shared" ca="1" si="53"/>
        <v>39.283000000000001</v>
      </c>
      <c r="AC68" s="365">
        <f t="shared" ca="1" si="54"/>
        <v>41.246000000000002</v>
      </c>
      <c r="AD68" s="365">
        <f t="shared" ca="1" si="55"/>
        <v>43.308999999999997</v>
      </c>
      <c r="AE68" s="365">
        <f t="shared" ca="1" si="56"/>
        <v>45.473999999999997</v>
      </c>
    </row>
    <row r="69" spans="1:31">
      <c r="A69" s="357" t="s">
        <v>168</v>
      </c>
      <c r="B69" s="358">
        <v>207</v>
      </c>
      <c r="C69" s="357" t="s">
        <v>43</v>
      </c>
      <c r="D69" s="359" t="s">
        <v>442</v>
      </c>
      <c r="E69" s="357">
        <v>338</v>
      </c>
      <c r="F69" s="357">
        <v>7</v>
      </c>
      <c r="G69" s="360">
        <f t="shared" ca="1" si="40"/>
        <v>30.440999999999999</v>
      </c>
      <c r="H69" s="360">
        <f t="shared" ca="1" si="41"/>
        <v>31.966000000000001</v>
      </c>
      <c r="I69" s="360">
        <f t="shared" ca="1" si="42"/>
        <v>33.564</v>
      </c>
      <c r="J69" s="360">
        <f t="shared" ca="1" si="43"/>
        <v>35.241999999999997</v>
      </c>
      <c r="K69" s="360">
        <f t="shared" ca="1" si="44"/>
        <v>37.005000000000003</v>
      </c>
      <c r="L69" s="321"/>
      <c r="M69" s="293" t="s">
        <v>588</v>
      </c>
      <c r="N69" s="290" t="str">
        <f t="shared" si="45"/>
        <v>04384C</v>
      </c>
      <c r="O69" s="361">
        <f t="shared" si="46"/>
        <v>207</v>
      </c>
      <c r="P69" s="290" t="str">
        <f t="shared" si="47"/>
        <v xml:space="preserve">Fire Inspections Specialist I </v>
      </c>
      <c r="Q69" s="362" cm="1">
        <f t="array" aca="1" ref="Q69" ca="1">ROUND(IF($M69="Y",VLOOKUP($N69,INDIRECT($O$3),Q$8,0)*INDIRECT($N$2),VLOOKUP($N69,INDIRECT($O$3),Q$8,0)),IF(LEFT($C69,1)="N",3,0))</f>
        <v>30.440999999999999</v>
      </c>
      <c r="R69" s="362" cm="1">
        <f t="array" aca="1" ref="R69" ca="1">ROUND(IF($M69="Y",VLOOKUP($N69,INDIRECT($O$3),R$8,0)*INDIRECT($N$2),VLOOKUP($N69,INDIRECT($O$3),R$8,0)),IF(LEFT($C69,1)="N",3,0))</f>
        <v>31.966000000000001</v>
      </c>
      <c r="S69" s="362" cm="1">
        <f t="array" aca="1" ref="S69" ca="1">ROUND(IF($M69="Y",VLOOKUP($N69,INDIRECT($O$3),S$8,0)*INDIRECT($N$2),VLOOKUP($N69,INDIRECT($O$3),S$8,0)),IF(LEFT($C69,1)="N",3,0))</f>
        <v>33.564</v>
      </c>
      <c r="T69" s="362" cm="1">
        <f t="array" aca="1" ref="T69" ca="1">ROUND(IF($M69="Y",VLOOKUP($N69,INDIRECT($O$3),T$8,0)*INDIRECT($N$2),VLOOKUP($N69,INDIRECT($O$3),T$8,0)),IF(LEFT($C69,1)="N",3,0))</f>
        <v>35.241999999999997</v>
      </c>
      <c r="U69" s="362" cm="1">
        <f t="array" aca="1" ref="U69" ca="1">ROUND(IF($M69="Y",VLOOKUP($N69,INDIRECT($O$3),U$8,0)*INDIRECT($N$2),VLOOKUP($N69,INDIRECT($O$3),U$8,0)),IF(LEFT($C69,1)="N",3,0))</f>
        <v>37.005000000000003</v>
      </c>
      <c r="W69" s="363" t="str">
        <f t="shared" si="50"/>
        <v>Y</v>
      </c>
      <c r="X69" s="313" t="str">
        <f t="shared" si="51"/>
        <v>04384C</v>
      </c>
      <c r="Y69" s="364">
        <f t="shared" si="48"/>
        <v>207</v>
      </c>
      <c r="Z69" s="313" t="str">
        <f t="shared" si="49"/>
        <v xml:space="preserve">Fire Inspections Specialist I </v>
      </c>
      <c r="AA69" s="365">
        <f t="shared" ca="1" si="52"/>
        <v>30.440999999999999</v>
      </c>
      <c r="AB69" s="365">
        <f t="shared" ca="1" si="53"/>
        <v>31.966000000000001</v>
      </c>
      <c r="AC69" s="365">
        <f t="shared" ca="1" si="54"/>
        <v>33.564</v>
      </c>
      <c r="AD69" s="365">
        <f t="shared" ca="1" si="55"/>
        <v>35.241999999999997</v>
      </c>
      <c r="AE69" s="365">
        <f t="shared" ca="1" si="56"/>
        <v>37.005000000000003</v>
      </c>
    </row>
    <row r="70" spans="1:31">
      <c r="A70" s="357" t="s">
        <v>170</v>
      </c>
      <c r="B70" s="358" t="s">
        <v>94</v>
      </c>
      <c r="C70" s="357" t="s">
        <v>43</v>
      </c>
      <c r="D70" s="359" t="s">
        <v>443</v>
      </c>
      <c r="E70" s="357">
        <v>375</v>
      </c>
      <c r="F70" s="357">
        <v>8</v>
      </c>
      <c r="G70" s="360">
        <f t="shared" ca="1" si="40"/>
        <v>33.112000000000002</v>
      </c>
      <c r="H70" s="360">
        <f t="shared" ca="1" si="41"/>
        <v>34.767000000000003</v>
      </c>
      <c r="I70" s="360">
        <f t="shared" ca="1" si="42"/>
        <v>36.505000000000003</v>
      </c>
      <c r="J70" s="360">
        <f t="shared" ca="1" si="43"/>
        <v>38.331000000000003</v>
      </c>
      <c r="K70" s="360">
        <f t="shared" ca="1" si="44"/>
        <v>40.247999999999998</v>
      </c>
      <c r="L70" s="321"/>
      <c r="M70" s="293" t="s">
        <v>588</v>
      </c>
      <c r="N70" s="290" t="str">
        <f t="shared" si="45"/>
        <v>04386C</v>
      </c>
      <c r="O70" s="361" t="str">
        <f t="shared" si="46"/>
        <v>099</v>
      </c>
      <c r="P70" s="290" t="str">
        <f t="shared" si="47"/>
        <v xml:space="preserve">Fire Inspections Specialist II </v>
      </c>
      <c r="Q70" s="362" cm="1">
        <f t="array" aca="1" ref="Q70" ca="1">ROUND(IF($M70="Y",VLOOKUP($N70,INDIRECT($O$3),Q$8,0)*INDIRECT($N$2),VLOOKUP($N70,INDIRECT($O$3),Q$8,0)),IF(LEFT($C70,1)="N",3,0))</f>
        <v>33.112000000000002</v>
      </c>
      <c r="R70" s="362" cm="1">
        <f t="array" aca="1" ref="R70" ca="1">ROUND(IF($M70="Y",VLOOKUP($N70,INDIRECT($O$3),R$8,0)*INDIRECT($N$2),VLOOKUP($N70,INDIRECT($O$3),R$8,0)),IF(LEFT($C70,1)="N",3,0))</f>
        <v>34.767000000000003</v>
      </c>
      <c r="S70" s="362" cm="1">
        <f t="array" aca="1" ref="S70" ca="1">ROUND(IF($M70="Y",VLOOKUP($N70,INDIRECT($O$3),S$8,0)*INDIRECT($N$2),VLOOKUP($N70,INDIRECT($O$3),S$8,0)),IF(LEFT($C70,1)="N",3,0))</f>
        <v>36.505000000000003</v>
      </c>
      <c r="T70" s="362" cm="1">
        <f t="array" aca="1" ref="T70" ca="1">ROUND(IF($M70="Y",VLOOKUP($N70,INDIRECT($O$3),T$8,0)*INDIRECT($N$2),VLOOKUP($N70,INDIRECT($O$3),T$8,0)),IF(LEFT($C70,1)="N",3,0))</f>
        <v>38.331000000000003</v>
      </c>
      <c r="U70" s="362" cm="1">
        <f t="array" aca="1" ref="U70" ca="1">ROUND(IF($M70="Y",VLOOKUP($N70,INDIRECT($O$3),U$8,0)*INDIRECT($N$2),VLOOKUP($N70,INDIRECT($O$3),U$8,0)),IF(LEFT($C70,1)="N",3,0))</f>
        <v>40.247999999999998</v>
      </c>
      <c r="W70" s="363" t="str">
        <f t="shared" si="50"/>
        <v>Y</v>
      </c>
      <c r="X70" s="313" t="str">
        <f t="shared" si="51"/>
        <v>04386C</v>
      </c>
      <c r="Y70" s="364" t="str">
        <f t="shared" si="48"/>
        <v>099</v>
      </c>
      <c r="Z70" s="313" t="str">
        <f t="shared" si="49"/>
        <v xml:space="preserve">Fire Inspections Specialist II </v>
      </c>
      <c r="AA70" s="365">
        <f t="shared" ca="1" si="52"/>
        <v>33.112000000000002</v>
      </c>
      <c r="AB70" s="365">
        <f t="shared" ca="1" si="53"/>
        <v>34.767000000000003</v>
      </c>
      <c r="AC70" s="365">
        <f t="shared" ca="1" si="54"/>
        <v>36.505000000000003</v>
      </c>
      <c r="AD70" s="365">
        <f t="shared" ca="1" si="55"/>
        <v>38.331000000000003</v>
      </c>
      <c r="AE70" s="365">
        <f t="shared" ca="1" si="56"/>
        <v>40.247999999999998</v>
      </c>
    </row>
    <row r="71" spans="1:31">
      <c r="A71" s="357" t="s">
        <v>165</v>
      </c>
      <c r="B71" s="358">
        <v>119</v>
      </c>
      <c r="C71" s="357" t="s">
        <v>43</v>
      </c>
      <c r="D71" s="359" t="s">
        <v>465</v>
      </c>
      <c r="E71" s="357">
        <v>418</v>
      </c>
      <c r="F71" s="357">
        <v>9</v>
      </c>
      <c r="G71" s="360">
        <f t="shared" ca="1" si="40"/>
        <v>37.411000000000001</v>
      </c>
      <c r="H71" s="360">
        <f t="shared" ca="1" si="41"/>
        <v>39.283000000000001</v>
      </c>
      <c r="I71" s="360">
        <f t="shared" ca="1" si="42"/>
        <v>41.246000000000002</v>
      </c>
      <c r="J71" s="360">
        <f t="shared" ca="1" si="43"/>
        <v>43.308999999999997</v>
      </c>
      <c r="K71" s="360">
        <f t="shared" ca="1" si="44"/>
        <v>45.473999999999997</v>
      </c>
      <c r="L71" s="321"/>
      <c r="M71" s="293" t="s">
        <v>588</v>
      </c>
      <c r="N71" s="290" t="str">
        <f t="shared" si="45"/>
        <v>04382C</v>
      </c>
      <c r="O71" s="361">
        <f t="shared" si="46"/>
        <v>119</v>
      </c>
      <c r="P71" s="290" t="str">
        <f t="shared" si="47"/>
        <v xml:space="preserve">Fire Inspections Specialist III </v>
      </c>
      <c r="Q71" s="362" cm="1">
        <f t="array" aca="1" ref="Q71" ca="1">ROUND(IF($M71="Y",VLOOKUP($N71,INDIRECT($O$3),Q$8,0)*INDIRECT($N$2),VLOOKUP($N71,INDIRECT($O$3),Q$8,0)),IF(LEFT($C71,1)="N",3,0))</f>
        <v>37.411000000000001</v>
      </c>
      <c r="R71" s="362" cm="1">
        <f t="array" aca="1" ref="R71" ca="1">ROUND(IF($M71="Y",VLOOKUP($N71,INDIRECT($O$3),R$8,0)*INDIRECT($N$2),VLOOKUP($N71,INDIRECT($O$3),R$8,0)),IF(LEFT($C71,1)="N",3,0))</f>
        <v>39.283000000000001</v>
      </c>
      <c r="S71" s="362" cm="1">
        <f t="array" aca="1" ref="S71" ca="1">ROUND(IF($M71="Y",VLOOKUP($N71,INDIRECT($O$3),S$8,0)*INDIRECT($N$2),VLOOKUP($N71,INDIRECT($O$3),S$8,0)),IF(LEFT($C71,1)="N",3,0))</f>
        <v>41.246000000000002</v>
      </c>
      <c r="T71" s="362" cm="1">
        <f t="array" aca="1" ref="T71" ca="1">ROUND(IF($M71="Y",VLOOKUP($N71,INDIRECT($O$3),T$8,0)*INDIRECT($N$2),VLOOKUP($N71,INDIRECT($O$3),T$8,0)),IF(LEFT($C71,1)="N",3,0))</f>
        <v>43.308999999999997</v>
      </c>
      <c r="U71" s="362" cm="1">
        <f t="array" aca="1" ref="U71" ca="1">ROUND(IF($M71="Y",VLOOKUP($N71,INDIRECT($O$3),U$8,0)*INDIRECT($N$2),VLOOKUP($N71,INDIRECT($O$3),U$8,0)),IF(LEFT($C71,1)="N",3,0))</f>
        <v>45.473999999999997</v>
      </c>
      <c r="W71" s="363" t="str">
        <f t="shared" si="50"/>
        <v>Y</v>
      </c>
      <c r="X71" s="313" t="str">
        <f t="shared" si="51"/>
        <v>04382C</v>
      </c>
      <c r="Y71" s="364">
        <f t="shared" si="48"/>
        <v>119</v>
      </c>
      <c r="Z71" s="313" t="str">
        <f t="shared" si="49"/>
        <v xml:space="preserve">Fire Inspections Specialist III </v>
      </c>
      <c r="AA71" s="365">
        <f t="shared" ca="1" si="52"/>
        <v>37.411000000000001</v>
      </c>
      <c r="AB71" s="365">
        <f t="shared" ca="1" si="53"/>
        <v>39.283000000000001</v>
      </c>
      <c r="AC71" s="365">
        <f t="shared" ca="1" si="54"/>
        <v>41.246000000000002</v>
      </c>
      <c r="AD71" s="365">
        <f t="shared" ca="1" si="55"/>
        <v>43.308999999999997</v>
      </c>
      <c r="AE71" s="365">
        <f t="shared" ca="1" si="56"/>
        <v>45.473999999999997</v>
      </c>
    </row>
    <row r="72" spans="1:31">
      <c r="A72" s="357" t="s">
        <v>175</v>
      </c>
      <c r="B72" s="358">
        <v>206</v>
      </c>
      <c r="C72" s="357" t="s">
        <v>43</v>
      </c>
      <c r="D72" s="359" t="s">
        <v>476</v>
      </c>
      <c r="E72" s="357">
        <v>333</v>
      </c>
      <c r="F72" s="357">
        <v>7</v>
      </c>
      <c r="G72" s="360">
        <f t="shared" ca="1" si="40"/>
        <v>30.443000000000001</v>
      </c>
      <c r="H72" s="360">
        <f t="shared" ca="1" si="41"/>
        <v>31.966000000000001</v>
      </c>
      <c r="I72" s="360">
        <f t="shared" ca="1" si="42"/>
        <v>33.564</v>
      </c>
      <c r="J72" s="360">
        <f t="shared" ca="1" si="43"/>
        <v>35.241999999999997</v>
      </c>
      <c r="K72" s="360">
        <f t="shared" ca="1" si="44"/>
        <v>37.005000000000003</v>
      </c>
      <c r="L72" s="321"/>
      <c r="M72" s="293" t="s">
        <v>588</v>
      </c>
      <c r="N72" s="290" t="str">
        <f t="shared" si="45"/>
        <v>05062C</v>
      </c>
      <c r="O72" s="361">
        <f t="shared" si="46"/>
        <v>206</v>
      </c>
      <c r="P72" s="290" t="str">
        <f t="shared" si="47"/>
        <v>Forensic FirearmsTechnician</v>
      </c>
      <c r="Q72" s="362" cm="1">
        <f t="array" aca="1" ref="Q72" ca="1">ROUND(IF($M72="Y",VLOOKUP($N72,INDIRECT($O$3),Q$8,0)*INDIRECT($N$2),VLOOKUP($N72,INDIRECT($O$3),Q$8,0)),IF(LEFT($C72,1)="N",3,0))</f>
        <v>30.443000000000001</v>
      </c>
      <c r="R72" s="362" cm="1">
        <f t="array" aca="1" ref="R72" ca="1">ROUND(IF($M72="Y",VLOOKUP($N72,INDIRECT($O$3),R$8,0)*INDIRECT($N$2),VLOOKUP($N72,INDIRECT($O$3),R$8,0)),IF(LEFT($C72,1)="N",3,0))</f>
        <v>31.966000000000001</v>
      </c>
      <c r="S72" s="362" cm="1">
        <f t="array" aca="1" ref="S72" ca="1">ROUND(IF($M72="Y",VLOOKUP($N72,INDIRECT($O$3),S$8,0)*INDIRECT($N$2),VLOOKUP($N72,INDIRECT($O$3),S$8,0)),IF(LEFT($C72,1)="N",3,0))</f>
        <v>33.564</v>
      </c>
      <c r="T72" s="362" cm="1">
        <f t="array" aca="1" ref="T72" ca="1">ROUND(IF($M72="Y",VLOOKUP($N72,INDIRECT($O$3),T$8,0)*INDIRECT($N$2),VLOOKUP($N72,INDIRECT($O$3),T$8,0)),IF(LEFT($C72,1)="N",3,0))</f>
        <v>35.241999999999997</v>
      </c>
      <c r="U72" s="362" cm="1">
        <f t="array" aca="1" ref="U72" ca="1">ROUND(IF($M72="Y",VLOOKUP($N72,INDIRECT($O$3),U$8,0)*INDIRECT($N$2),VLOOKUP($N72,INDIRECT($O$3),U$8,0)),IF(LEFT($C72,1)="N",3,0))</f>
        <v>37.005000000000003</v>
      </c>
      <c r="W72" s="363" t="str">
        <f t="shared" si="50"/>
        <v>Y</v>
      </c>
      <c r="X72" s="313" t="str">
        <f t="shared" si="51"/>
        <v>05062C</v>
      </c>
      <c r="Y72" s="364">
        <f t="shared" si="48"/>
        <v>206</v>
      </c>
      <c r="Z72" s="313" t="str">
        <f t="shared" si="49"/>
        <v>Forensic FirearmsTechnician</v>
      </c>
      <c r="AA72" s="365">
        <f t="shared" ca="1" si="52"/>
        <v>30.443000000000001</v>
      </c>
      <c r="AB72" s="365">
        <f t="shared" ca="1" si="53"/>
        <v>31.966000000000001</v>
      </c>
      <c r="AC72" s="365">
        <f t="shared" ca="1" si="54"/>
        <v>33.564</v>
      </c>
      <c r="AD72" s="365">
        <f t="shared" ca="1" si="55"/>
        <v>35.241999999999997</v>
      </c>
      <c r="AE72" s="365">
        <f t="shared" ca="1" si="56"/>
        <v>37.005000000000003</v>
      </c>
    </row>
    <row r="73" spans="1:31">
      <c r="A73" s="357" t="s">
        <v>172</v>
      </c>
      <c r="B73" s="358" t="s">
        <v>173</v>
      </c>
      <c r="C73" s="357" t="s">
        <v>43</v>
      </c>
      <c r="D73" s="359" t="s">
        <v>176</v>
      </c>
      <c r="E73" s="357">
        <v>305</v>
      </c>
      <c r="F73" s="357">
        <v>6</v>
      </c>
      <c r="G73" s="360">
        <f t="shared" ca="1" si="40"/>
        <v>28.300999999999998</v>
      </c>
      <c r="H73" s="360">
        <f t="shared" ca="1" si="41"/>
        <v>29.716999999999999</v>
      </c>
      <c r="I73" s="360">
        <f t="shared" ca="1" si="42"/>
        <v>31.202000000000002</v>
      </c>
      <c r="J73" s="360">
        <f t="shared" ca="1" si="43"/>
        <v>32.762999999999998</v>
      </c>
      <c r="K73" s="360">
        <f t="shared" ca="1" si="44"/>
        <v>34.401000000000003</v>
      </c>
      <c r="L73" s="321"/>
      <c r="M73" s="293" t="s">
        <v>588</v>
      </c>
      <c r="N73" s="290" t="str">
        <f t="shared" si="45"/>
        <v>05035C</v>
      </c>
      <c r="O73" s="361" t="str">
        <f t="shared" si="46"/>
        <v>083</v>
      </c>
      <c r="P73" s="290" t="str">
        <f t="shared" si="47"/>
        <v>Forensic Technician</v>
      </c>
      <c r="Q73" s="362" cm="1">
        <f t="array" aca="1" ref="Q73" ca="1">ROUND(IF($M73="Y",VLOOKUP($N73,INDIRECT($O$3),Q$8,0)*INDIRECT($N$2),VLOOKUP($N73,INDIRECT($O$3),Q$8,0)),IF(LEFT($C73,1)="N",3,0))</f>
        <v>28.300999999999998</v>
      </c>
      <c r="R73" s="362" cm="1">
        <f t="array" aca="1" ref="R73" ca="1">ROUND(IF($M73="Y",VLOOKUP($N73,INDIRECT($O$3),R$8,0)*INDIRECT($N$2),VLOOKUP($N73,INDIRECT($O$3),R$8,0)),IF(LEFT($C73,1)="N",3,0))</f>
        <v>29.716999999999999</v>
      </c>
      <c r="S73" s="362" cm="1">
        <f t="array" aca="1" ref="S73" ca="1">ROUND(IF($M73="Y",VLOOKUP($N73,INDIRECT($O$3),S$8,0)*INDIRECT($N$2),VLOOKUP($N73,INDIRECT($O$3),S$8,0)),IF(LEFT($C73,1)="N",3,0))</f>
        <v>31.202000000000002</v>
      </c>
      <c r="T73" s="362" cm="1">
        <f t="array" aca="1" ref="T73" ca="1">ROUND(IF($M73="Y",VLOOKUP($N73,INDIRECT($O$3),T$8,0)*INDIRECT($N$2),VLOOKUP($N73,INDIRECT($O$3),T$8,0)),IF(LEFT($C73,1)="N",3,0))</f>
        <v>32.762999999999998</v>
      </c>
      <c r="U73" s="362" cm="1">
        <f t="array" aca="1" ref="U73" ca="1">ROUND(IF($M73="Y",VLOOKUP($N73,INDIRECT($O$3),U$8,0)*INDIRECT($N$2),VLOOKUP($N73,INDIRECT($O$3),U$8,0)),IF(LEFT($C73,1)="N",3,0))</f>
        <v>34.401000000000003</v>
      </c>
      <c r="W73" s="363" t="str">
        <f t="shared" si="50"/>
        <v>Y</v>
      </c>
      <c r="X73" s="313" t="str">
        <f t="shared" si="51"/>
        <v>05035C</v>
      </c>
      <c r="Y73" s="364" t="str">
        <f t="shared" si="48"/>
        <v>083</v>
      </c>
      <c r="Z73" s="313" t="str">
        <f t="shared" si="49"/>
        <v>Forensic Technician</v>
      </c>
      <c r="AA73" s="365">
        <f t="shared" ca="1" si="52"/>
        <v>28.300999999999998</v>
      </c>
      <c r="AB73" s="365">
        <f t="shared" ca="1" si="53"/>
        <v>29.716999999999999</v>
      </c>
      <c r="AC73" s="365">
        <f t="shared" ca="1" si="54"/>
        <v>31.202000000000002</v>
      </c>
      <c r="AD73" s="365">
        <f t="shared" ca="1" si="55"/>
        <v>32.762999999999998</v>
      </c>
      <c r="AE73" s="365">
        <f t="shared" ca="1" si="56"/>
        <v>34.401000000000003</v>
      </c>
    </row>
    <row r="74" spans="1:31">
      <c r="A74" s="357" t="s">
        <v>177</v>
      </c>
      <c r="B74" s="358" t="s">
        <v>178</v>
      </c>
      <c r="C74" s="357" t="s">
        <v>43</v>
      </c>
      <c r="D74" s="359" t="s">
        <v>179</v>
      </c>
      <c r="E74" s="357">
        <v>288</v>
      </c>
      <c r="F74" s="357">
        <v>6</v>
      </c>
      <c r="G74" s="360">
        <f t="shared" ca="1" si="40"/>
        <v>27.222999999999999</v>
      </c>
      <c r="H74" s="360">
        <f t="shared" ca="1" si="41"/>
        <v>28.582999999999998</v>
      </c>
      <c r="I74" s="360">
        <f t="shared" ca="1" si="42"/>
        <v>30.012</v>
      </c>
      <c r="J74" s="360">
        <f t="shared" ca="1" si="43"/>
        <v>31.513000000000002</v>
      </c>
      <c r="K74" s="360">
        <f t="shared" ca="1" si="44"/>
        <v>33.088000000000001</v>
      </c>
      <c r="L74" s="321"/>
      <c r="M74" s="293" t="s">
        <v>588</v>
      </c>
      <c r="N74" s="290" t="str">
        <f t="shared" si="45"/>
        <v>05330C</v>
      </c>
      <c r="O74" s="361" t="str">
        <f t="shared" si="46"/>
        <v>081</v>
      </c>
      <c r="P74" s="290" t="str">
        <f t="shared" si="47"/>
        <v xml:space="preserve">Graphic Designer I </v>
      </c>
      <c r="Q74" s="362" cm="1">
        <f t="array" aca="1" ref="Q74" ca="1">ROUND(IF($M74="Y",VLOOKUP($N74,INDIRECT($O$3),Q$8,0)*INDIRECT($N$2),VLOOKUP($N74,INDIRECT($O$3),Q$8,0)),IF(LEFT($C74,1)="N",3,0))</f>
        <v>27.222999999999999</v>
      </c>
      <c r="R74" s="362" cm="1">
        <f t="array" aca="1" ref="R74" ca="1">ROUND(IF($M74="Y",VLOOKUP($N74,INDIRECT($O$3),R$8,0)*INDIRECT($N$2),VLOOKUP($N74,INDIRECT($O$3),R$8,0)),IF(LEFT($C74,1)="N",3,0))</f>
        <v>28.582999999999998</v>
      </c>
      <c r="S74" s="362" cm="1">
        <f t="array" aca="1" ref="S74" ca="1">ROUND(IF($M74="Y",VLOOKUP($N74,INDIRECT($O$3),S$8,0)*INDIRECT($N$2),VLOOKUP($N74,INDIRECT($O$3),S$8,0)),IF(LEFT($C74,1)="N",3,0))</f>
        <v>30.012</v>
      </c>
      <c r="T74" s="362" cm="1">
        <f t="array" aca="1" ref="T74" ca="1">ROUND(IF($M74="Y",VLOOKUP($N74,INDIRECT($O$3),T$8,0)*INDIRECT($N$2),VLOOKUP($N74,INDIRECT($O$3),T$8,0)),IF(LEFT($C74,1)="N",3,0))</f>
        <v>31.513000000000002</v>
      </c>
      <c r="U74" s="362" cm="1">
        <f t="array" aca="1" ref="U74" ca="1">ROUND(IF($M74="Y",VLOOKUP($N74,INDIRECT($O$3),U$8,0)*INDIRECT($N$2),VLOOKUP($N74,INDIRECT($O$3),U$8,0)),IF(LEFT($C74,1)="N",3,0))</f>
        <v>33.088000000000001</v>
      </c>
      <c r="W74" s="363" t="str">
        <f t="shared" si="50"/>
        <v>Y</v>
      </c>
      <c r="X74" s="313" t="str">
        <f t="shared" si="51"/>
        <v>05330C</v>
      </c>
      <c r="Y74" s="364" t="str">
        <f t="shared" si="48"/>
        <v>081</v>
      </c>
      <c r="Z74" s="313" t="str">
        <f t="shared" si="49"/>
        <v xml:space="preserve">Graphic Designer I </v>
      </c>
      <c r="AA74" s="365">
        <f t="shared" ca="1" si="52"/>
        <v>27.222999999999999</v>
      </c>
      <c r="AB74" s="365">
        <f t="shared" ca="1" si="53"/>
        <v>28.582999999999998</v>
      </c>
      <c r="AC74" s="365">
        <f t="shared" ca="1" si="54"/>
        <v>30.012</v>
      </c>
      <c r="AD74" s="365">
        <f t="shared" ca="1" si="55"/>
        <v>31.513000000000002</v>
      </c>
      <c r="AE74" s="365">
        <f t="shared" ca="1" si="56"/>
        <v>33.088000000000001</v>
      </c>
    </row>
    <row r="75" spans="1:31">
      <c r="A75" s="357" t="s">
        <v>180</v>
      </c>
      <c r="B75" s="358" t="s">
        <v>181</v>
      </c>
      <c r="C75" s="357" t="s">
        <v>43</v>
      </c>
      <c r="D75" s="359" t="s">
        <v>182</v>
      </c>
      <c r="E75" s="357">
        <v>330</v>
      </c>
      <c r="F75" s="357">
        <v>7</v>
      </c>
      <c r="G75" s="360">
        <f t="shared" ref="G75:G106" ca="1" si="57">Q75</f>
        <v>29.391999999999999</v>
      </c>
      <c r="H75" s="360">
        <f t="shared" ref="H75:H106" ca="1" si="58">R75</f>
        <v>30.861999999999998</v>
      </c>
      <c r="I75" s="360">
        <f t="shared" ref="I75:I106" ca="1" si="59">S75</f>
        <v>32.405000000000001</v>
      </c>
      <c r="J75" s="360">
        <f t="shared" ref="J75:J106" ca="1" si="60">T75</f>
        <v>34.026000000000003</v>
      </c>
      <c r="K75" s="360">
        <f t="shared" ref="K75:K106" ca="1" si="61">U75</f>
        <v>35.725999999999999</v>
      </c>
      <c r="L75" s="321"/>
      <c r="M75" s="293" t="s">
        <v>588</v>
      </c>
      <c r="N75" s="290" t="str">
        <f t="shared" ref="N75:N106" si="62">A75</f>
        <v>05340C</v>
      </c>
      <c r="O75" s="361" t="str">
        <f t="shared" ref="O75:O106" si="63">B75</f>
        <v>090</v>
      </c>
      <c r="P75" s="290" t="str">
        <f t="shared" ref="P75:P106" si="64">D75</f>
        <v xml:space="preserve">Graphic Designer II </v>
      </c>
      <c r="Q75" s="362" cm="1">
        <f t="array" aca="1" ref="Q75" ca="1">ROUND(IF($M75="Y",VLOOKUP($N75,INDIRECT($O$3),Q$8,0)*INDIRECT($N$2),VLOOKUP($N75,INDIRECT($O$3),Q$8,0)),IF(LEFT($C75,1)="N",3,0))</f>
        <v>29.391999999999999</v>
      </c>
      <c r="R75" s="362" cm="1">
        <f t="array" aca="1" ref="R75" ca="1">ROUND(IF($M75="Y",VLOOKUP($N75,INDIRECT($O$3),R$8,0)*INDIRECT($N$2),VLOOKUP($N75,INDIRECT($O$3),R$8,0)),IF(LEFT($C75,1)="N",3,0))</f>
        <v>30.861999999999998</v>
      </c>
      <c r="S75" s="362" cm="1">
        <f t="array" aca="1" ref="S75" ca="1">ROUND(IF($M75="Y",VLOOKUP($N75,INDIRECT($O$3),S$8,0)*INDIRECT($N$2),VLOOKUP($N75,INDIRECT($O$3),S$8,0)),IF(LEFT($C75,1)="N",3,0))</f>
        <v>32.405000000000001</v>
      </c>
      <c r="T75" s="362" cm="1">
        <f t="array" aca="1" ref="T75" ca="1">ROUND(IF($M75="Y",VLOOKUP($N75,INDIRECT($O$3),T$8,0)*INDIRECT($N$2),VLOOKUP($N75,INDIRECT($O$3),T$8,0)),IF(LEFT($C75,1)="N",3,0))</f>
        <v>34.026000000000003</v>
      </c>
      <c r="U75" s="362" cm="1">
        <f t="array" aca="1" ref="U75" ca="1">ROUND(IF($M75="Y",VLOOKUP($N75,INDIRECT($O$3),U$8,0)*INDIRECT($N$2),VLOOKUP($N75,INDIRECT($O$3),U$8,0)),IF(LEFT($C75,1)="N",3,0))</f>
        <v>35.725999999999999</v>
      </c>
      <c r="W75" s="363" t="str">
        <f t="shared" si="50"/>
        <v>Y</v>
      </c>
      <c r="X75" s="313" t="str">
        <f t="shared" si="51"/>
        <v>05340C</v>
      </c>
      <c r="Y75" s="364" t="str">
        <f t="shared" si="48"/>
        <v>090</v>
      </c>
      <c r="Z75" s="313" t="str">
        <f t="shared" si="49"/>
        <v xml:space="preserve">Graphic Designer II </v>
      </c>
      <c r="AA75" s="365">
        <f t="shared" ca="1" si="52"/>
        <v>29.391999999999999</v>
      </c>
      <c r="AB75" s="365">
        <f t="shared" ca="1" si="53"/>
        <v>30.861999999999998</v>
      </c>
      <c r="AC75" s="365">
        <f t="shared" ca="1" si="54"/>
        <v>32.405000000000001</v>
      </c>
      <c r="AD75" s="365">
        <f t="shared" ca="1" si="55"/>
        <v>34.026000000000003</v>
      </c>
      <c r="AE75" s="365">
        <f t="shared" ca="1" si="56"/>
        <v>35.725999999999999</v>
      </c>
    </row>
    <row r="76" spans="1:31">
      <c r="A76" s="372" t="s">
        <v>516</v>
      </c>
      <c r="B76" s="358" t="s">
        <v>517</v>
      </c>
      <c r="C76" s="357" t="s">
        <v>43</v>
      </c>
      <c r="D76" s="359" t="s">
        <v>515</v>
      </c>
      <c r="E76" s="357">
        <v>273</v>
      </c>
      <c r="F76" s="357">
        <v>6</v>
      </c>
      <c r="G76" s="360">
        <f t="shared" ca="1" si="57"/>
        <v>26.161999999999999</v>
      </c>
      <c r="H76" s="360">
        <f t="shared" ca="1" si="58"/>
        <v>27.465</v>
      </c>
      <c r="I76" s="360">
        <f t="shared" ca="1" si="59"/>
        <v>28.844000000000001</v>
      </c>
      <c r="J76" s="360">
        <f t="shared" ca="1" si="60"/>
        <v>30.286999999999999</v>
      </c>
      <c r="K76" s="360">
        <f t="shared" ca="1" si="61"/>
        <v>31.797999999999998</v>
      </c>
      <c r="L76" s="321"/>
      <c r="M76" s="293" t="s">
        <v>588</v>
      </c>
      <c r="N76" s="290" t="str">
        <f t="shared" si="62"/>
        <v xml:space="preserve">52979C </v>
      </c>
      <c r="O76" s="361" t="str">
        <f t="shared" si="63"/>
        <v>145</v>
      </c>
      <c r="P76" s="290" t="str">
        <f t="shared" si="64"/>
        <v>Guest Services Support Technician</v>
      </c>
      <c r="Q76" s="362" cm="1">
        <f t="array" aca="1" ref="Q76" ca="1">ROUND(IF($M76="Y",VLOOKUP($N76,INDIRECT($O$3),Q$8,0)*INDIRECT($N$2),VLOOKUP($N76,INDIRECT($O$3),Q$8,0)),IF(LEFT($C76,1)="N",3,0))</f>
        <v>26.161999999999999</v>
      </c>
      <c r="R76" s="362" cm="1">
        <f t="array" aca="1" ref="R76" ca="1">ROUND(IF($M76="Y",VLOOKUP($N76,INDIRECT($O$3),R$8,0)*INDIRECT($N$2),VLOOKUP($N76,INDIRECT($O$3),R$8,0)),IF(LEFT($C76,1)="N",3,0))</f>
        <v>27.465</v>
      </c>
      <c r="S76" s="362" cm="1">
        <f t="array" aca="1" ref="S76" ca="1">ROUND(IF($M76="Y",VLOOKUP($N76,INDIRECT($O$3),S$8,0)*INDIRECT($N$2),VLOOKUP($N76,INDIRECT($O$3),S$8,0)),IF(LEFT($C76,1)="N",3,0))</f>
        <v>28.844000000000001</v>
      </c>
      <c r="T76" s="362" cm="1">
        <f t="array" aca="1" ref="T76" ca="1">ROUND(IF($M76="Y",VLOOKUP($N76,INDIRECT($O$3),T$8,0)*INDIRECT($N$2),VLOOKUP($N76,INDIRECT($O$3),T$8,0)),IF(LEFT($C76,1)="N",3,0))</f>
        <v>30.286999999999999</v>
      </c>
      <c r="U76" s="362" cm="1">
        <f t="array" aca="1" ref="U76" ca="1">ROUND(IF($M76="Y",VLOOKUP($N76,INDIRECT($O$3),U$8,0)*INDIRECT($N$2),VLOOKUP($N76,INDIRECT($O$3),U$8,0)),IF(LEFT($C76,1)="N",3,0))</f>
        <v>31.797999999999998</v>
      </c>
      <c r="W76" s="363" t="str">
        <f t="shared" si="50"/>
        <v>Y</v>
      </c>
      <c r="X76" s="313" t="str">
        <f t="shared" si="51"/>
        <v xml:space="preserve">52979C </v>
      </c>
      <c r="Y76" s="364" t="str">
        <f t="shared" si="48"/>
        <v>145</v>
      </c>
      <c r="Z76" s="313" t="str">
        <f t="shared" si="49"/>
        <v>Guest Services Support Technician</v>
      </c>
      <c r="AA76" s="365">
        <f t="shared" ca="1" si="52"/>
        <v>26.161999999999999</v>
      </c>
      <c r="AB76" s="365">
        <f t="shared" ca="1" si="53"/>
        <v>27.465</v>
      </c>
      <c r="AC76" s="365">
        <f t="shared" ca="1" si="54"/>
        <v>28.844000000000001</v>
      </c>
      <c r="AD76" s="365">
        <f t="shared" ca="1" si="55"/>
        <v>30.286999999999999</v>
      </c>
      <c r="AE76" s="365">
        <f t="shared" ca="1" si="56"/>
        <v>31.797999999999998</v>
      </c>
    </row>
    <row r="77" spans="1:31">
      <c r="A77" s="357" t="s">
        <v>526</v>
      </c>
      <c r="B77" s="358">
        <v>124</v>
      </c>
      <c r="C77" s="357" t="s">
        <v>43</v>
      </c>
      <c r="D77" s="359" t="s">
        <v>527</v>
      </c>
      <c r="E77" s="357">
        <v>410</v>
      </c>
      <c r="F77" s="357">
        <v>9</v>
      </c>
      <c r="G77" s="360">
        <f t="shared" ca="1" si="57"/>
        <v>35.863</v>
      </c>
      <c r="H77" s="360">
        <f t="shared" ca="1" si="58"/>
        <v>37.656999999999996</v>
      </c>
      <c r="I77" s="360">
        <f t="shared" ca="1" si="59"/>
        <v>39.539000000000001</v>
      </c>
      <c r="J77" s="360">
        <f t="shared" ca="1" si="60"/>
        <v>41.515999999999998</v>
      </c>
      <c r="K77" s="360">
        <f t="shared" ca="1" si="61"/>
        <v>43.591999999999999</v>
      </c>
      <c r="L77" s="321"/>
      <c r="M77" s="293" t="s">
        <v>588</v>
      </c>
      <c r="N77" s="290" t="str">
        <f t="shared" si="62"/>
        <v>59404C</v>
      </c>
      <c r="O77" s="361">
        <f t="shared" si="63"/>
        <v>124</v>
      </c>
      <c r="P77" s="290" t="str">
        <f t="shared" si="64"/>
        <v>Healthy Homes Inspections Coordinator</v>
      </c>
      <c r="Q77" s="362" cm="1">
        <f t="array" aca="1" ref="Q77" ca="1">ROUND(IF($M77="Y",VLOOKUP($N77,INDIRECT($O$3),Q$8,0)*INDIRECT($N$2),VLOOKUP($N77,INDIRECT($O$3),Q$8,0)),IF(LEFT($C77,1)="N",3,0))</f>
        <v>35.863</v>
      </c>
      <c r="R77" s="362" cm="1">
        <f t="array" aca="1" ref="R77" ca="1">ROUND(IF($M77="Y",VLOOKUP($N77,INDIRECT($O$3),R$8,0)*INDIRECT($N$2),VLOOKUP($N77,INDIRECT($O$3),R$8,0)),IF(LEFT($C77,1)="N",3,0))</f>
        <v>37.656999999999996</v>
      </c>
      <c r="S77" s="362" cm="1">
        <f t="array" aca="1" ref="S77" ca="1">ROUND(IF($M77="Y",VLOOKUP($N77,INDIRECT($O$3),S$8,0)*INDIRECT($N$2),VLOOKUP($N77,INDIRECT($O$3),S$8,0)),IF(LEFT($C77,1)="N",3,0))</f>
        <v>39.539000000000001</v>
      </c>
      <c r="T77" s="362" cm="1">
        <f t="array" aca="1" ref="T77" ca="1">ROUND(IF($M77="Y",VLOOKUP($N77,INDIRECT($O$3),T$8,0)*INDIRECT($N$2),VLOOKUP($N77,INDIRECT($O$3),T$8,0)),IF(LEFT($C77,1)="N",3,0))</f>
        <v>41.515999999999998</v>
      </c>
      <c r="U77" s="362" cm="1">
        <f t="array" aca="1" ref="U77" ca="1">ROUND(IF($M77="Y",VLOOKUP($N77,INDIRECT($O$3),U$8,0)*INDIRECT($N$2),VLOOKUP($N77,INDIRECT($O$3),U$8,0)),IF(LEFT($C77,1)="N",3,0))</f>
        <v>43.591999999999999</v>
      </c>
      <c r="W77" s="363" t="str">
        <f t="shared" si="50"/>
        <v>Y</v>
      </c>
      <c r="X77" s="313" t="str">
        <f t="shared" si="51"/>
        <v>59404C</v>
      </c>
      <c r="Y77" s="364">
        <f t="shared" si="48"/>
        <v>124</v>
      </c>
      <c r="Z77" s="313" t="str">
        <f t="shared" si="49"/>
        <v>Healthy Homes Inspections Coordinator</v>
      </c>
      <c r="AA77" s="365">
        <f t="shared" ca="1" si="52"/>
        <v>35.863</v>
      </c>
      <c r="AB77" s="365">
        <f t="shared" ca="1" si="53"/>
        <v>37.656999999999996</v>
      </c>
      <c r="AC77" s="365">
        <f t="shared" ca="1" si="54"/>
        <v>39.539000000000001</v>
      </c>
      <c r="AD77" s="365">
        <f t="shared" ca="1" si="55"/>
        <v>41.515999999999998</v>
      </c>
      <c r="AE77" s="365">
        <f t="shared" ca="1" si="56"/>
        <v>43.591999999999999</v>
      </c>
    </row>
    <row r="78" spans="1:31">
      <c r="A78" s="357" t="s">
        <v>183</v>
      </c>
      <c r="B78" s="358">
        <v>65</v>
      </c>
      <c r="C78" s="357" t="s">
        <v>43</v>
      </c>
      <c r="D78" s="359" t="s">
        <v>185</v>
      </c>
      <c r="E78" s="357">
        <v>285</v>
      </c>
      <c r="F78" s="357">
        <v>6</v>
      </c>
      <c r="G78" s="360">
        <f t="shared" ca="1" si="57"/>
        <v>26.158999999999999</v>
      </c>
      <c r="H78" s="360">
        <f t="shared" ca="1" si="58"/>
        <v>27.468</v>
      </c>
      <c r="I78" s="360">
        <f t="shared" ca="1" si="59"/>
        <v>28.841000000000001</v>
      </c>
      <c r="J78" s="360">
        <f t="shared" ca="1" si="60"/>
        <v>30.283999999999999</v>
      </c>
      <c r="K78" s="360">
        <f t="shared" ca="1" si="61"/>
        <v>31.797999999999998</v>
      </c>
      <c r="L78" s="321"/>
      <c r="M78" s="293" t="s">
        <v>588</v>
      </c>
      <c r="N78" s="290" t="str">
        <f t="shared" si="62"/>
        <v>05412C</v>
      </c>
      <c r="O78" s="361">
        <f t="shared" si="63"/>
        <v>65</v>
      </c>
      <c r="P78" s="290" t="str">
        <f t="shared" si="64"/>
        <v xml:space="preserve">HR Associate </v>
      </c>
      <c r="Q78" s="362" cm="1">
        <f t="array" aca="1" ref="Q78" ca="1">ROUND(IF($M78="Y",VLOOKUP($N78,INDIRECT($O$3),Q$8,0)*INDIRECT($N$2),VLOOKUP($N78,INDIRECT($O$3),Q$8,0)),IF(LEFT($C78,1)="N",3,0))</f>
        <v>26.158999999999999</v>
      </c>
      <c r="R78" s="362" cm="1">
        <f t="array" aca="1" ref="R78" ca="1">ROUND(IF($M78="Y",VLOOKUP($N78,INDIRECT($O$3),R$8,0)*INDIRECT($N$2),VLOOKUP($N78,INDIRECT($O$3),R$8,0)),IF(LEFT($C78,1)="N",3,0))</f>
        <v>27.468</v>
      </c>
      <c r="S78" s="362" cm="1">
        <f t="array" aca="1" ref="S78" ca="1">ROUND(IF($M78="Y",VLOOKUP($N78,INDIRECT($O$3),S$8,0)*INDIRECT($N$2),VLOOKUP($N78,INDIRECT($O$3),S$8,0)),IF(LEFT($C78,1)="N",3,0))</f>
        <v>28.841000000000001</v>
      </c>
      <c r="T78" s="362" cm="1">
        <f t="array" aca="1" ref="T78" ca="1">ROUND(IF($M78="Y",VLOOKUP($N78,INDIRECT($O$3),T$8,0)*INDIRECT($N$2),VLOOKUP($N78,INDIRECT($O$3),T$8,0)),IF(LEFT($C78,1)="N",3,0))</f>
        <v>30.283999999999999</v>
      </c>
      <c r="U78" s="362" cm="1">
        <f t="array" aca="1" ref="U78" ca="1">ROUND(IF($M78="Y",VLOOKUP($N78,INDIRECT($O$3),U$8,0)*INDIRECT($N$2),VLOOKUP($N78,INDIRECT($O$3),U$8,0)),IF(LEFT($C78,1)="N",3,0))</f>
        <v>31.797999999999998</v>
      </c>
      <c r="W78" s="363" t="str">
        <f t="shared" si="50"/>
        <v>Y</v>
      </c>
      <c r="X78" s="313" t="str">
        <f t="shared" si="51"/>
        <v>05412C</v>
      </c>
      <c r="Y78" s="364">
        <f t="shared" si="48"/>
        <v>65</v>
      </c>
      <c r="Z78" s="313" t="str">
        <f t="shared" si="49"/>
        <v xml:space="preserve">HR Associate </v>
      </c>
      <c r="AA78" s="365">
        <f t="shared" ca="1" si="52"/>
        <v>26.158999999999999</v>
      </c>
      <c r="AB78" s="365">
        <f t="shared" ca="1" si="53"/>
        <v>27.468</v>
      </c>
      <c r="AC78" s="365">
        <f t="shared" ca="1" si="54"/>
        <v>28.841000000000001</v>
      </c>
      <c r="AD78" s="365">
        <f t="shared" ca="1" si="55"/>
        <v>30.283999999999999</v>
      </c>
      <c r="AE78" s="365">
        <f t="shared" ca="1" si="56"/>
        <v>31.797999999999998</v>
      </c>
    </row>
    <row r="79" spans="1:31">
      <c r="A79" s="357" t="s">
        <v>186</v>
      </c>
      <c r="B79" s="358">
        <v>209</v>
      </c>
      <c r="C79" s="357" t="s">
        <v>43</v>
      </c>
      <c r="D79" s="359" t="s">
        <v>187</v>
      </c>
      <c r="E79" s="357">
        <v>380</v>
      </c>
      <c r="F79" s="357">
        <v>8</v>
      </c>
      <c r="G79" s="360">
        <f t="shared" ca="1" si="57"/>
        <v>33.703000000000003</v>
      </c>
      <c r="H79" s="360">
        <f t="shared" ca="1" si="58"/>
        <v>35.389000000000003</v>
      </c>
      <c r="I79" s="360">
        <f t="shared" ca="1" si="59"/>
        <v>37.158000000000001</v>
      </c>
      <c r="J79" s="360">
        <f t="shared" ca="1" si="60"/>
        <v>39.015999999999998</v>
      </c>
      <c r="K79" s="360">
        <f t="shared" ca="1" si="61"/>
        <v>40.966999999999999</v>
      </c>
      <c r="L79" s="321"/>
      <c r="M79" s="293" t="s">
        <v>588</v>
      </c>
      <c r="N79" s="290" t="str">
        <f t="shared" si="62"/>
        <v>05466C</v>
      </c>
      <c r="O79" s="361">
        <f t="shared" si="63"/>
        <v>209</v>
      </c>
      <c r="P79" s="290" t="str">
        <f t="shared" si="64"/>
        <v xml:space="preserve">Inspector Board and Lodging </v>
      </c>
      <c r="Q79" s="362" cm="1">
        <f t="array" aca="1" ref="Q79" ca="1">ROUND(IF($M79="Y",VLOOKUP($N79,INDIRECT($O$3),Q$8,0)*INDIRECT($N$2),VLOOKUP($N79,INDIRECT($O$3),Q$8,0)),IF(LEFT($C79,1)="N",3,0))</f>
        <v>33.703000000000003</v>
      </c>
      <c r="R79" s="362" cm="1">
        <f t="array" aca="1" ref="R79" ca="1">ROUND(IF($M79="Y",VLOOKUP($N79,INDIRECT($O$3),R$8,0)*INDIRECT($N$2),VLOOKUP($N79,INDIRECT($O$3),R$8,0)),IF(LEFT($C79,1)="N",3,0))</f>
        <v>35.389000000000003</v>
      </c>
      <c r="S79" s="362" cm="1">
        <f t="array" aca="1" ref="S79" ca="1">ROUND(IF($M79="Y",VLOOKUP($N79,INDIRECT($O$3),S$8,0)*INDIRECT($N$2),VLOOKUP($N79,INDIRECT($O$3),S$8,0)),IF(LEFT($C79,1)="N",3,0))</f>
        <v>37.158000000000001</v>
      </c>
      <c r="T79" s="362" cm="1">
        <f t="array" aca="1" ref="T79" ca="1">ROUND(IF($M79="Y",VLOOKUP($N79,INDIRECT($O$3),T$8,0)*INDIRECT($N$2),VLOOKUP($N79,INDIRECT($O$3),T$8,0)),IF(LEFT($C79,1)="N",3,0))</f>
        <v>39.015999999999998</v>
      </c>
      <c r="U79" s="362" cm="1">
        <f t="array" aca="1" ref="U79" ca="1">ROUND(IF($M79="Y",VLOOKUP($N79,INDIRECT($O$3),U$8,0)*INDIRECT($N$2),VLOOKUP($N79,INDIRECT($O$3),U$8,0)),IF(LEFT($C79,1)="N",3,0))</f>
        <v>40.966999999999999</v>
      </c>
      <c r="W79" s="363" t="str">
        <f t="shared" si="50"/>
        <v>Y</v>
      </c>
      <c r="X79" s="313" t="str">
        <f t="shared" si="51"/>
        <v>05466C</v>
      </c>
      <c r="Y79" s="364">
        <f t="shared" si="48"/>
        <v>209</v>
      </c>
      <c r="Z79" s="313" t="str">
        <f t="shared" si="49"/>
        <v xml:space="preserve">Inspector Board and Lodging </v>
      </c>
      <c r="AA79" s="365">
        <f t="shared" ca="1" si="52"/>
        <v>33.703000000000003</v>
      </c>
      <c r="AB79" s="365">
        <f t="shared" ca="1" si="53"/>
        <v>35.389000000000003</v>
      </c>
      <c r="AC79" s="365">
        <f t="shared" ca="1" si="54"/>
        <v>37.158000000000001</v>
      </c>
      <c r="AD79" s="365">
        <f t="shared" ca="1" si="55"/>
        <v>39.015999999999998</v>
      </c>
      <c r="AE79" s="365">
        <f t="shared" ca="1" si="56"/>
        <v>40.966999999999999</v>
      </c>
    </row>
    <row r="80" spans="1:31">
      <c r="A80" s="357" t="s">
        <v>188</v>
      </c>
      <c r="B80" s="358" t="s">
        <v>121</v>
      </c>
      <c r="C80" s="357" t="s">
        <v>43</v>
      </c>
      <c r="D80" s="359" t="s">
        <v>189</v>
      </c>
      <c r="E80" s="357">
        <v>323</v>
      </c>
      <c r="F80" s="357">
        <v>7</v>
      </c>
      <c r="G80" s="360">
        <f t="shared" ca="1" si="57"/>
        <v>29.391999999999999</v>
      </c>
      <c r="H80" s="360">
        <f t="shared" ca="1" si="58"/>
        <v>30.861999999999998</v>
      </c>
      <c r="I80" s="360">
        <f t="shared" ca="1" si="59"/>
        <v>32.405000000000001</v>
      </c>
      <c r="J80" s="360">
        <f t="shared" ca="1" si="60"/>
        <v>34.026000000000003</v>
      </c>
      <c r="K80" s="360">
        <f t="shared" ca="1" si="61"/>
        <v>35.726999999999997</v>
      </c>
      <c r="L80" s="321"/>
      <c r="M80" s="293" t="s">
        <v>588</v>
      </c>
      <c r="N80" s="290" t="str">
        <f t="shared" si="62"/>
        <v>05500C</v>
      </c>
      <c r="O80" s="361" t="str">
        <f t="shared" si="63"/>
        <v>084</v>
      </c>
      <c r="P80" s="290" t="str">
        <f t="shared" si="64"/>
        <v>Inspector Environmental I</v>
      </c>
      <c r="Q80" s="362" cm="1">
        <f t="array" aca="1" ref="Q80" ca="1">ROUND(IF($M80="Y",VLOOKUP($N80,INDIRECT($O$3),Q$8,0)*INDIRECT($N$2),VLOOKUP($N80,INDIRECT($O$3),Q$8,0)),IF(LEFT($C80,1)="N",3,0))</f>
        <v>29.391999999999999</v>
      </c>
      <c r="R80" s="362" cm="1">
        <f t="array" aca="1" ref="R80" ca="1">ROUND(IF($M80="Y",VLOOKUP($N80,INDIRECT($O$3),R$8,0)*INDIRECT($N$2),VLOOKUP($N80,INDIRECT($O$3),R$8,0)),IF(LEFT($C80,1)="N",3,0))</f>
        <v>30.861999999999998</v>
      </c>
      <c r="S80" s="362" cm="1">
        <f t="array" aca="1" ref="S80" ca="1">ROUND(IF($M80="Y",VLOOKUP($N80,INDIRECT($O$3),S$8,0)*INDIRECT($N$2),VLOOKUP($N80,INDIRECT($O$3),S$8,0)),IF(LEFT($C80,1)="N",3,0))</f>
        <v>32.405000000000001</v>
      </c>
      <c r="T80" s="362" cm="1">
        <f t="array" aca="1" ref="T80" ca="1">ROUND(IF($M80="Y",VLOOKUP($N80,INDIRECT($O$3),T$8,0)*INDIRECT($N$2),VLOOKUP($N80,INDIRECT($O$3),T$8,0)),IF(LEFT($C80,1)="N",3,0))</f>
        <v>34.026000000000003</v>
      </c>
      <c r="U80" s="362" cm="1">
        <f t="array" aca="1" ref="U80" ca="1">ROUND(IF($M80="Y",VLOOKUP($N80,INDIRECT($O$3),U$8,0)*INDIRECT($N$2),VLOOKUP($N80,INDIRECT($O$3),U$8,0)),IF(LEFT($C80,1)="N",3,0))</f>
        <v>35.726999999999997</v>
      </c>
      <c r="W80" s="363" t="str">
        <f t="shared" si="50"/>
        <v>Y</v>
      </c>
      <c r="X80" s="313" t="str">
        <f t="shared" si="51"/>
        <v>05500C</v>
      </c>
      <c r="Y80" s="364" t="str">
        <f t="shared" si="48"/>
        <v>084</v>
      </c>
      <c r="Z80" s="313" t="str">
        <f t="shared" si="49"/>
        <v>Inspector Environmental I</v>
      </c>
      <c r="AA80" s="365">
        <f t="shared" ca="1" si="52"/>
        <v>29.391999999999999</v>
      </c>
      <c r="AB80" s="365">
        <f t="shared" ca="1" si="53"/>
        <v>30.861999999999998</v>
      </c>
      <c r="AC80" s="365">
        <f t="shared" ca="1" si="54"/>
        <v>32.405000000000001</v>
      </c>
      <c r="AD80" s="365">
        <f t="shared" ca="1" si="55"/>
        <v>34.026000000000003</v>
      </c>
      <c r="AE80" s="365">
        <f t="shared" ca="1" si="56"/>
        <v>35.726999999999997</v>
      </c>
    </row>
    <row r="81" spans="1:31">
      <c r="A81" s="357" t="s">
        <v>190</v>
      </c>
      <c r="B81" s="358" t="s">
        <v>94</v>
      </c>
      <c r="C81" s="357" t="s">
        <v>43</v>
      </c>
      <c r="D81" s="359" t="s">
        <v>191</v>
      </c>
      <c r="E81" s="357">
        <v>368</v>
      </c>
      <c r="F81" s="357">
        <v>8</v>
      </c>
      <c r="G81" s="360">
        <f t="shared" ca="1" si="57"/>
        <v>33.112000000000002</v>
      </c>
      <c r="H81" s="360">
        <f t="shared" ca="1" si="58"/>
        <v>34.767000000000003</v>
      </c>
      <c r="I81" s="360">
        <f t="shared" ca="1" si="59"/>
        <v>36.505000000000003</v>
      </c>
      <c r="J81" s="360">
        <f t="shared" ca="1" si="60"/>
        <v>38.331000000000003</v>
      </c>
      <c r="K81" s="360">
        <f t="shared" ca="1" si="61"/>
        <v>40.247999999999998</v>
      </c>
      <c r="L81" s="321"/>
      <c r="M81" s="293" t="s">
        <v>588</v>
      </c>
      <c r="N81" s="290" t="str">
        <f t="shared" si="62"/>
        <v>05510C</v>
      </c>
      <c r="O81" s="361" t="str">
        <f t="shared" si="63"/>
        <v>099</v>
      </c>
      <c r="P81" s="290" t="str">
        <f t="shared" si="64"/>
        <v xml:space="preserve">Inspector Environmental II </v>
      </c>
      <c r="Q81" s="362" cm="1">
        <f t="array" aca="1" ref="Q81" ca="1">ROUND(IF($M81="Y",VLOOKUP($N81,INDIRECT($O$3),Q$8,0)*INDIRECT($N$2),VLOOKUP($N81,INDIRECT($O$3),Q$8,0)),IF(LEFT($C81,1)="N",3,0))</f>
        <v>33.112000000000002</v>
      </c>
      <c r="R81" s="362" cm="1">
        <f t="array" aca="1" ref="R81" ca="1">ROUND(IF($M81="Y",VLOOKUP($N81,INDIRECT($O$3),R$8,0)*INDIRECT($N$2),VLOOKUP($N81,INDIRECT($O$3),R$8,0)),IF(LEFT($C81,1)="N",3,0))</f>
        <v>34.767000000000003</v>
      </c>
      <c r="S81" s="362" cm="1">
        <f t="array" aca="1" ref="S81" ca="1">ROUND(IF($M81="Y",VLOOKUP($N81,INDIRECT($O$3),S$8,0)*INDIRECT($N$2),VLOOKUP($N81,INDIRECT($O$3),S$8,0)),IF(LEFT($C81,1)="N",3,0))</f>
        <v>36.505000000000003</v>
      </c>
      <c r="T81" s="362" cm="1">
        <f t="array" aca="1" ref="T81" ca="1">ROUND(IF($M81="Y",VLOOKUP($N81,INDIRECT($O$3),T$8,0)*INDIRECT($N$2),VLOOKUP($N81,INDIRECT($O$3),T$8,0)),IF(LEFT($C81,1)="N",3,0))</f>
        <v>38.331000000000003</v>
      </c>
      <c r="U81" s="362" cm="1">
        <f t="array" aca="1" ref="U81" ca="1">ROUND(IF($M81="Y",VLOOKUP($N81,INDIRECT($O$3),U$8,0)*INDIRECT($N$2),VLOOKUP($N81,INDIRECT($O$3),U$8,0)),IF(LEFT($C81,1)="N",3,0))</f>
        <v>40.247999999999998</v>
      </c>
      <c r="W81" s="363" t="str">
        <f t="shared" si="50"/>
        <v>Y</v>
      </c>
      <c r="X81" s="313" t="str">
        <f t="shared" si="51"/>
        <v>05510C</v>
      </c>
      <c r="Y81" s="364" t="str">
        <f t="shared" si="48"/>
        <v>099</v>
      </c>
      <c r="Z81" s="313" t="str">
        <f t="shared" si="49"/>
        <v xml:space="preserve">Inspector Environmental II </v>
      </c>
      <c r="AA81" s="365">
        <f t="shared" ca="1" si="52"/>
        <v>33.112000000000002</v>
      </c>
      <c r="AB81" s="365">
        <f t="shared" ca="1" si="53"/>
        <v>34.767000000000003</v>
      </c>
      <c r="AC81" s="365">
        <f t="shared" ca="1" si="54"/>
        <v>36.505000000000003</v>
      </c>
      <c r="AD81" s="365">
        <f t="shared" ca="1" si="55"/>
        <v>38.331000000000003</v>
      </c>
      <c r="AE81" s="365">
        <f t="shared" ca="1" si="56"/>
        <v>40.247999999999998</v>
      </c>
    </row>
    <row r="82" spans="1:31">
      <c r="A82" s="357" t="s">
        <v>192</v>
      </c>
      <c r="B82" s="358" t="s">
        <v>121</v>
      </c>
      <c r="C82" s="357" t="s">
        <v>43</v>
      </c>
      <c r="D82" s="359" t="s">
        <v>193</v>
      </c>
      <c r="E82" s="357">
        <v>323</v>
      </c>
      <c r="F82" s="357">
        <v>7</v>
      </c>
      <c r="G82" s="360">
        <f t="shared" ca="1" si="57"/>
        <v>29.391999999999999</v>
      </c>
      <c r="H82" s="360">
        <f t="shared" ca="1" si="58"/>
        <v>30.861999999999998</v>
      </c>
      <c r="I82" s="360">
        <f t="shared" ca="1" si="59"/>
        <v>32.405000000000001</v>
      </c>
      <c r="J82" s="360">
        <f t="shared" ca="1" si="60"/>
        <v>34.026000000000003</v>
      </c>
      <c r="K82" s="360">
        <f t="shared" ca="1" si="61"/>
        <v>35.726999999999997</v>
      </c>
      <c r="L82" s="321"/>
      <c r="M82" s="293" t="s">
        <v>588</v>
      </c>
      <c r="N82" s="290" t="str">
        <f t="shared" si="62"/>
        <v>05570C</v>
      </c>
      <c r="O82" s="361" t="str">
        <f t="shared" si="63"/>
        <v>084</v>
      </c>
      <c r="P82" s="290" t="str">
        <f t="shared" si="64"/>
        <v xml:space="preserve">Inspector Housing I </v>
      </c>
      <c r="Q82" s="362" cm="1">
        <f t="array" aca="1" ref="Q82" ca="1">ROUND(IF($M82="Y",VLOOKUP($N82,INDIRECT($O$3),Q$8,0)*INDIRECT($N$2),VLOOKUP($N82,INDIRECT($O$3),Q$8,0)),IF(LEFT($C82,1)="N",3,0))</f>
        <v>29.391999999999999</v>
      </c>
      <c r="R82" s="362" cm="1">
        <f t="array" aca="1" ref="R82" ca="1">ROUND(IF($M82="Y",VLOOKUP($N82,INDIRECT($O$3),R$8,0)*INDIRECT($N$2),VLOOKUP($N82,INDIRECT($O$3),R$8,0)),IF(LEFT($C82,1)="N",3,0))</f>
        <v>30.861999999999998</v>
      </c>
      <c r="S82" s="362" cm="1">
        <f t="array" aca="1" ref="S82" ca="1">ROUND(IF($M82="Y",VLOOKUP($N82,INDIRECT($O$3),S$8,0)*INDIRECT($N$2),VLOOKUP($N82,INDIRECT($O$3),S$8,0)),IF(LEFT($C82,1)="N",3,0))</f>
        <v>32.405000000000001</v>
      </c>
      <c r="T82" s="362" cm="1">
        <f t="array" aca="1" ref="T82" ca="1">ROUND(IF($M82="Y",VLOOKUP($N82,INDIRECT($O$3),T$8,0)*INDIRECT($N$2),VLOOKUP($N82,INDIRECT($O$3),T$8,0)),IF(LEFT($C82,1)="N",3,0))</f>
        <v>34.026000000000003</v>
      </c>
      <c r="U82" s="362" cm="1">
        <f t="array" aca="1" ref="U82" ca="1">ROUND(IF($M82="Y",VLOOKUP($N82,INDIRECT($O$3),U$8,0)*INDIRECT($N$2),VLOOKUP($N82,INDIRECT($O$3),U$8,0)),IF(LEFT($C82,1)="N",3,0))</f>
        <v>35.726999999999997</v>
      </c>
      <c r="W82" s="363" t="str">
        <f t="shared" si="50"/>
        <v>Y</v>
      </c>
      <c r="X82" s="313" t="str">
        <f t="shared" si="51"/>
        <v>05570C</v>
      </c>
      <c r="Y82" s="364" t="str">
        <f t="shared" ref="Y82:Y113" si="65">O82</f>
        <v>084</v>
      </c>
      <c r="Z82" s="313" t="str">
        <f t="shared" ref="Z82:Z113" si="66">P82</f>
        <v xml:space="preserve">Inspector Housing I </v>
      </c>
      <c r="AA82" s="365">
        <f t="shared" ca="1" si="52"/>
        <v>29.391999999999999</v>
      </c>
      <c r="AB82" s="365">
        <f t="shared" ca="1" si="53"/>
        <v>30.861999999999998</v>
      </c>
      <c r="AC82" s="365">
        <f t="shared" ca="1" si="54"/>
        <v>32.405000000000001</v>
      </c>
      <c r="AD82" s="365">
        <f t="shared" ca="1" si="55"/>
        <v>34.026000000000003</v>
      </c>
      <c r="AE82" s="365">
        <f t="shared" ca="1" si="56"/>
        <v>35.726999999999997</v>
      </c>
    </row>
    <row r="83" spans="1:31">
      <c r="A83" s="357" t="s">
        <v>194</v>
      </c>
      <c r="B83" s="358" t="s">
        <v>94</v>
      </c>
      <c r="C83" s="357" t="s">
        <v>43</v>
      </c>
      <c r="D83" s="359" t="s">
        <v>195</v>
      </c>
      <c r="E83" s="357">
        <v>365</v>
      </c>
      <c r="F83" s="357">
        <v>8</v>
      </c>
      <c r="G83" s="360">
        <f t="shared" ca="1" si="57"/>
        <v>33.112000000000002</v>
      </c>
      <c r="H83" s="360">
        <f t="shared" ca="1" si="58"/>
        <v>34.767000000000003</v>
      </c>
      <c r="I83" s="360">
        <f t="shared" ca="1" si="59"/>
        <v>36.505000000000003</v>
      </c>
      <c r="J83" s="360">
        <f t="shared" ca="1" si="60"/>
        <v>38.331000000000003</v>
      </c>
      <c r="K83" s="360">
        <f t="shared" ca="1" si="61"/>
        <v>40.247999999999998</v>
      </c>
      <c r="L83" s="321"/>
      <c r="M83" s="293" t="s">
        <v>588</v>
      </c>
      <c r="N83" s="290" t="str">
        <f t="shared" si="62"/>
        <v>05580C</v>
      </c>
      <c r="O83" s="361" t="str">
        <f t="shared" si="63"/>
        <v>099</v>
      </c>
      <c r="P83" s="290" t="str">
        <f t="shared" si="64"/>
        <v xml:space="preserve">Inspector Housing II </v>
      </c>
      <c r="Q83" s="362" cm="1">
        <f t="array" aca="1" ref="Q83" ca="1">ROUND(IF($M83="Y",VLOOKUP($N83,INDIRECT($O$3),Q$8,0)*INDIRECT($N$2),VLOOKUP($N83,INDIRECT($O$3),Q$8,0)),IF(LEFT($C83,1)="N",3,0))</f>
        <v>33.112000000000002</v>
      </c>
      <c r="R83" s="362" cm="1">
        <f t="array" aca="1" ref="R83" ca="1">ROUND(IF($M83="Y",VLOOKUP($N83,INDIRECT($O$3),R$8,0)*INDIRECT($N$2),VLOOKUP($N83,INDIRECT($O$3),R$8,0)),IF(LEFT($C83,1)="N",3,0))</f>
        <v>34.767000000000003</v>
      </c>
      <c r="S83" s="362" cm="1">
        <f t="array" aca="1" ref="S83" ca="1">ROUND(IF($M83="Y",VLOOKUP($N83,INDIRECT($O$3),S$8,0)*INDIRECT($N$2),VLOOKUP($N83,INDIRECT($O$3),S$8,0)),IF(LEFT($C83,1)="N",3,0))</f>
        <v>36.505000000000003</v>
      </c>
      <c r="T83" s="362" cm="1">
        <f t="array" aca="1" ref="T83" ca="1">ROUND(IF($M83="Y",VLOOKUP($N83,INDIRECT($O$3),T$8,0)*INDIRECT($N$2),VLOOKUP($N83,INDIRECT($O$3),T$8,0)),IF(LEFT($C83,1)="N",3,0))</f>
        <v>38.331000000000003</v>
      </c>
      <c r="U83" s="362" cm="1">
        <f t="array" aca="1" ref="U83" ca="1">ROUND(IF($M83="Y",VLOOKUP($N83,INDIRECT($O$3),U$8,0)*INDIRECT($N$2),VLOOKUP($N83,INDIRECT($O$3),U$8,0)),IF(LEFT($C83,1)="N",3,0))</f>
        <v>40.247999999999998</v>
      </c>
      <c r="W83" s="363" t="str">
        <f t="shared" ref="W83:W114" si="67">M83</f>
        <v>Y</v>
      </c>
      <c r="X83" s="313" t="str">
        <f t="shared" ref="X83:X114" si="68">N83</f>
        <v>05580C</v>
      </c>
      <c r="Y83" s="364" t="str">
        <f t="shared" si="65"/>
        <v>099</v>
      </c>
      <c r="Z83" s="313" t="str">
        <f t="shared" si="66"/>
        <v xml:space="preserve">Inspector Housing II </v>
      </c>
      <c r="AA83" s="365">
        <f t="shared" ref="AA83:AA114" ca="1" si="69">IF(LEFT($C83,1)="N",Q83,ROUNDUP(Q83/2080,3))</f>
        <v>33.112000000000002</v>
      </c>
      <c r="AB83" s="365">
        <f t="shared" ref="AB83:AB114" ca="1" si="70">IF(LEFT($C83,1)="N",R83,ROUNDUP(R83/2080,3))</f>
        <v>34.767000000000003</v>
      </c>
      <c r="AC83" s="365">
        <f t="shared" ref="AC83:AC114" ca="1" si="71">IF(LEFT($C83,1)="N",S83,ROUNDUP(S83/2080,3))</f>
        <v>36.505000000000003</v>
      </c>
      <c r="AD83" s="365">
        <f t="shared" ref="AD83:AD114" ca="1" si="72">IF(LEFT($C83,1)="N",T83,ROUNDUP(T83/2080,3))</f>
        <v>38.331000000000003</v>
      </c>
      <c r="AE83" s="365">
        <f t="shared" ref="AE83:AE114" ca="1" si="73">IF(LEFT($C83,1)="N",U83,ROUNDUP(U83/2080,3))</f>
        <v>40.247999999999998</v>
      </c>
    </row>
    <row r="84" spans="1:31">
      <c r="A84" s="357" t="s">
        <v>583</v>
      </c>
      <c r="B84" s="358" t="s">
        <v>580</v>
      </c>
      <c r="C84" s="357" t="s">
        <v>43</v>
      </c>
      <c r="D84" s="359" t="s">
        <v>582</v>
      </c>
      <c r="E84" s="357">
        <v>388</v>
      </c>
      <c r="F84" s="357">
        <v>8</v>
      </c>
      <c r="G84" s="360">
        <f t="shared" ca="1" si="57"/>
        <v>33.703000000000003</v>
      </c>
      <c r="H84" s="360">
        <f t="shared" ca="1" si="58"/>
        <v>35.389000000000003</v>
      </c>
      <c r="I84" s="360">
        <f t="shared" ca="1" si="59"/>
        <v>37.158000000000001</v>
      </c>
      <c r="J84" s="360">
        <f t="shared" ca="1" si="60"/>
        <v>39.015999999999998</v>
      </c>
      <c r="K84" s="360">
        <f t="shared" ca="1" si="61"/>
        <v>40.966000000000001</v>
      </c>
      <c r="L84" s="321"/>
      <c r="M84" s="293" t="s">
        <v>588</v>
      </c>
      <c r="N84" s="290" t="str">
        <f t="shared" si="62"/>
        <v>53025C</v>
      </c>
      <c r="O84" s="361" t="str">
        <f t="shared" si="63"/>
        <v>131</v>
      </c>
      <c r="P84" s="290" t="str">
        <f t="shared" si="64"/>
        <v>Inspector Housing II - SIG</v>
      </c>
      <c r="Q84" s="362" cm="1">
        <f t="array" aca="1" ref="Q84" ca="1">ROUND(IF($M84="Y",VLOOKUP($N84,INDIRECT($O$3),Q$8,0)*INDIRECT($N$2),VLOOKUP($N84,INDIRECT($O$3),Q$8,0)),IF(LEFT($C84,1)="N",3,0))</f>
        <v>33.703000000000003</v>
      </c>
      <c r="R84" s="362" cm="1">
        <f t="array" aca="1" ref="R84" ca="1">ROUND(IF($M84="Y",VLOOKUP($N84,INDIRECT($O$3),R$8,0)*INDIRECT($N$2),VLOOKUP($N84,INDIRECT($O$3),R$8,0)),IF(LEFT($C84,1)="N",3,0))</f>
        <v>35.389000000000003</v>
      </c>
      <c r="S84" s="362" cm="1">
        <f t="array" aca="1" ref="S84" ca="1">ROUND(IF($M84="Y",VLOOKUP($N84,INDIRECT($O$3),S$8,0)*INDIRECT($N$2),VLOOKUP($N84,INDIRECT($O$3),S$8,0)),IF(LEFT($C84,1)="N",3,0))</f>
        <v>37.158000000000001</v>
      </c>
      <c r="T84" s="362" cm="1">
        <f t="array" aca="1" ref="T84" ca="1">ROUND(IF($M84="Y",VLOOKUP($N84,INDIRECT($O$3),T$8,0)*INDIRECT($N$2),VLOOKUP($N84,INDIRECT($O$3),T$8,0)),IF(LEFT($C84,1)="N",3,0))</f>
        <v>39.015999999999998</v>
      </c>
      <c r="U84" s="362" cm="1">
        <f t="array" aca="1" ref="U84" ca="1">ROUND(IF($M84="Y",VLOOKUP($N84,INDIRECT($O$3),U$8,0)*INDIRECT($N$2),VLOOKUP($N84,INDIRECT($O$3),U$8,0)),IF(LEFT($C84,1)="N",3,0))</f>
        <v>40.966000000000001</v>
      </c>
      <c r="W84" s="363" t="str">
        <f t="shared" si="67"/>
        <v>Y</v>
      </c>
      <c r="X84" s="313" t="str">
        <f t="shared" si="68"/>
        <v>53025C</v>
      </c>
      <c r="Y84" s="364" t="str">
        <f t="shared" si="65"/>
        <v>131</v>
      </c>
      <c r="Z84" s="313" t="str">
        <f t="shared" si="66"/>
        <v>Inspector Housing II - SIG</v>
      </c>
      <c r="AA84" s="365">
        <f t="shared" ca="1" si="69"/>
        <v>33.703000000000003</v>
      </c>
      <c r="AB84" s="365">
        <f t="shared" ca="1" si="70"/>
        <v>35.389000000000003</v>
      </c>
      <c r="AC84" s="365">
        <f t="shared" ca="1" si="71"/>
        <v>37.158000000000001</v>
      </c>
      <c r="AD84" s="365">
        <f t="shared" ca="1" si="72"/>
        <v>39.015999999999998</v>
      </c>
      <c r="AE84" s="365">
        <f t="shared" ca="1" si="73"/>
        <v>40.966000000000001</v>
      </c>
    </row>
    <row r="85" spans="1:31">
      <c r="A85" s="357" t="s">
        <v>196</v>
      </c>
      <c r="B85" s="358">
        <v>209</v>
      </c>
      <c r="C85" s="357" t="s">
        <v>43</v>
      </c>
      <c r="D85" s="359" t="s">
        <v>197</v>
      </c>
      <c r="E85" s="357">
        <v>383</v>
      </c>
      <c r="F85" s="357">
        <v>8</v>
      </c>
      <c r="G85" s="360">
        <f t="shared" ca="1" si="57"/>
        <v>33.703000000000003</v>
      </c>
      <c r="H85" s="360">
        <f t="shared" ca="1" si="58"/>
        <v>35.389000000000003</v>
      </c>
      <c r="I85" s="360">
        <f t="shared" ca="1" si="59"/>
        <v>37.158000000000001</v>
      </c>
      <c r="J85" s="360">
        <f t="shared" ca="1" si="60"/>
        <v>39.015999999999998</v>
      </c>
      <c r="K85" s="360">
        <f t="shared" ca="1" si="61"/>
        <v>40.966999999999999</v>
      </c>
      <c r="L85" s="321"/>
      <c r="M85" s="293" t="s">
        <v>588</v>
      </c>
      <c r="N85" s="290" t="str">
        <f t="shared" si="62"/>
        <v>05590C</v>
      </c>
      <c r="O85" s="361">
        <f t="shared" si="63"/>
        <v>209</v>
      </c>
      <c r="P85" s="290" t="str">
        <f t="shared" si="64"/>
        <v xml:space="preserve">Inspector License Cons Svcs </v>
      </c>
      <c r="Q85" s="362" cm="1">
        <f t="array" aca="1" ref="Q85" ca="1">ROUND(IF($M85="Y",VLOOKUP($N85,INDIRECT($O$3),Q$8,0)*INDIRECT($N$2),VLOOKUP($N85,INDIRECT($O$3),Q$8,0)),IF(LEFT($C85,1)="N",3,0))</f>
        <v>33.703000000000003</v>
      </c>
      <c r="R85" s="362" cm="1">
        <f t="array" aca="1" ref="R85" ca="1">ROUND(IF($M85="Y",VLOOKUP($N85,INDIRECT($O$3),R$8,0)*INDIRECT($N$2),VLOOKUP($N85,INDIRECT($O$3),R$8,0)),IF(LEFT($C85,1)="N",3,0))</f>
        <v>35.389000000000003</v>
      </c>
      <c r="S85" s="362" cm="1">
        <f t="array" aca="1" ref="S85" ca="1">ROUND(IF($M85="Y",VLOOKUP($N85,INDIRECT($O$3),S$8,0)*INDIRECT($N$2),VLOOKUP($N85,INDIRECT($O$3),S$8,0)),IF(LEFT($C85,1)="N",3,0))</f>
        <v>37.158000000000001</v>
      </c>
      <c r="T85" s="362" cm="1">
        <f t="array" aca="1" ref="T85" ca="1">ROUND(IF($M85="Y",VLOOKUP($N85,INDIRECT($O$3),T$8,0)*INDIRECT($N$2),VLOOKUP($N85,INDIRECT($O$3),T$8,0)),IF(LEFT($C85,1)="N",3,0))</f>
        <v>39.015999999999998</v>
      </c>
      <c r="U85" s="362" cm="1">
        <f t="array" aca="1" ref="U85" ca="1">ROUND(IF($M85="Y",VLOOKUP($N85,INDIRECT($O$3),U$8,0)*INDIRECT($N$2),VLOOKUP($N85,INDIRECT($O$3),U$8,0)),IF(LEFT($C85,1)="N",3,0))</f>
        <v>40.966999999999999</v>
      </c>
      <c r="W85" s="363" t="str">
        <f t="shared" si="67"/>
        <v>Y</v>
      </c>
      <c r="X85" s="313" t="str">
        <f t="shared" si="68"/>
        <v>05590C</v>
      </c>
      <c r="Y85" s="364">
        <f t="shared" si="65"/>
        <v>209</v>
      </c>
      <c r="Z85" s="313" t="str">
        <f t="shared" si="66"/>
        <v xml:space="preserve">Inspector License Cons Svcs </v>
      </c>
      <c r="AA85" s="365">
        <f t="shared" ca="1" si="69"/>
        <v>33.703000000000003</v>
      </c>
      <c r="AB85" s="365">
        <f t="shared" ca="1" si="70"/>
        <v>35.389000000000003</v>
      </c>
      <c r="AC85" s="365">
        <f t="shared" ca="1" si="71"/>
        <v>37.158000000000001</v>
      </c>
      <c r="AD85" s="365">
        <f t="shared" ca="1" si="72"/>
        <v>39.015999999999998</v>
      </c>
      <c r="AE85" s="365">
        <f t="shared" ca="1" si="73"/>
        <v>40.966999999999999</v>
      </c>
    </row>
    <row r="86" spans="1:31">
      <c r="A86" s="357" t="s">
        <v>198</v>
      </c>
      <c r="B86" s="358">
        <v>207</v>
      </c>
      <c r="C86" s="357" t="s">
        <v>43</v>
      </c>
      <c r="D86" s="359" t="s">
        <v>199</v>
      </c>
      <c r="E86" s="357">
        <v>338</v>
      </c>
      <c r="F86" s="357">
        <v>7</v>
      </c>
      <c r="G86" s="360">
        <f t="shared" ca="1" si="57"/>
        <v>30.440999999999999</v>
      </c>
      <c r="H86" s="360">
        <f t="shared" ca="1" si="58"/>
        <v>31.966000000000001</v>
      </c>
      <c r="I86" s="360">
        <f t="shared" ca="1" si="59"/>
        <v>33.564</v>
      </c>
      <c r="J86" s="360">
        <f t="shared" ca="1" si="60"/>
        <v>35.241999999999997</v>
      </c>
      <c r="K86" s="360">
        <f t="shared" ca="1" si="61"/>
        <v>37.005000000000003</v>
      </c>
      <c r="L86" s="321"/>
      <c r="M86" s="293" t="s">
        <v>588</v>
      </c>
      <c r="N86" s="290" t="str">
        <f t="shared" si="62"/>
        <v>05665C</v>
      </c>
      <c r="O86" s="361">
        <f t="shared" si="63"/>
        <v>207</v>
      </c>
      <c r="P86" s="290" t="str">
        <f t="shared" si="64"/>
        <v xml:space="preserve">Inspector Utility Connections </v>
      </c>
      <c r="Q86" s="362" cm="1">
        <f t="array" aca="1" ref="Q86" ca="1">ROUND(IF($M86="Y",VLOOKUP($N86,INDIRECT($O$3),Q$8,0)*INDIRECT($N$2),VLOOKUP($N86,INDIRECT($O$3),Q$8,0)),IF(LEFT($C86,1)="N",3,0))</f>
        <v>30.440999999999999</v>
      </c>
      <c r="R86" s="362" cm="1">
        <f t="array" aca="1" ref="R86" ca="1">ROUND(IF($M86="Y",VLOOKUP($N86,INDIRECT($O$3),R$8,0)*INDIRECT($N$2),VLOOKUP($N86,INDIRECT($O$3),R$8,0)),IF(LEFT($C86,1)="N",3,0))</f>
        <v>31.966000000000001</v>
      </c>
      <c r="S86" s="362" cm="1">
        <f t="array" aca="1" ref="S86" ca="1">ROUND(IF($M86="Y",VLOOKUP($N86,INDIRECT($O$3),S$8,0)*INDIRECT($N$2),VLOOKUP($N86,INDIRECT($O$3),S$8,0)),IF(LEFT($C86,1)="N",3,0))</f>
        <v>33.564</v>
      </c>
      <c r="T86" s="362" cm="1">
        <f t="array" aca="1" ref="T86" ca="1">ROUND(IF($M86="Y",VLOOKUP($N86,INDIRECT($O$3),T$8,0)*INDIRECT($N$2),VLOOKUP($N86,INDIRECT($O$3),T$8,0)),IF(LEFT($C86,1)="N",3,0))</f>
        <v>35.241999999999997</v>
      </c>
      <c r="U86" s="362" cm="1">
        <f t="array" aca="1" ref="U86" ca="1">ROUND(IF($M86="Y",VLOOKUP($N86,INDIRECT($O$3),U$8,0)*INDIRECT($N$2),VLOOKUP($N86,INDIRECT($O$3),U$8,0)),IF(LEFT($C86,1)="N",3,0))</f>
        <v>37.005000000000003</v>
      </c>
      <c r="W86" s="363" t="str">
        <f t="shared" si="67"/>
        <v>Y</v>
      </c>
      <c r="X86" s="313" t="str">
        <f t="shared" si="68"/>
        <v>05665C</v>
      </c>
      <c r="Y86" s="364">
        <f t="shared" si="65"/>
        <v>207</v>
      </c>
      <c r="Z86" s="313" t="str">
        <f t="shared" si="66"/>
        <v xml:space="preserve">Inspector Utility Connections </v>
      </c>
      <c r="AA86" s="365">
        <f t="shared" ca="1" si="69"/>
        <v>30.440999999999999</v>
      </c>
      <c r="AB86" s="365">
        <f t="shared" ca="1" si="70"/>
        <v>31.966000000000001</v>
      </c>
      <c r="AC86" s="365">
        <f t="shared" ca="1" si="71"/>
        <v>33.564</v>
      </c>
      <c r="AD86" s="365">
        <f t="shared" ca="1" si="72"/>
        <v>35.241999999999997</v>
      </c>
      <c r="AE86" s="365">
        <f t="shared" ca="1" si="73"/>
        <v>37.005000000000003</v>
      </c>
    </row>
    <row r="87" spans="1:31">
      <c r="A87" s="357" t="s">
        <v>200</v>
      </c>
      <c r="B87" s="358" t="s">
        <v>94</v>
      </c>
      <c r="C87" s="357" t="s">
        <v>43</v>
      </c>
      <c r="D87" s="359" t="s">
        <v>201</v>
      </c>
      <c r="E87" s="357">
        <v>363</v>
      </c>
      <c r="F87" s="357">
        <v>8</v>
      </c>
      <c r="G87" s="360">
        <f t="shared" ca="1" si="57"/>
        <v>33.112000000000002</v>
      </c>
      <c r="H87" s="360">
        <f t="shared" ca="1" si="58"/>
        <v>34.767000000000003</v>
      </c>
      <c r="I87" s="360">
        <f t="shared" ca="1" si="59"/>
        <v>36.505000000000003</v>
      </c>
      <c r="J87" s="360">
        <f t="shared" ca="1" si="60"/>
        <v>38.331000000000003</v>
      </c>
      <c r="K87" s="360">
        <f t="shared" ca="1" si="61"/>
        <v>40.247999999999998</v>
      </c>
      <c r="L87" s="321"/>
      <c r="M87" s="293" t="s">
        <v>588</v>
      </c>
      <c r="N87" s="290" t="str">
        <f t="shared" si="62"/>
        <v>05690C</v>
      </c>
      <c r="O87" s="361" t="str">
        <f t="shared" si="63"/>
        <v>099</v>
      </c>
      <c r="P87" s="290" t="str">
        <f t="shared" si="64"/>
        <v xml:space="preserve">Inspector Zoning II </v>
      </c>
      <c r="Q87" s="362" cm="1">
        <f t="array" aca="1" ref="Q87" ca="1">ROUND(IF($M87="Y",VLOOKUP($N87,INDIRECT($O$3),Q$8,0)*INDIRECT($N$2),VLOOKUP($N87,INDIRECT($O$3),Q$8,0)),IF(LEFT($C87,1)="N",3,0))</f>
        <v>33.112000000000002</v>
      </c>
      <c r="R87" s="362" cm="1">
        <f t="array" aca="1" ref="R87" ca="1">ROUND(IF($M87="Y",VLOOKUP($N87,INDIRECT($O$3),R$8,0)*INDIRECT($N$2),VLOOKUP($N87,INDIRECT($O$3),R$8,0)),IF(LEFT($C87,1)="N",3,0))</f>
        <v>34.767000000000003</v>
      </c>
      <c r="S87" s="362" cm="1">
        <f t="array" aca="1" ref="S87" ca="1">ROUND(IF($M87="Y",VLOOKUP($N87,INDIRECT($O$3),S$8,0)*INDIRECT($N$2),VLOOKUP($N87,INDIRECT($O$3),S$8,0)),IF(LEFT($C87,1)="N",3,0))</f>
        <v>36.505000000000003</v>
      </c>
      <c r="T87" s="362" cm="1">
        <f t="array" aca="1" ref="T87" ca="1">ROUND(IF($M87="Y",VLOOKUP($N87,INDIRECT($O$3),T$8,0)*INDIRECT($N$2),VLOOKUP($N87,INDIRECT($O$3),T$8,0)),IF(LEFT($C87,1)="N",3,0))</f>
        <v>38.331000000000003</v>
      </c>
      <c r="U87" s="362" cm="1">
        <f t="array" aca="1" ref="U87" ca="1">ROUND(IF($M87="Y",VLOOKUP($N87,INDIRECT($O$3),U$8,0)*INDIRECT($N$2),VLOOKUP($N87,INDIRECT($O$3),U$8,0)),IF(LEFT($C87,1)="N",3,0))</f>
        <v>40.247999999999998</v>
      </c>
      <c r="W87" s="363" t="str">
        <f t="shared" si="67"/>
        <v>Y</v>
      </c>
      <c r="X87" s="313" t="str">
        <f t="shared" si="68"/>
        <v>05690C</v>
      </c>
      <c r="Y87" s="364" t="str">
        <f t="shared" si="65"/>
        <v>099</v>
      </c>
      <c r="Z87" s="313" t="str">
        <f t="shared" si="66"/>
        <v xml:space="preserve">Inspector Zoning II </v>
      </c>
      <c r="AA87" s="365">
        <f t="shared" ca="1" si="69"/>
        <v>33.112000000000002</v>
      </c>
      <c r="AB87" s="365">
        <f t="shared" ca="1" si="70"/>
        <v>34.767000000000003</v>
      </c>
      <c r="AC87" s="365">
        <f t="shared" ca="1" si="71"/>
        <v>36.505000000000003</v>
      </c>
      <c r="AD87" s="365">
        <f t="shared" ca="1" si="72"/>
        <v>38.331000000000003</v>
      </c>
      <c r="AE87" s="365">
        <f t="shared" ca="1" si="73"/>
        <v>40.247999999999998</v>
      </c>
    </row>
    <row r="88" spans="1:31">
      <c r="A88" s="357" t="s">
        <v>202</v>
      </c>
      <c r="B88" s="358">
        <v>210</v>
      </c>
      <c r="C88" s="357" t="s">
        <v>43</v>
      </c>
      <c r="D88" s="359" t="s">
        <v>203</v>
      </c>
      <c r="E88" s="357">
        <v>288</v>
      </c>
      <c r="F88" s="357">
        <v>6</v>
      </c>
      <c r="G88" s="360">
        <f t="shared" ca="1" si="57"/>
        <v>27.698</v>
      </c>
      <c r="H88" s="360">
        <f t="shared" ca="1" si="58"/>
        <v>29.081</v>
      </c>
      <c r="I88" s="360">
        <f t="shared" ca="1" si="59"/>
        <v>30.536999999999999</v>
      </c>
      <c r="J88" s="360">
        <f t="shared" ca="1" si="60"/>
        <v>32.063000000000002</v>
      </c>
      <c r="K88" s="360">
        <f t="shared" ca="1" si="61"/>
        <v>33.665999999999997</v>
      </c>
      <c r="L88" s="321"/>
      <c r="M88" s="293" t="s">
        <v>588</v>
      </c>
      <c r="N88" s="290" t="str">
        <f t="shared" si="62"/>
        <v>10084C</v>
      </c>
      <c r="O88" s="361">
        <f t="shared" si="63"/>
        <v>210</v>
      </c>
      <c r="P88" s="290" t="str">
        <f t="shared" si="64"/>
        <v>IT Deskside Support Technician I</v>
      </c>
      <c r="Q88" s="362" cm="1">
        <f t="array" aca="1" ref="Q88" ca="1">ROUND(IF($M88="Y",VLOOKUP($N88,INDIRECT($O$3),Q$8,0)*INDIRECT($N$2),VLOOKUP($N88,INDIRECT($O$3),Q$8,0)),IF(LEFT($C88,1)="N",3,0))</f>
        <v>27.698</v>
      </c>
      <c r="R88" s="362" cm="1">
        <f t="array" aca="1" ref="R88" ca="1">ROUND(IF($M88="Y",VLOOKUP($N88,INDIRECT($O$3),R$8,0)*INDIRECT($N$2),VLOOKUP($N88,INDIRECT($O$3),R$8,0)),IF(LEFT($C88,1)="N",3,0))</f>
        <v>29.081</v>
      </c>
      <c r="S88" s="362" cm="1">
        <f t="array" aca="1" ref="S88" ca="1">ROUND(IF($M88="Y",VLOOKUP($N88,INDIRECT($O$3),S$8,0)*INDIRECT($N$2),VLOOKUP($N88,INDIRECT($O$3),S$8,0)),IF(LEFT($C88,1)="N",3,0))</f>
        <v>30.536999999999999</v>
      </c>
      <c r="T88" s="362" cm="1">
        <f t="array" aca="1" ref="T88" ca="1">ROUND(IF($M88="Y",VLOOKUP($N88,INDIRECT($O$3),T$8,0)*INDIRECT($N$2),VLOOKUP($N88,INDIRECT($O$3),T$8,0)),IF(LEFT($C88,1)="N",3,0))</f>
        <v>32.063000000000002</v>
      </c>
      <c r="U88" s="362" cm="1">
        <f t="array" aca="1" ref="U88" ca="1">ROUND(IF($M88="Y",VLOOKUP($N88,INDIRECT($O$3),U$8,0)*INDIRECT($N$2),VLOOKUP($N88,INDIRECT($O$3),U$8,0)),IF(LEFT($C88,1)="N",3,0))</f>
        <v>33.665999999999997</v>
      </c>
      <c r="W88" s="363" t="str">
        <f t="shared" si="67"/>
        <v>Y</v>
      </c>
      <c r="X88" s="313" t="str">
        <f t="shared" si="68"/>
        <v>10084C</v>
      </c>
      <c r="Y88" s="364">
        <f t="shared" si="65"/>
        <v>210</v>
      </c>
      <c r="Z88" s="313" t="str">
        <f t="shared" si="66"/>
        <v>IT Deskside Support Technician I</v>
      </c>
      <c r="AA88" s="365">
        <f t="shared" ca="1" si="69"/>
        <v>27.698</v>
      </c>
      <c r="AB88" s="365">
        <f t="shared" ca="1" si="70"/>
        <v>29.081</v>
      </c>
      <c r="AC88" s="365">
        <f t="shared" ca="1" si="71"/>
        <v>30.536999999999999</v>
      </c>
      <c r="AD88" s="365">
        <f t="shared" ca="1" si="72"/>
        <v>32.063000000000002</v>
      </c>
      <c r="AE88" s="365">
        <f t="shared" ca="1" si="73"/>
        <v>33.665999999999997</v>
      </c>
    </row>
    <row r="89" spans="1:31">
      <c r="A89" s="357" t="s">
        <v>204</v>
      </c>
      <c r="B89" s="358">
        <v>150</v>
      </c>
      <c r="C89" s="357" t="s">
        <v>43</v>
      </c>
      <c r="D89" s="359" t="s">
        <v>205</v>
      </c>
      <c r="E89" s="357">
        <v>323</v>
      </c>
      <c r="F89" s="357">
        <v>7</v>
      </c>
      <c r="G89" s="360">
        <f t="shared" ca="1" si="57"/>
        <v>29.812000000000001</v>
      </c>
      <c r="H89" s="360">
        <f t="shared" ca="1" si="58"/>
        <v>31.303999999999998</v>
      </c>
      <c r="I89" s="360">
        <f t="shared" ca="1" si="59"/>
        <v>32.869</v>
      </c>
      <c r="J89" s="360">
        <f t="shared" ca="1" si="60"/>
        <v>34.512</v>
      </c>
      <c r="K89" s="360">
        <f t="shared" ca="1" si="61"/>
        <v>36.238</v>
      </c>
      <c r="L89" s="321"/>
      <c r="M89" s="293" t="s">
        <v>588</v>
      </c>
      <c r="N89" s="290" t="str">
        <f t="shared" si="62"/>
        <v>10085C</v>
      </c>
      <c r="O89" s="361">
        <f t="shared" si="63"/>
        <v>150</v>
      </c>
      <c r="P89" s="290" t="str">
        <f t="shared" si="64"/>
        <v>IT Deskside Support Technician II</v>
      </c>
      <c r="Q89" s="362" cm="1">
        <f t="array" aca="1" ref="Q89" ca="1">ROUND(IF($M89="Y",VLOOKUP($N89,INDIRECT($O$3),Q$8,0)*INDIRECT($N$2),VLOOKUP($N89,INDIRECT($O$3),Q$8,0)),IF(LEFT($C89,1)="N",3,0))</f>
        <v>29.812000000000001</v>
      </c>
      <c r="R89" s="362" cm="1">
        <f t="array" aca="1" ref="R89" ca="1">ROUND(IF($M89="Y",VLOOKUP($N89,INDIRECT($O$3),R$8,0)*INDIRECT($N$2),VLOOKUP($N89,INDIRECT($O$3),R$8,0)),IF(LEFT($C89,1)="N",3,0))</f>
        <v>31.303999999999998</v>
      </c>
      <c r="S89" s="362" cm="1">
        <f t="array" aca="1" ref="S89" ca="1">ROUND(IF($M89="Y",VLOOKUP($N89,INDIRECT($O$3),S$8,0)*INDIRECT($N$2),VLOOKUP($N89,INDIRECT($O$3),S$8,0)),IF(LEFT($C89,1)="N",3,0))</f>
        <v>32.869</v>
      </c>
      <c r="T89" s="362" cm="1">
        <f t="array" aca="1" ref="T89" ca="1">ROUND(IF($M89="Y",VLOOKUP($N89,INDIRECT($O$3),T$8,0)*INDIRECT($N$2),VLOOKUP($N89,INDIRECT($O$3),T$8,0)),IF(LEFT($C89,1)="N",3,0))</f>
        <v>34.512</v>
      </c>
      <c r="U89" s="362" cm="1">
        <f t="array" aca="1" ref="U89" ca="1">ROUND(IF($M89="Y",VLOOKUP($N89,INDIRECT($O$3),U$8,0)*INDIRECT($N$2),VLOOKUP($N89,INDIRECT($O$3),U$8,0)),IF(LEFT($C89,1)="N",3,0))</f>
        <v>36.238</v>
      </c>
      <c r="W89" s="363" t="str">
        <f t="shared" si="67"/>
        <v>Y</v>
      </c>
      <c r="X89" s="313" t="str">
        <f t="shared" si="68"/>
        <v>10085C</v>
      </c>
      <c r="Y89" s="364">
        <f t="shared" si="65"/>
        <v>150</v>
      </c>
      <c r="Z89" s="313" t="str">
        <f t="shared" si="66"/>
        <v>IT Deskside Support Technician II</v>
      </c>
      <c r="AA89" s="365">
        <f t="shared" ca="1" si="69"/>
        <v>29.812000000000001</v>
      </c>
      <c r="AB89" s="365">
        <f t="shared" ca="1" si="70"/>
        <v>31.303999999999998</v>
      </c>
      <c r="AC89" s="365">
        <f t="shared" ca="1" si="71"/>
        <v>32.869</v>
      </c>
      <c r="AD89" s="365">
        <f t="shared" ca="1" si="72"/>
        <v>34.512</v>
      </c>
      <c r="AE89" s="365">
        <f t="shared" ca="1" si="73"/>
        <v>36.238</v>
      </c>
    </row>
    <row r="90" spans="1:31">
      <c r="A90" s="357" t="s">
        <v>658</v>
      </c>
      <c r="B90" s="358" t="s">
        <v>565</v>
      </c>
      <c r="C90" s="357" t="s">
        <v>43</v>
      </c>
      <c r="D90" s="359" t="s">
        <v>564</v>
      </c>
      <c r="E90" s="357">
        <v>366</v>
      </c>
      <c r="F90" s="357">
        <v>8</v>
      </c>
      <c r="G90" s="360">
        <f t="shared" ca="1" si="57"/>
        <v>32.618000000000002</v>
      </c>
      <c r="H90" s="360">
        <f t="shared" ca="1" si="58"/>
        <v>34.247999999999998</v>
      </c>
      <c r="I90" s="360">
        <f t="shared" ca="1" si="59"/>
        <v>35.960999999999999</v>
      </c>
      <c r="J90" s="360">
        <f t="shared" ca="1" si="60"/>
        <v>37.758000000000003</v>
      </c>
      <c r="K90" s="360">
        <f t="shared" ca="1" si="61"/>
        <v>39.646000000000001</v>
      </c>
      <c r="L90" s="321"/>
      <c r="M90" s="293" t="s">
        <v>588</v>
      </c>
      <c r="N90" s="290" t="str">
        <f t="shared" si="62"/>
        <v>59416C</v>
      </c>
      <c r="O90" s="361" t="str">
        <f t="shared" si="63"/>
        <v>123</v>
      </c>
      <c r="P90" s="290" t="str">
        <f t="shared" si="64"/>
        <v>IT Deskside Support Technician III</v>
      </c>
      <c r="Q90" s="362" cm="1">
        <f t="array" aca="1" ref="Q90" ca="1">ROUND(IF($M90="Y",VLOOKUP($N90,INDIRECT($O$3),Q$8,0)*INDIRECT($N$2),VLOOKUP($N90,INDIRECT($O$3),Q$8,0)),IF(LEFT($C90,1)="N",3,0))</f>
        <v>32.618000000000002</v>
      </c>
      <c r="R90" s="362" cm="1">
        <f t="array" aca="1" ref="R90" ca="1">ROUND(IF($M90="Y",VLOOKUP($N90,INDIRECT($O$3),R$8,0)*INDIRECT($N$2),VLOOKUP($N90,INDIRECT($O$3),R$8,0)),IF(LEFT($C90,1)="N",3,0))</f>
        <v>34.247999999999998</v>
      </c>
      <c r="S90" s="362" cm="1">
        <f t="array" aca="1" ref="S90" ca="1">ROUND(IF($M90="Y",VLOOKUP($N90,INDIRECT($O$3),S$8,0)*INDIRECT($N$2),VLOOKUP($N90,INDIRECT($O$3),S$8,0)),IF(LEFT($C90,1)="N",3,0))</f>
        <v>35.960999999999999</v>
      </c>
      <c r="T90" s="362" cm="1">
        <f t="array" aca="1" ref="T90" ca="1">ROUND(IF($M90="Y",VLOOKUP($N90,INDIRECT($O$3),T$8,0)*INDIRECT($N$2),VLOOKUP($N90,INDIRECT($O$3),T$8,0)),IF(LEFT($C90,1)="N",3,0))</f>
        <v>37.758000000000003</v>
      </c>
      <c r="U90" s="362" cm="1">
        <f t="array" aca="1" ref="U90" ca="1">ROUND(IF($M90="Y",VLOOKUP($N90,INDIRECT($O$3),U$8,0)*INDIRECT($N$2),VLOOKUP($N90,INDIRECT($O$3),U$8,0)),IF(LEFT($C90,1)="N",3,0))</f>
        <v>39.646000000000001</v>
      </c>
      <c r="W90" s="363" t="str">
        <f t="shared" si="67"/>
        <v>Y</v>
      </c>
      <c r="X90" s="313" t="str">
        <f t="shared" si="68"/>
        <v>59416C</v>
      </c>
      <c r="Y90" s="364" t="str">
        <f t="shared" si="65"/>
        <v>123</v>
      </c>
      <c r="Z90" s="313" t="str">
        <f t="shared" si="66"/>
        <v>IT Deskside Support Technician III</v>
      </c>
      <c r="AA90" s="365">
        <f t="shared" ca="1" si="69"/>
        <v>32.618000000000002</v>
      </c>
      <c r="AB90" s="365">
        <f t="shared" ca="1" si="70"/>
        <v>34.247999999999998</v>
      </c>
      <c r="AC90" s="365">
        <f t="shared" ca="1" si="71"/>
        <v>35.960999999999999</v>
      </c>
      <c r="AD90" s="365">
        <f t="shared" ca="1" si="72"/>
        <v>37.758000000000003</v>
      </c>
      <c r="AE90" s="365">
        <f t="shared" ca="1" si="73"/>
        <v>39.646000000000001</v>
      </c>
    </row>
    <row r="91" spans="1:31">
      <c r="A91" s="357" t="s">
        <v>474</v>
      </c>
      <c r="B91" s="358">
        <v>122</v>
      </c>
      <c r="C91" s="357" t="s">
        <v>43</v>
      </c>
      <c r="D91" s="359" t="s">
        <v>467</v>
      </c>
      <c r="E91" s="357">
        <v>333</v>
      </c>
      <c r="F91" s="357">
        <v>7</v>
      </c>
      <c r="G91" s="360">
        <f t="shared" ca="1" si="57"/>
        <v>30.443000000000001</v>
      </c>
      <c r="H91" s="360">
        <f t="shared" ca="1" si="58"/>
        <v>31.966000000000001</v>
      </c>
      <c r="I91" s="360">
        <f t="shared" ca="1" si="59"/>
        <v>33.564</v>
      </c>
      <c r="J91" s="360">
        <f t="shared" ca="1" si="60"/>
        <v>35.241999999999997</v>
      </c>
      <c r="K91" s="360">
        <f t="shared" ca="1" si="61"/>
        <v>37.005000000000003</v>
      </c>
      <c r="L91" s="321"/>
      <c r="M91" s="293" t="s">
        <v>588</v>
      </c>
      <c r="N91" s="290" t="str">
        <f t="shared" si="62"/>
        <v>52925C</v>
      </c>
      <c r="O91" s="361">
        <f t="shared" si="63"/>
        <v>122</v>
      </c>
      <c r="P91" s="290" t="str">
        <f t="shared" si="64"/>
        <v>IT Security Specialist I</v>
      </c>
      <c r="Q91" s="362" cm="1">
        <f t="array" aca="1" ref="Q91" ca="1">ROUND(IF($M91="Y",VLOOKUP($N91,INDIRECT($O$3),Q$8,0)*INDIRECT($N$2),VLOOKUP($N91,INDIRECT($O$3),Q$8,0)),IF(LEFT($C91,1)="N",3,0))</f>
        <v>30.443000000000001</v>
      </c>
      <c r="R91" s="362" cm="1">
        <f t="array" aca="1" ref="R91" ca="1">ROUND(IF($M91="Y",VLOOKUP($N91,INDIRECT($O$3),R$8,0)*INDIRECT($N$2),VLOOKUP($N91,INDIRECT($O$3),R$8,0)),IF(LEFT($C91,1)="N",3,0))</f>
        <v>31.966000000000001</v>
      </c>
      <c r="S91" s="362" cm="1">
        <f t="array" aca="1" ref="S91" ca="1">ROUND(IF($M91="Y",VLOOKUP($N91,INDIRECT($O$3),S$8,0)*INDIRECT($N$2),VLOOKUP($N91,INDIRECT($O$3),S$8,0)),IF(LEFT($C91,1)="N",3,0))</f>
        <v>33.564</v>
      </c>
      <c r="T91" s="362" cm="1">
        <f t="array" aca="1" ref="T91" ca="1">ROUND(IF($M91="Y",VLOOKUP($N91,INDIRECT($O$3),T$8,0)*INDIRECT($N$2),VLOOKUP($N91,INDIRECT($O$3),T$8,0)),IF(LEFT($C91,1)="N",3,0))</f>
        <v>35.241999999999997</v>
      </c>
      <c r="U91" s="362" cm="1">
        <f t="array" aca="1" ref="U91" ca="1">ROUND(IF($M91="Y",VLOOKUP($N91,INDIRECT($O$3),U$8,0)*INDIRECT($N$2),VLOOKUP($N91,INDIRECT($O$3),U$8,0)),IF(LEFT($C91,1)="N",3,0))</f>
        <v>37.005000000000003</v>
      </c>
      <c r="W91" s="363" t="str">
        <f t="shared" si="67"/>
        <v>Y</v>
      </c>
      <c r="X91" s="313" t="str">
        <f t="shared" si="68"/>
        <v>52925C</v>
      </c>
      <c r="Y91" s="364">
        <f t="shared" si="65"/>
        <v>122</v>
      </c>
      <c r="Z91" s="313" t="str">
        <f t="shared" si="66"/>
        <v>IT Security Specialist I</v>
      </c>
      <c r="AA91" s="365">
        <f t="shared" ca="1" si="69"/>
        <v>30.443000000000001</v>
      </c>
      <c r="AB91" s="365">
        <f t="shared" ca="1" si="70"/>
        <v>31.966000000000001</v>
      </c>
      <c r="AC91" s="365">
        <f t="shared" ca="1" si="71"/>
        <v>33.564</v>
      </c>
      <c r="AD91" s="365">
        <f t="shared" ca="1" si="72"/>
        <v>35.241999999999997</v>
      </c>
      <c r="AE91" s="365">
        <f t="shared" ca="1" si="73"/>
        <v>37.005000000000003</v>
      </c>
    </row>
    <row r="92" spans="1:31">
      <c r="A92" s="357" t="s">
        <v>473</v>
      </c>
      <c r="B92" s="358">
        <v>123</v>
      </c>
      <c r="C92" s="357" t="s">
        <v>43</v>
      </c>
      <c r="D92" s="359" t="s">
        <v>468</v>
      </c>
      <c r="E92" s="357">
        <v>363</v>
      </c>
      <c r="F92" s="357">
        <v>8</v>
      </c>
      <c r="G92" s="360">
        <f t="shared" ca="1" si="57"/>
        <v>32.618000000000002</v>
      </c>
      <c r="H92" s="360">
        <f t="shared" ca="1" si="58"/>
        <v>34.247999999999998</v>
      </c>
      <c r="I92" s="360">
        <f t="shared" ca="1" si="59"/>
        <v>35.960999999999999</v>
      </c>
      <c r="J92" s="360">
        <f t="shared" ca="1" si="60"/>
        <v>37.758000000000003</v>
      </c>
      <c r="K92" s="360">
        <f t="shared" ca="1" si="61"/>
        <v>39.646000000000001</v>
      </c>
      <c r="L92" s="321"/>
      <c r="M92" s="293" t="s">
        <v>588</v>
      </c>
      <c r="N92" s="290" t="str">
        <f t="shared" si="62"/>
        <v>52926C</v>
      </c>
      <c r="O92" s="361">
        <f t="shared" si="63"/>
        <v>123</v>
      </c>
      <c r="P92" s="290" t="str">
        <f t="shared" si="64"/>
        <v>IT Security Specialist II</v>
      </c>
      <c r="Q92" s="362" cm="1">
        <f t="array" aca="1" ref="Q92" ca="1">ROUND(IF($M92="Y",VLOOKUP($N92,INDIRECT($O$3),Q$8,0)*INDIRECT($N$2),VLOOKUP($N92,INDIRECT($O$3),Q$8,0)),IF(LEFT($C92,1)="N",3,0))</f>
        <v>32.618000000000002</v>
      </c>
      <c r="R92" s="362" cm="1">
        <f t="array" aca="1" ref="R92" ca="1">ROUND(IF($M92="Y",VLOOKUP($N92,INDIRECT($O$3),R$8,0)*INDIRECT($N$2),VLOOKUP($N92,INDIRECT($O$3),R$8,0)),IF(LEFT($C92,1)="N",3,0))</f>
        <v>34.247999999999998</v>
      </c>
      <c r="S92" s="362" cm="1">
        <f t="array" aca="1" ref="S92" ca="1">ROUND(IF($M92="Y",VLOOKUP($N92,INDIRECT($O$3),S$8,0)*INDIRECT($N$2),VLOOKUP($N92,INDIRECT($O$3),S$8,0)),IF(LEFT($C92,1)="N",3,0))</f>
        <v>35.960999999999999</v>
      </c>
      <c r="T92" s="362" cm="1">
        <f t="array" aca="1" ref="T92" ca="1">ROUND(IF($M92="Y",VLOOKUP($N92,INDIRECT($O$3),T$8,0)*INDIRECT($N$2),VLOOKUP($N92,INDIRECT($O$3),T$8,0)),IF(LEFT($C92,1)="N",3,0))</f>
        <v>37.758000000000003</v>
      </c>
      <c r="U92" s="362" cm="1">
        <f t="array" aca="1" ref="U92" ca="1">ROUND(IF($M92="Y",VLOOKUP($N92,INDIRECT($O$3),U$8,0)*INDIRECT($N$2),VLOOKUP($N92,INDIRECT($O$3),U$8,0)),IF(LEFT($C92,1)="N",3,0))</f>
        <v>39.646000000000001</v>
      </c>
      <c r="W92" s="363" t="str">
        <f t="shared" si="67"/>
        <v>Y</v>
      </c>
      <c r="X92" s="313" t="str">
        <f t="shared" si="68"/>
        <v>52926C</v>
      </c>
      <c r="Y92" s="364">
        <f t="shared" si="65"/>
        <v>123</v>
      </c>
      <c r="Z92" s="313" t="str">
        <f t="shared" si="66"/>
        <v>IT Security Specialist II</v>
      </c>
      <c r="AA92" s="365">
        <f t="shared" ca="1" si="69"/>
        <v>32.618000000000002</v>
      </c>
      <c r="AB92" s="365">
        <f t="shared" ca="1" si="70"/>
        <v>34.247999999999998</v>
      </c>
      <c r="AC92" s="365">
        <f t="shared" ca="1" si="71"/>
        <v>35.960999999999999</v>
      </c>
      <c r="AD92" s="365">
        <f t="shared" ca="1" si="72"/>
        <v>37.758000000000003</v>
      </c>
      <c r="AE92" s="365">
        <f t="shared" ca="1" si="73"/>
        <v>39.646000000000001</v>
      </c>
    </row>
    <row r="93" spans="1:31">
      <c r="A93" s="357" t="s">
        <v>206</v>
      </c>
      <c r="B93" s="358">
        <v>130</v>
      </c>
      <c r="C93" s="357" t="s">
        <v>43</v>
      </c>
      <c r="D93" s="359" t="s">
        <v>207</v>
      </c>
      <c r="E93" s="357">
        <v>265</v>
      </c>
      <c r="F93" s="357">
        <v>5</v>
      </c>
      <c r="G93" s="360">
        <f t="shared" ca="1" si="57"/>
        <v>25.091000000000001</v>
      </c>
      <c r="H93" s="360">
        <f t="shared" ca="1" si="58"/>
        <v>26.347000000000001</v>
      </c>
      <c r="I93" s="360">
        <f t="shared" ca="1" si="59"/>
        <v>27.663</v>
      </c>
      <c r="J93" s="360">
        <f t="shared" ca="1" si="60"/>
        <v>29.045999999999999</v>
      </c>
      <c r="K93" s="360">
        <f t="shared" ca="1" si="61"/>
        <v>30.498999999999999</v>
      </c>
      <c r="L93" s="321"/>
      <c r="M93" s="293" t="s">
        <v>588</v>
      </c>
      <c r="N93" s="290" t="str">
        <f t="shared" si="62"/>
        <v>10086C</v>
      </c>
      <c r="O93" s="361">
        <f t="shared" si="63"/>
        <v>130</v>
      </c>
      <c r="P93" s="290" t="str">
        <f t="shared" si="64"/>
        <v>IT Service Desk Agent I</v>
      </c>
      <c r="Q93" s="362" cm="1">
        <f t="array" aca="1" ref="Q93" ca="1">ROUND(IF($M93="Y",VLOOKUP($N93,INDIRECT($O$3),Q$8,0)*INDIRECT($N$2),VLOOKUP($N93,INDIRECT($O$3),Q$8,0)),IF(LEFT($C93,1)="N",3,0))</f>
        <v>25.091000000000001</v>
      </c>
      <c r="R93" s="362" cm="1">
        <f t="array" aca="1" ref="R93" ca="1">ROUND(IF($M93="Y",VLOOKUP($N93,INDIRECT($O$3),R$8,0)*INDIRECT($N$2),VLOOKUP($N93,INDIRECT($O$3),R$8,0)),IF(LEFT($C93,1)="N",3,0))</f>
        <v>26.347000000000001</v>
      </c>
      <c r="S93" s="362" cm="1">
        <f t="array" aca="1" ref="S93" ca="1">ROUND(IF($M93="Y",VLOOKUP($N93,INDIRECT($O$3),S$8,0)*INDIRECT($N$2),VLOOKUP($N93,INDIRECT($O$3),S$8,0)),IF(LEFT($C93,1)="N",3,0))</f>
        <v>27.663</v>
      </c>
      <c r="T93" s="362" cm="1">
        <f t="array" aca="1" ref="T93" ca="1">ROUND(IF($M93="Y",VLOOKUP($N93,INDIRECT($O$3),T$8,0)*INDIRECT($N$2),VLOOKUP($N93,INDIRECT($O$3),T$8,0)),IF(LEFT($C93,1)="N",3,0))</f>
        <v>29.045999999999999</v>
      </c>
      <c r="U93" s="362" cm="1">
        <f t="array" aca="1" ref="U93" ca="1">ROUND(IF($M93="Y",VLOOKUP($N93,INDIRECT($O$3),U$8,0)*INDIRECT($N$2),VLOOKUP($N93,INDIRECT($O$3),U$8,0)),IF(LEFT($C93,1)="N",3,0))</f>
        <v>30.498999999999999</v>
      </c>
      <c r="W93" s="363" t="str">
        <f t="shared" si="67"/>
        <v>Y</v>
      </c>
      <c r="X93" s="313" t="str">
        <f t="shared" si="68"/>
        <v>10086C</v>
      </c>
      <c r="Y93" s="364">
        <f t="shared" si="65"/>
        <v>130</v>
      </c>
      <c r="Z93" s="313" t="str">
        <f t="shared" si="66"/>
        <v>IT Service Desk Agent I</v>
      </c>
      <c r="AA93" s="365">
        <f t="shared" ca="1" si="69"/>
        <v>25.091000000000001</v>
      </c>
      <c r="AB93" s="365">
        <f t="shared" ca="1" si="70"/>
        <v>26.347000000000001</v>
      </c>
      <c r="AC93" s="365">
        <f t="shared" ca="1" si="71"/>
        <v>27.663</v>
      </c>
      <c r="AD93" s="365">
        <f t="shared" ca="1" si="72"/>
        <v>29.045999999999999</v>
      </c>
      <c r="AE93" s="365">
        <f t="shared" ca="1" si="73"/>
        <v>30.498999999999999</v>
      </c>
    </row>
    <row r="94" spans="1:31">
      <c r="A94" s="357" t="s">
        <v>208</v>
      </c>
      <c r="B94" s="358">
        <v>210</v>
      </c>
      <c r="C94" s="357" t="s">
        <v>43</v>
      </c>
      <c r="D94" s="359" t="s">
        <v>209</v>
      </c>
      <c r="E94" s="357">
        <v>300</v>
      </c>
      <c r="F94" s="357">
        <v>6</v>
      </c>
      <c r="G94" s="360">
        <f t="shared" ca="1" si="57"/>
        <v>27.698</v>
      </c>
      <c r="H94" s="360">
        <f t="shared" ca="1" si="58"/>
        <v>29.081</v>
      </c>
      <c r="I94" s="360">
        <f t="shared" ca="1" si="59"/>
        <v>30.536999999999999</v>
      </c>
      <c r="J94" s="360">
        <f t="shared" ca="1" si="60"/>
        <v>32.063000000000002</v>
      </c>
      <c r="K94" s="360">
        <f t="shared" ca="1" si="61"/>
        <v>33.665999999999997</v>
      </c>
      <c r="L94" s="321"/>
      <c r="M94" s="293" t="s">
        <v>588</v>
      </c>
      <c r="N94" s="290" t="str">
        <f t="shared" si="62"/>
        <v>10087C</v>
      </c>
      <c r="O94" s="361">
        <f t="shared" si="63"/>
        <v>210</v>
      </c>
      <c r="P94" s="290" t="str">
        <f t="shared" si="64"/>
        <v>IT Service Desk Agent II</v>
      </c>
      <c r="Q94" s="362" cm="1">
        <f t="array" aca="1" ref="Q94" ca="1">ROUND(IF($M94="Y",VLOOKUP($N94,INDIRECT($O$3),Q$8,0)*INDIRECT($N$2),VLOOKUP($N94,INDIRECT($O$3),Q$8,0)),IF(LEFT($C94,1)="N",3,0))</f>
        <v>27.698</v>
      </c>
      <c r="R94" s="362" cm="1">
        <f t="array" aca="1" ref="R94" ca="1">ROUND(IF($M94="Y",VLOOKUP($N94,INDIRECT($O$3),R$8,0)*INDIRECT($N$2),VLOOKUP($N94,INDIRECT($O$3),R$8,0)),IF(LEFT($C94,1)="N",3,0))</f>
        <v>29.081</v>
      </c>
      <c r="S94" s="362" cm="1">
        <f t="array" aca="1" ref="S94" ca="1">ROUND(IF($M94="Y",VLOOKUP($N94,INDIRECT($O$3),S$8,0)*INDIRECT($N$2),VLOOKUP($N94,INDIRECT($O$3),S$8,0)),IF(LEFT($C94,1)="N",3,0))</f>
        <v>30.536999999999999</v>
      </c>
      <c r="T94" s="362" cm="1">
        <f t="array" aca="1" ref="T94" ca="1">ROUND(IF($M94="Y",VLOOKUP($N94,INDIRECT($O$3),T$8,0)*INDIRECT($N$2),VLOOKUP($N94,INDIRECT($O$3),T$8,0)),IF(LEFT($C94,1)="N",3,0))</f>
        <v>32.063000000000002</v>
      </c>
      <c r="U94" s="362" cm="1">
        <f t="array" aca="1" ref="U94" ca="1">ROUND(IF($M94="Y",VLOOKUP($N94,INDIRECT($O$3),U$8,0)*INDIRECT($N$2),VLOOKUP($N94,INDIRECT($O$3),U$8,0)),IF(LEFT($C94,1)="N",3,0))</f>
        <v>33.665999999999997</v>
      </c>
      <c r="W94" s="363" t="str">
        <f t="shared" si="67"/>
        <v>Y</v>
      </c>
      <c r="X94" s="313" t="str">
        <f t="shared" si="68"/>
        <v>10087C</v>
      </c>
      <c r="Y94" s="364">
        <f t="shared" si="65"/>
        <v>210</v>
      </c>
      <c r="Z94" s="313" t="str">
        <f t="shared" si="66"/>
        <v>IT Service Desk Agent II</v>
      </c>
      <c r="AA94" s="365">
        <f t="shared" ca="1" si="69"/>
        <v>27.698</v>
      </c>
      <c r="AB94" s="365">
        <f t="shared" ca="1" si="70"/>
        <v>29.081</v>
      </c>
      <c r="AC94" s="365">
        <f t="shared" ca="1" si="71"/>
        <v>30.536999999999999</v>
      </c>
      <c r="AD94" s="365">
        <f t="shared" ca="1" si="72"/>
        <v>32.063000000000002</v>
      </c>
      <c r="AE94" s="365">
        <f t="shared" ca="1" si="73"/>
        <v>33.665999999999997</v>
      </c>
    </row>
    <row r="95" spans="1:31">
      <c r="A95" s="357" t="s">
        <v>210</v>
      </c>
      <c r="B95" s="358">
        <v>201</v>
      </c>
      <c r="C95" s="357" t="s">
        <v>43</v>
      </c>
      <c r="D95" s="359" t="s">
        <v>211</v>
      </c>
      <c r="E95" s="357">
        <v>235</v>
      </c>
      <c r="F95" s="357">
        <v>5</v>
      </c>
      <c r="G95" s="360">
        <f t="shared" ca="1" si="57"/>
        <v>19.965</v>
      </c>
      <c r="H95" s="360">
        <f t="shared" ca="1" si="58"/>
        <v>20.963999999999999</v>
      </c>
      <c r="I95" s="360">
        <f t="shared" ca="1" si="59"/>
        <v>22.013000000000002</v>
      </c>
      <c r="J95" s="360">
        <f t="shared" ca="1" si="60"/>
        <v>23.113</v>
      </c>
      <c r="K95" s="360">
        <f t="shared" ca="1" si="61"/>
        <v>24.266999999999999</v>
      </c>
      <c r="L95" s="321"/>
      <c r="M95" s="293" t="s">
        <v>588</v>
      </c>
      <c r="N95" s="290" t="str">
        <f t="shared" si="62"/>
        <v>05910C</v>
      </c>
      <c r="O95" s="361">
        <f t="shared" si="63"/>
        <v>201</v>
      </c>
      <c r="P95" s="290" t="str">
        <f t="shared" si="64"/>
        <v xml:space="preserve">Laboratory Tech Seasonal </v>
      </c>
      <c r="Q95" s="362" cm="1">
        <f t="array" aca="1" ref="Q95" ca="1">ROUND(IF($M95="Y",VLOOKUP($N95,INDIRECT($O$3),Q$8,0)*INDIRECT($N$2),VLOOKUP($N95,INDIRECT($O$3),Q$8,0)),IF(LEFT($C95,1)="N",3,0))</f>
        <v>19.965</v>
      </c>
      <c r="R95" s="362" cm="1">
        <f t="array" aca="1" ref="R95" ca="1">ROUND(IF($M95="Y",VLOOKUP($N95,INDIRECT($O$3),R$8,0)*INDIRECT($N$2),VLOOKUP($N95,INDIRECT($O$3),R$8,0)),IF(LEFT($C95,1)="N",3,0))</f>
        <v>20.963999999999999</v>
      </c>
      <c r="S95" s="362" cm="1">
        <f t="array" aca="1" ref="S95" ca="1">ROUND(IF($M95="Y",VLOOKUP($N95,INDIRECT($O$3),S$8,0)*INDIRECT($N$2),VLOOKUP($N95,INDIRECT($O$3),S$8,0)),IF(LEFT($C95,1)="N",3,0))</f>
        <v>22.013000000000002</v>
      </c>
      <c r="T95" s="362" cm="1">
        <f t="array" aca="1" ref="T95" ca="1">ROUND(IF($M95="Y",VLOOKUP($N95,INDIRECT($O$3),T$8,0)*INDIRECT($N$2),VLOOKUP($N95,INDIRECT($O$3),T$8,0)),IF(LEFT($C95,1)="N",3,0))</f>
        <v>23.113</v>
      </c>
      <c r="U95" s="362" cm="1">
        <f t="array" aca="1" ref="U95" ca="1">ROUND(IF($M95="Y",VLOOKUP($N95,INDIRECT($O$3),U$8,0)*INDIRECT($N$2),VLOOKUP($N95,INDIRECT($O$3),U$8,0)),IF(LEFT($C95,1)="N",3,0))</f>
        <v>24.266999999999999</v>
      </c>
      <c r="W95" s="363" t="str">
        <f t="shared" si="67"/>
        <v>Y</v>
      </c>
      <c r="X95" s="313" t="str">
        <f t="shared" si="68"/>
        <v>05910C</v>
      </c>
      <c r="Y95" s="364">
        <f t="shared" si="65"/>
        <v>201</v>
      </c>
      <c r="Z95" s="313" t="str">
        <f t="shared" si="66"/>
        <v xml:space="preserve">Laboratory Tech Seasonal </v>
      </c>
      <c r="AA95" s="365">
        <f t="shared" ca="1" si="69"/>
        <v>19.965</v>
      </c>
      <c r="AB95" s="365">
        <f t="shared" ca="1" si="70"/>
        <v>20.963999999999999</v>
      </c>
      <c r="AC95" s="365">
        <f t="shared" ca="1" si="71"/>
        <v>22.013000000000002</v>
      </c>
      <c r="AD95" s="365">
        <f t="shared" ca="1" si="72"/>
        <v>23.113</v>
      </c>
      <c r="AE95" s="365">
        <f t="shared" ca="1" si="73"/>
        <v>24.266999999999999</v>
      </c>
    </row>
    <row r="96" spans="1:31">
      <c r="A96" s="357" t="s">
        <v>212</v>
      </c>
      <c r="B96" s="358" t="s">
        <v>213</v>
      </c>
      <c r="C96" s="357" t="s">
        <v>43</v>
      </c>
      <c r="D96" s="359" t="s">
        <v>214</v>
      </c>
      <c r="E96" s="357">
        <v>235</v>
      </c>
      <c r="F96" s="357">
        <v>5</v>
      </c>
      <c r="G96" s="360">
        <f t="shared" ca="1" si="57"/>
        <v>24.957000000000001</v>
      </c>
      <c r="H96" s="360">
        <f t="shared" ca="1" si="58"/>
        <v>26.204999999999998</v>
      </c>
      <c r="I96" s="360">
        <f t="shared" ca="1" si="59"/>
        <v>27.515000000000001</v>
      </c>
      <c r="J96" s="360">
        <f t="shared" ca="1" si="60"/>
        <v>28.89</v>
      </c>
      <c r="K96" s="360">
        <f t="shared" ca="1" si="61"/>
        <v>30.335999999999999</v>
      </c>
      <c r="L96" s="321"/>
      <c r="M96" s="293" t="s">
        <v>588</v>
      </c>
      <c r="N96" s="290" t="str">
        <f t="shared" si="62"/>
        <v>05920C</v>
      </c>
      <c r="O96" s="361" t="str">
        <f t="shared" si="63"/>
        <v>073</v>
      </c>
      <c r="P96" s="290" t="str">
        <f t="shared" si="64"/>
        <v xml:space="preserve">Laboratory Technician </v>
      </c>
      <c r="Q96" s="362" cm="1">
        <f t="array" aca="1" ref="Q96" ca="1">ROUND(IF($M96="Y",VLOOKUP($N96,INDIRECT($O$3),Q$8,0)*INDIRECT($N$2),VLOOKUP($N96,INDIRECT($O$3),Q$8,0)),IF(LEFT($C96,1)="N",3,0))</f>
        <v>24.957000000000001</v>
      </c>
      <c r="R96" s="362" cm="1">
        <f t="array" aca="1" ref="R96" ca="1">ROUND(IF($M96="Y",VLOOKUP($N96,INDIRECT($O$3),R$8,0)*INDIRECT($N$2),VLOOKUP($N96,INDIRECT($O$3),R$8,0)),IF(LEFT($C96,1)="N",3,0))</f>
        <v>26.204999999999998</v>
      </c>
      <c r="S96" s="362" cm="1">
        <f t="array" aca="1" ref="S96" ca="1">ROUND(IF($M96="Y",VLOOKUP($N96,INDIRECT($O$3),S$8,0)*INDIRECT($N$2),VLOOKUP($N96,INDIRECT($O$3),S$8,0)),IF(LEFT($C96,1)="N",3,0))</f>
        <v>27.515000000000001</v>
      </c>
      <c r="T96" s="362" cm="1">
        <f t="array" aca="1" ref="T96" ca="1">ROUND(IF($M96="Y",VLOOKUP($N96,INDIRECT($O$3),T$8,0)*INDIRECT($N$2),VLOOKUP($N96,INDIRECT($O$3),T$8,0)),IF(LEFT($C96,1)="N",3,0))</f>
        <v>28.89</v>
      </c>
      <c r="U96" s="362" cm="1">
        <f t="array" aca="1" ref="U96" ca="1">ROUND(IF($M96="Y",VLOOKUP($N96,INDIRECT($O$3),U$8,0)*INDIRECT($N$2),VLOOKUP($N96,INDIRECT($O$3),U$8,0)),IF(LEFT($C96,1)="N",3,0))</f>
        <v>30.335999999999999</v>
      </c>
      <c r="W96" s="363" t="str">
        <f t="shared" si="67"/>
        <v>Y</v>
      </c>
      <c r="X96" s="313" t="str">
        <f t="shared" si="68"/>
        <v>05920C</v>
      </c>
      <c r="Y96" s="364" t="str">
        <f t="shared" si="65"/>
        <v>073</v>
      </c>
      <c r="Z96" s="313" t="str">
        <f t="shared" si="66"/>
        <v xml:space="preserve">Laboratory Technician </v>
      </c>
      <c r="AA96" s="365">
        <f t="shared" ca="1" si="69"/>
        <v>24.957000000000001</v>
      </c>
      <c r="AB96" s="365">
        <f t="shared" ca="1" si="70"/>
        <v>26.204999999999998</v>
      </c>
      <c r="AC96" s="365">
        <f t="shared" ca="1" si="71"/>
        <v>27.515000000000001</v>
      </c>
      <c r="AD96" s="365">
        <f t="shared" ca="1" si="72"/>
        <v>28.89</v>
      </c>
      <c r="AE96" s="365">
        <f t="shared" ca="1" si="73"/>
        <v>30.335999999999999</v>
      </c>
    </row>
    <row r="97" spans="1:31">
      <c r="A97" s="357" t="s">
        <v>215</v>
      </c>
      <c r="B97" s="358" t="s">
        <v>66</v>
      </c>
      <c r="C97" s="357" t="s">
        <v>43</v>
      </c>
      <c r="D97" s="359" t="s">
        <v>216</v>
      </c>
      <c r="E97" s="357">
        <v>330</v>
      </c>
      <c r="F97" s="357">
        <v>7</v>
      </c>
      <c r="G97" s="360">
        <f t="shared" ca="1" si="57"/>
        <v>29.391999999999999</v>
      </c>
      <c r="H97" s="360">
        <f t="shared" ca="1" si="58"/>
        <v>30.861999999999998</v>
      </c>
      <c r="I97" s="360">
        <f t="shared" ca="1" si="59"/>
        <v>32.405000000000001</v>
      </c>
      <c r="J97" s="360">
        <f t="shared" ca="1" si="60"/>
        <v>34.026000000000003</v>
      </c>
      <c r="K97" s="360">
        <f t="shared" ca="1" si="61"/>
        <v>35.725999999999999</v>
      </c>
      <c r="L97" s="321"/>
      <c r="M97" s="293" t="s">
        <v>588</v>
      </c>
      <c r="N97" s="290" t="str">
        <f t="shared" si="62"/>
        <v>05952C</v>
      </c>
      <c r="O97" s="361" t="str">
        <f t="shared" si="63"/>
        <v>064</v>
      </c>
      <c r="P97" s="290" t="str">
        <f t="shared" si="64"/>
        <v>Lead Code Compliance Specialist -Traffic</v>
      </c>
      <c r="Q97" s="362" cm="1">
        <f t="array" aca="1" ref="Q97" ca="1">ROUND(IF($M97="Y",VLOOKUP($N97,INDIRECT($O$3),Q$8,0)*INDIRECT($N$2),VLOOKUP($N97,INDIRECT($O$3),Q$8,0)),IF(LEFT($C97,1)="N",3,0))</f>
        <v>29.391999999999999</v>
      </c>
      <c r="R97" s="362" cm="1">
        <f t="array" aca="1" ref="R97" ca="1">ROUND(IF($M97="Y",VLOOKUP($N97,INDIRECT($O$3),R$8,0)*INDIRECT($N$2),VLOOKUP($N97,INDIRECT($O$3),R$8,0)),IF(LEFT($C97,1)="N",3,0))</f>
        <v>30.861999999999998</v>
      </c>
      <c r="S97" s="362" cm="1">
        <f t="array" aca="1" ref="S97" ca="1">ROUND(IF($M97="Y",VLOOKUP($N97,INDIRECT($O$3),S$8,0)*INDIRECT($N$2),VLOOKUP($N97,INDIRECT($O$3),S$8,0)),IF(LEFT($C97,1)="N",3,0))</f>
        <v>32.405000000000001</v>
      </c>
      <c r="T97" s="362" cm="1">
        <f t="array" aca="1" ref="T97" ca="1">ROUND(IF($M97="Y",VLOOKUP($N97,INDIRECT($O$3),T$8,0)*INDIRECT($N$2),VLOOKUP($N97,INDIRECT($O$3),T$8,0)),IF(LEFT($C97,1)="N",3,0))</f>
        <v>34.026000000000003</v>
      </c>
      <c r="U97" s="362" cm="1">
        <f t="array" aca="1" ref="U97" ca="1">ROUND(IF($M97="Y",VLOOKUP($N97,INDIRECT($O$3),U$8,0)*INDIRECT($N$2),VLOOKUP($N97,INDIRECT($O$3),U$8,0)),IF(LEFT($C97,1)="N",3,0))</f>
        <v>35.725999999999999</v>
      </c>
      <c r="W97" s="363" t="str">
        <f t="shared" si="67"/>
        <v>Y</v>
      </c>
      <c r="X97" s="313" t="str">
        <f t="shared" si="68"/>
        <v>05952C</v>
      </c>
      <c r="Y97" s="364" t="str">
        <f t="shared" si="65"/>
        <v>064</v>
      </c>
      <c r="Z97" s="313" t="str">
        <f t="shared" si="66"/>
        <v>Lead Code Compliance Specialist -Traffic</v>
      </c>
      <c r="AA97" s="365">
        <f t="shared" ca="1" si="69"/>
        <v>29.391999999999999</v>
      </c>
      <c r="AB97" s="365">
        <f t="shared" ca="1" si="70"/>
        <v>30.861999999999998</v>
      </c>
      <c r="AC97" s="365">
        <f t="shared" ca="1" si="71"/>
        <v>32.405000000000001</v>
      </c>
      <c r="AD97" s="365">
        <f t="shared" ca="1" si="72"/>
        <v>34.026000000000003</v>
      </c>
      <c r="AE97" s="365">
        <f t="shared" ca="1" si="73"/>
        <v>35.725999999999999</v>
      </c>
    </row>
    <row r="98" spans="1:31">
      <c r="A98" s="357" t="s">
        <v>217</v>
      </c>
      <c r="B98" s="358" t="s">
        <v>218</v>
      </c>
      <c r="C98" s="357" t="s">
        <v>43</v>
      </c>
      <c r="D98" s="359" t="s">
        <v>219</v>
      </c>
      <c r="E98" s="357">
        <v>410</v>
      </c>
      <c r="F98" s="357">
        <v>9</v>
      </c>
      <c r="G98" s="360">
        <f t="shared" ca="1" si="57"/>
        <v>36.32</v>
      </c>
      <c r="H98" s="360">
        <f t="shared" ca="1" si="58"/>
        <v>38.134999999999998</v>
      </c>
      <c r="I98" s="360">
        <f t="shared" ca="1" si="59"/>
        <v>40.042999999999999</v>
      </c>
      <c r="J98" s="360">
        <f t="shared" ca="1" si="60"/>
        <v>42.042999999999999</v>
      </c>
      <c r="K98" s="360">
        <f t="shared" ca="1" si="61"/>
        <v>44.148000000000003</v>
      </c>
      <c r="L98" s="321"/>
      <c r="M98" s="293" t="s">
        <v>588</v>
      </c>
      <c r="N98" s="290" t="str">
        <f t="shared" si="62"/>
        <v>05985C</v>
      </c>
      <c r="O98" s="361" t="str">
        <f t="shared" si="63"/>
        <v>101</v>
      </c>
      <c r="P98" s="290" t="str">
        <f t="shared" si="64"/>
        <v xml:space="preserve">Lead Inspector Housing </v>
      </c>
      <c r="Q98" s="362" cm="1">
        <f t="array" aca="1" ref="Q98" ca="1">ROUND(IF($M98="Y",VLOOKUP($N98,INDIRECT($O$3),Q$8,0)*INDIRECT($N$2),VLOOKUP($N98,INDIRECT($O$3),Q$8,0)),IF(LEFT($C98,1)="N",3,0))</f>
        <v>36.32</v>
      </c>
      <c r="R98" s="362" cm="1">
        <f t="array" aca="1" ref="R98" ca="1">ROUND(IF($M98="Y",VLOOKUP($N98,INDIRECT($O$3),R$8,0)*INDIRECT($N$2),VLOOKUP($N98,INDIRECT($O$3),R$8,0)),IF(LEFT($C98,1)="N",3,0))</f>
        <v>38.134999999999998</v>
      </c>
      <c r="S98" s="362" cm="1">
        <f t="array" aca="1" ref="S98" ca="1">ROUND(IF($M98="Y",VLOOKUP($N98,INDIRECT($O$3),S$8,0)*INDIRECT($N$2),VLOOKUP($N98,INDIRECT($O$3),S$8,0)),IF(LEFT($C98,1)="N",3,0))</f>
        <v>40.042999999999999</v>
      </c>
      <c r="T98" s="362" cm="1">
        <f t="array" aca="1" ref="T98" ca="1">ROUND(IF($M98="Y",VLOOKUP($N98,INDIRECT($O$3),T$8,0)*INDIRECT($N$2),VLOOKUP($N98,INDIRECT($O$3),T$8,0)),IF(LEFT($C98,1)="N",3,0))</f>
        <v>42.042999999999999</v>
      </c>
      <c r="U98" s="362" cm="1">
        <f t="array" aca="1" ref="U98" ca="1">ROUND(IF($M98="Y",VLOOKUP($N98,INDIRECT($O$3),U$8,0)*INDIRECT($N$2),VLOOKUP($N98,INDIRECT($O$3),U$8,0)),IF(LEFT($C98,1)="N",3,0))</f>
        <v>44.148000000000003</v>
      </c>
      <c r="W98" s="363" t="str">
        <f t="shared" si="67"/>
        <v>Y</v>
      </c>
      <c r="X98" s="313" t="str">
        <f t="shared" si="68"/>
        <v>05985C</v>
      </c>
      <c r="Y98" s="364" t="str">
        <f t="shared" si="65"/>
        <v>101</v>
      </c>
      <c r="Z98" s="313" t="str">
        <f t="shared" si="66"/>
        <v xml:space="preserve">Lead Inspector Housing </v>
      </c>
      <c r="AA98" s="365">
        <f t="shared" ca="1" si="69"/>
        <v>36.32</v>
      </c>
      <c r="AB98" s="365">
        <f t="shared" ca="1" si="70"/>
        <v>38.134999999999998</v>
      </c>
      <c r="AC98" s="365">
        <f t="shared" ca="1" si="71"/>
        <v>40.042999999999999</v>
      </c>
      <c r="AD98" s="365">
        <f t="shared" ca="1" si="72"/>
        <v>42.042999999999999</v>
      </c>
      <c r="AE98" s="365">
        <f t="shared" ca="1" si="73"/>
        <v>44.148000000000003</v>
      </c>
    </row>
    <row r="99" spans="1:31">
      <c r="A99" s="357" t="s">
        <v>220</v>
      </c>
      <c r="B99" s="358">
        <v>101</v>
      </c>
      <c r="C99" s="357" t="s">
        <v>43</v>
      </c>
      <c r="D99" s="359" t="s">
        <v>453</v>
      </c>
      <c r="E99" s="357">
        <v>415</v>
      </c>
      <c r="F99" s="357">
        <v>9</v>
      </c>
      <c r="G99" s="360">
        <f t="shared" ca="1" si="57"/>
        <v>36.32</v>
      </c>
      <c r="H99" s="360">
        <f t="shared" ca="1" si="58"/>
        <v>38.134999999999998</v>
      </c>
      <c r="I99" s="360">
        <f t="shared" ca="1" si="59"/>
        <v>40.042999999999999</v>
      </c>
      <c r="J99" s="360">
        <f t="shared" ca="1" si="60"/>
        <v>42.042999999999999</v>
      </c>
      <c r="K99" s="360">
        <f t="shared" ca="1" si="61"/>
        <v>44.148000000000003</v>
      </c>
      <c r="L99" s="321"/>
      <c r="M99" s="293" t="s">
        <v>588</v>
      </c>
      <c r="N99" s="290" t="str">
        <f t="shared" si="62"/>
        <v>05995C</v>
      </c>
      <c r="O99" s="361">
        <f t="shared" si="63"/>
        <v>101</v>
      </c>
      <c r="P99" s="290" t="str">
        <f t="shared" si="64"/>
        <v>Lead Inspector Licenses &amp; Con Services</v>
      </c>
      <c r="Q99" s="362" cm="1">
        <f t="array" aca="1" ref="Q99" ca="1">ROUND(IF($M99="Y",VLOOKUP($N99,INDIRECT($O$3),Q$8,0)*INDIRECT($N$2),VLOOKUP($N99,INDIRECT($O$3),Q$8,0)),IF(LEFT($C99,1)="N",3,0))</f>
        <v>36.32</v>
      </c>
      <c r="R99" s="362" cm="1">
        <f t="array" aca="1" ref="R99" ca="1">ROUND(IF($M99="Y",VLOOKUP($N99,INDIRECT($O$3),R$8,0)*INDIRECT($N$2),VLOOKUP($N99,INDIRECT($O$3),R$8,0)),IF(LEFT($C99,1)="N",3,0))</f>
        <v>38.134999999999998</v>
      </c>
      <c r="S99" s="362" cm="1">
        <f t="array" aca="1" ref="S99" ca="1">ROUND(IF($M99="Y",VLOOKUP($N99,INDIRECT($O$3),S$8,0)*INDIRECT($N$2),VLOOKUP($N99,INDIRECT($O$3),S$8,0)),IF(LEFT($C99,1)="N",3,0))</f>
        <v>40.042999999999999</v>
      </c>
      <c r="T99" s="362" cm="1">
        <f t="array" aca="1" ref="T99" ca="1">ROUND(IF($M99="Y",VLOOKUP($N99,INDIRECT($O$3),T$8,0)*INDIRECT($N$2),VLOOKUP($N99,INDIRECT($O$3),T$8,0)),IF(LEFT($C99,1)="N",3,0))</f>
        <v>42.042999999999999</v>
      </c>
      <c r="U99" s="362" cm="1">
        <f t="array" aca="1" ref="U99" ca="1">ROUND(IF($M99="Y",VLOOKUP($N99,INDIRECT($O$3),U$8,0)*INDIRECT($N$2),VLOOKUP($N99,INDIRECT($O$3),U$8,0)),IF(LEFT($C99,1)="N",3,0))</f>
        <v>44.148000000000003</v>
      </c>
      <c r="W99" s="363" t="str">
        <f t="shared" si="67"/>
        <v>Y</v>
      </c>
      <c r="X99" s="313" t="str">
        <f t="shared" si="68"/>
        <v>05995C</v>
      </c>
      <c r="Y99" s="364">
        <f t="shared" si="65"/>
        <v>101</v>
      </c>
      <c r="Z99" s="313" t="str">
        <f t="shared" si="66"/>
        <v>Lead Inspector Licenses &amp; Con Services</v>
      </c>
      <c r="AA99" s="365">
        <f t="shared" ca="1" si="69"/>
        <v>36.32</v>
      </c>
      <c r="AB99" s="365">
        <f t="shared" ca="1" si="70"/>
        <v>38.134999999999998</v>
      </c>
      <c r="AC99" s="365">
        <f t="shared" ca="1" si="71"/>
        <v>40.042999999999999</v>
      </c>
      <c r="AD99" s="365">
        <f t="shared" ca="1" si="72"/>
        <v>42.042999999999999</v>
      </c>
      <c r="AE99" s="365">
        <f t="shared" ca="1" si="73"/>
        <v>44.148000000000003</v>
      </c>
    </row>
    <row r="100" spans="1:31">
      <c r="A100" s="357" t="s">
        <v>222</v>
      </c>
      <c r="B100" s="358">
        <v>101</v>
      </c>
      <c r="C100" s="357" t="s">
        <v>43</v>
      </c>
      <c r="D100" s="359" t="s">
        <v>455</v>
      </c>
      <c r="E100" s="357">
        <v>410</v>
      </c>
      <c r="F100" s="357">
        <v>9</v>
      </c>
      <c r="G100" s="360">
        <f t="shared" ca="1" si="57"/>
        <v>36.32</v>
      </c>
      <c r="H100" s="360">
        <f t="shared" ca="1" si="58"/>
        <v>38.134999999999998</v>
      </c>
      <c r="I100" s="360">
        <f t="shared" ca="1" si="59"/>
        <v>40.042999999999999</v>
      </c>
      <c r="J100" s="360">
        <f t="shared" ca="1" si="60"/>
        <v>42.042999999999999</v>
      </c>
      <c r="K100" s="360">
        <f t="shared" ca="1" si="61"/>
        <v>44.148000000000003</v>
      </c>
      <c r="L100" s="321"/>
      <c r="M100" s="293" t="s">
        <v>588</v>
      </c>
      <c r="N100" s="290" t="str">
        <f t="shared" si="62"/>
        <v>06005C</v>
      </c>
      <c r="O100" s="361">
        <f t="shared" si="63"/>
        <v>101</v>
      </c>
      <c r="P100" s="290" t="str">
        <f t="shared" si="64"/>
        <v>Lead Inspector Problem Properties</v>
      </c>
      <c r="Q100" s="362" cm="1">
        <f t="array" aca="1" ref="Q100" ca="1">ROUND(IF($M100="Y",VLOOKUP($N100,INDIRECT($O$3),Q$8,0)*INDIRECT($N$2),VLOOKUP($N100,INDIRECT($O$3),Q$8,0)),IF(LEFT($C100,1)="N",3,0))</f>
        <v>36.32</v>
      </c>
      <c r="R100" s="362" cm="1">
        <f t="array" aca="1" ref="R100" ca="1">ROUND(IF($M100="Y",VLOOKUP($N100,INDIRECT($O$3),R$8,0)*INDIRECT($N$2),VLOOKUP($N100,INDIRECT($O$3),R$8,0)),IF(LEFT($C100,1)="N",3,0))</f>
        <v>38.134999999999998</v>
      </c>
      <c r="S100" s="362" cm="1">
        <f t="array" aca="1" ref="S100" ca="1">ROUND(IF($M100="Y",VLOOKUP($N100,INDIRECT($O$3),S$8,0)*INDIRECT($N$2),VLOOKUP($N100,INDIRECT($O$3),S$8,0)),IF(LEFT($C100,1)="N",3,0))</f>
        <v>40.042999999999999</v>
      </c>
      <c r="T100" s="362" cm="1">
        <f t="array" aca="1" ref="T100" ca="1">ROUND(IF($M100="Y",VLOOKUP($N100,INDIRECT($O$3),T$8,0)*INDIRECT($N$2),VLOOKUP($N100,INDIRECT($O$3),T$8,0)),IF(LEFT($C100,1)="N",3,0))</f>
        <v>42.042999999999999</v>
      </c>
      <c r="U100" s="362" cm="1">
        <f t="array" aca="1" ref="U100" ca="1">ROUND(IF($M100="Y",VLOOKUP($N100,INDIRECT($O$3),U$8,0)*INDIRECT($N$2),VLOOKUP($N100,INDIRECT($O$3),U$8,0)),IF(LEFT($C100,1)="N",3,0))</f>
        <v>44.148000000000003</v>
      </c>
      <c r="W100" s="363" t="str">
        <f t="shared" si="67"/>
        <v>Y</v>
      </c>
      <c r="X100" s="313" t="str">
        <f t="shared" si="68"/>
        <v>06005C</v>
      </c>
      <c r="Y100" s="364">
        <f t="shared" si="65"/>
        <v>101</v>
      </c>
      <c r="Z100" s="313" t="str">
        <f t="shared" si="66"/>
        <v>Lead Inspector Problem Properties</v>
      </c>
      <c r="AA100" s="365">
        <f t="shared" ca="1" si="69"/>
        <v>36.32</v>
      </c>
      <c r="AB100" s="365">
        <f t="shared" ca="1" si="70"/>
        <v>38.134999999999998</v>
      </c>
      <c r="AC100" s="365">
        <f t="shared" ca="1" si="71"/>
        <v>40.042999999999999</v>
      </c>
      <c r="AD100" s="365">
        <f t="shared" ca="1" si="72"/>
        <v>42.042999999999999</v>
      </c>
      <c r="AE100" s="365">
        <f t="shared" ca="1" si="73"/>
        <v>44.148000000000003</v>
      </c>
    </row>
    <row r="101" spans="1:31">
      <c r="A101" s="357" t="s">
        <v>224</v>
      </c>
      <c r="B101" s="358" t="s">
        <v>105</v>
      </c>
      <c r="C101" s="357" t="s">
        <v>43</v>
      </c>
      <c r="D101" s="359" t="s">
        <v>225</v>
      </c>
      <c r="E101" s="357">
        <v>280</v>
      </c>
      <c r="F101" s="357">
        <v>6</v>
      </c>
      <c r="G101" s="360">
        <f t="shared" ca="1" si="57"/>
        <v>26.158999999999999</v>
      </c>
      <c r="H101" s="360">
        <f t="shared" ca="1" si="58"/>
        <v>27.468</v>
      </c>
      <c r="I101" s="360">
        <f t="shared" ca="1" si="59"/>
        <v>28.841000000000001</v>
      </c>
      <c r="J101" s="360">
        <f t="shared" ca="1" si="60"/>
        <v>30.283999999999999</v>
      </c>
      <c r="K101" s="360">
        <f t="shared" ca="1" si="61"/>
        <v>31.797999999999998</v>
      </c>
      <c r="L101" s="321"/>
      <c r="M101" s="293" t="s">
        <v>588</v>
      </c>
      <c r="N101" s="290" t="str">
        <f t="shared" si="62"/>
        <v>06070C</v>
      </c>
      <c r="O101" s="361" t="str">
        <f t="shared" si="63"/>
        <v>076</v>
      </c>
      <c r="P101" s="290" t="str">
        <f t="shared" si="64"/>
        <v>Legal Secretary-C</v>
      </c>
      <c r="Q101" s="362" cm="1">
        <f t="array" aca="1" ref="Q101" ca="1">ROUND(IF($M101="Y",VLOOKUP($N101,INDIRECT($O$3),Q$8,0)*INDIRECT($N$2),VLOOKUP($N101,INDIRECT($O$3),Q$8,0)),IF(LEFT($C101,1)="N",3,0))</f>
        <v>26.158999999999999</v>
      </c>
      <c r="R101" s="362" cm="1">
        <f t="array" aca="1" ref="R101" ca="1">ROUND(IF($M101="Y",VLOOKUP($N101,INDIRECT($O$3),R$8,0)*INDIRECT($N$2),VLOOKUP($N101,INDIRECT($O$3),R$8,0)),IF(LEFT($C101,1)="N",3,0))</f>
        <v>27.468</v>
      </c>
      <c r="S101" s="362" cm="1">
        <f t="array" aca="1" ref="S101" ca="1">ROUND(IF($M101="Y",VLOOKUP($N101,INDIRECT($O$3),S$8,0)*INDIRECT($N$2),VLOOKUP($N101,INDIRECT($O$3),S$8,0)),IF(LEFT($C101,1)="N",3,0))</f>
        <v>28.841000000000001</v>
      </c>
      <c r="T101" s="362" cm="1">
        <f t="array" aca="1" ref="T101" ca="1">ROUND(IF($M101="Y",VLOOKUP($N101,INDIRECT($O$3),T$8,0)*INDIRECT($N$2),VLOOKUP($N101,INDIRECT($O$3),T$8,0)),IF(LEFT($C101,1)="N",3,0))</f>
        <v>30.283999999999999</v>
      </c>
      <c r="U101" s="362" cm="1">
        <f t="array" aca="1" ref="U101" ca="1">ROUND(IF($M101="Y",VLOOKUP($N101,INDIRECT($O$3),U$8,0)*INDIRECT($N$2),VLOOKUP($N101,INDIRECT($O$3),U$8,0)),IF(LEFT($C101,1)="N",3,0))</f>
        <v>31.797999999999998</v>
      </c>
      <c r="W101" s="363" t="str">
        <f t="shared" si="67"/>
        <v>Y</v>
      </c>
      <c r="X101" s="313" t="str">
        <f t="shared" si="68"/>
        <v>06070C</v>
      </c>
      <c r="Y101" s="364" t="str">
        <f t="shared" si="65"/>
        <v>076</v>
      </c>
      <c r="Z101" s="313" t="str">
        <f t="shared" si="66"/>
        <v>Legal Secretary-C</v>
      </c>
      <c r="AA101" s="365">
        <f t="shared" ca="1" si="69"/>
        <v>26.158999999999999</v>
      </c>
      <c r="AB101" s="365">
        <f t="shared" ca="1" si="70"/>
        <v>27.468</v>
      </c>
      <c r="AC101" s="365">
        <f t="shared" ca="1" si="71"/>
        <v>28.841000000000001</v>
      </c>
      <c r="AD101" s="365">
        <f t="shared" ca="1" si="72"/>
        <v>30.283999999999999</v>
      </c>
      <c r="AE101" s="365">
        <f t="shared" ca="1" si="73"/>
        <v>31.797999999999998</v>
      </c>
    </row>
    <row r="102" spans="1:31">
      <c r="A102" s="357" t="s">
        <v>226</v>
      </c>
      <c r="B102" s="358" t="s">
        <v>163</v>
      </c>
      <c r="C102" s="357" t="s">
        <v>43</v>
      </c>
      <c r="D102" s="359" t="s">
        <v>227</v>
      </c>
      <c r="E102" s="357">
        <v>253</v>
      </c>
      <c r="F102" s="357">
        <v>5</v>
      </c>
      <c r="G102" s="360">
        <f t="shared" ca="1" si="57"/>
        <v>23.99</v>
      </c>
      <c r="H102" s="360">
        <f t="shared" ca="1" si="58"/>
        <v>25.189</v>
      </c>
      <c r="I102" s="360">
        <f t="shared" ca="1" si="59"/>
        <v>26.449000000000002</v>
      </c>
      <c r="J102" s="360">
        <f t="shared" ca="1" si="60"/>
        <v>27.771999999999998</v>
      </c>
      <c r="K102" s="360">
        <f t="shared" ca="1" si="61"/>
        <v>29.16</v>
      </c>
      <c r="L102" s="321"/>
      <c r="M102" s="293" t="s">
        <v>588</v>
      </c>
      <c r="N102" s="290" t="str">
        <f t="shared" si="62"/>
        <v>06080C</v>
      </c>
      <c r="O102" s="361" t="str">
        <f t="shared" si="63"/>
        <v>051</v>
      </c>
      <c r="P102" s="290" t="str">
        <f t="shared" si="64"/>
        <v xml:space="preserve">Legal Support Specialist </v>
      </c>
      <c r="Q102" s="362" cm="1">
        <f t="array" aca="1" ref="Q102" ca="1">ROUND(IF($M102="Y",VLOOKUP($N102,INDIRECT($O$3),Q$8,0)*INDIRECT($N$2),VLOOKUP($N102,INDIRECT($O$3),Q$8,0)),IF(LEFT($C102,1)="N",3,0))</f>
        <v>23.99</v>
      </c>
      <c r="R102" s="362" cm="1">
        <f t="array" aca="1" ref="R102" ca="1">ROUND(IF($M102="Y",VLOOKUP($N102,INDIRECT($O$3),R$8,0)*INDIRECT($N$2),VLOOKUP($N102,INDIRECT($O$3),R$8,0)),IF(LEFT($C102,1)="N",3,0))</f>
        <v>25.189</v>
      </c>
      <c r="S102" s="362" cm="1">
        <f t="array" aca="1" ref="S102" ca="1">ROUND(IF($M102="Y",VLOOKUP($N102,INDIRECT($O$3),S$8,0)*INDIRECT($N$2),VLOOKUP($N102,INDIRECT($O$3),S$8,0)),IF(LEFT($C102,1)="N",3,0))</f>
        <v>26.449000000000002</v>
      </c>
      <c r="T102" s="362" cm="1">
        <f t="array" aca="1" ref="T102" ca="1">ROUND(IF($M102="Y",VLOOKUP($N102,INDIRECT($O$3),T$8,0)*INDIRECT($N$2),VLOOKUP($N102,INDIRECT($O$3),T$8,0)),IF(LEFT($C102,1)="N",3,0))</f>
        <v>27.771999999999998</v>
      </c>
      <c r="U102" s="362" cm="1">
        <f t="array" aca="1" ref="U102" ca="1">ROUND(IF($M102="Y",VLOOKUP($N102,INDIRECT($O$3),U$8,0)*INDIRECT($N$2),VLOOKUP($N102,INDIRECT($O$3),U$8,0)),IF(LEFT($C102,1)="N",3,0))</f>
        <v>29.16</v>
      </c>
      <c r="W102" s="363" t="str">
        <f t="shared" si="67"/>
        <v>Y</v>
      </c>
      <c r="X102" s="313" t="str">
        <f t="shared" si="68"/>
        <v>06080C</v>
      </c>
      <c r="Y102" s="364" t="str">
        <f t="shared" si="65"/>
        <v>051</v>
      </c>
      <c r="Z102" s="313" t="str">
        <f t="shared" si="66"/>
        <v xml:space="preserve">Legal Support Specialist </v>
      </c>
      <c r="AA102" s="365">
        <f t="shared" ca="1" si="69"/>
        <v>23.99</v>
      </c>
      <c r="AB102" s="365">
        <f t="shared" ca="1" si="70"/>
        <v>25.189</v>
      </c>
      <c r="AC102" s="365">
        <f t="shared" ca="1" si="71"/>
        <v>26.449000000000002</v>
      </c>
      <c r="AD102" s="365">
        <f t="shared" ca="1" si="72"/>
        <v>27.771999999999998</v>
      </c>
      <c r="AE102" s="365">
        <f t="shared" ca="1" si="73"/>
        <v>29.16</v>
      </c>
    </row>
    <row r="103" spans="1:31">
      <c r="A103" s="357" t="s">
        <v>504</v>
      </c>
      <c r="B103" s="358">
        <v>164</v>
      </c>
      <c r="C103" s="357" t="s">
        <v>21</v>
      </c>
      <c r="D103" s="359" t="s">
        <v>487</v>
      </c>
      <c r="E103" s="357">
        <v>393</v>
      </c>
      <c r="F103" s="357">
        <v>8</v>
      </c>
      <c r="G103" s="360">
        <f t="shared" ca="1" si="57"/>
        <v>73054</v>
      </c>
      <c r="H103" s="360">
        <f t="shared" ca="1" si="58"/>
        <v>76706</v>
      </c>
      <c r="I103" s="360">
        <f t="shared" ca="1" si="59"/>
        <v>80542</v>
      </c>
      <c r="J103" s="360">
        <f t="shared" ca="1" si="60"/>
        <v>84569</v>
      </c>
      <c r="K103" s="360">
        <f t="shared" ca="1" si="61"/>
        <v>88796</v>
      </c>
      <c r="L103" s="321"/>
      <c r="M103" s="293" t="s">
        <v>588</v>
      </c>
      <c r="N103" s="290" t="str">
        <f t="shared" si="62"/>
        <v>52947C</v>
      </c>
      <c r="O103" s="361">
        <f t="shared" si="63"/>
        <v>164</v>
      </c>
      <c r="P103" s="290" t="str">
        <f t="shared" si="64"/>
        <v>Legislative Clerk</v>
      </c>
      <c r="Q103" s="362" cm="1">
        <f t="array" aca="1" ref="Q103" ca="1">ROUND(IF($M103="Y",VLOOKUP($N103,INDIRECT($O$3),Q$8,0)*INDIRECT($N$2),VLOOKUP($N103,INDIRECT($O$3),Q$8,0)),IF(LEFT($C103,1)="N",3,0))</f>
        <v>73054</v>
      </c>
      <c r="R103" s="362" cm="1">
        <f t="array" aca="1" ref="R103" ca="1">ROUND(IF($M103="Y",VLOOKUP($N103,INDIRECT($O$3),R$8,0)*INDIRECT($N$2),VLOOKUP($N103,INDIRECT($O$3),R$8,0)),IF(LEFT($C103,1)="N",3,0))</f>
        <v>76706</v>
      </c>
      <c r="S103" s="362" cm="1">
        <f t="array" aca="1" ref="S103" ca="1">ROUND(IF($M103="Y",VLOOKUP($N103,INDIRECT($O$3),S$8,0)*INDIRECT($N$2),VLOOKUP($N103,INDIRECT($O$3),S$8,0)),IF(LEFT($C103,1)="N",3,0))</f>
        <v>80542</v>
      </c>
      <c r="T103" s="362" cm="1">
        <f t="array" aca="1" ref="T103" ca="1">ROUND(IF($M103="Y",VLOOKUP($N103,INDIRECT($O$3),T$8,0)*INDIRECT($N$2),VLOOKUP($N103,INDIRECT($O$3),T$8,0)),IF(LEFT($C103,1)="N",3,0))</f>
        <v>84569</v>
      </c>
      <c r="U103" s="362" cm="1">
        <f t="array" aca="1" ref="U103" ca="1">ROUND(IF($M103="Y",VLOOKUP($N103,INDIRECT($O$3),U$8,0)*INDIRECT($N$2),VLOOKUP($N103,INDIRECT($O$3),U$8,0)),IF(LEFT($C103,1)="N",3,0))</f>
        <v>88796</v>
      </c>
      <c r="W103" s="363" t="str">
        <f t="shared" si="67"/>
        <v>Y</v>
      </c>
      <c r="X103" s="313" t="str">
        <f t="shared" si="68"/>
        <v>52947C</v>
      </c>
      <c r="Y103" s="364">
        <f t="shared" si="65"/>
        <v>164</v>
      </c>
      <c r="Z103" s="313" t="str">
        <f t="shared" si="66"/>
        <v>Legislative Clerk</v>
      </c>
      <c r="AA103" s="365">
        <f t="shared" ca="1" si="69"/>
        <v>35.122999999999998</v>
      </c>
      <c r="AB103" s="365">
        <f t="shared" ca="1" si="70"/>
        <v>36.878</v>
      </c>
      <c r="AC103" s="365">
        <f t="shared" ca="1" si="71"/>
        <v>38.722999999999999</v>
      </c>
      <c r="AD103" s="365">
        <f t="shared" ca="1" si="72"/>
        <v>40.658999999999999</v>
      </c>
      <c r="AE103" s="365">
        <f t="shared" ca="1" si="73"/>
        <v>42.690999999999995</v>
      </c>
    </row>
    <row r="104" spans="1:31">
      <c r="A104" s="368" t="s">
        <v>31</v>
      </c>
      <c r="B104" s="358" t="s">
        <v>24</v>
      </c>
      <c r="C104" s="368" t="s">
        <v>21</v>
      </c>
      <c r="D104" s="369" t="s">
        <v>32</v>
      </c>
      <c r="E104" s="368">
        <v>383</v>
      </c>
      <c r="F104" s="368">
        <v>8</v>
      </c>
      <c r="G104" s="360">
        <f t="shared" ca="1" si="57"/>
        <v>70789</v>
      </c>
      <c r="H104" s="360">
        <f t="shared" ca="1" si="58"/>
        <v>74329</v>
      </c>
      <c r="I104" s="360">
        <f t="shared" ca="1" si="59"/>
        <v>78045</v>
      </c>
      <c r="J104" s="360">
        <f t="shared" ca="1" si="60"/>
        <v>81947</v>
      </c>
      <c r="K104" s="360">
        <f t="shared" ca="1" si="61"/>
        <v>86044</v>
      </c>
      <c r="L104" s="321"/>
      <c r="M104" s="293" t="s">
        <v>588</v>
      </c>
      <c r="N104" s="290" t="str">
        <f t="shared" si="62"/>
        <v>06150C</v>
      </c>
      <c r="O104" s="361" t="str">
        <f t="shared" si="63"/>
        <v>097</v>
      </c>
      <c r="P104" s="290" t="str">
        <f t="shared" si="64"/>
        <v>Liability Investigator</v>
      </c>
      <c r="Q104" s="362" cm="1">
        <f t="array" aca="1" ref="Q104" ca="1">ROUND(IF($M104="Y",VLOOKUP($N104,INDIRECT($O$3),Q$8,0)*INDIRECT($N$2),VLOOKUP($N104,INDIRECT($O$3),Q$8,0)),IF(LEFT($C104,1)="N",3,0))</f>
        <v>70789</v>
      </c>
      <c r="R104" s="362" cm="1">
        <f t="array" aca="1" ref="R104" ca="1">ROUND(IF($M104="Y",VLOOKUP($N104,INDIRECT($O$3),R$8,0)*INDIRECT($N$2),VLOOKUP($N104,INDIRECT($O$3),R$8,0)),IF(LEFT($C104,1)="N",3,0))</f>
        <v>74329</v>
      </c>
      <c r="S104" s="362" cm="1">
        <f t="array" aca="1" ref="S104" ca="1">ROUND(IF($M104="Y",VLOOKUP($N104,INDIRECT($O$3),S$8,0)*INDIRECT($N$2),VLOOKUP($N104,INDIRECT($O$3),S$8,0)),IF(LEFT($C104,1)="N",3,0))</f>
        <v>78045</v>
      </c>
      <c r="T104" s="362" cm="1">
        <f t="array" aca="1" ref="T104" ca="1">ROUND(IF($M104="Y",VLOOKUP($N104,INDIRECT($O$3),T$8,0)*INDIRECT($N$2),VLOOKUP($N104,INDIRECT($O$3),T$8,0)),IF(LEFT($C104,1)="N",3,0))</f>
        <v>81947</v>
      </c>
      <c r="U104" s="362" cm="1">
        <f t="array" aca="1" ref="U104" ca="1">ROUND(IF($M104="Y",VLOOKUP($N104,INDIRECT($O$3),U$8,0)*INDIRECT($N$2),VLOOKUP($N104,INDIRECT($O$3),U$8,0)),IF(LEFT($C104,1)="N",3,0))</f>
        <v>86044</v>
      </c>
      <c r="W104" s="363" t="str">
        <f t="shared" si="67"/>
        <v>Y</v>
      </c>
      <c r="X104" s="313" t="str">
        <f t="shared" si="68"/>
        <v>06150C</v>
      </c>
      <c r="Y104" s="364" t="str">
        <f t="shared" si="65"/>
        <v>097</v>
      </c>
      <c r="Z104" s="313" t="str">
        <f t="shared" si="66"/>
        <v>Liability Investigator</v>
      </c>
      <c r="AA104" s="365">
        <f t="shared" ca="1" si="69"/>
        <v>34.033999999999999</v>
      </c>
      <c r="AB104" s="365">
        <f t="shared" ca="1" si="70"/>
        <v>35.735999999999997</v>
      </c>
      <c r="AC104" s="365">
        <f t="shared" ca="1" si="71"/>
        <v>37.521999999999998</v>
      </c>
      <c r="AD104" s="365">
        <f t="shared" ca="1" si="72"/>
        <v>39.397999999999996</v>
      </c>
      <c r="AE104" s="365">
        <f t="shared" ca="1" si="73"/>
        <v>41.367999999999995</v>
      </c>
    </row>
    <row r="105" spans="1:31">
      <c r="A105" s="368" t="s">
        <v>33</v>
      </c>
      <c r="B105" s="358">
        <v>118</v>
      </c>
      <c r="C105" s="368" t="s">
        <v>21</v>
      </c>
      <c r="D105" s="369" t="s">
        <v>34</v>
      </c>
      <c r="E105" s="368">
        <v>458</v>
      </c>
      <c r="F105" s="368">
        <v>10</v>
      </c>
      <c r="G105" s="360">
        <f t="shared" ca="1" si="57"/>
        <v>82877</v>
      </c>
      <c r="H105" s="360">
        <f t="shared" ca="1" si="58"/>
        <v>87021</v>
      </c>
      <c r="I105" s="360">
        <f t="shared" ca="1" si="59"/>
        <v>91372</v>
      </c>
      <c r="J105" s="360">
        <f t="shared" ca="1" si="60"/>
        <v>95941</v>
      </c>
      <c r="K105" s="360">
        <f t="shared" ca="1" si="61"/>
        <v>100737</v>
      </c>
      <c r="L105" s="321"/>
      <c r="M105" s="293" t="s">
        <v>588</v>
      </c>
      <c r="N105" s="290" t="str">
        <f t="shared" si="62"/>
        <v>06738C</v>
      </c>
      <c r="O105" s="361">
        <f t="shared" si="63"/>
        <v>118</v>
      </c>
      <c r="P105" s="290" t="str">
        <f t="shared" si="64"/>
        <v>Manager Hazardous Material Inspections</v>
      </c>
      <c r="Q105" s="362" cm="1">
        <f t="array" aca="1" ref="Q105" ca="1">ROUND(IF($M105="Y",VLOOKUP($N105,INDIRECT($O$3),Q$8,0)*INDIRECT($N$2),VLOOKUP($N105,INDIRECT($O$3),Q$8,0)),IF(LEFT($C105,1)="N",3,0))</f>
        <v>82877</v>
      </c>
      <c r="R105" s="362" cm="1">
        <f t="array" aca="1" ref="R105" ca="1">ROUND(IF($M105="Y",VLOOKUP($N105,INDIRECT($O$3),R$8,0)*INDIRECT($N$2),VLOOKUP($N105,INDIRECT($O$3),R$8,0)),IF(LEFT($C105,1)="N",3,0))</f>
        <v>87021</v>
      </c>
      <c r="S105" s="362" cm="1">
        <f t="array" aca="1" ref="S105" ca="1">ROUND(IF($M105="Y",VLOOKUP($N105,INDIRECT($O$3),S$8,0)*INDIRECT($N$2),VLOOKUP($N105,INDIRECT($O$3),S$8,0)),IF(LEFT($C105,1)="N",3,0))</f>
        <v>91372</v>
      </c>
      <c r="T105" s="362" cm="1">
        <f t="array" aca="1" ref="T105" ca="1">ROUND(IF($M105="Y",VLOOKUP($N105,INDIRECT($O$3),T$8,0)*INDIRECT($N$2),VLOOKUP($N105,INDIRECT($O$3),T$8,0)),IF(LEFT($C105,1)="N",3,0))</f>
        <v>95941</v>
      </c>
      <c r="U105" s="362" cm="1">
        <f t="array" aca="1" ref="U105" ca="1">ROUND(IF($M105="Y",VLOOKUP($N105,INDIRECT($O$3),U$8,0)*INDIRECT($N$2),VLOOKUP($N105,INDIRECT($O$3),U$8,0)),IF(LEFT($C105,1)="N",3,0))</f>
        <v>100737</v>
      </c>
      <c r="W105" s="363" t="str">
        <f t="shared" si="67"/>
        <v>Y</v>
      </c>
      <c r="X105" s="313" t="str">
        <f t="shared" si="68"/>
        <v>06738C</v>
      </c>
      <c r="Y105" s="364">
        <f t="shared" si="65"/>
        <v>118</v>
      </c>
      <c r="Z105" s="313" t="str">
        <f t="shared" si="66"/>
        <v>Manager Hazardous Material Inspections</v>
      </c>
      <c r="AA105" s="365">
        <f t="shared" ca="1" si="69"/>
        <v>39.844999999999999</v>
      </c>
      <c r="AB105" s="365">
        <f t="shared" ca="1" si="70"/>
        <v>41.838000000000001</v>
      </c>
      <c r="AC105" s="365">
        <f t="shared" ca="1" si="71"/>
        <v>43.928999999999995</v>
      </c>
      <c r="AD105" s="365">
        <f t="shared" ca="1" si="72"/>
        <v>46.125999999999998</v>
      </c>
      <c r="AE105" s="365">
        <f t="shared" ca="1" si="73"/>
        <v>48.431999999999995</v>
      </c>
    </row>
    <row r="106" spans="1:31">
      <c r="A106" s="357" t="s">
        <v>228</v>
      </c>
      <c r="B106" s="358">
        <v>143</v>
      </c>
      <c r="C106" s="357" t="s">
        <v>43</v>
      </c>
      <c r="D106" s="359" t="s">
        <v>229</v>
      </c>
      <c r="E106" s="357">
        <v>310</v>
      </c>
      <c r="F106" s="357">
        <v>6</v>
      </c>
      <c r="G106" s="360">
        <f t="shared" ca="1" si="57"/>
        <v>28.300999999999998</v>
      </c>
      <c r="H106" s="360">
        <f t="shared" ca="1" si="58"/>
        <v>29.716999999999999</v>
      </c>
      <c r="I106" s="360">
        <f t="shared" ca="1" si="59"/>
        <v>31.202000000000002</v>
      </c>
      <c r="J106" s="360">
        <f t="shared" ca="1" si="60"/>
        <v>32.762999999999998</v>
      </c>
      <c r="K106" s="360">
        <f t="shared" ca="1" si="61"/>
        <v>34.401000000000003</v>
      </c>
      <c r="L106" s="321"/>
      <c r="M106" s="293" t="s">
        <v>588</v>
      </c>
      <c r="N106" s="290" t="str">
        <f t="shared" si="62"/>
        <v>07050C</v>
      </c>
      <c r="O106" s="361">
        <f t="shared" si="63"/>
        <v>143</v>
      </c>
      <c r="P106" s="290" t="str">
        <f t="shared" si="64"/>
        <v>Mayors Office Associate</v>
      </c>
      <c r="Q106" s="362" cm="1">
        <f t="array" aca="1" ref="Q106" ca="1">ROUND(IF($M106="Y",VLOOKUP($N106,INDIRECT($O$3),Q$8,0)*INDIRECT($N$2),VLOOKUP($N106,INDIRECT($O$3),Q$8,0)),IF(LEFT($C106,1)="N",3,0))</f>
        <v>28.300999999999998</v>
      </c>
      <c r="R106" s="362" cm="1">
        <f t="array" aca="1" ref="R106" ca="1">ROUND(IF($M106="Y",VLOOKUP($N106,INDIRECT($O$3),R$8,0)*INDIRECT($N$2),VLOOKUP($N106,INDIRECT($O$3),R$8,0)),IF(LEFT($C106,1)="N",3,0))</f>
        <v>29.716999999999999</v>
      </c>
      <c r="S106" s="362" cm="1">
        <f t="array" aca="1" ref="S106" ca="1">ROUND(IF($M106="Y",VLOOKUP($N106,INDIRECT($O$3),S$8,0)*INDIRECT($N$2),VLOOKUP($N106,INDIRECT($O$3),S$8,0)),IF(LEFT($C106,1)="N",3,0))</f>
        <v>31.202000000000002</v>
      </c>
      <c r="T106" s="362" cm="1">
        <f t="array" aca="1" ref="T106" ca="1">ROUND(IF($M106="Y",VLOOKUP($N106,INDIRECT($O$3),T$8,0)*INDIRECT($N$2),VLOOKUP($N106,INDIRECT($O$3),T$8,0)),IF(LEFT($C106,1)="N",3,0))</f>
        <v>32.762999999999998</v>
      </c>
      <c r="U106" s="362" cm="1">
        <f t="array" aca="1" ref="U106" ca="1">ROUND(IF($M106="Y",VLOOKUP($N106,INDIRECT($O$3),U$8,0)*INDIRECT($N$2),VLOOKUP($N106,INDIRECT($O$3),U$8,0)),IF(LEFT($C106,1)="N",3,0))</f>
        <v>34.401000000000003</v>
      </c>
      <c r="W106" s="363" t="str">
        <f t="shared" si="67"/>
        <v>Y</v>
      </c>
      <c r="X106" s="313" t="str">
        <f t="shared" si="68"/>
        <v>07050C</v>
      </c>
      <c r="Y106" s="364">
        <f t="shared" si="65"/>
        <v>143</v>
      </c>
      <c r="Z106" s="313" t="str">
        <f t="shared" si="66"/>
        <v>Mayors Office Associate</v>
      </c>
      <c r="AA106" s="365">
        <f t="shared" ca="1" si="69"/>
        <v>28.300999999999998</v>
      </c>
      <c r="AB106" s="365">
        <f t="shared" ca="1" si="70"/>
        <v>29.716999999999999</v>
      </c>
      <c r="AC106" s="365">
        <f t="shared" ca="1" si="71"/>
        <v>31.202000000000002</v>
      </c>
      <c r="AD106" s="365">
        <f t="shared" ca="1" si="72"/>
        <v>32.762999999999998</v>
      </c>
      <c r="AE106" s="365">
        <f t="shared" ca="1" si="73"/>
        <v>34.401000000000003</v>
      </c>
    </row>
    <row r="107" spans="1:31">
      <c r="A107" s="357" t="s">
        <v>230</v>
      </c>
      <c r="B107" s="358" t="s">
        <v>543</v>
      </c>
      <c r="C107" s="357" t="s">
        <v>43</v>
      </c>
      <c r="D107" s="359" t="s">
        <v>231</v>
      </c>
      <c r="E107" s="357">
        <v>298</v>
      </c>
      <c r="F107" s="357">
        <v>6</v>
      </c>
      <c r="G107" s="360">
        <f t="shared" ref="G107:G138" si="74">Q107</f>
        <v>27.222999999999999</v>
      </c>
      <c r="H107" s="360">
        <f t="shared" ref="H107:H138" si="75">R107</f>
        <v>28.582999999999998</v>
      </c>
      <c r="I107" s="360">
        <f t="shared" ref="I107:I138" si="76">S107</f>
        <v>30.012</v>
      </c>
      <c r="J107" s="360">
        <f t="shared" ref="J107:J138" si="77">T107</f>
        <v>31.513000000000002</v>
      </c>
      <c r="K107" s="360">
        <f t="shared" ref="K107:K138" si="78">U107</f>
        <v>33.088000000000001</v>
      </c>
      <c r="L107" s="321"/>
      <c r="M107" s="293" t="s">
        <v>588</v>
      </c>
      <c r="N107" s="290" t="str">
        <f t="shared" ref="N107:N138" si="79">A107</f>
        <v>07089C</v>
      </c>
      <c r="O107" s="361" t="str">
        <f t="shared" ref="O107:O138" si="80">B107</f>
        <v>161</v>
      </c>
      <c r="P107" s="290" t="str">
        <f t="shared" ref="P107:P138" si="81">D107</f>
        <v xml:space="preserve">Medical Assistant </v>
      </c>
      <c r="Q107" s="395">
        <v>27.222999999999999</v>
      </c>
      <c r="R107" s="395">
        <v>28.582999999999998</v>
      </c>
      <c r="S107" s="395">
        <v>30.012</v>
      </c>
      <c r="T107" s="395">
        <v>31.513000000000002</v>
      </c>
      <c r="U107" s="395">
        <v>33.088000000000001</v>
      </c>
      <c r="W107" s="363" t="str">
        <f t="shared" si="67"/>
        <v>Y</v>
      </c>
      <c r="X107" s="313" t="str">
        <f t="shared" si="68"/>
        <v>07089C</v>
      </c>
      <c r="Y107" s="364" t="str">
        <f t="shared" si="65"/>
        <v>161</v>
      </c>
      <c r="Z107" s="313" t="str">
        <f t="shared" si="66"/>
        <v xml:space="preserve">Medical Assistant </v>
      </c>
      <c r="AA107" s="365">
        <f t="shared" si="69"/>
        <v>27.222999999999999</v>
      </c>
      <c r="AB107" s="365">
        <f t="shared" si="70"/>
        <v>28.582999999999998</v>
      </c>
      <c r="AC107" s="365">
        <f t="shared" si="71"/>
        <v>30.012</v>
      </c>
      <c r="AD107" s="365">
        <f t="shared" si="72"/>
        <v>31.513000000000002</v>
      </c>
      <c r="AE107" s="365">
        <f t="shared" si="73"/>
        <v>33.088000000000001</v>
      </c>
    </row>
    <row r="108" spans="1:31">
      <c r="A108" s="357" t="s">
        <v>572</v>
      </c>
      <c r="B108" s="358" t="s">
        <v>292</v>
      </c>
      <c r="C108" s="357" t="s">
        <v>43</v>
      </c>
      <c r="D108" s="359" t="s">
        <v>568</v>
      </c>
      <c r="E108" s="357">
        <v>275</v>
      </c>
      <c r="F108" s="357">
        <v>6</v>
      </c>
      <c r="G108" s="360">
        <f t="shared" ca="1" si="74"/>
        <v>26.158999999999999</v>
      </c>
      <c r="H108" s="360">
        <f t="shared" ca="1" si="75"/>
        <v>27.468</v>
      </c>
      <c r="I108" s="360">
        <f t="shared" ca="1" si="76"/>
        <v>28.841000000000001</v>
      </c>
      <c r="J108" s="360">
        <f t="shared" ca="1" si="77"/>
        <v>30.283999999999999</v>
      </c>
      <c r="K108" s="360">
        <f t="shared" ca="1" si="78"/>
        <v>31.797999999999998</v>
      </c>
      <c r="L108" s="321"/>
      <c r="M108" s="293" t="s">
        <v>588</v>
      </c>
      <c r="N108" s="290" t="str">
        <f t="shared" si="79"/>
        <v>53011C</v>
      </c>
      <c r="O108" s="361" t="str">
        <f t="shared" si="80"/>
        <v>054</v>
      </c>
      <c r="P108" s="290" t="str">
        <f t="shared" si="81"/>
        <v>MPD Field Technology Specialist</v>
      </c>
      <c r="Q108" s="362" cm="1">
        <f t="array" aca="1" ref="Q108" ca="1">ROUND(IF($M108="Y",VLOOKUP($N108,INDIRECT($O$3),Q$8,0)*INDIRECT($N$2),VLOOKUP($N108,INDIRECT($O$3),Q$8,0)),IF(LEFT($C108,1)="N",3,0))</f>
        <v>26.158999999999999</v>
      </c>
      <c r="R108" s="362" cm="1">
        <f t="array" aca="1" ref="R108" ca="1">ROUND(IF($M108="Y",VLOOKUP($N108,INDIRECT($O$3),R$8,0)*INDIRECT($N$2),VLOOKUP($N108,INDIRECT($O$3),R$8,0)),IF(LEFT($C108,1)="N",3,0))</f>
        <v>27.468</v>
      </c>
      <c r="S108" s="362" cm="1">
        <f t="array" aca="1" ref="S108" ca="1">ROUND(IF($M108="Y",VLOOKUP($N108,INDIRECT($O$3),S$8,0)*INDIRECT($N$2),VLOOKUP($N108,INDIRECT($O$3),S$8,0)),IF(LEFT($C108,1)="N",3,0))</f>
        <v>28.841000000000001</v>
      </c>
      <c r="T108" s="362" cm="1">
        <f t="array" aca="1" ref="T108" ca="1">ROUND(IF($M108="Y",VLOOKUP($N108,INDIRECT($O$3),T$8,0)*INDIRECT($N$2),VLOOKUP($N108,INDIRECT($O$3),T$8,0)),IF(LEFT($C108,1)="N",3,0))</f>
        <v>30.283999999999999</v>
      </c>
      <c r="U108" s="362" cm="1">
        <f t="array" aca="1" ref="U108" ca="1">ROUND(IF($M108="Y",VLOOKUP($N108,INDIRECT($O$3),U$8,0)*INDIRECT($N$2),VLOOKUP($N108,INDIRECT($O$3),U$8,0)),IF(LEFT($C108,1)="N",3,0))</f>
        <v>31.797999999999998</v>
      </c>
      <c r="W108" s="363" t="str">
        <f t="shared" si="67"/>
        <v>Y</v>
      </c>
      <c r="X108" s="313" t="str">
        <f t="shared" si="68"/>
        <v>53011C</v>
      </c>
      <c r="Y108" s="364" t="str">
        <f t="shared" si="65"/>
        <v>054</v>
      </c>
      <c r="Z108" s="313" t="str">
        <f t="shared" si="66"/>
        <v>MPD Field Technology Specialist</v>
      </c>
      <c r="AA108" s="365">
        <f t="shared" ca="1" si="69"/>
        <v>26.158999999999999</v>
      </c>
      <c r="AB108" s="365">
        <f t="shared" ca="1" si="70"/>
        <v>27.468</v>
      </c>
      <c r="AC108" s="365">
        <f t="shared" ca="1" si="71"/>
        <v>28.841000000000001</v>
      </c>
      <c r="AD108" s="365">
        <f t="shared" ca="1" si="72"/>
        <v>30.283999999999999</v>
      </c>
      <c r="AE108" s="365">
        <f t="shared" ca="1" si="73"/>
        <v>31.797999999999998</v>
      </c>
    </row>
    <row r="109" spans="1:31">
      <c r="A109" s="357" t="s">
        <v>523</v>
      </c>
      <c r="B109" s="358" t="s">
        <v>656</v>
      </c>
      <c r="C109" s="357" t="s">
        <v>43</v>
      </c>
      <c r="D109" s="359" t="s">
        <v>524</v>
      </c>
      <c r="E109" s="357">
        <v>293</v>
      </c>
      <c r="F109" s="357">
        <v>6</v>
      </c>
      <c r="G109" s="360">
        <f t="shared" ca="1" si="74"/>
        <v>27.222999999999999</v>
      </c>
      <c r="H109" s="360">
        <f t="shared" ca="1" si="75"/>
        <v>28.582999999999998</v>
      </c>
      <c r="I109" s="360">
        <f t="shared" ca="1" si="76"/>
        <v>30.012</v>
      </c>
      <c r="J109" s="360">
        <f t="shared" ca="1" si="77"/>
        <v>31.513999999999999</v>
      </c>
      <c r="K109" s="360">
        <f t="shared" ca="1" si="78"/>
        <v>33.088000000000001</v>
      </c>
      <c r="L109" s="321"/>
      <c r="M109" s="293" t="s">
        <v>588</v>
      </c>
      <c r="N109" s="290" t="str">
        <f t="shared" si="79"/>
        <v>52988C</v>
      </c>
      <c r="O109" s="361" t="str">
        <f t="shared" si="80"/>
        <v>132</v>
      </c>
      <c r="P109" s="290" t="str">
        <f t="shared" si="81"/>
        <v>MPD Kit Coordinator</v>
      </c>
      <c r="Q109" s="362" cm="1">
        <f t="array" aca="1" ref="Q109" ca="1">ROUND(IF($M109="Y",VLOOKUP($N109,INDIRECT($O$3),Q$8,0)*INDIRECT($N$2),VLOOKUP($N109,INDIRECT($O$3),Q$8,0)),IF(LEFT($C109,1)="N",3,0))</f>
        <v>27.222999999999999</v>
      </c>
      <c r="R109" s="362" cm="1">
        <f t="array" aca="1" ref="R109" ca="1">ROUND(IF($M109="Y",VLOOKUP($N109,INDIRECT($O$3),R$8,0)*INDIRECT($N$2),VLOOKUP($N109,INDIRECT($O$3),R$8,0)),IF(LEFT($C109,1)="N",3,0))</f>
        <v>28.582999999999998</v>
      </c>
      <c r="S109" s="362" cm="1">
        <f t="array" aca="1" ref="S109" ca="1">ROUND(IF($M109="Y",VLOOKUP($N109,INDIRECT($O$3),S$8,0)*INDIRECT($N$2),VLOOKUP($N109,INDIRECT($O$3),S$8,0)),IF(LEFT($C109,1)="N",3,0))</f>
        <v>30.012</v>
      </c>
      <c r="T109" s="362" cm="1">
        <f t="array" aca="1" ref="T109" ca="1">ROUND(IF($M109="Y",VLOOKUP($N109,INDIRECT($O$3),T$8,0)*INDIRECT($N$2),VLOOKUP($N109,INDIRECT($O$3),T$8,0)),IF(LEFT($C109,1)="N",3,0))</f>
        <v>31.513999999999999</v>
      </c>
      <c r="U109" s="362" cm="1">
        <f t="array" aca="1" ref="U109" ca="1">ROUND(IF($M109="Y",VLOOKUP($N109,INDIRECT($O$3),U$8,0)*INDIRECT($N$2),VLOOKUP($N109,INDIRECT($O$3),U$8,0)),IF(LEFT($C109,1)="N",3,0))</f>
        <v>33.088000000000001</v>
      </c>
      <c r="W109" s="363" t="str">
        <f t="shared" si="67"/>
        <v>Y</v>
      </c>
      <c r="X109" s="313" t="str">
        <f t="shared" si="68"/>
        <v>52988C</v>
      </c>
      <c r="Y109" s="364" t="str">
        <f t="shared" si="65"/>
        <v>132</v>
      </c>
      <c r="Z109" s="313" t="str">
        <f t="shared" si="66"/>
        <v>MPD Kit Coordinator</v>
      </c>
      <c r="AA109" s="365">
        <f t="shared" ca="1" si="69"/>
        <v>27.222999999999999</v>
      </c>
      <c r="AB109" s="365">
        <f t="shared" ca="1" si="70"/>
        <v>28.582999999999998</v>
      </c>
      <c r="AC109" s="365">
        <f t="shared" ca="1" si="71"/>
        <v>30.012</v>
      </c>
      <c r="AD109" s="365">
        <f t="shared" ca="1" si="72"/>
        <v>31.513999999999999</v>
      </c>
      <c r="AE109" s="365">
        <f t="shared" ca="1" si="73"/>
        <v>33.088000000000001</v>
      </c>
    </row>
    <row r="110" spans="1:31">
      <c r="A110" s="357" t="s">
        <v>550</v>
      </c>
      <c r="B110" s="358" t="s">
        <v>554</v>
      </c>
      <c r="C110" s="357" t="s">
        <v>43</v>
      </c>
      <c r="D110" s="359" t="s">
        <v>549</v>
      </c>
      <c r="E110" s="357">
        <v>328</v>
      </c>
      <c r="F110" s="357">
        <v>7</v>
      </c>
      <c r="G110" s="360">
        <f t="shared" ca="1" si="74"/>
        <v>29.391999999999999</v>
      </c>
      <c r="H110" s="360">
        <f t="shared" ca="1" si="75"/>
        <v>30.861999999999998</v>
      </c>
      <c r="I110" s="360">
        <f t="shared" ca="1" si="76"/>
        <v>32.405000000000001</v>
      </c>
      <c r="J110" s="360">
        <f t="shared" ca="1" si="77"/>
        <v>34.026000000000003</v>
      </c>
      <c r="K110" s="360">
        <f t="shared" ca="1" si="78"/>
        <v>35.725999999999999</v>
      </c>
      <c r="L110" s="321"/>
      <c r="M110" s="293" t="s">
        <v>588</v>
      </c>
      <c r="N110" s="290" t="str">
        <f t="shared" si="79"/>
        <v>53000C</v>
      </c>
      <c r="O110" s="361" t="str">
        <f t="shared" si="80"/>
        <v>216</v>
      </c>
      <c r="P110" s="290" t="str">
        <f t="shared" si="81"/>
        <v>MPD TAC/RMS</v>
      </c>
      <c r="Q110" s="362" cm="1">
        <f t="array" aca="1" ref="Q110" ca="1">ROUND(IF($M110="Y",VLOOKUP($N110,INDIRECT($O$3),Q$8,0)*INDIRECT($N$2),VLOOKUP($N110,INDIRECT($O$3),Q$8,0)),IF(LEFT($C110,1)="N",3,0))</f>
        <v>29.391999999999999</v>
      </c>
      <c r="R110" s="362" cm="1">
        <f t="array" aca="1" ref="R110" ca="1">ROUND(IF($M110="Y",VLOOKUP($N110,INDIRECT($O$3),R$8,0)*INDIRECT($N$2),VLOOKUP($N110,INDIRECT($O$3),R$8,0)),IF(LEFT($C110,1)="N",3,0))</f>
        <v>30.861999999999998</v>
      </c>
      <c r="S110" s="362" cm="1">
        <f t="array" aca="1" ref="S110" ca="1">ROUND(IF($M110="Y",VLOOKUP($N110,INDIRECT($O$3),S$8,0)*INDIRECT($N$2),VLOOKUP($N110,INDIRECT($O$3),S$8,0)),IF(LEFT($C110,1)="N",3,0))</f>
        <v>32.405000000000001</v>
      </c>
      <c r="T110" s="362" cm="1">
        <f t="array" aca="1" ref="T110" ca="1">ROUND(IF($M110="Y",VLOOKUP($N110,INDIRECT($O$3),T$8,0)*INDIRECT($N$2),VLOOKUP($N110,INDIRECT($O$3),T$8,0)),IF(LEFT($C110,1)="N",3,0))</f>
        <v>34.026000000000003</v>
      </c>
      <c r="U110" s="362" cm="1">
        <f t="array" aca="1" ref="U110" ca="1">ROUND(IF($M110="Y",VLOOKUP($N110,INDIRECT($O$3),U$8,0)*INDIRECT($N$2),VLOOKUP($N110,INDIRECT($O$3),U$8,0)),IF(LEFT($C110,1)="N",3,0))</f>
        <v>35.725999999999999</v>
      </c>
      <c r="W110" s="363" t="str">
        <f t="shared" si="67"/>
        <v>Y</v>
      </c>
      <c r="X110" s="313" t="str">
        <f t="shared" si="68"/>
        <v>53000C</v>
      </c>
      <c r="Y110" s="364" t="str">
        <f t="shared" si="65"/>
        <v>216</v>
      </c>
      <c r="Z110" s="313" t="str">
        <f t="shared" si="66"/>
        <v>MPD TAC/RMS</v>
      </c>
      <c r="AA110" s="365">
        <f t="shared" ca="1" si="69"/>
        <v>29.391999999999999</v>
      </c>
      <c r="AB110" s="365">
        <f t="shared" ca="1" si="70"/>
        <v>30.861999999999998</v>
      </c>
      <c r="AC110" s="365">
        <f t="shared" ca="1" si="71"/>
        <v>32.405000000000001</v>
      </c>
      <c r="AD110" s="365">
        <f t="shared" ca="1" si="72"/>
        <v>34.026000000000003</v>
      </c>
      <c r="AE110" s="365">
        <f t="shared" ca="1" si="73"/>
        <v>35.725999999999999</v>
      </c>
    </row>
    <row r="111" spans="1:31">
      <c r="A111" s="357" t="s">
        <v>542</v>
      </c>
      <c r="B111" s="358" t="s">
        <v>543</v>
      </c>
      <c r="C111" s="357" t="s">
        <v>43</v>
      </c>
      <c r="D111" s="359" t="s">
        <v>544</v>
      </c>
      <c r="E111" s="357">
        <v>296</v>
      </c>
      <c r="F111" s="357">
        <v>6</v>
      </c>
      <c r="G111" s="360">
        <f t="shared" ca="1" si="74"/>
        <v>27.222999999999999</v>
      </c>
      <c r="H111" s="360">
        <f t="shared" ca="1" si="75"/>
        <v>28.582999999999998</v>
      </c>
      <c r="I111" s="360">
        <f t="shared" ca="1" si="76"/>
        <v>30.012</v>
      </c>
      <c r="J111" s="360">
        <f t="shared" ca="1" si="77"/>
        <v>31.513000000000002</v>
      </c>
      <c r="K111" s="360">
        <f t="shared" ca="1" si="78"/>
        <v>33.088000000000001</v>
      </c>
      <c r="L111" s="321"/>
      <c r="M111" s="293" t="s">
        <v>588</v>
      </c>
      <c r="N111" s="290" t="str">
        <f t="shared" si="79"/>
        <v>52994C</v>
      </c>
      <c r="O111" s="361" t="str">
        <f t="shared" si="80"/>
        <v>161</v>
      </c>
      <c r="P111" s="290" t="str">
        <f t="shared" si="81"/>
        <v>MPD Warehouse Specialist</v>
      </c>
      <c r="Q111" s="362" cm="1">
        <f t="array" aca="1" ref="Q111" ca="1">ROUND(IF($M111="Y",VLOOKUP($N111,INDIRECT($O$3),Q$8,0)*INDIRECT($N$2),VLOOKUP($N111,INDIRECT($O$3),Q$8,0)),IF(LEFT($C111,1)="N",3,0))</f>
        <v>27.222999999999999</v>
      </c>
      <c r="R111" s="362" cm="1">
        <f t="array" aca="1" ref="R111" ca="1">ROUND(IF($M111="Y",VLOOKUP($N111,INDIRECT($O$3),R$8,0)*INDIRECT($N$2),VLOOKUP($N111,INDIRECT($O$3),R$8,0)),IF(LEFT($C111,1)="N",3,0))</f>
        <v>28.582999999999998</v>
      </c>
      <c r="S111" s="362" cm="1">
        <f t="array" aca="1" ref="S111" ca="1">ROUND(IF($M111="Y",VLOOKUP($N111,INDIRECT($O$3),S$8,0)*INDIRECT($N$2),VLOOKUP($N111,INDIRECT($O$3),S$8,0)),IF(LEFT($C111,1)="N",3,0))</f>
        <v>30.012</v>
      </c>
      <c r="T111" s="362" cm="1">
        <f t="array" aca="1" ref="T111" ca="1">ROUND(IF($M111="Y",VLOOKUP($N111,INDIRECT($O$3),T$8,0)*INDIRECT($N$2),VLOOKUP($N111,INDIRECT($O$3),T$8,0)),IF(LEFT($C111,1)="N",3,0))</f>
        <v>31.513000000000002</v>
      </c>
      <c r="U111" s="362" cm="1">
        <f t="array" aca="1" ref="U111" ca="1">ROUND(IF($M111="Y",VLOOKUP($N111,INDIRECT($O$3),U$8,0)*INDIRECT($N$2),VLOOKUP($N111,INDIRECT($O$3),U$8,0)),IF(LEFT($C111,1)="N",3,0))</f>
        <v>33.088000000000001</v>
      </c>
      <c r="W111" s="363" t="str">
        <f t="shared" si="67"/>
        <v>Y</v>
      </c>
      <c r="X111" s="313" t="str">
        <f t="shared" si="68"/>
        <v>52994C</v>
      </c>
      <c r="Y111" s="364" t="str">
        <f t="shared" si="65"/>
        <v>161</v>
      </c>
      <c r="Z111" s="313" t="str">
        <f t="shared" si="66"/>
        <v>MPD Warehouse Specialist</v>
      </c>
      <c r="AA111" s="365">
        <f t="shared" ca="1" si="69"/>
        <v>27.222999999999999</v>
      </c>
      <c r="AB111" s="365">
        <f t="shared" ca="1" si="70"/>
        <v>28.582999999999998</v>
      </c>
      <c r="AC111" s="365">
        <f t="shared" ca="1" si="71"/>
        <v>30.012</v>
      </c>
      <c r="AD111" s="365">
        <f t="shared" ca="1" si="72"/>
        <v>31.513000000000002</v>
      </c>
      <c r="AE111" s="365">
        <f t="shared" ca="1" si="73"/>
        <v>33.088000000000001</v>
      </c>
    </row>
    <row r="112" spans="1:31">
      <c r="A112" s="357" t="s">
        <v>232</v>
      </c>
      <c r="B112" s="358">
        <v>211</v>
      </c>
      <c r="C112" s="357" t="s">
        <v>43</v>
      </c>
      <c r="D112" s="359" t="s">
        <v>233</v>
      </c>
      <c r="E112" s="357">
        <v>210</v>
      </c>
      <c r="F112" s="357">
        <v>4</v>
      </c>
      <c r="G112" s="360">
        <f t="shared" ca="1" si="74"/>
        <v>21.306000000000001</v>
      </c>
      <c r="H112" s="360">
        <f t="shared" ca="1" si="75"/>
        <v>22.370999999999999</v>
      </c>
      <c r="I112" s="360">
        <f t="shared" ca="1" si="76"/>
        <v>23.489000000000001</v>
      </c>
      <c r="J112" s="360">
        <f t="shared" ca="1" si="77"/>
        <v>24.664000000000001</v>
      </c>
      <c r="K112" s="360">
        <f t="shared" ca="1" si="78"/>
        <v>25.896999999999998</v>
      </c>
      <c r="L112" s="321"/>
      <c r="M112" s="293" t="s">
        <v>588</v>
      </c>
      <c r="N112" s="290" t="str">
        <f t="shared" si="79"/>
        <v>07281C</v>
      </c>
      <c r="O112" s="361">
        <f t="shared" si="80"/>
        <v>211</v>
      </c>
      <c r="P112" s="290" t="str">
        <f t="shared" si="81"/>
        <v xml:space="preserve">Office Support Specialist I </v>
      </c>
      <c r="Q112" s="362" cm="1">
        <f t="array" aca="1" ref="Q112" ca="1">ROUND(IF($M112="Y",VLOOKUP($N112,INDIRECT($O$3),Q$8,0)*INDIRECT($N$2),VLOOKUP($N112,INDIRECT($O$3),Q$8,0)),IF(LEFT($C112,1)="N",3,0))</f>
        <v>21.306000000000001</v>
      </c>
      <c r="R112" s="362" cm="1">
        <f t="array" aca="1" ref="R112" ca="1">ROUND(IF($M112="Y",VLOOKUP($N112,INDIRECT($O$3),R$8,0)*INDIRECT($N$2),VLOOKUP($N112,INDIRECT($O$3),R$8,0)),IF(LEFT($C112,1)="N",3,0))</f>
        <v>22.370999999999999</v>
      </c>
      <c r="S112" s="362" cm="1">
        <f t="array" aca="1" ref="S112" ca="1">ROUND(IF($M112="Y",VLOOKUP($N112,INDIRECT($O$3),S$8,0)*INDIRECT($N$2),VLOOKUP($N112,INDIRECT($O$3),S$8,0)),IF(LEFT($C112,1)="N",3,0))</f>
        <v>23.489000000000001</v>
      </c>
      <c r="T112" s="362" cm="1">
        <f t="array" aca="1" ref="T112" ca="1">ROUND(IF($M112="Y",VLOOKUP($N112,INDIRECT($O$3),T$8,0)*INDIRECT($N$2),VLOOKUP($N112,INDIRECT($O$3),T$8,0)),IF(LEFT($C112,1)="N",3,0))</f>
        <v>24.664000000000001</v>
      </c>
      <c r="U112" s="362" cm="1">
        <f t="array" aca="1" ref="U112" ca="1">ROUND(IF($M112="Y",VLOOKUP($N112,INDIRECT($O$3),U$8,0)*INDIRECT($N$2),VLOOKUP($N112,INDIRECT($O$3),U$8,0)),IF(LEFT($C112,1)="N",3,0))</f>
        <v>25.896999999999998</v>
      </c>
      <c r="W112" s="363" t="str">
        <f t="shared" si="67"/>
        <v>Y</v>
      </c>
      <c r="X112" s="313" t="str">
        <f t="shared" si="68"/>
        <v>07281C</v>
      </c>
      <c r="Y112" s="364">
        <f t="shared" si="65"/>
        <v>211</v>
      </c>
      <c r="Z112" s="313" t="str">
        <f t="shared" si="66"/>
        <v xml:space="preserve">Office Support Specialist I </v>
      </c>
      <c r="AA112" s="365">
        <f t="shared" ca="1" si="69"/>
        <v>21.306000000000001</v>
      </c>
      <c r="AB112" s="365">
        <f t="shared" ca="1" si="70"/>
        <v>22.370999999999999</v>
      </c>
      <c r="AC112" s="365">
        <f t="shared" ca="1" si="71"/>
        <v>23.489000000000001</v>
      </c>
      <c r="AD112" s="365">
        <f t="shared" ca="1" si="72"/>
        <v>24.664000000000001</v>
      </c>
      <c r="AE112" s="365">
        <f t="shared" ca="1" si="73"/>
        <v>25.896999999999998</v>
      </c>
    </row>
    <row r="113" spans="1:31">
      <c r="A113" s="357" t="s">
        <v>238</v>
      </c>
      <c r="B113" s="358">
        <v>211</v>
      </c>
      <c r="C113" s="357" t="s">
        <v>43</v>
      </c>
      <c r="D113" s="359" t="s">
        <v>446</v>
      </c>
      <c r="E113" s="357">
        <v>210</v>
      </c>
      <c r="F113" s="357">
        <v>4</v>
      </c>
      <c r="G113" s="360">
        <f t="shared" ca="1" si="74"/>
        <v>21.306000000000001</v>
      </c>
      <c r="H113" s="360">
        <f t="shared" ca="1" si="75"/>
        <v>22.370999999999999</v>
      </c>
      <c r="I113" s="360">
        <f t="shared" ca="1" si="76"/>
        <v>23.489000000000001</v>
      </c>
      <c r="J113" s="360">
        <f t="shared" ca="1" si="77"/>
        <v>24.664000000000001</v>
      </c>
      <c r="K113" s="360">
        <f t="shared" ca="1" si="78"/>
        <v>25.896999999999998</v>
      </c>
      <c r="L113" s="321"/>
      <c r="M113" s="293" t="s">
        <v>588</v>
      </c>
      <c r="N113" s="290" t="str">
        <f t="shared" si="79"/>
        <v>07282C</v>
      </c>
      <c r="O113" s="361">
        <f t="shared" si="80"/>
        <v>211</v>
      </c>
      <c r="P113" s="290" t="str">
        <f t="shared" si="81"/>
        <v>Office Support Specialist I (Conf)</v>
      </c>
      <c r="Q113" s="362" cm="1">
        <f t="array" aca="1" ref="Q113" ca="1">ROUND(IF($M113="Y",VLOOKUP($N113,INDIRECT($O$3),Q$8,0)*INDIRECT($N$2),VLOOKUP($N113,INDIRECT($O$3),Q$8,0)),IF(LEFT($C113,1)="N",3,0))</f>
        <v>21.306000000000001</v>
      </c>
      <c r="R113" s="362" cm="1">
        <f t="array" aca="1" ref="R113" ca="1">ROUND(IF($M113="Y",VLOOKUP($N113,INDIRECT($O$3),R$8,0)*INDIRECT($N$2),VLOOKUP($N113,INDIRECT($O$3),R$8,0)),IF(LEFT($C113,1)="N",3,0))</f>
        <v>22.370999999999999</v>
      </c>
      <c r="S113" s="362" cm="1">
        <f t="array" aca="1" ref="S113" ca="1">ROUND(IF($M113="Y",VLOOKUP($N113,INDIRECT($O$3),S$8,0)*INDIRECT($N$2),VLOOKUP($N113,INDIRECT($O$3),S$8,0)),IF(LEFT($C113,1)="N",3,0))</f>
        <v>23.489000000000001</v>
      </c>
      <c r="T113" s="362" cm="1">
        <f t="array" aca="1" ref="T113" ca="1">ROUND(IF($M113="Y",VLOOKUP($N113,INDIRECT($O$3),T$8,0)*INDIRECT($N$2),VLOOKUP($N113,INDIRECT($O$3),T$8,0)),IF(LEFT($C113,1)="N",3,0))</f>
        <v>24.664000000000001</v>
      </c>
      <c r="U113" s="362" cm="1">
        <f t="array" aca="1" ref="U113" ca="1">ROUND(IF($M113="Y",VLOOKUP($N113,INDIRECT($O$3),U$8,0)*INDIRECT($N$2),VLOOKUP($N113,INDIRECT($O$3),U$8,0)),IF(LEFT($C113,1)="N",3,0))</f>
        <v>25.896999999999998</v>
      </c>
      <c r="W113" s="363" t="str">
        <f t="shared" si="67"/>
        <v>Y</v>
      </c>
      <c r="X113" s="313" t="str">
        <f t="shared" si="68"/>
        <v>07282C</v>
      </c>
      <c r="Y113" s="364">
        <f t="shared" si="65"/>
        <v>211</v>
      </c>
      <c r="Z113" s="313" t="str">
        <f t="shared" si="66"/>
        <v>Office Support Specialist I (Conf)</v>
      </c>
      <c r="AA113" s="365">
        <f t="shared" ca="1" si="69"/>
        <v>21.306000000000001</v>
      </c>
      <c r="AB113" s="365">
        <f t="shared" ca="1" si="70"/>
        <v>22.370999999999999</v>
      </c>
      <c r="AC113" s="365">
        <f t="shared" ca="1" si="71"/>
        <v>23.489000000000001</v>
      </c>
      <c r="AD113" s="365">
        <f t="shared" ca="1" si="72"/>
        <v>24.664000000000001</v>
      </c>
      <c r="AE113" s="365">
        <f t="shared" ca="1" si="73"/>
        <v>25.896999999999998</v>
      </c>
    </row>
    <row r="114" spans="1:31">
      <c r="A114" s="357" t="s">
        <v>234</v>
      </c>
      <c r="B114" s="358" t="s">
        <v>163</v>
      </c>
      <c r="C114" s="357" t="s">
        <v>43</v>
      </c>
      <c r="D114" s="359" t="s">
        <v>235</v>
      </c>
      <c r="E114" s="357">
        <v>253</v>
      </c>
      <c r="F114" s="357">
        <v>5</v>
      </c>
      <c r="G114" s="360">
        <f t="shared" ca="1" si="74"/>
        <v>23.99</v>
      </c>
      <c r="H114" s="360">
        <f t="shared" ca="1" si="75"/>
        <v>25.189</v>
      </c>
      <c r="I114" s="360">
        <f t="shared" ca="1" si="76"/>
        <v>26.449000000000002</v>
      </c>
      <c r="J114" s="360">
        <f t="shared" ca="1" si="77"/>
        <v>27.771999999999998</v>
      </c>
      <c r="K114" s="360">
        <f t="shared" ca="1" si="78"/>
        <v>29.16</v>
      </c>
      <c r="L114" s="321"/>
      <c r="M114" s="293" t="s">
        <v>588</v>
      </c>
      <c r="N114" s="290" t="str">
        <f t="shared" si="79"/>
        <v>07284C</v>
      </c>
      <c r="O114" s="361" t="str">
        <f t="shared" si="80"/>
        <v>051</v>
      </c>
      <c r="P114" s="290" t="str">
        <f t="shared" si="81"/>
        <v xml:space="preserve">Office Support Specialist II </v>
      </c>
      <c r="Q114" s="362" cm="1">
        <f t="array" aca="1" ref="Q114" ca="1">ROUND(IF($M114="Y",VLOOKUP($N114,INDIRECT($O$3),Q$8,0)*INDIRECT($N$2),VLOOKUP($N114,INDIRECT($O$3),Q$8,0)),IF(LEFT($C114,1)="N",3,0))</f>
        <v>23.99</v>
      </c>
      <c r="R114" s="362" cm="1">
        <f t="array" aca="1" ref="R114" ca="1">ROUND(IF($M114="Y",VLOOKUP($N114,INDIRECT($O$3),R$8,0)*INDIRECT($N$2),VLOOKUP($N114,INDIRECT($O$3),R$8,0)),IF(LEFT($C114,1)="N",3,0))</f>
        <v>25.189</v>
      </c>
      <c r="S114" s="362" cm="1">
        <f t="array" aca="1" ref="S114" ca="1">ROUND(IF($M114="Y",VLOOKUP($N114,INDIRECT($O$3),S$8,0)*INDIRECT($N$2),VLOOKUP($N114,INDIRECT($O$3),S$8,0)),IF(LEFT($C114,1)="N",3,0))</f>
        <v>26.449000000000002</v>
      </c>
      <c r="T114" s="362" cm="1">
        <f t="array" aca="1" ref="T114" ca="1">ROUND(IF($M114="Y",VLOOKUP($N114,INDIRECT($O$3),T$8,0)*INDIRECT($N$2),VLOOKUP($N114,INDIRECT($O$3),T$8,0)),IF(LEFT($C114,1)="N",3,0))</f>
        <v>27.771999999999998</v>
      </c>
      <c r="U114" s="362" cm="1">
        <f t="array" aca="1" ref="U114" ca="1">ROUND(IF($M114="Y",VLOOKUP($N114,INDIRECT($O$3),U$8,0)*INDIRECT($N$2),VLOOKUP($N114,INDIRECT($O$3),U$8,0)),IF(LEFT($C114,1)="N",3,0))</f>
        <v>29.16</v>
      </c>
      <c r="W114" s="363" t="str">
        <f t="shared" si="67"/>
        <v>Y</v>
      </c>
      <c r="X114" s="313" t="str">
        <f t="shared" si="68"/>
        <v>07284C</v>
      </c>
      <c r="Y114" s="364" t="str">
        <f t="shared" ref="Y114:Y149" si="82">O114</f>
        <v>051</v>
      </c>
      <c r="Z114" s="313" t="str">
        <f t="shared" ref="Z114:Z149" si="83">P114</f>
        <v xml:space="preserve">Office Support Specialist II </v>
      </c>
      <c r="AA114" s="365">
        <f t="shared" ca="1" si="69"/>
        <v>23.99</v>
      </c>
      <c r="AB114" s="365">
        <f t="shared" ca="1" si="70"/>
        <v>25.189</v>
      </c>
      <c r="AC114" s="365">
        <f t="shared" ca="1" si="71"/>
        <v>26.449000000000002</v>
      </c>
      <c r="AD114" s="365">
        <f t="shared" ca="1" si="72"/>
        <v>27.771999999999998</v>
      </c>
      <c r="AE114" s="365">
        <f t="shared" ca="1" si="73"/>
        <v>29.16</v>
      </c>
    </row>
    <row r="115" spans="1:31">
      <c r="A115" s="357" t="s">
        <v>236</v>
      </c>
      <c r="B115" s="358" t="s">
        <v>105</v>
      </c>
      <c r="C115" s="357" t="s">
        <v>43</v>
      </c>
      <c r="D115" s="359" t="s">
        <v>237</v>
      </c>
      <c r="E115" s="357">
        <v>280</v>
      </c>
      <c r="F115" s="357">
        <v>6</v>
      </c>
      <c r="G115" s="360">
        <f t="shared" ca="1" si="74"/>
        <v>26.158999999999999</v>
      </c>
      <c r="H115" s="360">
        <f t="shared" ca="1" si="75"/>
        <v>27.468</v>
      </c>
      <c r="I115" s="360">
        <f t="shared" ca="1" si="76"/>
        <v>28.841000000000001</v>
      </c>
      <c r="J115" s="360">
        <f t="shared" ca="1" si="77"/>
        <v>30.283999999999999</v>
      </c>
      <c r="K115" s="360">
        <f t="shared" ca="1" si="78"/>
        <v>31.797999999999998</v>
      </c>
      <c r="L115" s="321"/>
      <c r="M115" s="293" t="s">
        <v>588</v>
      </c>
      <c r="N115" s="290" t="str">
        <f t="shared" si="79"/>
        <v>07285C</v>
      </c>
      <c r="O115" s="361" t="str">
        <f t="shared" si="80"/>
        <v>076</v>
      </c>
      <c r="P115" s="290" t="str">
        <f t="shared" si="81"/>
        <v xml:space="preserve">Office Support Specialist III </v>
      </c>
      <c r="Q115" s="362" cm="1">
        <f t="array" aca="1" ref="Q115" ca="1">ROUND(IF($M115="Y",VLOOKUP($N115,INDIRECT($O$3),Q$8,0)*INDIRECT($N$2),VLOOKUP($N115,INDIRECT($O$3),Q$8,0)),IF(LEFT($C115,1)="N",3,0))</f>
        <v>26.158999999999999</v>
      </c>
      <c r="R115" s="362" cm="1">
        <f t="array" aca="1" ref="R115" ca="1">ROUND(IF($M115="Y",VLOOKUP($N115,INDIRECT($O$3),R$8,0)*INDIRECT($N$2),VLOOKUP($N115,INDIRECT($O$3),R$8,0)),IF(LEFT($C115,1)="N",3,0))</f>
        <v>27.468</v>
      </c>
      <c r="S115" s="362" cm="1">
        <f t="array" aca="1" ref="S115" ca="1">ROUND(IF($M115="Y",VLOOKUP($N115,INDIRECT($O$3),S$8,0)*INDIRECT($N$2),VLOOKUP($N115,INDIRECT($O$3),S$8,0)),IF(LEFT($C115,1)="N",3,0))</f>
        <v>28.841000000000001</v>
      </c>
      <c r="T115" s="362" cm="1">
        <f t="array" aca="1" ref="T115" ca="1">ROUND(IF($M115="Y",VLOOKUP($N115,INDIRECT($O$3),T$8,0)*INDIRECT($N$2),VLOOKUP($N115,INDIRECT($O$3),T$8,0)),IF(LEFT($C115,1)="N",3,0))</f>
        <v>30.283999999999999</v>
      </c>
      <c r="U115" s="362" cm="1">
        <f t="array" aca="1" ref="U115" ca="1">ROUND(IF($M115="Y",VLOOKUP($N115,INDIRECT($O$3),U$8,0)*INDIRECT($N$2),VLOOKUP($N115,INDIRECT($O$3),U$8,0)),IF(LEFT($C115,1)="N",3,0))</f>
        <v>31.797999999999998</v>
      </c>
      <c r="W115" s="363" t="str">
        <f t="shared" ref="W115:W149" si="84">M115</f>
        <v>Y</v>
      </c>
      <c r="X115" s="313" t="str">
        <f t="shared" ref="X115:X149" si="85">N115</f>
        <v>07285C</v>
      </c>
      <c r="Y115" s="364" t="str">
        <f t="shared" si="82"/>
        <v>076</v>
      </c>
      <c r="Z115" s="313" t="str">
        <f t="shared" si="83"/>
        <v xml:space="preserve">Office Support Specialist III </v>
      </c>
      <c r="AA115" s="365">
        <f t="shared" ref="AA115:AA149" ca="1" si="86">IF(LEFT($C115,1)="N",Q115,ROUNDUP(Q115/2080,3))</f>
        <v>26.158999999999999</v>
      </c>
      <c r="AB115" s="365">
        <f t="shared" ref="AB115:AB149" ca="1" si="87">IF(LEFT($C115,1)="N",R115,ROUNDUP(R115/2080,3))</f>
        <v>27.468</v>
      </c>
      <c r="AC115" s="365">
        <f t="shared" ref="AC115:AC149" ca="1" si="88">IF(LEFT($C115,1)="N",S115,ROUNDUP(S115/2080,3))</f>
        <v>28.841000000000001</v>
      </c>
      <c r="AD115" s="365">
        <f t="shared" ref="AD115:AD149" ca="1" si="89">IF(LEFT($C115,1)="N",T115,ROUNDUP(T115/2080,3))</f>
        <v>30.283999999999999</v>
      </c>
      <c r="AE115" s="365">
        <f t="shared" ref="AE115:AE149" ca="1" si="90">IF(LEFT($C115,1)="N",U115,ROUNDUP(U115/2080,3))</f>
        <v>31.797999999999998</v>
      </c>
    </row>
    <row r="116" spans="1:31">
      <c r="A116" s="357" t="s">
        <v>240</v>
      </c>
      <c r="B116" s="358" t="s">
        <v>105</v>
      </c>
      <c r="C116" s="357" t="s">
        <v>43</v>
      </c>
      <c r="D116" s="359" t="s">
        <v>447</v>
      </c>
      <c r="E116" s="357">
        <v>280</v>
      </c>
      <c r="F116" s="357">
        <v>6</v>
      </c>
      <c r="G116" s="360">
        <f t="shared" ca="1" si="74"/>
        <v>26.158999999999999</v>
      </c>
      <c r="H116" s="360">
        <f t="shared" ca="1" si="75"/>
        <v>27.468</v>
      </c>
      <c r="I116" s="360">
        <f t="shared" ca="1" si="76"/>
        <v>28.841000000000001</v>
      </c>
      <c r="J116" s="360">
        <f t="shared" ca="1" si="77"/>
        <v>30.283999999999999</v>
      </c>
      <c r="K116" s="360">
        <f t="shared" ca="1" si="78"/>
        <v>31.797999999999998</v>
      </c>
      <c r="L116" s="321"/>
      <c r="M116" s="293" t="s">
        <v>588</v>
      </c>
      <c r="N116" s="290" t="str">
        <f t="shared" si="79"/>
        <v>07286C</v>
      </c>
      <c r="O116" s="361" t="str">
        <f t="shared" si="80"/>
        <v>076</v>
      </c>
      <c r="P116" s="290" t="str">
        <f t="shared" si="81"/>
        <v>Office Support Specialist III (Conf)</v>
      </c>
      <c r="Q116" s="362" cm="1">
        <f t="array" aca="1" ref="Q116" ca="1">ROUND(IF($M116="Y",VLOOKUP($N116,INDIRECT($O$3),Q$8,0)*INDIRECT($N$2),VLOOKUP($N116,INDIRECT($O$3),Q$8,0)),IF(LEFT($C116,1)="N",3,0))</f>
        <v>26.158999999999999</v>
      </c>
      <c r="R116" s="362" cm="1">
        <f t="array" aca="1" ref="R116" ca="1">ROUND(IF($M116="Y",VLOOKUP($N116,INDIRECT($O$3),R$8,0)*INDIRECT($N$2),VLOOKUP($N116,INDIRECT($O$3),R$8,0)),IF(LEFT($C116,1)="N",3,0))</f>
        <v>27.468</v>
      </c>
      <c r="S116" s="362" cm="1">
        <f t="array" aca="1" ref="S116" ca="1">ROUND(IF($M116="Y",VLOOKUP($N116,INDIRECT($O$3),S$8,0)*INDIRECT($N$2),VLOOKUP($N116,INDIRECT($O$3),S$8,0)),IF(LEFT($C116,1)="N",3,0))</f>
        <v>28.841000000000001</v>
      </c>
      <c r="T116" s="362" cm="1">
        <f t="array" aca="1" ref="T116" ca="1">ROUND(IF($M116="Y",VLOOKUP($N116,INDIRECT($O$3),T$8,0)*INDIRECT($N$2),VLOOKUP($N116,INDIRECT($O$3),T$8,0)),IF(LEFT($C116,1)="N",3,0))</f>
        <v>30.283999999999999</v>
      </c>
      <c r="U116" s="362" cm="1">
        <f t="array" aca="1" ref="U116" ca="1">ROUND(IF($M116="Y",VLOOKUP($N116,INDIRECT($O$3),U$8,0)*INDIRECT($N$2),VLOOKUP($N116,INDIRECT($O$3),U$8,0)),IF(LEFT($C116,1)="N",3,0))</f>
        <v>31.797999999999998</v>
      </c>
      <c r="W116" s="363" t="str">
        <f t="shared" si="84"/>
        <v>Y</v>
      </c>
      <c r="X116" s="313" t="str">
        <f t="shared" si="85"/>
        <v>07286C</v>
      </c>
      <c r="Y116" s="364" t="str">
        <f t="shared" si="82"/>
        <v>076</v>
      </c>
      <c r="Z116" s="313" t="str">
        <f t="shared" si="83"/>
        <v>Office Support Specialist III (Conf)</v>
      </c>
      <c r="AA116" s="365">
        <f t="shared" ca="1" si="86"/>
        <v>26.158999999999999</v>
      </c>
      <c r="AB116" s="365">
        <f t="shared" ca="1" si="87"/>
        <v>27.468</v>
      </c>
      <c r="AC116" s="365">
        <f t="shared" ca="1" si="88"/>
        <v>28.841000000000001</v>
      </c>
      <c r="AD116" s="365">
        <f t="shared" ca="1" si="89"/>
        <v>30.283999999999999</v>
      </c>
      <c r="AE116" s="365">
        <f t="shared" ca="1" si="90"/>
        <v>31.797999999999998</v>
      </c>
    </row>
    <row r="117" spans="1:31">
      <c r="A117" s="357" t="s">
        <v>469</v>
      </c>
      <c r="B117" s="358" t="s">
        <v>113</v>
      </c>
      <c r="C117" s="357" t="s">
        <v>43</v>
      </c>
      <c r="D117" s="359" t="s">
        <v>673</v>
      </c>
      <c r="E117" s="357">
        <v>308</v>
      </c>
      <c r="F117" s="357">
        <v>6</v>
      </c>
      <c r="G117" s="360">
        <f t="shared" ca="1" si="74"/>
        <v>28.300999999999998</v>
      </c>
      <c r="H117" s="360">
        <f t="shared" ca="1" si="75"/>
        <v>29.716999999999999</v>
      </c>
      <c r="I117" s="360">
        <f t="shared" ca="1" si="76"/>
        <v>31.202000000000002</v>
      </c>
      <c r="J117" s="360">
        <f t="shared" ca="1" si="77"/>
        <v>32.762999999999998</v>
      </c>
      <c r="K117" s="360">
        <f t="shared" ca="1" si="78"/>
        <v>34.401000000000003</v>
      </c>
      <c r="L117" s="321"/>
      <c r="M117" s="293" t="s">
        <v>588</v>
      </c>
      <c r="N117" s="290" t="str">
        <f t="shared" si="79"/>
        <v>06013C</v>
      </c>
      <c r="O117" s="361" t="str">
        <f t="shared" si="80"/>
        <v>140</v>
      </c>
      <c r="P117" s="290" t="str">
        <f t="shared" si="81"/>
        <v>Outreach &amp; Relocation Coordinator</v>
      </c>
      <c r="Q117" s="362" cm="1">
        <f t="array" aca="1" ref="Q117" ca="1">ROUND(IF($M117="Y",VLOOKUP($N117,INDIRECT($O$3),Q$8,0)*INDIRECT($N$2),VLOOKUP($N117,INDIRECT($O$3),Q$8,0)),IF(LEFT($C117,1)="N",3,0))</f>
        <v>28.300999999999998</v>
      </c>
      <c r="R117" s="362" cm="1">
        <f t="array" aca="1" ref="R117" ca="1">ROUND(IF($M117="Y",VLOOKUP($N117,INDIRECT($O$3),R$8,0)*INDIRECT($N$2),VLOOKUP($N117,INDIRECT($O$3),R$8,0)),IF(LEFT($C117,1)="N",3,0))</f>
        <v>29.716999999999999</v>
      </c>
      <c r="S117" s="362" cm="1">
        <f t="array" aca="1" ref="S117" ca="1">ROUND(IF($M117="Y",VLOOKUP($N117,INDIRECT($O$3),S$8,0)*INDIRECT($N$2),VLOOKUP($N117,INDIRECT($O$3),S$8,0)),IF(LEFT($C117,1)="N",3,0))</f>
        <v>31.202000000000002</v>
      </c>
      <c r="T117" s="362" cm="1">
        <f t="array" aca="1" ref="T117" ca="1">ROUND(IF($M117="Y",VLOOKUP($N117,INDIRECT($O$3),T$8,0)*INDIRECT($N$2),VLOOKUP($N117,INDIRECT($O$3),T$8,0)),IF(LEFT($C117,1)="N",3,0))</f>
        <v>32.762999999999998</v>
      </c>
      <c r="U117" s="362" cm="1">
        <f t="array" aca="1" ref="U117" ca="1">ROUND(IF($M117="Y",VLOOKUP($N117,INDIRECT($O$3),U$8,0)*INDIRECT($N$2),VLOOKUP($N117,INDIRECT($O$3),U$8,0)),IF(LEFT($C117,1)="N",3,0))</f>
        <v>34.401000000000003</v>
      </c>
      <c r="W117" s="363" t="str">
        <f t="shared" si="84"/>
        <v>Y</v>
      </c>
      <c r="X117" s="313" t="str">
        <f t="shared" si="85"/>
        <v>06013C</v>
      </c>
      <c r="Y117" s="364" t="str">
        <f t="shared" si="82"/>
        <v>140</v>
      </c>
      <c r="Z117" s="313" t="str">
        <f t="shared" si="83"/>
        <v>Outreach &amp; Relocation Coordinator</v>
      </c>
      <c r="AA117" s="365">
        <f t="shared" ca="1" si="86"/>
        <v>28.300999999999998</v>
      </c>
      <c r="AB117" s="365">
        <f t="shared" ca="1" si="87"/>
        <v>29.716999999999999</v>
      </c>
      <c r="AC117" s="365">
        <f t="shared" ca="1" si="88"/>
        <v>31.202000000000002</v>
      </c>
      <c r="AD117" s="365">
        <f t="shared" ca="1" si="89"/>
        <v>32.762999999999998</v>
      </c>
      <c r="AE117" s="365">
        <f t="shared" ca="1" si="90"/>
        <v>34.401000000000003</v>
      </c>
    </row>
    <row r="118" spans="1:31">
      <c r="A118" s="357" t="s">
        <v>242</v>
      </c>
      <c r="B118" s="358">
        <v>161</v>
      </c>
      <c r="C118" s="357" t="s">
        <v>43</v>
      </c>
      <c r="D118" s="359" t="s">
        <v>243</v>
      </c>
      <c r="E118" s="357">
        <v>287</v>
      </c>
      <c r="F118" s="357">
        <v>6</v>
      </c>
      <c r="G118" s="360">
        <f t="shared" ca="1" si="74"/>
        <v>27.222999999999999</v>
      </c>
      <c r="H118" s="360">
        <f t="shared" ca="1" si="75"/>
        <v>28.582999999999998</v>
      </c>
      <c r="I118" s="360">
        <f t="shared" ca="1" si="76"/>
        <v>30.012</v>
      </c>
      <c r="J118" s="360">
        <f t="shared" ca="1" si="77"/>
        <v>31.513000000000002</v>
      </c>
      <c r="K118" s="360">
        <f t="shared" ca="1" si="78"/>
        <v>33.088000000000001</v>
      </c>
      <c r="L118" s="321"/>
      <c r="M118" s="293" t="s">
        <v>588</v>
      </c>
      <c r="N118" s="290" t="str">
        <f t="shared" si="79"/>
        <v>07644C</v>
      </c>
      <c r="O118" s="361">
        <f t="shared" si="80"/>
        <v>161</v>
      </c>
      <c r="P118" s="290" t="str">
        <f t="shared" si="81"/>
        <v>Payroll Technician</v>
      </c>
      <c r="Q118" s="362" cm="1">
        <f t="array" aca="1" ref="Q118" ca="1">ROUND(IF($M118="Y",VLOOKUP($N118,INDIRECT($O$3),Q$8,0)*INDIRECT($N$2),VLOOKUP($N118,INDIRECT($O$3),Q$8,0)),IF(LEFT($C118,1)="N",3,0))</f>
        <v>27.222999999999999</v>
      </c>
      <c r="R118" s="362" cm="1">
        <f t="array" aca="1" ref="R118" ca="1">ROUND(IF($M118="Y",VLOOKUP($N118,INDIRECT($O$3),R$8,0)*INDIRECT($N$2),VLOOKUP($N118,INDIRECT($O$3),R$8,0)),IF(LEFT($C118,1)="N",3,0))</f>
        <v>28.582999999999998</v>
      </c>
      <c r="S118" s="362" cm="1">
        <f t="array" aca="1" ref="S118" ca="1">ROUND(IF($M118="Y",VLOOKUP($N118,INDIRECT($O$3),S$8,0)*INDIRECT($N$2),VLOOKUP($N118,INDIRECT($O$3),S$8,0)),IF(LEFT($C118,1)="N",3,0))</f>
        <v>30.012</v>
      </c>
      <c r="T118" s="362" cm="1">
        <f t="array" aca="1" ref="T118" ca="1">ROUND(IF($M118="Y",VLOOKUP($N118,INDIRECT($O$3),T$8,0)*INDIRECT($N$2),VLOOKUP($N118,INDIRECT($O$3),T$8,0)),IF(LEFT($C118,1)="N",3,0))</f>
        <v>31.513000000000002</v>
      </c>
      <c r="U118" s="362" cm="1">
        <f t="array" aca="1" ref="U118" ca="1">ROUND(IF($M118="Y",VLOOKUP($N118,INDIRECT($O$3),U$8,0)*INDIRECT($N$2),VLOOKUP($N118,INDIRECT($O$3),U$8,0)),IF(LEFT($C118,1)="N",3,0))</f>
        <v>33.088000000000001</v>
      </c>
      <c r="W118" s="363" t="str">
        <f t="shared" si="84"/>
        <v>Y</v>
      </c>
      <c r="X118" s="313" t="str">
        <f t="shared" si="85"/>
        <v>07644C</v>
      </c>
      <c r="Y118" s="364">
        <f t="shared" si="82"/>
        <v>161</v>
      </c>
      <c r="Z118" s="313" t="str">
        <f t="shared" si="83"/>
        <v>Payroll Technician</v>
      </c>
      <c r="AA118" s="365">
        <f t="shared" ca="1" si="86"/>
        <v>27.222999999999999</v>
      </c>
      <c r="AB118" s="365">
        <f t="shared" ca="1" si="87"/>
        <v>28.582999999999998</v>
      </c>
      <c r="AC118" s="365">
        <f t="shared" ca="1" si="88"/>
        <v>30.012</v>
      </c>
      <c r="AD118" s="365">
        <f t="shared" ca="1" si="89"/>
        <v>31.513000000000002</v>
      </c>
      <c r="AE118" s="365">
        <f t="shared" ca="1" si="90"/>
        <v>33.088000000000001</v>
      </c>
    </row>
    <row r="119" spans="1:31">
      <c r="A119" s="357" t="s">
        <v>244</v>
      </c>
      <c r="B119" s="358" t="s">
        <v>245</v>
      </c>
      <c r="C119" s="357" t="s">
        <v>43</v>
      </c>
      <c r="D119" s="359" t="s">
        <v>246</v>
      </c>
      <c r="E119" s="357">
        <v>413</v>
      </c>
      <c r="F119" s="357">
        <v>9</v>
      </c>
      <c r="G119" s="360">
        <f t="shared" ca="1" si="74"/>
        <v>35.863</v>
      </c>
      <c r="H119" s="360">
        <f t="shared" ca="1" si="75"/>
        <v>37.655999999999999</v>
      </c>
      <c r="I119" s="360">
        <f t="shared" ca="1" si="76"/>
        <v>39.539000000000001</v>
      </c>
      <c r="J119" s="360">
        <f t="shared" ca="1" si="77"/>
        <v>41.517000000000003</v>
      </c>
      <c r="K119" s="360">
        <f t="shared" ca="1" si="78"/>
        <v>43.591000000000001</v>
      </c>
      <c r="L119" s="321"/>
      <c r="M119" s="293" t="s">
        <v>588</v>
      </c>
      <c r="N119" s="290" t="str">
        <f t="shared" si="79"/>
        <v>07825C</v>
      </c>
      <c r="O119" s="361" t="str">
        <f t="shared" si="80"/>
        <v>103</v>
      </c>
      <c r="P119" s="290" t="str">
        <f t="shared" si="81"/>
        <v xml:space="preserve">Plan Examiner I  </v>
      </c>
      <c r="Q119" s="362" cm="1">
        <f t="array" aca="1" ref="Q119" ca="1">ROUND(IF($M119="Y",VLOOKUP($N119,INDIRECT($O$3),Q$8,0)*INDIRECT($N$2),VLOOKUP($N119,INDIRECT($O$3),Q$8,0)),IF(LEFT($C119,1)="N",3,0))</f>
        <v>35.863</v>
      </c>
      <c r="R119" s="362" cm="1">
        <f t="array" aca="1" ref="R119" ca="1">ROUND(IF($M119="Y",VLOOKUP($N119,INDIRECT($O$3),R$8,0)*INDIRECT($N$2),VLOOKUP($N119,INDIRECT($O$3),R$8,0)),IF(LEFT($C119,1)="N",3,0))</f>
        <v>37.655999999999999</v>
      </c>
      <c r="S119" s="362" cm="1">
        <f t="array" aca="1" ref="S119" ca="1">ROUND(IF($M119="Y",VLOOKUP($N119,INDIRECT($O$3),S$8,0)*INDIRECT($N$2),VLOOKUP($N119,INDIRECT($O$3),S$8,0)),IF(LEFT($C119,1)="N",3,0))</f>
        <v>39.539000000000001</v>
      </c>
      <c r="T119" s="362" cm="1">
        <f t="array" aca="1" ref="T119" ca="1">ROUND(IF($M119="Y",VLOOKUP($N119,INDIRECT($O$3),T$8,0)*INDIRECT($N$2),VLOOKUP($N119,INDIRECT($O$3),T$8,0)),IF(LEFT($C119,1)="N",3,0))</f>
        <v>41.517000000000003</v>
      </c>
      <c r="U119" s="362" cm="1">
        <f t="array" aca="1" ref="U119" ca="1">ROUND(IF($M119="Y",VLOOKUP($N119,INDIRECT($O$3),U$8,0)*INDIRECT($N$2),VLOOKUP($N119,INDIRECT($O$3),U$8,0)),IF(LEFT($C119,1)="N",3,0))</f>
        <v>43.591000000000001</v>
      </c>
      <c r="W119" s="363" t="str">
        <f t="shared" si="84"/>
        <v>Y</v>
      </c>
      <c r="X119" s="313" t="str">
        <f t="shared" si="85"/>
        <v>07825C</v>
      </c>
      <c r="Y119" s="364" t="str">
        <f t="shared" si="82"/>
        <v>103</v>
      </c>
      <c r="Z119" s="313" t="str">
        <f t="shared" si="83"/>
        <v xml:space="preserve">Plan Examiner I  </v>
      </c>
      <c r="AA119" s="365">
        <f t="shared" ca="1" si="86"/>
        <v>35.863</v>
      </c>
      <c r="AB119" s="365">
        <f t="shared" ca="1" si="87"/>
        <v>37.655999999999999</v>
      </c>
      <c r="AC119" s="365">
        <f t="shared" ca="1" si="88"/>
        <v>39.539000000000001</v>
      </c>
      <c r="AD119" s="365">
        <f t="shared" ca="1" si="89"/>
        <v>41.517000000000003</v>
      </c>
      <c r="AE119" s="365">
        <f t="shared" ca="1" si="90"/>
        <v>43.591000000000001</v>
      </c>
    </row>
    <row r="120" spans="1:31">
      <c r="A120" s="357" t="s">
        <v>249</v>
      </c>
      <c r="B120" s="358" t="s">
        <v>250</v>
      </c>
      <c r="C120" s="357" t="s">
        <v>43</v>
      </c>
      <c r="D120" s="359" t="s">
        <v>251</v>
      </c>
      <c r="E120" s="357">
        <v>240</v>
      </c>
      <c r="F120" s="357">
        <v>5</v>
      </c>
      <c r="G120" s="360">
        <f t="shared" ca="1" si="74"/>
        <v>23.117000000000001</v>
      </c>
      <c r="H120" s="360">
        <f t="shared" si="75"/>
        <v>0</v>
      </c>
      <c r="I120" s="360">
        <f t="shared" si="76"/>
        <v>0</v>
      </c>
      <c r="J120" s="360">
        <f t="shared" si="77"/>
        <v>0</v>
      </c>
      <c r="K120" s="360">
        <f t="shared" si="78"/>
        <v>0</v>
      </c>
      <c r="L120" s="321"/>
      <c r="M120" s="293" t="s">
        <v>588</v>
      </c>
      <c r="N120" s="290" t="str">
        <f t="shared" si="79"/>
        <v>08080C</v>
      </c>
      <c r="O120" s="361" t="str">
        <f t="shared" si="80"/>
        <v>121</v>
      </c>
      <c r="P120" s="290" t="str">
        <f t="shared" si="81"/>
        <v xml:space="preserve">Police Cadet </v>
      </c>
      <c r="Q120" s="362" cm="1">
        <f t="array" aca="1" ref="Q120" ca="1">ROUND(IF($M120="Y",VLOOKUP($N120,INDIRECT($O$3),Q$8,0)*INDIRECT($N$2),VLOOKUP($N120,INDIRECT($O$3),Q$8,0)),IF(LEFT($C120,1)="N",3,0))</f>
        <v>23.117000000000001</v>
      </c>
      <c r="R120" s="362"/>
      <c r="S120" s="362"/>
      <c r="T120" s="362"/>
      <c r="U120" s="362"/>
      <c r="W120" s="363" t="str">
        <f t="shared" si="84"/>
        <v>Y</v>
      </c>
      <c r="X120" s="313" t="str">
        <f t="shared" si="85"/>
        <v>08080C</v>
      </c>
      <c r="Y120" s="364" t="str">
        <f t="shared" si="82"/>
        <v>121</v>
      </c>
      <c r="Z120" s="313" t="str">
        <f t="shared" si="83"/>
        <v xml:space="preserve">Police Cadet </v>
      </c>
      <c r="AA120" s="365">
        <f t="shared" ca="1" si="86"/>
        <v>23.117000000000001</v>
      </c>
      <c r="AB120" s="365">
        <f t="shared" si="87"/>
        <v>0</v>
      </c>
      <c r="AC120" s="365">
        <f t="shared" si="88"/>
        <v>0</v>
      </c>
      <c r="AD120" s="365">
        <f t="shared" si="89"/>
        <v>0</v>
      </c>
      <c r="AE120" s="365">
        <f t="shared" si="90"/>
        <v>0</v>
      </c>
    </row>
    <row r="121" spans="1:31">
      <c r="A121" s="357" t="s">
        <v>458</v>
      </c>
      <c r="B121" s="358" t="s">
        <v>319</v>
      </c>
      <c r="C121" s="357" t="s">
        <v>43</v>
      </c>
      <c r="D121" s="359" t="s">
        <v>398</v>
      </c>
      <c r="E121" s="357">
        <v>315</v>
      </c>
      <c r="F121" s="357">
        <v>6</v>
      </c>
      <c r="G121" s="360">
        <f t="shared" ca="1" si="74"/>
        <v>28.300999999999998</v>
      </c>
      <c r="H121" s="360">
        <f t="shared" ca="1" si="75"/>
        <v>29.716999999999999</v>
      </c>
      <c r="I121" s="360">
        <f t="shared" ca="1" si="76"/>
        <v>31.202000000000002</v>
      </c>
      <c r="J121" s="360">
        <f t="shared" ca="1" si="77"/>
        <v>32.762999999999998</v>
      </c>
      <c r="K121" s="360">
        <f t="shared" ca="1" si="78"/>
        <v>34.401000000000003</v>
      </c>
      <c r="L121" s="321"/>
      <c r="M121" s="293" t="s">
        <v>588</v>
      </c>
      <c r="N121" s="290" t="str">
        <f t="shared" si="79"/>
        <v>08143C</v>
      </c>
      <c r="O121" s="361" t="str">
        <f t="shared" si="80"/>
        <v>N63</v>
      </c>
      <c r="P121" s="290" t="str">
        <f t="shared" si="81"/>
        <v>Police Internal Affairs Support Specialist</v>
      </c>
      <c r="Q121" s="362" cm="1">
        <f t="array" aca="1" ref="Q121" ca="1">ROUND(IF($M121="Y",VLOOKUP($N121,INDIRECT($O$3),Q$8,0)*INDIRECT($N$2),VLOOKUP($N121,INDIRECT($O$3),Q$8,0)),IF(LEFT($C121,1)="N",3,0))</f>
        <v>28.300999999999998</v>
      </c>
      <c r="R121" s="362" cm="1">
        <f t="array" aca="1" ref="R121" ca="1">ROUND(IF($M121="Y",VLOOKUP($N121,INDIRECT($O$3),R$8,0)*INDIRECT($N$2),VLOOKUP($N121,INDIRECT($O$3),R$8,0)),IF(LEFT($C121,1)="N",3,0))</f>
        <v>29.716999999999999</v>
      </c>
      <c r="S121" s="362" cm="1">
        <f t="array" aca="1" ref="S121" ca="1">ROUND(IF($M121="Y",VLOOKUP($N121,INDIRECT($O$3),S$8,0)*INDIRECT($N$2),VLOOKUP($N121,INDIRECT($O$3),S$8,0)),IF(LEFT($C121,1)="N",3,0))</f>
        <v>31.202000000000002</v>
      </c>
      <c r="T121" s="362" cm="1">
        <f t="array" aca="1" ref="T121" ca="1">ROUND(IF($M121="Y",VLOOKUP($N121,INDIRECT($O$3),T$8,0)*INDIRECT($N$2),VLOOKUP($N121,INDIRECT($O$3),T$8,0)),IF(LEFT($C121,1)="N",3,0))</f>
        <v>32.762999999999998</v>
      </c>
      <c r="U121" s="362" cm="1">
        <f t="array" aca="1" ref="U121" ca="1">ROUND(IF($M121="Y",VLOOKUP($N121,INDIRECT($O$3),U$8,0)*INDIRECT($N$2),VLOOKUP($N121,INDIRECT($O$3),U$8,0)),IF(LEFT($C121,1)="N",3,0))</f>
        <v>34.401000000000003</v>
      </c>
      <c r="W121" s="363" t="str">
        <f t="shared" si="84"/>
        <v>Y</v>
      </c>
      <c r="X121" s="313" t="str">
        <f t="shared" si="85"/>
        <v>08143C</v>
      </c>
      <c r="Y121" s="364" t="str">
        <f t="shared" si="82"/>
        <v>N63</v>
      </c>
      <c r="Z121" s="313" t="str">
        <f t="shared" si="83"/>
        <v>Police Internal Affairs Support Specialist</v>
      </c>
      <c r="AA121" s="365">
        <f t="shared" ca="1" si="86"/>
        <v>28.300999999999998</v>
      </c>
      <c r="AB121" s="365">
        <f t="shared" ca="1" si="87"/>
        <v>29.716999999999999</v>
      </c>
      <c r="AC121" s="365">
        <f t="shared" ca="1" si="88"/>
        <v>31.202000000000002</v>
      </c>
      <c r="AD121" s="365">
        <f t="shared" ca="1" si="89"/>
        <v>32.762999999999998</v>
      </c>
      <c r="AE121" s="365">
        <f t="shared" ca="1" si="90"/>
        <v>34.401000000000003</v>
      </c>
    </row>
    <row r="122" spans="1:31">
      <c r="A122" s="357" t="s">
        <v>561</v>
      </c>
      <c r="B122" s="358" t="s">
        <v>562</v>
      </c>
      <c r="C122" s="357" t="s">
        <v>43</v>
      </c>
      <c r="D122" s="359" t="s">
        <v>560</v>
      </c>
      <c r="E122" s="357">
        <v>350</v>
      </c>
      <c r="F122" s="357">
        <v>7</v>
      </c>
      <c r="G122" s="360">
        <f t="shared" ca="1" si="74"/>
        <v>31.553000000000001</v>
      </c>
      <c r="H122" s="360">
        <f t="shared" ca="1" si="75"/>
        <v>33.128999999999998</v>
      </c>
      <c r="I122" s="360">
        <f t="shared" ca="1" si="76"/>
        <v>34.784999999999997</v>
      </c>
      <c r="J122" s="360">
        <f t="shared" ca="1" si="77"/>
        <v>36.524999999999999</v>
      </c>
      <c r="K122" s="360">
        <f t="shared" ca="1" si="78"/>
        <v>38.350999999999999</v>
      </c>
      <c r="L122" s="321"/>
      <c r="M122" s="293" t="s">
        <v>588</v>
      </c>
      <c r="N122" s="290" t="str">
        <f t="shared" si="79"/>
        <v>53007C</v>
      </c>
      <c r="O122" s="361" t="str">
        <f t="shared" si="80"/>
        <v>125</v>
      </c>
      <c r="P122" s="290" t="str">
        <f t="shared" si="81"/>
        <v>Police Support Specialist</v>
      </c>
      <c r="Q122" s="362" cm="1">
        <f t="array" aca="1" ref="Q122" ca="1">ROUND(IF($M122="Y",VLOOKUP($N122,INDIRECT($O$3),Q$8,0)*INDIRECT($N$2),VLOOKUP($N122,INDIRECT($O$3),Q$8,0)),IF(LEFT($C122,1)="N",3,0))</f>
        <v>31.553000000000001</v>
      </c>
      <c r="R122" s="362" cm="1">
        <f t="array" aca="1" ref="R122" ca="1">ROUND(IF($M122="Y",VLOOKUP($N122,INDIRECT($O$3),R$8,0)*INDIRECT($N$2),VLOOKUP($N122,INDIRECT($O$3),R$8,0)),IF(LEFT($C122,1)="N",3,0))</f>
        <v>33.128999999999998</v>
      </c>
      <c r="S122" s="362" cm="1">
        <f t="array" aca="1" ref="S122" ca="1">ROUND(IF($M122="Y",VLOOKUP($N122,INDIRECT($O$3),S$8,0)*INDIRECT($N$2),VLOOKUP($N122,INDIRECT($O$3),S$8,0)),IF(LEFT($C122,1)="N",3,0))</f>
        <v>34.784999999999997</v>
      </c>
      <c r="T122" s="362" cm="1">
        <f t="array" aca="1" ref="T122" ca="1">ROUND(IF($M122="Y",VLOOKUP($N122,INDIRECT($O$3),T$8,0)*INDIRECT($N$2),VLOOKUP($N122,INDIRECT($O$3),T$8,0)),IF(LEFT($C122,1)="N",3,0))</f>
        <v>36.524999999999999</v>
      </c>
      <c r="U122" s="362" cm="1">
        <f t="array" aca="1" ref="U122" ca="1">ROUND(IF($M122="Y",VLOOKUP($N122,INDIRECT($O$3),U$8,0)*INDIRECT($N$2),VLOOKUP($N122,INDIRECT($O$3),U$8,0)),IF(LEFT($C122,1)="N",3,0))</f>
        <v>38.350999999999999</v>
      </c>
      <c r="W122" s="363" t="str">
        <f t="shared" si="84"/>
        <v>Y</v>
      </c>
      <c r="X122" s="313" t="str">
        <f t="shared" si="85"/>
        <v>53007C</v>
      </c>
      <c r="Y122" s="364" t="str">
        <f t="shared" si="82"/>
        <v>125</v>
      </c>
      <c r="Z122" s="313" t="str">
        <f t="shared" si="83"/>
        <v>Police Support Specialist</v>
      </c>
      <c r="AA122" s="365">
        <f t="shared" ca="1" si="86"/>
        <v>31.553000000000001</v>
      </c>
      <c r="AB122" s="365">
        <f t="shared" ca="1" si="87"/>
        <v>33.128999999999998</v>
      </c>
      <c r="AC122" s="365">
        <f t="shared" ca="1" si="88"/>
        <v>34.784999999999997</v>
      </c>
      <c r="AD122" s="365">
        <f t="shared" ca="1" si="89"/>
        <v>36.524999999999999</v>
      </c>
      <c r="AE122" s="365">
        <f t="shared" ca="1" si="90"/>
        <v>38.350999999999999</v>
      </c>
    </row>
    <row r="123" spans="1:31">
      <c r="A123" s="357" t="s">
        <v>254</v>
      </c>
      <c r="B123" s="358" t="s">
        <v>76</v>
      </c>
      <c r="C123" s="357" t="s">
        <v>43</v>
      </c>
      <c r="D123" s="359" t="s">
        <v>255</v>
      </c>
      <c r="E123" s="357">
        <v>268</v>
      </c>
      <c r="F123" s="357">
        <v>5</v>
      </c>
      <c r="G123" s="360">
        <f t="shared" ca="1" si="74"/>
        <v>25.091000000000001</v>
      </c>
      <c r="H123" s="360">
        <f t="shared" ca="1" si="75"/>
        <v>26.347000000000001</v>
      </c>
      <c r="I123" s="360">
        <f t="shared" ca="1" si="76"/>
        <v>27.663</v>
      </c>
      <c r="J123" s="360">
        <f t="shared" ca="1" si="77"/>
        <v>29.045999999999999</v>
      </c>
      <c r="K123" s="360">
        <f t="shared" ca="1" si="78"/>
        <v>30.498999999999999</v>
      </c>
      <c r="L123" s="321"/>
      <c r="M123" s="293" t="s">
        <v>588</v>
      </c>
      <c r="N123" s="290" t="str">
        <f t="shared" si="79"/>
        <v>08241C</v>
      </c>
      <c r="O123" s="361" t="str">
        <f t="shared" si="80"/>
        <v>060</v>
      </c>
      <c r="P123" s="290" t="str">
        <f t="shared" si="81"/>
        <v xml:space="preserve">Police Support Technician I </v>
      </c>
      <c r="Q123" s="362" cm="1">
        <f t="array" aca="1" ref="Q123" ca="1">ROUND(IF($M123="Y",VLOOKUP($N123,INDIRECT($O$3),Q$8,0)*INDIRECT($N$2),VLOOKUP($N123,INDIRECT($O$3),Q$8,0)),IF(LEFT($C123,1)="N",3,0))</f>
        <v>25.091000000000001</v>
      </c>
      <c r="R123" s="362" cm="1">
        <f t="array" aca="1" ref="R123" ca="1">ROUND(IF($M123="Y",VLOOKUP($N123,INDIRECT($O$3),R$8,0)*INDIRECT($N$2),VLOOKUP($N123,INDIRECT($O$3),R$8,0)),IF(LEFT($C123,1)="N",3,0))</f>
        <v>26.347000000000001</v>
      </c>
      <c r="S123" s="362" cm="1">
        <f t="array" aca="1" ref="S123" ca="1">ROUND(IF($M123="Y",VLOOKUP($N123,INDIRECT($O$3),S$8,0)*INDIRECT($N$2),VLOOKUP($N123,INDIRECT($O$3),S$8,0)),IF(LEFT($C123,1)="N",3,0))</f>
        <v>27.663</v>
      </c>
      <c r="T123" s="362" cm="1">
        <f t="array" aca="1" ref="T123" ca="1">ROUND(IF($M123="Y",VLOOKUP($N123,INDIRECT($O$3),T$8,0)*INDIRECT($N$2),VLOOKUP($N123,INDIRECT($O$3),T$8,0)),IF(LEFT($C123,1)="N",3,0))</f>
        <v>29.045999999999999</v>
      </c>
      <c r="U123" s="362" cm="1">
        <f t="array" aca="1" ref="U123" ca="1">ROUND(IF($M123="Y",VLOOKUP($N123,INDIRECT($O$3),U$8,0)*INDIRECT($N$2),VLOOKUP($N123,INDIRECT($O$3),U$8,0)),IF(LEFT($C123,1)="N",3,0))</f>
        <v>30.498999999999999</v>
      </c>
      <c r="W123" s="363" t="str">
        <f t="shared" si="84"/>
        <v>Y</v>
      </c>
      <c r="X123" s="313" t="str">
        <f t="shared" si="85"/>
        <v>08241C</v>
      </c>
      <c r="Y123" s="364" t="str">
        <f t="shared" si="82"/>
        <v>060</v>
      </c>
      <c r="Z123" s="313" t="str">
        <f t="shared" si="83"/>
        <v xml:space="preserve">Police Support Technician I </v>
      </c>
      <c r="AA123" s="365">
        <f t="shared" ca="1" si="86"/>
        <v>25.091000000000001</v>
      </c>
      <c r="AB123" s="365">
        <f t="shared" ca="1" si="87"/>
        <v>26.347000000000001</v>
      </c>
      <c r="AC123" s="365">
        <f t="shared" ca="1" si="88"/>
        <v>27.663</v>
      </c>
      <c r="AD123" s="365">
        <f t="shared" ca="1" si="89"/>
        <v>29.045999999999999</v>
      </c>
      <c r="AE123" s="365">
        <f t="shared" ca="1" si="90"/>
        <v>30.498999999999999</v>
      </c>
    </row>
    <row r="124" spans="1:31">
      <c r="A124" s="357" t="s">
        <v>256</v>
      </c>
      <c r="B124" s="358">
        <v>140</v>
      </c>
      <c r="C124" s="357" t="s">
        <v>43</v>
      </c>
      <c r="D124" s="359" t="s">
        <v>257</v>
      </c>
      <c r="E124" s="357">
        <v>308</v>
      </c>
      <c r="F124" s="357">
        <v>6</v>
      </c>
      <c r="G124" s="360">
        <f t="shared" ca="1" si="74"/>
        <v>28.300999999999998</v>
      </c>
      <c r="H124" s="360">
        <f t="shared" ca="1" si="75"/>
        <v>29.716999999999999</v>
      </c>
      <c r="I124" s="360">
        <f t="shared" ca="1" si="76"/>
        <v>31.202000000000002</v>
      </c>
      <c r="J124" s="360">
        <f t="shared" ca="1" si="77"/>
        <v>32.762999999999998</v>
      </c>
      <c r="K124" s="360">
        <f t="shared" ca="1" si="78"/>
        <v>34.401000000000003</v>
      </c>
      <c r="L124" s="321"/>
      <c r="M124" s="293" t="s">
        <v>588</v>
      </c>
      <c r="N124" s="290" t="str">
        <f t="shared" si="79"/>
        <v>08240C</v>
      </c>
      <c r="O124" s="361">
        <f t="shared" si="80"/>
        <v>140</v>
      </c>
      <c r="P124" s="290" t="str">
        <f t="shared" si="81"/>
        <v xml:space="preserve">Police Support Technician II </v>
      </c>
      <c r="Q124" s="362" cm="1">
        <f t="array" aca="1" ref="Q124" ca="1">ROUND(IF($M124="Y",VLOOKUP($N124,INDIRECT($O$3),Q$8,0)*INDIRECT($N$2),VLOOKUP($N124,INDIRECT($O$3),Q$8,0)),IF(LEFT($C124,1)="N",3,0))</f>
        <v>28.300999999999998</v>
      </c>
      <c r="R124" s="362" cm="1">
        <f t="array" aca="1" ref="R124" ca="1">ROUND(IF($M124="Y",VLOOKUP($N124,INDIRECT($O$3),R$8,0)*INDIRECT($N$2),VLOOKUP($N124,INDIRECT($O$3),R$8,0)),IF(LEFT($C124,1)="N",3,0))</f>
        <v>29.716999999999999</v>
      </c>
      <c r="S124" s="362" cm="1">
        <f t="array" aca="1" ref="S124" ca="1">ROUND(IF($M124="Y",VLOOKUP($N124,INDIRECT($O$3),S$8,0)*INDIRECT($N$2),VLOOKUP($N124,INDIRECT($O$3),S$8,0)),IF(LEFT($C124,1)="N",3,0))</f>
        <v>31.202000000000002</v>
      </c>
      <c r="T124" s="362" cm="1">
        <f t="array" aca="1" ref="T124" ca="1">ROUND(IF($M124="Y",VLOOKUP($N124,INDIRECT($O$3),T$8,0)*INDIRECT($N$2),VLOOKUP($N124,INDIRECT($O$3),T$8,0)),IF(LEFT($C124,1)="N",3,0))</f>
        <v>32.762999999999998</v>
      </c>
      <c r="U124" s="362" cm="1">
        <f t="array" aca="1" ref="U124" ca="1">ROUND(IF($M124="Y",VLOOKUP($N124,INDIRECT($O$3),U$8,0)*INDIRECT($N$2),VLOOKUP($N124,INDIRECT($O$3),U$8,0)),IF(LEFT($C124,1)="N",3,0))</f>
        <v>34.401000000000003</v>
      </c>
      <c r="W124" s="363" t="str">
        <f t="shared" si="84"/>
        <v>Y</v>
      </c>
      <c r="X124" s="313" t="str">
        <f t="shared" si="85"/>
        <v>08240C</v>
      </c>
      <c r="Y124" s="364">
        <f t="shared" si="82"/>
        <v>140</v>
      </c>
      <c r="Z124" s="313" t="str">
        <f t="shared" si="83"/>
        <v xml:space="preserve">Police Support Technician II </v>
      </c>
      <c r="AA124" s="365">
        <f t="shared" ca="1" si="86"/>
        <v>28.300999999999998</v>
      </c>
      <c r="AB124" s="365">
        <f t="shared" ca="1" si="87"/>
        <v>29.716999999999999</v>
      </c>
      <c r="AC124" s="365">
        <f t="shared" ca="1" si="88"/>
        <v>31.202000000000002</v>
      </c>
      <c r="AD124" s="365">
        <f t="shared" ca="1" si="89"/>
        <v>32.762999999999998</v>
      </c>
      <c r="AE124" s="365">
        <f t="shared" ca="1" si="90"/>
        <v>34.401000000000003</v>
      </c>
    </row>
    <row r="125" spans="1:31">
      <c r="A125" s="368" t="s">
        <v>35</v>
      </c>
      <c r="B125" s="358" t="s">
        <v>36</v>
      </c>
      <c r="C125" s="368" t="s">
        <v>21</v>
      </c>
      <c r="D125" s="369" t="s">
        <v>37</v>
      </c>
      <c r="E125" s="368">
        <v>523</v>
      </c>
      <c r="F125" s="368">
        <v>11</v>
      </c>
      <c r="G125" s="360">
        <f t="shared" ca="1" si="74"/>
        <v>92238</v>
      </c>
      <c r="H125" s="360">
        <f t="shared" ca="1" si="75"/>
        <v>96850</v>
      </c>
      <c r="I125" s="360">
        <f t="shared" ca="1" si="76"/>
        <v>101692</v>
      </c>
      <c r="J125" s="360">
        <f t="shared" ca="1" si="77"/>
        <v>106777</v>
      </c>
      <c r="K125" s="360">
        <f t="shared" ca="1" si="78"/>
        <v>112117</v>
      </c>
      <c r="L125" s="321"/>
      <c r="M125" s="293" t="s">
        <v>588</v>
      </c>
      <c r="N125" s="290" t="str">
        <f t="shared" si="79"/>
        <v>52900C</v>
      </c>
      <c r="O125" s="361" t="str">
        <f t="shared" si="80"/>
        <v>117</v>
      </c>
      <c r="P125" s="290" t="str">
        <f t="shared" si="81"/>
        <v xml:space="preserve">Principal Project Crd (CPED) </v>
      </c>
      <c r="Q125" s="362" cm="1">
        <f t="array" aca="1" ref="Q125" ca="1">ROUND(IF($M125="Y",VLOOKUP($N125,INDIRECT($O$3),Q$8,0)*INDIRECT($N$2),VLOOKUP($N125,INDIRECT($O$3),Q$8,0)),IF(LEFT($C125,1)="N",3,0))</f>
        <v>92238</v>
      </c>
      <c r="R125" s="362" cm="1">
        <f t="array" aca="1" ref="R125" ca="1">ROUND(IF($M125="Y",VLOOKUP($N125,INDIRECT($O$3),R$8,0)*INDIRECT($N$2),VLOOKUP($N125,INDIRECT($O$3),R$8,0)),IF(LEFT($C125,1)="N",3,0))</f>
        <v>96850</v>
      </c>
      <c r="S125" s="362" cm="1">
        <f t="array" aca="1" ref="S125" ca="1">ROUND(IF($M125="Y",VLOOKUP($N125,INDIRECT($O$3),S$8,0)*INDIRECT($N$2),VLOOKUP($N125,INDIRECT($O$3),S$8,0)),IF(LEFT($C125,1)="N",3,0))</f>
        <v>101692</v>
      </c>
      <c r="T125" s="362" cm="1">
        <f t="array" aca="1" ref="T125" ca="1">ROUND(IF($M125="Y",VLOOKUP($N125,INDIRECT($O$3),T$8,0)*INDIRECT($N$2),VLOOKUP($N125,INDIRECT($O$3),T$8,0)),IF(LEFT($C125,1)="N",3,0))</f>
        <v>106777</v>
      </c>
      <c r="U125" s="362" cm="1">
        <f t="array" aca="1" ref="U125" ca="1">ROUND(IF($M125="Y",VLOOKUP($N125,INDIRECT($O$3),U$8,0)*INDIRECT($N$2),VLOOKUP($N125,INDIRECT($O$3),U$8,0)),IF(LEFT($C125,1)="N",3,0))</f>
        <v>112117</v>
      </c>
      <c r="W125" s="363" t="str">
        <f t="shared" si="84"/>
        <v>Y</v>
      </c>
      <c r="X125" s="313" t="str">
        <f t="shared" si="85"/>
        <v>52900C</v>
      </c>
      <c r="Y125" s="364" t="str">
        <f t="shared" si="82"/>
        <v>117</v>
      </c>
      <c r="Z125" s="313" t="str">
        <f t="shared" si="83"/>
        <v xml:space="preserve">Principal Project Crd (CPED) </v>
      </c>
      <c r="AA125" s="365">
        <f t="shared" ca="1" si="86"/>
        <v>44.345999999999997</v>
      </c>
      <c r="AB125" s="365">
        <f t="shared" ca="1" si="87"/>
        <v>46.562999999999995</v>
      </c>
      <c r="AC125" s="365">
        <f t="shared" ca="1" si="88"/>
        <v>48.890999999999998</v>
      </c>
      <c r="AD125" s="365">
        <f t="shared" ca="1" si="89"/>
        <v>51.335999999999999</v>
      </c>
      <c r="AE125" s="365">
        <f t="shared" ca="1" si="90"/>
        <v>53.902999999999999</v>
      </c>
    </row>
    <row r="126" spans="1:31">
      <c r="A126" s="357" t="s">
        <v>719</v>
      </c>
      <c r="B126" s="358">
        <v>7</v>
      </c>
      <c r="C126" s="357" t="s">
        <v>43</v>
      </c>
      <c r="D126" s="359" t="s">
        <v>506</v>
      </c>
      <c r="E126" s="357">
        <v>338</v>
      </c>
      <c r="F126" s="357">
        <v>7</v>
      </c>
      <c r="G126" s="360">
        <v>30.437000000000001</v>
      </c>
      <c r="H126" s="360">
        <v>31.968</v>
      </c>
      <c r="I126" s="360">
        <v>33.561999999999998</v>
      </c>
      <c r="J126" s="360">
        <v>35.241999999999997</v>
      </c>
      <c r="K126" s="360">
        <v>37.009</v>
      </c>
      <c r="L126" s="321"/>
      <c r="M126" s="293" t="s">
        <v>588</v>
      </c>
      <c r="N126" s="290" t="str">
        <f t="shared" si="79"/>
        <v>52950C</v>
      </c>
      <c r="O126" s="361">
        <f t="shared" si="80"/>
        <v>7</v>
      </c>
      <c r="P126" s="290" t="str">
        <f t="shared" si="81"/>
        <v>Process Logic Control Technician</v>
      </c>
      <c r="Q126" s="362">
        <v>30.437000000000001</v>
      </c>
      <c r="R126" s="362">
        <v>31.968</v>
      </c>
      <c r="S126" s="362">
        <v>33.561999999999998</v>
      </c>
      <c r="T126" s="362">
        <v>35.241999999999997</v>
      </c>
      <c r="U126" s="362">
        <v>37.009</v>
      </c>
      <c r="W126" s="363" t="str">
        <f t="shared" si="84"/>
        <v>Y</v>
      </c>
      <c r="X126" s="313" t="str">
        <f t="shared" si="85"/>
        <v>52950C</v>
      </c>
      <c r="Y126" s="364">
        <f t="shared" si="82"/>
        <v>7</v>
      </c>
      <c r="Z126" s="313" t="str">
        <f t="shared" si="83"/>
        <v>Process Logic Control Technician</v>
      </c>
      <c r="AA126" s="365">
        <f t="shared" si="86"/>
        <v>30.437000000000001</v>
      </c>
      <c r="AB126" s="365">
        <f t="shared" si="87"/>
        <v>31.968</v>
      </c>
      <c r="AC126" s="365">
        <f t="shared" si="88"/>
        <v>33.561999999999998</v>
      </c>
      <c r="AD126" s="365">
        <f t="shared" si="89"/>
        <v>35.241999999999997</v>
      </c>
      <c r="AE126" s="365">
        <f t="shared" si="90"/>
        <v>37.009</v>
      </c>
    </row>
    <row r="127" spans="1:31">
      <c r="A127" s="357" t="s">
        <v>258</v>
      </c>
      <c r="B127" s="358" t="s">
        <v>259</v>
      </c>
      <c r="C127" s="357" t="s">
        <v>43</v>
      </c>
      <c r="D127" s="359" t="s">
        <v>260</v>
      </c>
      <c r="E127" s="357">
        <v>280</v>
      </c>
      <c r="F127" s="357">
        <v>6</v>
      </c>
      <c r="G127" s="360">
        <f t="shared" ca="1" si="74"/>
        <v>26.158999999999999</v>
      </c>
      <c r="H127" s="360">
        <f t="shared" ca="1" si="75"/>
        <v>27.468</v>
      </c>
      <c r="I127" s="360">
        <f t="shared" ca="1" si="76"/>
        <v>28.841000000000001</v>
      </c>
      <c r="J127" s="360">
        <f t="shared" ca="1" si="77"/>
        <v>30.283999999999999</v>
      </c>
      <c r="K127" s="360">
        <f t="shared" ca="1" si="78"/>
        <v>31.797999999999998</v>
      </c>
      <c r="L127" s="321"/>
      <c r="M127" s="293" t="s">
        <v>588</v>
      </c>
      <c r="N127" s="290" t="str">
        <f t="shared" si="79"/>
        <v>08340C</v>
      </c>
      <c r="O127" s="361" t="str">
        <f t="shared" si="80"/>
        <v>160</v>
      </c>
      <c r="P127" s="290" t="str">
        <f t="shared" si="81"/>
        <v xml:space="preserve">Program Aide II </v>
      </c>
      <c r="Q127" s="362" cm="1">
        <f t="array" aca="1" ref="Q127" ca="1">ROUND(IF($M127="Y",VLOOKUP($N127,INDIRECT($O$3),Q$8,0)*INDIRECT($N$2),VLOOKUP($N127,INDIRECT($O$3),Q$8,0)),IF(LEFT($C127,1)="N",3,0))</f>
        <v>26.158999999999999</v>
      </c>
      <c r="R127" s="362" cm="1">
        <f t="array" aca="1" ref="R127" ca="1">ROUND(IF($M127="Y",VLOOKUP($N127,INDIRECT($O$3),R$8,0)*INDIRECT($N$2),VLOOKUP($N127,INDIRECT($O$3),R$8,0)),IF(LEFT($C127,1)="N",3,0))</f>
        <v>27.468</v>
      </c>
      <c r="S127" s="362" cm="1">
        <f t="array" aca="1" ref="S127" ca="1">ROUND(IF($M127="Y",VLOOKUP($N127,INDIRECT($O$3),S$8,0)*INDIRECT($N$2),VLOOKUP($N127,INDIRECT($O$3),S$8,0)),IF(LEFT($C127,1)="N",3,0))</f>
        <v>28.841000000000001</v>
      </c>
      <c r="T127" s="362" cm="1">
        <f t="array" aca="1" ref="T127" ca="1">ROUND(IF($M127="Y",VLOOKUP($N127,INDIRECT($O$3),T$8,0)*INDIRECT($N$2),VLOOKUP($N127,INDIRECT($O$3),T$8,0)),IF(LEFT($C127,1)="N",3,0))</f>
        <v>30.283999999999999</v>
      </c>
      <c r="U127" s="362" cm="1">
        <f t="array" aca="1" ref="U127" ca="1">ROUND(IF($M127="Y",VLOOKUP($N127,INDIRECT($O$3),U$8,0)*INDIRECT($N$2),VLOOKUP($N127,INDIRECT($O$3),U$8,0)),IF(LEFT($C127,1)="N",3,0))</f>
        <v>31.797999999999998</v>
      </c>
      <c r="W127" s="363" t="str">
        <f t="shared" si="84"/>
        <v>Y</v>
      </c>
      <c r="X127" s="313" t="str">
        <f t="shared" si="85"/>
        <v>08340C</v>
      </c>
      <c r="Y127" s="364" t="str">
        <f t="shared" si="82"/>
        <v>160</v>
      </c>
      <c r="Z127" s="313" t="str">
        <f t="shared" si="83"/>
        <v xml:space="preserve">Program Aide II </v>
      </c>
      <c r="AA127" s="365">
        <f t="shared" ca="1" si="86"/>
        <v>26.158999999999999</v>
      </c>
      <c r="AB127" s="365">
        <f t="shared" ca="1" si="87"/>
        <v>27.468</v>
      </c>
      <c r="AC127" s="365">
        <f t="shared" ca="1" si="88"/>
        <v>28.841000000000001</v>
      </c>
      <c r="AD127" s="365">
        <f t="shared" ca="1" si="89"/>
        <v>30.283999999999999</v>
      </c>
      <c r="AE127" s="365">
        <f t="shared" ca="1" si="90"/>
        <v>31.797999999999998</v>
      </c>
    </row>
    <row r="128" spans="1:31">
      <c r="A128" s="357" t="s">
        <v>530</v>
      </c>
      <c r="B128" s="358" t="s">
        <v>118</v>
      </c>
      <c r="C128" s="357" t="s">
        <v>43</v>
      </c>
      <c r="D128" s="359" t="s">
        <v>529</v>
      </c>
      <c r="E128" s="357">
        <v>295</v>
      </c>
      <c r="F128" s="357">
        <v>6</v>
      </c>
      <c r="G128" s="360">
        <f t="shared" ca="1" si="74"/>
        <v>27.222999999999999</v>
      </c>
      <c r="H128" s="360">
        <f t="shared" ca="1" si="75"/>
        <v>28.582999999999998</v>
      </c>
      <c r="I128" s="360">
        <f t="shared" ca="1" si="76"/>
        <v>30.012</v>
      </c>
      <c r="J128" s="360">
        <f t="shared" ca="1" si="77"/>
        <v>31.513999999999999</v>
      </c>
      <c r="K128" s="360">
        <f t="shared" ca="1" si="78"/>
        <v>33.088000000000001</v>
      </c>
      <c r="L128" s="321"/>
      <c r="M128" s="293" t="s">
        <v>588</v>
      </c>
      <c r="N128" s="290" t="str">
        <f t="shared" si="79"/>
        <v>52981C</v>
      </c>
      <c r="O128" s="361" t="str">
        <f t="shared" si="80"/>
        <v>067</v>
      </c>
      <c r="P128" s="290" t="str">
        <f t="shared" si="81"/>
        <v>Public Service Agent</v>
      </c>
      <c r="Q128" s="362" cm="1">
        <f t="array" aca="1" ref="Q128" ca="1">ROUND(IF($M128="Y",VLOOKUP($N128,INDIRECT($O$3),Q$8,0)*INDIRECT($N$2),VLOOKUP($N128,INDIRECT($O$3),Q$8,0)),IF(LEFT($C128,1)="N",3,0))</f>
        <v>27.222999999999999</v>
      </c>
      <c r="R128" s="362" cm="1">
        <f t="array" aca="1" ref="R128" ca="1">ROUND(IF($M128="Y",VLOOKUP($N128,INDIRECT($O$3),R$8,0)*INDIRECT($N$2),VLOOKUP($N128,INDIRECT($O$3),R$8,0)),IF(LEFT($C128,1)="N",3,0))</f>
        <v>28.582999999999998</v>
      </c>
      <c r="S128" s="362" cm="1">
        <f t="array" aca="1" ref="S128" ca="1">ROUND(IF($M128="Y",VLOOKUP($N128,INDIRECT($O$3),S$8,0)*INDIRECT($N$2),VLOOKUP($N128,INDIRECT($O$3),S$8,0)),IF(LEFT($C128,1)="N",3,0))</f>
        <v>30.012</v>
      </c>
      <c r="T128" s="362" cm="1">
        <f t="array" aca="1" ref="T128" ca="1">ROUND(IF($M128="Y",VLOOKUP($N128,INDIRECT($O$3),T$8,0)*INDIRECT($N$2),VLOOKUP($N128,INDIRECT($O$3),T$8,0)),IF(LEFT($C128,1)="N",3,0))</f>
        <v>31.513999999999999</v>
      </c>
      <c r="U128" s="362" cm="1">
        <f t="array" aca="1" ref="U128" ca="1">ROUND(IF($M128="Y",VLOOKUP($N128,INDIRECT($O$3),U$8,0)*INDIRECT($N$2),VLOOKUP($N128,INDIRECT($O$3),U$8,0)),IF(LEFT($C128,1)="N",3,0))</f>
        <v>33.088000000000001</v>
      </c>
      <c r="W128" s="363" t="str">
        <f t="shared" si="84"/>
        <v>Y</v>
      </c>
      <c r="X128" s="313" t="str">
        <f t="shared" si="85"/>
        <v>52981C</v>
      </c>
      <c r="Y128" s="364" t="str">
        <f t="shared" si="82"/>
        <v>067</v>
      </c>
      <c r="Z128" s="313" t="str">
        <f t="shared" si="83"/>
        <v>Public Service Agent</v>
      </c>
      <c r="AA128" s="365">
        <f t="shared" ca="1" si="86"/>
        <v>27.222999999999999</v>
      </c>
      <c r="AB128" s="365">
        <f t="shared" ca="1" si="87"/>
        <v>28.582999999999998</v>
      </c>
      <c r="AC128" s="365">
        <f t="shared" ca="1" si="88"/>
        <v>30.012</v>
      </c>
      <c r="AD128" s="365">
        <f t="shared" ca="1" si="89"/>
        <v>31.513999999999999</v>
      </c>
      <c r="AE128" s="365">
        <f t="shared" ca="1" si="90"/>
        <v>33.088000000000001</v>
      </c>
    </row>
    <row r="129" spans="1:31">
      <c r="A129" s="357" t="s">
        <v>263</v>
      </c>
      <c r="B129" s="358" t="s">
        <v>264</v>
      </c>
      <c r="C129" s="357" t="s">
        <v>43</v>
      </c>
      <c r="D129" s="359" t="s">
        <v>265</v>
      </c>
      <c r="E129" s="357">
        <v>228</v>
      </c>
      <c r="F129" s="357">
        <v>5</v>
      </c>
      <c r="G129" s="360">
        <f t="shared" ca="1" si="74"/>
        <v>22.916</v>
      </c>
      <c r="H129" s="360">
        <f t="shared" ca="1" si="75"/>
        <v>24.062999999999999</v>
      </c>
      <c r="I129" s="360">
        <f t="shared" ca="1" si="76"/>
        <v>25.265000000000001</v>
      </c>
      <c r="J129" s="360">
        <f t="shared" ca="1" si="77"/>
        <v>26.527999999999999</v>
      </c>
      <c r="K129" s="360">
        <f t="shared" ca="1" si="78"/>
        <v>27.855</v>
      </c>
      <c r="L129" s="321"/>
      <c r="M129" s="293" t="s">
        <v>588</v>
      </c>
      <c r="N129" s="290" t="str">
        <f t="shared" si="79"/>
        <v>08630C</v>
      </c>
      <c r="O129" s="361" t="str">
        <f t="shared" si="80"/>
        <v>026</v>
      </c>
      <c r="P129" s="290" t="str">
        <f t="shared" si="81"/>
        <v xml:space="preserve">Real Est Investigator Aide I  </v>
      </c>
      <c r="Q129" s="362" cm="1">
        <f t="array" aca="1" ref="Q129" ca="1">ROUND(IF($M129="Y",VLOOKUP($N129,INDIRECT($O$3),Q$8,0)*INDIRECT($N$2),VLOOKUP($N129,INDIRECT($O$3),Q$8,0)),IF(LEFT($C129,1)="N",3,0))</f>
        <v>22.916</v>
      </c>
      <c r="R129" s="362" cm="1">
        <f t="array" aca="1" ref="R129" ca="1">ROUND(IF($M129="Y",VLOOKUP($N129,INDIRECT($O$3),R$8,0)*INDIRECT($N$2),VLOOKUP($N129,INDIRECT($O$3),R$8,0)),IF(LEFT($C129,1)="N",3,0))</f>
        <v>24.062999999999999</v>
      </c>
      <c r="S129" s="362" cm="1">
        <f t="array" aca="1" ref="S129" ca="1">ROUND(IF($M129="Y",VLOOKUP($N129,INDIRECT($O$3),S$8,0)*INDIRECT($N$2),VLOOKUP($N129,INDIRECT($O$3),S$8,0)),IF(LEFT($C129,1)="N",3,0))</f>
        <v>25.265000000000001</v>
      </c>
      <c r="T129" s="362" cm="1">
        <f t="array" aca="1" ref="T129" ca="1">ROUND(IF($M129="Y",VLOOKUP($N129,INDIRECT($O$3),T$8,0)*INDIRECT($N$2),VLOOKUP($N129,INDIRECT($O$3),T$8,0)),IF(LEFT($C129,1)="N",3,0))</f>
        <v>26.527999999999999</v>
      </c>
      <c r="U129" s="362" cm="1">
        <f t="array" aca="1" ref="U129" ca="1">ROUND(IF($M129="Y",VLOOKUP($N129,INDIRECT($O$3),U$8,0)*INDIRECT($N$2),VLOOKUP($N129,INDIRECT($O$3),U$8,0)),IF(LEFT($C129,1)="N",3,0))</f>
        <v>27.855</v>
      </c>
      <c r="W129" s="363" t="str">
        <f t="shared" si="84"/>
        <v>Y</v>
      </c>
      <c r="X129" s="313" t="str">
        <f t="shared" si="85"/>
        <v>08630C</v>
      </c>
      <c r="Y129" s="364" t="str">
        <f t="shared" si="82"/>
        <v>026</v>
      </c>
      <c r="Z129" s="313" t="str">
        <f t="shared" si="83"/>
        <v xml:space="preserve">Real Est Investigator Aide I  </v>
      </c>
      <c r="AA129" s="365">
        <f t="shared" ca="1" si="86"/>
        <v>22.916</v>
      </c>
      <c r="AB129" s="365">
        <f t="shared" ca="1" si="87"/>
        <v>24.062999999999999</v>
      </c>
      <c r="AC129" s="365">
        <f t="shared" ca="1" si="88"/>
        <v>25.265000000000001</v>
      </c>
      <c r="AD129" s="365">
        <f t="shared" ca="1" si="89"/>
        <v>26.527999999999999</v>
      </c>
      <c r="AE129" s="365">
        <f t="shared" ca="1" si="90"/>
        <v>27.855</v>
      </c>
    </row>
    <row r="130" spans="1:31">
      <c r="A130" s="357" t="s">
        <v>266</v>
      </c>
      <c r="B130" s="358" t="s">
        <v>178</v>
      </c>
      <c r="C130" s="357" t="s">
        <v>43</v>
      </c>
      <c r="D130" s="359" t="s">
        <v>267</v>
      </c>
      <c r="E130" s="357">
        <v>288</v>
      </c>
      <c r="F130" s="357">
        <v>6</v>
      </c>
      <c r="G130" s="360">
        <f t="shared" ca="1" si="74"/>
        <v>27.222999999999999</v>
      </c>
      <c r="H130" s="360">
        <f t="shared" ca="1" si="75"/>
        <v>28.582999999999998</v>
      </c>
      <c r="I130" s="360">
        <f t="shared" ca="1" si="76"/>
        <v>30.012</v>
      </c>
      <c r="J130" s="360">
        <f t="shared" ca="1" si="77"/>
        <v>31.513000000000002</v>
      </c>
      <c r="K130" s="360">
        <f t="shared" ca="1" si="78"/>
        <v>33.088000000000001</v>
      </c>
      <c r="L130" s="321"/>
      <c r="M130" s="293" t="s">
        <v>588</v>
      </c>
      <c r="N130" s="290" t="str">
        <f t="shared" si="79"/>
        <v>08650C</v>
      </c>
      <c r="O130" s="361" t="str">
        <f t="shared" si="80"/>
        <v>081</v>
      </c>
      <c r="P130" s="290" t="str">
        <f t="shared" si="81"/>
        <v xml:space="preserve">Real Est Investigator Aide II </v>
      </c>
      <c r="Q130" s="362" cm="1">
        <f t="array" aca="1" ref="Q130" ca="1">ROUND(IF($M130="Y",VLOOKUP($N130,INDIRECT($O$3),Q$8,0)*INDIRECT($N$2),VLOOKUP($N130,INDIRECT($O$3),Q$8,0)),IF(LEFT($C130,1)="N",3,0))</f>
        <v>27.222999999999999</v>
      </c>
      <c r="R130" s="362" cm="1">
        <f t="array" aca="1" ref="R130" ca="1">ROUND(IF($M130="Y",VLOOKUP($N130,INDIRECT($O$3),R$8,0)*INDIRECT($N$2),VLOOKUP($N130,INDIRECT($O$3),R$8,0)),IF(LEFT($C130,1)="N",3,0))</f>
        <v>28.582999999999998</v>
      </c>
      <c r="S130" s="362" cm="1">
        <f t="array" aca="1" ref="S130" ca="1">ROUND(IF($M130="Y",VLOOKUP($N130,INDIRECT($O$3),S$8,0)*INDIRECT($N$2),VLOOKUP($N130,INDIRECT($O$3),S$8,0)),IF(LEFT($C130,1)="N",3,0))</f>
        <v>30.012</v>
      </c>
      <c r="T130" s="362" cm="1">
        <f t="array" aca="1" ref="T130" ca="1">ROUND(IF($M130="Y",VLOOKUP($N130,INDIRECT($O$3),T$8,0)*INDIRECT($N$2),VLOOKUP($N130,INDIRECT($O$3),T$8,0)),IF(LEFT($C130,1)="N",3,0))</f>
        <v>31.513000000000002</v>
      </c>
      <c r="U130" s="362" cm="1">
        <f t="array" aca="1" ref="U130" ca="1">ROUND(IF($M130="Y",VLOOKUP($N130,INDIRECT($O$3),U$8,0)*INDIRECT($N$2),VLOOKUP($N130,INDIRECT($O$3),U$8,0)),IF(LEFT($C130,1)="N",3,0))</f>
        <v>33.088000000000001</v>
      </c>
      <c r="W130" s="363" t="str">
        <f t="shared" si="84"/>
        <v>Y</v>
      </c>
      <c r="X130" s="313" t="str">
        <f t="shared" si="85"/>
        <v>08650C</v>
      </c>
      <c r="Y130" s="364" t="str">
        <f t="shared" si="82"/>
        <v>081</v>
      </c>
      <c r="Z130" s="313" t="str">
        <f t="shared" si="83"/>
        <v xml:space="preserve">Real Est Investigator Aide II </v>
      </c>
      <c r="AA130" s="365">
        <f t="shared" ca="1" si="86"/>
        <v>27.222999999999999</v>
      </c>
      <c r="AB130" s="365">
        <f t="shared" ca="1" si="87"/>
        <v>28.582999999999998</v>
      </c>
      <c r="AC130" s="365">
        <f t="shared" ca="1" si="88"/>
        <v>30.012</v>
      </c>
      <c r="AD130" s="365">
        <f t="shared" ca="1" si="89"/>
        <v>31.513000000000002</v>
      </c>
      <c r="AE130" s="365">
        <f t="shared" ca="1" si="90"/>
        <v>33.088000000000001</v>
      </c>
    </row>
    <row r="131" spans="1:31">
      <c r="A131" s="357" t="s">
        <v>268</v>
      </c>
      <c r="B131" s="358" t="s">
        <v>269</v>
      </c>
      <c r="C131" s="357" t="s">
        <v>43</v>
      </c>
      <c r="D131" s="359" t="s">
        <v>270</v>
      </c>
      <c r="E131" s="357">
        <v>320</v>
      </c>
      <c r="F131" s="357">
        <v>7</v>
      </c>
      <c r="G131" s="360">
        <f t="shared" ca="1" si="74"/>
        <v>29.391999999999999</v>
      </c>
      <c r="H131" s="360">
        <f t="shared" ca="1" si="75"/>
        <v>30.861999999999998</v>
      </c>
      <c r="I131" s="360">
        <f t="shared" ca="1" si="76"/>
        <v>32.405000000000001</v>
      </c>
      <c r="J131" s="360">
        <f t="shared" ca="1" si="77"/>
        <v>34.026000000000003</v>
      </c>
      <c r="K131" s="360">
        <f t="shared" ca="1" si="78"/>
        <v>35.725999999999999</v>
      </c>
      <c r="L131" s="321"/>
      <c r="M131" s="293" t="s">
        <v>588</v>
      </c>
      <c r="N131" s="290" t="str">
        <f t="shared" si="79"/>
        <v>08660C</v>
      </c>
      <c r="O131" s="361" t="str">
        <f t="shared" si="80"/>
        <v>089</v>
      </c>
      <c r="P131" s="290" t="str">
        <f t="shared" si="81"/>
        <v xml:space="preserve">Real Est Investigator I  </v>
      </c>
      <c r="Q131" s="362" cm="1">
        <f t="array" aca="1" ref="Q131" ca="1">ROUND(IF($M131="Y",VLOOKUP($N131,INDIRECT($O$3),Q$8,0)*INDIRECT($N$2),VLOOKUP($N131,INDIRECT($O$3),Q$8,0)),IF(LEFT($C131,1)="N",3,0))</f>
        <v>29.391999999999999</v>
      </c>
      <c r="R131" s="362" cm="1">
        <f t="array" aca="1" ref="R131" ca="1">ROUND(IF($M131="Y",VLOOKUP($N131,INDIRECT($O$3),R$8,0)*INDIRECT($N$2),VLOOKUP($N131,INDIRECT($O$3),R$8,0)),IF(LEFT($C131,1)="N",3,0))</f>
        <v>30.861999999999998</v>
      </c>
      <c r="S131" s="362" cm="1">
        <f t="array" aca="1" ref="S131" ca="1">ROUND(IF($M131="Y",VLOOKUP($N131,INDIRECT($O$3),S$8,0)*INDIRECT($N$2),VLOOKUP($N131,INDIRECT($O$3),S$8,0)),IF(LEFT($C131,1)="N",3,0))</f>
        <v>32.405000000000001</v>
      </c>
      <c r="T131" s="362" cm="1">
        <f t="array" aca="1" ref="T131" ca="1">ROUND(IF($M131="Y",VLOOKUP($N131,INDIRECT($O$3),T$8,0)*INDIRECT($N$2),VLOOKUP($N131,INDIRECT($O$3),T$8,0)),IF(LEFT($C131,1)="N",3,0))</f>
        <v>34.026000000000003</v>
      </c>
      <c r="U131" s="362" cm="1">
        <f t="array" aca="1" ref="U131" ca="1">ROUND(IF($M131="Y",VLOOKUP($N131,INDIRECT($O$3),U$8,0)*INDIRECT($N$2),VLOOKUP($N131,INDIRECT($O$3),U$8,0)),IF(LEFT($C131,1)="N",3,0))</f>
        <v>35.725999999999999</v>
      </c>
      <c r="W131" s="363" t="str">
        <f t="shared" si="84"/>
        <v>Y</v>
      </c>
      <c r="X131" s="313" t="str">
        <f t="shared" si="85"/>
        <v>08660C</v>
      </c>
      <c r="Y131" s="364" t="str">
        <f t="shared" si="82"/>
        <v>089</v>
      </c>
      <c r="Z131" s="313" t="str">
        <f t="shared" si="83"/>
        <v xml:space="preserve">Real Est Investigator I  </v>
      </c>
      <c r="AA131" s="365">
        <f t="shared" ca="1" si="86"/>
        <v>29.391999999999999</v>
      </c>
      <c r="AB131" s="365">
        <f t="shared" ca="1" si="87"/>
        <v>30.861999999999998</v>
      </c>
      <c r="AC131" s="365">
        <f t="shared" ca="1" si="88"/>
        <v>32.405000000000001</v>
      </c>
      <c r="AD131" s="365">
        <f t="shared" ca="1" si="89"/>
        <v>34.026000000000003</v>
      </c>
      <c r="AE131" s="365">
        <f t="shared" ca="1" si="90"/>
        <v>35.725999999999999</v>
      </c>
    </row>
    <row r="132" spans="1:31">
      <c r="A132" s="357" t="s">
        <v>271</v>
      </c>
      <c r="B132" s="358" t="s">
        <v>272</v>
      </c>
      <c r="C132" s="357" t="s">
        <v>43</v>
      </c>
      <c r="D132" s="359" t="s">
        <v>273</v>
      </c>
      <c r="E132" s="357">
        <v>380</v>
      </c>
      <c r="F132" s="357">
        <v>8</v>
      </c>
      <c r="G132" s="360">
        <f t="shared" ca="1" si="74"/>
        <v>33.703000000000003</v>
      </c>
      <c r="H132" s="360">
        <f t="shared" ca="1" si="75"/>
        <v>35.389000000000003</v>
      </c>
      <c r="I132" s="360">
        <f t="shared" ca="1" si="76"/>
        <v>37.158000000000001</v>
      </c>
      <c r="J132" s="360">
        <f t="shared" ca="1" si="77"/>
        <v>39.015999999999998</v>
      </c>
      <c r="K132" s="360">
        <f t="shared" ca="1" si="78"/>
        <v>40.966999999999999</v>
      </c>
      <c r="L132" s="321"/>
      <c r="M132" s="293" t="s">
        <v>588</v>
      </c>
      <c r="N132" s="290" t="str">
        <f t="shared" si="79"/>
        <v>08670C</v>
      </c>
      <c r="O132" s="361" t="str">
        <f t="shared" si="80"/>
        <v>094</v>
      </c>
      <c r="P132" s="290" t="str">
        <f t="shared" si="81"/>
        <v xml:space="preserve">Real Est Investigator II </v>
      </c>
      <c r="Q132" s="362" cm="1">
        <f t="array" aca="1" ref="Q132" ca="1">ROUND(IF($M132="Y",VLOOKUP($N132,INDIRECT($O$3),Q$8,0)*INDIRECT($N$2),VLOOKUP($N132,INDIRECT($O$3),Q$8,0)),IF(LEFT($C132,1)="N",3,0))</f>
        <v>33.703000000000003</v>
      </c>
      <c r="R132" s="362" cm="1">
        <f t="array" aca="1" ref="R132" ca="1">ROUND(IF($M132="Y",VLOOKUP($N132,INDIRECT($O$3),R$8,0)*INDIRECT($N$2),VLOOKUP($N132,INDIRECT($O$3),R$8,0)),IF(LEFT($C132,1)="N",3,0))</f>
        <v>35.389000000000003</v>
      </c>
      <c r="S132" s="362" cm="1">
        <f t="array" aca="1" ref="S132" ca="1">ROUND(IF($M132="Y",VLOOKUP($N132,INDIRECT($O$3),S$8,0)*INDIRECT($N$2),VLOOKUP($N132,INDIRECT($O$3),S$8,0)),IF(LEFT($C132,1)="N",3,0))</f>
        <v>37.158000000000001</v>
      </c>
      <c r="T132" s="362" cm="1">
        <f t="array" aca="1" ref="T132" ca="1">ROUND(IF($M132="Y",VLOOKUP($N132,INDIRECT($O$3),T$8,0)*INDIRECT($N$2),VLOOKUP($N132,INDIRECT($O$3),T$8,0)),IF(LEFT($C132,1)="N",3,0))</f>
        <v>39.015999999999998</v>
      </c>
      <c r="U132" s="362" cm="1">
        <f t="array" aca="1" ref="U132" ca="1">ROUND(IF($M132="Y",VLOOKUP($N132,INDIRECT($O$3),U$8,0)*INDIRECT($N$2),VLOOKUP($N132,INDIRECT($O$3),U$8,0)),IF(LEFT($C132,1)="N",3,0))</f>
        <v>40.966999999999999</v>
      </c>
      <c r="W132" s="363" t="str">
        <f t="shared" si="84"/>
        <v>Y</v>
      </c>
      <c r="X132" s="313" t="str">
        <f t="shared" si="85"/>
        <v>08670C</v>
      </c>
      <c r="Y132" s="364" t="str">
        <f t="shared" si="82"/>
        <v>094</v>
      </c>
      <c r="Z132" s="313" t="str">
        <f t="shared" si="83"/>
        <v xml:space="preserve">Real Est Investigator II </v>
      </c>
      <c r="AA132" s="365">
        <f t="shared" ca="1" si="86"/>
        <v>33.703000000000003</v>
      </c>
      <c r="AB132" s="365">
        <f t="shared" ca="1" si="87"/>
        <v>35.389000000000003</v>
      </c>
      <c r="AC132" s="365">
        <f t="shared" ca="1" si="88"/>
        <v>37.158000000000001</v>
      </c>
      <c r="AD132" s="365">
        <f t="shared" ca="1" si="89"/>
        <v>39.015999999999998</v>
      </c>
      <c r="AE132" s="365">
        <f t="shared" ca="1" si="90"/>
        <v>40.966999999999999</v>
      </c>
    </row>
    <row r="133" spans="1:31">
      <c r="A133" s="357" t="s">
        <v>274</v>
      </c>
      <c r="B133" s="358" t="s">
        <v>66</v>
      </c>
      <c r="C133" s="357" t="s">
        <v>43</v>
      </c>
      <c r="D133" s="359" t="s">
        <v>275</v>
      </c>
      <c r="E133" s="357">
        <v>320</v>
      </c>
      <c r="F133" s="357">
        <v>7</v>
      </c>
      <c r="G133" s="360">
        <f t="shared" ca="1" si="74"/>
        <v>29.391999999999999</v>
      </c>
      <c r="H133" s="360">
        <f t="shared" ca="1" si="75"/>
        <v>30.861999999999998</v>
      </c>
      <c r="I133" s="360">
        <f t="shared" ca="1" si="76"/>
        <v>32.405000000000001</v>
      </c>
      <c r="J133" s="360">
        <f t="shared" ca="1" si="77"/>
        <v>34.026000000000003</v>
      </c>
      <c r="K133" s="360">
        <f t="shared" ca="1" si="78"/>
        <v>35.725999999999999</v>
      </c>
      <c r="L133" s="321"/>
      <c r="M133" s="293" t="s">
        <v>588</v>
      </c>
      <c r="N133" s="290" t="str">
        <f t="shared" si="79"/>
        <v>52775C</v>
      </c>
      <c r="O133" s="361" t="str">
        <f t="shared" si="80"/>
        <v>064</v>
      </c>
      <c r="P133" s="290" t="str">
        <f t="shared" si="81"/>
        <v xml:space="preserve">Real Estate Assistant </v>
      </c>
      <c r="Q133" s="362" cm="1">
        <f t="array" aca="1" ref="Q133" ca="1">ROUND(IF($M133="Y",VLOOKUP($N133,INDIRECT($O$3),Q$8,0)*INDIRECT($N$2),VLOOKUP($N133,INDIRECT($O$3),Q$8,0)),IF(LEFT($C133,1)="N",3,0))</f>
        <v>29.391999999999999</v>
      </c>
      <c r="R133" s="362" cm="1">
        <f t="array" aca="1" ref="R133" ca="1">ROUND(IF($M133="Y",VLOOKUP($N133,INDIRECT($O$3),R$8,0)*INDIRECT($N$2),VLOOKUP($N133,INDIRECT($O$3),R$8,0)),IF(LEFT($C133,1)="N",3,0))</f>
        <v>30.861999999999998</v>
      </c>
      <c r="S133" s="362" cm="1">
        <f t="array" aca="1" ref="S133" ca="1">ROUND(IF($M133="Y",VLOOKUP($N133,INDIRECT($O$3),S$8,0)*INDIRECT($N$2),VLOOKUP($N133,INDIRECT($O$3),S$8,0)),IF(LEFT($C133,1)="N",3,0))</f>
        <v>32.405000000000001</v>
      </c>
      <c r="T133" s="362" cm="1">
        <f t="array" aca="1" ref="T133" ca="1">ROUND(IF($M133="Y",VLOOKUP($N133,INDIRECT($O$3),T$8,0)*INDIRECT($N$2),VLOOKUP($N133,INDIRECT($O$3),T$8,0)),IF(LEFT($C133,1)="N",3,0))</f>
        <v>34.026000000000003</v>
      </c>
      <c r="U133" s="362" cm="1">
        <f t="array" aca="1" ref="U133" ca="1">ROUND(IF($M133="Y",VLOOKUP($N133,INDIRECT($O$3),U$8,0)*INDIRECT($N$2),VLOOKUP($N133,INDIRECT($O$3),U$8,0)),IF(LEFT($C133,1)="N",3,0))</f>
        <v>35.725999999999999</v>
      </c>
      <c r="W133" s="363" t="str">
        <f t="shared" si="84"/>
        <v>Y</v>
      </c>
      <c r="X133" s="313" t="str">
        <f t="shared" si="85"/>
        <v>52775C</v>
      </c>
      <c r="Y133" s="364" t="str">
        <f t="shared" si="82"/>
        <v>064</v>
      </c>
      <c r="Z133" s="313" t="str">
        <f t="shared" si="83"/>
        <v xml:space="preserve">Real Estate Assistant </v>
      </c>
      <c r="AA133" s="365">
        <f t="shared" ca="1" si="86"/>
        <v>29.391999999999999</v>
      </c>
      <c r="AB133" s="365">
        <f t="shared" ca="1" si="87"/>
        <v>30.861999999999998</v>
      </c>
      <c r="AC133" s="365">
        <f t="shared" ca="1" si="88"/>
        <v>32.405000000000001</v>
      </c>
      <c r="AD133" s="365">
        <f t="shared" ca="1" si="89"/>
        <v>34.026000000000003</v>
      </c>
      <c r="AE133" s="365">
        <f t="shared" ca="1" si="90"/>
        <v>35.725999999999999</v>
      </c>
    </row>
    <row r="134" spans="1:31">
      <c r="A134" s="357" t="s">
        <v>519</v>
      </c>
      <c r="B134" s="358">
        <v>161</v>
      </c>
      <c r="C134" s="357" t="s">
        <v>43</v>
      </c>
      <c r="D134" s="359" t="s">
        <v>518</v>
      </c>
      <c r="E134" s="357">
        <v>290</v>
      </c>
      <c r="F134" s="357">
        <v>6</v>
      </c>
      <c r="G134" s="360">
        <f t="shared" ca="1" si="74"/>
        <v>27.222999999999999</v>
      </c>
      <c r="H134" s="360">
        <f t="shared" ca="1" si="75"/>
        <v>28.582999999999998</v>
      </c>
      <c r="I134" s="360">
        <f t="shared" ca="1" si="76"/>
        <v>30.012</v>
      </c>
      <c r="J134" s="360">
        <f t="shared" ca="1" si="77"/>
        <v>31.513000000000002</v>
      </c>
      <c r="K134" s="360">
        <f t="shared" ca="1" si="78"/>
        <v>33.088000000000001</v>
      </c>
      <c r="L134" s="321"/>
      <c r="M134" s="293" t="s">
        <v>588</v>
      </c>
      <c r="N134" s="290" t="str">
        <f t="shared" si="79"/>
        <v>52978C</v>
      </c>
      <c r="O134" s="361">
        <f t="shared" si="80"/>
        <v>161</v>
      </c>
      <c r="P134" s="290" t="str">
        <f t="shared" si="81"/>
        <v>Security Specialist</v>
      </c>
      <c r="Q134" s="362" cm="1">
        <f t="array" aca="1" ref="Q134" ca="1">ROUND(IF($M134="Y",VLOOKUP($N134,INDIRECT($O$3),Q$8,0)*INDIRECT($N$2),VLOOKUP($N134,INDIRECT($O$3),Q$8,0)),IF(LEFT($C134,1)="N",3,0))</f>
        <v>27.222999999999999</v>
      </c>
      <c r="R134" s="362" cm="1">
        <f t="array" aca="1" ref="R134" ca="1">ROUND(IF($M134="Y",VLOOKUP($N134,INDIRECT($O$3),R$8,0)*INDIRECT($N$2),VLOOKUP($N134,INDIRECT($O$3),R$8,0)),IF(LEFT($C134,1)="N",3,0))</f>
        <v>28.582999999999998</v>
      </c>
      <c r="S134" s="362" cm="1">
        <f t="array" aca="1" ref="S134" ca="1">ROUND(IF($M134="Y",VLOOKUP($N134,INDIRECT($O$3),S$8,0)*INDIRECT($N$2),VLOOKUP($N134,INDIRECT($O$3),S$8,0)),IF(LEFT($C134,1)="N",3,0))</f>
        <v>30.012</v>
      </c>
      <c r="T134" s="362" cm="1">
        <f t="array" aca="1" ref="T134" ca="1">ROUND(IF($M134="Y",VLOOKUP($N134,INDIRECT($O$3),T$8,0)*INDIRECT($N$2),VLOOKUP($N134,INDIRECT($O$3),T$8,0)),IF(LEFT($C134,1)="N",3,0))</f>
        <v>31.513000000000002</v>
      </c>
      <c r="U134" s="362" cm="1">
        <f t="array" aca="1" ref="U134" ca="1">ROUND(IF($M134="Y",VLOOKUP($N134,INDIRECT($O$3),U$8,0)*INDIRECT($N$2),VLOOKUP($N134,INDIRECT($O$3),U$8,0)),IF(LEFT($C134,1)="N",3,0))</f>
        <v>33.088000000000001</v>
      </c>
      <c r="W134" s="363" t="str">
        <f t="shared" si="84"/>
        <v>Y</v>
      </c>
      <c r="X134" s="313" t="str">
        <f t="shared" si="85"/>
        <v>52978C</v>
      </c>
      <c r="Y134" s="364">
        <f t="shared" si="82"/>
        <v>161</v>
      </c>
      <c r="Z134" s="313" t="str">
        <f t="shared" si="83"/>
        <v>Security Specialist</v>
      </c>
      <c r="AA134" s="365">
        <f t="shared" ca="1" si="86"/>
        <v>27.222999999999999</v>
      </c>
      <c r="AB134" s="365">
        <f t="shared" ca="1" si="87"/>
        <v>28.582999999999998</v>
      </c>
      <c r="AC134" s="365">
        <f t="shared" ca="1" si="88"/>
        <v>30.012</v>
      </c>
      <c r="AD134" s="365">
        <f t="shared" ca="1" si="89"/>
        <v>31.513000000000002</v>
      </c>
      <c r="AE134" s="365">
        <f t="shared" ca="1" si="90"/>
        <v>33.088000000000001</v>
      </c>
    </row>
    <row r="135" spans="1:31">
      <c r="A135" s="357" t="s">
        <v>276</v>
      </c>
      <c r="B135" s="358" t="s">
        <v>94</v>
      </c>
      <c r="C135" s="357" t="s">
        <v>43</v>
      </c>
      <c r="D135" s="359" t="s">
        <v>277</v>
      </c>
      <c r="E135" s="357">
        <v>368</v>
      </c>
      <c r="F135" s="357">
        <v>8</v>
      </c>
      <c r="G135" s="360">
        <f t="shared" ca="1" si="74"/>
        <v>33.112000000000002</v>
      </c>
      <c r="H135" s="360">
        <f t="shared" ca="1" si="75"/>
        <v>34.767000000000003</v>
      </c>
      <c r="I135" s="360">
        <f t="shared" ca="1" si="76"/>
        <v>36.505000000000003</v>
      </c>
      <c r="J135" s="360">
        <f t="shared" ca="1" si="77"/>
        <v>38.331000000000003</v>
      </c>
      <c r="K135" s="360">
        <f t="shared" ca="1" si="78"/>
        <v>40.247999999999998</v>
      </c>
      <c r="L135" s="321"/>
      <c r="M135" s="293" t="s">
        <v>588</v>
      </c>
      <c r="N135" s="290" t="str">
        <f t="shared" si="79"/>
        <v>05277C</v>
      </c>
      <c r="O135" s="361" t="str">
        <f t="shared" si="80"/>
        <v>099</v>
      </c>
      <c r="P135" s="290" t="str">
        <f t="shared" si="81"/>
        <v>Senior Graphic Designer</v>
      </c>
      <c r="Q135" s="362" cm="1">
        <f t="array" aca="1" ref="Q135" ca="1">ROUND(IF($M135="Y",VLOOKUP($N135,INDIRECT($O$3),Q$8,0)*INDIRECT($N$2),VLOOKUP($N135,INDIRECT($O$3),Q$8,0)),IF(LEFT($C135,1)="N",3,0))</f>
        <v>33.112000000000002</v>
      </c>
      <c r="R135" s="362" cm="1">
        <f t="array" aca="1" ref="R135" ca="1">ROUND(IF($M135="Y",VLOOKUP($N135,INDIRECT($O$3),R$8,0)*INDIRECT($N$2),VLOOKUP($N135,INDIRECT($O$3),R$8,0)),IF(LEFT($C135,1)="N",3,0))</f>
        <v>34.767000000000003</v>
      </c>
      <c r="S135" s="362" cm="1">
        <f t="array" aca="1" ref="S135" ca="1">ROUND(IF($M135="Y",VLOOKUP($N135,INDIRECT($O$3),S$8,0)*INDIRECT($N$2),VLOOKUP($N135,INDIRECT($O$3),S$8,0)),IF(LEFT($C135,1)="N",3,0))</f>
        <v>36.505000000000003</v>
      </c>
      <c r="T135" s="362" cm="1">
        <f t="array" aca="1" ref="T135" ca="1">ROUND(IF($M135="Y",VLOOKUP($N135,INDIRECT($O$3),T$8,0)*INDIRECT($N$2),VLOOKUP($N135,INDIRECT($O$3),T$8,0)),IF(LEFT($C135,1)="N",3,0))</f>
        <v>38.331000000000003</v>
      </c>
      <c r="U135" s="362" cm="1">
        <f t="array" aca="1" ref="U135" ca="1">ROUND(IF($M135="Y",VLOOKUP($N135,INDIRECT($O$3),U$8,0)*INDIRECT($N$2),VLOOKUP($N135,INDIRECT($O$3),U$8,0)),IF(LEFT($C135,1)="N",3,0))</f>
        <v>40.247999999999998</v>
      </c>
      <c r="W135" s="363" t="str">
        <f t="shared" si="84"/>
        <v>Y</v>
      </c>
      <c r="X135" s="313" t="str">
        <f t="shared" si="85"/>
        <v>05277C</v>
      </c>
      <c r="Y135" s="364" t="str">
        <f t="shared" si="82"/>
        <v>099</v>
      </c>
      <c r="Z135" s="313" t="str">
        <f t="shared" si="83"/>
        <v>Senior Graphic Designer</v>
      </c>
      <c r="AA135" s="365">
        <f t="shared" ca="1" si="86"/>
        <v>33.112000000000002</v>
      </c>
      <c r="AB135" s="365">
        <f t="shared" ca="1" si="87"/>
        <v>34.767000000000003</v>
      </c>
      <c r="AC135" s="365">
        <f t="shared" ca="1" si="88"/>
        <v>36.505000000000003</v>
      </c>
      <c r="AD135" s="365">
        <f t="shared" ca="1" si="89"/>
        <v>38.331000000000003</v>
      </c>
      <c r="AE135" s="365">
        <f t="shared" ca="1" si="90"/>
        <v>40.247999999999998</v>
      </c>
    </row>
    <row r="136" spans="1:31">
      <c r="A136" s="357" t="s">
        <v>278</v>
      </c>
      <c r="B136" s="358" t="s">
        <v>279</v>
      </c>
      <c r="C136" s="357" t="s">
        <v>43</v>
      </c>
      <c r="D136" s="359" t="s">
        <v>280</v>
      </c>
      <c r="E136" s="357">
        <v>308</v>
      </c>
      <c r="F136" s="357">
        <v>6</v>
      </c>
      <c r="G136" s="360">
        <f t="shared" ca="1" si="74"/>
        <v>28.300999999999998</v>
      </c>
      <c r="H136" s="360">
        <f t="shared" ca="1" si="75"/>
        <v>29.716999999999999</v>
      </c>
      <c r="I136" s="360">
        <f t="shared" ca="1" si="76"/>
        <v>31.202000000000002</v>
      </c>
      <c r="J136" s="360">
        <f t="shared" ca="1" si="77"/>
        <v>32.762999999999998</v>
      </c>
      <c r="K136" s="360">
        <f t="shared" ca="1" si="78"/>
        <v>34.401000000000003</v>
      </c>
      <c r="L136" s="321"/>
      <c r="M136" s="293" t="s">
        <v>588</v>
      </c>
      <c r="N136" s="290" t="str">
        <f t="shared" si="79"/>
        <v>09171C</v>
      </c>
      <c r="O136" s="361" t="str">
        <f t="shared" si="80"/>
        <v>142</v>
      </c>
      <c r="P136" s="290" t="str">
        <f t="shared" si="81"/>
        <v xml:space="preserve">Senior Legal Support Specialist  </v>
      </c>
      <c r="Q136" s="362" cm="1">
        <f t="array" aca="1" ref="Q136" ca="1">ROUND(IF($M136="Y",VLOOKUP($N136,INDIRECT($O$3),Q$8,0)*INDIRECT($N$2),VLOOKUP($N136,INDIRECT($O$3),Q$8,0)),IF(LEFT($C136,1)="N",3,0))</f>
        <v>28.300999999999998</v>
      </c>
      <c r="R136" s="362" cm="1">
        <f t="array" aca="1" ref="R136" ca="1">ROUND(IF($M136="Y",VLOOKUP($N136,INDIRECT($O$3),R$8,0)*INDIRECT($N$2),VLOOKUP($N136,INDIRECT($O$3),R$8,0)),IF(LEFT($C136,1)="N",3,0))</f>
        <v>29.716999999999999</v>
      </c>
      <c r="S136" s="362" cm="1">
        <f t="array" aca="1" ref="S136" ca="1">ROUND(IF($M136="Y",VLOOKUP($N136,INDIRECT($O$3),S$8,0)*INDIRECT($N$2),VLOOKUP($N136,INDIRECT($O$3),S$8,0)),IF(LEFT($C136,1)="N",3,0))</f>
        <v>31.202000000000002</v>
      </c>
      <c r="T136" s="362" cm="1">
        <f t="array" aca="1" ref="T136" ca="1">ROUND(IF($M136="Y",VLOOKUP($N136,INDIRECT($O$3),T$8,0)*INDIRECT($N$2),VLOOKUP($N136,INDIRECT($O$3),T$8,0)),IF(LEFT($C136,1)="N",3,0))</f>
        <v>32.762999999999998</v>
      </c>
      <c r="U136" s="362" cm="1">
        <f t="array" aca="1" ref="U136" ca="1">ROUND(IF($M136="Y",VLOOKUP($N136,INDIRECT($O$3),U$8,0)*INDIRECT($N$2),VLOOKUP($N136,INDIRECT($O$3),U$8,0)),IF(LEFT($C136,1)="N",3,0))</f>
        <v>34.401000000000003</v>
      </c>
      <c r="W136" s="363" t="str">
        <f t="shared" si="84"/>
        <v>Y</v>
      </c>
      <c r="X136" s="313" t="str">
        <f t="shared" si="85"/>
        <v>09171C</v>
      </c>
      <c r="Y136" s="364" t="str">
        <f t="shared" si="82"/>
        <v>142</v>
      </c>
      <c r="Z136" s="313" t="str">
        <f t="shared" si="83"/>
        <v xml:space="preserve">Senior Legal Support Specialist  </v>
      </c>
      <c r="AA136" s="365">
        <f t="shared" ca="1" si="86"/>
        <v>28.300999999999998</v>
      </c>
      <c r="AB136" s="365">
        <f t="shared" ca="1" si="87"/>
        <v>29.716999999999999</v>
      </c>
      <c r="AC136" s="365">
        <f t="shared" ca="1" si="88"/>
        <v>31.202000000000002</v>
      </c>
      <c r="AD136" s="365">
        <f t="shared" ca="1" si="89"/>
        <v>32.762999999999998</v>
      </c>
      <c r="AE136" s="365">
        <f t="shared" ca="1" si="90"/>
        <v>34.401000000000003</v>
      </c>
    </row>
    <row r="137" spans="1:31">
      <c r="A137" s="368" t="s">
        <v>38</v>
      </c>
      <c r="B137" s="358" t="s">
        <v>39</v>
      </c>
      <c r="C137" s="368" t="s">
        <v>21</v>
      </c>
      <c r="D137" s="369" t="s">
        <v>40</v>
      </c>
      <c r="E137" s="368">
        <v>455</v>
      </c>
      <c r="F137" s="368">
        <v>10</v>
      </c>
      <c r="G137" s="360">
        <f t="shared" ca="1" si="74"/>
        <v>82877</v>
      </c>
      <c r="H137" s="360">
        <f t="shared" ca="1" si="75"/>
        <v>87021</v>
      </c>
      <c r="I137" s="360">
        <f t="shared" ca="1" si="76"/>
        <v>91372</v>
      </c>
      <c r="J137" s="360">
        <f t="shared" ca="1" si="77"/>
        <v>95941</v>
      </c>
      <c r="K137" s="360">
        <f t="shared" ca="1" si="78"/>
        <v>100737</v>
      </c>
      <c r="L137" s="321"/>
      <c r="M137" s="293" t="s">
        <v>588</v>
      </c>
      <c r="N137" s="290" t="str">
        <f t="shared" si="79"/>
        <v>52740C</v>
      </c>
      <c r="O137" s="361" t="str">
        <f t="shared" si="80"/>
        <v>118</v>
      </c>
      <c r="P137" s="290" t="str">
        <f t="shared" si="81"/>
        <v xml:space="preserve">Senior Project Coordinator </v>
      </c>
      <c r="Q137" s="362" cm="1">
        <f t="array" aca="1" ref="Q137" ca="1">ROUND(IF($M137="Y",VLOOKUP($N137,INDIRECT($O$3),Q$8,0)*INDIRECT($N$2),VLOOKUP($N137,INDIRECT($O$3),Q$8,0)),IF(LEFT($C137,1)="N",3,0))</f>
        <v>82877</v>
      </c>
      <c r="R137" s="362" cm="1">
        <f t="array" aca="1" ref="R137" ca="1">ROUND(IF($M137="Y",VLOOKUP($N137,INDIRECT($O$3),R$8,0)*INDIRECT($N$2),VLOOKUP($N137,INDIRECT($O$3),R$8,0)),IF(LEFT($C137,1)="N",3,0))</f>
        <v>87021</v>
      </c>
      <c r="S137" s="362" cm="1">
        <f t="array" aca="1" ref="S137" ca="1">ROUND(IF($M137="Y",VLOOKUP($N137,INDIRECT($O$3),S$8,0)*INDIRECT($N$2),VLOOKUP($N137,INDIRECT($O$3),S$8,0)),IF(LEFT($C137,1)="N",3,0))</f>
        <v>91372</v>
      </c>
      <c r="T137" s="362" cm="1">
        <f t="array" aca="1" ref="T137" ca="1">ROUND(IF($M137="Y",VLOOKUP($N137,INDIRECT($O$3),T$8,0)*INDIRECT($N$2),VLOOKUP($N137,INDIRECT($O$3),T$8,0)),IF(LEFT($C137,1)="N",3,0))</f>
        <v>95941</v>
      </c>
      <c r="U137" s="362" cm="1">
        <f t="array" aca="1" ref="U137" ca="1">ROUND(IF($M137="Y",VLOOKUP($N137,INDIRECT($O$3),U$8,0)*INDIRECT($N$2),VLOOKUP($N137,INDIRECT($O$3),U$8,0)),IF(LEFT($C137,1)="N",3,0))</f>
        <v>100737</v>
      </c>
      <c r="W137" s="363" t="str">
        <f t="shared" si="84"/>
        <v>Y</v>
      </c>
      <c r="X137" s="313" t="str">
        <f t="shared" si="85"/>
        <v>52740C</v>
      </c>
      <c r="Y137" s="364" t="str">
        <f t="shared" si="82"/>
        <v>118</v>
      </c>
      <c r="Z137" s="313" t="str">
        <f t="shared" si="83"/>
        <v xml:space="preserve">Senior Project Coordinator </v>
      </c>
      <c r="AA137" s="365">
        <f t="shared" ca="1" si="86"/>
        <v>39.844999999999999</v>
      </c>
      <c r="AB137" s="365">
        <f t="shared" ca="1" si="87"/>
        <v>41.838000000000001</v>
      </c>
      <c r="AC137" s="365">
        <f t="shared" ca="1" si="88"/>
        <v>43.928999999999995</v>
      </c>
      <c r="AD137" s="365">
        <f t="shared" ca="1" si="89"/>
        <v>46.125999999999998</v>
      </c>
      <c r="AE137" s="365">
        <f t="shared" ca="1" si="90"/>
        <v>48.431999999999995</v>
      </c>
    </row>
    <row r="138" spans="1:31">
      <c r="A138" s="368" t="s">
        <v>536</v>
      </c>
      <c r="B138" s="358">
        <v>140</v>
      </c>
      <c r="C138" s="368" t="s">
        <v>43</v>
      </c>
      <c r="D138" s="369" t="s">
        <v>535</v>
      </c>
      <c r="E138" s="368">
        <v>308</v>
      </c>
      <c r="F138" s="368">
        <v>6</v>
      </c>
      <c r="G138" s="360">
        <f t="shared" ca="1" si="74"/>
        <v>28.300999999999998</v>
      </c>
      <c r="H138" s="360">
        <f t="shared" ca="1" si="75"/>
        <v>29.716999999999999</v>
      </c>
      <c r="I138" s="360">
        <f t="shared" ca="1" si="76"/>
        <v>31.202000000000002</v>
      </c>
      <c r="J138" s="360">
        <f t="shared" ca="1" si="77"/>
        <v>32.762999999999998</v>
      </c>
      <c r="K138" s="360">
        <f t="shared" ca="1" si="78"/>
        <v>34.401000000000003</v>
      </c>
      <c r="L138" s="321"/>
      <c r="M138" s="293" t="s">
        <v>588</v>
      </c>
      <c r="N138" s="290" t="str">
        <f t="shared" si="79"/>
        <v>52996C</v>
      </c>
      <c r="O138" s="361">
        <f t="shared" si="80"/>
        <v>140</v>
      </c>
      <c r="P138" s="290" t="str">
        <f t="shared" si="81"/>
        <v>Service Center Agent</v>
      </c>
      <c r="Q138" s="362" cm="1">
        <f t="array" aca="1" ref="Q138" ca="1">ROUND(IF($M138="Y",VLOOKUP($N138,INDIRECT($O$3),Q$8,0)*INDIRECT($N$2),VLOOKUP($N138,INDIRECT($O$3),Q$8,0)),IF(LEFT($C138,1)="N",3,0))</f>
        <v>28.300999999999998</v>
      </c>
      <c r="R138" s="362" cm="1">
        <f t="array" aca="1" ref="R138" ca="1">ROUND(IF($M138="Y",VLOOKUP($N138,INDIRECT($O$3),R$8,0)*INDIRECT($N$2),VLOOKUP($N138,INDIRECT($O$3),R$8,0)),IF(LEFT($C138,1)="N",3,0))</f>
        <v>29.716999999999999</v>
      </c>
      <c r="S138" s="362" cm="1">
        <f t="array" aca="1" ref="S138" ca="1">ROUND(IF($M138="Y",VLOOKUP($N138,INDIRECT($O$3),S$8,0)*INDIRECT($N$2),VLOOKUP($N138,INDIRECT($O$3),S$8,0)),IF(LEFT($C138,1)="N",3,0))</f>
        <v>31.202000000000002</v>
      </c>
      <c r="T138" s="362" cm="1">
        <f t="array" aca="1" ref="T138" ca="1">ROUND(IF($M138="Y",VLOOKUP($N138,INDIRECT($O$3),T$8,0)*INDIRECT($N$2),VLOOKUP($N138,INDIRECT($O$3),T$8,0)),IF(LEFT($C138,1)="N",3,0))</f>
        <v>32.762999999999998</v>
      </c>
      <c r="U138" s="362" cm="1">
        <f t="array" aca="1" ref="U138" ca="1">ROUND(IF($M138="Y",VLOOKUP($N138,INDIRECT($O$3),U$8,0)*INDIRECT($N$2),VLOOKUP($N138,INDIRECT($O$3),U$8,0)),IF(LEFT($C138,1)="N",3,0))</f>
        <v>34.401000000000003</v>
      </c>
      <c r="W138" s="363" t="str">
        <f t="shared" si="84"/>
        <v>Y</v>
      </c>
      <c r="X138" s="313" t="str">
        <f t="shared" si="85"/>
        <v>52996C</v>
      </c>
      <c r="Y138" s="364">
        <f t="shared" si="82"/>
        <v>140</v>
      </c>
      <c r="Z138" s="313" t="str">
        <f t="shared" si="83"/>
        <v>Service Center Agent</v>
      </c>
      <c r="AA138" s="365">
        <f t="shared" ca="1" si="86"/>
        <v>28.300999999999998</v>
      </c>
      <c r="AB138" s="365">
        <f t="shared" ca="1" si="87"/>
        <v>29.716999999999999</v>
      </c>
      <c r="AC138" s="365">
        <f t="shared" ca="1" si="88"/>
        <v>31.202000000000002</v>
      </c>
      <c r="AD138" s="365">
        <f t="shared" ca="1" si="89"/>
        <v>32.762999999999998</v>
      </c>
      <c r="AE138" s="365">
        <f t="shared" ca="1" si="90"/>
        <v>34.401000000000003</v>
      </c>
    </row>
    <row r="139" spans="1:31">
      <c r="A139" s="357" t="s">
        <v>281</v>
      </c>
      <c r="B139" s="358" t="s">
        <v>282</v>
      </c>
      <c r="C139" s="357" t="s">
        <v>43</v>
      </c>
      <c r="D139" s="359" t="s">
        <v>283</v>
      </c>
      <c r="E139" s="357">
        <v>280</v>
      </c>
      <c r="F139" s="357">
        <v>6</v>
      </c>
      <c r="G139" s="360">
        <f t="shared" ref="G139:G149" ca="1" si="91">Q139</f>
        <v>26.161000000000001</v>
      </c>
      <c r="H139" s="360">
        <f t="shared" ref="H139:H149" ca="1" si="92">R139</f>
        <v>27.468</v>
      </c>
      <c r="I139" s="360">
        <f t="shared" ref="I139:I149" ca="1" si="93">S139</f>
        <v>28.841000000000001</v>
      </c>
      <c r="J139" s="360">
        <f t="shared" ref="J139:J149" ca="1" si="94">T139</f>
        <v>30.283999999999999</v>
      </c>
      <c r="K139" s="360">
        <f t="shared" ref="K139:K149" ca="1" si="95">U139</f>
        <v>31.797999999999998</v>
      </c>
      <c r="L139" s="321"/>
      <c r="M139" s="293" t="s">
        <v>588</v>
      </c>
      <c r="N139" s="290" t="str">
        <f t="shared" ref="N139:N149" si="96">A139</f>
        <v>09280C</v>
      </c>
      <c r="O139" s="361" t="str">
        <f t="shared" ref="O139:O149" si="97">B139</f>
        <v>144</v>
      </c>
      <c r="P139" s="290" t="str">
        <f t="shared" ref="P139:P149" si="98">D139</f>
        <v xml:space="preserve">Solid Waste Aide  </v>
      </c>
      <c r="Q139" s="362" cm="1">
        <f t="array" aca="1" ref="Q139" ca="1">ROUND(IF($M139="Y",VLOOKUP($N139,INDIRECT($O$3),Q$8,0)*INDIRECT($N$2),VLOOKUP($N139,INDIRECT($O$3),Q$8,0)),IF(LEFT($C139,1)="N",3,0))</f>
        <v>26.161000000000001</v>
      </c>
      <c r="R139" s="362" cm="1">
        <f t="array" aca="1" ref="R139" ca="1">ROUND(IF($M139="Y",VLOOKUP($N139,INDIRECT($O$3),R$8,0)*INDIRECT($N$2),VLOOKUP($N139,INDIRECT($O$3),R$8,0)),IF(LEFT($C139,1)="N",3,0))</f>
        <v>27.468</v>
      </c>
      <c r="S139" s="362" cm="1">
        <f t="array" aca="1" ref="S139" ca="1">ROUND(IF($M139="Y",VLOOKUP($N139,INDIRECT($O$3),S$8,0)*INDIRECT($N$2),VLOOKUP($N139,INDIRECT($O$3),S$8,0)),IF(LEFT($C139,1)="N",3,0))</f>
        <v>28.841000000000001</v>
      </c>
      <c r="T139" s="362" cm="1">
        <f t="array" aca="1" ref="T139" ca="1">ROUND(IF($M139="Y",VLOOKUP($N139,INDIRECT($O$3),T$8,0)*INDIRECT($N$2),VLOOKUP($N139,INDIRECT($O$3),T$8,0)),IF(LEFT($C139,1)="N",3,0))</f>
        <v>30.283999999999999</v>
      </c>
      <c r="U139" s="362" cm="1">
        <f t="array" aca="1" ref="U139" ca="1">ROUND(IF($M139="Y",VLOOKUP($N139,INDIRECT($O$3),U$8,0)*INDIRECT($N$2),VLOOKUP($N139,INDIRECT($O$3),U$8,0)),IF(LEFT($C139,1)="N",3,0))</f>
        <v>31.797999999999998</v>
      </c>
      <c r="W139" s="363" t="str">
        <f t="shared" si="84"/>
        <v>Y</v>
      </c>
      <c r="X139" s="313" t="str">
        <f t="shared" si="85"/>
        <v>09280C</v>
      </c>
      <c r="Y139" s="364" t="str">
        <f t="shared" si="82"/>
        <v>144</v>
      </c>
      <c r="Z139" s="313" t="str">
        <f t="shared" si="83"/>
        <v xml:space="preserve">Solid Waste Aide  </v>
      </c>
      <c r="AA139" s="365">
        <f t="shared" ca="1" si="86"/>
        <v>26.161000000000001</v>
      </c>
      <c r="AB139" s="365">
        <f t="shared" ca="1" si="87"/>
        <v>27.468</v>
      </c>
      <c r="AC139" s="365">
        <f t="shared" ca="1" si="88"/>
        <v>28.841000000000001</v>
      </c>
      <c r="AD139" s="365">
        <f t="shared" ca="1" si="89"/>
        <v>30.283999999999999</v>
      </c>
      <c r="AE139" s="365">
        <f t="shared" ca="1" si="90"/>
        <v>31.797999999999998</v>
      </c>
    </row>
    <row r="140" spans="1:31">
      <c r="A140" s="357" t="s">
        <v>284</v>
      </c>
      <c r="B140" s="358">
        <v>209</v>
      </c>
      <c r="C140" s="357" t="s">
        <v>43</v>
      </c>
      <c r="D140" s="359" t="s">
        <v>285</v>
      </c>
      <c r="E140" s="357">
        <v>376</v>
      </c>
      <c r="F140" s="357">
        <v>8</v>
      </c>
      <c r="G140" s="360">
        <f t="shared" ca="1" si="91"/>
        <v>33.703000000000003</v>
      </c>
      <c r="H140" s="360">
        <f t="shared" ca="1" si="92"/>
        <v>35.389000000000003</v>
      </c>
      <c r="I140" s="360">
        <f t="shared" ca="1" si="93"/>
        <v>37.158000000000001</v>
      </c>
      <c r="J140" s="360">
        <f t="shared" ca="1" si="94"/>
        <v>39.015999999999998</v>
      </c>
      <c r="K140" s="360">
        <f t="shared" ca="1" si="95"/>
        <v>40.966999999999999</v>
      </c>
      <c r="L140" s="321"/>
      <c r="M140" s="293" t="s">
        <v>588</v>
      </c>
      <c r="N140" s="290" t="str">
        <f t="shared" si="96"/>
        <v>09285C</v>
      </c>
      <c r="O140" s="361">
        <f t="shared" si="97"/>
        <v>209</v>
      </c>
      <c r="P140" s="290" t="str">
        <f t="shared" si="98"/>
        <v>Space Coordinator Property Services</v>
      </c>
      <c r="Q140" s="362" cm="1">
        <f t="array" aca="1" ref="Q140" ca="1">ROUND(IF($M140="Y",VLOOKUP($N140,INDIRECT($O$3),Q$8,0)*INDIRECT($N$2),VLOOKUP($N140,INDIRECT($O$3),Q$8,0)),IF(LEFT($C140,1)="N",3,0))</f>
        <v>33.703000000000003</v>
      </c>
      <c r="R140" s="362" cm="1">
        <f t="array" aca="1" ref="R140" ca="1">ROUND(IF($M140="Y",VLOOKUP($N140,INDIRECT($O$3),R$8,0)*INDIRECT($N$2),VLOOKUP($N140,INDIRECT($O$3),R$8,0)),IF(LEFT($C140,1)="N",3,0))</f>
        <v>35.389000000000003</v>
      </c>
      <c r="S140" s="362" cm="1">
        <f t="array" aca="1" ref="S140" ca="1">ROUND(IF($M140="Y",VLOOKUP($N140,INDIRECT($O$3),S$8,0)*INDIRECT($N$2),VLOOKUP($N140,INDIRECT($O$3),S$8,0)),IF(LEFT($C140,1)="N",3,0))</f>
        <v>37.158000000000001</v>
      </c>
      <c r="T140" s="362" cm="1">
        <f t="array" aca="1" ref="T140" ca="1">ROUND(IF($M140="Y",VLOOKUP($N140,INDIRECT($O$3),T$8,0)*INDIRECT($N$2),VLOOKUP($N140,INDIRECT($O$3),T$8,0)),IF(LEFT($C140,1)="N",3,0))</f>
        <v>39.015999999999998</v>
      </c>
      <c r="U140" s="362" cm="1">
        <f t="array" aca="1" ref="U140" ca="1">ROUND(IF($M140="Y",VLOOKUP($N140,INDIRECT($O$3),U$8,0)*INDIRECT($N$2),VLOOKUP($N140,INDIRECT($O$3),U$8,0)),IF(LEFT($C140,1)="N",3,0))</f>
        <v>40.966999999999999</v>
      </c>
      <c r="W140" s="363" t="str">
        <f t="shared" si="84"/>
        <v>Y</v>
      </c>
      <c r="X140" s="313" t="str">
        <f t="shared" si="85"/>
        <v>09285C</v>
      </c>
      <c r="Y140" s="364">
        <f t="shared" si="82"/>
        <v>209</v>
      </c>
      <c r="Z140" s="313" t="str">
        <f t="shared" si="83"/>
        <v>Space Coordinator Property Services</v>
      </c>
      <c r="AA140" s="365">
        <f t="shared" ca="1" si="86"/>
        <v>33.703000000000003</v>
      </c>
      <c r="AB140" s="365">
        <f t="shared" ca="1" si="87"/>
        <v>35.389000000000003</v>
      </c>
      <c r="AC140" s="365">
        <f t="shared" ca="1" si="88"/>
        <v>37.158000000000001</v>
      </c>
      <c r="AD140" s="365">
        <f t="shared" ca="1" si="89"/>
        <v>39.015999999999998</v>
      </c>
      <c r="AE140" s="365">
        <f t="shared" ca="1" si="90"/>
        <v>40.966999999999999</v>
      </c>
    </row>
    <row r="141" spans="1:31">
      <c r="A141" s="357" t="s">
        <v>556</v>
      </c>
      <c r="B141" s="358" t="s">
        <v>557</v>
      </c>
      <c r="C141" s="357" t="s">
        <v>43</v>
      </c>
      <c r="D141" s="359" t="s">
        <v>558</v>
      </c>
      <c r="E141" s="357">
        <v>370</v>
      </c>
      <c r="F141" s="357">
        <v>8</v>
      </c>
      <c r="G141" s="360">
        <f t="shared" ca="1" si="91"/>
        <v>32.944000000000003</v>
      </c>
      <c r="H141" s="360">
        <f t="shared" ca="1" si="92"/>
        <v>34.591000000000001</v>
      </c>
      <c r="I141" s="360">
        <f t="shared" ca="1" si="93"/>
        <v>36.32</v>
      </c>
      <c r="J141" s="360">
        <f t="shared" ca="1" si="94"/>
        <v>38.134999999999998</v>
      </c>
      <c r="K141" s="360">
        <f t="shared" ca="1" si="95"/>
        <v>40.042999999999999</v>
      </c>
      <c r="L141" s="321"/>
      <c r="M141" s="293" t="s">
        <v>588</v>
      </c>
      <c r="N141" s="290" t="str">
        <f t="shared" si="96"/>
        <v>52974C</v>
      </c>
      <c r="O141" s="361" t="str">
        <f t="shared" si="97"/>
        <v>095</v>
      </c>
      <c r="P141" s="290" t="str">
        <f t="shared" si="98"/>
        <v>Special Service District Coordinator</v>
      </c>
      <c r="Q141" s="362" cm="1">
        <f t="array" aca="1" ref="Q141" ca="1">ROUND(IF($M141="Y",VLOOKUP($N141,INDIRECT($O$3),Q$8,0)*INDIRECT($N$2),VLOOKUP($N141,INDIRECT($O$3),Q$8,0)),IF(LEFT($C141,1)="N",3,0))</f>
        <v>32.944000000000003</v>
      </c>
      <c r="R141" s="362" cm="1">
        <f t="array" aca="1" ref="R141" ca="1">ROUND(IF($M141="Y",VLOOKUP($N141,INDIRECT($O$3),R$8,0)*INDIRECT($N$2),VLOOKUP($N141,INDIRECT($O$3),R$8,0)),IF(LEFT($C141,1)="N",3,0))</f>
        <v>34.591000000000001</v>
      </c>
      <c r="S141" s="362" cm="1">
        <f t="array" aca="1" ref="S141" ca="1">ROUND(IF($M141="Y",VLOOKUP($N141,INDIRECT($O$3),S$8,0)*INDIRECT($N$2),VLOOKUP($N141,INDIRECT($O$3),S$8,0)),IF(LEFT($C141,1)="N",3,0))</f>
        <v>36.32</v>
      </c>
      <c r="T141" s="362" cm="1">
        <f t="array" aca="1" ref="T141" ca="1">ROUND(IF($M141="Y",VLOOKUP($N141,INDIRECT($O$3),T$8,0)*INDIRECT($N$2),VLOOKUP($N141,INDIRECT($O$3),T$8,0)),IF(LEFT($C141,1)="N",3,0))</f>
        <v>38.134999999999998</v>
      </c>
      <c r="U141" s="362" cm="1">
        <f t="array" aca="1" ref="U141" ca="1">ROUND(IF($M141="Y",VLOOKUP($N141,INDIRECT($O$3),U$8,0)*INDIRECT($N$2),VLOOKUP($N141,INDIRECT($O$3),U$8,0)),IF(LEFT($C141,1)="N",3,0))</f>
        <v>40.042999999999999</v>
      </c>
      <c r="W141" s="363" t="str">
        <f t="shared" si="84"/>
        <v>Y</v>
      </c>
      <c r="X141" s="313" t="str">
        <f t="shared" si="85"/>
        <v>52974C</v>
      </c>
      <c r="Y141" s="364" t="str">
        <f t="shared" si="82"/>
        <v>095</v>
      </c>
      <c r="Z141" s="313" t="str">
        <f t="shared" si="83"/>
        <v>Special Service District Coordinator</v>
      </c>
      <c r="AA141" s="365">
        <f t="shared" ca="1" si="86"/>
        <v>32.944000000000003</v>
      </c>
      <c r="AB141" s="365">
        <f t="shared" ca="1" si="87"/>
        <v>34.591000000000001</v>
      </c>
      <c r="AC141" s="365">
        <f t="shared" ca="1" si="88"/>
        <v>36.32</v>
      </c>
      <c r="AD141" s="365">
        <f t="shared" ca="1" si="89"/>
        <v>38.134999999999998</v>
      </c>
      <c r="AE141" s="365">
        <f t="shared" ca="1" si="90"/>
        <v>40.042999999999999</v>
      </c>
    </row>
    <row r="142" spans="1:31">
      <c r="A142" s="357" t="s">
        <v>286</v>
      </c>
      <c r="B142" s="358" t="s">
        <v>287</v>
      </c>
      <c r="C142" s="357" t="s">
        <v>43</v>
      </c>
      <c r="D142" s="359" t="s">
        <v>288</v>
      </c>
      <c r="E142" s="357">
        <v>178</v>
      </c>
      <c r="F142" s="357">
        <v>3</v>
      </c>
      <c r="G142" s="360">
        <f t="shared" ca="1" si="91"/>
        <v>18.375</v>
      </c>
      <c r="H142" s="360">
        <f t="shared" ca="1" si="92"/>
        <v>19.295000000000002</v>
      </c>
      <c r="I142" s="360">
        <f t="shared" ca="1" si="93"/>
        <v>20.260000000000002</v>
      </c>
      <c r="J142" s="360">
        <f t="shared" ca="1" si="94"/>
        <v>21.273</v>
      </c>
      <c r="K142" s="360">
        <f t="shared" ca="1" si="95"/>
        <v>22.337</v>
      </c>
      <c r="L142" s="321"/>
      <c r="M142" s="293" t="s">
        <v>588</v>
      </c>
      <c r="N142" s="290" t="str">
        <f t="shared" si="96"/>
        <v>09350C</v>
      </c>
      <c r="O142" s="361" t="str">
        <f t="shared" si="97"/>
        <v>011</v>
      </c>
      <c r="P142" s="290" t="str">
        <f t="shared" si="98"/>
        <v xml:space="preserve">Stock Clerk I </v>
      </c>
      <c r="Q142" s="362" cm="1">
        <f t="array" aca="1" ref="Q142" ca="1">ROUND(IF($M142="Y",VLOOKUP($N142,INDIRECT($O$3),Q$8,0)*INDIRECT($N$2),VLOOKUP($N142,INDIRECT($O$3),Q$8,0)),IF(LEFT($C142,1)="N",3,0))</f>
        <v>18.375</v>
      </c>
      <c r="R142" s="362" cm="1">
        <f t="array" aca="1" ref="R142" ca="1">ROUND(IF($M142="Y",VLOOKUP($N142,INDIRECT($O$3),R$8,0)*INDIRECT($N$2),VLOOKUP($N142,INDIRECT($O$3),R$8,0)),IF(LEFT($C142,1)="N",3,0))</f>
        <v>19.295000000000002</v>
      </c>
      <c r="S142" s="362" cm="1">
        <f t="array" aca="1" ref="S142" ca="1">ROUND(IF($M142="Y",VLOOKUP($N142,INDIRECT($O$3),S$8,0)*INDIRECT($N$2),VLOOKUP($N142,INDIRECT($O$3),S$8,0)),IF(LEFT($C142,1)="N",3,0))</f>
        <v>20.260000000000002</v>
      </c>
      <c r="T142" s="362" cm="1">
        <f t="array" aca="1" ref="T142" ca="1">ROUND(IF($M142="Y",VLOOKUP($N142,INDIRECT($O$3),T$8,0)*INDIRECT($N$2),VLOOKUP($N142,INDIRECT($O$3),T$8,0)),IF(LEFT($C142,1)="N",3,0))</f>
        <v>21.273</v>
      </c>
      <c r="U142" s="362" cm="1">
        <f t="array" aca="1" ref="U142" ca="1">ROUND(IF($M142="Y",VLOOKUP($N142,INDIRECT($O$3),U$8,0)*INDIRECT($N$2),VLOOKUP($N142,INDIRECT($O$3),U$8,0)),IF(LEFT($C142,1)="N",3,0))</f>
        <v>22.337</v>
      </c>
      <c r="W142" s="363" t="str">
        <f t="shared" si="84"/>
        <v>Y</v>
      </c>
      <c r="X142" s="313" t="str">
        <f t="shared" si="85"/>
        <v>09350C</v>
      </c>
      <c r="Y142" s="364" t="str">
        <f t="shared" si="82"/>
        <v>011</v>
      </c>
      <c r="Z142" s="313" t="str">
        <f t="shared" si="83"/>
        <v xml:space="preserve">Stock Clerk I </v>
      </c>
      <c r="AA142" s="365">
        <f t="shared" ca="1" si="86"/>
        <v>18.375</v>
      </c>
      <c r="AB142" s="365">
        <f t="shared" ca="1" si="87"/>
        <v>19.295000000000002</v>
      </c>
      <c r="AC142" s="365">
        <f t="shared" ca="1" si="88"/>
        <v>20.260000000000002</v>
      </c>
      <c r="AD142" s="365">
        <f t="shared" ca="1" si="89"/>
        <v>21.273</v>
      </c>
      <c r="AE142" s="365">
        <f t="shared" ca="1" si="90"/>
        <v>22.337</v>
      </c>
    </row>
    <row r="143" spans="1:31">
      <c r="A143" s="357" t="s">
        <v>289</v>
      </c>
      <c r="B143" s="358" t="s">
        <v>49</v>
      </c>
      <c r="C143" s="357" t="s">
        <v>43</v>
      </c>
      <c r="D143" s="359" t="s">
        <v>290</v>
      </c>
      <c r="E143" s="357">
        <v>235</v>
      </c>
      <c r="F143" s="357">
        <v>5</v>
      </c>
      <c r="G143" s="360">
        <f t="shared" ca="1" si="91"/>
        <v>22.91</v>
      </c>
      <c r="H143" s="360">
        <f t="shared" ca="1" si="92"/>
        <v>24.055</v>
      </c>
      <c r="I143" s="360">
        <f t="shared" ca="1" si="93"/>
        <v>25.257999999999999</v>
      </c>
      <c r="J143" s="360">
        <f t="shared" ca="1" si="94"/>
        <v>26.521000000000001</v>
      </c>
      <c r="K143" s="360">
        <f t="shared" ca="1" si="95"/>
        <v>27.847000000000001</v>
      </c>
      <c r="L143" s="321"/>
      <c r="M143" s="293" t="s">
        <v>588</v>
      </c>
      <c r="N143" s="290" t="str">
        <f t="shared" si="96"/>
        <v>09360C</v>
      </c>
      <c r="O143" s="361" t="str">
        <f t="shared" si="97"/>
        <v>040</v>
      </c>
      <c r="P143" s="290" t="str">
        <f t="shared" si="98"/>
        <v xml:space="preserve">Stock Clerk II </v>
      </c>
      <c r="Q143" s="362" cm="1">
        <f t="array" aca="1" ref="Q143" ca="1">ROUND(IF($M143="Y",VLOOKUP($N143,INDIRECT($O$3),Q$8,0)*INDIRECT($N$2),VLOOKUP($N143,INDIRECT($O$3),Q$8,0)),IF(LEFT($C143,1)="N",3,0))</f>
        <v>22.91</v>
      </c>
      <c r="R143" s="362" cm="1">
        <f t="array" aca="1" ref="R143" ca="1">ROUND(IF($M143="Y",VLOOKUP($N143,INDIRECT($O$3),R$8,0)*INDIRECT($N$2),VLOOKUP($N143,INDIRECT($O$3),R$8,0)),IF(LEFT($C143,1)="N",3,0))</f>
        <v>24.055</v>
      </c>
      <c r="S143" s="362" cm="1">
        <f t="array" aca="1" ref="S143" ca="1">ROUND(IF($M143="Y",VLOOKUP($N143,INDIRECT($O$3),S$8,0)*INDIRECT($N$2),VLOOKUP($N143,INDIRECT($O$3),S$8,0)),IF(LEFT($C143,1)="N",3,0))</f>
        <v>25.257999999999999</v>
      </c>
      <c r="T143" s="362" cm="1">
        <f t="array" aca="1" ref="T143" ca="1">ROUND(IF($M143="Y",VLOOKUP($N143,INDIRECT($O$3),T$8,0)*INDIRECT($N$2),VLOOKUP($N143,INDIRECT($O$3),T$8,0)),IF(LEFT($C143,1)="N",3,0))</f>
        <v>26.521000000000001</v>
      </c>
      <c r="U143" s="362" cm="1">
        <f t="array" aca="1" ref="U143" ca="1">ROUND(IF($M143="Y",VLOOKUP($N143,INDIRECT($O$3),U$8,0)*INDIRECT($N$2),VLOOKUP($N143,INDIRECT($O$3),U$8,0)),IF(LEFT($C143,1)="N",3,0))</f>
        <v>27.847000000000001</v>
      </c>
      <c r="W143" s="363" t="str">
        <f t="shared" si="84"/>
        <v>Y</v>
      </c>
      <c r="X143" s="313" t="str">
        <f t="shared" si="85"/>
        <v>09360C</v>
      </c>
      <c r="Y143" s="364" t="str">
        <f t="shared" si="82"/>
        <v>040</v>
      </c>
      <c r="Z143" s="313" t="str">
        <f t="shared" si="83"/>
        <v xml:space="preserve">Stock Clerk II </v>
      </c>
      <c r="AA143" s="365">
        <f t="shared" ca="1" si="86"/>
        <v>22.91</v>
      </c>
      <c r="AB143" s="365">
        <f t="shared" ca="1" si="87"/>
        <v>24.055</v>
      </c>
      <c r="AC143" s="365">
        <f t="shared" ca="1" si="88"/>
        <v>25.257999999999999</v>
      </c>
      <c r="AD143" s="365">
        <f t="shared" ca="1" si="89"/>
        <v>26.521000000000001</v>
      </c>
      <c r="AE143" s="365">
        <f t="shared" ca="1" si="90"/>
        <v>27.847000000000001</v>
      </c>
    </row>
    <row r="144" spans="1:31">
      <c r="A144" s="357" t="s">
        <v>291</v>
      </c>
      <c r="B144" s="358" t="s">
        <v>292</v>
      </c>
      <c r="C144" s="357" t="s">
        <v>43</v>
      </c>
      <c r="D144" s="359" t="s">
        <v>293</v>
      </c>
      <c r="E144" s="357">
        <v>275</v>
      </c>
      <c r="F144" s="357">
        <v>6</v>
      </c>
      <c r="G144" s="360">
        <f t="shared" ca="1" si="91"/>
        <v>26.158999999999999</v>
      </c>
      <c r="H144" s="360">
        <f t="shared" ca="1" si="92"/>
        <v>27.468</v>
      </c>
      <c r="I144" s="360">
        <f t="shared" ca="1" si="93"/>
        <v>28.841000000000001</v>
      </c>
      <c r="J144" s="360">
        <f t="shared" ca="1" si="94"/>
        <v>30.283999999999999</v>
      </c>
      <c r="K144" s="360">
        <f t="shared" ca="1" si="95"/>
        <v>31.797999999999998</v>
      </c>
      <c r="L144" s="239"/>
      <c r="M144" s="293" t="s">
        <v>588</v>
      </c>
      <c r="N144" s="290" t="str">
        <f t="shared" si="96"/>
        <v>09420C</v>
      </c>
      <c r="O144" s="361" t="str">
        <f t="shared" si="97"/>
        <v>054</v>
      </c>
      <c r="P144" s="290" t="str">
        <f t="shared" si="98"/>
        <v xml:space="preserve">Storekeeper  </v>
      </c>
      <c r="Q144" s="362" cm="1">
        <f t="array" aca="1" ref="Q144" ca="1">ROUND(IF($M144="Y",VLOOKUP($N144,INDIRECT($O$3),Q$8,0)*INDIRECT($N$2),VLOOKUP($N144,INDIRECT($O$3),Q$8,0)),IF(LEFT($C144,1)="N",3,0))</f>
        <v>26.158999999999999</v>
      </c>
      <c r="R144" s="362" cm="1">
        <f t="array" aca="1" ref="R144" ca="1">ROUND(IF($M144="Y",VLOOKUP($N144,INDIRECT($O$3),R$8,0)*INDIRECT($N$2),VLOOKUP($N144,INDIRECT($O$3),R$8,0)),IF(LEFT($C144,1)="N",3,0))</f>
        <v>27.468</v>
      </c>
      <c r="S144" s="362" cm="1">
        <f t="array" aca="1" ref="S144" ca="1">ROUND(IF($M144="Y",VLOOKUP($N144,INDIRECT($O$3),S$8,0)*INDIRECT($N$2),VLOOKUP($N144,INDIRECT($O$3),S$8,0)),IF(LEFT($C144,1)="N",3,0))</f>
        <v>28.841000000000001</v>
      </c>
      <c r="T144" s="362" cm="1">
        <f t="array" aca="1" ref="T144" ca="1">ROUND(IF($M144="Y",VLOOKUP($N144,INDIRECT($O$3),T$8,0)*INDIRECT($N$2),VLOOKUP($N144,INDIRECT($O$3),T$8,0)),IF(LEFT($C144,1)="N",3,0))</f>
        <v>30.283999999999999</v>
      </c>
      <c r="U144" s="362" cm="1">
        <f t="array" aca="1" ref="U144" ca="1">ROUND(IF($M144="Y",VLOOKUP($N144,INDIRECT($O$3),U$8,0)*INDIRECT($N$2),VLOOKUP($N144,INDIRECT($O$3),U$8,0)),IF(LEFT($C144,1)="N",3,0))</f>
        <v>31.797999999999998</v>
      </c>
      <c r="W144" s="363" t="str">
        <f t="shared" si="84"/>
        <v>Y</v>
      </c>
      <c r="X144" s="313" t="str">
        <f t="shared" si="85"/>
        <v>09420C</v>
      </c>
      <c r="Y144" s="364" t="str">
        <f t="shared" si="82"/>
        <v>054</v>
      </c>
      <c r="Z144" s="313" t="str">
        <f t="shared" si="83"/>
        <v xml:space="preserve">Storekeeper  </v>
      </c>
      <c r="AA144" s="365">
        <f t="shared" ca="1" si="86"/>
        <v>26.158999999999999</v>
      </c>
      <c r="AB144" s="365">
        <f t="shared" ca="1" si="87"/>
        <v>27.468</v>
      </c>
      <c r="AC144" s="365">
        <f t="shared" ca="1" si="88"/>
        <v>28.841000000000001</v>
      </c>
      <c r="AD144" s="365">
        <f t="shared" ca="1" si="89"/>
        <v>30.283999999999999</v>
      </c>
      <c r="AE144" s="365">
        <f t="shared" ca="1" si="90"/>
        <v>31.797999999999998</v>
      </c>
    </row>
    <row r="145" spans="1:31">
      <c r="A145" s="357" t="s">
        <v>294</v>
      </c>
      <c r="B145" s="358" t="s">
        <v>173</v>
      </c>
      <c r="C145" s="357" t="s">
        <v>43</v>
      </c>
      <c r="D145" s="359" t="s">
        <v>295</v>
      </c>
      <c r="E145" s="357">
        <v>308</v>
      </c>
      <c r="F145" s="357">
        <v>6</v>
      </c>
      <c r="G145" s="360">
        <f t="shared" ca="1" si="91"/>
        <v>28.300999999999998</v>
      </c>
      <c r="H145" s="360">
        <f t="shared" ca="1" si="92"/>
        <v>29.716999999999999</v>
      </c>
      <c r="I145" s="360">
        <f t="shared" ca="1" si="93"/>
        <v>31.202000000000002</v>
      </c>
      <c r="J145" s="360">
        <f t="shared" ca="1" si="94"/>
        <v>32.762999999999998</v>
      </c>
      <c r="K145" s="360">
        <f t="shared" ca="1" si="95"/>
        <v>34.401000000000003</v>
      </c>
      <c r="L145" s="239"/>
      <c r="M145" s="293" t="s">
        <v>588</v>
      </c>
      <c r="N145" s="290" t="str">
        <f t="shared" si="96"/>
        <v>10630C</v>
      </c>
      <c r="O145" s="361" t="str">
        <f t="shared" si="97"/>
        <v>083</v>
      </c>
      <c r="P145" s="290" t="str">
        <f t="shared" si="98"/>
        <v xml:space="preserve">Traffic Systems Operator </v>
      </c>
      <c r="Q145" s="362" cm="1">
        <f t="array" aca="1" ref="Q145" ca="1">ROUND(IF($M145="Y",VLOOKUP($N145,INDIRECT($O$3),Q$8,0)*INDIRECT($N$2),VLOOKUP($N145,INDIRECT($O$3),Q$8,0)),IF(LEFT($C145,1)="N",3,0))</f>
        <v>28.300999999999998</v>
      </c>
      <c r="R145" s="362" cm="1">
        <f t="array" aca="1" ref="R145" ca="1">ROUND(IF($M145="Y",VLOOKUP($N145,INDIRECT($O$3),R$8,0)*INDIRECT($N$2),VLOOKUP($N145,INDIRECT($O$3),R$8,0)),IF(LEFT($C145,1)="N",3,0))</f>
        <v>29.716999999999999</v>
      </c>
      <c r="S145" s="362" cm="1">
        <f t="array" aca="1" ref="S145" ca="1">ROUND(IF($M145="Y",VLOOKUP($N145,INDIRECT($O$3),S$8,0)*INDIRECT($N$2),VLOOKUP($N145,INDIRECT($O$3),S$8,0)),IF(LEFT($C145,1)="N",3,0))</f>
        <v>31.202000000000002</v>
      </c>
      <c r="T145" s="362" cm="1">
        <f t="array" aca="1" ref="T145" ca="1">ROUND(IF($M145="Y",VLOOKUP($N145,INDIRECT($O$3),T$8,0)*INDIRECT($N$2),VLOOKUP($N145,INDIRECT($O$3),T$8,0)),IF(LEFT($C145,1)="N",3,0))</f>
        <v>32.762999999999998</v>
      </c>
      <c r="U145" s="362" cm="1">
        <f t="array" aca="1" ref="U145" ca="1">ROUND(IF($M145="Y",VLOOKUP($N145,INDIRECT($O$3),U$8,0)*INDIRECT($N$2),VLOOKUP($N145,INDIRECT($O$3),U$8,0)),IF(LEFT($C145,1)="N",3,0))</f>
        <v>34.401000000000003</v>
      </c>
      <c r="W145" s="363" t="str">
        <f t="shared" si="84"/>
        <v>Y</v>
      </c>
      <c r="X145" s="313" t="str">
        <f t="shared" si="85"/>
        <v>10630C</v>
      </c>
      <c r="Y145" s="364" t="str">
        <f t="shared" si="82"/>
        <v>083</v>
      </c>
      <c r="Z145" s="313" t="str">
        <f t="shared" si="83"/>
        <v xml:space="preserve">Traffic Systems Operator </v>
      </c>
      <c r="AA145" s="365">
        <f t="shared" ca="1" si="86"/>
        <v>28.300999999999998</v>
      </c>
      <c r="AB145" s="365">
        <f t="shared" ca="1" si="87"/>
        <v>29.716999999999999</v>
      </c>
      <c r="AC145" s="365">
        <f t="shared" ca="1" si="88"/>
        <v>31.202000000000002</v>
      </c>
      <c r="AD145" s="365">
        <f t="shared" ca="1" si="89"/>
        <v>32.762999999999998</v>
      </c>
      <c r="AE145" s="365">
        <f t="shared" ca="1" si="90"/>
        <v>34.401000000000003</v>
      </c>
    </row>
    <row r="146" spans="1:31">
      <c r="A146" s="357" t="s">
        <v>566</v>
      </c>
      <c r="B146" s="358" t="s">
        <v>46</v>
      </c>
      <c r="C146" s="357" t="s">
        <v>43</v>
      </c>
      <c r="D146" s="359" t="s">
        <v>571</v>
      </c>
      <c r="E146" s="357">
        <v>258</v>
      </c>
      <c r="F146" s="357">
        <v>5</v>
      </c>
      <c r="G146" s="360">
        <f t="shared" ca="1" si="91"/>
        <v>25.091000000000001</v>
      </c>
      <c r="H146" s="360">
        <f t="shared" ca="1" si="92"/>
        <v>26.347000000000001</v>
      </c>
      <c r="I146" s="360">
        <f t="shared" ca="1" si="93"/>
        <v>27.663</v>
      </c>
      <c r="J146" s="360">
        <f t="shared" ca="1" si="94"/>
        <v>29.045999999999999</v>
      </c>
      <c r="K146" s="360">
        <f t="shared" ca="1" si="95"/>
        <v>30.498999999999999</v>
      </c>
      <c r="L146" s="239"/>
      <c r="M146" s="293" t="s">
        <v>588</v>
      </c>
      <c r="N146" s="290" t="str">
        <f t="shared" si="96"/>
        <v>59415C</v>
      </c>
      <c r="O146" s="361" t="str">
        <f t="shared" si="97"/>
        <v>056</v>
      </c>
      <c r="P146" s="290" t="str">
        <f t="shared" si="98"/>
        <v>Vendor Records Specialist</v>
      </c>
      <c r="Q146" s="362" cm="1">
        <f t="array" aca="1" ref="Q146" ca="1">ROUND(IF($M146="Y",VLOOKUP($N146,INDIRECT($O$3),Q$8,0)*INDIRECT($N$2),VLOOKUP($N146,INDIRECT($O$3),Q$8,0)),IF(LEFT($C146,1)="N",3,0))</f>
        <v>25.091000000000001</v>
      </c>
      <c r="R146" s="362" cm="1">
        <f t="array" aca="1" ref="R146" ca="1">ROUND(IF($M146="Y",VLOOKUP($N146,INDIRECT($O$3),R$8,0)*INDIRECT($N$2),VLOOKUP($N146,INDIRECT($O$3),R$8,0)),IF(LEFT($C146,1)="N",3,0))</f>
        <v>26.347000000000001</v>
      </c>
      <c r="S146" s="362" cm="1">
        <f t="array" aca="1" ref="S146" ca="1">ROUND(IF($M146="Y",VLOOKUP($N146,INDIRECT($O$3),S$8,0)*INDIRECT($N$2),VLOOKUP($N146,INDIRECT($O$3),S$8,0)),IF(LEFT($C146,1)="N",3,0))</f>
        <v>27.663</v>
      </c>
      <c r="T146" s="362" cm="1">
        <f t="array" aca="1" ref="T146" ca="1">ROUND(IF($M146="Y",VLOOKUP($N146,INDIRECT($O$3),T$8,0)*INDIRECT($N$2),VLOOKUP($N146,INDIRECT($O$3),T$8,0)),IF(LEFT($C146,1)="N",3,0))</f>
        <v>29.045999999999999</v>
      </c>
      <c r="U146" s="362" cm="1">
        <f t="array" aca="1" ref="U146" ca="1">ROUND(IF($M146="Y",VLOOKUP($N146,INDIRECT($O$3),U$8,0)*INDIRECT($N$2),VLOOKUP($N146,INDIRECT($O$3),U$8,0)),IF(LEFT($C146,1)="N",3,0))</f>
        <v>30.498999999999999</v>
      </c>
      <c r="W146" s="363" t="str">
        <f t="shared" si="84"/>
        <v>Y</v>
      </c>
      <c r="X146" s="313" t="str">
        <f t="shared" si="85"/>
        <v>59415C</v>
      </c>
      <c r="Y146" s="364" t="str">
        <f t="shared" si="82"/>
        <v>056</v>
      </c>
      <c r="Z146" s="313" t="str">
        <f t="shared" si="83"/>
        <v>Vendor Records Specialist</v>
      </c>
      <c r="AA146" s="365">
        <f t="shared" ca="1" si="86"/>
        <v>25.091000000000001</v>
      </c>
      <c r="AB146" s="365">
        <f t="shared" ca="1" si="87"/>
        <v>26.347000000000001</v>
      </c>
      <c r="AC146" s="365">
        <f t="shared" ca="1" si="88"/>
        <v>27.663</v>
      </c>
      <c r="AD146" s="365">
        <f t="shared" ca="1" si="89"/>
        <v>29.045999999999999</v>
      </c>
      <c r="AE146" s="365">
        <f t="shared" ca="1" si="90"/>
        <v>30.498999999999999</v>
      </c>
    </row>
    <row r="147" spans="1:31">
      <c r="A147" s="357" t="s">
        <v>296</v>
      </c>
      <c r="B147" s="373">
        <v>161</v>
      </c>
      <c r="C147" s="357" t="s">
        <v>43</v>
      </c>
      <c r="D147" s="359" t="s">
        <v>316</v>
      </c>
      <c r="E147" s="357">
        <v>288</v>
      </c>
      <c r="F147" s="357">
        <v>6</v>
      </c>
      <c r="G147" s="360">
        <f t="shared" ca="1" si="91"/>
        <v>27.222999999999999</v>
      </c>
      <c r="H147" s="360">
        <f t="shared" ca="1" si="92"/>
        <v>28.582999999999998</v>
      </c>
      <c r="I147" s="360">
        <f t="shared" ca="1" si="93"/>
        <v>30.012</v>
      </c>
      <c r="J147" s="360">
        <f t="shared" ca="1" si="94"/>
        <v>31.513000000000002</v>
      </c>
      <c r="K147" s="360">
        <f t="shared" ca="1" si="95"/>
        <v>33.088000000000001</v>
      </c>
      <c r="L147" s="239"/>
      <c r="M147" s="293" t="s">
        <v>588</v>
      </c>
      <c r="N147" s="290" t="str">
        <f t="shared" si="96"/>
        <v>10796C</v>
      </c>
      <c r="O147" s="361">
        <f t="shared" si="97"/>
        <v>161</v>
      </c>
      <c r="P147" s="290" t="str">
        <f t="shared" si="98"/>
        <v>Veterinary Care Technician</v>
      </c>
      <c r="Q147" s="362" cm="1">
        <f t="array" aca="1" ref="Q147" ca="1">ROUND(IF($M147="Y",VLOOKUP($N147,INDIRECT($O$3),Q$8,0)*INDIRECT($N$2),VLOOKUP($N147,INDIRECT($O$3),Q$8,0)),IF(LEFT($C147,1)="N",3,0))</f>
        <v>27.222999999999999</v>
      </c>
      <c r="R147" s="362" cm="1">
        <f t="array" aca="1" ref="R147" ca="1">ROUND(IF($M147="Y",VLOOKUP($N147,INDIRECT($O$3),R$8,0)*INDIRECT($N$2),VLOOKUP($N147,INDIRECT($O$3),R$8,0)),IF(LEFT($C147,1)="N",3,0))</f>
        <v>28.582999999999998</v>
      </c>
      <c r="S147" s="362" cm="1">
        <f t="array" aca="1" ref="S147" ca="1">ROUND(IF($M147="Y",VLOOKUP($N147,INDIRECT($O$3),S$8,0)*INDIRECT($N$2),VLOOKUP($N147,INDIRECT($O$3),S$8,0)),IF(LEFT($C147,1)="N",3,0))</f>
        <v>30.012</v>
      </c>
      <c r="T147" s="362" cm="1">
        <f t="array" aca="1" ref="T147" ca="1">ROUND(IF($M147="Y",VLOOKUP($N147,INDIRECT($O$3),T$8,0)*INDIRECT($N$2),VLOOKUP($N147,INDIRECT($O$3),T$8,0)),IF(LEFT($C147,1)="N",3,0))</f>
        <v>31.513000000000002</v>
      </c>
      <c r="U147" s="362" cm="1">
        <f t="array" aca="1" ref="U147" ca="1">ROUND(IF($M147="Y",VLOOKUP($N147,INDIRECT($O$3),U$8,0)*INDIRECT($N$2),VLOOKUP($N147,INDIRECT($O$3),U$8,0)),IF(LEFT($C147,1)="N",3,0))</f>
        <v>33.088000000000001</v>
      </c>
      <c r="W147" s="363" t="str">
        <f t="shared" si="84"/>
        <v>Y</v>
      </c>
      <c r="X147" s="313" t="str">
        <f t="shared" si="85"/>
        <v>10796C</v>
      </c>
      <c r="Y147" s="364">
        <f t="shared" si="82"/>
        <v>161</v>
      </c>
      <c r="Z147" s="313" t="str">
        <f t="shared" si="83"/>
        <v>Veterinary Care Technician</v>
      </c>
      <c r="AA147" s="365">
        <f t="shared" ca="1" si="86"/>
        <v>27.222999999999999</v>
      </c>
      <c r="AB147" s="365">
        <f t="shared" ca="1" si="87"/>
        <v>28.582999999999998</v>
      </c>
      <c r="AC147" s="365">
        <f t="shared" ca="1" si="88"/>
        <v>30.012</v>
      </c>
      <c r="AD147" s="365">
        <f t="shared" ca="1" si="89"/>
        <v>31.513000000000002</v>
      </c>
      <c r="AE147" s="365">
        <f t="shared" ca="1" si="90"/>
        <v>33.088000000000001</v>
      </c>
    </row>
    <row r="148" spans="1:31">
      <c r="A148" s="357" t="s">
        <v>720</v>
      </c>
      <c r="B148" s="373">
        <v>164</v>
      </c>
      <c r="C148" s="357" t="s">
        <v>21</v>
      </c>
      <c r="D148" s="359" t="s">
        <v>510</v>
      </c>
      <c r="E148" s="357">
        <v>400</v>
      </c>
      <c r="F148" s="357">
        <v>8</v>
      </c>
      <c r="G148" s="360">
        <f t="shared" si="91"/>
        <v>73054</v>
      </c>
      <c r="H148" s="360">
        <f t="shared" si="92"/>
        <v>76706</v>
      </c>
      <c r="I148" s="360">
        <f t="shared" si="93"/>
        <v>80542</v>
      </c>
      <c r="J148" s="360">
        <f t="shared" si="94"/>
        <v>84569</v>
      </c>
      <c r="K148" s="360">
        <f t="shared" si="95"/>
        <v>88796</v>
      </c>
      <c r="L148" s="239"/>
      <c r="M148" s="293" t="s">
        <v>588</v>
      </c>
      <c r="N148" s="290" t="str">
        <f t="shared" si="96"/>
        <v>52956C</v>
      </c>
      <c r="O148" s="361">
        <f t="shared" si="97"/>
        <v>164</v>
      </c>
      <c r="P148" s="290" t="str">
        <f t="shared" si="98"/>
        <v>Visual Communications Management Coord</v>
      </c>
      <c r="Q148" s="362">
        <v>73054</v>
      </c>
      <c r="R148" s="362">
        <v>76706</v>
      </c>
      <c r="S148" s="362">
        <v>80542</v>
      </c>
      <c r="T148" s="362">
        <v>84569</v>
      </c>
      <c r="U148" s="362">
        <v>88796</v>
      </c>
      <c r="W148" s="363" t="str">
        <f t="shared" si="84"/>
        <v>Y</v>
      </c>
      <c r="X148" s="313" t="str">
        <f t="shared" si="85"/>
        <v>52956C</v>
      </c>
      <c r="Y148" s="364">
        <f t="shared" si="82"/>
        <v>164</v>
      </c>
      <c r="Z148" s="313" t="str">
        <f t="shared" si="83"/>
        <v>Visual Communications Management Coord</v>
      </c>
      <c r="AA148" s="365">
        <f t="shared" si="86"/>
        <v>35.122999999999998</v>
      </c>
      <c r="AB148" s="365">
        <f t="shared" si="87"/>
        <v>36.878</v>
      </c>
      <c r="AC148" s="365">
        <f t="shared" si="88"/>
        <v>38.722999999999999</v>
      </c>
      <c r="AD148" s="365">
        <f t="shared" si="89"/>
        <v>40.658999999999999</v>
      </c>
      <c r="AE148" s="365">
        <f t="shared" si="90"/>
        <v>42.690999999999995</v>
      </c>
    </row>
    <row r="149" spans="1:31">
      <c r="A149" s="357" t="s">
        <v>327</v>
      </c>
      <c r="B149" s="373">
        <v>163</v>
      </c>
      <c r="C149" s="357" t="s">
        <v>43</v>
      </c>
      <c r="D149" s="359" t="s">
        <v>318</v>
      </c>
      <c r="E149" s="357">
        <v>303</v>
      </c>
      <c r="F149" s="357">
        <v>6</v>
      </c>
      <c r="G149" s="360">
        <f t="shared" ca="1" si="91"/>
        <v>28.300999999999998</v>
      </c>
      <c r="H149" s="360">
        <f t="shared" ca="1" si="92"/>
        <v>29.716999999999999</v>
      </c>
      <c r="I149" s="360">
        <f t="shared" ca="1" si="93"/>
        <v>31.202000000000002</v>
      </c>
      <c r="J149" s="360">
        <f t="shared" ca="1" si="94"/>
        <v>32.762999999999998</v>
      </c>
      <c r="K149" s="360">
        <f t="shared" ca="1" si="95"/>
        <v>34.401000000000003</v>
      </c>
      <c r="L149" s="239"/>
      <c r="M149" s="293" t="s">
        <v>588</v>
      </c>
      <c r="N149" s="290" t="str">
        <f t="shared" si="96"/>
        <v>10902C</v>
      </c>
      <c r="O149" s="361">
        <f t="shared" si="97"/>
        <v>163</v>
      </c>
      <c r="P149" s="290" t="str">
        <f t="shared" si="98"/>
        <v>Water Quality Technician</v>
      </c>
      <c r="Q149" s="362" cm="1">
        <f t="array" aca="1" ref="Q149" ca="1">ROUND(IF($M149="Y",VLOOKUP($N149,INDIRECT($O$3),Q$8,0)*INDIRECT($N$2),VLOOKUP($N149,INDIRECT($O$3),Q$8,0)),IF(LEFT($C149,1)="N",3,0))</f>
        <v>28.300999999999998</v>
      </c>
      <c r="R149" s="362" cm="1">
        <f t="array" aca="1" ref="R149" ca="1">ROUND(IF($M149="Y",VLOOKUP($N149,INDIRECT($O$3),R$8,0)*INDIRECT($N$2),VLOOKUP($N149,INDIRECT($O$3),R$8,0)),IF(LEFT($C149,1)="N",3,0))</f>
        <v>29.716999999999999</v>
      </c>
      <c r="S149" s="362" cm="1">
        <f t="array" aca="1" ref="S149" ca="1">ROUND(IF($M149="Y",VLOOKUP($N149,INDIRECT($O$3),S$8,0)*INDIRECT($N$2),VLOOKUP($N149,INDIRECT($O$3),S$8,0)),IF(LEFT($C149,1)="N",3,0))</f>
        <v>31.202000000000002</v>
      </c>
      <c r="T149" s="362" cm="1">
        <f t="array" aca="1" ref="T149" ca="1">ROUND(IF($M149="Y",VLOOKUP($N149,INDIRECT($O$3),T$8,0)*INDIRECT($N$2),VLOOKUP($N149,INDIRECT($O$3),T$8,0)),IF(LEFT($C149,1)="N",3,0))</f>
        <v>32.762999999999998</v>
      </c>
      <c r="U149" s="362" cm="1">
        <f t="array" aca="1" ref="U149" ca="1">ROUND(IF($M149="Y",VLOOKUP($N149,INDIRECT($O$3),U$8,0)*INDIRECT($N$2),VLOOKUP($N149,INDIRECT($O$3),U$8,0)),IF(LEFT($C149,1)="N",3,0))</f>
        <v>34.401000000000003</v>
      </c>
      <c r="W149" s="363" t="str">
        <f t="shared" si="84"/>
        <v>Y</v>
      </c>
      <c r="X149" s="313" t="str">
        <f t="shared" si="85"/>
        <v>10902C</v>
      </c>
      <c r="Y149" s="364">
        <f t="shared" si="82"/>
        <v>163</v>
      </c>
      <c r="Z149" s="313" t="str">
        <f t="shared" si="83"/>
        <v>Water Quality Technician</v>
      </c>
      <c r="AA149" s="365">
        <f t="shared" ca="1" si="86"/>
        <v>28.300999999999998</v>
      </c>
      <c r="AB149" s="365">
        <f t="shared" ca="1" si="87"/>
        <v>29.716999999999999</v>
      </c>
      <c r="AC149" s="365">
        <f t="shared" ca="1" si="88"/>
        <v>31.202000000000002</v>
      </c>
      <c r="AD149" s="365">
        <f t="shared" ca="1" si="89"/>
        <v>32.762999999999998</v>
      </c>
      <c r="AE149" s="365">
        <f t="shared" ca="1" si="90"/>
        <v>34.401000000000003</v>
      </c>
    </row>
    <row r="150" spans="1:31">
      <c r="A150" s="239"/>
      <c r="B150" s="253"/>
      <c r="C150" s="239"/>
      <c r="D150" s="240"/>
      <c r="E150" s="239"/>
      <c r="F150" s="239"/>
      <c r="G150" s="244"/>
      <c r="H150" s="244"/>
      <c r="I150" s="249"/>
      <c r="J150" s="244"/>
      <c r="K150" s="244"/>
      <c r="L150" s="239"/>
      <c r="M150" s="293"/>
    </row>
    <row r="151" spans="1:31">
      <c r="A151" s="238" t="s">
        <v>463</v>
      </c>
      <c r="B151" s="253"/>
      <c r="C151" s="240"/>
      <c r="D151" s="240"/>
      <c r="E151" s="239"/>
      <c r="F151" s="240"/>
      <c r="G151" s="244"/>
      <c r="H151" s="244"/>
      <c r="I151" s="244"/>
      <c r="J151" s="244"/>
      <c r="K151" s="244"/>
      <c r="L151" s="239"/>
      <c r="M151" s="293"/>
    </row>
    <row r="152" spans="1:31">
      <c r="A152" s="241" t="s">
        <v>479</v>
      </c>
      <c r="B152" s="253"/>
      <c r="C152" s="240"/>
      <c r="D152" s="240"/>
      <c r="E152" s="239"/>
      <c r="F152" s="240"/>
      <c r="G152" s="245"/>
      <c r="H152" s="245" t="s">
        <v>485</v>
      </c>
      <c r="I152" s="245"/>
      <c r="J152" s="245"/>
      <c r="K152" s="245"/>
      <c r="L152" s="239"/>
    </row>
    <row r="153" spans="1:31">
      <c r="A153" s="239"/>
      <c r="B153" s="254" t="s">
        <v>299</v>
      </c>
      <c r="C153" s="243"/>
      <c r="D153" s="243"/>
      <c r="E153" s="239"/>
      <c r="F153" s="240"/>
      <c r="G153" s="245"/>
      <c r="H153" s="245"/>
      <c r="I153" s="245"/>
      <c r="J153" s="245"/>
      <c r="K153" s="245"/>
      <c r="L153" s="239"/>
      <c r="N153" s="389" t="s">
        <v>589</v>
      </c>
      <c r="X153" s="313" t="str">
        <f>N153</f>
        <v>Longevity</v>
      </c>
    </row>
    <row r="154" spans="1:31">
      <c r="A154" s="244"/>
      <c r="B154" s="244">
        <f ca="1">Q154</f>
        <v>695</v>
      </c>
      <c r="C154" s="240" t="s">
        <v>300</v>
      </c>
      <c r="D154" s="240"/>
      <c r="E154" s="239"/>
      <c r="F154" s="240"/>
      <c r="G154" s="245"/>
      <c r="H154" s="245"/>
      <c r="I154" s="245"/>
      <c r="J154" s="245"/>
      <c r="K154" s="245"/>
      <c r="L154" s="239"/>
      <c r="M154" s="289" t="s">
        <v>588</v>
      </c>
      <c r="N154" s="389" t="s">
        <v>590</v>
      </c>
      <c r="Q154" s="374" cm="1">
        <f t="array" aca="1" ref="Q154" ca="1">ROUND(IF($M154="Y",VLOOKUP(N154,INDIRECT($O$3),Q$8,0)*INDIRECT($N$2),VLOOKUP(N154,INDIRECT($O$3),Q$8,0)),0)</f>
        <v>695</v>
      </c>
      <c r="W154" s="375" t="str">
        <f>M154</f>
        <v>Y</v>
      </c>
      <c r="X154" s="375" t="str">
        <f t="shared" ref="X154:AA157" si="99">N154</f>
        <v>10thEx</v>
      </c>
      <c r="Y154" s="375"/>
      <c r="Z154" s="375"/>
      <c r="AA154" s="376">
        <f t="shared" ca="1" si="99"/>
        <v>695</v>
      </c>
    </row>
    <row r="155" spans="1:31">
      <c r="A155" s="244"/>
      <c r="B155" s="244">
        <f t="shared" ref="B155:B157" ca="1" si="100">Q155</f>
        <v>892</v>
      </c>
      <c r="C155" s="240" t="s">
        <v>301</v>
      </c>
      <c r="D155" s="240"/>
      <c r="E155" s="239"/>
      <c r="F155" s="240"/>
      <c r="G155" s="245"/>
      <c r="H155" s="245"/>
      <c r="I155" s="245"/>
      <c r="J155" s="245"/>
      <c r="K155" s="245"/>
      <c r="L155" s="239"/>
      <c r="M155" s="289" t="s">
        <v>588</v>
      </c>
      <c r="N155" s="389" t="s">
        <v>591</v>
      </c>
      <c r="Q155" s="374" cm="1">
        <f t="array" aca="1" ref="Q155" ca="1">ROUND(IF($M155="Y",VLOOKUP(N155,INDIRECT($O$3),Q$8,0)*INDIRECT($N$2),VLOOKUP(N155,INDIRECT($O$3),Q$8,0)),0)</f>
        <v>892</v>
      </c>
      <c r="W155" s="375" t="str">
        <f t="shared" ref="W155:W157" si="101">M155</f>
        <v>Y</v>
      </c>
      <c r="X155" s="375" t="str">
        <f t="shared" si="99"/>
        <v>15thEx</v>
      </c>
      <c r="Y155" s="375"/>
      <c r="Z155" s="375"/>
      <c r="AA155" s="376">
        <f t="shared" ca="1" si="99"/>
        <v>892</v>
      </c>
    </row>
    <row r="156" spans="1:31">
      <c r="A156" s="244"/>
      <c r="B156" s="244">
        <f t="shared" ca="1" si="100"/>
        <v>1091</v>
      </c>
      <c r="C156" s="240" t="s">
        <v>302</v>
      </c>
      <c r="D156" s="240"/>
      <c r="E156" s="239"/>
      <c r="F156" s="240"/>
      <c r="G156" s="245"/>
      <c r="H156" s="245"/>
      <c r="I156" s="245"/>
      <c r="J156" s="245"/>
      <c r="K156" s="245"/>
      <c r="L156" s="239"/>
      <c r="M156" s="289" t="s">
        <v>588</v>
      </c>
      <c r="N156" s="389" t="s">
        <v>592</v>
      </c>
      <c r="Q156" s="374" cm="1">
        <f t="array" aca="1" ref="Q156" ca="1">ROUND(IF($M156="Y",VLOOKUP(N156,INDIRECT($O$3),Q$8,0)*INDIRECT($N$2),VLOOKUP(N156,INDIRECT($O$3),Q$8,0)),0)</f>
        <v>1091</v>
      </c>
      <c r="W156" s="375" t="str">
        <f t="shared" si="101"/>
        <v>Y</v>
      </c>
      <c r="X156" s="375" t="str">
        <f t="shared" si="99"/>
        <v>20thEx</v>
      </c>
      <c r="Y156" s="375"/>
      <c r="Z156" s="375"/>
      <c r="AA156" s="376">
        <f t="shared" ca="1" si="99"/>
        <v>1091</v>
      </c>
    </row>
    <row r="157" spans="1:31">
      <c r="A157" s="244"/>
      <c r="B157" s="244">
        <f t="shared" ca="1" si="100"/>
        <v>1287</v>
      </c>
      <c r="C157" s="240" t="s">
        <v>303</v>
      </c>
      <c r="D157" s="240"/>
      <c r="E157" s="239"/>
      <c r="F157" s="240"/>
      <c r="G157" s="245"/>
      <c r="H157" s="245"/>
      <c r="I157" s="245"/>
      <c r="J157" s="245"/>
      <c r="K157" s="245"/>
      <c r="L157" s="239"/>
      <c r="M157" s="289" t="s">
        <v>588</v>
      </c>
      <c r="N157" s="389" t="s">
        <v>593</v>
      </c>
      <c r="Q157" s="374" cm="1">
        <f t="array" aca="1" ref="Q157" ca="1">ROUND(IF($M157="Y",VLOOKUP(N157,INDIRECT($O$3),Q$8,0)*INDIRECT($N$2),VLOOKUP(N157,INDIRECT($O$3),Q$8,0)),0)</f>
        <v>1287</v>
      </c>
      <c r="W157" s="375" t="str">
        <f t="shared" si="101"/>
        <v>Y</v>
      </c>
      <c r="X157" s="375" t="str">
        <f t="shared" si="99"/>
        <v>25thEx</v>
      </c>
      <c r="Y157" s="375"/>
      <c r="Z157" s="375"/>
      <c r="AA157" s="376">
        <f t="shared" ca="1" si="99"/>
        <v>1287</v>
      </c>
    </row>
    <row r="158" spans="1:31">
      <c r="A158" s="239"/>
      <c r="B158" s="253"/>
      <c r="C158" s="240"/>
      <c r="D158" s="240"/>
      <c r="E158" s="239"/>
      <c r="F158" s="240"/>
      <c r="G158" s="245"/>
      <c r="H158" s="245"/>
      <c r="I158" s="245"/>
      <c r="J158" s="245"/>
      <c r="K158" s="245"/>
      <c r="L158" s="239"/>
      <c r="N158" s="389"/>
    </row>
    <row r="159" spans="1:31">
      <c r="A159" s="239"/>
      <c r="B159" s="254" t="s">
        <v>304</v>
      </c>
      <c r="C159" s="243"/>
      <c r="D159" s="243"/>
      <c r="E159" s="239"/>
      <c r="F159" s="240"/>
      <c r="G159" s="245"/>
      <c r="H159" s="245"/>
      <c r="I159" s="245"/>
      <c r="J159" s="245"/>
      <c r="K159" s="245"/>
      <c r="L159" s="239"/>
      <c r="N159" s="389"/>
      <c r="W159" s="375"/>
      <c r="X159" s="375"/>
      <c r="Y159" s="375"/>
      <c r="Z159" s="375"/>
      <c r="AA159" s="376"/>
    </row>
    <row r="160" spans="1:31">
      <c r="A160" s="239"/>
      <c r="B160" s="249">
        <f t="shared" ref="B160:B163" ca="1" si="102">Q160</f>
        <v>0.33400000000000002</v>
      </c>
      <c r="C160" s="240" t="s">
        <v>305</v>
      </c>
      <c r="D160" s="240"/>
      <c r="E160" s="239"/>
      <c r="F160" s="240"/>
      <c r="G160" s="245"/>
      <c r="H160" s="245"/>
      <c r="I160" s="245"/>
      <c r="J160" s="245"/>
      <c r="K160" s="245"/>
      <c r="L160" s="239"/>
      <c r="M160" s="289" t="s">
        <v>588</v>
      </c>
      <c r="N160" s="389" t="s">
        <v>594</v>
      </c>
      <c r="Q160" s="362" cm="1">
        <f t="array" aca="1" ref="Q160" ca="1">ROUND(IF($M160="Y",VLOOKUP(N160,INDIRECT($O$3),Q$8,0)*INDIRECT($N$2),VLOOKUP(N160,INDIRECT($O$3),Q$8,0)),3)</f>
        <v>0.33400000000000002</v>
      </c>
      <c r="W160" s="375" t="str">
        <f>M160</f>
        <v>Y</v>
      </c>
      <c r="X160" s="375" t="str">
        <f t="shared" ref="X160:X163" si="103">N160</f>
        <v>10thNEx</v>
      </c>
      <c r="Y160" s="375"/>
      <c r="Z160" s="375"/>
      <c r="AA160" s="377">
        <f t="shared" ref="AA160:AA163" ca="1" si="104">Q160</f>
        <v>0.33400000000000002</v>
      </c>
    </row>
    <row r="161" spans="1:31">
      <c r="A161" s="239"/>
      <c r="B161" s="249">
        <f t="shared" ca="1" si="102"/>
        <v>0.42799999999999999</v>
      </c>
      <c r="C161" s="240" t="s">
        <v>306</v>
      </c>
      <c r="D161" s="240"/>
      <c r="E161" s="239"/>
      <c r="F161" s="240"/>
      <c r="G161" s="245"/>
      <c r="H161" s="245"/>
      <c r="I161" s="245"/>
      <c r="J161" s="245"/>
      <c r="K161" s="245"/>
      <c r="L161" s="239"/>
      <c r="M161" s="289" t="s">
        <v>588</v>
      </c>
      <c r="N161" s="389" t="s">
        <v>595</v>
      </c>
      <c r="Q161" s="362" cm="1">
        <f t="array" aca="1" ref="Q161" ca="1">ROUND(IF($M161="Y",VLOOKUP(N161,INDIRECT($O$3),Q$8,0)*INDIRECT($N$2),VLOOKUP(N161,INDIRECT($O$3),Q$8,0)),3)</f>
        <v>0.42799999999999999</v>
      </c>
      <c r="W161" s="375" t="str">
        <f t="shared" ref="W161:W163" si="105">M161</f>
        <v>Y</v>
      </c>
      <c r="X161" s="375" t="str">
        <f t="shared" si="103"/>
        <v>15thNEx</v>
      </c>
      <c r="Y161" s="375"/>
      <c r="Z161" s="375"/>
      <c r="AA161" s="377">
        <f t="shared" ca="1" si="104"/>
        <v>0.42799999999999999</v>
      </c>
    </row>
    <row r="162" spans="1:31">
      <c r="A162" s="239"/>
      <c r="B162" s="249">
        <f t="shared" ca="1" si="102"/>
        <v>0.52400000000000002</v>
      </c>
      <c r="C162" s="240" t="s">
        <v>307</v>
      </c>
      <c r="D162" s="240"/>
      <c r="E162" s="239"/>
      <c r="F162" s="240"/>
      <c r="G162" s="245"/>
      <c r="H162" s="245"/>
      <c r="I162" s="245"/>
      <c r="J162" s="245"/>
      <c r="K162" s="245"/>
      <c r="L162" s="239"/>
      <c r="M162" s="289" t="s">
        <v>588</v>
      </c>
      <c r="N162" s="389" t="s">
        <v>596</v>
      </c>
      <c r="Q162" s="362" cm="1">
        <f t="array" aca="1" ref="Q162" ca="1">ROUND(IF($M162="Y",VLOOKUP(N162,INDIRECT($O$3),Q$8,0)*INDIRECT($N$2),VLOOKUP(N162,INDIRECT($O$3),Q$8,0)),3)</f>
        <v>0.52400000000000002</v>
      </c>
      <c r="W162" s="375" t="str">
        <f t="shared" si="105"/>
        <v>Y</v>
      </c>
      <c r="X162" s="375" t="str">
        <f t="shared" si="103"/>
        <v>20thNEx</v>
      </c>
      <c r="Y162" s="375"/>
      <c r="Z162" s="375"/>
      <c r="AA162" s="377">
        <f t="shared" ca="1" si="104"/>
        <v>0.52400000000000002</v>
      </c>
    </row>
    <row r="163" spans="1:31" s="207" customFormat="1">
      <c r="A163" s="239"/>
      <c r="B163" s="249">
        <f t="shared" ca="1" si="102"/>
        <v>0.62</v>
      </c>
      <c r="C163" s="240" t="s">
        <v>308</v>
      </c>
      <c r="D163" s="240"/>
      <c r="E163" s="239"/>
      <c r="F163" s="240"/>
      <c r="G163" s="245"/>
      <c r="H163" s="245"/>
      <c r="I163" s="245"/>
      <c r="J163" s="245"/>
      <c r="K163" s="245"/>
      <c r="L163" s="239"/>
      <c r="M163" s="289" t="s">
        <v>588</v>
      </c>
      <c r="N163" s="389" t="s">
        <v>597</v>
      </c>
      <c r="O163" s="288"/>
      <c r="P163" s="288"/>
      <c r="Q163" s="362" cm="1">
        <f t="array" aca="1" ref="Q163" ca="1">ROUND(IF($M163="Y",VLOOKUP(N163,INDIRECT($O$3),Q$8,0)*INDIRECT($N$2),VLOOKUP(N163,INDIRECT($O$3),Q$8,0)),3)</f>
        <v>0.62</v>
      </c>
      <c r="R163" s="288"/>
      <c r="S163" s="288"/>
      <c r="T163" s="288"/>
      <c r="U163" s="288"/>
      <c r="W163" s="375" t="str">
        <f t="shared" si="105"/>
        <v>Y</v>
      </c>
      <c r="X163" s="375" t="str">
        <f t="shared" si="103"/>
        <v>25thNEx</v>
      </c>
      <c r="Y163" s="375"/>
      <c r="Z163" s="375"/>
      <c r="AA163" s="377">
        <f t="shared" ca="1" si="104"/>
        <v>0.62</v>
      </c>
      <c r="AB163" s="312"/>
      <c r="AC163" s="312"/>
      <c r="AD163" s="312"/>
      <c r="AE163" s="312"/>
    </row>
    <row r="164" spans="1:31" s="207" customFormat="1">
      <c r="A164" s="378"/>
      <c r="B164" s="253"/>
      <c r="C164" s="240"/>
      <c r="D164" s="240"/>
      <c r="E164" s="239"/>
      <c r="F164" s="240"/>
      <c r="G164" s="245"/>
      <c r="H164" s="245"/>
      <c r="I164" s="245"/>
      <c r="J164" s="245"/>
      <c r="K164" s="245"/>
      <c r="L164" s="239"/>
      <c r="M164" s="292"/>
      <c r="N164" s="288"/>
      <c r="O164" s="288"/>
      <c r="P164" s="288"/>
      <c r="Q164" s="288"/>
      <c r="R164" s="288"/>
      <c r="S164" s="288"/>
      <c r="T164" s="288"/>
      <c r="U164" s="288"/>
      <c r="W164" s="312"/>
      <c r="X164" s="312"/>
      <c r="Y164" s="312"/>
      <c r="Z164" s="312"/>
      <c r="AA164" s="312"/>
      <c r="AB164" s="312"/>
      <c r="AC164" s="312"/>
      <c r="AD164" s="312"/>
      <c r="AE164" s="312"/>
    </row>
    <row r="165" spans="1:31" s="207" customFormat="1">
      <c r="A165" s="238" t="s">
        <v>309</v>
      </c>
      <c r="B165" s="253"/>
      <c r="C165" s="240"/>
      <c r="D165" s="240"/>
      <c r="E165" s="239"/>
      <c r="F165" s="240"/>
      <c r="G165" s="245"/>
      <c r="H165" s="245"/>
      <c r="I165" s="245"/>
      <c r="J165" s="245"/>
      <c r="K165" s="245"/>
      <c r="L165" s="239"/>
      <c r="M165" s="292"/>
      <c r="N165" s="288"/>
      <c r="O165" s="288"/>
      <c r="P165" s="288"/>
      <c r="Q165" s="288"/>
      <c r="R165" s="288"/>
      <c r="S165" s="288"/>
      <c r="T165" s="288"/>
      <c r="U165" s="288"/>
      <c r="W165" s="312"/>
      <c r="X165" s="312"/>
      <c r="Y165" s="312"/>
      <c r="Z165" s="312"/>
      <c r="AA165" s="312"/>
      <c r="AB165" s="312"/>
      <c r="AC165" s="312"/>
      <c r="AD165" s="312"/>
      <c r="AE165" s="312"/>
    </row>
    <row r="166" spans="1:31" s="207" customFormat="1">
      <c r="B166" s="241" t="s">
        <v>621</v>
      </c>
      <c r="C166" s="240"/>
      <c r="D166" s="240"/>
      <c r="E166" s="239"/>
      <c r="F166" s="240"/>
      <c r="G166" s="245"/>
      <c r="H166" s="245"/>
      <c r="I166" s="245"/>
      <c r="J166" s="245"/>
      <c r="K166" s="245"/>
      <c r="L166" s="239"/>
      <c r="M166" s="292"/>
      <c r="N166" s="288"/>
      <c r="O166" s="288"/>
      <c r="P166" s="288"/>
      <c r="Q166" s="288"/>
      <c r="R166" s="288"/>
      <c r="S166" s="288"/>
      <c r="T166" s="288"/>
      <c r="U166" s="288"/>
      <c r="W166" s="375"/>
      <c r="X166" s="375"/>
      <c r="Y166" s="375"/>
      <c r="Z166" s="375"/>
      <c r="AA166" s="377"/>
      <c r="AB166" s="312"/>
      <c r="AC166" s="312"/>
      <c r="AD166" s="312"/>
      <c r="AE166" s="312"/>
    </row>
    <row r="167" spans="1:31" s="207" customFormat="1">
      <c r="A167" s="239"/>
      <c r="B167" s="255" t="s">
        <v>665</v>
      </c>
      <c r="C167" s="240"/>
      <c r="D167" s="240"/>
      <c r="E167" s="239"/>
      <c r="F167" s="240"/>
      <c r="G167" s="245"/>
      <c r="H167" s="245"/>
      <c r="I167" s="245"/>
      <c r="J167" s="245"/>
      <c r="K167" s="245"/>
      <c r="L167" s="239"/>
      <c r="M167" s="292" t="s">
        <v>588</v>
      </c>
      <c r="N167" s="288" t="s">
        <v>598</v>
      </c>
      <c r="O167" s="288"/>
      <c r="P167" s="379" t="s">
        <v>604</v>
      </c>
      <c r="Q167" s="362" cm="1">
        <f t="array" aca="1" ref="Q167" ca="1">ROUND(IF($M167="Y",VLOOKUP(N167,INDIRECT($O$3),Q$8,0)*INDIRECT($N$2),VLOOKUP(N167,INDIRECT($O$3),Q$8,0)),3)</f>
        <v>1.3160000000000001</v>
      </c>
      <c r="R167" s="288"/>
      <c r="S167" s="288"/>
      <c r="T167" s="288"/>
      <c r="U167" s="288"/>
      <c r="W167" s="375" t="str">
        <f t="shared" ref="W167:X170" si="106">M167</f>
        <v>Y</v>
      </c>
      <c r="X167" s="375" t="str">
        <f t="shared" si="106"/>
        <v>CAFM1</v>
      </c>
      <c r="Y167" s="375"/>
      <c r="Z167" s="380" t="str">
        <f>P167</f>
        <v>TL-Morning Shift Premium CAF</v>
      </c>
      <c r="AA167" s="377">
        <f t="shared" ref="AA167:AA170" ca="1" si="107">Q167</f>
        <v>1.3160000000000001</v>
      </c>
      <c r="AB167" s="312"/>
      <c r="AC167" s="312"/>
      <c r="AD167" s="312"/>
      <c r="AE167" s="312"/>
    </row>
    <row r="168" spans="1:31" s="207" customFormat="1">
      <c r="A168" s="239"/>
      <c r="B168" s="63" t="str">
        <f ca="1">"shall be paid an additional "&amp;TEXT(Q167,"$0.000")&amp;" per hour for all hours worked on such a shift. In addition, should that same employee be authorized to come in early or stay over, "</f>
        <v xml:space="preserve">shall be paid an additional $1.316 per hour for all hours worked on such a shift. In addition, should that same employee be authorized to come in early or stay over, </v>
      </c>
      <c r="C168" s="240"/>
      <c r="D168" s="240"/>
      <c r="E168" s="239"/>
      <c r="F168" s="239"/>
      <c r="G168" s="245"/>
      <c r="H168" s="245"/>
      <c r="I168" s="245"/>
      <c r="J168" s="245"/>
      <c r="K168" s="245"/>
      <c r="L168" s="239"/>
      <c r="M168" s="292" t="s">
        <v>588</v>
      </c>
      <c r="N168" s="288" t="s">
        <v>599</v>
      </c>
      <c r="O168" s="288"/>
      <c r="P168" s="379" t="s">
        <v>605</v>
      </c>
      <c r="Q168" s="362">
        <f ca="1">Q167</f>
        <v>1.3160000000000001</v>
      </c>
      <c r="R168" s="288"/>
      <c r="S168" s="288"/>
      <c r="T168" s="288"/>
      <c r="U168" s="288"/>
      <c r="W168" s="375" t="str">
        <f t="shared" si="106"/>
        <v>Y</v>
      </c>
      <c r="X168" s="375" t="str">
        <f t="shared" si="106"/>
        <v>CAFEVE</v>
      </c>
      <c r="Y168" s="375"/>
      <c r="Z168" s="380" t="str">
        <f t="shared" ref="Z168:Z170" si="108">P168</f>
        <v>TL-Evening Shift Premium-CAF</v>
      </c>
      <c r="AA168" s="377">
        <f t="shared" ca="1" si="107"/>
        <v>1.3160000000000001</v>
      </c>
      <c r="AB168" s="312"/>
      <c r="AC168" s="312"/>
      <c r="AD168" s="312"/>
      <c r="AE168" s="312"/>
    </row>
    <row r="169" spans="1:31" s="207" customFormat="1">
      <c r="A169" s="239"/>
      <c r="B169" s="63" t="str">
        <f ca="1">"working overtime immediately adjacent to such a shift, "&amp;TEXT(Q167,"$0.000")&amp;" differential shall also be applied to those overtime hours."</f>
        <v>working overtime immediately adjacent to such a shift, $1.316 differential shall also be applied to those overtime hours.</v>
      </c>
      <c r="C169" s="240"/>
      <c r="D169" s="240"/>
      <c r="E169" s="239"/>
      <c r="F169" s="240"/>
      <c r="G169" s="245"/>
      <c r="H169" s="245"/>
      <c r="I169" s="245"/>
      <c r="J169" s="245"/>
      <c r="K169" s="245"/>
      <c r="L169" s="239"/>
      <c r="M169" s="292" t="s">
        <v>588</v>
      </c>
      <c r="N169" s="288" t="s">
        <v>600</v>
      </c>
      <c r="O169" s="288"/>
      <c r="P169" s="379" t="s">
        <v>606</v>
      </c>
      <c r="Q169" s="362">
        <f t="shared" ref="Q169:Q170" ca="1" si="109">Q168</f>
        <v>1.3160000000000001</v>
      </c>
      <c r="R169" s="288"/>
      <c r="S169" s="288"/>
      <c r="T169" s="288"/>
      <c r="U169" s="288"/>
      <c r="W169" s="375" t="str">
        <f t="shared" si="106"/>
        <v>Y</v>
      </c>
      <c r="X169" s="375" t="str">
        <f t="shared" si="106"/>
        <v>CAFNIT</v>
      </c>
      <c r="Y169" s="375"/>
      <c r="Z169" s="380" t="str">
        <f t="shared" si="108"/>
        <v>TL-Night Shift Premium-CAF</v>
      </c>
      <c r="AA169" s="377">
        <f t="shared" ca="1" si="107"/>
        <v>1.3160000000000001</v>
      </c>
      <c r="AB169" s="312"/>
      <c r="AC169" s="312"/>
      <c r="AD169" s="312"/>
      <c r="AE169" s="312"/>
    </row>
    <row r="170" spans="1:31" s="207" customFormat="1">
      <c r="A170" s="239"/>
      <c r="B170" s="256"/>
      <c r="C170" s="240"/>
      <c r="D170" s="240"/>
      <c r="E170" s="247"/>
      <c r="F170" s="248"/>
      <c r="G170" s="245"/>
      <c r="H170" s="245"/>
      <c r="I170" s="245"/>
      <c r="J170" s="245"/>
      <c r="K170" s="245"/>
      <c r="L170" s="239"/>
      <c r="M170" s="292" t="s">
        <v>588</v>
      </c>
      <c r="N170" s="288" t="s">
        <v>601</v>
      </c>
      <c r="O170" s="288"/>
      <c r="P170" s="379" t="s">
        <v>607</v>
      </c>
      <c r="Q170" s="362">
        <f t="shared" ca="1" si="109"/>
        <v>1.3160000000000001</v>
      </c>
      <c r="R170" s="288"/>
      <c r="S170" s="288"/>
      <c r="T170" s="288"/>
      <c r="U170" s="288"/>
      <c r="W170" s="375" t="str">
        <f t="shared" si="106"/>
        <v>Y</v>
      </c>
      <c r="X170" s="375" t="str">
        <f t="shared" si="106"/>
        <v>CAFWKE</v>
      </c>
      <c r="Y170" s="375"/>
      <c r="Z170" s="380" t="str">
        <f t="shared" si="108"/>
        <v>TL-Weekend Shift-CAF</v>
      </c>
      <c r="AA170" s="377">
        <f t="shared" ca="1" si="107"/>
        <v>1.3160000000000001</v>
      </c>
      <c r="AB170" s="312"/>
      <c r="AC170" s="312"/>
      <c r="AD170" s="312"/>
      <c r="AE170" s="312"/>
    </row>
    <row r="171" spans="1:31" s="207" customFormat="1">
      <c r="A171" s="239"/>
      <c r="B171" s="63" t="s">
        <v>643</v>
      </c>
      <c r="C171" s="240"/>
      <c r="D171" s="240"/>
      <c r="E171" s="239"/>
      <c r="F171" s="240"/>
      <c r="G171" s="245"/>
      <c r="H171" s="245"/>
      <c r="I171" s="245"/>
      <c r="J171" s="245"/>
      <c r="K171" s="245"/>
      <c r="L171" s="239"/>
      <c r="M171" s="292" t="s">
        <v>619</v>
      </c>
      <c r="N171" s="381" t="s">
        <v>723</v>
      </c>
      <c r="O171" s="381"/>
      <c r="P171" s="382" t="s">
        <v>635</v>
      </c>
      <c r="Q171" s="362">
        <v>1.5</v>
      </c>
      <c r="R171" s="288"/>
      <c r="S171" s="288"/>
      <c r="T171" s="288"/>
      <c r="U171" s="288"/>
      <c r="W171" s="375"/>
      <c r="X171" s="375"/>
      <c r="Y171" s="375"/>
      <c r="Z171" s="380"/>
      <c r="AA171" s="377"/>
      <c r="AB171" s="312"/>
      <c r="AC171" s="312"/>
      <c r="AD171" s="312"/>
      <c r="AE171" s="312"/>
    </row>
    <row r="172" spans="1:31" s="207" customFormat="1">
      <c r="A172" s="239"/>
      <c r="B172" s="63" t="str">
        <f>TEXT(Q171,"$0.000")&amp;" per hour for all hours worked on such a shift. In addition, should that same employee be authorized to come in early or stay over, working overtime immediately"</f>
        <v>$1.500 per hour for all hours worked on such a shift. In addition, should that same employee be authorized to come in early or stay over, working overtime immediately</v>
      </c>
      <c r="C172" s="240"/>
      <c r="D172" s="240"/>
      <c r="E172" s="239"/>
      <c r="F172" s="239"/>
      <c r="G172" s="245"/>
      <c r="H172" s="245"/>
      <c r="I172" s="245"/>
      <c r="J172" s="245"/>
      <c r="K172" s="245"/>
      <c r="L172" s="239"/>
      <c r="M172" s="292"/>
      <c r="N172" s="288"/>
      <c r="O172" s="288"/>
      <c r="P172" s="379"/>
      <c r="Q172" s="362"/>
      <c r="R172" s="288"/>
      <c r="S172" s="288"/>
      <c r="T172" s="288"/>
      <c r="U172" s="288"/>
      <c r="W172" s="375"/>
      <c r="X172" s="375"/>
      <c r="Y172" s="375"/>
      <c r="Z172" s="380"/>
      <c r="AA172" s="377"/>
      <c r="AB172" s="312"/>
      <c r="AC172" s="312"/>
      <c r="AD172" s="312"/>
      <c r="AE172" s="312"/>
    </row>
    <row r="173" spans="1:31" s="207" customFormat="1">
      <c r="A173" s="239"/>
      <c r="B173" s="63" t="str">
        <f>"adjacent to such a shift, the "&amp;TEXT(Q171,"$0.000")&amp;" differential shall also be applied to those overtime hours."</f>
        <v>adjacent to such a shift, the $1.500 differential shall also be applied to those overtime hours.</v>
      </c>
      <c r="C173" s="240"/>
      <c r="D173" s="240"/>
      <c r="E173" s="239"/>
      <c r="F173" s="240"/>
      <c r="G173" s="245"/>
      <c r="H173" s="245"/>
      <c r="I173" s="245"/>
      <c r="J173" s="245"/>
      <c r="K173" s="245"/>
      <c r="L173" s="239"/>
      <c r="M173" s="292"/>
      <c r="N173" s="288"/>
      <c r="O173" s="288"/>
      <c r="P173" s="379"/>
      <c r="Q173" s="362"/>
      <c r="R173" s="288"/>
      <c r="S173" s="288"/>
      <c r="T173" s="288"/>
      <c r="U173" s="288"/>
      <c r="W173" s="375"/>
      <c r="X173" s="375"/>
      <c r="Y173" s="375"/>
      <c r="Z173" s="380"/>
      <c r="AA173" s="377"/>
      <c r="AB173" s="312"/>
      <c r="AC173" s="312"/>
      <c r="AD173" s="312"/>
      <c r="AE173" s="312"/>
    </row>
    <row r="174" spans="1:31" s="207" customFormat="1">
      <c r="A174" s="239"/>
      <c r="B174" s="256"/>
      <c r="C174" s="240"/>
      <c r="D174" s="240"/>
      <c r="E174" s="247"/>
      <c r="F174" s="248"/>
      <c r="G174" s="245"/>
      <c r="H174" s="245"/>
      <c r="I174" s="245"/>
      <c r="J174" s="245"/>
      <c r="K174" s="245"/>
      <c r="L174" s="239"/>
      <c r="M174" s="292"/>
      <c r="N174" s="288"/>
      <c r="O174" s="288"/>
      <c r="P174" s="379"/>
      <c r="Q174" s="362"/>
      <c r="R174" s="288"/>
      <c r="S174" s="288"/>
      <c r="T174" s="288"/>
      <c r="U174" s="288"/>
      <c r="W174" s="375"/>
      <c r="X174" s="375"/>
      <c r="Y174" s="375"/>
      <c r="Z174" s="380"/>
      <c r="AA174" s="377"/>
      <c r="AB174" s="312"/>
      <c r="AC174" s="312"/>
      <c r="AD174" s="312"/>
      <c r="AE174" s="312"/>
    </row>
    <row r="175" spans="1:31" s="207" customFormat="1">
      <c r="A175" s="238" t="s">
        <v>310</v>
      </c>
      <c r="B175" s="253"/>
      <c r="C175" s="240"/>
      <c r="D175" s="240"/>
      <c r="E175" s="239"/>
      <c r="F175" s="240"/>
      <c r="G175" s="245"/>
      <c r="H175" s="245"/>
      <c r="I175" s="245"/>
      <c r="J175" s="245"/>
      <c r="K175" s="245"/>
      <c r="L175" s="239"/>
      <c r="M175" s="288"/>
      <c r="N175" s="288"/>
      <c r="O175" s="288"/>
      <c r="P175" s="288"/>
      <c r="Q175" s="288"/>
      <c r="R175" s="288"/>
      <c r="S175" s="288"/>
      <c r="T175" s="288"/>
      <c r="U175" s="288"/>
      <c r="W175" s="375"/>
      <c r="X175" s="375"/>
      <c r="Y175" s="375"/>
      <c r="Z175" s="380"/>
      <c r="AA175" s="377"/>
      <c r="AB175" s="312"/>
      <c r="AC175" s="312"/>
      <c r="AD175" s="312"/>
      <c r="AE175" s="312"/>
    </row>
    <row r="176" spans="1:31" s="207" customFormat="1">
      <c r="B176" s="241" t="str">
        <f ca="1">"Provided that the Customer Service Representative will receive an additional "&amp;TEXT(Q176,"$0.000")&amp;" hour when assigned as an Acting Supervisor at the Impound Lot."</f>
        <v>Provided that the Customer Service Representative will receive an additional $2.008 hour when assigned as an Acting Supervisor at the Impound Lot.</v>
      </c>
      <c r="C176" s="240"/>
      <c r="D176" s="240"/>
      <c r="E176" s="240"/>
      <c r="F176" s="239"/>
      <c r="G176" s="245"/>
      <c r="H176" s="245"/>
      <c r="I176" s="245"/>
      <c r="J176" s="245"/>
      <c r="K176" s="245"/>
      <c r="L176" s="239"/>
      <c r="M176" s="292" t="s">
        <v>588</v>
      </c>
      <c r="N176" s="288" t="s">
        <v>602</v>
      </c>
      <c r="O176" s="288"/>
      <c r="P176" s="379" t="s">
        <v>608</v>
      </c>
      <c r="Q176" s="362" cm="1">
        <f t="array" aca="1" ref="Q176" ca="1">ROUND(IF($M176="Y",VLOOKUP(N176,INDIRECT($O$3),Q$8,0)*INDIRECT($N$2),VLOOKUP(N176,INDIRECT($O$3),Q$8,0)),3)</f>
        <v>2.008</v>
      </c>
      <c r="R176" s="288"/>
      <c r="S176" s="288"/>
      <c r="T176" s="288"/>
      <c r="U176" s="288"/>
      <c r="W176" s="375" t="str">
        <f t="shared" ref="W176:X176" si="110">M176</f>
        <v>Y</v>
      </c>
      <c r="X176" s="375" t="str">
        <f t="shared" si="110"/>
        <v>CAFLDS</v>
      </c>
      <c r="Y176" s="375"/>
      <c r="Z176" s="380" t="str">
        <f t="shared" ref="Z176:AA176" si="111">P176</f>
        <v>TL-Lead Prem (Substitute)-CAF</v>
      </c>
      <c r="AA176" s="377">
        <f t="shared" ca="1" si="111"/>
        <v>2.008</v>
      </c>
      <c r="AB176" s="312"/>
      <c r="AC176" s="312"/>
      <c r="AD176" s="312"/>
      <c r="AE176" s="312"/>
    </row>
    <row r="177" spans="1:31">
      <c r="A177" s="241"/>
      <c r="B177" s="253"/>
      <c r="C177" s="239"/>
      <c r="D177" s="240"/>
      <c r="E177" s="239"/>
      <c r="F177" s="239"/>
      <c r="G177" s="245"/>
      <c r="H177" s="245"/>
      <c r="I177" s="245"/>
      <c r="J177" s="245"/>
      <c r="K177" s="245"/>
      <c r="L177" s="239"/>
      <c r="M177" s="293"/>
      <c r="W177" s="375"/>
      <c r="X177" s="375"/>
      <c r="Y177" s="375"/>
      <c r="Z177" s="380"/>
      <c r="AA177" s="377"/>
    </row>
    <row r="178" spans="1:31" s="207" customFormat="1">
      <c r="A178" s="238" t="s">
        <v>311</v>
      </c>
      <c r="B178" s="253"/>
      <c r="C178" s="239"/>
      <c r="D178" s="240"/>
      <c r="E178" s="239"/>
      <c r="F178" s="239"/>
      <c r="G178" s="245"/>
      <c r="H178" s="245"/>
      <c r="I178" s="245"/>
      <c r="J178" s="245"/>
      <c r="K178" s="245"/>
      <c r="L178" s="239"/>
      <c r="M178" s="292"/>
      <c r="N178" s="288"/>
      <c r="O178" s="288"/>
      <c r="P178" s="288"/>
      <c r="Q178" s="288"/>
      <c r="R178" s="288"/>
      <c r="S178" s="288"/>
      <c r="T178" s="288"/>
      <c r="U178" s="288"/>
      <c r="W178" s="375"/>
      <c r="X178" s="375"/>
      <c r="Y178" s="375"/>
      <c r="Z178" s="380"/>
      <c r="AA178" s="377"/>
      <c r="AB178" s="312"/>
      <c r="AC178" s="312"/>
      <c r="AD178" s="312"/>
      <c r="AE178" s="312"/>
    </row>
    <row r="179" spans="1:31" s="207" customFormat="1">
      <c r="B179" s="241" t="s">
        <v>712</v>
      </c>
      <c r="C179" s="253"/>
      <c r="D179" s="240"/>
      <c r="E179" s="239"/>
      <c r="F179" s="239"/>
      <c r="G179" s="245"/>
      <c r="H179" s="245"/>
      <c r="I179" s="245"/>
      <c r="J179" s="245"/>
      <c r="K179" s="245"/>
      <c r="L179" s="239"/>
      <c r="M179" s="292"/>
      <c r="N179" s="288"/>
      <c r="O179" s="288"/>
      <c r="P179" s="288"/>
      <c r="Q179" s="288"/>
      <c r="R179" s="288"/>
      <c r="S179" s="288"/>
      <c r="T179" s="288"/>
      <c r="U179" s="288"/>
      <c r="W179" s="375"/>
      <c r="X179" s="375"/>
      <c r="Y179" s="375"/>
      <c r="Z179" s="380"/>
      <c r="AA179" s="377"/>
      <c r="AB179" s="312"/>
      <c r="AC179" s="312"/>
      <c r="AD179" s="312"/>
      <c r="AE179" s="312"/>
    </row>
    <row r="180" spans="1:31" s="207" customFormat="1">
      <c r="B180" s="241" t="str">
        <f ca="1">"Assessors who achieve and maintain an Accredited Minnesota Assessor (AMA) designation shall be paid an additional "&amp;TEXT(Q180,"$0.000")&amp;"  per hour."</f>
        <v>Assessors who achieve and maintain an Accredited Minnesota Assessor (AMA) designation shall be paid an additional $1.228  per hour.</v>
      </c>
      <c r="C180" s="239"/>
      <c r="D180" s="240"/>
      <c r="E180" s="239"/>
      <c r="F180" s="239"/>
      <c r="G180" s="245"/>
      <c r="H180" s="245"/>
      <c r="I180" s="245"/>
      <c r="J180" s="245"/>
      <c r="K180" s="245"/>
      <c r="L180" s="239"/>
      <c r="M180" s="292" t="s">
        <v>588</v>
      </c>
      <c r="N180" s="379" t="s">
        <v>603</v>
      </c>
      <c r="O180" s="288"/>
      <c r="P180" s="379" t="s">
        <v>609</v>
      </c>
      <c r="Q180" s="362" cm="1">
        <f t="array" aca="1" ref="Q180" ca="1">ROUND(IF($M180="Y",VLOOKUP(N180,INDIRECT($O$3),Q$8,0)*INDIRECT($N$2),VLOOKUP(N180,INDIRECT($O$3),Q$8,0)),3)</f>
        <v>1.228</v>
      </c>
      <c r="R180" s="288"/>
      <c r="S180" s="288"/>
      <c r="T180" s="288"/>
      <c r="U180" s="288"/>
      <c r="W180" s="375" t="str">
        <f t="shared" ref="W180:X180" si="112">M180</f>
        <v>Y</v>
      </c>
      <c r="X180" s="375" t="str">
        <f t="shared" si="112"/>
        <v>CAFAMA</v>
      </c>
      <c r="Y180" s="375"/>
      <c r="Z180" s="380" t="str">
        <f t="shared" ref="Z180:AA180" si="113">P180</f>
        <v>Accredited Minnesota Assessor</v>
      </c>
      <c r="AA180" s="377">
        <f t="shared" ca="1" si="113"/>
        <v>1.228</v>
      </c>
      <c r="AB180" s="312"/>
      <c r="AC180" s="312"/>
      <c r="AD180" s="312"/>
      <c r="AE180" s="312"/>
    </row>
    <row r="181" spans="1:31">
      <c r="A181" s="239"/>
      <c r="B181" s="256"/>
      <c r="C181" s="239"/>
      <c r="D181" s="240"/>
      <c r="E181" s="239"/>
      <c r="F181" s="239"/>
      <c r="G181" s="245"/>
      <c r="H181" s="245"/>
      <c r="I181" s="245"/>
      <c r="J181" s="245"/>
      <c r="K181" s="245"/>
      <c r="L181" s="239"/>
      <c r="M181" s="293"/>
      <c r="W181" s="375"/>
      <c r="X181" s="375"/>
      <c r="Y181" s="375"/>
      <c r="Z181" s="380"/>
      <c r="AA181" s="377"/>
    </row>
    <row r="182" spans="1:31" s="207" customFormat="1">
      <c r="B182" s="241" t="s">
        <v>623</v>
      </c>
      <c r="C182" s="239"/>
      <c r="D182" s="240"/>
      <c r="E182" s="239"/>
      <c r="F182" s="239"/>
      <c r="G182" s="245"/>
      <c r="H182" s="245"/>
      <c r="I182" s="245"/>
      <c r="J182" s="245"/>
      <c r="K182" s="245"/>
      <c r="L182" s="239"/>
      <c r="M182" s="292" t="s">
        <v>588</v>
      </c>
      <c r="N182" s="379" t="s">
        <v>611</v>
      </c>
      <c r="O182" s="288"/>
      <c r="P182" s="379" t="s">
        <v>610</v>
      </c>
      <c r="Q182" s="362" cm="1">
        <f t="array" aca="1" ref="Q182" ca="1">ROUND(IF($M182="Y",VLOOKUP(N182,INDIRECT($O$3),Q$8,0)*INDIRECT($N$2),VLOOKUP(N182,INDIRECT($O$3),Q$8,0)),3)</f>
        <v>2.637</v>
      </c>
      <c r="R182" s="288"/>
      <c r="S182" s="288"/>
      <c r="T182" s="288"/>
      <c r="U182" s="288"/>
      <c r="W182" s="375" t="str">
        <f t="shared" ref="W182:X183" si="114">M182</f>
        <v>Y</v>
      </c>
      <c r="X182" s="375" t="str">
        <f t="shared" si="114"/>
        <v>CAFSAM</v>
      </c>
      <c r="Y182" s="375"/>
      <c r="Z182" s="380" t="str">
        <f t="shared" ref="Z182:AA183" si="115">P182</f>
        <v>Senior Accredited MN Assessor</v>
      </c>
      <c r="AA182" s="377">
        <f t="shared" ca="1" si="115"/>
        <v>2.637</v>
      </c>
      <c r="AB182" s="312"/>
      <c r="AC182" s="312"/>
      <c r="AD182" s="312"/>
      <c r="AE182" s="312"/>
    </row>
    <row r="183" spans="1:31" s="207" customFormat="1">
      <c r="A183" s="239"/>
      <c r="B183" s="241" t="str">
        <f ca="1">"the International Association of Assessing Officers shall be paid an additional "&amp;TEXT(Q182,"$0.000")&amp;" per hour."</f>
        <v>the International Association of Assessing Officers shall be paid an additional $2.637 per hour.</v>
      </c>
      <c r="C183" s="239"/>
      <c r="D183" s="240"/>
      <c r="E183" s="239"/>
      <c r="F183" s="239"/>
      <c r="G183" s="245"/>
      <c r="H183" s="245"/>
      <c r="I183" s="245"/>
      <c r="J183" s="245"/>
      <c r="K183" s="245"/>
      <c r="L183" s="239"/>
      <c r="M183" s="292" t="s">
        <v>588</v>
      </c>
      <c r="N183" s="379" t="s">
        <v>613</v>
      </c>
      <c r="O183" s="288"/>
      <c r="P183" s="379" t="s">
        <v>612</v>
      </c>
      <c r="Q183" s="288">
        <f ca="1">Q182</f>
        <v>2.637</v>
      </c>
      <c r="R183" s="288"/>
      <c r="S183" s="288"/>
      <c r="T183" s="288"/>
      <c r="U183" s="288"/>
      <c r="W183" s="375" t="str">
        <f t="shared" si="114"/>
        <v>Y</v>
      </c>
      <c r="X183" s="375" t="str">
        <f t="shared" si="114"/>
        <v>CAFCAE</v>
      </c>
      <c r="Y183" s="375"/>
      <c r="Z183" s="380" t="str">
        <f t="shared" si="115"/>
        <v>Certified Assessment Evaluator</v>
      </c>
      <c r="AA183" s="377">
        <f t="shared" ca="1" si="115"/>
        <v>2.637</v>
      </c>
      <c r="AB183" s="312"/>
      <c r="AC183" s="312"/>
      <c r="AD183" s="312"/>
      <c r="AE183" s="312"/>
    </row>
    <row r="184" spans="1:31" s="207" customFormat="1">
      <c r="A184" s="239"/>
      <c r="B184" s="256" t="s">
        <v>317</v>
      </c>
      <c r="C184" s="239"/>
      <c r="D184" s="240"/>
      <c r="E184" s="239"/>
      <c r="F184" s="239"/>
      <c r="G184" s="245"/>
      <c r="H184" s="245"/>
      <c r="I184" s="245"/>
      <c r="J184" s="245"/>
      <c r="K184" s="245"/>
      <c r="L184" s="249"/>
      <c r="M184" s="292"/>
      <c r="N184" s="288"/>
      <c r="O184" s="288"/>
      <c r="P184" s="288"/>
      <c r="Q184" s="288"/>
      <c r="R184" s="288"/>
      <c r="S184" s="288"/>
      <c r="T184" s="288"/>
      <c r="U184" s="288"/>
      <c r="W184" s="375"/>
      <c r="X184" s="375"/>
      <c r="Y184" s="375"/>
      <c r="Z184" s="380"/>
      <c r="AA184" s="377"/>
      <c r="AB184" s="312"/>
      <c r="AC184" s="312"/>
      <c r="AD184" s="312"/>
      <c r="AE184" s="312"/>
    </row>
    <row r="185" spans="1:31" s="207" customFormat="1">
      <c r="A185" s="239"/>
      <c r="B185" s="253"/>
      <c r="C185" s="239"/>
      <c r="D185" s="240"/>
      <c r="E185" s="239"/>
      <c r="F185" s="239"/>
      <c r="G185" s="245"/>
      <c r="H185" s="245"/>
      <c r="I185" s="245"/>
      <c r="J185" s="245"/>
      <c r="K185" s="245"/>
      <c r="L185" s="239"/>
      <c r="M185" s="292"/>
      <c r="N185" s="288"/>
      <c r="O185" s="288"/>
      <c r="P185" s="288"/>
      <c r="Q185" s="288"/>
      <c r="R185" s="288"/>
      <c r="S185" s="288"/>
      <c r="T185" s="288"/>
      <c r="U185" s="288"/>
      <c r="W185" s="375"/>
      <c r="X185" s="375"/>
      <c r="Y185" s="375"/>
      <c r="Z185" s="380"/>
      <c r="AA185" s="377"/>
      <c r="AB185" s="312"/>
      <c r="AC185" s="312"/>
      <c r="AD185" s="312"/>
      <c r="AE185" s="312"/>
    </row>
    <row r="186" spans="1:31" hidden="1">
      <c r="A186" s="384" t="s">
        <v>687</v>
      </c>
      <c r="M186" s="289" t="s">
        <v>588</v>
      </c>
      <c r="N186" s="379" t="s">
        <v>615</v>
      </c>
      <c r="P186" s="379" t="s">
        <v>614</v>
      </c>
      <c r="Q186" s="362" cm="1">
        <f t="array" aca="1" ref="Q186" ca="1">ROUND(IF($M186="Y",VLOOKUP(N186,INDIRECT($O$3),Q$8,0)*INDIRECT($N$2),VLOOKUP(N186,INDIRECT($O$3),Q$8,0)),3)</f>
        <v>10.131</v>
      </c>
      <c r="W186" s="375" t="str">
        <f t="shared" ref="W186:X186" si="116">M186</f>
        <v>Y</v>
      </c>
      <c r="X186" s="375" t="str">
        <f t="shared" si="116"/>
        <v>CAFBIL</v>
      </c>
      <c r="Y186" s="375"/>
      <c r="Z186" s="380" t="str">
        <f t="shared" ref="Z186:AA186" si="117">P186</f>
        <v>Bi-lingual Premium Pay</v>
      </c>
      <c r="AA186" s="377">
        <f t="shared" ca="1" si="117"/>
        <v>10.131</v>
      </c>
    </row>
    <row r="187" spans="1:31" hidden="1">
      <c r="B187" s="388" t="s">
        <v>688</v>
      </c>
      <c r="P187" s="290" t="s">
        <v>661</v>
      </c>
      <c r="Q187" s="362">
        <v>10.231999999999999</v>
      </c>
    </row>
    <row r="188" spans="1:31" hidden="1">
      <c r="B188" s="388" t="str">
        <f ca="1">TEXT(Q186,"$###.000")&amp;" per day when assigned and used."</f>
        <v>$10.131 per day when assigned and used.</v>
      </c>
      <c r="P188" s="290" t="s">
        <v>660</v>
      </c>
      <c r="Q188" s="362">
        <f ca="1">Q186-Q187</f>
        <v>-0.10099999999999909</v>
      </c>
    </row>
    <row r="192" spans="1:31">
      <c r="B192" s="207" t="s">
        <v>724</v>
      </c>
      <c r="L192" s="207" t="s">
        <v>725</v>
      </c>
    </row>
  </sheetData>
  <sheetProtection sheet="1" autoFilter="0"/>
  <autoFilter ref="A9:AE149" xr:uid="{02525265-25FA-411A-84C4-864077AD059D}"/>
  <sortState xmlns:xlrd2="http://schemas.microsoft.com/office/spreadsheetml/2017/richdata2" ref="A10:AE149">
    <sortCondition ref="D10:D149"/>
  </sortState>
  <mergeCells count="4">
    <mergeCell ref="A2:K2"/>
    <mergeCell ref="B8:F8"/>
    <mergeCell ref="A3:D3"/>
    <mergeCell ref="A1:D1"/>
  </mergeCells>
  <conditionalFormatting sqref="G10:K149">
    <cfRule type="cellIs" dxfId="40" priority="1" operator="equal">
      <formula>0</formula>
    </cfRule>
    <cfRule type="cellIs" dxfId="39" priority="2" operator="greaterThanOrEqual">
      <formula>100</formula>
    </cfRule>
    <cfRule type="cellIs" dxfId="38" priority="3" operator="lessThan">
      <formula>100</formula>
    </cfRule>
  </conditionalFormatting>
  <pageMargins left="0.25" right="0.25" top="0.75" bottom="0.75" header="0.3" footer="0.3"/>
  <pageSetup paperSize="5" orientation="landscape"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98229-0BD7-4438-AC41-9DD17316BA7F}">
  <sheetPr codeName="Sheet13">
    <tabColor theme="1"/>
  </sheetPr>
  <dimension ref="A1:AE192"/>
  <sheetViews>
    <sheetView showGridLines="0" topLeftCell="A174" zoomScaleNormal="100" workbookViewId="0">
      <selection activeCell="G197" sqref="G197"/>
    </sheetView>
  </sheetViews>
  <sheetFormatPr defaultColWidth="9.28515625" defaultRowHeight="15.75"/>
  <cols>
    <col min="1" max="1" width="8.5703125" style="207" customWidth="1"/>
    <col min="2" max="2" width="9.7109375" style="385" customWidth="1"/>
    <col min="3" max="3" width="6" style="207" customWidth="1"/>
    <col min="4" max="4" width="42.7109375" style="386" customWidth="1"/>
    <col min="5" max="5" width="7.7109375" style="207" customWidth="1"/>
    <col min="6" max="6" width="8.7109375" style="207" bestFit="1" customWidth="1"/>
    <col min="7" max="10" width="11.5703125" style="387" bestFit="1" customWidth="1"/>
    <col min="11" max="11" width="12.28515625" style="387" bestFit="1" customWidth="1"/>
    <col min="12" max="12" width="23.7109375" style="207" customWidth="1"/>
    <col min="13" max="13" width="8.28515625" style="289" hidden="1" customWidth="1"/>
    <col min="14" max="14" width="17.5703125" style="290" hidden="1" customWidth="1"/>
    <col min="15" max="15" width="10" style="290" hidden="1" customWidth="1"/>
    <col min="16" max="16" width="49.7109375" style="290" hidden="1" customWidth="1"/>
    <col min="17" max="18" width="10.7109375" style="289" hidden="1" customWidth="1"/>
    <col min="19" max="21" width="11.7109375" style="289" hidden="1" customWidth="1"/>
    <col min="22" max="22" width="9.28515625" style="206" hidden="1" customWidth="1"/>
    <col min="23" max="23" width="8.28515625" style="313" hidden="1" customWidth="1"/>
    <col min="24" max="24" width="9.7109375" style="313" hidden="1" customWidth="1"/>
    <col min="25" max="25" width="5.7109375" style="313" hidden="1" customWidth="1"/>
    <col min="26" max="26" width="49.7109375" style="313" hidden="1" customWidth="1"/>
    <col min="27" max="31" width="8.42578125" style="313" hidden="1" customWidth="1"/>
    <col min="32" max="16384" width="9.28515625" style="206"/>
  </cols>
  <sheetData>
    <row r="1" spans="1:31">
      <c r="A1" s="455" t="s">
        <v>718</v>
      </c>
      <c r="B1" s="455"/>
      <c r="C1" s="455"/>
      <c r="D1" s="455"/>
    </row>
    <row r="2" spans="1:31">
      <c r="A2" s="456" t="s">
        <v>691</v>
      </c>
      <c r="B2" s="457"/>
      <c r="C2" s="457"/>
      <c r="D2" s="457"/>
      <c r="E2" s="457"/>
      <c r="F2" s="457"/>
      <c r="G2" s="457"/>
      <c r="H2" s="457"/>
      <c r="I2" s="457"/>
      <c r="J2" s="457"/>
      <c r="K2" s="457"/>
      <c r="L2" s="333"/>
      <c r="M2" s="293"/>
      <c r="N2" s="290" t="s">
        <v>631</v>
      </c>
      <c r="O2" s="334">
        <v>1.0075000000000001</v>
      </c>
    </row>
    <row r="3" spans="1:31" s="49" customFormat="1" ht="15.75" customHeight="1">
      <c r="A3" s="456" t="s">
        <v>640</v>
      </c>
      <c r="B3" s="456"/>
      <c r="C3" s="456"/>
      <c r="D3" s="456"/>
      <c r="E3" s="456"/>
      <c r="F3" s="335"/>
      <c r="G3" s="335"/>
      <c r="H3" s="335"/>
      <c r="I3" s="335"/>
      <c r="J3" s="335"/>
      <c r="K3" s="335"/>
      <c r="L3" s="336"/>
      <c r="M3" s="337"/>
      <c r="N3" s="339" t="s">
        <v>616</v>
      </c>
      <c r="O3" s="339" t="s">
        <v>630</v>
      </c>
      <c r="P3" s="339"/>
      <c r="Q3" s="338"/>
      <c r="R3" s="338"/>
      <c r="S3" s="338"/>
      <c r="T3" s="338"/>
      <c r="U3" s="338"/>
      <c r="W3" s="340"/>
      <c r="X3" s="340"/>
      <c r="Y3" s="340"/>
      <c r="Z3" s="340"/>
      <c r="AA3" s="340"/>
      <c r="AB3" s="340"/>
      <c r="AC3" s="340"/>
      <c r="AD3" s="340"/>
      <c r="AE3" s="340"/>
    </row>
    <row r="4" spans="1:31" s="49" customFormat="1" ht="18.75" customHeight="1">
      <c r="A4" s="341" t="s">
        <v>655</v>
      </c>
      <c r="B4" s="335"/>
      <c r="C4" s="335"/>
      <c r="D4" s="335"/>
      <c r="E4" s="335"/>
      <c r="F4" s="335"/>
      <c r="G4" s="335"/>
      <c r="H4" s="335"/>
      <c r="I4" s="335"/>
      <c r="J4" s="335"/>
      <c r="K4" s="335"/>
      <c r="L4" s="336"/>
      <c r="M4" s="337"/>
      <c r="N4" s="339"/>
      <c r="O4" s="339"/>
      <c r="P4" s="339"/>
      <c r="Q4" s="338"/>
      <c r="R4" s="338"/>
      <c r="S4" s="338"/>
      <c r="T4" s="338"/>
      <c r="U4" s="338"/>
      <c r="W4" s="340"/>
      <c r="X4" s="340"/>
      <c r="Y4" s="340"/>
      <c r="Z4" s="340"/>
      <c r="AA4" s="340"/>
      <c r="AB4" s="340"/>
      <c r="AC4" s="340"/>
      <c r="AD4" s="340"/>
      <c r="AE4" s="340"/>
    </row>
    <row r="5" spans="1:31" s="49" customFormat="1">
      <c r="A5" s="397" t="s">
        <v>714</v>
      </c>
      <c r="B5" s="335"/>
      <c r="C5" s="335"/>
      <c r="D5" s="335"/>
      <c r="E5" s="335"/>
      <c r="F5" s="335"/>
      <c r="G5" s="335"/>
      <c r="H5" s="335"/>
      <c r="I5" s="335"/>
      <c r="J5" s="335"/>
      <c r="K5" s="335"/>
      <c r="L5" s="336"/>
      <c r="M5" s="337"/>
      <c r="N5" s="339"/>
      <c r="O5" s="339"/>
      <c r="P5" s="339"/>
      <c r="Q5" s="338"/>
      <c r="R5" s="338"/>
      <c r="S5" s="338"/>
      <c r="T5" s="338"/>
      <c r="U5" s="338"/>
      <c r="W5" s="340"/>
      <c r="X5" s="340"/>
      <c r="Y5" s="340"/>
      <c r="Z5" s="340"/>
      <c r="AA5" s="340"/>
      <c r="AB5" s="340"/>
      <c r="AC5" s="340"/>
      <c r="AD5" s="340"/>
      <c r="AE5" s="340"/>
    </row>
    <row r="6" spans="1:31" s="49" customFormat="1">
      <c r="L6" s="336"/>
      <c r="M6" s="337"/>
      <c r="N6" s="339"/>
      <c r="O6" s="339"/>
      <c r="P6" s="339"/>
      <c r="Q6" s="338"/>
      <c r="R6" s="338"/>
      <c r="S6" s="338"/>
      <c r="T6" s="338"/>
      <c r="U6" s="338"/>
      <c r="W6" s="340"/>
      <c r="X6" s="340"/>
      <c r="Y6" s="340"/>
      <c r="Z6" s="340"/>
      <c r="AA6" s="340"/>
      <c r="AB6" s="340"/>
      <c r="AC6" s="340"/>
      <c r="AD6" s="340"/>
      <c r="AE6" s="340"/>
    </row>
    <row r="7" spans="1:31" s="49" customFormat="1">
      <c r="A7" s="324"/>
      <c r="B7" s="342"/>
      <c r="C7" s="342"/>
      <c r="D7" s="342"/>
      <c r="E7" s="342"/>
      <c r="F7" s="342"/>
      <c r="G7" s="342"/>
      <c r="H7" s="342"/>
      <c r="I7" s="342"/>
      <c r="J7" s="342"/>
      <c r="K7" s="342"/>
      <c r="L7" s="336"/>
      <c r="M7" s="337"/>
      <c r="N7" s="339"/>
      <c r="O7" s="339"/>
      <c r="P7" s="339"/>
      <c r="Q7" s="338"/>
      <c r="R7" s="338"/>
      <c r="S7" s="338"/>
      <c r="T7" s="338"/>
      <c r="U7" s="338"/>
      <c r="W7" s="340"/>
      <c r="X7" s="340"/>
      <c r="Y7" s="340"/>
      <c r="Z7" s="340"/>
      <c r="AA7" s="340"/>
      <c r="AB7" s="340"/>
      <c r="AC7" s="340"/>
      <c r="AD7" s="340"/>
      <c r="AE7" s="340"/>
    </row>
    <row r="8" spans="1:31">
      <c r="A8" s="378"/>
      <c r="B8" s="495"/>
      <c r="C8" s="495"/>
      <c r="D8" s="495"/>
      <c r="E8" s="495"/>
      <c r="F8" s="495"/>
      <c r="G8" s="390"/>
      <c r="H8" s="390"/>
      <c r="I8" s="390"/>
      <c r="J8" s="390"/>
      <c r="K8" s="390"/>
      <c r="L8" s="239"/>
      <c r="M8" s="293"/>
      <c r="Q8" s="289">
        <v>4</v>
      </c>
      <c r="R8" s="289">
        <v>5</v>
      </c>
      <c r="S8" s="289">
        <v>6</v>
      </c>
      <c r="T8" s="289">
        <v>7</v>
      </c>
      <c r="U8" s="289">
        <v>8</v>
      </c>
    </row>
    <row r="9" spans="1:31" ht="47.25">
      <c r="A9" s="391" t="s">
        <v>8</v>
      </c>
      <c r="B9" s="392" t="s">
        <v>9</v>
      </c>
      <c r="C9" s="391" t="s">
        <v>360</v>
      </c>
      <c r="D9" s="393" t="s">
        <v>10</v>
      </c>
      <c r="E9" s="391" t="s">
        <v>359</v>
      </c>
      <c r="F9" s="391" t="s">
        <v>12</v>
      </c>
      <c r="G9" s="394" t="s">
        <v>366</v>
      </c>
      <c r="H9" s="394" t="s">
        <v>14</v>
      </c>
      <c r="I9" s="394" t="s">
        <v>15</v>
      </c>
      <c r="J9" s="394" t="s">
        <v>16</v>
      </c>
      <c r="K9" s="394" t="s">
        <v>367</v>
      </c>
      <c r="L9" s="321"/>
      <c r="M9" s="349" t="s">
        <v>587</v>
      </c>
      <c r="N9" s="350" t="s">
        <v>8</v>
      </c>
      <c r="O9" s="350" t="s">
        <v>9</v>
      </c>
      <c r="P9" s="351" t="s">
        <v>10</v>
      </c>
      <c r="Q9" s="352" t="s">
        <v>366</v>
      </c>
      <c r="R9" s="352" t="s">
        <v>14</v>
      </c>
      <c r="S9" s="352" t="s">
        <v>15</v>
      </c>
      <c r="T9" s="352" t="s">
        <v>16</v>
      </c>
      <c r="U9" s="352" t="s">
        <v>367</v>
      </c>
      <c r="W9" s="353" t="s">
        <v>587</v>
      </c>
      <c r="X9" s="354" t="s">
        <v>8</v>
      </c>
      <c r="Y9" s="354" t="s">
        <v>9</v>
      </c>
      <c r="Z9" s="355" t="s">
        <v>10</v>
      </c>
      <c r="AA9" s="356" t="s">
        <v>366</v>
      </c>
      <c r="AB9" s="356" t="s">
        <v>14</v>
      </c>
      <c r="AC9" s="356" t="s">
        <v>15</v>
      </c>
      <c r="AD9" s="356" t="s">
        <v>16</v>
      </c>
      <c r="AE9" s="356" t="s">
        <v>367</v>
      </c>
    </row>
    <row r="10" spans="1:31">
      <c r="A10" s="357" t="s">
        <v>110</v>
      </c>
      <c r="B10" s="358" t="s">
        <v>664</v>
      </c>
      <c r="C10" s="357" t="s">
        <v>43</v>
      </c>
      <c r="D10" s="359" t="s">
        <v>662</v>
      </c>
      <c r="E10" s="357">
        <v>311</v>
      </c>
      <c r="F10" s="357">
        <v>6</v>
      </c>
      <c r="G10" s="360">
        <f t="shared" ref="G10:G42" ca="1" si="0">Q10</f>
        <v>28.513000000000002</v>
      </c>
      <c r="H10" s="360">
        <f t="shared" ref="H10:H42" ca="1" si="1">R10</f>
        <v>29.94</v>
      </c>
      <c r="I10" s="360">
        <f t="shared" ref="I10:I42" ca="1" si="2">S10</f>
        <v>31.436</v>
      </c>
      <c r="J10" s="360">
        <f t="shared" ref="J10:J42" ca="1" si="3">T10</f>
        <v>33.008000000000003</v>
      </c>
      <c r="K10" s="360">
        <f t="shared" ref="K10:K42" ca="1" si="4">U10</f>
        <v>34.658999999999999</v>
      </c>
      <c r="L10" s="321"/>
      <c r="M10" s="293" t="s">
        <v>588</v>
      </c>
      <c r="N10" s="290" t="str">
        <f t="shared" ref="N10:N42" si="5">A10</f>
        <v>02845C</v>
      </c>
      <c r="O10" s="361" t="str">
        <f t="shared" ref="O10:O42" si="6">B10</f>
        <v>141</v>
      </c>
      <c r="P10" s="290" t="str">
        <f t="shared" ref="P10:P42" si="7">D10</f>
        <v xml:space="preserve">311 Customer Service Agent I </v>
      </c>
      <c r="Q10" s="362" cm="1">
        <f t="array" aca="1" ref="Q10" ca="1">ROUND(IF($M10="Y",VLOOKUP($N10,INDIRECT($O$3),Q$8,0)*INDIRECT($N$2),VLOOKUP($N10,INDIRECT($O$3),Q$8,0)),IF(LEFT($C10,1)="N",3,0))</f>
        <v>28.513000000000002</v>
      </c>
      <c r="R10" s="362" cm="1">
        <f t="array" aca="1" ref="R10" ca="1">ROUND(IF($M10="Y",VLOOKUP($N10,INDIRECT($O$3),R$8,0)*INDIRECT($N$2),VLOOKUP($N10,INDIRECT($O$3),R$8,0)),IF(LEFT($C10,1)="N",3,0))</f>
        <v>29.94</v>
      </c>
      <c r="S10" s="362" cm="1">
        <f t="array" aca="1" ref="S10" ca="1">ROUND(IF($M10="Y",VLOOKUP($N10,INDIRECT($O$3),S$8,0)*INDIRECT($N$2),VLOOKUP($N10,INDIRECT($O$3),S$8,0)),IF(LEFT($C10,1)="N",3,0))</f>
        <v>31.436</v>
      </c>
      <c r="T10" s="362" cm="1">
        <f t="array" aca="1" ref="T10" ca="1">ROUND(IF($M10="Y",VLOOKUP($N10,INDIRECT($O$3),T$8,0)*INDIRECT($N$2),VLOOKUP($N10,INDIRECT($O$3),T$8,0)),IF(LEFT($C10,1)="N",3,0))</f>
        <v>33.008000000000003</v>
      </c>
      <c r="U10" s="362" cm="1">
        <f t="array" aca="1" ref="U10" ca="1">ROUND(IF($M10="Y",VLOOKUP($N10,INDIRECT($O$3),U$8,0)*INDIRECT($N$2),VLOOKUP($N10,INDIRECT($O$3),U$8,0)),IF(LEFT($C10,1)="N",3,0))</f>
        <v>34.658999999999999</v>
      </c>
      <c r="W10" s="363" t="str">
        <f t="shared" ref="W10:W20" si="8">M10</f>
        <v>Y</v>
      </c>
      <c r="X10" s="313" t="str">
        <f t="shared" ref="X10:X20" si="9">N10</f>
        <v>02845C</v>
      </c>
      <c r="Y10" s="364" t="str">
        <f t="shared" ref="Y10:Y20" si="10">O10</f>
        <v>141</v>
      </c>
      <c r="Z10" s="313" t="str">
        <f t="shared" ref="Z10:Z20" si="11">P10</f>
        <v xml:space="preserve">311 Customer Service Agent I </v>
      </c>
      <c r="AA10" s="365">
        <f t="shared" ref="AA10:AA20" ca="1" si="12">IF(LEFT($C10,1)="N",Q10,ROUNDUP(Q10/2080,3))</f>
        <v>28.513000000000002</v>
      </c>
      <c r="AB10" s="365">
        <f t="shared" ref="AB10:AB20" ca="1" si="13">IF(LEFT($C10,1)="N",R10,ROUNDUP(R10/2080,3))</f>
        <v>29.94</v>
      </c>
      <c r="AC10" s="365">
        <f t="shared" ref="AC10:AC20" ca="1" si="14">IF(LEFT($C10,1)="N",S10,ROUNDUP(S10/2080,3))</f>
        <v>31.436</v>
      </c>
      <c r="AD10" s="365">
        <f t="shared" ref="AD10:AD20" ca="1" si="15">IF(LEFT($C10,1)="N",T10,ROUNDUP(T10/2080,3))</f>
        <v>33.008000000000003</v>
      </c>
      <c r="AE10" s="365">
        <f t="shared" ref="AE10:AE20" ca="1" si="16">IF(LEFT($C10,1)="N",U10,ROUNDUP(U10/2080,3))</f>
        <v>34.658999999999999</v>
      </c>
    </row>
    <row r="11" spans="1:31">
      <c r="A11" s="357" t="s">
        <v>112</v>
      </c>
      <c r="B11" s="358" t="s">
        <v>66</v>
      </c>
      <c r="C11" s="357" t="s">
        <v>43</v>
      </c>
      <c r="D11" s="359" t="s">
        <v>663</v>
      </c>
      <c r="E11" s="357">
        <v>326</v>
      </c>
      <c r="F11" s="357">
        <v>7</v>
      </c>
      <c r="G11" s="360">
        <f t="shared" ca="1" si="0"/>
        <v>29.611999999999998</v>
      </c>
      <c r="H11" s="360">
        <f t="shared" ca="1" si="1"/>
        <v>31.093</v>
      </c>
      <c r="I11" s="360">
        <f t="shared" ca="1" si="2"/>
        <v>32.648000000000003</v>
      </c>
      <c r="J11" s="360">
        <f t="shared" ca="1" si="3"/>
        <v>34.280999999999999</v>
      </c>
      <c r="K11" s="360">
        <f t="shared" ca="1" si="4"/>
        <v>35.994</v>
      </c>
      <c r="L11" s="321"/>
      <c r="M11" s="293" t="s">
        <v>588</v>
      </c>
      <c r="N11" s="290" t="str">
        <f t="shared" si="5"/>
        <v>02846C</v>
      </c>
      <c r="O11" s="361" t="str">
        <f t="shared" si="6"/>
        <v>064</v>
      </c>
      <c r="P11" s="290" t="str">
        <f t="shared" si="7"/>
        <v xml:space="preserve">311 Customer Service Agent II </v>
      </c>
      <c r="Q11" s="362" cm="1">
        <f t="array" aca="1" ref="Q11" ca="1">ROUND(IF($M11="Y",VLOOKUP($N11,INDIRECT($O$3),Q$8,0)*INDIRECT($N$2),VLOOKUP($N11,INDIRECT($O$3),Q$8,0)),IF(LEFT($C11,1)="N",3,0))</f>
        <v>29.611999999999998</v>
      </c>
      <c r="R11" s="362" cm="1">
        <f t="array" aca="1" ref="R11" ca="1">ROUND(IF($M11="Y",VLOOKUP($N11,INDIRECT($O$3),R$8,0)*INDIRECT($N$2),VLOOKUP($N11,INDIRECT($O$3),R$8,0)),IF(LEFT($C11,1)="N",3,0))</f>
        <v>31.093</v>
      </c>
      <c r="S11" s="362" cm="1">
        <f t="array" aca="1" ref="S11" ca="1">ROUND(IF($M11="Y",VLOOKUP($N11,INDIRECT($O$3),S$8,0)*INDIRECT($N$2),VLOOKUP($N11,INDIRECT($O$3),S$8,0)),IF(LEFT($C11,1)="N",3,0))</f>
        <v>32.648000000000003</v>
      </c>
      <c r="T11" s="362" cm="1">
        <f t="array" aca="1" ref="T11" ca="1">ROUND(IF($M11="Y",VLOOKUP($N11,INDIRECT($O$3),T$8,0)*INDIRECT($N$2),VLOOKUP($N11,INDIRECT($O$3),T$8,0)),IF(LEFT($C11,1)="N",3,0))</f>
        <v>34.280999999999999</v>
      </c>
      <c r="U11" s="362" cm="1">
        <f t="array" aca="1" ref="U11" ca="1">ROUND(IF($M11="Y",VLOOKUP($N11,INDIRECT($O$3),U$8,0)*INDIRECT($N$2),VLOOKUP($N11,INDIRECT($O$3),U$8,0)),IF(LEFT($C11,1)="N",3,0))</f>
        <v>35.994</v>
      </c>
      <c r="W11" s="363" t="str">
        <f t="shared" si="8"/>
        <v>Y</v>
      </c>
      <c r="X11" s="313" t="str">
        <f t="shared" si="9"/>
        <v>02846C</v>
      </c>
      <c r="Y11" s="364" t="str">
        <f t="shared" si="10"/>
        <v>064</v>
      </c>
      <c r="Z11" s="313" t="str">
        <f t="shared" si="11"/>
        <v xml:space="preserve">311 Customer Service Agent II </v>
      </c>
      <c r="AA11" s="365">
        <f t="shared" ca="1" si="12"/>
        <v>29.611999999999998</v>
      </c>
      <c r="AB11" s="365">
        <f t="shared" ca="1" si="13"/>
        <v>31.093</v>
      </c>
      <c r="AC11" s="365">
        <f t="shared" ca="1" si="14"/>
        <v>32.648000000000003</v>
      </c>
      <c r="AD11" s="365">
        <f t="shared" ca="1" si="15"/>
        <v>34.280999999999999</v>
      </c>
      <c r="AE11" s="365">
        <f t="shared" ca="1" si="16"/>
        <v>35.994</v>
      </c>
    </row>
    <row r="12" spans="1:31">
      <c r="A12" s="357" t="s">
        <v>459</v>
      </c>
      <c r="B12" s="358" t="s">
        <v>386</v>
      </c>
      <c r="C12" s="357" t="s">
        <v>43</v>
      </c>
      <c r="D12" s="359" t="s">
        <v>460</v>
      </c>
      <c r="E12" s="357">
        <v>230</v>
      </c>
      <c r="F12" s="357">
        <v>5</v>
      </c>
      <c r="G12" s="360">
        <f t="shared" ca="1" si="0"/>
        <v>23.082000000000001</v>
      </c>
      <c r="H12" s="360">
        <f t="shared" ca="1" si="1"/>
        <v>24.234000000000002</v>
      </c>
      <c r="I12" s="360">
        <f t="shared" ca="1" si="2"/>
        <v>25.446999999999999</v>
      </c>
      <c r="J12" s="360">
        <f t="shared" ca="1" si="3"/>
        <v>26.72</v>
      </c>
      <c r="K12" s="360">
        <f t="shared" ca="1" si="4"/>
        <v>28.056999999999999</v>
      </c>
      <c r="L12" s="321"/>
      <c r="M12" s="293" t="s">
        <v>588</v>
      </c>
      <c r="N12" s="290" t="str">
        <f t="shared" si="5"/>
        <v>50905C</v>
      </c>
      <c r="O12" s="361" t="str">
        <f t="shared" si="6"/>
        <v>N51</v>
      </c>
      <c r="P12" s="290" t="str">
        <f t="shared" si="7"/>
        <v>911 Quality Assurance Technician</v>
      </c>
      <c r="Q12" s="362" cm="1">
        <f t="array" aca="1" ref="Q12" ca="1">ROUND(IF($M12="Y",VLOOKUP($N12,INDIRECT($O$3),Q$8,0)*INDIRECT($N$2),VLOOKUP($N12,INDIRECT($O$3),Q$8,0)),IF(LEFT($C12,1)="N",3,0))</f>
        <v>23.082000000000001</v>
      </c>
      <c r="R12" s="362" cm="1">
        <f t="array" aca="1" ref="R12" ca="1">ROUND(IF($M12="Y",VLOOKUP($N12,INDIRECT($O$3),R$8,0)*INDIRECT($N$2),VLOOKUP($N12,INDIRECT($O$3),R$8,0)),IF(LEFT($C12,1)="N",3,0))</f>
        <v>24.234000000000002</v>
      </c>
      <c r="S12" s="362" cm="1">
        <f t="array" aca="1" ref="S12" ca="1">ROUND(IF($M12="Y",VLOOKUP($N12,INDIRECT($O$3),S$8,0)*INDIRECT($N$2),VLOOKUP($N12,INDIRECT($O$3),S$8,0)),IF(LEFT($C12,1)="N",3,0))</f>
        <v>25.446999999999999</v>
      </c>
      <c r="T12" s="362" cm="1">
        <f t="array" aca="1" ref="T12" ca="1">ROUND(IF($M12="Y",VLOOKUP($N12,INDIRECT($O$3),T$8,0)*INDIRECT($N$2),VLOOKUP($N12,INDIRECT($O$3),T$8,0)),IF(LEFT($C12,1)="N",3,0))</f>
        <v>26.72</v>
      </c>
      <c r="U12" s="362" cm="1">
        <f t="array" aca="1" ref="U12" ca="1">ROUND(IF($M12="Y",VLOOKUP($N12,INDIRECT($O$3),U$8,0)*INDIRECT($N$2),VLOOKUP($N12,INDIRECT($O$3),U$8,0)),IF(LEFT($C12,1)="N",3,0))</f>
        <v>28.056999999999999</v>
      </c>
      <c r="W12" s="363" t="str">
        <f t="shared" si="8"/>
        <v>Y</v>
      </c>
      <c r="X12" s="313" t="str">
        <f t="shared" si="9"/>
        <v>50905C</v>
      </c>
      <c r="Y12" s="364" t="str">
        <f t="shared" si="10"/>
        <v>N51</v>
      </c>
      <c r="Z12" s="313" t="str">
        <f t="shared" si="11"/>
        <v>911 Quality Assurance Technician</v>
      </c>
      <c r="AA12" s="365">
        <f t="shared" ca="1" si="12"/>
        <v>23.082000000000001</v>
      </c>
      <c r="AB12" s="365">
        <f t="shared" ca="1" si="13"/>
        <v>24.234000000000002</v>
      </c>
      <c r="AC12" s="365">
        <f t="shared" ca="1" si="14"/>
        <v>25.446999999999999</v>
      </c>
      <c r="AD12" s="365">
        <f t="shared" ca="1" si="15"/>
        <v>26.72</v>
      </c>
      <c r="AE12" s="365">
        <f t="shared" ca="1" si="16"/>
        <v>28.056999999999999</v>
      </c>
    </row>
    <row r="13" spans="1:31">
      <c r="A13" s="357" t="s">
        <v>41</v>
      </c>
      <c r="B13" s="358" t="s">
        <v>42</v>
      </c>
      <c r="C13" s="357" t="s">
        <v>43</v>
      </c>
      <c r="D13" s="359" t="s">
        <v>44</v>
      </c>
      <c r="E13" s="357">
        <v>188</v>
      </c>
      <c r="F13" s="357">
        <v>4</v>
      </c>
      <c r="G13" s="360">
        <f t="shared" ca="1" si="0"/>
        <v>19.818999999999999</v>
      </c>
      <c r="H13" s="360">
        <f t="shared" ca="1" si="1"/>
        <v>20.811</v>
      </c>
      <c r="I13" s="360">
        <f t="shared" ca="1" si="2"/>
        <v>21.85</v>
      </c>
      <c r="J13" s="360">
        <f t="shared" ca="1" si="3"/>
        <v>22.942</v>
      </c>
      <c r="K13" s="360">
        <f t="shared" ca="1" si="4"/>
        <v>24.088999999999999</v>
      </c>
      <c r="L13" s="321"/>
      <c r="M13" s="293" t="s">
        <v>588</v>
      </c>
      <c r="N13" s="290" t="str">
        <f t="shared" si="5"/>
        <v>00030C</v>
      </c>
      <c r="O13" s="361" t="str">
        <f t="shared" si="6"/>
        <v>018</v>
      </c>
      <c r="P13" s="290" t="str">
        <f t="shared" si="7"/>
        <v xml:space="preserve">Account Clerk I  </v>
      </c>
      <c r="Q13" s="362" cm="1">
        <f t="array" aca="1" ref="Q13" ca="1">ROUND(IF($M13="Y",VLOOKUP($N13,INDIRECT($O$3),Q$8,0)*INDIRECT($N$2),VLOOKUP($N13,INDIRECT($O$3),Q$8,0)),IF(LEFT($C13,1)="N",3,0))</f>
        <v>19.818999999999999</v>
      </c>
      <c r="R13" s="362" cm="1">
        <f t="array" aca="1" ref="R13" ca="1">ROUND(IF($M13="Y",VLOOKUP($N13,INDIRECT($O$3),R$8,0)*INDIRECT($N$2),VLOOKUP($N13,INDIRECT($O$3),R$8,0)),IF(LEFT($C13,1)="N",3,0))</f>
        <v>20.811</v>
      </c>
      <c r="S13" s="362" cm="1">
        <f t="array" aca="1" ref="S13" ca="1">ROUND(IF($M13="Y",VLOOKUP($N13,INDIRECT($O$3),S$8,0)*INDIRECT($N$2),VLOOKUP($N13,INDIRECT($O$3),S$8,0)),IF(LEFT($C13,1)="N",3,0))</f>
        <v>21.85</v>
      </c>
      <c r="T13" s="362" cm="1">
        <f t="array" aca="1" ref="T13" ca="1">ROUND(IF($M13="Y",VLOOKUP($N13,INDIRECT($O$3),T$8,0)*INDIRECT($N$2),VLOOKUP($N13,INDIRECT($O$3),T$8,0)),IF(LEFT($C13,1)="N",3,0))</f>
        <v>22.942</v>
      </c>
      <c r="U13" s="362" cm="1">
        <f t="array" aca="1" ref="U13" ca="1">ROUND(IF($M13="Y",VLOOKUP($N13,INDIRECT($O$3),U$8,0)*INDIRECT($N$2),VLOOKUP($N13,INDIRECT($O$3),U$8,0)),IF(LEFT($C13,1)="N",3,0))</f>
        <v>24.088999999999999</v>
      </c>
      <c r="W13" s="363" t="str">
        <f t="shared" si="8"/>
        <v>Y</v>
      </c>
      <c r="X13" s="313" t="str">
        <f t="shared" si="9"/>
        <v>00030C</v>
      </c>
      <c r="Y13" s="364" t="str">
        <f t="shared" si="10"/>
        <v>018</v>
      </c>
      <c r="Z13" s="313" t="str">
        <f t="shared" si="11"/>
        <v xml:space="preserve">Account Clerk I  </v>
      </c>
      <c r="AA13" s="365">
        <f t="shared" ca="1" si="12"/>
        <v>19.818999999999999</v>
      </c>
      <c r="AB13" s="365">
        <f t="shared" ca="1" si="13"/>
        <v>20.811</v>
      </c>
      <c r="AC13" s="365">
        <f t="shared" ca="1" si="14"/>
        <v>21.85</v>
      </c>
      <c r="AD13" s="365">
        <f t="shared" ca="1" si="15"/>
        <v>22.942</v>
      </c>
      <c r="AE13" s="365">
        <f t="shared" ca="1" si="16"/>
        <v>24.088999999999999</v>
      </c>
    </row>
    <row r="14" spans="1:31">
      <c r="A14" s="357" t="s">
        <v>45</v>
      </c>
      <c r="B14" s="358" t="s">
        <v>46</v>
      </c>
      <c r="C14" s="357" t="s">
        <v>43</v>
      </c>
      <c r="D14" s="359" t="s">
        <v>47</v>
      </c>
      <c r="E14" s="357">
        <v>260</v>
      </c>
      <c r="F14" s="357">
        <v>5</v>
      </c>
      <c r="G14" s="360">
        <f t="shared" ca="1" si="0"/>
        <v>25.279</v>
      </c>
      <c r="H14" s="360">
        <f t="shared" ca="1" si="1"/>
        <v>26.545000000000002</v>
      </c>
      <c r="I14" s="360">
        <f t="shared" ca="1" si="2"/>
        <v>27.87</v>
      </c>
      <c r="J14" s="360">
        <f t="shared" ca="1" si="3"/>
        <v>29.263999999999999</v>
      </c>
      <c r="K14" s="360">
        <f t="shared" ca="1" si="4"/>
        <v>30.728000000000002</v>
      </c>
      <c r="L14" s="321"/>
      <c r="M14" s="293" t="s">
        <v>588</v>
      </c>
      <c r="N14" s="290" t="str">
        <f t="shared" si="5"/>
        <v>00070C</v>
      </c>
      <c r="O14" s="361" t="str">
        <f t="shared" si="6"/>
        <v>056</v>
      </c>
      <c r="P14" s="290" t="str">
        <f t="shared" si="7"/>
        <v xml:space="preserve">Account Clerk II  </v>
      </c>
      <c r="Q14" s="362" cm="1">
        <f t="array" aca="1" ref="Q14" ca="1">ROUND(IF($M14="Y",VLOOKUP($N14,INDIRECT($O$3),Q$8,0)*INDIRECT($N$2),VLOOKUP($N14,INDIRECT($O$3),Q$8,0)),IF(LEFT($C14,1)="N",3,0))</f>
        <v>25.279</v>
      </c>
      <c r="R14" s="362" cm="1">
        <f t="array" aca="1" ref="R14" ca="1">ROUND(IF($M14="Y",VLOOKUP($N14,INDIRECT($O$3),R$8,0)*INDIRECT($N$2),VLOOKUP($N14,INDIRECT($O$3),R$8,0)),IF(LEFT($C14,1)="N",3,0))</f>
        <v>26.545000000000002</v>
      </c>
      <c r="S14" s="362" cm="1">
        <f t="array" aca="1" ref="S14" ca="1">ROUND(IF($M14="Y",VLOOKUP($N14,INDIRECT($O$3),S$8,0)*INDIRECT($N$2),VLOOKUP($N14,INDIRECT($O$3),S$8,0)),IF(LEFT($C14,1)="N",3,0))</f>
        <v>27.87</v>
      </c>
      <c r="T14" s="362" cm="1">
        <f t="array" aca="1" ref="T14" ca="1">ROUND(IF($M14="Y",VLOOKUP($N14,INDIRECT($O$3),T$8,0)*INDIRECT($N$2),VLOOKUP($N14,INDIRECT($O$3),T$8,0)),IF(LEFT($C14,1)="N",3,0))</f>
        <v>29.263999999999999</v>
      </c>
      <c r="U14" s="362" cm="1">
        <f t="array" aca="1" ref="U14" ca="1">ROUND(IF($M14="Y",VLOOKUP($N14,INDIRECT($O$3),U$8,0)*INDIRECT($N$2),VLOOKUP($N14,INDIRECT($O$3),U$8,0)),IF(LEFT($C14,1)="N",3,0))</f>
        <v>30.728000000000002</v>
      </c>
      <c r="W14" s="363" t="str">
        <f t="shared" si="8"/>
        <v>Y</v>
      </c>
      <c r="X14" s="313" t="str">
        <f t="shared" si="9"/>
        <v>00070C</v>
      </c>
      <c r="Y14" s="364" t="str">
        <f t="shared" si="10"/>
        <v>056</v>
      </c>
      <c r="Z14" s="313" t="str">
        <f t="shared" si="11"/>
        <v xml:space="preserve">Account Clerk II  </v>
      </c>
      <c r="AA14" s="365">
        <f t="shared" ca="1" si="12"/>
        <v>25.279</v>
      </c>
      <c r="AB14" s="365">
        <f t="shared" ca="1" si="13"/>
        <v>26.545000000000002</v>
      </c>
      <c r="AC14" s="365">
        <f t="shared" ca="1" si="14"/>
        <v>27.87</v>
      </c>
      <c r="AD14" s="365">
        <f t="shared" ca="1" si="15"/>
        <v>29.263999999999999</v>
      </c>
      <c r="AE14" s="365">
        <f t="shared" ca="1" si="16"/>
        <v>30.728000000000002</v>
      </c>
    </row>
    <row r="15" spans="1:31">
      <c r="A15" s="357" t="s">
        <v>48</v>
      </c>
      <c r="B15" s="358" t="s">
        <v>49</v>
      </c>
      <c r="C15" s="357" t="s">
        <v>43</v>
      </c>
      <c r="D15" s="359" t="s">
        <v>50</v>
      </c>
      <c r="E15" s="357">
        <v>230</v>
      </c>
      <c r="F15" s="357">
        <v>5</v>
      </c>
      <c r="G15" s="360">
        <f t="shared" ca="1" si="0"/>
        <v>23.082000000000001</v>
      </c>
      <c r="H15" s="360">
        <f t="shared" ca="1" si="1"/>
        <v>24.234999999999999</v>
      </c>
      <c r="I15" s="360">
        <f t="shared" ca="1" si="2"/>
        <v>25.446999999999999</v>
      </c>
      <c r="J15" s="360">
        <f t="shared" ca="1" si="3"/>
        <v>26.72</v>
      </c>
      <c r="K15" s="360">
        <f t="shared" ca="1" si="4"/>
        <v>28.056000000000001</v>
      </c>
      <c r="L15" s="321"/>
      <c r="M15" s="293" t="s">
        <v>588</v>
      </c>
      <c r="N15" s="290" t="str">
        <f t="shared" si="5"/>
        <v>00170C</v>
      </c>
      <c r="O15" s="361" t="str">
        <f t="shared" si="6"/>
        <v>040</v>
      </c>
      <c r="P15" s="290" t="str">
        <f t="shared" si="7"/>
        <v>Account Maintenance Representative</v>
      </c>
      <c r="Q15" s="362" cm="1">
        <f t="array" aca="1" ref="Q15" ca="1">ROUND(IF($M15="Y",VLOOKUP($N15,INDIRECT($O$3),Q$8,0)*INDIRECT($N$2),VLOOKUP($N15,INDIRECT($O$3),Q$8,0)),IF(LEFT($C15,1)="N",3,0))</f>
        <v>23.082000000000001</v>
      </c>
      <c r="R15" s="362" cm="1">
        <f t="array" aca="1" ref="R15" ca="1">ROUND(IF($M15="Y",VLOOKUP($N15,INDIRECT($O$3),R$8,0)*INDIRECT($N$2),VLOOKUP($N15,INDIRECT($O$3),R$8,0)),IF(LEFT($C15,1)="N",3,0))</f>
        <v>24.234999999999999</v>
      </c>
      <c r="S15" s="362" cm="1">
        <f t="array" aca="1" ref="S15" ca="1">ROUND(IF($M15="Y",VLOOKUP($N15,INDIRECT($O$3),S$8,0)*INDIRECT($N$2),VLOOKUP($N15,INDIRECT($O$3),S$8,0)),IF(LEFT($C15,1)="N",3,0))</f>
        <v>25.446999999999999</v>
      </c>
      <c r="T15" s="362" cm="1">
        <f t="array" aca="1" ref="T15" ca="1">ROUND(IF($M15="Y",VLOOKUP($N15,INDIRECT($O$3),T$8,0)*INDIRECT($N$2),VLOOKUP($N15,INDIRECT($O$3),T$8,0)),IF(LEFT($C15,1)="N",3,0))</f>
        <v>26.72</v>
      </c>
      <c r="U15" s="362" cm="1">
        <f t="array" aca="1" ref="U15" ca="1">ROUND(IF($M15="Y",VLOOKUP($N15,INDIRECT($O$3),U$8,0)*INDIRECT($N$2),VLOOKUP($N15,INDIRECT($O$3),U$8,0)),IF(LEFT($C15,1)="N",3,0))</f>
        <v>28.056000000000001</v>
      </c>
      <c r="W15" s="363" t="str">
        <f t="shared" si="8"/>
        <v>Y</v>
      </c>
      <c r="X15" s="313" t="str">
        <f t="shared" si="9"/>
        <v>00170C</v>
      </c>
      <c r="Y15" s="364" t="str">
        <f t="shared" si="10"/>
        <v>040</v>
      </c>
      <c r="Z15" s="313" t="str">
        <f t="shared" si="11"/>
        <v>Account Maintenance Representative</v>
      </c>
      <c r="AA15" s="365">
        <f t="shared" ca="1" si="12"/>
        <v>23.082000000000001</v>
      </c>
      <c r="AB15" s="365">
        <f t="shared" ca="1" si="13"/>
        <v>24.234999999999999</v>
      </c>
      <c r="AC15" s="365">
        <f t="shared" ca="1" si="14"/>
        <v>25.446999999999999</v>
      </c>
      <c r="AD15" s="365">
        <f t="shared" ca="1" si="15"/>
        <v>26.72</v>
      </c>
      <c r="AE15" s="365">
        <f t="shared" ca="1" si="16"/>
        <v>28.056000000000001</v>
      </c>
    </row>
    <row r="16" spans="1:31">
      <c r="A16" s="357" t="s">
        <v>51</v>
      </c>
      <c r="B16" s="358">
        <v>161</v>
      </c>
      <c r="C16" s="357" t="s">
        <v>43</v>
      </c>
      <c r="D16" s="359" t="s">
        <v>52</v>
      </c>
      <c r="E16" s="357">
        <v>287</v>
      </c>
      <c r="F16" s="357">
        <v>6</v>
      </c>
      <c r="G16" s="360">
        <f t="shared" ca="1" si="0"/>
        <v>27.427</v>
      </c>
      <c r="H16" s="360">
        <f t="shared" ca="1" si="1"/>
        <v>28.797000000000001</v>
      </c>
      <c r="I16" s="360">
        <f t="shared" ca="1" si="2"/>
        <v>30.236999999999998</v>
      </c>
      <c r="J16" s="360">
        <f t="shared" ca="1" si="3"/>
        <v>31.748999999999999</v>
      </c>
      <c r="K16" s="360">
        <f t="shared" ca="1" si="4"/>
        <v>33.335999999999999</v>
      </c>
      <c r="L16" s="321"/>
      <c r="M16" s="293" t="s">
        <v>588</v>
      </c>
      <c r="N16" s="290" t="str">
        <f t="shared" si="5"/>
        <v>00076C</v>
      </c>
      <c r="O16" s="361">
        <f t="shared" si="6"/>
        <v>161</v>
      </c>
      <c r="P16" s="290" t="str">
        <f t="shared" si="7"/>
        <v>Accounting Technician</v>
      </c>
      <c r="Q16" s="362" cm="1">
        <f t="array" aca="1" ref="Q16" ca="1">ROUND(IF($M16="Y",VLOOKUP($N16,INDIRECT($O$3),Q$8,0)*INDIRECT($N$2),VLOOKUP($N16,INDIRECT($O$3),Q$8,0)),IF(LEFT($C16,1)="N",3,0))</f>
        <v>27.427</v>
      </c>
      <c r="R16" s="362" cm="1">
        <f t="array" aca="1" ref="R16" ca="1">ROUND(IF($M16="Y",VLOOKUP($N16,INDIRECT($O$3),R$8,0)*INDIRECT($N$2),VLOOKUP($N16,INDIRECT($O$3),R$8,0)),IF(LEFT($C16,1)="N",3,0))</f>
        <v>28.797000000000001</v>
      </c>
      <c r="S16" s="362" cm="1">
        <f t="array" aca="1" ref="S16" ca="1">ROUND(IF($M16="Y",VLOOKUP($N16,INDIRECT($O$3),S$8,0)*INDIRECT($N$2),VLOOKUP($N16,INDIRECT($O$3),S$8,0)),IF(LEFT($C16,1)="N",3,0))</f>
        <v>30.236999999999998</v>
      </c>
      <c r="T16" s="362" cm="1">
        <f t="array" aca="1" ref="T16" ca="1">ROUND(IF($M16="Y",VLOOKUP($N16,INDIRECT($O$3),T$8,0)*INDIRECT($N$2),VLOOKUP($N16,INDIRECT($O$3),T$8,0)),IF(LEFT($C16,1)="N",3,0))</f>
        <v>31.748999999999999</v>
      </c>
      <c r="U16" s="362" cm="1">
        <f t="array" aca="1" ref="U16" ca="1">ROUND(IF($M16="Y",VLOOKUP($N16,INDIRECT($O$3),U$8,0)*INDIRECT($N$2),VLOOKUP($N16,INDIRECT($O$3),U$8,0)),IF(LEFT($C16,1)="N",3,0))</f>
        <v>33.335999999999999</v>
      </c>
      <c r="W16" s="363" t="str">
        <f t="shared" si="8"/>
        <v>Y</v>
      </c>
      <c r="X16" s="313" t="str">
        <f t="shared" si="9"/>
        <v>00076C</v>
      </c>
      <c r="Y16" s="364">
        <f t="shared" si="10"/>
        <v>161</v>
      </c>
      <c r="Z16" s="313" t="str">
        <f t="shared" si="11"/>
        <v>Accounting Technician</v>
      </c>
      <c r="AA16" s="365">
        <f t="shared" ca="1" si="12"/>
        <v>27.427</v>
      </c>
      <c r="AB16" s="365">
        <f t="shared" ca="1" si="13"/>
        <v>28.797000000000001</v>
      </c>
      <c r="AC16" s="365">
        <f t="shared" ca="1" si="14"/>
        <v>30.236999999999998</v>
      </c>
      <c r="AD16" s="365">
        <f t="shared" ca="1" si="15"/>
        <v>31.748999999999999</v>
      </c>
      <c r="AE16" s="365">
        <f t="shared" ca="1" si="16"/>
        <v>33.335999999999999</v>
      </c>
    </row>
    <row r="17" spans="1:31" ht="31.5">
      <c r="A17" s="357" t="s">
        <v>678</v>
      </c>
      <c r="B17" s="358" t="s">
        <v>121</v>
      </c>
      <c r="C17" s="357" t="s">
        <v>43</v>
      </c>
      <c r="D17" s="359" t="s">
        <v>679</v>
      </c>
      <c r="E17" s="357">
        <v>323</v>
      </c>
      <c r="F17" s="357">
        <v>7</v>
      </c>
      <c r="G17" s="360">
        <f t="shared" ca="1" si="0"/>
        <v>29.611999999999998</v>
      </c>
      <c r="H17" s="360">
        <f t="shared" ca="1" si="1"/>
        <v>31.093</v>
      </c>
      <c r="I17" s="360">
        <f t="shared" ca="1" si="2"/>
        <v>32.648000000000003</v>
      </c>
      <c r="J17" s="360">
        <f t="shared" ca="1" si="3"/>
        <v>34.280999999999999</v>
      </c>
      <c r="K17" s="360">
        <f t="shared" ca="1" si="4"/>
        <v>35.994999999999997</v>
      </c>
      <c r="L17" s="321"/>
      <c r="M17" s="293" t="s">
        <v>588</v>
      </c>
      <c r="N17" s="290" t="str">
        <f t="shared" si="5"/>
        <v>53045C</v>
      </c>
      <c r="O17" s="361" t="str">
        <f t="shared" si="6"/>
        <v>084</v>
      </c>
      <c r="P17" s="290" t="str">
        <f t="shared" si="7"/>
        <v>Administrative Assistant Elections &amp; Voter Services</v>
      </c>
      <c r="Q17" s="362" cm="1">
        <f t="array" aca="1" ref="Q17" ca="1">ROUND(IF($M17="Y",VLOOKUP($N17,INDIRECT($O$3),Q$8,0)*INDIRECT($N$2),VLOOKUP($N17,INDIRECT($O$3),Q$8,0)),IF(LEFT($C17,1)="N",3,0))</f>
        <v>29.611999999999998</v>
      </c>
      <c r="R17" s="362" cm="1">
        <f t="array" aca="1" ref="R17" ca="1">ROUND(IF($M17="Y",VLOOKUP($N17,INDIRECT($O$3),R$8,0)*INDIRECT($N$2),VLOOKUP($N17,INDIRECT($O$3),R$8,0)),IF(LEFT($C17,1)="N",3,0))</f>
        <v>31.093</v>
      </c>
      <c r="S17" s="362" cm="1">
        <f t="array" aca="1" ref="S17" ca="1">ROUND(IF($M17="Y",VLOOKUP($N17,INDIRECT($O$3),S$8,0)*INDIRECT($N$2),VLOOKUP($N17,INDIRECT($O$3),S$8,0)),IF(LEFT($C17,1)="N",3,0))</f>
        <v>32.648000000000003</v>
      </c>
      <c r="T17" s="362" cm="1">
        <f t="array" aca="1" ref="T17" ca="1">ROUND(IF($M17="Y",VLOOKUP($N17,INDIRECT($O$3),T$8,0)*INDIRECT($N$2),VLOOKUP($N17,INDIRECT($O$3),T$8,0)),IF(LEFT($C17,1)="N",3,0))</f>
        <v>34.280999999999999</v>
      </c>
      <c r="U17" s="362" cm="1">
        <f t="array" aca="1" ref="U17" ca="1">ROUND(IF($M17="Y",VLOOKUP($N17,INDIRECT($O$3),U$8,0)*INDIRECT($N$2),VLOOKUP($N17,INDIRECT($O$3),U$8,0)),IF(LEFT($C17,1)="N",3,0))</f>
        <v>35.994999999999997</v>
      </c>
      <c r="W17" s="363" t="str">
        <f t="shared" si="8"/>
        <v>Y</v>
      </c>
      <c r="X17" s="313" t="str">
        <f t="shared" si="9"/>
        <v>53045C</v>
      </c>
      <c r="Y17" s="364" t="str">
        <f t="shared" si="10"/>
        <v>084</v>
      </c>
      <c r="Z17" s="313" t="str">
        <f t="shared" si="11"/>
        <v>Administrative Assistant Elections &amp; Voter Services</v>
      </c>
      <c r="AA17" s="365">
        <f t="shared" ca="1" si="12"/>
        <v>29.611999999999998</v>
      </c>
      <c r="AB17" s="365">
        <f t="shared" ca="1" si="13"/>
        <v>31.093</v>
      </c>
      <c r="AC17" s="365">
        <f t="shared" ca="1" si="14"/>
        <v>32.648000000000003</v>
      </c>
      <c r="AD17" s="365">
        <f t="shared" ca="1" si="15"/>
        <v>34.280999999999999</v>
      </c>
      <c r="AE17" s="365">
        <f t="shared" ca="1" si="16"/>
        <v>35.994999999999997</v>
      </c>
    </row>
    <row r="18" spans="1:31">
      <c r="A18" s="357" t="s">
        <v>53</v>
      </c>
      <c r="B18" s="358">
        <v>151</v>
      </c>
      <c r="C18" s="357" t="s">
        <v>43</v>
      </c>
      <c r="D18" s="359" t="s">
        <v>54</v>
      </c>
      <c r="E18" s="357">
        <v>220</v>
      </c>
      <c r="F18" s="357">
        <v>4</v>
      </c>
      <c r="G18" s="360">
        <f t="shared" ca="1" si="0"/>
        <v>21.986999999999998</v>
      </c>
      <c r="H18" s="360">
        <f t="shared" ca="1" si="1"/>
        <v>23.087</v>
      </c>
      <c r="I18" s="360">
        <f t="shared" ca="1" si="2"/>
        <v>24.241</v>
      </c>
      <c r="J18" s="360">
        <f t="shared" ca="1" si="3"/>
        <v>25.452000000000002</v>
      </c>
      <c r="K18" s="360">
        <f t="shared" ca="1" si="4"/>
        <v>26.725999999999999</v>
      </c>
      <c r="L18" s="321"/>
      <c r="M18" s="293" t="s">
        <v>588</v>
      </c>
      <c r="N18" s="290" t="str">
        <f t="shared" si="5"/>
        <v>00475C</v>
      </c>
      <c r="O18" s="361">
        <f t="shared" si="6"/>
        <v>151</v>
      </c>
      <c r="P18" s="290" t="str">
        <f t="shared" si="7"/>
        <v>Animal Care Technician</v>
      </c>
      <c r="Q18" s="362" cm="1">
        <f t="array" aca="1" ref="Q18" ca="1">ROUND(IF($M18="Y",VLOOKUP($N18,INDIRECT($O$3),Q$8,0)*INDIRECT($N$2),VLOOKUP($N18,INDIRECT($O$3),Q$8,0)),IF(LEFT($C18,1)="N",3,0))</f>
        <v>21.986999999999998</v>
      </c>
      <c r="R18" s="362" cm="1">
        <f t="array" aca="1" ref="R18" ca="1">ROUND(IF($M18="Y",VLOOKUP($N18,INDIRECT($O$3),R$8,0)*INDIRECT($N$2),VLOOKUP($N18,INDIRECT($O$3),R$8,0)),IF(LEFT($C18,1)="N",3,0))</f>
        <v>23.087</v>
      </c>
      <c r="S18" s="362" cm="1">
        <f t="array" aca="1" ref="S18" ca="1">ROUND(IF($M18="Y",VLOOKUP($N18,INDIRECT($O$3),S$8,0)*INDIRECT($N$2),VLOOKUP($N18,INDIRECT($O$3),S$8,0)),IF(LEFT($C18,1)="N",3,0))</f>
        <v>24.241</v>
      </c>
      <c r="T18" s="362" cm="1">
        <f t="array" aca="1" ref="T18" ca="1">ROUND(IF($M18="Y",VLOOKUP($N18,INDIRECT($O$3),T$8,0)*INDIRECT($N$2),VLOOKUP($N18,INDIRECT($O$3),T$8,0)),IF(LEFT($C18,1)="N",3,0))</f>
        <v>25.452000000000002</v>
      </c>
      <c r="U18" s="362" cm="1">
        <f t="array" aca="1" ref="U18" ca="1">ROUND(IF($M18="Y",VLOOKUP($N18,INDIRECT($O$3),U$8,0)*INDIRECT($N$2),VLOOKUP($N18,INDIRECT($O$3),U$8,0)),IF(LEFT($C18,1)="N",3,0))</f>
        <v>26.725999999999999</v>
      </c>
      <c r="W18" s="363" t="str">
        <f t="shared" si="8"/>
        <v>Y</v>
      </c>
      <c r="X18" s="313" t="str">
        <f t="shared" si="9"/>
        <v>00475C</v>
      </c>
      <c r="Y18" s="364">
        <f t="shared" si="10"/>
        <v>151</v>
      </c>
      <c r="Z18" s="313" t="str">
        <f t="shared" si="11"/>
        <v>Animal Care Technician</v>
      </c>
      <c r="AA18" s="365">
        <f t="shared" ca="1" si="12"/>
        <v>21.986999999999998</v>
      </c>
      <c r="AB18" s="365">
        <f t="shared" ca="1" si="13"/>
        <v>23.087</v>
      </c>
      <c r="AC18" s="365">
        <f t="shared" ca="1" si="14"/>
        <v>24.241</v>
      </c>
      <c r="AD18" s="365">
        <f t="shared" ca="1" si="15"/>
        <v>25.452000000000002</v>
      </c>
      <c r="AE18" s="365">
        <f t="shared" ca="1" si="16"/>
        <v>26.725999999999999</v>
      </c>
    </row>
    <row r="19" spans="1:31">
      <c r="A19" s="357" t="s">
        <v>55</v>
      </c>
      <c r="B19" s="358" t="s">
        <v>56</v>
      </c>
      <c r="C19" s="357" t="s">
        <v>43</v>
      </c>
      <c r="D19" s="359" t="s">
        <v>57</v>
      </c>
      <c r="E19" s="357">
        <v>250</v>
      </c>
      <c r="F19" s="357">
        <v>5</v>
      </c>
      <c r="G19" s="360">
        <f t="shared" ca="1" si="0"/>
        <v>24.17</v>
      </c>
      <c r="H19" s="360">
        <f t="shared" ca="1" si="1"/>
        <v>25.378</v>
      </c>
      <c r="I19" s="360">
        <f t="shared" ca="1" si="2"/>
        <v>26.646999999999998</v>
      </c>
      <c r="J19" s="360">
        <f t="shared" ca="1" si="3"/>
        <v>27.98</v>
      </c>
      <c r="K19" s="360">
        <f t="shared" ca="1" si="4"/>
        <v>29.379000000000001</v>
      </c>
      <c r="L19" s="321"/>
      <c r="M19" s="293" t="s">
        <v>588</v>
      </c>
      <c r="N19" s="290" t="str">
        <f t="shared" si="5"/>
        <v>00476C</v>
      </c>
      <c r="O19" s="361" t="str">
        <f t="shared" si="6"/>
        <v>001</v>
      </c>
      <c r="P19" s="290" t="str">
        <f t="shared" si="7"/>
        <v>Animal Care Technician II</v>
      </c>
      <c r="Q19" s="362" cm="1">
        <f t="array" aca="1" ref="Q19" ca="1">ROUND(IF($M19="Y",VLOOKUP($N19,INDIRECT($O$3),Q$8,0)*INDIRECT($N$2),VLOOKUP($N19,INDIRECT($O$3),Q$8,0)),IF(LEFT($C19,1)="N",3,0))</f>
        <v>24.17</v>
      </c>
      <c r="R19" s="362" cm="1">
        <f t="array" aca="1" ref="R19" ca="1">ROUND(IF($M19="Y",VLOOKUP($N19,INDIRECT($O$3),R$8,0)*INDIRECT($N$2),VLOOKUP($N19,INDIRECT($O$3),R$8,0)),IF(LEFT($C19,1)="N",3,0))</f>
        <v>25.378</v>
      </c>
      <c r="S19" s="362" cm="1">
        <f t="array" aca="1" ref="S19" ca="1">ROUND(IF($M19="Y",VLOOKUP($N19,INDIRECT($O$3),S$8,0)*INDIRECT($N$2),VLOOKUP($N19,INDIRECT($O$3),S$8,0)),IF(LEFT($C19,1)="N",3,0))</f>
        <v>26.646999999999998</v>
      </c>
      <c r="T19" s="362" cm="1">
        <f t="array" aca="1" ref="T19" ca="1">ROUND(IF($M19="Y",VLOOKUP($N19,INDIRECT($O$3),T$8,0)*INDIRECT($N$2),VLOOKUP($N19,INDIRECT($O$3),T$8,0)),IF(LEFT($C19,1)="N",3,0))</f>
        <v>27.98</v>
      </c>
      <c r="U19" s="362" cm="1">
        <f t="array" aca="1" ref="U19" ca="1">ROUND(IF($M19="Y",VLOOKUP($N19,INDIRECT($O$3),U$8,0)*INDIRECT($N$2),VLOOKUP($N19,INDIRECT($O$3),U$8,0)),IF(LEFT($C19,1)="N",3,0))</f>
        <v>29.379000000000001</v>
      </c>
      <c r="W19" s="363" t="str">
        <f t="shared" si="8"/>
        <v>Y</v>
      </c>
      <c r="X19" s="313" t="str">
        <f t="shared" si="9"/>
        <v>00476C</v>
      </c>
      <c r="Y19" s="364" t="str">
        <f t="shared" si="10"/>
        <v>001</v>
      </c>
      <c r="Z19" s="313" t="str">
        <f t="shared" si="11"/>
        <v>Animal Care Technician II</v>
      </c>
      <c r="AA19" s="365">
        <f t="shared" ca="1" si="12"/>
        <v>24.17</v>
      </c>
      <c r="AB19" s="365">
        <f t="shared" ca="1" si="13"/>
        <v>25.378</v>
      </c>
      <c r="AC19" s="365">
        <f t="shared" ca="1" si="14"/>
        <v>26.646999999999998</v>
      </c>
      <c r="AD19" s="365">
        <f t="shared" ca="1" si="15"/>
        <v>27.98</v>
      </c>
      <c r="AE19" s="365">
        <f t="shared" ca="1" si="16"/>
        <v>29.379000000000001</v>
      </c>
    </row>
    <row r="20" spans="1:31">
      <c r="A20" s="357" t="s">
        <v>58</v>
      </c>
      <c r="B20" s="358" t="s">
        <v>66</v>
      </c>
      <c r="C20" s="357" t="s">
        <v>43</v>
      </c>
      <c r="D20" s="359" t="s">
        <v>648</v>
      </c>
      <c r="E20" s="357">
        <v>326</v>
      </c>
      <c r="F20" s="357">
        <v>7</v>
      </c>
      <c r="G20" s="360">
        <f t="shared" ca="1" si="0"/>
        <v>29.611999999999998</v>
      </c>
      <c r="H20" s="360">
        <f t="shared" ca="1" si="1"/>
        <v>31.093</v>
      </c>
      <c r="I20" s="360">
        <f t="shared" ca="1" si="2"/>
        <v>32.648000000000003</v>
      </c>
      <c r="J20" s="360">
        <f t="shared" ca="1" si="3"/>
        <v>34.280999999999999</v>
      </c>
      <c r="K20" s="360">
        <f t="shared" ca="1" si="4"/>
        <v>35.994</v>
      </c>
      <c r="L20" s="321"/>
      <c r="M20" s="293" t="s">
        <v>588</v>
      </c>
      <c r="N20" s="290" t="str">
        <f t="shared" si="5"/>
        <v>00480C</v>
      </c>
      <c r="O20" s="361" t="str">
        <f t="shared" si="6"/>
        <v>064</v>
      </c>
      <c r="P20" s="290" t="str">
        <f t="shared" si="7"/>
        <v>Animal Control Officer</v>
      </c>
      <c r="Q20" s="362" cm="1">
        <f t="array" aca="1" ref="Q20" ca="1">ROUND(IF($M20="Y",VLOOKUP($N20,INDIRECT($O$3),Q$8,0)*INDIRECT($N$2),VLOOKUP($N20,INDIRECT($O$3),Q$8,0)),IF(LEFT($C20,1)="N",3,0))</f>
        <v>29.611999999999998</v>
      </c>
      <c r="R20" s="362" cm="1">
        <f t="array" aca="1" ref="R20" ca="1">ROUND(IF($M20="Y",VLOOKUP($N20,INDIRECT($O$3),R$8,0)*INDIRECT($N$2),VLOOKUP($N20,INDIRECT($O$3),R$8,0)),IF(LEFT($C20,1)="N",3,0))</f>
        <v>31.093</v>
      </c>
      <c r="S20" s="362" cm="1">
        <f t="array" aca="1" ref="S20" ca="1">ROUND(IF($M20="Y",VLOOKUP($N20,INDIRECT($O$3),S$8,0)*INDIRECT($N$2),VLOOKUP($N20,INDIRECT($O$3),S$8,0)),IF(LEFT($C20,1)="N",3,0))</f>
        <v>32.648000000000003</v>
      </c>
      <c r="T20" s="362" cm="1">
        <f t="array" aca="1" ref="T20" ca="1">ROUND(IF($M20="Y",VLOOKUP($N20,INDIRECT($O$3),T$8,0)*INDIRECT($N$2),VLOOKUP($N20,INDIRECT($O$3),T$8,0)),IF(LEFT($C20,1)="N",3,0))</f>
        <v>34.280999999999999</v>
      </c>
      <c r="U20" s="362" cm="1">
        <f t="array" aca="1" ref="U20" ca="1">ROUND(IF($M20="Y",VLOOKUP($N20,INDIRECT($O$3),U$8,0)*INDIRECT($N$2),VLOOKUP($N20,INDIRECT($O$3),U$8,0)),IF(LEFT($C20,1)="N",3,0))</f>
        <v>35.994</v>
      </c>
      <c r="W20" s="363" t="str">
        <f t="shared" si="8"/>
        <v>Y</v>
      </c>
      <c r="X20" s="313" t="str">
        <f t="shared" si="9"/>
        <v>00480C</v>
      </c>
      <c r="Y20" s="364" t="str">
        <f t="shared" si="10"/>
        <v>064</v>
      </c>
      <c r="Z20" s="313" t="str">
        <f t="shared" si="11"/>
        <v>Animal Control Officer</v>
      </c>
      <c r="AA20" s="365">
        <f t="shared" ca="1" si="12"/>
        <v>29.611999999999998</v>
      </c>
      <c r="AB20" s="365">
        <f t="shared" ca="1" si="13"/>
        <v>31.093</v>
      </c>
      <c r="AC20" s="365">
        <f t="shared" ca="1" si="14"/>
        <v>32.648000000000003</v>
      </c>
      <c r="AD20" s="365">
        <f t="shared" ca="1" si="15"/>
        <v>34.280999999999999</v>
      </c>
      <c r="AE20" s="365">
        <f t="shared" ca="1" si="16"/>
        <v>35.994</v>
      </c>
    </row>
    <row r="21" spans="1:31">
      <c r="A21" s="357" t="s">
        <v>125</v>
      </c>
      <c r="B21" s="358" t="s">
        <v>565</v>
      </c>
      <c r="C21" s="357" t="s">
        <v>43</v>
      </c>
      <c r="D21" s="359" t="s">
        <v>649</v>
      </c>
      <c r="E21" s="357">
        <v>368</v>
      </c>
      <c r="F21" s="357">
        <v>8</v>
      </c>
      <c r="G21" s="360">
        <f t="shared" ca="1" si="0"/>
        <v>32.863</v>
      </c>
      <c r="H21" s="360">
        <f t="shared" ca="1" si="1"/>
        <v>34.505000000000003</v>
      </c>
      <c r="I21" s="360">
        <f t="shared" ca="1" si="2"/>
        <v>36.231000000000002</v>
      </c>
      <c r="J21" s="360">
        <f t="shared" ca="1" si="3"/>
        <v>38.040999999999997</v>
      </c>
      <c r="K21" s="360">
        <f t="shared" ca="1" si="4"/>
        <v>39.942999999999998</v>
      </c>
      <c r="L21" s="321"/>
      <c r="M21" s="293" t="s">
        <v>588</v>
      </c>
      <c r="N21" s="290" t="str">
        <f t="shared" si="5"/>
        <v>03587C</v>
      </c>
      <c r="O21" s="361" t="str">
        <f t="shared" si="6"/>
        <v>123</v>
      </c>
      <c r="P21" s="290" t="str">
        <f t="shared" si="7"/>
        <v>Animal Control Officer, Lead</v>
      </c>
      <c r="Q21" s="362" cm="1">
        <f t="array" aca="1" ref="Q21" ca="1">ROUND(IF($M21="Y",VLOOKUP($N21,INDIRECT($O$3),Q$8,0)*INDIRECT($N$2),VLOOKUP($N21,INDIRECT($O$3),Q$8,0)),IF(LEFT($C21,1)="N",3,0))</f>
        <v>32.863</v>
      </c>
      <c r="R21" s="362" cm="1">
        <f t="array" aca="1" ref="R21" ca="1">ROUND(IF($M21="Y",VLOOKUP($N21,INDIRECT($O$3),R$8,0)*INDIRECT($N$2),VLOOKUP($N21,INDIRECT($O$3),R$8,0)),IF(LEFT($C21,1)="N",3,0))</f>
        <v>34.505000000000003</v>
      </c>
      <c r="S21" s="362" cm="1">
        <f t="array" aca="1" ref="S21" ca="1">ROUND(IF($M21="Y",VLOOKUP($N21,INDIRECT($O$3),S$8,0)*INDIRECT($N$2),VLOOKUP($N21,INDIRECT($O$3),S$8,0)),IF(LEFT($C21,1)="N",3,0))</f>
        <v>36.231000000000002</v>
      </c>
      <c r="T21" s="362" cm="1">
        <f t="array" aca="1" ref="T21" ca="1">ROUND(IF($M21="Y",VLOOKUP($N21,INDIRECT($O$3),T$8,0)*INDIRECT($N$2),VLOOKUP($N21,INDIRECT($O$3),T$8,0)),IF(LEFT($C21,1)="N",3,0))</f>
        <v>38.040999999999997</v>
      </c>
      <c r="U21" s="362" cm="1">
        <f t="array" aca="1" ref="U21" ca="1">ROUND(IF($M21="Y",VLOOKUP($N21,INDIRECT($O$3),U$8,0)*INDIRECT($N$2),VLOOKUP($N21,INDIRECT($O$3),U$8,0)),IF(LEFT($C21,1)="N",3,0))</f>
        <v>39.942999999999998</v>
      </c>
      <c r="W21" s="363" t="str">
        <f t="shared" ref="W21" si="17">M21</f>
        <v>Y</v>
      </c>
      <c r="X21" s="313" t="str">
        <f t="shared" ref="X21" si="18">N21</f>
        <v>03587C</v>
      </c>
      <c r="Y21" s="364" t="str">
        <f t="shared" ref="Y21" si="19">O21</f>
        <v>123</v>
      </c>
      <c r="Z21" s="313" t="str">
        <f t="shared" ref="Z21" si="20">P21</f>
        <v>Animal Control Officer, Lead</v>
      </c>
      <c r="AA21" s="365">
        <f t="shared" ref="AA21" ca="1" si="21">IF(LEFT($C21,1)="N",Q21,ROUNDUP(Q21/2080,3))</f>
        <v>32.863</v>
      </c>
      <c r="AB21" s="365">
        <f t="shared" ref="AB21" ca="1" si="22">IF(LEFT($C21,1)="N",R21,ROUNDUP(R21/2080,3))</f>
        <v>34.505000000000003</v>
      </c>
      <c r="AC21" s="365">
        <f t="shared" ref="AC21" ca="1" si="23">IF(LEFT($C21,1)="N",S21,ROUNDUP(S21/2080,3))</f>
        <v>36.231000000000002</v>
      </c>
      <c r="AD21" s="365">
        <f t="shared" ref="AD21" ca="1" si="24">IF(LEFT($C21,1)="N",T21,ROUNDUP(T21/2080,3))</f>
        <v>38.040999999999997</v>
      </c>
      <c r="AE21" s="365">
        <f t="shared" ref="AE21" ca="1" si="25">IF(LEFT($C21,1)="N",U21,ROUNDUP(U21/2080,3))</f>
        <v>39.942999999999998</v>
      </c>
    </row>
    <row r="22" spans="1:31">
      <c r="A22" s="357" t="s">
        <v>498</v>
      </c>
      <c r="B22" s="358" t="s">
        <v>102</v>
      </c>
      <c r="C22" s="366" t="s">
        <v>43</v>
      </c>
      <c r="D22" s="367" t="s">
        <v>499</v>
      </c>
      <c r="E22" s="357">
        <v>338</v>
      </c>
      <c r="F22" s="357">
        <v>7</v>
      </c>
      <c r="G22" s="360">
        <f t="shared" ca="1" si="0"/>
        <v>30.670999999999999</v>
      </c>
      <c r="H22" s="360">
        <f t="shared" ca="1" si="1"/>
        <v>32.206000000000003</v>
      </c>
      <c r="I22" s="360">
        <f t="shared" ca="1" si="2"/>
        <v>33.816000000000003</v>
      </c>
      <c r="J22" s="360">
        <f t="shared" ca="1" si="3"/>
        <v>35.506</v>
      </c>
      <c r="K22" s="360">
        <f t="shared" ca="1" si="4"/>
        <v>37.283000000000001</v>
      </c>
      <c r="L22" s="321"/>
      <c r="M22" s="293" t="s">
        <v>588</v>
      </c>
      <c r="N22" s="290" t="str">
        <f t="shared" si="5"/>
        <v>59231C</v>
      </c>
      <c r="O22" s="361" t="str">
        <f t="shared" si="6"/>
        <v>088</v>
      </c>
      <c r="P22" s="290" t="str">
        <f t="shared" si="7"/>
        <v>Assessing Technician</v>
      </c>
      <c r="Q22" s="362" cm="1">
        <f t="array" aca="1" ref="Q22" ca="1">ROUND(IF($M22="Y",VLOOKUP($N22,INDIRECT($O$3),Q$8,0)*INDIRECT($N$2),VLOOKUP($N22,INDIRECT($O$3),Q$8,0)),IF(LEFT($C22,1)="N",3,0))</f>
        <v>30.670999999999999</v>
      </c>
      <c r="R22" s="362" cm="1">
        <f t="array" aca="1" ref="R22" ca="1">ROUND(IF($M22="Y",VLOOKUP($N22,INDIRECT($O$3),R$8,0)*INDIRECT($N$2),VLOOKUP($N22,INDIRECT($O$3),R$8,0)),IF(LEFT($C22,1)="N",3,0))</f>
        <v>32.206000000000003</v>
      </c>
      <c r="S22" s="362" cm="1">
        <f t="array" aca="1" ref="S22" ca="1">ROUND(IF($M22="Y",VLOOKUP($N22,INDIRECT($O$3),S$8,0)*INDIRECT($N$2),VLOOKUP($N22,INDIRECT($O$3),S$8,0)),IF(LEFT($C22,1)="N",3,0))</f>
        <v>33.816000000000003</v>
      </c>
      <c r="T22" s="362" cm="1">
        <f t="array" aca="1" ref="T22" ca="1">ROUND(IF($M22="Y",VLOOKUP($N22,INDIRECT($O$3),T$8,0)*INDIRECT($N$2),VLOOKUP($N22,INDIRECT($O$3),T$8,0)),IF(LEFT($C22,1)="N",3,0))</f>
        <v>35.506</v>
      </c>
      <c r="U22" s="362" cm="1">
        <f t="array" aca="1" ref="U22" ca="1">ROUND(IF($M22="Y",VLOOKUP($N22,INDIRECT($O$3),U$8,0)*INDIRECT($N$2),VLOOKUP($N22,INDIRECT($O$3),U$8,0)),IF(LEFT($C22,1)="N",3,0))</f>
        <v>37.283000000000001</v>
      </c>
      <c r="W22" s="363" t="str">
        <f t="shared" ref="W22:W49" si="26">M22</f>
        <v>Y</v>
      </c>
      <c r="X22" s="313" t="str">
        <f t="shared" ref="X22:X49" si="27">N22</f>
        <v>59231C</v>
      </c>
      <c r="Y22" s="364" t="str">
        <f t="shared" ref="Y22:Y49" si="28">O22</f>
        <v>088</v>
      </c>
      <c r="Z22" s="313" t="str">
        <f t="shared" ref="Z22:Z49" si="29">P22</f>
        <v>Assessing Technician</v>
      </c>
      <c r="AA22" s="365">
        <f t="shared" ref="AA22:AA49" ca="1" si="30">IF(LEFT($C22,1)="N",Q22,ROUNDUP(Q22/2080,3))</f>
        <v>30.670999999999999</v>
      </c>
      <c r="AB22" s="365">
        <f t="shared" ref="AB22:AB49" ca="1" si="31">IF(LEFT($C22,1)="N",R22,ROUNDUP(R22/2080,3))</f>
        <v>32.206000000000003</v>
      </c>
      <c r="AC22" s="365">
        <f t="shared" ref="AC22:AC49" ca="1" si="32">IF(LEFT($C22,1)="N",S22,ROUNDUP(S22/2080,3))</f>
        <v>33.816000000000003</v>
      </c>
      <c r="AD22" s="365">
        <f t="shared" ref="AD22:AD49" ca="1" si="33">IF(LEFT($C22,1)="N",T22,ROUNDUP(T22/2080,3))</f>
        <v>35.506</v>
      </c>
      <c r="AE22" s="365">
        <f t="shared" ref="AE22:AE49" ca="1" si="34">IF(LEFT($C22,1)="N",U22,ROUNDUP(U22/2080,3))</f>
        <v>37.283000000000001</v>
      </c>
    </row>
    <row r="23" spans="1:31">
      <c r="A23" s="357" t="s">
        <v>61</v>
      </c>
      <c r="B23" s="358" t="s">
        <v>700</v>
      </c>
      <c r="C23" s="357" t="s">
        <v>43</v>
      </c>
      <c r="D23" s="359" t="s">
        <v>62</v>
      </c>
      <c r="E23" s="357">
        <v>390</v>
      </c>
      <c r="F23" s="357">
        <v>8</v>
      </c>
      <c r="G23" s="360">
        <f t="shared" si="0"/>
        <v>40.671999999999997</v>
      </c>
      <c r="H23" s="360">
        <f t="shared" ca="1" si="1"/>
        <v>42.706000000000003</v>
      </c>
      <c r="I23" s="360">
        <f t="shared" si="2"/>
        <v>44.841000000000001</v>
      </c>
      <c r="J23" s="360">
        <f t="shared" ca="1" si="3"/>
        <v>47.082999999999998</v>
      </c>
      <c r="K23" s="360">
        <f t="shared" ca="1" si="4"/>
        <v>49.436999999999998</v>
      </c>
      <c r="L23" s="239"/>
      <c r="M23" s="293" t="s">
        <v>588</v>
      </c>
      <c r="N23" s="290" t="str">
        <f t="shared" si="5"/>
        <v>00520C</v>
      </c>
      <c r="O23" s="361" t="str">
        <f t="shared" si="6"/>
        <v>134</v>
      </c>
      <c r="P23" s="290" t="str">
        <f t="shared" si="7"/>
        <v xml:space="preserve">Assessor I </v>
      </c>
      <c r="Q23" s="362">
        <v>40.671999999999997</v>
      </c>
      <c r="R23" s="362" cm="1">
        <f t="array" aca="1" ref="R23" ca="1">ROUND(IF($M23="Y",VLOOKUP($N23,INDIRECT($O$3),R$8,0)*INDIRECT($N$2),VLOOKUP($N23,INDIRECT($O$3),R$8,0)),IF(LEFT($C23,1)="N",3,0))</f>
        <v>42.706000000000003</v>
      </c>
      <c r="S23" s="362">
        <v>44.841000000000001</v>
      </c>
      <c r="T23" s="362" cm="1">
        <f t="array" aca="1" ref="T23" ca="1">ROUND(IF($M23="Y",VLOOKUP($N23,INDIRECT($O$3),T$8,0)*INDIRECT($N$2),VLOOKUP($N23,INDIRECT($O$3),T$8,0)),IF(LEFT($C23,1)="N",3,0))</f>
        <v>47.082999999999998</v>
      </c>
      <c r="U23" s="362" cm="1">
        <f t="array" aca="1" ref="U23" ca="1">ROUND(IF($M23="Y",VLOOKUP($N23,INDIRECT($O$3),U$8,0)*INDIRECT($N$2),VLOOKUP($N23,INDIRECT($O$3),U$8,0)),IF(LEFT($C23,1)="N",3,0))</f>
        <v>49.436999999999998</v>
      </c>
      <c r="W23" s="363" t="str">
        <f t="shared" si="26"/>
        <v>Y</v>
      </c>
      <c r="X23" s="313" t="str">
        <f t="shared" si="27"/>
        <v>00520C</v>
      </c>
      <c r="Y23" s="364" t="str">
        <f t="shared" si="28"/>
        <v>134</v>
      </c>
      <c r="Z23" s="313" t="str">
        <f t="shared" si="29"/>
        <v xml:space="preserve">Assessor I </v>
      </c>
      <c r="AA23" s="365">
        <f t="shared" si="30"/>
        <v>40.671999999999997</v>
      </c>
      <c r="AB23" s="365">
        <f t="shared" ca="1" si="31"/>
        <v>42.706000000000003</v>
      </c>
      <c r="AC23" s="365">
        <f t="shared" si="32"/>
        <v>44.841000000000001</v>
      </c>
      <c r="AD23" s="365">
        <f t="shared" ca="1" si="33"/>
        <v>47.082999999999998</v>
      </c>
      <c r="AE23" s="365">
        <f t="shared" ca="1" si="34"/>
        <v>49.436999999999998</v>
      </c>
    </row>
    <row r="24" spans="1:31">
      <c r="A24" s="357" t="s">
        <v>63</v>
      </c>
      <c r="B24" s="358" t="s">
        <v>701</v>
      </c>
      <c r="C24" s="357" t="s">
        <v>43</v>
      </c>
      <c r="D24" s="359" t="s">
        <v>64</v>
      </c>
      <c r="E24" s="357">
        <v>448</v>
      </c>
      <c r="F24" s="357">
        <v>9</v>
      </c>
      <c r="G24" s="360">
        <f t="shared" si="0"/>
        <v>41.576999999999998</v>
      </c>
      <c r="H24" s="360">
        <f t="shared" ca="1" si="1"/>
        <v>43.656999999999996</v>
      </c>
      <c r="I24" s="360">
        <f t="shared" ca="1" si="2"/>
        <v>45.838999999999999</v>
      </c>
      <c r="J24" s="360">
        <f t="shared" ca="1" si="3"/>
        <v>48.131</v>
      </c>
      <c r="K24" s="360">
        <f t="shared" ca="1" si="4"/>
        <v>50.54</v>
      </c>
      <c r="L24" s="239"/>
      <c r="M24" s="293" t="s">
        <v>588</v>
      </c>
      <c r="N24" s="290" t="str">
        <f t="shared" si="5"/>
        <v>00530C</v>
      </c>
      <c r="O24" s="361" t="str">
        <f t="shared" si="6"/>
        <v>146</v>
      </c>
      <c r="P24" s="290" t="str">
        <f t="shared" si="7"/>
        <v xml:space="preserve">Assessor II </v>
      </c>
      <c r="Q24" s="362">
        <v>41.576999999999998</v>
      </c>
      <c r="R24" s="362" cm="1">
        <f t="array" aca="1" ref="R24" ca="1">ROUND(IF($M24="Y",VLOOKUP($N24,INDIRECT($O$3),R$8,0)*INDIRECT($N$2),VLOOKUP($N24,INDIRECT($O$3),R$8,0)),IF(LEFT($C24,1)="N",3,0))</f>
        <v>43.656999999999996</v>
      </c>
      <c r="S24" s="362" cm="1">
        <f t="array" aca="1" ref="S24" ca="1">ROUND(IF($M24="Y",VLOOKUP($N24,INDIRECT($O$3),S$8,0)*INDIRECT($N$2),VLOOKUP($N24,INDIRECT($O$3),S$8,0)),IF(LEFT($C24,1)="N",3,0))</f>
        <v>45.838999999999999</v>
      </c>
      <c r="T24" s="362" cm="1">
        <f t="array" aca="1" ref="T24" ca="1">ROUND(IF($M24="Y",VLOOKUP($N24,INDIRECT($O$3),T$8,0)*INDIRECT($N$2),VLOOKUP($N24,INDIRECT($O$3),T$8,0)),IF(LEFT($C24,1)="N",3,0))</f>
        <v>48.131</v>
      </c>
      <c r="U24" s="362" cm="1">
        <f t="array" aca="1" ref="U24" ca="1">ROUND(IF($M24="Y",VLOOKUP($N24,INDIRECT($O$3),U$8,0)*INDIRECT($N$2),VLOOKUP($N24,INDIRECT($O$3),U$8,0)),IF(LEFT($C24,1)="N",3,0))</f>
        <v>50.54</v>
      </c>
      <c r="W24" s="363" t="str">
        <f t="shared" si="26"/>
        <v>Y</v>
      </c>
      <c r="X24" s="313" t="str">
        <f t="shared" si="27"/>
        <v>00530C</v>
      </c>
      <c r="Y24" s="364" t="str">
        <f t="shared" si="28"/>
        <v>146</v>
      </c>
      <c r="Z24" s="313" t="str">
        <f t="shared" si="29"/>
        <v xml:space="preserve">Assessor II </v>
      </c>
      <c r="AA24" s="365">
        <f t="shared" si="30"/>
        <v>41.576999999999998</v>
      </c>
      <c r="AB24" s="365">
        <f t="shared" ca="1" si="31"/>
        <v>43.656999999999996</v>
      </c>
      <c r="AC24" s="365">
        <f t="shared" ca="1" si="32"/>
        <v>45.838999999999999</v>
      </c>
      <c r="AD24" s="365">
        <f t="shared" ca="1" si="33"/>
        <v>48.131</v>
      </c>
      <c r="AE24" s="365">
        <f t="shared" ca="1" si="34"/>
        <v>50.54</v>
      </c>
    </row>
    <row r="25" spans="1:31">
      <c r="A25" s="357" t="s">
        <v>65</v>
      </c>
      <c r="B25" s="358" t="s">
        <v>66</v>
      </c>
      <c r="C25" s="357" t="s">
        <v>43</v>
      </c>
      <c r="D25" s="359" t="s">
        <v>67</v>
      </c>
      <c r="E25" s="357">
        <v>320</v>
      </c>
      <c r="F25" s="357">
        <v>7</v>
      </c>
      <c r="G25" s="360">
        <f t="shared" ca="1" si="0"/>
        <v>29.611999999999998</v>
      </c>
      <c r="H25" s="360">
        <f t="shared" ca="1" si="1"/>
        <v>31.093</v>
      </c>
      <c r="I25" s="360">
        <f t="shared" ca="1" si="2"/>
        <v>32.648000000000003</v>
      </c>
      <c r="J25" s="360">
        <f t="shared" ca="1" si="3"/>
        <v>34.280999999999999</v>
      </c>
      <c r="K25" s="360">
        <f t="shared" ca="1" si="4"/>
        <v>35.994</v>
      </c>
      <c r="L25" s="321"/>
      <c r="M25" s="293" t="s">
        <v>588</v>
      </c>
      <c r="N25" s="290" t="str">
        <f t="shared" si="5"/>
        <v>52170C</v>
      </c>
      <c r="O25" s="361" t="str">
        <f t="shared" si="6"/>
        <v>064</v>
      </c>
      <c r="P25" s="290" t="str">
        <f t="shared" si="7"/>
        <v>Associate Buyer-C</v>
      </c>
      <c r="Q25" s="362" cm="1">
        <f t="array" aca="1" ref="Q25" ca="1">ROUND(IF($M25="Y",VLOOKUP($N25,INDIRECT($O$3),Q$8,0)*INDIRECT($N$2),VLOOKUP($N25,INDIRECT($O$3),Q$8,0)),IF(LEFT($C25,1)="N",3,0))</f>
        <v>29.611999999999998</v>
      </c>
      <c r="R25" s="362" cm="1">
        <f t="array" aca="1" ref="R25" ca="1">ROUND(IF($M25="Y",VLOOKUP($N25,INDIRECT($O$3),R$8,0)*INDIRECT($N$2),VLOOKUP($N25,INDIRECT($O$3),R$8,0)),IF(LEFT($C25,1)="N",3,0))</f>
        <v>31.093</v>
      </c>
      <c r="S25" s="362" cm="1">
        <f t="array" aca="1" ref="S25" ca="1">ROUND(IF($M25="Y",VLOOKUP($N25,INDIRECT($O$3),S$8,0)*INDIRECT($N$2),VLOOKUP($N25,INDIRECT($O$3),S$8,0)),IF(LEFT($C25,1)="N",3,0))</f>
        <v>32.648000000000003</v>
      </c>
      <c r="T25" s="362" cm="1">
        <f t="array" aca="1" ref="T25" ca="1">ROUND(IF($M25="Y",VLOOKUP($N25,INDIRECT($O$3),T$8,0)*INDIRECT($N$2),VLOOKUP($N25,INDIRECT($O$3),T$8,0)),IF(LEFT($C25,1)="N",3,0))</f>
        <v>34.280999999999999</v>
      </c>
      <c r="U25" s="362" cm="1">
        <f t="array" aca="1" ref="U25" ca="1">ROUND(IF($M25="Y",VLOOKUP($N25,INDIRECT($O$3),U$8,0)*INDIRECT($N$2),VLOOKUP($N25,INDIRECT($O$3),U$8,0)),IF(LEFT($C25,1)="N",3,0))</f>
        <v>35.994</v>
      </c>
      <c r="W25" s="363" t="str">
        <f t="shared" si="26"/>
        <v>Y</v>
      </c>
      <c r="X25" s="313" t="str">
        <f t="shared" si="27"/>
        <v>52170C</v>
      </c>
      <c r="Y25" s="364" t="str">
        <f t="shared" si="28"/>
        <v>064</v>
      </c>
      <c r="Z25" s="313" t="str">
        <f t="shared" si="29"/>
        <v>Associate Buyer-C</v>
      </c>
      <c r="AA25" s="365">
        <f t="shared" ca="1" si="30"/>
        <v>29.611999999999998</v>
      </c>
      <c r="AB25" s="365">
        <f t="shared" ca="1" si="31"/>
        <v>31.093</v>
      </c>
      <c r="AC25" s="365">
        <f t="shared" ca="1" si="32"/>
        <v>32.648000000000003</v>
      </c>
      <c r="AD25" s="365">
        <f t="shared" ca="1" si="33"/>
        <v>34.280999999999999</v>
      </c>
      <c r="AE25" s="365">
        <f t="shared" ca="1" si="34"/>
        <v>35.994</v>
      </c>
    </row>
    <row r="26" spans="1:31">
      <c r="A26" s="357" t="s">
        <v>68</v>
      </c>
      <c r="B26" s="358">
        <v>105</v>
      </c>
      <c r="C26" s="357" t="s">
        <v>43</v>
      </c>
      <c r="D26" s="359" t="s">
        <v>69</v>
      </c>
      <c r="E26" s="357">
        <v>343</v>
      </c>
      <c r="F26" s="357">
        <v>7</v>
      </c>
      <c r="G26" s="360">
        <f t="shared" ca="1" si="0"/>
        <v>30.670999999999999</v>
      </c>
      <c r="H26" s="360">
        <f t="shared" ca="1" si="1"/>
        <v>32.206000000000003</v>
      </c>
      <c r="I26" s="360">
        <f t="shared" ca="1" si="2"/>
        <v>33.816000000000003</v>
      </c>
      <c r="J26" s="360">
        <f t="shared" ca="1" si="3"/>
        <v>35.506</v>
      </c>
      <c r="K26" s="360">
        <f t="shared" ca="1" si="4"/>
        <v>37.283000000000001</v>
      </c>
      <c r="L26" s="321"/>
      <c r="M26" s="293" t="s">
        <v>588</v>
      </c>
      <c r="N26" s="290" t="str">
        <f t="shared" si="5"/>
        <v>01265C</v>
      </c>
      <c r="O26" s="361">
        <f t="shared" si="6"/>
        <v>105</v>
      </c>
      <c r="P26" s="290" t="str">
        <f t="shared" si="7"/>
        <v>Bilingual Crime Prevent Spec</v>
      </c>
      <c r="Q26" s="362" cm="1">
        <f t="array" aca="1" ref="Q26" ca="1">ROUND(IF($M26="Y",VLOOKUP($N26,INDIRECT($O$3),Q$8,0)*INDIRECT($N$2),VLOOKUP($N26,INDIRECT($O$3),Q$8,0)),IF(LEFT($C26,1)="N",3,0))</f>
        <v>30.670999999999999</v>
      </c>
      <c r="R26" s="362" cm="1">
        <f t="array" aca="1" ref="R26" ca="1">ROUND(IF($M26="Y",VLOOKUP($N26,INDIRECT($O$3),R$8,0)*INDIRECT($N$2),VLOOKUP($N26,INDIRECT($O$3),R$8,0)),IF(LEFT($C26,1)="N",3,0))</f>
        <v>32.206000000000003</v>
      </c>
      <c r="S26" s="362" cm="1">
        <f t="array" aca="1" ref="S26" ca="1">ROUND(IF($M26="Y",VLOOKUP($N26,INDIRECT($O$3),S$8,0)*INDIRECT($N$2),VLOOKUP($N26,INDIRECT($O$3),S$8,0)),IF(LEFT($C26,1)="N",3,0))</f>
        <v>33.816000000000003</v>
      </c>
      <c r="T26" s="362" cm="1">
        <f t="array" aca="1" ref="T26" ca="1">ROUND(IF($M26="Y",VLOOKUP($N26,INDIRECT($O$3),T$8,0)*INDIRECT($N$2),VLOOKUP($N26,INDIRECT($O$3),T$8,0)),IF(LEFT($C26,1)="N",3,0))</f>
        <v>35.506</v>
      </c>
      <c r="U26" s="362" cm="1">
        <f t="array" aca="1" ref="U26" ca="1">ROUND(IF($M26="Y",VLOOKUP($N26,INDIRECT($O$3),U$8,0)*INDIRECT($N$2),VLOOKUP($N26,INDIRECT($O$3),U$8,0)),IF(LEFT($C26,1)="N",3,0))</f>
        <v>37.283000000000001</v>
      </c>
      <c r="W26" s="363" t="str">
        <f t="shared" si="26"/>
        <v>Y</v>
      </c>
      <c r="X26" s="313" t="str">
        <f t="shared" si="27"/>
        <v>01265C</v>
      </c>
      <c r="Y26" s="364">
        <f t="shared" si="28"/>
        <v>105</v>
      </c>
      <c r="Z26" s="313" t="str">
        <f t="shared" si="29"/>
        <v>Bilingual Crime Prevent Spec</v>
      </c>
      <c r="AA26" s="365">
        <f t="shared" ca="1" si="30"/>
        <v>30.670999999999999</v>
      </c>
      <c r="AB26" s="365">
        <f t="shared" ca="1" si="31"/>
        <v>32.206000000000003</v>
      </c>
      <c r="AC26" s="365">
        <f t="shared" ca="1" si="32"/>
        <v>33.816000000000003</v>
      </c>
      <c r="AD26" s="365">
        <f t="shared" ca="1" si="33"/>
        <v>35.506</v>
      </c>
      <c r="AE26" s="365">
        <f t="shared" ca="1" si="34"/>
        <v>37.283000000000001</v>
      </c>
    </row>
    <row r="27" spans="1:31">
      <c r="A27" s="357" t="s">
        <v>70</v>
      </c>
      <c r="B27" s="358" t="s">
        <v>71</v>
      </c>
      <c r="C27" s="357" t="s">
        <v>43</v>
      </c>
      <c r="D27" s="359" t="s">
        <v>72</v>
      </c>
      <c r="E27" s="357">
        <v>280</v>
      </c>
      <c r="F27" s="357">
        <v>6</v>
      </c>
      <c r="G27" s="360">
        <f t="shared" ca="1" si="0"/>
        <v>26.355</v>
      </c>
      <c r="H27" s="360">
        <f t="shared" ca="1" si="1"/>
        <v>27.673999999999999</v>
      </c>
      <c r="I27" s="360">
        <f t="shared" ca="1" si="2"/>
        <v>29.056999999999999</v>
      </c>
      <c r="J27" s="360">
        <f t="shared" ca="1" si="3"/>
        <v>30.510999999999999</v>
      </c>
      <c r="K27" s="360">
        <f t="shared" ca="1" si="4"/>
        <v>32.036000000000001</v>
      </c>
      <c r="L27" s="321"/>
      <c r="M27" s="293" t="s">
        <v>588</v>
      </c>
      <c r="N27" s="290" t="str">
        <f t="shared" si="5"/>
        <v>01290C</v>
      </c>
      <c r="O27" s="361" t="str">
        <f t="shared" si="6"/>
        <v>107</v>
      </c>
      <c r="P27" s="290" t="str">
        <f t="shared" si="7"/>
        <v xml:space="preserve">Bilingual Program Aide </v>
      </c>
      <c r="Q27" s="362" cm="1">
        <f t="array" aca="1" ref="Q27" ca="1">ROUND(IF($M27="Y",VLOOKUP($N27,INDIRECT($O$3),Q$8,0)*INDIRECT($N$2),VLOOKUP($N27,INDIRECT($O$3),Q$8,0)),IF(LEFT($C27,1)="N",3,0))</f>
        <v>26.355</v>
      </c>
      <c r="R27" s="362" cm="1">
        <f t="array" aca="1" ref="R27" ca="1">ROUND(IF($M27="Y",VLOOKUP($N27,INDIRECT($O$3),R$8,0)*INDIRECT($N$2),VLOOKUP($N27,INDIRECT($O$3),R$8,0)),IF(LEFT($C27,1)="N",3,0))</f>
        <v>27.673999999999999</v>
      </c>
      <c r="S27" s="362" cm="1">
        <f t="array" aca="1" ref="S27" ca="1">ROUND(IF($M27="Y",VLOOKUP($N27,INDIRECT($O$3),S$8,0)*INDIRECT($N$2),VLOOKUP($N27,INDIRECT($O$3),S$8,0)),IF(LEFT($C27,1)="N",3,0))</f>
        <v>29.056999999999999</v>
      </c>
      <c r="T27" s="362" cm="1">
        <f t="array" aca="1" ref="T27" ca="1">ROUND(IF($M27="Y",VLOOKUP($N27,INDIRECT($O$3),T$8,0)*INDIRECT($N$2),VLOOKUP($N27,INDIRECT($O$3),T$8,0)),IF(LEFT($C27,1)="N",3,0))</f>
        <v>30.510999999999999</v>
      </c>
      <c r="U27" s="362" cm="1">
        <f t="array" aca="1" ref="U27" ca="1">ROUND(IF($M27="Y",VLOOKUP($N27,INDIRECT($O$3),U$8,0)*INDIRECT($N$2),VLOOKUP($N27,INDIRECT($O$3),U$8,0)),IF(LEFT($C27,1)="N",3,0))</f>
        <v>32.036000000000001</v>
      </c>
      <c r="W27" s="363" t="str">
        <f t="shared" si="26"/>
        <v>Y</v>
      </c>
      <c r="X27" s="313" t="str">
        <f t="shared" si="27"/>
        <v>01290C</v>
      </c>
      <c r="Y27" s="364" t="str">
        <f t="shared" si="28"/>
        <v>107</v>
      </c>
      <c r="Z27" s="313" t="str">
        <f t="shared" si="29"/>
        <v xml:space="preserve">Bilingual Program Aide </v>
      </c>
      <c r="AA27" s="365">
        <f t="shared" ca="1" si="30"/>
        <v>26.355</v>
      </c>
      <c r="AB27" s="365">
        <f t="shared" ca="1" si="31"/>
        <v>27.673999999999999</v>
      </c>
      <c r="AC27" s="365">
        <f t="shared" ca="1" si="32"/>
        <v>29.056999999999999</v>
      </c>
      <c r="AD27" s="365">
        <f t="shared" ca="1" si="33"/>
        <v>30.510999999999999</v>
      </c>
      <c r="AE27" s="365">
        <f t="shared" ca="1" si="34"/>
        <v>32.036000000000001</v>
      </c>
    </row>
    <row r="28" spans="1:31">
      <c r="A28" s="357" t="s">
        <v>552</v>
      </c>
      <c r="B28" s="358">
        <v>155</v>
      </c>
      <c r="C28" s="357" t="s">
        <v>43</v>
      </c>
      <c r="D28" s="359" t="s">
        <v>551</v>
      </c>
      <c r="E28" s="357">
        <v>338</v>
      </c>
      <c r="F28" s="357">
        <v>7</v>
      </c>
      <c r="G28" s="360">
        <f t="shared" ca="1" si="0"/>
        <v>30.670999999999999</v>
      </c>
      <c r="H28" s="360">
        <f t="shared" ca="1" si="1"/>
        <v>32.206000000000003</v>
      </c>
      <c r="I28" s="360">
        <f t="shared" ca="1" si="2"/>
        <v>33.816000000000003</v>
      </c>
      <c r="J28" s="360">
        <f t="shared" ca="1" si="3"/>
        <v>35.506</v>
      </c>
      <c r="K28" s="360">
        <f t="shared" ca="1" si="4"/>
        <v>37.283000000000001</v>
      </c>
      <c r="L28" s="321"/>
      <c r="M28" s="293" t="s">
        <v>588</v>
      </c>
      <c r="N28" s="290" t="str">
        <f t="shared" si="5"/>
        <v>59412C</v>
      </c>
      <c r="O28" s="361">
        <f t="shared" si="6"/>
        <v>155</v>
      </c>
      <c r="P28" s="290" t="str">
        <f t="shared" si="7"/>
        <v>Body Worn Cameras Specialist</v>
      </c>
      <c r="Q28" s="362" cm="1">
        <f t="array" aca="1" ref="Q28" ca="1">ROUND(IF($M28="Y",VLOOKUP($N28,INDIRECT($O$3),Q$8,0)*INDIRECT($N$2),VLOOKUP($N28,INDIRECT($O$3),Q$8,0)),IF(LEFT($C28,1)="N",3,0))</f>
        <v>30.670999999999999</v>
      </c>
      <c r="R28" s="362" cm="1">
        <f t="array" aca="1" ref="R28" ca="1">ROUND(IF($M28="Y",VLOOKUP($N28,INDIRECT($O$3),R$8,0)*INDIRECT($N$2),VLOOKUP($N28,INDIRECT($O$3),R$8,0)),IF(LEFT($C28,1)="N",3,0))</f>
        <v>32.206000000000003</v>
      </c>
      <c r="S28" s="362" cm="1">
        <f t="array" aca="1" ref="S28" ca="1">ROUND(IF($M28="Y",VLOOKUP($N28,INDIRECT($O$3),S$8,0)*INDIRECT($N$2),VLOOKUP($N28,INDIRECT($O$3),S$8,0)),IF(LEFT($C28,1)="N",3,0))</f>
        <v>33.816000000000003</v>
      </c>
      <c r="T28" s="362" cm="1">
        <f t="array" aca="1" ref="T28" ca="1">ROUND(IF($M28="Y",VLOOKUP($N28,INDIRECT($O$3),T$8,0)*INDIRECT($N$2),VLOOKUP($N28,INDIRECT($O$3),T$8,0)),IF(LEFT($C28,1)="N",3,0))</f>
        <v>35.506</v>
      </c>
      <c r="U28" s="362" cm="1">
        <f t="array" aca="1" ref="U28" ca="1">ROUND(IF($M28="Y",VLOOKUP($N28,INDIRECT($O$3),U$8,0)*INDIRECT($N$2),VLOOKUP($N28,INDIRECT($O$3),U$8,0)),IF(LEFT($C28,1)="N",3,0))</f>
        <v>37.283000000000001</v>
      </c>
      <c r="W28" s="363" t="str">
        <f t="shared" si="26"/>
        <v>Y</v>
      </c>
      <c r="X28" s="313" t="str">
        <f t="shared" si="27"/>
        <v>59412C</v>
      </c>
      <c r="Y28" s="364">
        <f t="shared" si="28"/>
        <v>155</v>
      </c>
      <c r="Z28" s="313" t="str">
        <f t="shared" si="29"/>
        <v>Body Worn Cameras Specialist</v>
      </c>
      <c r="AA28" s="365">
        <f t="shared" ca="1" si="30"/>
        <v>30.670999999999999</v>
      </c>
      <c r="AB28" s="365">
        <f t="shared" ca="1" si="31"/>
        <v>32.206000000000003</v>
      </c>
      <c r="AC28" s="365">
        <f t="shared" ca="1" si="32"/>
        <v>33.816000000000003</v>
      </c>
      <c r="AD28" s="365">
        <f t="shared" ca="1" si="33"/>
        <v>35.506</v>
      </c>
      <c r="AE28" s="365">
        <f t="shared" ca="1" si="34"/>
        <v>37.283000000000001</v>
      </c>
    </row>
    <row r="29" spans="1:31">
      <c r="A29" s="357" t="s">
        <v>73</v>
      </c>
      <c r="B29" s="358">
        <v>151</v>
      </c>
      <c r="C29" s="357" t="s">
        <v>43</v>
      </c>
      <c r="D29" s="359" t="s">
        <v>74</v>
      </c>
      <c r="E29" s="357">
        <v>218</v>
      </c>
      <c r="F29" s="357">
        <v>4</v>
      </c>
      <c r="G29" s="360">
        <f t="shared" ca="1" si="0"/>
        <v>21.986999999999998</v>
      </c>
      <c r="H29" s="360">
        <f t="shared" ca="1" si="1"/>
        <v>23.087</v>
      </c>
      <c r="I29" s="360">
        <f t="shared" ca="1" si="2"/>
        <v>24.241</v>
      </c>
      <c r="J29" s="360">
        <f t="shared" ca="1" si="3"/>
        <v>25.452000000000002</v>
      </c>
      <c r="K29" s="360">
        <f t="shared" ca="1" si="4"/>
        <v>26.725999999999999</v>
      </c>
      <c r="L29" s="321"/>
      <c r="M29" s="293" t="s">
        <v>588</v>
      </c>
      <c r="N29" s="290" t="str">
        <f t="shared" si="5"/>
        <v>01447C</v>
      </c>
      <c r="O29" s="361">
        <f t="shared" si="6"/>
        <v>151</v>
      </c>
      <c r="P29" s="290" t="str">
        <f t="shared" si="7"/>
        <v>Building Services Specialist I</v>
      </c>
      <c r="Q29" s="362" cm="1">
        <f t="array" aca="1" ref="Q29" ca="1">ROUND(IF($M29="Y",VLOOKUP($N29,INDIRECT($O$3),Q$8,0)*INDIRECT($N$2),VLOOKUP($N29,INDIRECT($O$3),Q$8,0)),IF(LEFT($C29,1)="N",3,0))</f>
        <v>21.986999999999998</v>
      </c>
      <c r="R29" s="362" cm="1">
        <f t="array" aca="1" ref="R29" ca="1">ROUND(IF($M29="Y",VLOOKUP($N29,INDIRECT($O$3),R$8,0)*INDIRECT($N$2),VLOOKUP($N29,INDIRECT($O$3),R$8,0)),IF(LEFT($C29,1)="N",3,0))</f>
        <v>23.087</v>
      </c>
      <c r="S29" s="362" cm="1">
        <f t="array" aca="1" ref="S29" ca="1">ROUND(IF($M29="Y",VLOOKUP($N29,INDIRECT($O$3),S$8,0)*INDIRECT($N$2),VLOOKUP($N29,INDIRECT($O$3),S$8,0)),IF(LEFT($C29,1)="N",3,0))</f>
        <v>24.241</v>
      </c>
      <c r="T29" s="362" cm="1">
        <f t="array" aca="1" ref="T29" ca="1">ROUND(IF($M29="Y",VLOOKUP($N29,INDIRECT($O$3),T$8,0)*INDIRECT($N$2),VLOOKUP($N29,INDIRECT($O$3),T$8,0)),IF(LEFT($C29,1)="N",3,0))</f>
        <v>25.452000000000002</v>
      </c>
      <c r="U29" s="362" cm="1">
        <f t="array" aca="1" ref="U29" ca="1">ROUND(IF($M29="Y",VLOOKUP($N29,INDIRECT($O$3),U$8,0)*INDIRECT($N$2),VLOOKUP($N29,INDIRECT($O$3),U$8,0)),IF(LEFT($C29,1)="N",3,0))</f>
        <v>26.725999999999999</v>
      </c>
      <c r="W29" s="363" t="str">
        <f t="shared" si="26"/>
        <v>Y</v>
      </c>
      <c r="X29" s="313" t="str">
        <f t="shared" si="27"/>
        <v>01447C</v>
      </c>
      <c r="Y29" s="364">
        <f t="shared" si="28"/>
        <v>151</v>
      </c>
      <c r="Z29" s="313" t="str">
        <f t="shared" si="29"/>
        <v>Building Services Specialist I</v>
      </c>
      <c r="AA29" s="365">
        <f t="shared" ca="1" si="30"/>
        <v>21.986999999999998</v>
      </c>
      <c r="AB29" s="365">
        <f t="shared" ca="1" si="31"/>
        <v>23.087</v>
      </c>
      <c r="AC29" s="365">
        <f t="shared" ca="1" si="32"/>
        <v>24.241</v>
      </c>
      <c r="AD29" s="365">
        <f t="shared" ca="1" si="33"/>
        <v>25.452000000000002</v>
      </c>
      <c r="AE29" s="365">
        <f t="shared" ca="1" si="34"/>
        <v>26.725999999999999</v>
      </c>
    </row>
    <row r="30" spans="1:31">
      <c r="A30" s="357" t="s">
        <v>75</v>
      </c>
      <c r="B30" s="358" t="s">
        <v>76</v>
      </c>
      <c r="C30" s="357" t="s">
        <v>43</v>
      </c>
      <c r="D30" s="359" t="s">
        <v>77</v>
      </c>
      <c r="E30" s="357">
        <v>268</v>
      </c>
      <c r="F30" s="357">
        <v>5</v>
      </c>
      <c r="G30" s="360">
        <f t="shared" ca="1" si="0"/>
        <v>25.279</v>
      </c>
      <c r="H30" s="360">
        <f t="shared" ca="1" si="1"/>
        <v>26.545000000000002</v>
      </c>
      <c r="I30" s="360">
        <f t="shared" ca="1" si="2"/>
        <v>27.87</v>
      </c>
      <c r="J30" s="360">
        <f t="shared" ca="1" si="3"/>
        <v>29.263999999999999</v>
      </c>
      <c r="K30" s="360">
        <f t="shared" ca="1" si="4"/>
        <v>30.728000000000002</v>
      </c>
      <c r="L30" s="321"/>
      <c r="M30" s="293" t="s">
        <v>588</v>
      </c>
      <c r="N30" s="290" t="str">
        <f t="shared" si="5"/>
        <v>01448C</v>
      </c>
      <c r="O30" s="361" t="str">
        <f t="shared" si="6"/>
        <v>060</v>
      </c>
      <c r="P30" s="290" t="str">
        <f t="shared" si="7"/>
        <v>Building Services Specialist II</v>
      </c>
      <c r="Q30" s="362" cm="1">
        <f t="array" aca="1" ref="Q30" ca="1">ROUND(IF($M30="Y",VLOOKUP($N30,INDIRECT($O$3),Q$8,0)*INDIRECT($N$2),VLOOKUP($N30,INDIRECT($O$3),Q$8,0)),IF(LEFT($C30,1)="N",3,0))</f>
        <v>25.279</v>
      </c>
      <c r="R30" s="362" cm="1">
        <f t="array" aca="1" ref="R30" ca="1">ROUND(IF($M30="Y",VLOOKUP($N30,INDIRECT($O$3),R$8,0)*INDIRECT($N$2),VLOOKUP($N30,INDIRECT($O$3),R$8,0)),IF(LEFT($C30,1)="N",3,0))</f>
        <v>26.545000000000002</v>
      </c>
      <c r="S30" s="362" cm="1">
        <f t="array" aca="1" ref="S30" ca="1">ROUND(IF($M30="Y",VLOOKUP($N30,INDIRECT($O$3),S$8,0)*INDIRECT($N$2),VLOOKUP($N30,INDIRECT($O$3),S$8,0)),IF(LEFT($C30,1)="N",3,0))</f>
        <v>27.87</v>
      </c>
      <c r="T30" s="362" cm="1">
        <f t="array" aca="1" ref="T30" ca="1">ROUND(IF($M30="Y",VLOOKUP($N30,INDIRECT($O$3),T$8,0)*INDIRECT($N$2),VLOOKUP($N30,INDIRECT($O$3),T$8,0)),IF(LEFT($C30,1)="N",3,0))</f>
        <v>29.263999999999999</v>
      </c>
      <c r="U30" s="362" cm="1">
        <f t="array" aca="1" ref="U30" ca="1">ROUND(IF($M30="Y",VLOOKUP($N30,INDIRECT($O$3),U$8,0)*INDIRECT($N$2),VLOOKUP($N30,INDIRECT($O$3),U$8,0)),IF(LEFT($C30,1)="N",3,0))</f>
        <v>30.728000000000002</v>
      </c>
      <c r="W30" s="363" t="str">
        <f t="shared" si="26"/>
        <v>Y</v>
      </c>
      <c r="X30" s="313" t="str">
        <f t="shared" si="27"/>
        <v>01448C</v>
      </c>
      <c r="Y30" s="364" t="str">
        <f t="shared" si="28"/>
        <v>060</v>
      </c>
      <c r="Z30" s="313" t="str">
        <f t="shared" si="29"/>
        <v>Building Services Specialist II</v>
      </c>
      <c r="AA30" s="365">
        <f t="shared" ca="1" si="30"/>
        <v>25.279</v>
      </c>
      <c r="AB30" s="365">
        <f t="shared" ca="1" si="31"/>
        <v>26.545000000000002</v>
      </c>
      <c r="AC30" s="365">
        <f t="shared" ca="1" si="32"/>
        <v>27.87</v>
      </c>
      <c r="AD30" s="365">
        <f t="shared" ca="1" si="33"/>
        <v>29.263999999999999</v>
      </c>
      <c r="AE30" s="365">
        <f t="shared" ca="1" si="34"/>
        <v>30.728000000000002</v>
      </c>
    </row>
    <row r="31" spans="1:31">
      <c r="A31" s="368" t="s">
        <v>19</v>
      </c>
      <c r="B31" s="358" t="s">
        <v>577</v>
      </c>
      <c r="C31" s="368" t="s">
        <v>21</v>
      </c>
      <c r="D31" s="369" t="s">
        <v>22</v>
      </c>
      <c r="E31" s="368">
        <v>435</v>
      </c>
      <c r="F31" s="368">
        <v>9</v>
      </c>
      <c r="G31" s="360">
        <f t="shared" ca="1" si="0"/>
        <v>78166</v>
      </c>
      <c r="H31" s="360">
        <f t="shared" ca="1" si="1"/>
        <v>82075</v>
      </c>
      <c r="I31" s="360">
        <f t="shared" ca="1" si="2"/>
        <v>86179</v>
      </c>
      <c r="J31" s="360">
        <f t="shared" ca="1" si="3"/>
        <v>90489</v>
      </c>
      <c r="K31" s="360">
        <f t="shared" ca="1" si="4"/>
        <v>95013</v>
      </c>
      <c r="L31" s="321"/>
      <c r="M31" s="293" t="s">
        <v>588</v>
      </c>
      <c r="N31" s="290" t="str">
        <f t="shared" si="5"/>
        <v>01458C</v>
      </c>
      <c r="O31" s="361" t="str">
        <f t="shared" si="6"/>
        <v>129</v>
      </c>
      <c r="P31" s="290" t="str">
        <f t="shared" si="7"/>
        <v xml:space="preserve">Buyer </v>
      </c>
      <c r="Q31" s="362" cm="1">
        <f t="array" aca="1" ref="Q31" ca="1">ROUND(IF($M31="Y",VLOOKUP($N31,INDIRECT($O$3),Q$8,0)*INDIRECT($N$2),VLOOKUP($N31,INDIRECT($O$3),Q$8,0)),IF(LEFT($C31,1)="N",3,0))</f>
        <v>78166</v>
      </c>
      <c r="R31" s="362" cm="1">
        <f t="array" aca="1" ref="R31" ca="1">ROUND(IF($M31="Y",VLOOKUP($N31,INDIRECT($O$3),R$8,0)*INDIRECT($N$2),VLOOKUP($N31,INDIRECT($O$3),R$8,0)),IF(LEFT($C31,1)="N",3,0))</f>
        <v>82075</v>
      </c>
      <c r="S31" s="362" cm="1">
        <f t="array" aca="1" ref="S31" ca="1">ROUND(IF($M31="Y",VLOOKUP($N31,INDIRECT($O$3),S$8,0)*INDIRECT($N$2),VLOOKUP($N31,INDIRECT($O$3),S$8,0)),IF(LEFT($C31,1)="N",3,0))</f>
        <v>86179</v>
      </c>
      <c r="T31" s="362" cm="1">
        <f t="array" aca="1" ref="T31" ca="1">ROUND(IF($M31="Y",VLOOKUP($N31,INDIRECT($O$3),T$8,0)*INDIRECT($N$2),VLOOKUP($N31,INDIRECT($O$3),T$8,0)),IF(LEFT($C31,1)="N",3,0))</f>
        <v>90489</v>
      </c>
      <c r="U31" s="362" cm="1">
        <f t="array" aca="1" ref="U31" ca="1">ROUND(IF($M31="Y",VLOOKUP($N31,INDIRECT($O$3),U$8,0)*INDIRECT($N$2),VLOOKUP($N31,INDIRECT($O$3),U$8,0)),IF(LEFT($C31,1)="N",3,0))</f>
        <v>95013</v>
      </c>
      <c r="W31" s="363" t="str">
        <f t="shared" si="26"/>
        <v>Y</v>
      </c>
      <c r="X31" s="313" t="str">
        <f t="shared" si="27"/>
        <v>01458C</v>
      </c>
      <c r="Y31" s="364" t="str">
        <f t="shared" si="28"/>
        <v>129</v>
      </c>
      <c r="Z31" s="313" t="str">
        <f t="shared" si="29"/>
        <v xml:space="preserve">Buyer </v>
      </c>
      <c r="AA31" s="365">
        <f t="shared" ca="1" si="30"/>
        <v>37.58</v>
      </c>
      <c r="AB31" s="365">
        <f t="shared" ca="1" si="31"/>
        <v>39.46</v>
      </c>
      <c r="AC31" s="365">
        <f t="shared" ca="1" si="32"/>
        <v>41.433</v>
      </c>
      <c r="AD31" s="365">
        <f t="shared" ca="1" si="33"/>
        <v>43.504999999999995</v>
      </c>
      <c r="AE31" s="365">
        <f t="shared" ca="1" si="34"/>
        <v>45.68</v>
      </c>
    </row>
    <row r="32" spans="1:31">
      <c r="A32" s="368" t="s">
        <v>23</v>
      </c>
      <c r="B32" s="358" t="s">
        <v>24</v>
      </c>
      <c r="C32" s="368" t="s">
        <v>21</v>
      </c>
      <c r="D32" s="370" t="s">
        <v>25</v>
      </c>
      <c r="E32" s="368">
        <v>383</v>
      </c>
      <c r="F32" s="368">
        <v>8</v>
      </c>
      <c r="G32" s="360">
        <f t="shared" ca="1" si="0"/>
        <v>71320</v>
      </c>
      <c r="H32" s="360">
        <f t="shared" ca="1" si="1"/>
        <v>74886</v>
      </c>
      <c r="I32" s="360">
        <f t="shared" ca="1" si="2"/>
        <v>78630</v>
      </c>
      <c r="J32" s="360">
        <f t="shared" ca="1" si="3"/>
        <v>82562</v>
      </c>
      <c r="K32" s="360">
        <f t="shared" ca="1" si="4"/>
        <v>86689</v>
      </c>
      <c r="L32" s="321"/>
      <c r="M32" s="293" t="s">
        <v>588</v>
      </c>
      <c r="N32" s="290" t="str">
        <f t="shared" si="5"/>
        <v>01530C</v>
      </c>
      <c r="O32" s="361" t="str">
        <f t="shared" si="6"/>
        <v>097</v>
      </c>
      <c r="P32" s="290" t="str">
        <f t="shared" si="7"/>
        <v xml:space="preserve">Case Investigator </v>
      </c>
      <c r="Q32" s="362" cm="1">
        <f t="array" aca="1" ref="Q32" ca="1">ROUND(IF($M32="Y",VLOOKUP($N32,INDIRECT($O$3),Q$8,0)*INDIRECT($N$2),VLOOKUP($N32,INDIRECT($O$3),Q$8,0)),IF(LEFT($C32,1)="N",3,0))</f>
        <v>71320</v>
      </c>
      <c r="R32" s="362" cm="1">
        <f t="array" aca="1" ref="R32" ca="1">ROUND(IF($M32="Y",VLOOKUP($N32,INDIRECT($O$3),R$8,0)*INDIRECT($N$2),VLOOKUP($N32,INDIRECT($O$3),R$8,0)),IF(LEFT($C32,1)="N",3,0))</f>
        <v>74886</v>
      </c>
      <c r="S32" s="362" cm="1">
        <f t="array" aca="1" ref="S32" ca="1">ROUND(IF($M32="Y",VLOOKUP($N32,INDIRECT($O$3),S$8,0)*INDIRECT($N$2),VLOOKUP($N32,INDIRECT($O$3),S$8,0)),IF(LEFT($C32,1)="N",3,0))</f>
        <v>78630</v>
      </c>
      <c r="T32" s="362" cm="1">
        <f t="array" aca="1" ref="T32" ca="1">ROUND(IF($M32="Y",VLOOKUP($N32,INDIRECT($O$3),T$8,0)*INDIRECT($N$2),VLOOKUP($N32,INDIRECT($O$3),T$8,0)),IF(LEFT($C32,1)="N",3,0))</f>
        <v>82562</v>
      </c>
      <c r="U32" s="362" cm="1">
        <f t="array" aca="1" ref="U32" ca="1">ROUND(IF($M32="Y",VLOOKUP($N32,INDIRECT($O$3),U$8,0)*INDIRECT($N$2),VLOOKUP($N32,INDIRECT($O$3),U$8,0)),IF(LEFT($C32,1)="N",3,0))</f>
        <v>86689</v>
      </c>
      <c r="W32" s="363" t="str">
        <f t="shared" si="26"/>
        <v>Y</v>
      </c>
      <c r="X32" s="313" t="str">
        <f t="shared" si="27"/>
        <v>01530C</v>
      </c>
      <c r="Y32" s="364" t="str">
        <f t="shared" si="28"/>
        <v>097</v>
      </c>
      <c r="Z32" s="313" t="str">
        <f t="shared" si="29"/>
        <v xml:space="preserve">Case Investigator </v>
      </c>
      <c r="AA32" s="365">
        <f t="shared" ca="1" si="30"/>
        <v>34.288999999999994</v>
      </c>
      <c r="AB32" s="365">
        <f t="shared" ca="1" si="31"/>
        <v>36.003</v>
      </c>
      <c r="AC32" s="365">
        <f t="shared" ca="1" si="32"/>
        <v>37.802999999999997</v>
      </c>
      <c r="AD32" s="365">
        <f t="shared" ca="1" si="33"/>
        <v>39.693999999999996</v>
      </c>
      <c r="AE32" s="365">
        <f t="shared" ca="1" si="34"/>
        <v>41.677999999999997</v>
      </c>
    </row>
    <row r="33" spans="1:31">
      <c r="A33" s="357" t="s">
        <v>78</v>
      </c>
      <c r="B33" s="358" t="s">
        <v>79</v>
      </c>
      <c r="C33" s="357" t="s">
        <v>43</v>
      </c>
      <c r="D33" s="359" t="s">
        <v>80</v>
      </c>
      <c r="E33" s="357">
        <v>240</v>
      </c>
      <c r="F33" s="357">
        <v>5</v>
      </c>
      <c r="G33" s="360">
        <f t="shared" ca="1" si="0"/>
        <v>23.082000000000001</v>
      </c>
      <c r="H33" s="360">
        <f t="shared" ca="1" si="1"/>
        <v>24.234999999999999</v>
      </c>
      <c r="I33" s="360">
        <f t="shared" ca="1" si="2"/>
        <v>25.446999999999999</v>
      </c>
      <c r="J33" s="360">
        <f t="shared" ca="1" si="3"/>
        <v>26.72</v>
      </c>
      <c r="K33" s="360">
        <f t="shared" ca="1" si="4"/>
        <v>28.056000000000001</v>
      </c>
      <c r="L33" s="321"/>
      <c r="M33" s="293" t="s">
        <v>588</v>
      </c>
      <c r="N33" s="290" t="str">
        <f t="shared" si="5"/>
        <v>01610C</v>
      </c>
      <c r="O33" s="361" t="str">
        <f t="shared" si="6"/>
        <v>111</v>
      </c>
      <c r="P33" s="290" t="str">
        <f t="shared" si="7"/>
        <v xml:space="preserve">Central Alarm Station Oper </v>
      </c>
      <c r="Q33" s="362" cm="1">
        <f t="array" aca="1" ref="Q33" ca="1">ROUND(IF($M33="Y",VLOOKUP($N33,INDIRECT($O$3),Q$8,0)*INDIRECT($N$2),VLOOKUP($N33,INDIRECT($O$3),Q$8,0)),IF(LEFT($C33,1)="N",3,0))</f>
        <v>23.082000000000001</v>
      </c>
      <c r="R33" s="362" cm="1">
        <f t="array" aca="1" ref="R33" ca="1">ROUND(IF($M33="Y",VLOOKUP($N33,INDIRECT($O$3),R$8,0)*INDIRECT($N$2),VLOOKUP($N33,INDIRECT($O$3),R$8,0)),IF(LEFT($C33,1)="N",3,0))</f>
        <v>24.234999999999999</v>
      </c>
      <c r="S33" s="362" cm="1">
        <f t="array" aca="1" ref="S33" ca="1">ROUND(IF($M33="Y",VLOOKUP($N33,INDIRECT($O$3),S$8,0)*INDIRECT($N$2),VLOOKUP($N33,INDIRECT($O$3),S$8,0)),IF(LEFT($C33,1)="N",3,0))</f>
        <v>25.446999999999999</v>
      </c>
      <c r="T33" s="362" cm="1">
        <f t="array" aca="1" ref="T33" ca="1">ROUND(IF($M33="Y",VLOOKUP($N33,INDIRECT($O$3),T$8,0)*INDIRECT($N$2),VLOOKUP($N33,INDIRECT($O$3),T$8,0)),IF(LEFT($C33,1)="N",3,0))</f>
        <v>26.72</v>
      </c>
      <c r="U33" s="362" cm="1">
        <f t="array" aca="1" ref="U33" ca="1">ROUND(IF($M33="Y",VLOOKUP($N33,INDIRECT($O$3),U$8,0)*INDIRECT($N$2),VLOOKUP($N33,INDIRECT($O$3),U$8,0)),IF(LEFT($C33,1)="N",3,0))</f>
        <v>28.056000000000001</v>
      </c>
      <c r="W33" s="363" t="str">
        <f t="shared" si="26"/>
        <v>Y</v>
      </c>
      <c r="X33" s="313" t="str">
        <f t="shared" si="27"/>
        <v>01610C</v>
      </c>
      <c r="Y33" s="364" t="str">
        <f t="shared" si="28"/>
        <v>111</v>
      </c>
      <c r="Z33" s="313" t="str">
        <f t="shared" si="29"/>
        <v xml:space="preserve">Central Alarm Station Oper </v>
      </c>
      <c r="AA33" s="365">
        <f t="shared" ca="1" si="30"/>
        <v>23.082000000000001</v>
      </c>
      <c r="AB33" s="365">
        <f t="shared" ca="1" si="31"/>
        <v>24.234999999999999</v>
      </c>
      <c r="AC33" s="365">
        <f t="shared" ca="1" si="32"/>
        <v>25.446999999999999</v>
      </c>
      <c r="AD33" s="365">
        <f t="shared" ca="1" si="33"/>
        <v>26.72</v>
      </c>
      <c r="AE33" s="365">
        <f t="shared" ca="1" si="34"/>
        <v>28.056000000000001</v>
      </c>
    </row>
    <row r="34" spans="1:31">
      <c r="A34" s="357" t="s">
        <v>81</v>
      </c>
      <c r="B34" s="358" t="s">
        <v>82</v>
      </c>
      <c r="C34" s="357" t="s">
        <v>43</v>
      </c>
      <c r="D34" s="359" t="s">
        <v>83</v>
      </c>
      <c r="E34" s="357">
        <v>273</v>
      </c>
      <c r="F34" s="357">
        <v>6</v>
      </c>
      <c r="G34" s="360">
        <f t="shared" ca="1" si="0"/>
        <v>26.355</v>
      </c>
      <c r="H34" s="360">
        <f t="shared" ca="1" si="1"/>
        <v>27.673999999999999</v>
      </c>
      <c r="I34" s="360">
        <f t="shared" ca="1" si="2"/>
        <v>29.056999999999999</v>
      </c>
      <c r="J34" s="360">
        <f t="shared" ca="1" si="3"/>
        <v>30.510999999999999</v>
      </c>
      <c r="K34" s="360">
        <f t="shared" ca="1" si="4"/>
        <v>32.036000000000001</v>
      </c>
      <c r="L34" s="321"/>
      <c r="M34" s="293" t="s">
        <v>588</v>
      </c>
      <c r="N34" s="290" t="str">
        <f t="shared" si="5"/>
        <v>11020C</v>
      </c>
      <c r="O34" s="361" t="str">
        <f t="shared" si="6"/>
        <v>063</v>
      </c>
      <c r="P34" s="290" t="str">
        <f t="shared" si="7"/>
        <v xml:space="preserve">Claims Specialist </v>
      </c>
      <c r="Q34" s="362" cm="1">
        <f t="array" aca="1" ref="Q34" ca="1">ROUND(IF($M34="Y",VLOOKUP($N34,INDIRECT($O$3),Q$8,0)*INDIRECT($N$2),VLOOKUP($N34,INDIRECT($O$3),Q$8,0)),IF(LEFT($C34,1)="N",3,0))</f>
        <v>26.355</v>
      </c>
      <c r="R34" s="362" cm="1">
        <f t="array" aca="1" ref="R34" ca="1">ROUND(IF($M34="Y",VLOOKUP($N34,INDIRECT($O$3),R$8,0)*INDIRECT($N$2),VLOOKUP($N34,INDIRECT($O$3),R$8,0)),IF(LEFT($C34,1)="N",3,0))</f>
        <v>27.673999999999999</v>
      </c>
      <c r="S34" s="362" cm="1">
        <f t="array" aca="1" ref="S34" ca="1">ROUND(IF($M34="Y",VLOOKUP($N34,INDIRECT($O$3),S$8,0)*INDIRECT($N$2),VLOOKUP($N34,INDIRECT($O$3),S$8,0)),IF(LEFT($C34,1)="N",3,0))</f>
        <v>29.056999999999999</v>
      </c>
      <c r="T34" s="362" cm="1">
        <f t="array" aca="1" ref="T34" ca="1">ROUND(IF($M34="Y",VLOOKUP($N34,INDIRECT($O$3),T$8,0)*INDIRECT($N$2),VLOOKUP($N34,INDIRECT($O$3),T$8,0)),IF(LEFT($C34,1)="N",3,0))</f>
        <v>30.510999999999999</v>
      </c>
      <c r="U34" s="362" cm="1">
        <f t="array" aca="1" ref="U34" ca="1">ROUND(IF($M34="Y",VLOOKUP($N34,INDIRECT($O$3),U$8,0)*INDIRECT($N$2),VLOOKUP($N34,INDIRECT($O$3),U$8,0)),IF(LEFT($C34,1)="N",3,0))</f>
        <v>32.036000000000001</v>
      </c>
      <c r="W34" s="363" t="str">
        <f t="shared" si="26"/>
        <v>Y</v>
      </c>
      <c r="X34" s="313" t="str">
        <f t="shared" si="27"/>
        <v>11020C</v>
      </c>
      <c r="Y34" s="364" t="str">
        <f t="shared" si="28"/>
        <v>063</v>
      </c>
      <c r="Z34" s="313" t="str">
        <f t="shared" si="29"/>
        <v xml:space="preserve">Claims Specialist </v>
      </c>
      <c r="AA34" s="365">
        <f t="shared" ca="1" si="30"/>
        <v>26.355</v>
      </c>
      <c r="AB34" s="365">
        <f t="shared" ca="1" si="31"/>
        <v>27.673999999999999</v>
      </c>
      <c r="AC34" s="365">
        <f t="shared" ca="1" si="32"/>
        <v>29.056999999999999</v>
      </c>
      <c r="AD34" s="365">
        <f t="shared" ca="1" si="33"/>
        <v>30.510999999999999</v>
      </c>
      <c r="AE34" s="365">
        <f t="shared" ca="1" si="34"/>
        <v>32.036000000000001</v>
      </c>
    </row>
    <row r="35" spans="1:31">
      <c r="A35" s="357" t="s">
        <v>84</v>
      </c>
      <c r="B35" s="358" t="s">
        <v>87</v>
      </c>
      <c r="C35" s="357" t="s">
        <v>43</v>
      </c>
      <c r="D35" s="359" t="s">
        <v>85</v>
      </c>
      <c r="E35" s="357">
        <v>311</v>
      </c>
      <c r="F35" s="357">
        <v>6</v>
      </c>
      <c r="G35" s="360">
        <f t="shared" ref="G35" si="35">Q35</f>
        <v>28.513000000000002</v>
      </c>
      <c r="H35" s="360">
        <f t="shared" ref="H35" si="36">R35</f>
        <v>29.94</v>
      </c>
      <c r="I35" s="360">
        <f t="shared" ref="I35" si="37">S35</f>
        <v>31.436</v>
      </c>
      <c r="J35" s="360">
        <f t="shared" ref="J35" si="38">T35</f>
        <v>33.008000000000003</v>
      </c>
      <c r="K35" s="360">
        <f t="shared" ref="K35" si="39">U35</f>
        <v>34.658999999999999</v>
      </c>
      <c r="L35" s="321"/>
      <c r="M35" s="293" t="s">
        <v>588</v>
      </c>
      <c r="N35" s="290" t="str">
        <f t="shared" si="5"/>
        <v>02236C</v>
      </c>
      <c r="O35" s="361" t="str">
        <f t="shared" si="6"/>
        <v>143</v>
      </c>
      <c r="P35" s="290" t="str">
        <f t="shared" si="7"/>
        <v>Code Compliance Specialist - Traffic</v>
      </c>
      <c r="Q35" s="400">
        <v>28.513000000000002</v>
      </c>
      <c r="R35" s="400">
        <v>29.94</v>
      </c>
      <c r="S35" s="400">
        <v>31.436</v>
      </c>
      <c r="T35" s="400">
        <v>33.008000000000003</v>
      </c>
      <c r="U35" s="400">
        <v>34.658999999999999</v>
      </c>
      <c r="W35" s="363" t="str">
        <f t="shared" si="26"/>
        <v>Y</v>
      </c>
      <c r="X35" s="313" t="str">
        <f t="shared" si="27"/>
        <v>02236C</v>
      </c>
      <c r="Y35" s="364" t="str">
        <f t="shared" si="28"/>
        <v>143</v>
      </c>
      <c r="Z35" s="313" t="str">
        <f t="shared" si="29"/>
        <v>Code Compliance Specialist - Traffic</v>
      </c>
      <c r="AA35" s="365">
        <f t="shared" si="30"/>
        <v>28.513000000000002</v>
      </c>
      <c r="AB35" s="365">
        <f t="shared" si="31"/>
        <v>29.94</v>
      </c>
      <c r="AC35" s="365">
        <f t="shared" si="32"/>
        <v>31.436</v>
      </c>
      <c r="AD35" s="365">
        <f t="shared" si="33"/>
        <v>33.008000000000003</v>
      </c>
      <c r="AE35" s="365">
        <f t="shared" si="34"/>
        <v>34.658999999999999</v>
      </c>
    </row>
    <row r="36" spans="1:31">
      <c r="A36" s="357" t="s">
        <v>86</v>
      </c>
      <c r="B36" s="358" t="s">
        <v>87</v>
      </c>
      <c r="C36" s="357" t="s">
        <v>43</v>
      </c>
      <c r="D36" s="359" t="s">
        <v>88</v>
      </c>
      <c r="E36" s="357">
        <v>308</v>
      </c>
      <c r="F36" s="357">
        <v>6</v>
      </c>
      <c r="G36" s="360">
        <f t="shared" ca="1" si="0"/>
        <v>28.513000000000002</v>
      </c>
      <c r="H36" s="360">
        <f t="shared" ca="1" si="1"/>
        <v>29.94</v>
      </c>
      <c r="I36" s="360">
        <f t="shared" ca="1" si="2"/>
        <v>31.436</v>
      </c>
      <c r="J36" s="360">
        <f t="shared" ca="1" si="3"/>
        <v>33.009</v>
      </c>
      <c r="K36" s="360">
        <f t="shared" ca="1" si="4"/>
        <v>34.658999999999999</v>
      </c>
      <c r="L36" s="321"/>
      <c r="M36" s="293" t="s">
        <v>588</v>
      </c>
      <c r="N36" s="290" t="str">
        <f t="shared" si="5"/>
        <v>02260C</v>
      </c>
      <c r="O36" s="361" t="str">
        <f t="shared" si="6"/>
        <v>143</v>
      </c>
      <c r="P36" s="290" t="str">
        <f t="shared" si="7"/>
        <v xml:space="preserve">Committee Clerk </v>
      </c>
      <c r="Q36" s="362" cm="1">
        <f t="array" aca="1" ref="Q36" ca="1">ROUND(IF($M36="Y",VLOOKUP($N36,INDIRECT($O$3),Q$8,0)*INDIRECT($N$2),VLOOKUP($N36,INDIRECT($O$3),Q$8,0)),IF(LEFT($C36,1)="N",3,0))</f>
        <v>28.513000000000002</v>
      </c>
      <c r="R36" s="362" cm="1">
        <f t="array" aca="1" ref="R36" ca="1">ROUND(IF($M36="Y",VLOOKUP($N36,INDIRECT($O$3),R$8,0)*INDIRECT($N$2),VLOOKUP($N36,INDIRECT($O$3),R$8,0)),IF(LEFT($C36,1)="N",3,0))</f>
        <v>29.94</v>
      </c>
      <c r="S36" s="362" cm="1">
        <f t="array" aca="1" ref="S36" ca="1">ROUND(IF($M36="Y",VLOOKUP($N36,INDIRECT($O$3),S$8,0)*INDIRECT($N$2),VLOOKUP($N36,INDIRECT($O$3),S$8,0)),IF(LEFT($C36,1)="N",3,0))</f>
        <v>31.436</v>
      </c>
      <c r="T36" s="362" cm="1">
        <f t="array" aca="1" ref="T36" ca="1">ROUND(IF($M36="Y",VLOOKUP($N36,INDIRECT($O$3),T$8,0)*INDIRECT($N$2),VLOOKUP($N36,INDIRECT($O$3),T$8,0)),IF(LEFT($C36,1)="N",3,0))</f>
        <v>33.009</v>
      </c>
      <c r="U36" s="362" cm="1">
        <f t="array" aca="1" ref="U36" ca="1">ROUND(IF($M36="Y",VLOOKUP($N36,INDIRECT($O$3),U$8,0)*INDIRECT($N$2),VLOOKUP($N36,INDIRECT($O$3),U$8,0)),IF(LEFT($C36,1)="N",3,0))</f>
        <v>34.658999999999999</v>
      </c>
      <c r="W36" s="363" t="str">
        <f t="shared" si="26"/>
        <v>Y</v>
      </c>
      <c r="X36" s="313" t="str">
        <f t="shared" si="27"/>
        <v>02260C</v>
      </c>
      <c r="Y36" s="364" t="str">
        <f t="shared" si="28"/>
        <v>143</v>
      </c>
      <c r="Z36" s="313" t="str">
        <f t="shared" si="29"/>
        <v xml:space="preserve">Committee Clerk </v>
      </c>
      <c r="AA36" s="365">
        <f t="shared" ca="1" si="30"/>
        <v>28.513000000000002</v>
      </c>
      <c r="AB36" s="365">
        <f t="shared" ca="1" si="31"/>
        <v>29.94</v>
      </c>
      <c r="AC36" s="365">
        <f t="shared" ca="1" si="32"/>
        <v>31.436</v>
      </c>
      <c r="AD36" s="365">
        <f t="shared" ca="1" si="33"/>
        <v>33.009</v>
      </c>
      <c r="AE36" s="365">
        <f t="shared" ca="1" si="34"/>
        <v>34.658999999999999</v>
      </c>
    </row>
    <row r="37" spans="1:31">
      <c r="A37" s="357" t="s">
        <v>573</v>
      </c>
      <c r="B37" s="358" t="s">
        <v>574</v>
      </c>
      <c r="C37" s="357" t="s">
        <v>43</v>
      </c>
      <c r="D37" s="359" t="s">
        <v>575</v>
      </c>
      <c r="E37" s="357">
        <v>348</v>
      </c>
      <c r="F37" s="357">
        <v>7</v>
      </c>
      <c r="G37" s="360">
        <f t="shared" ca="1" si="0"/>
        <v>31.79</v>
      </c>
      <c r="H37" s="360">
        <f t="shared" ca="1" si="1"/>
        <v>33.377000000000002</v>
      </c>
      <c r="I37" s="360">
        <f t="shared" ca="1" si="2"/>
        <v>35.045999999999999</v>
      </c>
      <c r="J37" s="360">
        <f t="shared" ca="1" si="3"/>
        <v>36.798999999999999</v>
      </c>
      <c r="K37" s="360">
        <f t="shared" ca="1" si="4"/>
        <v>38.639000000000003</v>
      </c>
      <c r="L37" s="321"/>
      <c r="M37" s="293" t="s">
        <v>588</v>
      </c>
      <c r="N37" s="290" t="str">
        <f t="shared" si="5"/>
        <v>53022C</v>
      </c>
      <c r="O37" s="361" t="str">
        <f t="shared" si="6"/>
        <v>126</v>
      </c>
      <c r="P37" s="290" t="str">
        <f t="shared" si="7"/>
        <v>Community Partnership Liaison</v>
      </c>
      <c r="Q37" s="362" cm="1">
        <f t="array" aca="1" ref="Q37" ca="1">ROUND(IF($M37="Y",VLOOKUP($N37,INDIRECT($O$3),Q$8,0)*INDIRECT($N$2),VLOOKUP($N37,INDIRECT($O$3),Q$8,0)),IF(LEFT($C37,1)="N",3,0))</f>
        <v>31.79</v>
      </c>
      <c r="R37" s="362" cm="1">
        <f t="array" aca="1" ref="R37" ca="1">ROUND(IF($M37="Y",VLOOKUP($N37,INDIRECT($O$3),R$8,0)*INDIRECT($N$2),VLOOKUP($N37,INDIRECT($O$3),R$8,0)),IF(LEFT($C37,1)="N",3,0))</f>
        <v>33.377000000000002</v>
      </c>
      <c r="S37" s="362" cm="1">
        <f t="array" aca="1" ref="S37" ca="1">ROUND(IF($M37="Y",VLOOKUP($N37,INDIRECT($O$3),S$8,0)*INDIRECT($N$2),VLOOKUP($N37,INDIRECT($O$3),S$8,0)),IF(LEFT($C37,1)="N",3,0))</f>
        <v>35.045999999999999</v>
      </c>
      <c r="T37" s="362" cm="1">
        <f t="array" aca="1" ref="T37" ca="1">ROUND(IF($M37="Y",VLOOKUP($N37,INDIRECT($O$3),T$8,0)*INDIRECT($N$2),VLOOKUP($N37,INDIRECT($O$3),T$8,0)),IF(LEFT($C37,1)="N",3,0))</f>
        <v>36.798999999999999</v>
      </c>
      <c r="U37" s="362" cm="1">
        <f t="array" aca="1" ref="U37" ca="1">ROUND(IF($M37="Y",VLOOKUP($N37,INDIRECT($O$3),U$8,0)*INDIRECT($N$2),VLOOKUP($N37,INDIRECT($O$3),U$8,0)),IF(LEFT($C37,1)="N",3,0))</f>
        <v>38.639000000000003</v>
      </c>
      <c r="W37" s="363" t="str">
        <f t="shared" si="26"/>
        <v>Y</v>
      </c>
      <c r="X37" s="313" t="str">
        <f t="shared" si="27"/>
        <v>53022C</v>
      </c>
      <c r="Y37" s="364" t="str">
        <f t="shared" si="28"/>
        <v>126</v>
      </c>
      <c r="Z37" s="313" t="str">
        <f t="shared" si="29"/>
        <v>Community Partnership Liaison</v>
      </c>
      <c r="AA37" s="365">
        <f t="shared" ca="1" si="30"/>
        <v>31.79</v>
      </c>
      <c r="AB37" s="365">
        <f t="shared" ca="1" si="31"/>
        <v>33.377000000000002</v>
      </c>
      <c r="AC37" s="365">
        <f t="shared" ca="1" si="32"/>
        <v>35.045999999999999</v>
      </c>
      <c r="AD37" s="365">
        <f t="shared" ca="1" si="33"/>
        <v>36.798999999999999</v>
      </c>
      <c r="AE37" s="365">
        <f t="shared" ca="1" si="34"/>
        <v>38.639000000000003</v>
      </c>
    </row>
    <row r="38" spans="1:31">
      <c r="A38" s="357" t="s">
        <v>532</v>
      </c>
      <c r="B38" s="358">
        <v>154</v>
      </c>
      <c r="C38" s="357" t="s">
        <v>43</v>
      </c>
      <c r="D38" s="359" t="s">
        <v>533</v>
      </c>
      <c r="E38" s="357">
        <v>355</v>
      </c>
      <c r="F38" s="357">
        <v>7</v>
      </c>
      <c r="G38" s="360">
        <f t="shared" ca="1" si="0"/>
        <v>31.795000000000002</v>
      </c>
      <c r="H38" s="360">
        <f t="shared" ca="1" si="1"/>
        <v>33.378</v>
      </c>
      <c r="I38" s="360">
        <f t="shared" ca="1" si="2"/>
        <v>35.049999999999997</v>
      </c>
      <c r="J38" s="360">
        <f t="shared" ca="1" si="3"/>
        <v>36.796999999999997</v>
      </c>
      <c r="K38" s="360">
        <f t="shared" ca="1" si="4"/>
        <v>38.640999999999998</v>
      </c>
      <c r="L38" s="321"/>
      <c r="M38" s="293" t="s">
        <v>588</v>
      </c>
      <c r="N38" s="290" t="str">
        <f t="shared" si="5"/>
        <v>59409C</v>
      </c>
      <c r="O38" s="361">
        <f t="shared" si="6"/>
        <v>154</v>
      </c>
      <c r="P38" s="290" t="str">
        <f t="shared" si="7"/>
        <v>Community Pet Case Coordinator</v>
      </c>
      <c r="Q38" s="362" cm="1">
        <f t="array" aca="1" ref="Q38" ca="1">ROUND(IF($M38="Y",VLOOKUP($N38,INDIRECT($O$3),Q$8,0)*INDIRECT($N$2),VLOOKUP($N38,INDIRECT($O$3),Q$8,0)),IF(LEFT($C38,1)="N",3,0))</f>
        <v>31.795000000000002</v>
      </c>
      <c r="R38" s="362" cm="1">
        <f t="array" aca="1" ref="R38" ca="1">ROUND(IF($M38="Y",VLOOKUP($N38,INDIRECT($O$3),R$8,0)*INDIRECT($N$2),VLOOKUP($N38,INDIRECT($O$3),R$8,0)),IF(LEFT($C38,1)="N",3,0))</f>
        <v>33.378</v>
      </c>
      <c r="S38" s="362" cm="1">
        <f t="array" aca="1" ref="S38" ca="1">ROUND(IF($M38="Y",VLOOKUP($N38,INDIRECT($O$3),S$8,0)*INDIRECT($N$2),VLOOKUP($N38,INDIRECT($O$3),S$8,0)),IF(LEFT($C38,1)="N",3,0))</f>
        <v>35.049999999999997</v>
      </c>
      <c r="T38" s="362" cm="1">
        <f t="array" aca="1" ref="T38" ca="1">ROUND(IF($M38="Y",VLOOKUP($N38,INDIRECT($O$3),T$8,0)*INDIRECT($N$2),VLOOKUP($N38,INDIRECT($O$3),T$8,0)),IF(LEFT($C38,1)="N",3,0))</f>
        <v>36.796999999999997</v>
      </c>
      <c r="U38" s="362" cm="1">
        <f t="array" aca="1" ref="U38" ca="1">ROUND(IF($M38="Y",VLOOKUP($N38,INDIRECT($O$3),U$8,0)*INDIRECT($N$2),VLOOKUP($N38,INDIRECT($O$3),U$8,0)),IF(LEFT($C38,1)="N",3,0))</f>
        <v>38.640999999999998</v>
      </c>
      <c r="W38" s="363" t="str">
        <f t="shared" si="26"/>
        <v>Y</v>
      </c>
      <c r="X38" s="313" t="str">
        <f t="shared" si="27"/>
        <v>59409C</v>
      </c>
      <c r="Y38" s="364">
        <f t="shared" si="28"/>
        <v>154</v>
      </c>
      <c r="Z38" s="313" t="str">
        <f t="shared" si="29"/>
        <v>Community Pet Case Coordinator</v>
      </c>
      <c r="AA38" s="365">
        <f t="shared" ca="1" si="30"/>
        <v>31.795000000000002</v>
      </c>
      <c r="AB38" s="365">
        <f t="shared" ca="1" si="31"/>
        <v>33.378</v>
      </c>
      <c r="AC38" s="365">
        <f t="shared" ca="1" si="32"/>
        <v>35.049999999999997</v>
      </c>
      <c r="AD38" s="365">
        <f t="shared" ca="1" si="33"/>
        <v>36.796999999999997</v>
      </c>
      <c r="AE38" s="365">
        <f t="shared" ca="1" si="34"/>
        <v>38.640999999999998</v>
      </c>
    </row>
    <row r="39" spans="1:31">
      <c r="A39" s="357" t="s">
        <v>89</v>
      </c>
      <c r="B39" s="358" t="s">
        <v>90</v>
      </c>
      <c r="C39" s="357" t="s">
        <v>43</v>
      </c>
      <c r="D39" s="359" t="s">
        <v>91</v>
      </c>
      <c r="E39" s="357">
        <v>198</v>
      </c>
      <c r="F39" s="357">
        <v>4</v>
      </c>
      <c r="G39" s="360">
        <f t="shared" ca="1" si="0"/>
        <v>21.744</v>
      </c>
      <c r="H39" s="360">
        <f t="shared" ca="1" si="1"/>
        <v>22.831</v>
      </c>
      <c r="I39" s="360">
        <f t="shared" ca="1" si="2"/>
        <v>23.971</v>
      </c>
      <c r="J39" s="360">
        <f t="shared" ca="1" si="3"/>
        <v>25.169</v>
      </c>
      <c r="K39" s="360">
        <f t="shared" si="4"/>
        <v>0</v>
      </c>
      <c r="L39" s="321"/>
      <c r="M39" s="293" t="s">
        <v>588</v>
      </c>
      <c r="N39" s="290" t="str">
        <f t="shared" si="5"/>
        <v>02350C</v>
      </c>
      <c r="O39" s="361" t="str">
        <f t="shared" si="6"/>
        <v>030</v>
      </c>
      <c r="P39" s="290" t="str">
        <f t="shared" si="7"/>
        <v xml:space="preserve">Community Service Officer </v>
      </c>
      <c r="Q39" s="362" cm="1">
        <f t="array" aca="1" ref="Q39" ca="1">ROUND(IF($M39="Y",VLOOKUP($N39,INDIRECT($O$3),Q$8,0)*INDIRECT($N$2),VLOOKUP($N39,INDIRECT($O$3),Q$8,0)),IF(LEFT($C39,1)="N",3,0))</f>
        <v>21.744</v>
      </c>
      <c r="R39" s="362" cm="1">
        <f t="array" aca="1" ref="R39" ca="1">ROUND(IF($M39="Y",VLOOKUP($N39,INDIRECT($O$3),R$8,0)*INDIRECT($N$2),VLOOKUP($N39,INDIRECT($O$3),R$8,0)),IF(LEFT($C39,1)="N",3,0))</f>
        <v>22.831</v>
      </c>
      <c r="S39" s="362" cm="1">
        <f t="array" aca="1" ref="S39" ca="1">ROUND(IF($M39="Y",VLOOKUP($N39,INDIRECT($O$3),S$8,0)*INDIRECT($N$2),VLOOKUP($N39,INDIRECT($O$3),S$8,0)),IF(LEFT($C39,1)="N",3,0))</f>
        <v>23.971</v>
      </c>
      <c r="T39" s="362" cm="1">
        <f t="array" aca="1" ref="T39" ca="1">ROUND(IF($M39="Y",VLOOKUP($N39,INDIRECT($O$3),T$8,0)*INDIRECT($N$2),VLOOKUP($N39,INDIRECT($O$3),T$8,0)),IF(LEFT($C39,1)="N",3,0))</f>
        <v>25.169</v>
      </c>
      <c r="U39" s="362"/>
      <c r="W39" s="363" t="str">
        <f t="shared" si="26"/>
        <v>Y</v>
      </c>
      <c r="X39" s="313" t="str">
        <f t="shared" si="27"/>
        <v>02350C</v>
      </c>
      <c r="Y39" s="364" t="str">
        <f t="shared" si="28"/>
        <v>030</v>
      </c>
      <c r="Z39" s="313" t="str">
        <f t="shared" si="29"/>
        <v xml:space="preserve">Community Service Officer </v>
      </c>
      <c r="AA39" s="365">
        <f t="shared" ca="1" si="30"/>
        <v>21.744</v>
      </c>
      <c r="AB39" s="365">
        <f t="shared" ca="1" si="31"/>
        <v>22.831</v>
      </c>
      <c r="AC39" s="365">
        <f t="shared" ca="1" si="32"/>
        <v>23.971</v>
      </c>
      <c r="AD39" s="365">
        <f t="shared" ca="1" si="33"/>
        <v>25.169</v>
      </c>
      <c r="AE39" s="365">
        <f t="shared" si="34"/>
        <v>0</v>
      </c>
    </row>
    <row r="40" spans="1:31">
      <c r="A40" s="357" t="s">
        <v>93</v>
      </c>
      <c r="B40" s="358">
        <v>208</v>
      </c>
      <c r="C40" s="357" t="s">
        <v>43</v>
      </c>
      <c r="D40" s="359" t="s">
        <v>438</v>
      </c>
      <c r="E40" s="357">
        <v>393</v>
      </c>
      <c r="F40" s="357">
        <v>8</v>
      </c>
      <c r="G40" s="360">
        <f t="shared" ca="1" si="0"/>
        <v>34.985999999999997</v>
      </c>
      <c r="H40" s="360">
        <f t="shared" ca="1" si="1"/>
        <v>36.737000000000002</v>
      </c>
      <c r="I40" s="360">
        <f t="shared" ca="1" si="2"/>
        <v>38.573999999999998</v>
      </c>
      <c r="J40" s="360">
        <f t="shared" ca="1" si="3"/>
        <v>40.503999999999998</v>
      </c>
      <c r="K40" s="360">
        <f t="shared" ca="1" si="4"/>
        <v>42.529000000000003</v>
      </c>
      <c r="L40" s="321"/>
      <c r="M40" s="293" t="s">
        <v>588</v>
      </c>
      <c r="N40" s="290" t="str">
        <f t="shared" si="5"/>
        <v>02355C</v>
      </c>
      <c r="O40" s="361">
        <f t="shared" si="6"/>
        <v>208</v>
      </c>
      <c r="P40" s="290" t="str">
        <f t="shared" si="7"/>
        <v xml:space="preserve">Complaint Investigation Officer </v>
      </c>
      <c r="Q40" s="362" cm="1">
        <f t="array" aca="1" ref="Q40" ca="1">ROUND(IF($M40="Y",VLOOKUP($N40,INDIRECT($O$3),Q$8,0)*INDIRECT($N$2),VLOOKUP($N40,INDIRECT($O$3),Q$8,0)),IF(LEFT($C40,1)="N",3,0))</f>
        <v>34.985999999999997</v>
      </c>
      <c r="R40" s="362" cm="1">
        <f t="array" aca="1" ref="R40" ca="1">ROUND(IF($M40="Y",VLOOKUP($N40,INDIRECT($O$3),R$8,0)*INDIRECT($N$2),VLOOKUP($N40,INDIRECT($O$3),R$8,0)),IF(LEFT($C40,1)="N",3,0))</f>
        <v>36.737000000000002</v>
      </c>
      <c r="S40" s="362" cm="1">
        <f t="array" aca="1" ref="S40" ca="1">ROUND(IF($M40="Y",VLOOKUP($N40,INDIRECT($O$3),S$8,0)*INDIRECT($N$2),VLOOKUP($N40,INDIRECT($O$3),S$8,0)),IF(LEFT($C40,1)="N",3,0))</f>
        <v>38.573999999999998</v>
      </c>
      <c r="T40" s="362" cm="1">
        <f t="array" aca="1" ref="T40" ca="1">ROUND(IF($M40="Y",VLOOKUP($N40,INDIRECT($O$3),T$8,0)*INDIRECT($N$2),VLOOKUP($N40,INDIRECT($O$3),T$8,0)),IF(LEFT($C40,1)="N",3,0))</f>
        <v>40.503999999999998</v>
      </c>
      <c r="U40" s="362" cm="1">
        <f t="array" aca="1" ref="U40" ca="1">ROUND(IF($M40="Y",VLOOKUP($N40,INDIRECT($O$3),U$8,0)*INDIRECT($N$2),VLOOKUP($N40,INDIRECT($O$3),U$8,0)),IF(LEFT($C40,1)="N",3,0))</f>
        <v>42.529000000000003</v>
      </c>
      <c r="W40" s="363" t="str">
        <f t="shared" si="26"/>
        <v>Y</v>
      </c>
      <c r="X40" s="313" t="str">
        <f t="shared" si="27"/>
        <v>02355C</v>
      </c>
      <c r="Y40" s="364">
        <f t="shared" si="28"/>
        <v>208</v>
      </c>
      <c r="Z40" s="313" t="str">
        <f t="shared" si="29"/>
        <v xml:space="preserve">Complaint Investigation Officer </v>
      </c>
      <c r="AA40" s="365">
        <f t="shared" ca="1" si="30"/>
        <v>34.985999999999997</v>
      </c>
      <c r="AB40" s="365">
        <f t="shared" ca="1" si="31"/>
        <v>36.737000000000002</v>
      </c>
      <c r="AC40" s="365">
        <f t="shared" ca="1" si="32"/>
        <v>38.573999999999998</v>
      </c>
      <c r="AD40" s="365">
        <f t="shared" ca="1" si="33"/>
        <v>40.503999999999998</v>
      </c>
      <c r="AE40" s="365">
        <f t="shared" ca="1" si="34"/>
        <v>42.529000000000003</v>
      </c>
    </row>
    <row r="41" spans="1:31">
      <c r="A41" s="368" t="s">
        <v>26</v>
      </c>
      <c r="B41" s="358" t="s">
        <v>27</v>
      </c>
      <c r="C41" s="368" t="s">
        <v>21</v>
      </c>
      <c r="D41" s="369" t="s">
        <v>28</v>
      </c>
      <c r="E41" s="368">
        <v>420</v>
      </c>
      <c r="F41" s="368">
        <v>9</v>
      </c>
      <c r="G41" s="360">
        <f t="shared" ca="1" si="0"/>
        <v>76119</v>
      </c>
      <c r="H41" s="360">
        <f t="shared" ca="1" si="1"/>
        <v>79925</v>
      </c>
      <c r="I41" s="360">
        <f t="shared" ca="1" si="2"/>
        <v>83921</v>
      </c>
      <c r="J41" s="360">
        <f t="shared" ca="1" si="3"/>
        <v>88116</v>
      </c>
      <c r="K41" s="360">
        <f t="shared" ca="1" si="4"/>
        <v>92523</v>
      </c>
      <c r="L41" s="321"/>
      <c r="M41" s="293" t="s">
        <v>588</v>
      </c>
      <c r="N41" s="290" t="str">
        <f t="shared" si="5"/>
        <v>05955C</v>
      </c>
      <c r="O41" s="361" t="str">
        <f t="shared" si="6"/>
        <v>95</v>
      </c>
      <c r="P41" s="290" t="str">
        <f t="shared" si="7"/>
        <v xml:space="preserve">Complaint Investigation Officer II </v>
      </c>
      <c r="Q41" s="362" cm="1">
        <f t="array" aca="1" ref="Q41" ca="1">ROUND(IF($M41="Y",VLOOKUP($N41,INDIRECT($O$3),Q$8,0)*INDIRECT($N$2),VLOOKUP($N41,INDIRECT($O$3),Q$8,0)),IF(LEFT($C41,1)="N",3,0))</f>
        <v>76119</v>
      </c>
      <c r="R41" s="362" cm="1">
        <f t="array" aca="1" ref="R41" ca="1">ROUND(IF($M41="Y",VLOOKUP($N41,INDIRECT($O$3),R$8,0)*INDIRECT($N$2),VLOOKUP($N41,INDIRECT($O$3),R$8,0)),IF(LEFT($C41,1)="N",3,0))</f>
        <v>79925</v>
      </c>
      <c r="S41" s="362" cm="1">
        <f t="array" aca="1" ref="S41" ca="1">ROUND(IF($M41="Y",VLOOKUP($N41,INDIRECT($O$3),S$8,0)*INDIRECT($N$2),VLOOKUP($N41,INDIRECT($O$3),S$8,0)),IF(LEFT($C41,1)="N",3,0))</f>
        <v>83921</v>
      </c>
      <c r="T41" s="362" cm="1">
        <f t="array" aca="1" ref="T41" ca="1">ROUND(IF($M41="Y",VLOOKUP($N41,INDIRECT($O$3),T$8,0)*INDIRECT($N$2),VLOOKUP($N41,INDIRECT($O$3),T$8,0)),IF(LEFT($C41,1)="N",3,0))</f>
        <v>88116</v>
      </c>
      <c r="U41" s="362" cm="1">
        <f t="array" aca="1" ref="U41" ca="1">ROUND(IF($M41="Y",VLOOKUP($N41,INDIRECT($O$3),U$8,0)*INDIRECT($N$2),VLOOKUP($N41,INDIRECT($O$3),U$8,0)),IF(LEFT($C41,1)="N",3,0))</f>
        <v>92523</v>
      </c>
      <c r="W41" s="363" t="str">
        <f t="shared" si="26"/>
        <v>Y</v>
      </c>
      <c r="X41" s="313" t="str">
        <f t="shared" si="27"/>
        <v>05955C</v>
      </c>
      <c r="Y41" s="364" t="str">
        <f t="shared" si="28"/>
        <v>95</v>
      </c>
      <c r="Z41" s="313" t="str">
        <f t="shared" si="29"/>
        <v xml:space="preserve">Complaint Investigation Officer II </v>
      </c>
      <c r="AA41" s="365">
        <f t="shared" ca="1" si="30"/>
        <v>36.595999999999997</v>
      </c>
      <c r="AB41" s="365">
        <f t="shared" ca="1" si="31"/>
        <v>38.425999999999995</v>
      </c>
      <c r="AC41" s="365">
        <f t="shared" ca="1" si="32"/>
        <v>40.346999999999994</v>
      </c>
      <c r="AD41" s="365">
        <f t="shared" ca="1" si="33"/>
        <v>42.363999999999997</v>
      </c>
      <c r="AE41" s="365">
        <f t="shared" ca="1" si="34"/>
        <v>44.482999999999997</v>
      </c>
    </row>
    <row r="42" spans="1:31">
      <c r="A42" s="357" t="s">
        <v>96</v>
      </c>
      <c r="B42" s="358" t="s">
        <v>97</v>
      </c>
      <c r="C42" s="357" t="s">
        <v>43</v>
      </c>
      <c r="D42" s="359" t="s">
        <v>98</v>
      </c>
      <c r="E42" s="357">
        <v>218</v>
      </c>
      <c r="F42" s="357">
        <v>4</v>
      </c>
      <c r="G42" s="360">
        <f t="shared" ca="1" si="0"/>
        <v>21.986999999999998</v>
      </c>
      <c r="H42" s="360">
        <f t="shared" ca="1" si="1"/>
        <v>23.087</v>
      </c>
      <c r="I42" s="360">
        <f t="shared" ca="1" si="2"/>
        <v>24.241</v>
      </c>
      <c r="J42" s="360">
        <f t="shared" ca="1" si="3"/>
        <v>25.452000000000002</v>
      </c>
      <c r="K42" s="360">
        <f t="shared" ca="1" si="4"/>
        <v>26.725999999999999</v>
      </c>
      <c r="L42" s="321"/>
      <c r="M42" s="293" t="s">
        <v>588</v>
      </c>
      <c r="N42" s="290" t="str">
        <f t="shared" si="5"/>
        <v>02440C</v>
      </c>
      <c r="O42" s="361" t="str">
        <f t="shared" si="6"/>
        <v>033</v>
      </c>
      <c r="P42" s="290" t="str">
        <f t="shared" si="7"/>
        <v xml:space="preserve">Concierge Convention Center </v>
      </c>
      <c r="Q42" s="362" cm="1">
        <f t="array" aca="1" ref="Q42" ca="1">ROUND(IF($M42="Y",VLOOKUP($N42,INDIRECT($O$3),Q$8,0)*INDIRECT($N$2),VLOOKUP($N42,INDIRECT($O$3),Q$8,0)),IF(LEFT($C42,1)="N",3,0))</f>
        <v>21.986999999999998</v>
      </c>
      <c r="R42" s="362" cm="1">
        <f t="array" aca="1" ref="R42" ca="1">ROUND(IF($M42="Y",VLOOKUP($N42,INDIRECT($O$3),R$8,0)*INDIRECT($N$2),VLOOKUP($N42,INDIRECT($O$3),R$8,0)),IF(LEFT($C42,1)="N",3,0))</f>
        <v>23.087</v>
      </c>
      <c r="S42" s="362" cm="1">
        <f t="array" aca="1" ref="S42" ca="1">ROUND(IF($M42="Y",VLOOKUP($N42,INDIRECT($O$3),S$8,0)*INDIRECT($N$2),VLOOKUP($N42,INDIRECT($O$3),S$8,0)),IF(LEFT($C42,1)="N",3,0))</f>
        <v>24.241</v>
      </c>
      <c r="T42" s="362" cm="1">
        <f t="array" aca="1" ref="T42" ca="1">ROUND(IF($M42="Y",VLOOKUP($N42,INDIRECT($O$3),T$8,0)*INDIRECT($N$2),VLOOKUP($N42,INDIRECT($O$3),T$8,0)),IF(LEFT($C42,1)="N",3,0))</f>
        <v>25.452000000000002</v>
      </c>
      <c r="U42" s="362" cm="1">
        <f t="array" aca="1" ref="U42" ca="1">ROUND(IF($M42="Y",VLOOKUP($N42,INDIRECT($O$3),U$8,0)*INDIRECT($N$2),VLOOKUP($N42,INDIRECT($O$3),U$8,0)),IF(LEFT($C42,1)="N",3,0))</f>
        <v>26.725999999999999</v>
      </c>
      <c r="W42" s="363" t="str">
        <f t="shared" si="26"/>
        <v>Y</v>
      </c>
      <c r="X42" s="313" t="str">
        <f t="shared" si="27"/>
        <v>02440C</v>
      </c>
      <c r="Y42" s="364" t="str">
        <f t="shared" si="28"/>
        <v>033</v>
      </c>
      <c r="Z42" s="313" t="str">
        <f t="shared" si="29"/>
        <v xml:space="preserve">Concierge Convention Center </v>
      </c>
      <c r="AA42" s="365">
        <f t="shared" ca="1" si="30"/>
        <v>21.986999999999998</v>
      </c>
      <c r="AB42" s="365">
        <f t="shared" ca="1" si="31"/>
        <v>23.087</v>
      </c>
      <c r="AC42" s="365">
        <f t="shared" ca="1" si="32"/>
        <v>24.241</v>
      </c>
      <c r="AD42" s="365">
        <f t="shared" ca="1" si="33"/>
        <v>25.452000000000002</v>
      </c>
      <c r="AE42" s="365">
        <f t="shared" ca="1" si="34"/>
        <v>26.725999999999999</v>
      </c>
    </row>
    <row r="43" spans="1:31">
      <c r="A43" s="357" t="s">
        <v>99</v>
      </c>
      <c r="B43" s="358">
        <v>208</v>
      </c>
      <c r="C43" s="357" t="s">
        <v>43</v>
      </c>
      <c r="D43" s="359" t="s">
        <v>100</v>
      </c>
      <c r="E43" s="357">
        <v>393</v>
      </c>
      <c r="F43" s="357">
        <v>8</v>
      </c>
      <c r="G43" s="360">
        <f t="shared" ref="G43:G74" ca="1" si="40">Q43</f>
        <v>34.985999999999997</v>
      </c>
      <c r="H43" s="360">
        <f t="shared" ref="H43:H74" ca="1" si="41">R43</f>
        <v>36.737000000000002</v>
      </c>
      <c r="I43" s="360">
        <f t="shared" ref="I43:I74" ca="1" si="42">S43</f>
        <v>38.573999999999998</v>
      </c>
      <c r="J43" s="360">
        <f t="shared" ref="J43:J74" ca="1" si="43">T43</f>
        <v>40.503999999999998</v>
      </c>
      <c r="K43" s="360">
        <f t="shared" ref="K43:K74" ca="1" si="44">U43</f>
        <v>42.529000000000003</v>
      </c>
      <c r="L43" s="321"/>
      <c r="M43" s="293" t="s">
        <v>588</v>
      </c>
      <c r="N43" s="290" t="str">
        <f t="shared" ref="N43:N74" si="45">A43</f>
        <v>02627C</v>
      </c>
      <c r="O43" s="361">
        <f t="shared" ref="O43:O74" si="46">B43</f>
        <v>208</v>
      </c>
      <c r="P43" s="290" t="str">
        <f t="shared" ref="P43:P74" si="47">D43</f>
        <v xml:space="preserve">Contract Compliance Officer </v>
      </c>
      <c r="Q43" s="362" cm="1">
        <f t="array" aca="1" ref="Q43" ca="1">ROUND(IF($M43="Y",VLOOKUP($N43,INDIRECT($O$3),Q$8,0)*INDIRECT($N$2),VLOOKUP($N43,INDIRECT($O$3),Q$8,0)),IF(LEFT($C43,1)="N",3,0))</f>
        <v>34.985999999999997</v>
      </c>
      <c r="R43" s="362" cm="1">
        <f t="array" aca="1" ref="R43" ca="1">ROUND(IF($M43="Y",VLOOKUP($N43,INDIRECT($O$3),R$8,0)*INDIRECT($N$2),VLOOKUP($N43,INDIRECT($O$3),R$8,0)),IF(LEFT($C43,1)="N",3,0))</f>
        <v>36.737000000000002</v>
      </c>
      <c r="S43" s="362" cm="1">
        <f t="array" aca="1" ref="S43" ca="1">ROUND(IF($M43="Y",VLOOKUP($N43,INDIRECT($O$3),S$8,0)*INDIRECT($N$2),VLOOKUP($N43,INDIRECT($O$3),S$8,0)),IF(LEFT($C43,1)="N",3,0))</f>
        <v>38.573999999999998</v>
      </c>
      <c r="T43" s="362" cm="1">
        <f t="array" aca="1" ref="T43" ca="1">ROUND(IF($M43="Y",VLOOKUP($N43,INDIRECT($O$3),T$8,0)*INDIRECT($N$2),VLOOKUP($N43,INDIRECT($O$3),T$8,0)),IF(LEFT($C43,1)="N",3,0))</f>
        <v>40.503999999999998</v>
      </c>
      <c r="U43" s="362" cm="1">
        <f t="array" aca="1" ref="U43" ca="1">ROUND(IF($M43="Y",VLOOKUP($N43,INDIRECT($O$3),U$8,0)*INDIRECT($N$2),VLOOKUP($N43,INDIRECT($O$3),U$8,0)),IF(LEFT($C43,1)="N",3,0))</f>
        <v>42.529000000000003</v>
      </c>
      <c r="W43" s="363" t="str">
        <f t="shared" si="26"/>
        <v>Y</v>
      </c>
      <c r="X43" s="313" t="str">
        <f t="shared" si="27"/>
        <v>02627C</v>
      </c>
      <c r="Y43" s="364">
        <f t="shared" si="28"/>
        <v>208</v>
      </c>
      <c r="Z43" s="313" t="str">
        <f t="shared" si="29"/>
        <v xml:space="preserve">Contract Compliance Officer </v>
      </c>
      <c r="AA43" s="365">
        <f t="shared" ca="1" si="30"/>
        <v>34.985999999999997</v>
      </c>
      <c r="AB43" s="365">
        <f t="shared" ca="1" si="31"/>
        <v>36.737000000000002</v>
      </c>
      <c r="AC43" s="365">
        <f t="shared" ca="1" si="32"/>
        <v>38.573999999999998</v>
      </c>
      <c r="AD43" s="365">
        <f t="shared" ca="1" si="33"/>
        <v>40.503999999999998</v>
      </c>
      <c r="AE43" s="365">
        <f t="shared" ca="1" si="34"/>
        <v>42.529000000000003</v>
      </c>
    </row>
    <row r="44" spans="1:31">
      <c r="A44" s="357" t="s">
        <v>486</v>
      </c>
      <c r="B44" s="358" t="s">
        <v>94</v>
      </c>
      <c r="C44" s="357" t="s">
        <v>43</v>
      </c>
      <c r="D44" s="359" t="s">
        <v>484</v>
      </c>
      <c r="E44" s="357">
        <v>375</v>
      </c>
      <c r="F44" s="357">
        <v>8</v>
      </c>
      <c r="G44" s="360">
        <f t="shared" ca="1" si="40"/>
        <v>33.36</v>
      </c>
      <c r="H44" s="360">
        <f t="shared" ca="1" si="41"/>
        <v>35.027999999999999</v>
      </c>
      <c r="I44" s="360">
        <f t="shared" ca="1" si="42"/>
        <v>36.779000000000003</v>
      </c>
      <c r="J44" s="360">
        <f t="shared" ca="1" si="43"/>
        <v>38.618000000000002</v>
      </c>
      <c r="K44" s="360">
        <f t="shared" ca="1" si="44"/>
        <v>40.549999999999997</v>
      </c>
      <c r="L44" s="321"/>
      <c r="M44" s="293" t="s">
        <v>588</v>
      </c>
      <c r="N44" s="290" t="str">
        <f t="shared" si="45"/>
        <v>04950C</v>
      </c>
      <c r="O44" s="361" t="str">
        <f t="shared" si="46"/>
        <v>099</v>
      </c>
      <c r="P44" s="290" t="str">
        <f t="shared" si="47"/>
        <v>Coordinator Water Pumping Stations</v>
      </c>
      <c r="Q44" s="362" cm="1">
        <f t="array" aca="1" ref="Q44" ca="1">ROUND(IF($M44="Y",VLOOKUP($N44,INDIRECT($O$3),Q$8,0)*INDIRECT($N$2),VLOOKUP($N44,INDIRECT($O$3),Q$8,0)),IF(LEFT($C44,1)="N",3,0))</f>
        <v>33.36</v>
      </c>
      <c r="R44" s="362" cm="1">
        <f t="array" aca="1" ref="R44" ca="1">ROUND(IF($M44="Y",VLOOKUP($N44,INDIRECT($O$3),R$8,0)*INDIRECT($N$2),VLOOKUP($N44,INDIRECT($O$3),R$8,0)),IF(LEFT($C44,1)="N",3,0))</f>
        <v>35.027999999999999</v>
      </c>
      <c r="S44" s="362" cm="1">
        <f t="array" aca="1" ref="S44" ca="1">ROUND(IF($M44="Y",VLOOKUP($N44,INDIRECT($O$3),S$8,0)*INDIRECT($N$2),VLOOKUP($N44,INDIRECT($O$3),S$8,0)),IF(LEFT($C44,1)="N",3,0))</f>
        <v>36.779000000000003</v>
      </c>
      <c r="T44" s="362" cm="1">
        <f t="array" aca="1" ref="T44" ca="1">ROUND(IF($M44="Y",VLOOKUP($N44,INDIRECT($O$3),T$8,0)*INDIRECT($N$2),VLOOKUP($N44,INDIRECT($O$3),T$8,0)),IF(LEFT($C44,1)="N",3,0))</f>
        <v>38.618000000000002</v>
      </c>
      <c r="U44" s="362" cm="1">
        <f t="array" aca="1" ref="U44" ca="1">ROUND(IF($M44="Y",VLOOKUP($N44,INDIRECT($O$3),U$8,0)*INDIRECT($N$2),VLOOKUP($N44,INDIRECT($O$3),U$8,0)),IF(LEFT($C44,1)="N",3,0))</f>
        <v>40.549999999999997</v>
      </c>
      <c r="W44" s="363" t="str">
        <f t="shared" si="26"/>
        <v>Y</v>
      </c>
      <c r="X44" s="313" t="str">
        <f t="shared" si="27"/>
        <v>04950C</v>
      </c>
      <c r="Y44" s="364" t="str">
        <f t="shared" si="28"/>
        <v>099</v>
      </c>
      <c r="Z44" s="313" t="str">
        <f t="shared" si="29"/>
        <v>Coordinator Water Pumping Stations</v>
      </c>
      <c r="AA44" s="365">
        <f t="shared" ca="1" si="30"/>
        <v>33.36</v>
      </c>
      <c r="AB44" s="365">
        <f t="shared" ca="1" si="31"/>
        <v>35.027999999999999</v>
      </c>
      <c r="AC44" s="365">
        <f t="shared" ca="1" si="32"/>
        <v>36.779000000000003</v>
      </c>
      <c r="AD44" s="365">
        <f t="shared" ca="1" si="33"/>
        <v>38.618000000000002</v>
      </c>
      <c r="AE44" s="365">
        <f t="shared" ca="1" si="34"/>
        <v>40.549999999999997</v>
      </c>
    </row>
    <row r="45" spans="1:31">
      <c r="A45" s="357" t="s">
        <v>104</v>
      </c>
      <c r="B45" s="358" t="s">
        <v>105</v>
      </c>
      <c r="C45" s="357" t="s">
        <v>43</v>
      </c>
      <c r="D45" s="359" t="s">
        <v>106</v>
      </c>
      <c r="E45" s="357">
        <v>280</v>
      </c>
      <c r="F45" s="357">
        <v>6</v>
      </c>
      <c r="G45" s="360">
        <f t="shared" ca="1" si="40"/>
        <v>26.355</v>
      </c>
      <c r="H45" s="360">
        <f t="shared" ca="1" si="41"/>
        <v>27.673999999999999</v>
      </c>
      <c r="I45" s="360">
        <f t="shared" ca="1" si="42"/>
        <v>29.056999999999999</v>
      </c>
      <c r="J45" s="360">
        <f t="shared" ca="1" si="43"/>
        <v>30.510999999999999</v>
      </c>
      <c r="K45" s="360">
        <f t="shared" ca="1" si="44"/>
        <v>32.036000000000001</v>
      </c>
      <c r="L45" s="321"/>
      <c r="M45" s="293" t="s">
        <v>588</v>
      </c>
      <c r="N45" s="290" t="str">
        <f t="shared" si="45"/>
        <v>02740C</v>
      </c>
      <c r="O45" s="361" t="str">
        <f t="shared" si="46"/>
        <v>076</v>
      </c>
      <c r="P45" s="290" t="str">
        <f t="shared" si="47"/>
        <v>Council Information Spec</v>
      </c>
      <c r="Q45" s="362" cm="1">
        <f t="array" aca="1" ref="Q45" ca="1">ROUND(IF($M45="Y",VLOOKUP($N45,INDIRECT($O$3),Q$8,0)*INDIRECT($N$2),VLOOKUP($N45,INDIRECT($O$3),Q$8,0)),IF(LEFT($C45,1)="N",3,0))</f>
        <v>26.355</v>
      </c>
      <c r="R45" s="362" cm="1">
        <f t="array" aca="1" ref="R45" ca="1">ROUND(IF($M45="Y",VLOOKUP($N45,INDIRECT($O$3),R$8,0)*INDIRECT($N$2),VLOOKUP($N45,INDIRECT($O$3),R$8,0)),IF(LEFT($C45,1)="N",3,0))</f>
        <v>27.673999999999999</v>
      </c>
      <c r="S45" s="362" cm="1">
        <f t="array" aca="1" ref="S45" ca="1">ROUND(IF($M45="Y",VLOOKUP($N45,INDIRECT($O$3),S$8,0)*INDIRECT($N$2),VLOOKUP($N45,INDIRECT($O$3),S$8,0)),IF(LEFT($C45,1)="N",3,0))</f>
        <v>29.056999999999999</v>
      </c>
      <c r="T45" s="362" cm="1">
        <f t="array" aca="1" ref="T45" ca="1">ROUND(IF($M45="Y",VLOOKUP($N45,INDIRECT($O$3),T$8,0)*INDIRECT($N$2),VLOOKUP($N45,INDIRECT($O$3),T$8,0)),IF(LEFT($C45,1)="N",3,0))</f>
        <v>30.510999999999999</v>
      </c>
      <c r="U45" s="362" cm="1">
        <f t="array" aca="1" ref="U45" ca="1">ROUND(IF($M45="Y",VLOOKUP($N45,INDIRECT($O$3),U$8,0)*INDIRECT($N$2),VLOOKUP($N45,INDIRECT($O$3),U$8,0)),IF(LEFT($C45,1)="N",3,0))</f>
        <v>32.036000000000001</v>
      </c>
      <c r="W45" s="363" t="str">
        <f t="shared" si="26"/>
        <v>Y</v>
      </c>
      <c r="X45" s="313" t="str">
        <f t="shared" si="27"/>
        <v>02740C</v>
      </c>
      <c r="Y45" s="364" t="str">
        <f t="shared" si="28"/>
        <v>076</v>
      </c>
      <c r="Z45" s="313" t="str">
        <f t="shared" si="29"/>
        <v>Council Information Spec</v>
      </c>
      <c r="AA45" s="365">
        <f t="shared" ca="1" si="30"/>
        <v>26.355</v>
      </c>
      <c r="AB45" s="365">
        <f t="shared" ca="1" si="31"/>
        <v>27.673999999999999</v>
      </c>
      <c r="AC45" s="365">
        <f t="shared" ca="1" si="32"/>
        <v>29.056999999999999</v>
      </c>
      <c r="AD45" s="365">
        <f t="shared" ca="1" si="33"/>
        <v>30.510999999999999</v>
      </c>
      <c r="AE45" s="365">
        <f t="shared" ca="1" si="34"/>
        <v>32.036000000000001</v>
      </c>
    </row>
    <row r="46" spans="1:31">
      <c r="A46" s="368" t="s">
        <v>29</v>
      </c>
      <c r="B46" s="358" t="s">
        <v>20</v>
      </c>
      <c r="C46" s="368" t="s">
        <v>21</v>
      </c>
      <c r="D46" s="369" t="s">
        <v>30</v>
      </c>
      <c r="E46" s="368">
        <v>413</v>
      </c>
      <c r="F46" s="368">
        <v>9</v>
      </c>
      <c r="G46" s="360">
        <f t="shared" ca="1" si="40"/>
        <v>75884</v>
      </c>
      <c r="H46" s="360">
        <f t="shared" ca="1" si="41"/>
        <v>79678</v>
      </c>
      <c r="I46" s="360">
        <f t="shared" ca="1" si="42"/>
        <v>83662</v>
      </c>
      <c r="J46" s="360">
        <f t="shared" ca="1" si="43"/>
        <v>87846</v>
      </c>
      <c r="K46" s="360">
        <f t="shared" ca="1" si="44"/>
        <v>92239</v>
      </c>
      <c r="L46" s="321"/>
      <c r="M46" s="293" t="s">
        <v>588</v>
      </c>
      <c r="N46" s="290" t="str">
        <f t="shared" si="45"/>
        <v>52730C</v>
      </c>
      <c r="O46" s="361" t="str">
        <f t="shared" si="46"/>
        <v>120</v>
      </c>
      <c r="P46" s="290" t="str">
        <f t="shared" si="47"/>
        <v xml:space="preserve">CPED Project Coordinator </v>
      </c>
      <c r="Q46" s="362" cm="1">
        <f t="array" aca="1" ref="Q46" ca="1">ROUND(IF($M46="Y",VLOOKUP($N46,INDIRECT($O$3),Q$8,0)*INDIRECT($N$2),VLOOKUP($N46,INDIRECT($O$3),Q$8,0)),IF(LEFT($C46,1)="N",3,0))</f>
        <v>75884</v>
      </c>
      <c r="R46" s="362" cm="1">
        <f t="array" aca="1" ref="R46" ca="1">ROUND(IF($M46="Y",VLOOKUP($N46,INDIRECT($O$3),R$8,0)*INDIRECT($N$2),VLOOKUP($N46,INDIRECT($O$3),R$8,0)),IF(LEFT($C46,1)="N",3,0))</f>
        <v>79678</v>
      </c>
      <c r="S46" s="362" cm="1">
        <f t="array" aca="1" ref="S46" ca="1">ROUND(IF($M46="Y",VLOOKUP($N46,INDIRECT($O$3),S$8,0)*INDIRECT($N$2),VLOOKUP($N46,INDIRECT($O$3),S$8,0)),IF(LEFT($C46,1)="N",3,0))</f>
        <v>83662</v>
      </c>
      <c r="T46" s="362" cm="1">
        <f t="array" aca="1" ref="T46" ca="1">ROUND(IF($M46="Y",VLOOKUP($N46,INDIRECT($O$3),T$8,0)*INDIRECT($N$2),VLOOKUP($N46,INDIRECT($O$3),T$8,0)),IF(LEFT($C46,1)="N",3,0))</f>
        <v>87846</v>
      </c>
      <c r="U46" s="362" cm="1">
        <f t="array" aca="1" ref="U46" ca="1">ROUND(IF($M46="Y",VLOOKUP($N46,INDIRECT($O$3),U$8,0)*INDIRECT($N$2),VLOOKUP($N46,INDIRECT($O$3),U$8,0)),IF(LEFT($C46,1)="N",3,0))</f>
        <v>92239</v>
      </c>
      <c r="W46" s="363" t="str">
        <f t="shared" si="26"/>
        <v>Y</v>
      </c>
      <c r="X46" s="313" t="str">
        <f t="shared" si="27"/>
        <v>52730C</v>
      </c>
      <c r="Y46" s="364" t="str">
        <f t="shared" si="28"/>
        <v>120</v>
      </c>
      <c r="Z46" s="313" t="str">
        <f t="shared" si="29"/>
        <v xml:space="preserve">CPED Project Coordinator </v>
      </c>
      <c r="AA46" s="365">
        <f t="shared" ca="1" si="30"/>
        <v>36.482999999999997</v>
      </c>
      <c r="AB46" s="365">
        <f t="shared" ca="1" si="31"/>
        <v>38.306999999999995</v>
      </c>
      <c r="AC46" s="365">
        <f t="shared" ca="1" si="32"/>
        <v>40.222999999999999</v>
      </c>
      <c r="AD46" s="365">
        <f t="shared" ca="1" si="33"/>
        <v>42.233999999999995</v>
      </c>
      <c r="AE46" s="365">
        <f t="shared" ca="1" si="34"/>
        <v>44.345999999999997</v>
      </c>
    </row>
    <row r="47" spans="1:31">
      <c r="A47" s="357" t="s">
        <v>107</v>
      </c>
      <c r="B47" s="358" t="s">
        <v>108</v>
      </c>
      <c r="C47" s="357" t="s">
        <v>43</v>
      </c>
      <c r="D47" s="359" t="s">
        <v>109</v>
      </c>
      <c r="E47" s="357">
        <v>343</v>
      </c>
      <c r="F47" s="357">
        <v>7</v>
      </c>
      <c r="G47" s="360">
        <f t="shared" ca="1" si="40"/>
        <v>30.670999999999999</v>
      </c>
      <c r="H47" s="360">
        <f t="shared" ca="1" si="41"/>
        <v>32.206000000000003</v>
      </c>
      <c r="I47" s="360">
        <f t="shared" ca="1" si="42"/>
        <v>33.816000000000003</v>
      </c>
      <c r="J47" s="360">
        <f t="shared" ca="1" si="43"/>
        <v>35.506</v>
      </c>
      <c r="K47" s="360">
        <f t="shared" ca="1" si="44"/>
        <v>37.283000000000001</v>
      </c>
      <c r="L47" s="321"/>
      <c r="M47" s="293" t="s">
        <v>588</v>
      </c>
      <c r="N47" s="290" t="str">
        <f t="shared" si="45"/>
        <v>02775C</v>
      </c>
      <c r="O47" s="361" t="str">
        <f t="shared" si="46"/>
        <v>105</v>
      </c>
      <c r="P47" s="290" t="str">
        <f t="shared" si="47"/>
        <v xml:space="preserve">Crime Prevention Specialist </v>
      </c>
      <c r="Q47" s="362" cm="1">
        <f t="array" aca="1" ref="Q47" ca="1">ROUND(IF($M47="Y",VLOOKUP($N47,INDIRECT($O$3),Q$8,0)*INDIRECT($N$2),VLOOKUP($N47,INDIRECT($O$3),Q$8,0)),IF(LEFT($C47,1)="N",3,0))</f>
        <v>30.670999999999999</v>
      </c>
      <c r="R47" s="362" cm="1">
        <f t="array" aca="1" ref="R47" ca="1">ROUND(IF($M47="Y",VLOOKUP($N47,INDIRECT($O$3),R$8,0)*INDIRECT($N$2),VLOOKUP($N47,INDIRECT($O$3),R$8,0)),IF(LEFT($C47,1)="N",3,0))</f>
        <v>32.206000000000003</v>
      </c>
      <c r="S47" s="362" cm="1">
        <f t="array" aca="1" ref="S47" ca="1">ROUND(IF($M47="Y",VLOOKUP($N47,INDIRECT($O$3),S$8,0)*INDIRECT($N$2),VLOOKUP($N47,INDIRECT($O$3),S$8,0)),IF(LEFT($C47,1)="N",3,0))</f>
        <v>33.816000000000003</v>
      </c>
      <c r="T47" s="362" cm="1">
        <f t="array" aca="1" ref="T47" ca="1">ROUND(IF($M47="Y",VLOOKUP($N47,INDIRECT($O$3),T$8,0)*INDIRECT($N$2),VLOOKUP($N47,INDIRECT($O$3),T$8,0)),IF(LEFT($C47,1)="N",3,0))</f>
        <v>35.506</v>
      </c>
      <c r="U47" s="362" cm="1">
        <f t="array" aca="1" ref="U47" ca="1">ROUND(IF($M47="Y",VLOOKUP($N47,INDIRECT($O$3),U$8,0)*INDIRECT($N$2),VLOOKUP($N47,INDIRECT($O$3),U$8,0)),IF(LEFT($C47,1)="N",3,0))</f>
        <v>37.283000000000001</v>
      </c>
      <c r="W47" s="363" t="str">
        <f t="shared" si="26"/>
        <v>Y</v>
      </c>
      <c r="X47" s="313" t="str">
        <f t="shared" si="27"/>
        <v>02775C</v>
      </c>
      <c r="Y47" s="364" t="str">
        <f t="shared" si="28"/>
        <v>105</v>
      </c>
      <c r="Z47" s="313" t="str">
        <f t="shared" si="29"/>
        <v xml:space="preserve">Crime Prevention Specialist </v>
      </c>
      <c r="AA47" s="365">
        <f t="shared" ca="1" si="30"/>
        <v>30.670999999999999</v>
      </c>
      <c r="AB47" s="365">
        <f t="shared" ca="1" si="31"/>
        <v>32.206000000000003</v>
      </c>
      <c r="AC47" s="365">
        <f t="shared" ca="1" si="32"/>
        <v>33.816000000000003</v>
      </c>
      <c r="AD47" s="365">
        <f t="shared" ca="1" si="33"/>
        <v>35.506</v>
      </c>
      <c r="AE47" s="365">
        <f t="shared" ca="1" si="34"/>
        <v>37.283000000000001</v>
      </c>
    </row>
    <row r="48" spans="1:31">
      <c r="A48" s="357" t="s">
        <v>115</v>
      </c>
      <c r="B48" s="358" t="s">
        <v>76</v>
      </c>
      <c r="C48" s="357" t="s">
        <v>43</v>
      </c>
      <c r="D48" s="359" t="s">
        <v>667</v>
      </c>
      <c r="E48" s="357">
        <v>268</v>
      </c>
      <c r="F48" s="357">
        <v>5</v>
      </c>
      <c r="G48" s="360">
        <f t="shared" ca="1" si="40"/>
        <v>25.279</v>
      </c>
      <c r="H48" s="360">
        <f t="shared" ca="1" si="41"/>
        <v>26.545000000000002</v>
      </c>
      <c r="I48" s="360">
        <f t="shared" ca="1" si="42"/>
        <v>27.87</v>
      </c>
      <c r="J48" s="360">
        <f t="shared" ca="1" si="43"/>
        <v>29.263999999999999</v>
      </c>
      <c r="K48" s="360">
        <f t="shared" ca="1" si="44"/>
        <v>30.728000000000002</v>
      </c>
      <c r="L48" s="321"/>
      <c r="M48" s="293" t="s">
        <v>588</v>
      </c>
      <c r="N48" s="290" t="str">
        <f t="shared" si="45"/>
        <v>02850C</v>
      </c>
      <c r="O48" s="361" t="str">
        <f t="shared" si="46"/>
        <v>060</v>
      </c>
      <c r="P48" s="290" t="str">
        <f t="shared" si="47"/>
        <v xml:space="preserve">Customer Service Representative I </v>
      </c>
      <c r="Q48" s="362" cm="1">
        <f t="array" aca="1" ref="Q48" ca="1">ROUND(IF($M48="Y",VLOOKUP($N48,INDIRECT($O$3),Q$8,0)*INDIRECT($N$2),VLOOKUP($N48,INDIRECT($O$3),Q$8,0)),IF(LEFT($C48,1)="N",3,0))</f>
        <v>25.279</v>
      </c>
      <c r="R48" s="362" cm="1">
        <f t="array" aca="1" ref="R48" ca="1">ROUND(IF($M48="Y",VLOOKUP($N48,INDIRECT($O$3),R$8,0)*INDIRECT($N$2),VLOOKUP($N48,INDIRECT($O$3),R$8,0)),IF(LEFT($C48,1)="N",3,0))</f>
        <v>26.545000000000002</v>
      </c>
      <c r="S48" s="362" cm="1">
        <f t="array" aca="1" ref="S48" ca="1">ROUND(IF($M48="Y",VLOOKUP($N48,INDIRECT($O$3),S$8,0)*INDIRECT($N$2),VLOOKUP($N48,INDIRECT($O$3),S$8,0)),IF(LEFT($C48,1)="N",3,0))</f>
        <v>27.87</v>
      </c>
      <c r="T48" s="362" cm="1">
        <f t="array" aca="1" ref="T48" ca="1">ROUND(IF($M48="Y",VLOOKUP($N48,INDIRECT($O$3),T$8,0)*INDIRECT($N$2),VLOOKUP($N48,INDIRECT($O$3),T$8,0)),IF(LEFT($C48,1)="N",3,0))</f>
        <v>29.263999999999999</v>
      </c>
      <c r="U48" s="362" cm="1">
        <f t="array" aca="1" ref="U48" ca="1">ROUND(IF($M48="Y",VLOOKUP($N48,INDIRECT($O$3),U$8,0)*INDIRECT($N$2),VLOOKUP($N48,INDIRECT($O$3),U$8,0)),IF(LEFT($C48,1)="N",3,0))</f>
        <v>30.728000000000002</v>
      </c>
      <c r="W48" s="363" t="str">
        <f t="shared" si="26"/>
        <v>Y</v>
      </c>
      <c r="X48" s="313" t="str">
        <f t="shared" si="27"/>
        <v>02850C</v>
      </c>
      <c r="Y48" s="364" t="str">
        <f t="shared" si="28"/>
        <v>060</v>
      </c>
      <c r="Z48" s="313" t="str">
        <f t="shared" si="29"/>
        <v xml:space="preserve">Customer Service Representative I </v>
      </c>
      <c r="AA48" s="365">
        <f t="shared" ca="1" si="30"/>
        <v>25.279</v>
      </c>
      <c r="AB48" s="365">
        <f t="shared" ca="1" si="31"/>
        <v>26.545000000000002</v>
      </c>
      <c r="AC48" s="365">
        <f t="shared" ca="1" si="32"/>
        <v>27.87</v>
      </c>
      <c r="AD48" s="365">
        <f t="shared" ca="1" si="33"/>
        <v>29.263999999999999</v>
      </c>
      <c r="AE48" s="365">
        <f t="shared" ca="1" si="34"/>
        <v>30.728000000000002</v>
      </c>
    </row>
    <row r="49" spans="1:31">
      <c r="A49" s="357" t="s">
        <v>117</v>
      </c>
      <c r="B49" s="358" t="s">
        <v>118</v>
      </c>
      <c r="C49" s="357" t="s">
        <v>43</v>
      </c>
      <c r="D49" s="359" t="s">
        <v>668</v>
      </c>
      <c r="E49" s="357">
        <v>295</v>
      </c>
      <c r="F49" s="357">
        <v>6</v>
      </c>
      <c r="G49" s="360">
        <f t="shared" ca="1" si="40"/>
        <v>27.427</v>
      </c>
      <c r="H49" s="360">
        <f t="shared" ca="1" si="41"/>
        <v>28.797000000000001</v>
      </c>
      <c r="I49" s="360">
        <f t="shared" ca="1" si="42"/>
        <v>30.236999999999998</v>
      </c>
      <c r="J49" s="360">
        <f t="shared" ca="1" si="43"/>
        <v>31.75</v>
      </c>
      <c r="K49" s="360">
        <f t="shared" ca="1" si="44"/>
        <v>33.335999999999999</v>
      </c>
      <c r="L49" s="321"/>
      <c r="M49" s="293" t="s">
        <v>588</v>
      </c>
      <c r="N49" s="290" t="str">
        <f t="shared" si="45"/>
        <v>02860C</v>
      </c>
      <c r="O49" s="361" t="str">
        <f t="shared" si="46"/>
        <v>067</v>
      </c>
      <c r="P49" s="290" t="str">
        <f t="shared" si="47"/>
        <v xml:space="preserve">Customer Service Representative II </v>
      </c>
      <c r="Q49" s="362" cm="1">
        <f t="array" aca="1" ref="Q49" ca="1">ROUND(IF($M49="Y",VLOOKUP($N49,INDIRECT($O$3),Q$8,0)*INDIRECT($N$2),VLOOKUP($N49,INDIRECT($O$3),Q$8,0)),IF(LEFT($C49,1)="N",3,0))</f>
        <v>27.427</v>
      </c>
      <c r="R49" s="362" cm="1">
        <f t="array" aca="1" ref="R49" ca="1">ROUND(IF($M49="Y",VLOOKUP($N49,INDIRECT($O$3),R$8,0)*INDIRECT($N$2),VLOOKUP($N49,INDIRECT($O$3),R$8,0)),IF(LEFT($C49,1)="N",3,0))</f>
        <v>28.797000000000001</v>
      </c>
      <c r="S49" s="362" cm="1">
        <f t="array" aca="1" ref="S49" ca="1">ROUND(IF($M49="Y",VLOOKUP($N49,INDIRECT($O$3),S$8,0)*INDIRECT($N$2),VLOOKUP($N49,INDIRECT($O$3),S$8,0)),IF(LEFT($C49,1)="N",3,0))</f>
        <v>30.236999999999998</v>
      </c>
      <c r="T49" s="362" cm="1">
        <f t="array" aca="1" ref="T49" ca="1">ROUND(IF($M49="Y",VLOOKUP($N49,INDIRECT($O$3),T$8,0)*INDIRECT($N$2),VLOOKUP($N49,INDIRECT($O$3),T$8,0)),IF(LEFT($C49,1)="N",3,0))</f>
        <v>31.75</v>
      </c>
      <c r="U49" s="362" cm="1">
        <f t="array" aca="1" ref="U49" ca="1">ROUND(IF($M49="Y",VLOOKUP($N49,INDIRECT($O$3),U$8,0)*INDIRECT($N$2),VLOOKUP($N49,INDIRECT($O$3),U$8,0)),IF(LEFT($C49,1)="N",3,0))</f>
        <v>33.335999999999999</v>
      </c>
      <c r="W49" s="363" t="str">
        <f t="shared" si="26"/>
        <v>Y</v>
      </c>
      <c r="X49" s="313" t="str">
        <f t="shared" si="27"/>
        <v>02860C</v>
      </c>
      <c r="Y49" s="364" t="str">
        <f t="shared" si="28"/>
        <v>067</v>
      </c>
      <c r="Z49" s="313" t="str">
        <f t="shared" si="29"/>
        <v xml:space="preserve">Customer Service Representative II </v>
      </c>
      <c r="AA49" s="365">
        <f t="shared" ca="1" si="30"/>
        <v>27.427</v>
      </c>
      <c r="AB49" s="365">
        <f t="shared" ca="1" si="31"/>
        <v>28.797000000000001</v>
      </c>
      <c r="AC49" s="365">
        <f t="shared" ca="1" si="32"/>
        <v>30.236999999999998</v>
      </c>
      <c r="AD49" s="365">
        <f t="shared" ca="1" si="33"/>
        <v>31.75</v>
      </c>
      <c r="AE49" s="365">
        <f t="shared" ca="1" si="34"/>
        <v>33.335999999999999</v>
      </c>
    </row>
    <row r="50" spans="1:31">
      <c r="A50" s="371" t="s">
        <v>670</v>
      </c>
      <c r="B50" s="358" t="s">
        <v>121</v>
      </c>
      <c r="C50" s="357" t="s">
        <v>43</v>
      </c>
      <c r="D50" s="359" t="s">
        <v>669</v>
      </c>
      <c r="E50" s="357">
        <v>323</v>
      </c>
      <c r="F50" s="357">
        <v>7</v>
      </c>
      <c r="G50" s="360">
        <f t="shared" ca="1" si="40"/>
        <v>29.611999999999998</v>
      </c>
      <c r="H50" s="360">
        <f t="shared" ca="1" si="41"/>
        <v>31.093</v>
      </c>
      <c r="I50" s="360">
        <f t="shared" ca="1" si="42"/>
        <v>32.648000000000003</v>
      </c>
      <c r="J50" s="360">
        <f t="shared" ca="1" si="43"/>
        <v>34.280999999999999</v>
      </c>
      <c r="K50" s="360">
        <f t="shared" ca="1" si="44"/>
        <v>35.994999999999997</v>
      </c>
      <c r="L50" s="321"/>
      <c r="M50" s="293" t="s">
        <v>588</v>
      </c>
      <c r="N50" s="290" t="str">
        <f t="shared" si="45"/>
        <v>53038C</v>
      </c>
      <c r="O50" s="361" t="str">
        <f t="shared" si="46"/>
        <v>084</v>
      </c>
      <c r="P50" s="290" t="str">
        <f t="shared" si="47"/>
        <v>Customer Service Representative, Lead</v>
      </c>
      <c r="Q50" s="362" cm="1">
        <f t="array" aca="1" ref="Q50" ca="1">ROUND(IF($M50="Y",VLOOKUP($N50,INDIRECT($O$3),Q$8,0)*INDIRECT($N$2),VLOOKUP($N50,INDIRECT($O$3),Q$8,0)),IF(LEFT($C50,1)="N",3,0))</f>
        <v>29.611999999999998</v>
      </c>
      <c r="R50" s="362" cm="1">
        <f t="array" aca="1" ref="R50" ca="1">ROUND(IF($M50="Y",VLOOKUP($N50,INDIRECT($O$3),R$8,0)*INDIRECT($N$2),VLOOKUP($N50,INDIRECT($O$3),R$8,0)),IF(LEFT($C50,1)="N",3,0))</f>
        <v>31.093</v>
      </c>
      <c r="S50" s="362" cm="1">
        <f t="array" aca="1" ref="S50" ca="1">ROUND(IF($M50="Y",VLOOKUP($N50,INDIRECT($O$3),S$8,0)*INDIRECT($N$2),VLOOKUP($N50,INDIRECT($O$3),S$8,0)),IF(LEFT($C50,1)="N",3,0))</f>
        <v>32.648000000000003</v>
      </c>
      <c r="T50" s="362" cm="1">
        <f t="array" aca="1" ref="T50" ca="1">ROUND(IF($M50="Y",VLOOKUP($N50,INDIRECT($O$3),T$8,0)*INDIRECT($N$2),VLOOKUP($N50,INDIRECT($O$3),T$8,0)),IF(LEFT($C50,1)="N",3,0))</f>
        <v>34.280999999999999</v>
      </c>
      <c r="U50" s="362" cm="1">
        <f t="array" aca="1" ref="U50" ca="1">ROUND(IF($M50="Y",VLOOKUP($N50,INDIRECT($O$3),U$8,0)*INDIRECT($N$2),VLOOKUP($N50,INDIRECT($O$3),U$8,0)),IF(LEFT($C50,1)="N",3,0))</f>
        <v>35.994999999999997</v>
      </c>
      <c r="W50" s="363" t="str">
        <f t="shared" ref="W50" si="48">M50</f>
        <v>Y</v>
      </c>
      <c r="X50" s="313" t="str">
        <f t="shared" ref="X50" si="49">N50</f>
        <v>53038C</v>
      </c>
      <c r="Y50" s="364" t="str">
        <f t="shared" ref="Y50" si="50">O50</f>
        <v>084</v>
      </c>
      <c r="Z50" s="313" t="str">
        <f t="shared" ref="Z50" si="51">P50</f>
        <v>Customer Service Representative, Lead</v>
      </c>
      <c r="AA50" s="365">
        <f t="shared" ref="AA50" ca="1" si="52">IF(LEFT($C50,1)="N",Q50,ROUNDUP(Q50/2080,3))</f>
        <v>29.611999999999998</v>
      </c>
      <c r="AB50" s="365">
        <f t="shared" ref="AB50" ca="1" si="53">IF(LEFT($C50,1)="N",R50,ROUNDUP(R50/2080,3))</f>
        <v>31.093</v>
      </c>
      <c r="AC50" s="365">
        <f t="shared" ref="AC50" ca="1" si="54">IF(LEFT($C50,1)="N",S50,ROUNDUP(S50/2080,3))</f>
        <v>32.648000000000003</v>
      </c>
      <c r="AD50" s="365">
        <f t="shared" ref="AD50" ca="1" si="55">IF(LEFT($C50,1)="N",T50,ROUNDUP(T50/2080,3))</f>
        <v>34.280999999999999</v>
      </c>
      <c r="AE50" s="365">
        <f t="shared" ref="AE50" ca="1" si="56">IF(LEFT($C50,1)="N",U50,ROUNDUP(U50/2080,3))</f>
        <v>35.994999999999997</v>
      </c>
    </row>
    <row r="51" spans="1:31">
      <c r="A51" s="357" t="s">
        <v>120</v>
      </c>
      <c r="B51" s="358" t="s">
        <v>121</v>
      </c>
      <c r="C51" s="357" t="s">
        <v>43</v>
      </c>
      <c r="D51" s="359" t="s">
        <v>122</v>
      </c>
      <c r="E51" s="357">
        <v>320</v>
      </c>
      <c r="F51" s="357">
        <v>7</v>
      </c>
      <c r="G51" s="360">
        <f t="shared" ca="1" si="40"/>
        <v>29.611999999999998</v>
      </c>
      <c r="H51" s="360">
        <f t="shared" ca="1" si="41"/>
        <v>31.093</v>
      </c>
      <c r="I51" s="360">
        <f t="shared" ca="1" si="42"/>
        <v>32.648000000000003</v>
      </c>
      <c r="J51" s="360">
        <f t="shared" ca="1" si="43"/>
        <v>34.280999999999999</v>
      </c>
      <c r="K51" s="360">
        <f t="shared" ca="1" si="44"/>
        <v>35.994999999999997</v>
      </c>
      <c r="L51" s="321"/>
      <c r="M51" s="293" t="s">
        <v>588</v>
      </c>
      <c r="N51" s="290" t="str">
        <f t="shared" si="45"/>
        <v>03037C</v>
      </c>
      <c r="O51" s="361" t="str">
        <f t="shared" si="46"/>
        <v>084</v>
      </c>
      <c r="P51" s="290" t="str">
        <f t="shared" si="47"/>
        <v>Development Coordinator I</v>
      </c>
      <c r="Q51" s="362" cm="1">
        <f t="array" aca="1" ref="Q51" ca="1">ROUND(IF($M51="Y",VLOOKUP($N51,INDIRECT($O$3),Q$8,0)*INDIRECT($N$2),VLOOKUP($N51,INDIRECT($O$3),Q$8,0)),IF(LEFT($C51,1)="N",3,0))</f>
        <v>29.611999999999998</v>
      </c>
      <c r="R51" s="362" cm="1">
        <f t="array" aca="1" ref="R51" ca="1">ROUND(IF($M51="Y",VLOOKUP($N51,INDIRECT($O$3),R$8,0)*INDIRECT($N$2),VLOOKUP($N51,INDIRECT($O$3),R$8,0)),IF(LEFT($C51,1)="N",3,0))</f>
        <v>31.093</v>
      </c>
      <c r="S51" s="362" cm="1">
        <f t="array" aca="1" ref="S51" ca="1">ROUND(IF($M51="Y",VLOOKUP($N51,INDIRECT($O$3),S$8,0)*INDIRECT($N$2),VLOOKUP($N51,INDIRECT($O$3),S$8,0)),IF(LEFT($C51,1)="N",3,0))</f>
        <v>32.648000000000003</v>
      </c>
      <c r="T51" s="362" cm="1">
        <f t="array" aca="1" ref="T51" ca="1">ROUND(IF($M51="Y",VLOOKUP($N51,INDIRECT($O$3),T$8,0)*INDIRECT($N$2),VLOOKUP($N51,INDIRECT($O$3),T$8,0)),IF(LEFT($C51,1)="N",3,0))</f>
        <v>34.280999999999999</v>
      </c>
      <c r="U51" s="362" cm="1">
        <f t="array" aca="1" ref="U51" ca="1">ROUND(IF($M51="Y",VLOOKUP($N51,INDIRECT($O$3),U$8,0)*INDIRECT($N$2),VLOOKUP($N51,INDIRECT($O$3),U$8,0)),IF(LEFT($C51,1)="N",3,0))</f>
        <v>35.994999999999997</v>
      </c>
      <c r="W51" s="363" t="str">
        <f t="shared" ref="W51:W82" si="57">M51</f>
        <v>Y</v>
      </c>
      <c r="X51" s="313" t="str">
        <f t="shared" ref="X51:X82" si="58">N51</f>
        <v>03037C</v>
      </c>
      <c r="Y51" s="364" t="str">
        <f t="shared" ref="Y51:Y82" si="59">O51</f>
        <v>084</v>
      </c>
      <c r="Z51" s="313" t="str">
        <f t="shared" ref="Z51:Z82" si="60">P51</f>
        <v>Development Coordinator I</v>
      </c>
      <c r="AA51" s="365">
        <f t="shared" ref="AA51:AA82" ca="1" si="61">IF(LEFT($C51,1)="N",Q51,ROUNDUP(Q51/2080,3))</f>
        <v>29.611999999999998</v>
      </c>
      <c r="AB51" s="365">
        <f t="shared" ref="AB51:AB82" ca="1" si="62">IF(LEFT($C51,1)="N",R51,ROUNDUP(R51/2080,3))</f>
        <v>31.093</v>
      </c>
      <c r="AC51" s="365">
        <f t="shared" ref="AC51:AC82" ca="1" si="63">IF(LEFT($C51,1)="N",S51,ROUNDUP(S51/2080,3))</f>
        <v>32.648000000000003</v>
      </c>
      <c r="AD51" s="365">
        <f t="shared" ref="AD51:AD82" ca="1" si="64">IF(LEFT($C51,1)="N",T51,ROUNDUP(T51/2080,3))</f>
        <v>34.280999999999999</v>
      </c>
      <c r="AE51" s="365">
        <f t="shared" ref="AE51:AE82" ca="1" si="65">IF(LEFT($C51,1)="N",U51,ROUNDUP(U51/2080,3))</f>
        <v>35.994999999999997</v>
      </c>
    </row>
    <row r="52" spans="1:31">
      <c r="A52" s="357" t="s">
        <v>123</v>
      </c>
      <c r="B52" s="358">
        <v>209</v>
      </c>
      <c r="C52" s="357" t="s">
        <v>43</v>
      </c>
      <c r="D52" s="359" t="s">
        <v>671</v>
      </c>
      <c r="E52" s="357">
        <v>378</v>
      </c>
      <c r="F52" s="357">
        <v>8</v>
      </c>
      <c r="G52" s="360">
        <f t="shared" ca="1" si="40"/>
        <v>33.956000000000003</v>
      </c>
      <c r="H52" s="360">
        <f t="shared" ca="1" si="41"/>
        <v>35.654000000000003</v>
      </c>
      <c r="I52" s="360">
        <f t="shared" ca="1" si="42"/>
        <v>37.436999999999998</v>
      </c>
      <c r="J52" s="360">
        <f t="shared" ca="1" si="43"/>
        <v>39.308999999999997</v>
      </c>
      <c r="K52" s="360">
        <f t="shared" ca="1" si="44"/>
        <v>41.274000000000001</v>
      </c>
      <c r="L52" s="321"/>
      <c r="M52" s="293" t="s">
        <v>588</v>
      </c>
      <c r="N52" s="290" t="str">
        <f t="shared" si="45"/>
        <v>03038C</v>
      </c>
      <c r="O52" s="361">
        <f t="shared" si="46"/>
        <v>209</v>
      </c>
      <c r="P52" s="290" t="str">
        <f t="shared" si="47"/>
        <v>Development Coordinator II</v>
      </c>
      <c r="Q52" s="362" cm="1">
        <f t="array" aca="1" ref="Q52" ca="1">ROUND(IF($M52="Y",VLOOKUP($N52,INDIRECT($O$3),Q$8,0)*INDIRECT($N$2),VLOOKUP($N52,INDIRECT($O$3),Q$8,0)),IF(LEFT($C52,1)="N",3,0))</f>
        <v>33.956000000000003</v>
      </c>
      <c r="R52" s="362" cm="1">
        <f t="array" aca="1" ref="R52" ca="1">ROUND(IF($M52="Y",VLOOKUP($N52,INDIRECT($O$3),R$8,0)*INDIRECT($N$2),VLOOKUP($N52,INDIRECT($O$3),R$8,0)),IF(LEFT($C52,1)="N",3,0))</f>
        <v>35.654000000000003</v>
      </c>
      <c r="S52" s="362" cm="1">
        <f t="array" aca="1" ref="S52" ca="1">ROUND(IF($M52="Y",VLOOKUP($N52,INDIRECT($O$3),S$8,0)*INDIRECT($N$2),VLOOKUP($N52,INDIRECT($O$3),S$8,0)),IF(LEFT($C52,1)="N",3,0))</f>
        <v>37.436999999999998</v>
      </c>
      <c r="T52" s="362" cm="1">
        <f t="array" aca="1" ref="T52" ca="1">ROUND(IF($M52="Y",VLOOKUP($N52,INDIRECT($O$3),T$8,0)*INDIRECT($N$2),VLOOKUP($N52,INDIRECT($O$3),T$8,0)),IF(LEFT($C52,1)="N",3,0))</f>
        <v>39.308999999999997</v>
      </c>
      <c r="U52" s="362" cm="1">
        <f t="array" aca="1" ref="U52" ca="1">ROUND(IF($M52="Y",VLOOKUP($N52,INDIRECT($O$3),U$8,0)*INDIRECT($N$2),VLOOKUP($N52,INDIRECT($O$3),U$8,0)),IF(LEFT($C52,1)="N",3,0))</f>
        <v>41.274000000000001</v>
      </c>
      <c r="W52" s="363" t="str">
        <f t="shared" si="57"/>
        <v>Y</v>
      </c>
      <c r="X52" s="313" t="str">
        <f t="shared" si="58"/>
        <v>03038C</v>
      </c>
      <c r="Y52" s="364">
        <f t="shared" si="59"/>
        <v>209</v>
      </c>
      <c r="Z52" s="313" t="str">
        <f t="shared" si="60"/>
        <v>Development Coordinator II</v>
      </c>
      <c r="AA52" s="365">
        <f t="shared" ca="1" si="61"/>
        <v>33.956000000000003</v>
      </c>
      <c r="AB52" s="365">
        <f t="shared" ca="1" si="62"/>
        <v>35.654000000000003</v>
      </c>
      <c r="AC52" s="365">
        <f t="shared" ca="1" si="63"/>
        <v>37.436999999999998</v>
      </c>
      <c r="AD52" s="365">
        <f t="shared" ca="1" si="64"/>
        <v>39.308999999999997</v>
      </c>
      <c r="AE52" s="365">
        <f t="shared" ca="1" si="65"/>
        <v>41.274000000000001</v>
      </c>
    </row>
    <row r="53" spans="1:31">
      <c r="A53" s="357" t="s">
        <v>127</v>
      </c>
      <c r="B53" s="358" t="s">
        <v>128</v>
      </c>
      <c r="C53" s="357" t="s">
        <v>43</v>
      </c>
      <c r="D53" s="359" t="s">
        <v>129</v>
      </c>
      <c r="E53" s="357">
        <v>248</v>
      </c>
      <c r="F53" s="357">
        <v>5</v>
      </c>
      <c r="G53" s="360">
        <f t="shared" ca="1" si="40"/>
        <v>24.17</v>
      </c>
      <c r="H53" s="360">
        <f t="shared" ca="1" si="41"/>
        <v>25.378</v>
      </c>
      <c r="I53" s="360">
        <f t="shared" ca="1" si="42"/>
        <v>26.646999999999998</v>
      </c>
      <c r="J53" s="360">
        <f t="shared" ca="1" si="43"/>
        <v>27.98</v>
      </c>
      <c r="K53" s="360">
        <f t="shared" ca="1" si="44"/>
        <v>29.379000000000001</v>
      </c>
      <c r="L53" s="321"/>
      <c r="M53" s="293" t="s">
        <v>588</v>
      </c>
      <c r="N53" s="290" t="str">
        <f t="shared" si="45"/>
        <v>03627C</v>
      </c>
      <c r="O53" s="361" t="str">
        <f t="shared" si="46"/>
        <v>027</v>
      </c>
      <c r="P53" s="290" t="str">
        <f t="shared" si="47"/>
        <v>Document Solutions Technician I</v>
      </c>
      <c r="Q53" s="362" cm="1">
        <f t="array" aca="1" ref="Q53" ca="1">ROUND(IF($M53="Y",VLOOKUP($N53,INDIRECT($O$3),Q$8,0)*INDIRECT($N$2),VLOOKUP($N53,INDIRECT($O$3),Q$8,0)),IF(LEFT($C53,1)="N",3,0))</f>
        <v>24.17</v>
      </c>
      <c r="R53" s="362" cm="1">
        <f t="array" aca="1" ref="R53" ca="1">ROUND(IF($M53="Y",VLOOKUP($N53,INDIRECT($O$3),R$8,0)*INDIRECT($N$2),VLOOKUP($N53,INDIRECT($O$3),R$8,0)),IF(LEFT($C53,1)="N",3,0))</f>
        <v>25.378</v>
      </c>
      <c r="S53" s="362" cm="1">
        <f t="array" aca="1" ref="S53" ca="1">ROUND(IF($M53="Y",VLOOKUP($N53,INDIRECT($O$3),S$8,0)*INDIRECT($N$2),VLOOKUP($N53,INDIRECT($O$3),S$8,0)),IF(LEFT($C53,1)="N",3,0))</f>
        <v>26.646999999999998</v>
      </c>
      <c r="T53" s="362" cm="1">
        <f t="array" aca="1" ref="T53" ca="1">ROUND(IF($M53="Y",VLOOKUP($N53,INDIRECT($O$3),T$8,0)*INDIRECT($N$2),VLOOKUP($N53,INDIRECT($O$3),T$8,0)),IF(LEFT($C53,1)="N",3,0))</f>
        <v>27.98</v>
      </c>
      <c r="U53" s="362" cm="1">
        <f t="array" aca="1" ref="U53" ca="1">ROUND(IF($M53="Y",VLOOKUP($N53,INDIRECT($O$3),U$8,0)*INDIRECT($N$2),VLOOKUP($N53,INDIRECT($O$3),U$8,0)),IF(LEFT($C53,1)="N",3,0))</f>
        <v>29.379000000000001</v>
      </c>
      <c r="W53" s="363" t="str">
        <f t="shared" si="57"/>
        <v>Y</v>
      </c>
      <c r="X53" s="313" t="str">
        <f t="shared" si="58"/>
        <v>03627C</v>
      </c>
      <c r="Y53" s="364" t="str">
        <f t="shared" si="59"/>
        <v>027</v>
      </c>
      <c r="Z53" s="313" t="str">
        <f t="shared" si="60"/>
        <v>Document Solutions Technician I</v>
      </c>
      <c r="AA53" s="365">
        <f t="shared" ca="1" si="61"/>
        <v>24.17</v>
      </c>
      <c r="AB53" s="365">
        <f t="shared" ca="1" si="62"/>
        <v>25.378</v>
      </c>
      <c r="AC53" s="365">
        <f t="shared" ca="1" si="63"/>
        <v>26.646999999999998</v>
      </c>
      <c r="AD53" s="365">
        <f t="shared" ca="1" si="64"/>
        <v>27.98</v>
      </c>
      <c r="AE53" s="365">
        <f t="shared" ca="1" si="65"/>
        <v>29.379000000000001</v>
      </c>
    </row>
    <row r="54" spans="1:31">
      <c r="A54" s="357" t="s">
        <v>130</v>
      </c>
      <c r="B54" s="358">
        <v>116</v>
      </c>
      <c r="C54" s="357" t="s">
        <v>43</v>
      </c>
      <c r="D54" s="359" t="s">
        <v>131</v>
      </c>
      <c r="E54" s="357">
        <v>303</v>
      </c>
      <c r="F54" s="357">
        <v>6</v>
      </c>
      <c r="G54" s="360">
        <f t="shared" ca="1" si="40"/>
        <v>28.513000000000002</v>
      </c>
      <c r="H54" s="360">
        <f t="shared" ca="1" si="41"/>
        <v>29.94</v>
      </c>
      <c r="I54" s="360">
        <f t="shared" ca="1" si="42"/>
        <v>31.436</v>
      </c>
      <c r="J54" s="360">
        <f t="shared" ca="1" si="43"/>
        <v>33.009</v>
      </c>
      <c r="K54" s="360">
        <f t="shared" ca="1" si="44"/>
        <v>34.658999999999999</v>
      </c>
      <c r="L54" s="321"/>
      <c r="M54" s="293" t="s">
        <v>588</v>
      </c>
      <c r="N54" s="290" t="str">
        <f t="shared" si="45"/>
        <v>03628C</v>
      </c>
      <c r="O54" s="361">
        <f t="shared" si="46"/>
        <v>116</v>
      </c>
      <c r="P54" s="290" t="str">
        <f t="shared" si="47"/>
        <v>Document Solutions Technician II</v>
      </c>
      <c r="Q54" s="362" cm="1">
        <f t="array" aca="1" ref="Q54" ca="1">ROUND(IF($M54="Y",VLOOKUP($N54,INDIRECT($O$3),Q$8,0)*INDIRECT($N$2),VLOOKUP($N54,INDIRECT($O$3),Q$8,0)),IF(LEFT($C54,1)="N",3,0))</f>
        <v>28.513000000000002</v>
      </c>
      <c r="R54" s="362" cm="1">
        <f t="array" aca="1" ref="R54" ca="1">ROUND(IF($M54="Y",VLOOKUP($N54,INDIRECT($O$3),R$8,0)*INDIRECT($N$2),VLOOKUP($N54,INDIRECT($O$3),R$8,0)),IF(LEFT($C54,1)="N",3,0))</f>
        <v>29.94</v>
      </c>
      <c r="S54" s="362" cm="1">
        <f t="array" aca="1" ref="S54" ca="1">ROUND(IF($M54="Y",VLOOKUP($N54,INDIRECT($O$3),S$8,0)*INDIRECT($N$2),VLOOKUP($N54,INDIRECT($O$3),S$8,0)),IF(LEFT($C54,1)="N",3,0))</f>
        <v>31.436</v>
      </c>
      <c r="T54" s="362" cm="1">
        <f t="array" aca="1" ref="T54" ca="1">ROUND(IF($M54="Y",VLOOKUP($N54,INDIRECT($O$3),T$8,0)*INDIRECT($N$2),VLOOKUP($N54,INDIRECT($O$3),T$8,0)),IF(LEFT($C54,1)="N",3,0))</f>
        <v>33.009</v>
      </c>
      <c r="U54" s="362" cm="1">
        <f t="array" aca="1" ref="U54" ca="1">ROUND(IF($M54="Y",VLOOKUP($N54,INDIRECT($O$3),U$8,0)*INDIRECT($N$2),VLOOKUP($N54,INDIRECT($O$3),U$8,0)),IF(LEFT($C54,1)="N",3,0))</f>
        <v>34.658999999999999</v>
      </c>
      <c r="W54" s="363" t="str">
        <f t="shared" si="57"/>
        <v>Y</v>
      </c>
      <c r="X54" s="313" t="str">
        <f t="shared" si="58"/>
        <v>03628C</v>
      </c>
      <c r="Y54" s="364">
        <f t="shared" si="59"/>
        <v>116</v>
      </c>
      <c r="Z54" s="313" t="str">
        <f t="shared" si="60"/>
        <v>Document Solutions Technician II</v>
      </c>
      <c r="AA54" s="365">
        <f t="shared" ca="1" si="61"/>
        <v>28.513000000000002</v>
      </c>
      <c r="AB54" s="365">
        <f t="shared" ca="1" si="62"/>
        <v>29.94</v>
      </c>
      <c r="AC54" s="365">
        <f t="shared" ca="1" si="63"/>
        <v>31.436</v>
      </c>
      <c r="AD54" s="365">
        <f t="shared" ca="1" si="64"/>
        <v>33.009</v>
      </c>
      <c r="AE54" s="365">
        <f t="shared" ca="1" si="65"/>
        <v>34.658999999999999</v>
      </c>
    </row>
    <row r="55" spans="1:31">
      <c r="A55" s="357" t="s">
        <v>132</v>
      </c>
      <c r="B55" s="358">
        <v>205</v>
      </c>
      <c r="C55" s="357" t="s">
        <v>43</v>
      </c>
      <c r="D55" s="359" t="s">
        <v>133</v>
      </c>
      <c r="E55" s="357">
        <v>325</v>
      </c>
      <c r="F55" s="357">
        <v>7</v>
      </c>
      <c r="G55" s="360">
        <f t="shared" ca="1" si="40"/>
        <v>29.611999999999998</v>
      </c>
      <c r="H55" s="360">
        <f t="shared" ca="1" si="41"/>
        <v>31.093</v>
      </c>
      <c r="I55" s="360">
        <f t="shared" ca="1" si="42"/>
        <v>32.648000000000003</v>
      </c>
      <c r="J55" s="360">
        <f t="shared" ca="1" si="43"/>
        <v>34.280999999999999</v>
      </c>
      <c r="K55" s="360">
        <f t="shared" ca="1" si="44"/>
        <v>35.994</v>
      </c>
      <c r="L55" s="321"/>
      <c r="M55" s="293" t="s">
        <v>588</v>
      </c>
      <c r="N55" s="290" t="str">
        <f t="shared" si="45"/>
        <v>03835C</v>
      </c>
      <c r="O55" s="361">
        <f t="shared" si="46"/>
        <v>205</v>
      </c>
      <c r="P55" s="290" t="str">
        <f t="shared" si="47"/>
        <v>Election Specialist</v>
      </c>
      <c r="Q55" s="362" cm="1">
        <f t="array" aca="1" ref="Q55" ca="1">ROUND(IF($M55="Y",VLOOKUP($N55,INDIRECT($O$3),Q$8,0)*INDIRECT($N$2),VLOOKUP($N55,INDIRECT($O$3),Q$8,0)),IF(LEFT($C55,1)="N",3,0))</f>
        <v>29.611999999999998</v>
      </c>
      <c r="R55" s="362" cm="1">
        <f t="array" aca="1" ref="R55" ca="1">ROUND(IF($M55="Y",VLOOKUP($N55,INDIRECT($O$3),R$8,0)*INDIRECT($N$2),VLOOKUP($N55,INDIRECT($O$3),R$8,0)),IF(LEFT($C55,1)="N",3,0))</f>
        <v>31.093</v>
      </c>
      <c r="S55" s="362" cm="1">
        <f t="array" aca="1" ref="S55" ca="1">ROUND(IF($M55="Y",VLOOKUP($N55,INDIRECT($O$3),S$8,0)*INDIRECT($N$2),VLOOKUP($N55,INDIRECT($O$3),S$8,0)),IF(LEFT($C55,1)="N",3,0))</f>
        <v>32.648000000000003</v>
      </c>
      <c r="T55" s="362" cm="1">
        <f t="array" aca="1" ref="T55" ca="1">ROUND(IF($M55="Y",VLOOKUP($N55,INDIRECT($O$3),T$8,0)*INDIRECT($N$2),VLOOKUP($N55,INDIRECT($O$3),T$8,0)),IF(LEFT($C55,1)="N",3,0))</f>
        <v>34.280999999999999</v>
      </c>
      <c r="U55" s="362" cm="1">
        <f t="array" aca="1" ref="U55" ca="1">ROUND(IF($M55="Y",VLOOKUP($N55,INDIRECT($O$3),U$8,0)*INDIRECT($N$2),VLOOKUP($N55,INDIRECT($O$3),U$8,0)),IF(LEFT($C55,1)="N",3,0))</f>
        <v>35.994</v>
      </c>
      <c r="W55" s="363" t="str">
        <f t="shared" si="57"/>
        <v>Y</v>
      </c>
      <c r="X55" s="313" t="str">
        <f t="shared" si="58"/>
        <v>03835C</v>
      </c>
      <c r="Y55" s="364">
        <f t="shared" si="59"/>
        <v>205</v>
      </c>
      <c r="Z55" s="313" t="str">
        <f t="shared" si="60"/>
        <v>Election Specialist</v>
      </c>
      <c r="AA55" s="365">
        <f t="shared" ca="1" si="61"/>
        <v>29.611999999999998</v>
      </c>
      <c r="AB55" s="365">
        <f t="shared" ca="1" si="62"/>
        <v>31.093</v>
      </c>
      <c r="AC55" s="365">
        <f t="shared" ca="1" si="63"/>
        <v>32.648000000000003</v>
      </c>
      <c r="AD55" s="365">
        <f t="shared" ca="1" si="64"/>
        <v>34.280999999999999</v>
      </c>
      <c r="AE55" s="365">
        <f t="shared" ca="1" si="65"/>
        <v>35.994</v>
      </c>
    </row>
    <row r="56" spans="1:31">
      <c r="A56" s="357" t="s">
        <v>134</v>
      </c>
      <c r="B56" s="358" t="s">
        <v>692</v>
      </c>
      <c r="C56" s="357" t="s">
        <v>43</v>
      </c>
      <c r="D56" s="359" t="s">
        <v>136</v>
      </c>
      <c r="E56" s="357">
        <v>268</v>
      </c>
      <c r="F56" s="357">
        <v>5</v>
      </c>
      <c r="G56" s="360">
        <f t="shared" ca="1" si="40"/>
        <v>25.785</v>
      </c>
      <c r="H56" s="360">
        <f t="shared" ca="1" si="41"/>
        <v>27.076000000000001</v>
      </c>
      <c r="I56" s="360">
        <f t="shared" si="42"/>
        <v>28.427</v>
      </c>
      <c r="J56" s="360">
        <f t="shared" ca="1" si="43"/>
        <v>29.849</v>
      </c>
      <c r="K56" s="360">
        <f t="shared" si="44"/>
        <v>31.343</v>
      </c>
      <c r="L56" s="321"/>
      <c r="M56" s="293" t="s">
        <v>588</v>
      </c>
      <c r="N56" s="290" t="str">
        <f t="shared" si="45"/>
        <v>04024C</v>
      </c>
      <c r="O56" s="361" t="str">
        <f t="shared" si="46"/>
        <v>127</v>
      </c>
      <c r="P56" s="290" t="str">
        <f t="shared" si="47"/>
        <v xml:space="preserve">Engineering Tech I Eng Lab </v>
      </c>
      <c r="Q56" s="362" cm="1">
        <f t="array" aca="1" ref="Q56" ca="1">ROUND(IF($M56="Y",VLOOKUP($N56,INDIRECT($O$3),Q$8,0)*INDIRECT($N$2),VLOOKUP($N56,INDIRECT($O$3),Q$8,0)),IF(LEFT($C56,1)="N",3,0))</f>
        <v>25.785</v>
      </c>
      <c r="R56" s="362" cm="1">
        <f t="array" aca="1" ref="R56" ca="1">ROUND(IF($M56="Y",VLOOKUP($N56,INDIRECT($O$3),R$8,0)*INDIRECT($N$2),VLOOKUP($N56,INDIRECT($O$3),R$8,0)),IF(LEFT($C56,1)="N",3,0))</f>
        <v>27.076000000000001</v>
      </c>
      <c r="S56" s="398">
        <v>28.427</v>
      </c>
      <c r="T56" s="362" cm="1">
        <f t="array" aca="1" ref="T56" ca="1">ROUND(IF($M56="Y",VLOOKUP($N56,INDIRECT($O$3),T$8,0)*INDIRECT($N$2),VLOOKUP($N56,INDIRECT($O$3),T$8,0)),IF(LEFT($C56,1)="N",3,0))</f>
        <v>29.849</v>
      </c>
      <c r="U56" s="362">
        <v>31.343</v>
      </c>
      <c r="W56" s="363" t="str">
        <f t="shared" si="57"/>
        <v>Y</v>
      </c>
      <c r="X56" s="313" t="str">
        <f t="shared" si="58"/>
        <v>04024C</v>
      </c>
      <c r="Y56" s="364" t="str">
        <f t="shared" si="59"/>
        <v>127</v>
      </c>
      <c r="Z56" s="313" t="str">
        <f t="shared" si="60"/>
        <v xml:space="preserve">Engineering Tech I Eng Lab </v>
      </c>
      <c r="AA56" s="365">
        <f t="shared" ca="1" si="61"/>
        <v>25.785</v>
      </c>
      <c r="AB56" s="365">
        <f t="shared" ca="1" si="62"/>
        <v>27.076000000000001</v>
      </c>
      <c r="AC56" s="365">
        <f t="shared" si="63"/>
        <v>28.427</v>
      </c>
      <c r="AD56" s="365">
        <f t="shared" ca="1" si="64"/>
        <v>29.849</v>
      </c>
      <c r="AE56" s="365">
        <f t="shared" si="65"/>
        <v>31.343</v>
      </c>
    </row>
    <row r="57" spans="1:31">
      <c r="A57" s="357" t="s">
        <v>137</v>
      </c>
      <c r="B57" s="358">
        <v>202</v>
      </c>
      <c r="C57" s="357" t="s">
        <v>43</v>
      </c>
      <c r="D57" s="359" t="s">
        <v>139</v>
      </c>
      <c r="E57" s="357">
        <v>268</v>
      </c>
      <c r="F57" s="357">
        <v>5</v>
      </c>
      <c r="G57" s="360">
        <f t="shared" ca="1" si="40"/>
        <v>20.628</v>
      </c>
      <c r="H57" s="360">
        <f t="shared" ca="1" si="41"/>
        <v>21.658999999999999</v>
      </c>
      <c r="I57" s="360">
        <f t="shared" ca="1" si="42"/>
        <v>22.742999999999999</v>
      </c>
      <c r="J57" s="360">
        <f t="shared" si="43"/>
        <v>23.879000000000001</v>
      </c>
      <c r="K57" s="360">
        <f t="shared" si="44"/>
        <v>25.074000000000002</v>
      </c>
      <c r="L57" s="321"/>
      <c r="M57" s="293" t="s">
        <v>588</v>
      </c>
      <c r="N57" s="290" t="str">
        <f t="shared" si="45"/>
        <v>04010C</v>
      </c>
      <c r="O57" s="361">
        <f t="shared" si="46"/>
        <v>202</v>
      </c>
      <c r="P57" s="290" t="str">
        <f t="shared" si="47"/>
        <v xml:space="preserve">Engineering Tech I Seasonal </v>
      </c>
      <c r="Q57" s="362" cm="1">
        <f t="array" aca="1" ref="Q57" ca="1">ROUND(IF($M57="Y",VLOOKUP($N57,INDIRECT($O$3),Q$8,0)*INDIRECT($N$2),VLOOKUP($N57,INDIRECT($O$3),Q$8,0)),IF(LEFT($C57,1)="N",3,0))</f>
        <v>20.628</v>
      </c>
      <c r="R57" s="362" cm="1">
        <f t="array" aca="1" ref="R57" ca="1">ROUND(IF($M57="Y",VLOOKUP($N57,INDIRECT($O$3),R$8,0)*INDIRECT($N$2),VLOOKUP($N57,INDIRECT($O$3),R$8,0)),IF(LEFT($C57,1)="N",3,0))</f>
        <v>21.658999999999999</v>
      </c>
      <c r="S57" s="362" cm="1">
        <f t="array" aca="1" ref="S57" ca="1">ROUND(IF($M57="Y",VLOOKUP($N57,INDIRECT($O$3),S$8,0)*INDIRECT($N$2),VLOOKUP($N57,INDIRECT($O$3),S$8,0)),IF(LEFT($C57,1)="N",3,0))</f>
        <v>22.742999999999999</v>
      </c>
      <c r="T57" s="398">
        <v>23.879000000000001</v>
      </c>
      <c r="U57" s="362">
        <v>25.074000000000002</v>
      </c>
      <c r="W57" s="363" t="str">
        <f t="shared" si="57"/>
        <v>Y</v>
      </c>
      <c r="X57" s="313" t="str">
        <f t="shared" si="58"/>
        <v>04010C</v>
      </c>
      <c r="Y57" s="364">
        <f t="shared" si="59"/>
        <v>202</v>
      </c>
      <c r="Z57" s="313" t="str">
        <f t="shared" si="60"/>
        <v xml:space="preserve">Engineering Tech I Seasonal </v>
      </c>
      <c r="AA57" s="365">
        <f t="shared" ca="1" si="61"/>
        <v>20.628</v>
      </c>
      <c r="AB57" s="365">
        <f t="shared" ca="1" si="62"/>
        <v>21.658999999999999</v>
      </c>
      <c r="AC57" s="365">
        <f t="shared" ca="1" si="63"/>
        <v>22.742999999999999</v>
      </c>
      <c r="AD57" s="365">
        <f t="shared" si="64"/>
        <v>23.879000000000001</v>
      </c>
      <c r="AE57" s="365">
        <f t="shared" si="65"/>
        <v>25.074000000000002</v>
      </c>
    </row>
    <row r="58" spans="1:31">
      <c r="A58" s="357" t="s">
        <v>140</v>
      </c>
      <c r="B58" s="358" t="s">
        <v>693</v>
      </c>
      <c r="C58" s="357" t="s">
        <v>43</v>
      </c>
      <c r="D58" s="359" t="s">
        <v>141</v>
      </c>
      <c r="E58" s="357">
        <v>305</v>
      </c>
      <c r="F58" s="357">
        <v>6</v>
      </c>
      <c r="G58" s="360">
        <f t="shared" si="40"/>
        <v>29.082999999999998</v>
      </c>
      <c r="H58" s="360">
        <f t="shared" si="41"/>
        <v>30.539000000000001</v>
      </c>
      <c r="I58" s="360">
        <f t="shared" ca="1" si="42"/>
        <v>32.064999999999998</v>
      </c>
      <c r="J58" s="360">
        <f t="shared" ca="1" si="43"/>
        <v>33.668999999999997</v>
      </c>
      <c r="K58" s="360">
        <f t="shared" si="44"/>
        <v>35.351999999999997</v>
      </c>
      <c r="L58" s="321"/>
      <c r="M58" s="293" t="s">
        <v>588</v>
      </c>
      <c r="N58" s="290" t="str">
        <f t="shared" si="45"/>
        <v>04034C</v>
      </c>
      <c r="O58" s="361" t="str">
        <f t="shared" si="46"/>
        <v>128</v>
      </c>
      <c r="P58" s="290" t="str">
        <f t="shared" si="47"/>
        <v xml:space="preserve">Engineering Tech II Eng Lab </v>
      </c>
      <c r="Q58" s="398">
        <v>29.082999999999998</v>
      </c>
      <c r="R58" s="398">
        <v>30.539000000000001</v>
      </c>
      <c r="S58" s="362" cm="1">
        <f t="array" aca="1" ref="S58" ca="1">ROUND(IF($M58="Y",VLOOKUP($N58,INDIRECT($O$3),S$8,0)*INDIRECT($N$2),VLOOKUP($N58,INDIRECT($O$3),S$8,0)),IF(LEFT($C58,1)="N",3,0))</f>
        <v>32.064999999999998</v>
      </c>
      <c r="T58" s="362" cm="1">
        <f t="array" aca="1" ref="T58" ca="1">ROUND(IF($M58="Y",VLOOKUP($N58,INDIRECT($O$3),T$8,0)*INDIRECT($N$2),VLOOKUP($N58,INDIRECT($O$3),T$8,0)),IF(LEFT($C58,1)="N",3,0))</f>
        <v>33.668999999999997</v>
      </c>
      <c r="U58" s="362">
        <v>35.351999999999997</v>
      </c>
      <c r="W58" s="363" t="str">
        <f t="shared" si="57"/>
        <v>Y</v>
      </c>
      <c r="X58" s="313" t="str">
        <f t="shared" si="58"/>
        <v>04034C</v>
      </c>
      <c r="Y58" s="364" t="str">
        <f t="shared" si="59"/>
        <v>128</v>
      </c>
      <c r="Z58" s="313" t="str">
        <f t="shared" si="60"/>
        <v xml:space="preserve">Engineering Tech II Eng Lab </v>
      </c>
      <c r="AA58" s="365">
        <f t="shared" si="61"/>
        <v>29.082999999999998</v>
      </c>
      <c r="AB58" s="365">
        <f t="shared" si="62"/>
        <v>30.539000000000001</v>
      </c>
      <c r="AC58" s="365">
        <f t="shared" ca="1" si="63"/>
        <v>32.064999999999998</v>
      </c>
      <c r="AD58" s="365">
        <f t="shared" ca="1" si="64"/>
        <v>33.668999999999997</v>
      </c>
      <c r="AE58" s="365">
        <f t="shared" si="65"/>
        <v>35.351999999999997</v>
      </c>
    </row>
    <row r="59" spans="1:31">
      <c r="A59" s="357" t="s">
        <v>142</v>
      </c>
      <c r="B59" s="358" t="s">
        <v>694</v>
      </c>
      <c r="C59" s="357" t="s">
        <v>43</v>
      </c>
      <c r="D59" s="359" t="s">
        <v>144</v>
      </c>
      <c r="E59" s="357">
        <v>328</v>
      </c>
      <c r="F59" s="357">
        <v>7</v>
      </c>
      <c r="G59" s="360">
        <f t="shared" si="40"/>
        <v>30.637</v>
      </c>
      <c r="H59" s="360">
        <f t="shared" si="41"/>
        <v>32.17</v>
      </c>
      <c r="I59" s="360">
        <f t="shared" si="42"/>
        <v>33.777999999999999</v>
      </c>
      <c r="J59" s="360">
        <f t="shared" ca="1" si="43"/>
        <v>35.466000000000001</v>
      </c>
      <c r="K59" s="360">
        <f t="shared" si="44"/>
        <v>37.24</v>
      </c>
      <c r="L59" s="321"/>
      <c r="M59" s="293" t="s">
        <v>588</v>
      </c>
      <c r="N59" s="290" t="str">
        <f t="shared" si="45"/>
        <v>04044C</v>
      </c>
      <c r="O59" s="361" t="str">
        <f t="shared" si="46"/>
        <v>133</v>
      </c>
      <c r="P59" s="290" t="str">
        <f t="shared" si="47"/>
        <v xml:space="preserve">Engineering Tech III Graphic </v>
      </c>
      <c r="Q59" s="398">
        <v>30.637</v>
      </c>
      <c r="R59" s="398">
        <v>32.17</v>
      </c>
      <c r="S59" s="398">
        <v>33.777999999999999</v>
      </c>
      <c r="T59" s="362" cm="1">
        <f t="array" aca="1" ref="T59" ca="1">ROUND(IF($M59="Y",VLOOKUP($N59,INDIRECT($O$3),T$8,0)*INDIRECT($N$2),VLOOKUP($N59,INDIRECT($O$3),T$8,0)),IF(LEFT($C59,1)="N",3,0))</f>
        <v>35.466000000000001</v>
      </c>
      <c r="U59" s="362">
        <v>37.24</v>
      </c>
      <c r="W59" s="363" t="str">
        <f t="shared" si="57"/>
        <v>Y</v>
      </c>
      <c r="X59" s="313" t="str">
        <f t="shared" si="58"/>
        <v>04044C</v>
      </c>
      <c r="Y59" s="364" t="str">
        <f t="shared" si="59"/>
        <v>133</v>
      </c>
      <c r="Z59" s="313" t="str">
        <f t="shared" si="60"/>
        <v xml:space="preserve">Engineering Tech III Graphic </v>
      </c>
      <c r="AA59" s="365">
        <f t="shared" si="61"/>
        <v>30.637</v>
      </c>
      <c r="AB59" s="365">
        <f t="shared" si="62"/>
        <v>32.17</v>
      </c>
      <c r="AC59" s="365">
        <f t="shared" si="63"/>
        <v>33.777999999999999</v>
      </c>
      <c r="AD59" s="365">
        <f t="shared" ca="1" si="64"/>
        <v>35.466000000000001</v>
      </c>
      <c r="AE59" s="365">
        <f t="shared" si="65"/>
        <v>37.24</v>
      </c>
    </row>
    <row r="60" spans="1:31">
      <c r="A60" s="357" t="s">
        <v>145</v>
      </c>
      <c r="B60" s="358" t="s">
        <v>694</v>
      </c>
      <c r="C60" s="357" t="s">
        <v>43</v>
      </c>
      <c r="D60" s="359" t="s">
        <v>146</v>
      </c>
      <c r="E60" s="357">
        <v>328</v>
      </c>
      <c r="F60" s="357">
        <v>7</v>
      </c>
      <c r="G60" s="360">
        <f t="shared" si="40"/>
        <v>30.637</v>
      </c>
      <c r="H60" s="360">
        <f t="shared" si="41"/>
        <v>32.17</v>
      </c>
      <c r="I60" s="360">
        <f t="shared" si="42"/>
        <v>33.777999999999999</v>
      </c>
      <c r="J60" s="360">
        <f t="shared" ca="1" si="43"/>
        <v>35.466000000000001</v>
      </c>
      <c r="K60" s="360">
        <f t="shared" si="44"/>
        <v>37.24</v>
      </c>
      <c r="L60" s="321"/>
      <c r="M60" s="293" t="s">
        <v>588</v>
      </c>
      <c r="N60" s="290" t="str">
        <f t="shared" si="45"/>
        <v>04048C</v>
      </c>
      <c r="O60" s="361" t="str">
        <f t="shared" si="46"/>
        <v>133</v>
      </c>
      <c r="P60" s="290" t="str">
        <f t="shared" si="47"/>
        <v xml:space="preserve">Engineering Tech III Survey </v>
      </c>
      <c r="Q60" s="398">
        <v>30.637</v>
      </c>
      <c r="R60" s="398">
        <v>32.17</v>
      </c>
      <c r="S60" s="398">
        <v>33.777999999999999</v>
      </c>
      <c r="T60" s="362" cm="1">
        <f t="array" aca="1" ref="T60" ca="1">ROUND(IF($M60="Y",VLOOKUP($N60,INDIRECT($O$3),T$8,0)*INDIRECT($N$2),VLOOKUP($N60,INDIRECT($O$3),T$8,0)),IF(LEFT($C60,1)="N",3,0))</f>
        <v>35.466000000000001</v>
      </c>
      <c r="U60" s="362">
        <v>37.24</v>
      </c>
      <c r="W60" s="363" t="str">
        <f t="shared" si="57"/>
        <v>Y</v>
      </c>
      <c r="X60" s="313" t="str">
        <f t="shared" si="58"/>
        <v>04048C</v>
      </c>
      <c r="Y60" s="364" t="str">
        <f t="shared" si="59"/>
        <v>133</v>
      </c>
      <c r="Z60" s="313" t="str">
        <f t="shared" si="60"/>
        <v xml:space="preserve">Engineering Tech III Survey </v>
      </c>
      <c r="AA60" s="365">
        <f t="shared" si="61"/>
        <v>30.637</v>
      </c>
      <c r="AB60" s="365">
        <f t="shared" si="62"/>
        <v>32.17</v>
      </c>
      <c r="AC60" s="365">
        <f t="shared" si="63"/>
        <v>33.777999999999999</v>
      </c>
      <c r="AD60" s="365">
        <f t="shared" ca="1" si="64"/>
        <v>35.466000000000001</v>
      </c>
      <c r="AE60" s="365">
        <f t="shared" si="65"/>
        <v>37.24</v>
      </c>
    </row>
    <row r="61" spans="1:31">
      <c r="A61" s="357" t="s">
        <v>147</v>
      </c>
      <c r="B61" s="358" t="s">
        <v>148</v>
      </c>
      <c r="C61" s="357" t="s">
        <v>43</v>
      </c>
      <c r="D61" s="359" t="s">
        <v>149</v>
      </c>
      <c r="E61" s="357">
        <v>190</v>
      </c>
      <c r="F61" s="357">
        <v>4</v>
      </c>
      <c r="G61" s="360">
        <f t="shared" ca="1" si="40"/>
        <v>21.462</v>
      </c>
      <c r="H61" s="360">
        <f t="shared" si="41"/>
        <v>22.533999999999999</v>
      </c>
      <c r="I61" s="360">
        <f t="shared" ca="1" si="42"/>
        <v>23.661999999999999</v>
      </c>
      <c r="J61" s="360">
        <f t="shared" si="43"/>
        <v>24.844000000000001</v>
      </c>
      <c r="K61" s="360">
        <f t="shared" si="44"/>
        <v>26.085000000000001</v>
      </c>
      <c r="L61" s="321"/>
      <c r="M61" s="293" t="s">
        <v>588</v>
      </c>
      <c r="N61" s="290" t="str">
        <f t="shared" si="45"/>
        <v>04031C</v>
      </c>
      <c r="O61" s="361" t="str">
        <f t="shared" si="46"/>
        <v>003</v>
      </c>
      <c r="P61" s="290" t="str">
        <f t="shared" si="47"/>
        <v xml:space="preserve">Engineering Technician Asst </v>
      </c>
      <c r="Q61" s="362" cm="1">
        <f t="array" aca="1" ref="Q61" ca="1">ROUND(IF($M61="Y",VLOOKUP($N61,INDIRECT($O$3),Q$8,0)*INDIRECT($N$2),VLOOKUP($N61,INDIRECT($O$3),Q$8,0)),IF(LEFT($C61,1)="N",3,0))</f>
        <v>21.462</v>
      </c>
      <c r="R61" s="398">
        <v>22.533999999999999</v>
      </c>
      <c r="S61" s="362" cm="1">
        <f t="array" aca="1" ref="S61" ca="1">ROUND(IF($M61="Y",VLOOKUP($N61,INDIRECT($O$3),S$8,0)*INDIRECT($N$2),VLOOKUP($N61,INDIRECT($O$3),S$8,0)),IF(LEFT($C61,1)="N",3,0))</f>
        <v>23.661999999999999</v>
      </c>
      <c r="T61" s="398">
        <v>24.844000000000001</v>
      </c>
      <c r="U61" s="362">
        <v>26.085000000000001</v>
      </c>
      <c r="W61" s="363" t="str">
        <f t="shared" si="57"/>
        <v>Y</v>
      </c>
      <c r="X61" s="313" t="str">
        <f t="shared" si="58"/>
        <v>04031C</v>
      </c>
      <c r="Y61" s="364" t="str">
        <f t="shared" si="59"/>
        <v>003</v>
      </c>
      <c r="Z61" s="313" t="str">
        <f t="shared" si="60"/>
        <v xml:space="preserve">Engineering Technician Asst </v>
      </c>
      <c r="AA61" s="365">
        <f t="shared" ca="1" si="61"/>
        <v>21.462</v>
      </c>
      <c r="AB61" s="365">
        <f t="shared" si="62"/>
        <v>22.533999999999999</v>
      </c>
      <c r="AC61" s="365">
        <f t="shared" ca="1" si="63"/>
        <v>23.661999999999999</v>
      </c>
      <c r="AD61" s="365">
        <f t="shared" si="64"/>
        <v>24.844000000000001</v>
      </c>
      <c r="AE61" s="365">
        <f t="shared" si="65"/>
        <v>26.085000000000001</v>
      </c>
    </row>
    <row r="62" spans="1:31">
      <c r="A62" s="357" t="s">
        <v>150</v>
      </c>
      <c r="B62" s="358" t="s">
        <v>692</v>
      </c>
      <c r="C62" s="357" t="s">
        <v>43</v>
      </c>
      <c r="D62" s="359" t="s">
        <v>450</v>
      </c>
      <c r="E62" s="357">
        <v>268</v>
      </c>
      <c r="F62" s="357">
        <v>5</v>
      </c>
      <c r="G62" s="360">
        <f t="shared" ca="1" si="40"/>
        <v>25.785</v>
      </c>
      <c r="H62" s="360">
        <f t="shared" ca="1" si="41"/>
        <v>27.076000000000001</v>
      </c>
      <c r="I62" s="360">
        <f t="shared" si="42"/>
        <v>28.427</v>
      </c>
      <c r="J62" s="360">
        <f t="shared" ca="1" si="43"/>
        <v>29.849</v>
      </c>
      <c r="K62" s="360">
        <f t="shared" si="44"/>
        <v>31.343</v>
      </c>
      <c r="L62" s="321"/>
      <c r="M62" s="293" t="s">
        <v>588</v>
      </c>
      <c r="N62" s="290" t="str">
        <f t="shared" si="45"/>
        <v>04022C</v>
      </c>
      <c r="O62" s="361" t="str">
        <f t="shared" si="46"/>
        <v>127</v>
      </c>
      <c r="P62" s="290" t="str">
        <f t="shared" si="47"/>
        <v xml:space="preserve">Engineering Technician I </v>
      </c>
      <c r="Q62" s="362" cm="1">
        <f t="array" aca="1" ref="Q62" ca="1">ROUND(IF($M62="Y",VLOOKUP($N62,INDIRECT($O$3),Q$8,0)*INDIRECT($N$2),VLOOKUP($N62,INDIRECT($O$3),Q$8,0)),IF(LEFT($C62,1)="N",3,0))</f>
        <v>25.785</v>
      </c>
      <c r="R62" s="362" cm="1">
        <f t="array" aca="1" ref="R62" ca="1">ROUND(IF($M62="Y",VLOOKUP($N62,INDIRECT($O$3),R$8,0)*INDIRECT($N$2),VLOOKUP($N62,INDIRECT($O$3),R$8,0)),IF(LEFT($C62,1)="N",3,0))</f>
        <v>27.076000000000001</v>
      </c>
      <c r="S62" s="398">
        <v>28.427</v>
      </c>
      <c r="T62" s="362" cm="1">
        <f t="array" aca="1" ref="T62" ca="1">ROUND(IF($M62="Y",VLOOKUP($N62,INDIRECT($O$3),T$8,0)*INDIRECT($N$2),VLOOKUP($N62,INDIRECT($O$3),T$8,0)),IF(LEFT($C62,1)="N",3,0))</f>
        <v>29.849</v>
      </c>
      <c r="U62" s="362">
        <v>31.343</v>
      </c>
      <c r="W62" s="363" t="str">
        <f t="shared" si="57"/>
        <v>Y</v>
      </c>
      <c r="X62" s="313" t="str">
        <f t="shared" si="58"/>
        <v>04022C</v>
      </c>
      <c r="Y62" s="364" t="str">
        <f t="shared" si="59"/>
        <v>127</v>
      </c>
      <c r="Z62" s="313" t="str">
        <f t="shared" si="60"/>
        <v xml:space="preserve">Engineering Technician I </v>
      </c>
      <c r="AA62" s="365">
        <f t="shared" ca="1" si="61"/>
        <v>25.785</v>
      </c>
      <c r="AB62" s="365">
        <f t="shared" ca="1" si="62"/>
        <v>27.076000000000001</v>
      </c>
      <c r="AC62" s="365">
        <f t="shared" si="63"/>
        <v>28.427</v>
      </c>
      <c r="AD62" s="365">
        <f t="shared" ca="1" si="64"/>
        <v>29.849</v>
      </c>
      <c r="AE62" s="365">
        <f t="shared" si="65"/>
        <v>31.343</v>
      </c>
    </row>
    <row r="63" spans="1:31">
      <c r="A63" s="357" t="s">
        <v>152</v>
      </c>
      <c r="B63" s="358" t="s">
        <v>693</v>
      </c>
      <c r="C63" s="357" t="s">
        <v>43</v>
      </c>
      <c r="D63" s="359" t="s">
        <v>451</v>
      </c>
      <c r="E63" s="357">
        <v>305</v>
      </c>
      <c r="F63" s="357">
        <v>6</v>
      </c>
      <c r="G63" s="360">
        <f t="shared" si="40"/>
        <v>29.082999999999998</v>
      </c>
      <c r="H63" s="360">
        <f t="shared" si="41"/>
        <v>30.539000000000001</v>
      </c>
      <c r="I63" s="360">
        <f t="shared" ca="1" si="42"/>
        <v>32.064999999999998</v>
      </c>
      <c r="J63" s="360">
        <f t="shared" ca="1" si="43"/>
        <v>33.668999999999997</v>
      </c>
      <c r="K63" s="360">
        <f t="shared" si="44"/>
        <v>35.351999999999997</v>
      </c>
      <c r="L63" s="321"/>
      <c r="M63" s="293" t="s">
        <v>588</v>
      </c>
      <c r="N63" s="290" t="str">
        <f t="shared" si="45"/>
        <v>04032C</v>
      </c>
      <c r="O63" s="361" t="str">
        <f t="shared" si="46"/>
        <v>128</v>
      </c>
      <c r="P63" s="290" t="str">
        <f t="shared" si="47"/>
        <v xml:space="preserve">Engineering Technician II </v>
      </c>
      <c r="Q63" s="398">
        <v>29.082999999999998</v>
      </c>
      <c r="R63" s="398">
        <v>30.539000000000001</v>
      </c>
      <c r="S63" s="362" cm="1">
        <f t="array" aca="1" ref="S63" ca="1">ROUND(IF($M63="Y",VLOOKUP($N63,INDIRECT($O$3),S$8,0)*INDIRECT($N$2),VLOOKUP($N63,INDIRECT($O$3),S$8,0)),IF(LEFT($C63,1)="N",3,0))</f>
        <v>32.064999999999998</v>
      </c>
      <c r="T63" s="362" cm="1">
        <f t="array" aca="1" ref="T63" ca="1">ROUND(IF($M63="Y",VLOOKUP($N63,INDIRECT($O$3),T$8,0)*INDIRECT($N$2),VLOOKUP($N63,INDIRECT($O$3),T$8,0)),IF(LEFT($C63,1)="N",3,0))</f>
        <v>33.668999999999997</v>
      </c>
      <c r="U63" s="362">
        <v>35.351999999999997</v>
      </c>
      <c r="W63" s="363" t="str">
        <f t="shared" si="57"/>
        <v>Y</v>
      </c>
      <c r="X63" s="313" t="str">
        <f t="shared" si="58"/>
        <v>04032C</v>
      </c>
      <c r="Y63" s="364" t="str">
        <f t="shared" si="59"/>
        <v>128</v>
      </c>
      <c r="Z63" s="313" t="str">
        <f t="shared" si="60"/>
        <v xml:space="preserve">Engineering Technician II </v>
      </c>
      <c r="AA63" s="365">
        <f t="shared" si="61"/>
        <v>29.082999999999998</v>
      </c>
      <c r="AB63" s="365">
        <f t="shared" si="62"/>
        <v>30.539000000000001</v>
      </c>
      <c r="AC63" s="365">
        <f t="shared" ca="1" si="63"/>
        <v>32.064999999999998</v>
      </c>
      <c r="AD63" s="365">
        <f t="shared" ca="1" si="64"/>
        <v>33.668999999999997</v>
      </c>
      <c r="AE63" s="365">
        <f t="shared" si="65"/>
        <v>35.351999999999997</v>
      </c>
    </row>
    <row r="64" spans="1:31">
      <c r="A64" s="357" t="s">
        <v>154</v>
      </c>
      <c r="B64" s="358" t="s">
        <v>694</v>
      </c>
      <c r="C64" s="357" t="s">
        <v>43</v>
      </c>
      <c r="D64" s="359" t="s">
        <v>452</v>
      </c>
      <c r="E64" s="357">
        <v>328</v>
      </c>
      <c r="F64" s="357">
        <v>7</v>
      </c>
      <c r="G64" s="360">
        <f t="shared" si="40"/>
        <v>30.637</v>
      </c>
      <c r="H64" s="360">
        <f t="shared" si="41"/>
        <v>32.17</v>
      </c>
      <c r="I64" s="360">
        <f t="shared" si="42"/>
        <v>33.777999999999999</v>
      </c>
      <c r="J64" s="360">
        <f t="shared" ca="1" si="43"/>
        <v>35.466000000000001</v>
      </c>
      <c r="K64" s="360">
        <f t="shared" si="44"/>
        <v>37.24</v>
      </c>
      <c r="L64" s="321"/>
      <c r="M64" s="293" t="s">
        <v>588</v>
      </c>
      <c r="N64" s="290" t="str">
        <f t="shared" si="45"/>
        <v>04042C</v>
      </c>
      <c r="O64" s="361" t="str">
        <f t="shared" si="46"/>
        <v>133</v>
      </c>
      <c r="P64" s="290" t="str">
        <f t="shared" si="47"/>
        <v xml:space="preserve">Engineering Technician III </v>
      </c>
      <c r="Q64" s="398">
        <v>30.637</v>
      </c>
      <c r="R64" s="398">
        <v>32.17</v>
      </c>
      <c r="S64" s="398">
        <v>33.777999999999999</v>
      </c>
      <c r="T64" s="362" cm="1">
        <f t="array" aca="1" ref="T64" ca="1">ROUND(IF($M64="Y",VLOOKUP($N64,INDIRECT($O$3),T$8,0)*INDIRECT($N$2),VLOOKUP($N64,INDIRECT($O$3),T$8,0)),IF(LEFT($C64,1)="N",3,0))</f>
        <v>35.466000000000001</v>
      </c>
      <c r="U64" s="362">
        <v>37.24</v>
      </c>
      <c r="W64" s="363" t="str">
        <f t="shared" si="57"/>
        <v>Y</v>
      </c>
      <c r="X64" s="313" t="str">
        <f t="shared" si="58"/>
        <v>04042C</v>
      </c>
      <c r="Y64" s="364" t="str">
        <f t="shared" si="59"/>
        <v>133</v>
      </c>
      <c r="Z64" s="313" t="str">
        <f t="shared" si="60"/>
        <v xml:space="preserve">Engineering Technician III </v>
      </c>
      <c r="AA64" s="365">
        <f t="shared" si="61"/>
        <v>30.637</v>
      </c>
      <c r="AB64" s="365">
        <f t="shared" si="62"/>
        <v>32.17</v>
      </c>
      <c r="AC64" s="365">
        <f t="shared" si="63"/>
        <v>33.777999999999999</v>
      </c>
      <c r="AD64" s="365">
        <f t="shared" ca="1" si="64"/>
        <v>35.466000000000001</v>
      </c>
      <c r="AE64" s="365">
        <f t="shared" si="65"/>
        <v>37.24</v>
      </c>
    </row>
    <row r="65" spans="1:31">
      <c r="A65" s="357" t="s">
        <v>156</v>
      </c>
      <c r="B65" s="358" t="s">
        <v>157</v>
      </c>
      <c r="C65" s="357" t="s">
        <v>43</v>
      </c>
      <c r="D65" s="359" t="s">
        <v>158</v>
      </c>
      <c r="E65" s="357">
        <v>285</v>
      </c>
      <c r="F65" s="357">
        <v>6</v>
      </c>
      <c r="G65" s="360">
        <f t="shared" ca="1" si="40"/>
        <v>26.355</v>
      </c>
      <c r="H65" s="360">
        <f t="shared" ca="1" si="41"/>
        <v>27.673999999999999</v>
      </c>
      <c r="I65" s="360">
        <f t="shared" ca="1" si="42"/>
        <v>29.056999999999999</v>
      </c>
      <c r="J65" s="360">
        <f t="shared" ca="1" si="43"/>
        <v>30.510999999999999</v>
      </c>
      <c r="K65" s="360">
        <f t="shared" ca="1" si="44"/>
        <v>32.036000000000001</v>
      </c>
      <c r="L65" s="321"/>
      <c r="M65" s="293" t="s">
        <v>588</v>
      </c>
      <c r="N65" s="290" t="str">
        <f t="shared" si="45"/>
        <v>04232C</v>
      </c>
      <c r="O65" s="361" t="str">
        <f t="shared" si="46"/>
        <v>065</v>
      </c>
      <c r="P65" s="290" t="str">
        <f t="shared" si="47"/>
        <v>Evidence Technician</v>
      </c>
      <c r="Q65" s="362" cm="1">
        <f t="array" aca="1" ref="Q65" ca="1">ROUND(IF($M65="Y",VLOOKUP($N65,INDIRECT($O$3),Q$8,0)*INDIRECT($N$2),VLOOKUP($N65,INDIRECT($O$3),Q$8,0)),IF(LEFT($C65,1)="N",3,0))</f>
        <v>26.355</v>
      </c>
      <c r="R65" s="362" cm="1">
        <f t="array" aca="1" ref="R65" ca="1">ROUND(IF($M65="Y",VLOOKUP($N65,INDIRECT($O$3),R$8,0)*INDIRECT($N$2),VLOOKUP($N65,INDIRECT($O$3),R$8,0)),IF(LEFT($C65,1)="N",3,0))</f>
        <v>27.673999999999999</v>
      </c>
      <c r="S65" s="362" cm="1">
        <f t="array" aca="1" ref="S65" ca="1">ROUND(IF($M65="Y",VLOOKUP($N65,INDIRECT($O$3),S$8,0)*INDIRECT($N$2),VLOOKUP($N65,INDIRECT($O$3),S$8,0)),IF(LEFT($C65,1)="N",3,0))</f>
        <v>29.056999999999999</v>
      </c>
      <c r="T65" s="362" cm="1">
        <f t="array" aca="1" ref="T65" ca="1">ROUND(IF($M65="Y",VLOOKUP($N65,INDIRECT($O$3),T$8,0)*INDIRECT($N$2),VLOOKUP($N65,INDIRECT($O$3),T$8,0)),IF(LEFT($C65,1)="N",3,0))</f>
        <v>30.510999999999999</v>
      </c>
      <c r="U65" s="362" cm="1">
        <f t="array" aca="1" ref="U65" ca="1">ROUND(IF($M65="Y",VLOOKUP($N65,INDIRECT($O$3),U$8,0)*INDIRECT($N$2),VLOOKUP($N65,INDIRECT($O$3),U$8,0)),IF(LEFT($C65,1)="N",3,0))</f>
        <v>32.036000000000001</v>
      </c>
      <c r="W65" s="363" t="str">
        <f t="shared" si="57"/>
        <v>Y</v>
      </c>
      <c r="X65" s="313" t="str">
        <f t="shared" si="58"/>
        <v>04232C</v>
      </c>
      <c r="Y65" s="364" t="str">
        <f t="shared" si="59"/>
        <v>065</v>
      </c>
      <c r="Z65" s="313" t="str">
        <f t="shared" si="60"/>
        <v>Evidence Technician</v>
      </c>
      <c r="AA65" s="365">
        <f t="shared" ca="1" si="61"/>
        <v>26.355</v>
      </c>
      <c r="AB65" s="365">
        <f t="shared" ca="1" si="62"/>
        <v>27.673999999999999</v>
      </c>
      <c r="AC65" s="365">
        <f t="shared" ca="1" si="63"/>
        <v>29.056999999999999</v>
      </c>
      <c r="AD65" s="365">
        <f t="shared" ca="1" si="64"/>
        <v>30.510999999999999</v>
      </c>
      <c r="AE65" s="365">
        <f t="shared" ca="1" si="65"/>
        <v>32.036000000000001</v>
      </c>
    </row>
    <row r="66" spans="1:31">
      <c r="A66" s="357" t="s">
        <v>159</v>
      </c>
      <c r="B66" s="358" t="s">
        <v>160</v>
      </c>
      <c r="C66" s="357" t="s">
        <v>43</v>
      </c>
      <c r="D66" s="359" t="s">
        <v>440</v>
      </c>
      <c r="E66" s="357">
        <v>218</v>
      </c>
      <c r="F66" s="357">
        <v>4</v>
      </c>
      <c r="G66" s="360">
        <f t="shared" ca="1" si="40"/>
        <v>21.986999999999998</v>
      </c>
      <c r="H66" s="360">
        <f t="shared" ca="1" si="41"/>
        <v>23.087</v>
      </c>
      <c r="I66" s="360">
        <f t="shared" ca="1" si="42"/>
        <v>24.241</v>
      </c>
      <c r="J66" s="360">
        <f t="shared" ca="1" si="43"/>
        <v>25.452000000000002</v>
      </c>
      <c r="K66" s="360">
        <f t="shared" ca="1" si="44"/>
        <v>26.725999999999999</v>
      </c>
      <c r="L66" s="321"/>
      <c r="M66" s="293" t="s">
        <v>588</v>
      </c>
      <c r="N66" s="290" t="str">
        <f t="shared" si="45"/>
        <v>04260C</v>
      </c>
      <c r="O66" s="361" t="str">
        <f t="shared" si="46"/>
        <v>151</v>
      </c>
      <c r="P66" s="290" t="str">
        <f t="shared" si="47"/>
        <v>Exhibitor Services Specialist I</v>
      </c>
      <c r="Q66" s="362" cm="1">
        <f t="array" aca="1" ref="Q66" ca="1">ROUND(IF($M66="Y",VLOOKUP($N66,INDIRECT($O$3),Q$8,0)*INDIRECT($N$2),VLOOKUP($N66,INDIRECT($O$3),Q$8,0)),IF(LEFT($C66,1)="N",3,0))</f>
        <v>21.986999999999998</v>
      </c>
      <c r="R66" s="362" cm="1">
        <f t="array" aca="1" ref="R66" ca="1">ROUND(IF($M66="Y",VLOOKUP($N66,INDIRECT($O$3),R$8,0)*INDIRECT($N$2),VLOOKUP($N66,INDIRECT($O$3),R$8,0)),IF(LEFT($C66,1)="N",3,0))</f>
        <v>23.087</v>
      </c>
      <c r="S66" s="362" cm="1">
        <f t="array" aca="1" ref="S66" ca="1">ROUND(IF($M66="Y",VLOOKUP($N66,INDIRECT($O$3),S$8,0)*INDIRECT($N$2),VLOOKUP($N66,INDIRECT($O$3),S$8,0)),IF(LEFT($C66,1)="N",3,0))</f>
        <v>24.241</v>
      </c>
      <c r="T66" s="362" cm="1">
        <f t="array" aca="1" ref="T66" ca="1">ROUND(IF($M66="Y",VLOOKUP($N66,INDIRECT($O$3),T$8,0)*INDIRECT($N$2),VLOOKUP($N66,INDIRECT($O$3),T$8,0)),IF(LEFT($C66,1)="N",3,0))</f>
        <v>25.452000000000002</v>
      </c>
      <c r="U66" s="362" cm="1">
        <f t="array" aca="1" ref="U66" ca="1">ROUND(IF($M66="Y",VLOOKUP($N66,INDIRECT($O$3),U$8,0)*INDIRECT($N$2),VLOOKUP($N66,INDIRECT($O$3),U$8,0)),IF(LEFT($C66,1)="N",3,0))</f>
        <v>26.725999999999999</v>
      </c>
      <c r="W66" s="363" t="str">
        <f t="shared" si="57"/>
        <v>Y</v>
      </c>
      <c r="X66" s="313" t="str">
        <f t="shared" si="58"/>
        <v>04260C</v>
      </c>
      <c r="Y66" s="364" t="str">
        <f t="shared" si="59"/>
        <v>151</v>
      </c>
      <c r="Z66" s="313" t="str">
        <f t="shared" si="60"/>
        <v>Exhibitor Services Specialist I</v>
      </c>
      <c r="AA66" s="365">
        <f t="shared" ca="1" si="61"/>
        <v>21.986999999999998</v>
      </c>
      <c r="AB66" s="365">
        <f t="shared" ca="1" si="62"/>
        <v>23.087</v>
      </c>
      <c r="AC66" s="365">
        <f t="shared" ca="1" si="63"/>
        <v>24.241</v>
      </c>
      <c r="AD66" s="365">
        <f t="shared" ca="1" si="64"/>
        <v>25.452000000000002</v>
      </c>
      <c r="AE66" s="365">
        <f t="shared" ca="1" si="65"/>
        <v>26.725999999999999</v>
      </c>
    </row>
    <row r="67" spans="1:31">
      <c r="A67" s="357" t="s">
        <v>162</v>
      </c>
      <c r="B67" s="358" t="s">
        <v>163</v>
      </c>
      <c r="C67" s="357" t="s">
        <v>43</v>
      </c>
      <c r="D67" s="359" t="s">
        <v>441</v>
      </c>
      <c r="E67" s="357">
        <v>253</v>
      </c>
      <c r="F67" s="357">
        <v>5</v>
      </c>
      <c r="G67" s="360">
        <f t="shared" ca="1" si="40"/>
        <v>24.17</v>
      </c>
      <c r="H67" s="360">
        <f t="shared" ca="1" si="41"/>
        <v>25.378</v>
      </c>
      <c r="I67" s="360">
        <f t="shared" ca="1" si="42"/>
        <v>26.646999999999998</v>
      </c>
      <c r="J67" s="360">
        <f t="shared" ca="1" si="43"/>
        <v>27.98</v>
      </c>
      <c r="K67" s="360">
        <f t="shared" ca="1" si="44"/>
        <v>29.379000000000001</v>
      </c>
      <c r="L67" s="321"/>
      <c r="M67" s="293" t="s">
        <v>588</v>
      </c>
      <c r="N67" s="290" t="str">
        <f t="shared" si="45"/>
        <v>04261C</v>
      </c>
      <c r="O67" s="361" t="str">
        <f t="shared" si="46"/>
        <v>051</v>
      </c>
      <c r="P67" s="290" t="str">
        <f t="shared" si="47"/>
        <v>Exhibitor Services Specialist II</v>
      </c>
      <c r="Q67" s="362" cm="1">
        <f t="array" aca="1" ref="Q67" ca="1">ROUND(IF($M67="Y",VLOOKUP($N67,INDIRECT($O$3),Q$8,0)*INDIRECT($N$2),VLOOKUP($N67,INDIRECT($O$3),Q$8,0)),IF(LEFT($C67,1)="N",3,0))</f>
        <v>24.17</v>
      </c>
      <c r="R67" s="362" cm="1">
        <f t="array" aca="1" ref="R67" ca="1">ROUND(IF($M67="Y",VLOOKUP($N67,INDIRECT($O$3),R$8,0)*INDIRECT($N$2),VLOOKUP($N67,INDIRECT($O$3),R$8,0)),IF(LEFT($C67,1)="N",3,0))</f>
        <v>25.378</v>
      </c>
      <c r="S67" s="362" cm="1">
        <f t="array" aca="1" ref="S67" ca="1">ROUND(IF($M67="Y",VLOOKUP($N67,INDIRECT($O$3),S$8,0)*INDIRECT($N$2),VLOOKUP($N67,INDIRECT($O$3),S$8,0)),IF(LEFT($C67,1)="N",3,0))</f>
        <v>26.646999999999998</v>
      </c>
      <c r="T67" s="362" cm="1">
        <f t="array" aca="1" ref="T67" ca="1">ROUND(IF($M67="Y",VLOOKUP($N67,INDIRECT($O$3),T$8,0)*INDIRECT($N$2),VLOOKUP($N67,INDIRECT($O$3),T$8,0)),IF(LEFT($C67,1)="N",3,0))</f>
        <v>27.98</v>
      </c>
      <c r="U67" s="362" cm="1">
        <f t="array" aca="1" ref="U67" ca="1">ROUND(IF($M67="Y",VLOOKUP($N67,INDIRECT($O$3),U$8,0)*INDIRECT($N$2),VLOOKUP($N67,INDIRECT($O$3),U$8,0)),IF(LEFT($C67,1)="N",3,0))</f>
        <v>29.379000000000001</v>
      </c>
      <c r="W67" s="363" t="str">
        <f t="shared" si="57"/>
        <v>Y</v>
      </c>
      <c r="X67" s="313" t="str">
        <f t="shared" si="58"/>
        <v>04261C</v>
      </c>
      <c r="Y67" s="364" t="str">
        <f t="shared" si="59"/>
        <v>051</v>
      </c>
      <c r="Z67" s="313" t="str">
        <f t="shared" si="60"/>
        <v>Exhibitor Services Specialist II</v>
      </c>
      <c r="AA67" s="365">
        <f t="shared" ca="1" si="61"/>
        <v>24.17</v>
      </c>
      <c r="AB67" s="365">
        <f t="shared" ca="1" si="62"/>
        <v>25.378</v>
      </c>
      <c r="AC67" s="365">
        <f t="shared" ca="1" si="63"/>
        <v>26.646999999999998</v>
      </c>
      <c r="AD67" s="365">
        <f t="shared" ca="1" si="64"/>
        <v>27.98</v>
      </c>
      <c r="AE67" s="365">
        <f t="shared" ca="1" si="65"/>
        <v>29.379000000000001</v>
      </c>
    </row>
    <row r="68" spans="1:31">
      <c r="A68" s="357" t="s">
        <v>165</v>
      </c>
      <c r="B68" s="358" t="s">
        <v>166</v>
      </c>
      <c r="C68" s="357" t="s">
        <v>43</v>
      </c>
      <c r="D68" s="359" t="s">
        <v>167</v>
      </c>
      <c r="E68" s="357">
        <v>418</v>
      </c>
      <c r="F68" s="357">
        <v>9</v>
      </c>
      <c r="G68" s="360">
        <f t="shared" ca="1" si="40"/>
        <v>37.692</v>
      </c>
      <c r="H68" s="360">
        <f t="shared" ca="1" si="41"/>
        <v>39.578000000000003</v>
      </c>
      <c r="I68" s="360">
        <f t="shared" ca="1" si="42"/>
        <v>41.555</v>
      </c>
      <c r="J68" s="360">
        <f t="shared" ca="1" si="43"/>
        <v>43.634</v>
      </c>
      <c r="K68" s="360">
        <f t="shared" ca="1" si="44"/>
        <v>45.814999999999998</v>
      </c>
      <c r="L68" s="321"/>
      <c r="M68" s="293" t="s">
        <v>588</v>
      </c>
      <c r="N68" s="290" t="str">
        <f t="shared" si="45"/>
        <v>04382C</v>
      </c>
      <c r="O68" s="361" t="str">
        <f t="shared" si="46"/>
        <v>119</v>
      </c>
      <c r="P68" s="290" t="str">
        <f t="shared" si="47"/>
        <v xml:space="preserve">Fire Inspections Coordinator </v>
      </c>
      <c r="Q68" s="362" cm="1">
        <f t="array" aca="1" ref="Q68" ca="1">ROUND(IF($M68="Y",VLOOKUP($N68,INDIRECT($O$3),Q$8,0)*INDIRECT($N$2),VLOOKUP($N68,INDIRECT($O$3),Q$8,0)),IF(LEFT($C68,1)="N",3,0))</f>
        <v>37.692</v>
      </c>
      <c r="R68" s="362" cm="1">
        <f t="array" aca="1" ref="R68" ca="1">ROUND(IF($M68="Y",VLOOKUP($N68,INDIRECT($O$3),R$8,0)*INDIRECT($N$2),VLOOKUP($N68,INDIRECT($O$3),R$8,0)),IF(LEFT($C68,1)="N",3,0))</f>
        <v>39.578000000000003</v>
      </c>
      <c r="S68" s="362" cm="1">
        <f t="array" aca="1" ref="S68" ca="1">ROUND(IF($M68="Y",VLOOKUP($N68,INDIRECT($O$3),S$8,0)*INDIRECT($N$2),VLOOKUP($N68,INDIRECT($O$3),S$8,0)),IF(LEFT($C68,1)="N",3,0))</f>
        <v>41.555</v>
      </c>
      <c r="T68" s="362" cm="1">
        <f t="array" aca="1" ref="T68" ca="1">ROUND(IF($M68="Y",VLOOKUP($N68,INDIRECT($O$3),T$8,0)*INDIRECT($N$2),VLOOKUP($N68,INDIRECT($O$3),T$8,0)),IF(LEFT($C68,1)="N",3,0))</f>
        <v>43.634</v>
      </c>
      <c r="U68" s="362" cm="1">
        <f t="array" aca="1" ref="U68" ca="1">ROUND(IF($M68="Y",VLOOKUP($N68,INDIRECT($O$3),U$8,0)*INDIRECT($N$2),VLOOKUP($N68,INDIRECT($O$3),U$8,0)),IF(LEFT($C68,1)="N",3,0))</f>
        <v>45.814999999999998</v>
      </c>
      <c r="W68" s="363" t="str">
        <f t="shared" si="57"/>
        <v>Y</v>
      </c>
      <c r="X68" s="313" t="str">
        <f t="shared" si="58"/>
        <v>04382C</v>
      </c>
      <c r="Y68" s="364" t="str">
        <f t="shared" si="59"/>
        <v>119</v>
      </c>
      <c r="Z68" s="313" t="str">
        <f t="shared" si="60"/>
        <v xml:space="preserve">Fire Inspections Coordinator </v>
      </c>
      <c r="AA68" s="365">
        <f t="shared" ca="1" si="61"/>
        <v>37.692</v>
      </c>
      <c r="AB68" s="365">
        <f t="shared" ca="1" si="62"/>
        <v>39.578000000000003</v>
      </c>
      <c r="AC68" s="365">
        <f t="shared" ca="1" si="63"/>
        <v>41.555</v>
      </c>
      <c r="AD68" s="365">
        <f t="shared" ca="1" si="64"/>
        <v>43.634</v>
      </c>
      <c r="AE68" s="365">
        <f t="shared" ca="1" si="65"/>
        <v>45.814999999999998</v>
      </c>
    </row>
    <row r="69" spans="1:31">
      <c r="A69" s="357" t="s">
        <v>168</v>
      </c>
      <c r="B69" s="358">
        <v>207</v>
      </c>
      <c r="C69" s="357" t="s">
        <v>43</v>
      </c>
      <c r="D69" s="359" t="s">
        <v>442</v>
      </c>
      <c r="E69" s="357">
        <v>338</v>
      </c>
      <c r="F69" s="357">
        <v>7</v>
      </c>
      <c r="G69" s="360">
        <f t="shared" ca="1" si="40"/>
        <v>30.669</v>
      </c>
      <c r="H69" s="360">
        <f t="shared" ca="1" si="41"/>
        <v>32.206000000000003</v>
      </c>
      <c r="I69" s="360">
        <f t="shared" ca="1" si="42"/>
        <v>33.816000000000003</v>
      </c>
      <c r="J69" s="360">
        <f t="shared" ca="1" si="43"/>
        <v>35.506</v>
      </c>
      <c r="K69" s="360">
        <f t="shared" ca="1" si="44"/>
        <v>37.283000000000001</v>
      </c>
      <c r="L69" s="321"/>
      <c r="M69" s="293" t="s">
        <v>588</v>
      </c>
      <c r="N69" s="290" t="str">
        <f t="shared" si="45"/>
        <v>04384C</v>
      </c>
      <c r="O69" s="361">
        <f t="shared" si="46"/>
        <v>207</v>
      </c>
      <c r="P69" s="290" t="str">
        <f t="shared" si="47"/>
        <v xml:space="preserve">Fire Inspections Specialist I </v>
      </c>
      <c r="Q69" s="362" cm="1">
        <f t="array" aca="1" ref="Q69" ca="1">ROUND(IF($M69="Y",VLOOKUP($N69,INDIRECT($O$3),Q$8,0)*INDIRECT($N$2),VLOOKUP($N69,INDIRECT($O$3),Q$8,0)),IF(LEFT($C69,1)="N",3,0))</f>
        <v>30.669</v>
      </c>
      <c r="R69" s="362" cm="1">
        <f t="array" aca="1" ref="R69" ca="1">ROUND(IF($M69="Y",VLOOKUP($N69,INDIRECT($O$3),R$8,0)*INDIRECT($N$2),VLOOKUP($N69,INDIRECT($O$3),R$8,0)),IF(LEFT($C69,1)="N",3,0))</f>
        <v>32.206000000000003</v>
      </c>
      <c r="S69" s="362" cm="1">
        <f t="array" aca="1" ref="S69" ca="1">ROUND(IF($M69="Y",VLOOKUP($N69,INDIRECT($O$3),S$8,0)*INDIRECT($N$2),VLOOKUP($N69,INDIRECT($O$3),S$8,0)),IF(LEFT($C69,1)="N",3,0))</f>
        <v>33.816000000000003</v>
      </c>
      <c r="T69" s="362" cm="1">
        <f t="array" aca="1" ref="T69" ca="1">ROUND(IF($M69="Y",VLOOKUP($N69,INDIRECT($O$3),T$8,0)*INDIRECT($N$2),VLOOKUP($N69,INDIRECT($O$3),T$8,0)),IF(LEFT($C69,1)="N",3,0))</f>
        <v>35.506</v>
      </c>
      <c r="U69" s="362" cm="1">
        <f t="array" aca="1" ref="U69" ca="1">ROUND(IF($M69="Y",VLOOKUP($N69,INDIRECT($O$3),U$8,0)*INDIRECT($N$2),VLOOKUP($N69,INDIRECT($O$3),U$8,0)),IF(LEFT($C69,1)="N",3,0))</f>
        <v>37.283000000000001</v>
      </c>
      <c r="W69" s="363" t="str">
        <f t="shared" si="57"/>
        <v>Y</v>
      </c>
      <c r="X69" s="313" t="str">
        <f t="shared" si="58"/>
        <v>04384C</v>
      </c>
      <c r="Y69" s="364">
        <f t="shared" si="59"/>
        <v>207</v>
      </c>
      <c r="Z69" s="313" t="str">
        <f t="shared" si="60"/>
        <v xml:space="preserve">Fire Inspections Specialist I </v>
      </c>
      <c r="AA69" s="365">
        <f t="shared" ca="1" si="61"/>
        <v>30.669</v>
      </c>
      <c r="AB69" s="365">
        <f t="shared" ca="1" si="62"/>
        <v>32.206000000000003</v>
      </c>
      <c r="AC69" s="365">
        <f t="shared" ca="1" si="63"/>
        <v>33.816000000000003</v>
      </c>
      <c r="AD69" s="365">
        <f t="shared" ca="1" si="64"/>
        <v>35.506</v>
      </c>
      <c r="AE69" s="365">
        <f t="shared" ca="1" si="65"/>
        <v>37.283000000000001</v>
      </c>
    </row>
    <row r="70" spans="1:31">
      <c r="A70" s="357" t="s">
        <v>170</v>
      </c>
      <c r="B70" s="358" t="s">
        <v>94</v>
      </c>
      <c r="C70" s="357" t="s">
        <v>43</v>
      </c>
      <c r="D70" s="359" t="s">
        <v>443</v>
      </c>
      <c r="E70" s="357">
        <v>375</v>
      </c>
      <c r="F70" s="357">
        <v>8</v>
      </c>
      <c r="G70" s="360">
        <f t="shared" ca="1" si="40"/>
        <v>33.36</v>
      </c>
      <c r="H70" s="360">
        <f t="shared" ca="1" si="41"/>
        <v>35.027999999999999</v>
      </c>
      <c r="I70" s="360">
        <f t="shared" ca="1" si="42"/>
        <v>36.779000000000003</v>
      </c>
      <c r="J70" s="360">
        <f t="shared" ca="1" si="43"/>
        <v>38.618000000000002</v>
      </c>
      <c r="K70" s="360">
        <f t="shared" ca="1" si="44"/>
        <v>40.549999999999997</v>
      </c>
      <c r="L70" s="321"/>
      <c r="M70" s="293" t="s">
        <v>588</v>
      </c>
      <c r="N70" s="290" t="str">
        <f t="shared" si="45"/>
        <v>04386C</v>
      </c>
      <c r="O70" s="361" t="str">
        <f t="shared" si="46"/>
        <v>099</v>
      </c>
      <c r="P70" s="290" t="str">
        <f t="shared" si="47"/>
        <v xml:space="preserve">Fire Inspections Specialist II </v>
      </c>
      <c r="Q70" s="362" cm="1">
        <f t="array" aca="1" ref="Q70" ca="1">ROUND(IF($M70="Y",VLOOKUP($N70,INDIRECT($O$3),Q$8,0)*INDIRECT($N$2),VLOOKUP($N70,INDIRECT($O$3),Q$8,0)),IF(LEFT($C70,1)="N",3,0))</f>
        <v>33.36</v>
      </c>
      <c r="R70" s="362" cm="1">
        <f t="array" aca="1" ref="R70" ca="1">ROUND(IF($M70="Y",VLOOKUP($N70,INDIRECT($O$3),R$8,0)*INDIRECT($N$2),VLOOKUP($N70,INDIRECT($O$3),R$8,0)),IF(LEFT($C70,1)="N",3,0))</f>
        <v>35.027999999999999</v>
      </c>
      <c r="S70" s="362" cm="1">
        <f t="array" aca="1" ref="S70" ca="1">ROUND(IF($M70="Y",VLOOKUP($N70,INDIRECT($O$3),S$8,0)*INDIRECT($N$2),VLOOKUP($N70,INDIRECT($O$3),S$8,0)),IF(LEFT($C70,1)="N",3,0))</f>
        <v>36.779000000000003</v>
      </c>
      <c r="T70" s="362" cm="1">
        <f t="array" aca="1" ref="T70" ca="1">ROUND(IF($M70="Y",VLOOKUP($N70,INDIRECT($O$3),T$8,0)*INDIRECT($N$2),VLOOKUP($N70,INDIRECT($O$3),T$8,0)),IF(LEFT($C70,1)="N",3,0))</f>
        <v>38.618000000000002</v>
      </c>
      <c r="U70" s="362" cm="1">
        <f t="array" aca="1" ref="U70" ca="1">ROUND(IF($M70="Y",VLOOKUP($N70,INDIRECT($O$3),U$8,0)*INDIRECT($N$2),VLOOKUP($N70,INDIRECT($O$3),U$8,0)),IF(LEFT($C70,1)="N",3,0))</f>
        <v>40.549999999999997</v>
      </c>
      <c r="W70" s="363" t="str">
        <f t="shared" si="57"/>
        <v>Y</v>
      </c>
      <c r="X70" s="313" t="str">
        <f t="shared" si="58"/>
        <v>04386C</v>
      </c>
      <c r="Y70" s="364" t="str">
        <f t="shared" si="59"/>
        <v>099</v>
      </c>
      <c r="Z70" s="313" t="str">
        <f t="shared" si="60"/>
        <v xml:space="preserve">Fire Inspections Specialist II </v>
      </c>
      <c r="AA70" s="365">
        <f t="shared" ca="1" si="61"/>
        <v>33.36</v>
      </c>
      <c r="AB70" s="365">
        <f t="shared" ca="1" si="62"/>
        <v>35.027999999999999</v>
      </c>
      <c r="AC70" s="365">
        <f t="shared" ca="1" si="63"/>
        <v>36.779000000000003</v>
      </c>
      <c r="AD70" s="365">
        <f t="shared" ca="1" si="64"/>
        <v>38.618000000000002</v>
      </c>
      <c r="AE70" s="365">
        <f t="shared" ca="1" si="65"/>
        <v>40.549999999999997</v>
      </c>
    </row>
    <row r="71" spans="1:31">
      <c r="A71" s="357" t="s">
        <v>165</v>
      </c>
      <c r="B71" s="358">
        <v>119</v>
      </c>
      <c r="C71" s="357" t="s">
        <v>43</v>
      </c>
      <c r="D71" s="359" t="s">
        <v>465</v>
      </c>
      <c r="E71" s="357">
        <v>418</v>
      </c>
      <c r="F71" s="357">
        <v>9</v>
      </c>
      <c r="G71" s="360">
        <f t="shared" ca="1" si="40"/>
        <v>37.692</v>
      </c>
      <c r="H71" s="360">
        <f t="shared" ca="1" si="41"/>
        <v>39.578000000000003</v>
      </c>
      <c r="I71" s="360">
        <f t="shared" ca="1" si="42"/>
        <v>41.555</v>
      </c>
      <c r="J71" s="360">
        <f t="shared" ca="1" si="43"/>
        <v>43.634</v>
      </c>
      <c r="K71" s="360">
        <f t="shared" ca="1" si="44"/>
        <v>45.814999999999998</v>
      </c>
      <c r="L71" s="321"/>
      <c r="M71" s="293" t="s">
        <v>588</v>
      </c>
      <c r="N71" s="290" t="str">
        <f t="shared" si="45"/>
        <v>04382C</v>
      </c>
      <c r="O71" s="361">
        <f t="shared" si="46"/>
        <v>119</v>
      </c>
      <c r="P71" s="290" t="str">
        <f t="shared" si="47"/>
        <v xml:space="preserve">Fire Inspections Specialist III </v>
      </c>
      <c r="Q71" s="362" cm="1">
        <f t="array" aca="1" ref="Q71" ca="1">ROUND(IF($M71="Y",VLOOKUP($N71,INDIRECT($O$3),Q$8,0)*INDIRECT($N$2),VLOOKUP($N71,INDIRECT($O$3),Q$8,0)),IF(LEFT($C71,1)="N",3,0))</f>
        <v>37.692</v>
      </c>
      <c r="R71" s="362" cm="1">
        <f t="array" aca="1" ref="R71" ca="1">ROUND(IF($M71="Y",VLOOKUP($N71,INDIRECT($O$3),R$8,0)*INDIRECT($N$2),VLOOKUP($N71,INDIRECT($O$3),R$8,0)),IF(LEFT($C71,1)="N",3,0))</f>
        <v>39.578000000000003</v>
      </c>
      <c r="S71" s="362" cm="1">
        <f t="array" aca="1" ref="S71" ca="1">ROUND(IF($M71="Y",VLOOKUP($N71,INDIRECT($O$3),S$8,0)*INDIRECT($N$2),VLOOKUP($N71,INDIRECT($O$3),S$8,0)),IF(LEFT($C71,1)="N",3,0))</f>
        <v>41.555</v>
      </c>
      <c r="T71" s="362" cm="1">
        <f t="array" aca="1" ref="T71" ca="1">ROUND(IF($M71="Y",VLOOKUP($N71,INDIRECT($O$3),T$8,0)*INDIRECT($N$2),VLOOKUP($N71,INDIRECT($O$3),T$8,0)),IF(LEFT($C71,1)="N",3,0))</f>
        <v>43.634</v>
      </c>
      <c r="U71" s="362" cm="1">
        <f t="array" aca="1" ref="U71" ca="1">ROUND(IF($M71="Y",VLOOKUP($N71,INDIRECT($O$3),U$8,0)*INDIRECT($N$2),VLOOKUP($N71,INDIRECT($O$3),U$8,0)),IF(LEFT($C71,1)="N",3,0))</f>
        <v>45.814999999999998</v>
      </c>
      <c r="W71" s="363" t="str">
        <f t="shared" si="57"/>
        <v>Y</v>
      </c>
      <c r="X71" s="313" t="str">
        <f t="shared" si="58"/>
        <v>04382C</v>
      </c>
      <c r="Y71" s="364">
        <f t="shared" si="59"/>
        <v>119</v>
      </c>
      <c r="Z71" s="313" t="str">
        <f t="shared" si="60"/>
        <v xml:space="preserve">Fire Inspections Specialist III </v>
      </c>
      <c r="AA71" s="365">
        <f t="shared" ca="1" si="61"/>
        <v>37.692</v>
      </c>
      <c r="AB71" s="365">
        <f t="shared" ca="1" si="62"/>
        <v>39.578000000000003</v>
      </c>
      <c r="AC71" s="365">
        <f t="shared" ca="1" si="63"/>
        <v>41.555</v>
      </c>
      <c r="AD71" s="365">
        <f t="shared" ca="1" si="64"/>
        <v>43.634</v>
      </c>
      <c r="AE71" s="365">
        <f t="shared" ca="1" si="65"/>
        <v>45.814999999999998</v>
      </c>
    </row>
    <row r="72" spans="1:31">
      <c r="A72" s="357" t="s">
        <v>175</v>
      </c>
      <c r="B72" s="358">
        <v>206</v>
      </c>
      <c r="C72" s="357" t="s">
        <v>43</v>
      </c>
      <c r="D72" s="359" t="s">
        <v>476</v>
      </c>
      <c r="E72" s="357">
        <v>333</v>
      </c>
      <c r="F72" s="357">
        <v>7</v>
      </c>
      <c r="G72" s="360">
        <f t="shared" ca="1" si="40"/>
        <v>30.670999999999999</v>
      </c>
      <c r="H72" s="360">
        <f t="shared" ca="1" si="41"/>
        <v>32.206000000000003</v>
      </c>
      <c r="I72" s="360">
        <f t="shared" ca="1" si="42"/>
        <v>33.816000000000003</v>
      </c>
      <c r="J72" s="360">
        <f t="shared" ca="1" si="43"/>
        <v>35.506</v>
      </c>
      <c r="K72" s="360">
        <f t="shared" ca="1" si="44"/>
        <v>37.283000000000001</v>
      </c>
      <c r="L72" s="321"/>
      <c r="M72" s="293" t="s">
        <v>588</v>
      </c>
      <c r="N72" s="290" t="str">
        <f t="shared" si="45"/>
        <v>05062C</v>
      </c>
      <c r="O72" s="361">
        <f t="shared" si="46"/>
        <v>206</v>
      </c>
      <c r="P72" s="290" t="str">
        <f t="shared" si="47"/>
        <v>Forensic FirearmsTechnician</v>
      </c>
      <c r="Q72" s="362" cm="1">
        <f t="array" aca="1" ref="Q72" ca="1">ROUND(IF($M72="Y",VLOOKUP($N72,INDIRECT($O$3),Q$8,0)*INDIRECT($N$2),VLOOKUP($N72,INDIRECT($O$3),Q$8,0)),IF(LEFT($C72,1)="N",3,0))</f>
        <v>30.670999999999999</v>
      </c>
      <c r="R72" s="362" cm="1">
        <f t="array" aca="1" ref="R72" ca="1">ROUND(IF($M72="Y",VLOOKUP($N72,INDIRECT($O$3),R$8,0)*INDIRECT($N$2),VLOOKUP($N72,INDIRECT($O$3),R$8,0)),IF(LEFT($C72,1)="N",3,0))</f>
        <v>32.206000000000003</v>
      </c>
      <c r="S72" s="362" cm="1">
        <f t="array" aca="1" ref="S72" ca="1">ROUND(IF($M72="Y",VLOOKUP($N72,INDIRECT($O$3),S$8,0)*INDIRECT($N$2),VLOOKUP($N72,INDIRECT($O$3),S$8,0)),IF(LEFT($C72,1)="N",3,0))</f>
        <v>33.816000000000003</v>
      </c>
      <c r="T72" s="362" cm="1">
        <f t="array" aca="1" ref="T72" ca="1">ROUND(IF($M72="Y",VLOOKUP($N72,INDIRECT($O$3),T$8,0)*INDIRECT($N$2),VLOOKUP($N72,INDIRECT($O$3),T$8,0)),IF(LEFT($C72,1)="N",3,0))</f>
        <v>35.506</v>
      </c>
      <c r="U72" s="362" cm="1">
        <f t="array" aca="1" ref="U72" ca="1">ROUND(IF($M72="Y",VLOOKUP($N72,INDIRECT($O$3),U$8,0)*INDIRECT($N$2),VLOOKUP($N72,INDIRECT($O$3),U$8,0)),IF(LEFT($C72,1)="N",3,0))</f>
        <v>37.283000000000001</v>
      </c>
      <c r="W72" s="363" t="str">
        <f t="shared" si="57"/>
        <v>Y</v>
      </c>
      <c r="X72" s="313" t="str">
        <f t="shared" si="58"/>
        <v>05062C</v>
      </c>
      <c r="Y72" s="364">
        <f t="shared" si="59"/>
        <v>206</v>
      </c>
      <c r="Z72" s="313" t="str">
        <f t="shared" si="60"/>
        <v>Forensic FirearmsTechnician</v>
      </c>
      <c r="AA72" s="365">
        <f t="shared" ca="1" si="61"/>
        <v>30.670999999999999</v>
      </c>
      <c r="AB72" s="365">
        <f t="shared" ca="1" si="62"/>
        <v>32.206000000000003</v>
      </c>
      <c r="AC72" s="365">
        <f t="shared" ca="1" si="63"/>
        <v>33.816000000000003</v>
      </c>
      <c r="AD72" s="365">
        <f t="shared" ca="1" si="64"/>
        <v>35.506</v>
      </c>
      <c r="AE72" s="365">
        <f t="shared" ca="1" si="65"/>
        <v>37.283000000000001</v>
      </c>
    </row>
    <row r="73" spans="1:31">
      <c r="A73" s="357" t="s">
        <v>172</v>
      </c>
      <c r="B73" s="358" t="s">
        <v>173</v>
      </c>
      <c r="C73" s="357" t="s">
        <v>43</v>
      </c>
      <c r="D73" s="359" t="s">
        <v>176</v>
      </c>
      <c r="E73" s="357">
        <v>305</v>
      </c>
      <c r="F73" s="357">
        <v>6</v>
      </c>
      <c r="G73" s="360">
        <f t="shared" ca="1" si="40"/>
        <v>28.513000000000002</v>
      </c>
      <c r="H73" s="360">
        <f t="shared" ca="1" si="41"/>
        <v>29.94</v>
      </c>
      <c r="I73" s="360">
        <f t="shared" ca="1" si="42"/>
        <v>31.436</v>
      </c>
      <c r="J73" s="360">
        <f t="shared" ca="1" si="43"/>
        <v>33.009</v>
      </c>
      <c r="K73" s="360">
        <f t="shared" ca="1" si="44"/>
        <v>34.658999999999999</v>
      </c>
      <c r="L73" s="321"/>
      <c r="M73" s="293" t="s">
        <v>588</v>
      </c>
      <c r="N73" s="290" t="str">
        <f t="shared" si="45"/>
        <v>05035C</v>
      </c>
      <c r="O73" s="361" t="str">
        <f t="shared" si="46"/>
        <v>083</v>
      </c>
      <c r="P73" s="290" t="str">
        <f t="shared" si="47"/>
        <v>Forensic Technician</v>
      </c>
      <c r="Q73" s="362" cm="1">
        <f t="array" aca="1" ref="Q73" ca="1">ROUND(IF($M73="Y",VLOOKUP($N73,INDIRECT($O$3),Q$8,0)*INDIRECT($N$2),VLOOKUP($N73,INDIRECT($O$3),Q$8,0)),IF(LEFT($C73,1)="N",3,0))</f>
        <v>28.513000000000002</v>
      </c>
      <c r="R73" s="362" cm="1">
        <f t="array" aca="1" ref="R73" ca="1">ROUND(IF($M73="Y",VLOOKUP($N73,INDIRECT($O$3),R$8,0)*INDIRECT($N$2),VLOOKUP($N73,INDIRECT($O$3),R$8,0)),IF(LEFT($C73,1)="N",3,0))</f>
        <v>29.94</v>
      </c>
      <c r="S73" s="362" cm="1">
        <f t="array" aca="1" ref="S73" ca="1">ROUND(IF($M73="Y",VLOOKUP($N73,INDIRECT($O$3),S$8,0)*INDIRECT($N$2),VLOOKUP($N73,INDIRECT($O$3),S$8,0)),IF(LEFT($C73,1)="N",3,0))</f>
        <v>31.436</v>
      </c>
      <c r="T73" s="362" cm="1">
        <f t="array" aca="1" ref="T73" ca="1">ROUND(IF($M73="Y",VLOOKUP($N73,INDIRECT($O$3),T$8,0)*INDIRECT($N$2),VLOOKUP($N73,INDIRECT($O$3),T$8,0)),IF(LEFT($C73,1)="N",3,0))</f>
        <v>33.009</v>
      </c>
      <c r="U73" s="362" cm="1">
        <f t="array" aca="1" ref="U73" ca="1">ROUND(IF($M73="Y",VLOOKUP($N73,INDIRECT($O$3),U$8,0)*INDIRECT($N$2),VLOOKUP($N73,INDIRECT($O$3),U$8,0)),IF(LEFT($C73,1)="N",3,0))</f>
        <v>34.658999999999999</v>
      </c>
      <c r="W73" s="363" t="str">
        <f t="shared" si="57"/>
        <v>Y</v>
      </c>
      <c r="X73" s="313" t="str">
        <f t="shared" si="58"/>
        <v>05035C</v>
      </c>
      <c r="Y73" s="364" t="str">
        <f t="shared" si="59"/>
        <v>083</v>
      </c>
      <c r="Z73" s="313" t="str">
        <f t="shared" si="60"/>
        <v>Forensic Technician</v>
      </c>
      <c r="AA73" s="365">
        <f t="shared" ca="1" si="61"/>
        <v>28.513000000000002</v>
      </c>
      <c r="AB73" s="365">
        <f t="shared" ca="1" si="62"/>
        <v>29.94</v>
      </c>
      <c r="AC73" s="365">
        <f t="shared" ca="1" si="63"/>
        <v>31.436</v>
      </c>
      <c r="AD73" s="365">
        <f t="shared" ca="1" si="64"/>
        <v>33.009</v>
      </c>
      <c r="AE73" s="365">
        <f t="shared" ca="1" si="65"/>
        <v>34.658999999999999</v>
      </c>
    </row>
    <row r="74" spans="1:31">
      <c r="A74" s="357" t="s">
        <v>177</v>
      </c>
      <c r="B74" s="358" t="s">
        <v>178</v>
      </c>
      <c r="C74" s="357" t="s">
        <v>43</v>
      </c>
      <c r="D74" s="359" t="s">
        <v>179</v>
      </c>
      <c r="E74" s="357">
        <v>288</v>
      </c>
      <c r="F74" s="357">
        <v>6</v>
      </c>
      <c r="G74" s="360">
        <f t="shared" ca="1" si="40"/>
        <v>27.427</v>
      </c>
      <c r="H74" s="360">
        <f t="shared" ca="1" si="41"/>
        <v>28.797000000000001</v>
      </c>
      <c r="I74" s="360">
        <f t="shared" ca="1" si="42"/>
        <v>30.236999999999998</v>
      </c>
      <c r="J74" s="360">
        <f t="shared" ca="1" si="43"/>
        <v>31.748999999999999</v>
      </c>
      <c r="K74" s="360">
        <f t="shared" ca="1" si="44"/>
        <v>33.335999999999999</v>
      </c>
      <c r="L74" s="321"/>
      <c r="M74" s="293" t="s">
        <v>588</v>
      </c>
      <c r="N74" s="290" t="str">
        <f t="shared" si="45"/>
        <v>05330C</v>
      </c>
      <c r="O74" s="361" t="str">
        <f t="shared" si="46"/>
        <v>081</v>
      </c>
      <c r="P74" s="290" t="str">
        <f t="shared" si="47"/>
        <v xml:space="preserve">Graphic Designer I </v>
      </c>
      <c r="Q74" s="362" cm="1">
        <f t="array" aca="1" ref="Q74" ca="1">ROUND(IF($M74="Y",VLOOKUP($N74,INDIRECT($O$3),Q$8,0)*INDIRECT($N$2),VLOOKUP($N74,INDIRECT($O$3),Q$8,0)),IF(LEFT($C74,1)="N",3,0))</f>
        <v>27.427</v>
      </c>
      <c r="R74" s="362" cm="1">
        <f t="array" aca="1" ref="R74" ca="1">ROUND(IF($M74="Y",VLOOKUP($N74,INDIRECT($O$3),R$8,0)*INDIRECT($N$2),VLOOKUP($N74,INDIRECT($O$3),R$8,0)),IF(LEFT($C74,1)="N",3,0))</f>
        <v>28.797000000000001</v>
      </c>
      <c r="S74" s="362" cm="1">
        <f t="array" aca="1" ref="S74" ca="1">ROUND(IF($M74="Y",VLOOKUP($N74,INDIRECT($O$3),S$8,0)*INDIRECT($N$2),VLOOKUP($N74,INDIRECT($O$3),S$8,0)),IF(LEFT($C74,1)="N",3,0))</f>
        <v>30.236999999999998</v>
      </c>
      <c r="T74" s="362" cm="1">
        <f t="array" aca="1" ref="T74" ca="1">ROUND(IF($M74="Y",VLOOKUP($N74,INDIRECT($O$3),T$8,0)*INDIRECT($N$2),VLOOKUP($N74,INDIRECT($O$3),T$8,0)),IF(LEFT($C74,1)="N",3,0))</f>
        <v>31.748999999999999</v>
      </c>
      <c r="U74" s="362" cm="1">
        <f t="array" aca="1" ref="U74" ca="1">ROUND(IF($M74="Y",VLOOKUP($N74,INDIRECT($O$3),U$8,0)*INDIRECT($N$2),VLOOKUP($N74,INDIRECT($O$3),U$8,0)),IF(LEFT($C74,1)="N",3,0))</f>
        <v>33.335999999999999</v>
      </c>
      <c r="W74" s="363" t="str">
        <f t="shared" si="57"/>
        <v>Y</v>
      </c>
      <c r="X74" s="313" t="str">
        <f t="shared" si="58"/>
        <v>05330C</v>
      </c>
      <c r="Y74" s="364" t="str">
        <f t="shared" si="59"/>
        <v>081</v>
      </c>
      <c r="Z74" s="313" t="str">
        <f t="shared" si="60"/>
        <v xml:space="preserve">Graphic Designer I </v>
      </c>
      <c r="AA74" s="365">
        <f t="shared" ca="1" si="61"/>
        <v>27.427</v>
      </c>
      <c r="AB74" s="365">
        <f t="shared" ca="1" si="62"/>
        <v>28.797000000000001</v>
      </c>
      <c r="AC74" s="365">
        <f t="shared" ca="1" si="63"/>
        <v>30.236999999999998</v>
      </c>
      <c r="AD74" s="365">
        <f t="shared" ca="1" si="64"/>
        <v>31.748999999999999</v>
      </c>
      <c r="AE74" s="365">
        <f t="shared" ca="1" si="65"/>
        <v>33.335999999999999</v>
      </c>
    </row>
    <row r="75" spans="1:31">
      <c r="A75" s="357" t="s">
        <v>180</v>
      </c>
      <c r="B75" s="358" t="s">
        <v>181</v>
      </c>
      <c r="C75" s="357" t="s">
        <v>43</v>
      </c>
      <c r="D75" s="359" t="s">
        <v>182</v>
      </c>
      <c r="E75" s="357">
        <v>330</v>
      </c>
      <c r="F75" s="357">
        <v>7</v>
      </c>
      <c r="G75" s="360">
        <f t="shared" ref="G75:G106" ca="1" si="66">Q75</f>
        <v>29.611999999999998</v>
      </c>
      <c r="H75" s="360">
        <f t="shared" ref="H75:H106" ca="1" si="67">R75</f>
        <v>31.093</v>
      </c>
      <c r="I75" s="360">
        <f t="shared" ref="I75:I106" ca="1" si="68">S75</f>
        <v>32.648000000000003</v>
      </c>
      <c r="J75" s="360">
        <f t="shared" ref="J75:J106" ca="1" si="69">T75</f>
        <v>34.280999999999999</v>
      </c>
      <c r="K75" s="360">
        <f t="shared" ref="K75:K106" ca="1" si="70">U75</f>
        <v>35.994</v>
      </c>
      <c r="L75" s="321"/>
      <c r="M75" s="293" t="s">
        <v>588</v>
      </c>
      <c r="N75" s="290" t="str">
        <f t="shared" ref="N75:N106" si="71">A75</f>
        <v>05340C</v>
      </c>
      <c r="O75" s="361" t="str">
        <f t="shared" ref="O75:O106" si="72">B75</f>
        <v>090</v>
      </c>
      <c r="P75" s="290" t="str">
        <f t="shared" ref="P75:P106" si="73">D75</f>
        <v xml:space="preserve">Graphic Designer II </v>
      </c>
      <c r="Q75" s="362" cm="1">
        <f t="array" aca="1" ref="Q75" ca="1">ROUND(IF($M75="Y",VLOOKUP($N75,INDIRECT($O$3),Q$8,0)*INDIRECT($N$2),VLOOKUP($N75,INDIRECT($O$3),Q$8,0)),IF(LEFT($C75,1)="N",3,0))</f>
        <v>29.611999999999998</v>
      </c>
      <c r="R75" s="362" cm="1">
        <f t="array" aca="1" ref="R75" ca="1">ROUND(IF($M75="Y",VLOOKUP($N75,INDIRECT($O$3),R$8,0)*INDIRECT($N$2),VLOOKUP($N75,INDIRECT($O$3),R$8,0)),IF(LEFT($C75,1)="N",3,0))</f>
        <v>31.093</v>
      </c>
      <c r="S75" s="362" cm="1">
        <f t="array" aca="1" ref="S75" ca="1">ROUND(IF($M75="Y",VLOOKUP($N75,INDIRECT($O$3),S$8,0)*INDIRECT($N$2),VLOOKUP($N75,INDIRECT($O$3),S$8,0)),IF(LEFT($C75,1)="N",3,0))</f>
        <v>32.648000000000003</v>
      </c>
      <c r="T75" s="362" cm="1">
        <f t="array" aca="1" ref="T75" ca="1">ROUND(IF($M75="Y",VLOOKUP($N75,INDIRECT($O$3),T$8,0)*INDIRECT($N$2),VLOOKUP($N75,INDIRECT($O$3),T$8,0)),IF(LEFT($C75,1)="N",3,0))</f>
        <v>34.280999999999999</v>
      </c>
      <c r="U75" s="362" cm="1">
        <f t="array" aca="1" ref="U75" ca="1">ROUND(IF($M75="Y",VLOOKUP($N75,INDIRECT($O$3),U$8,0)*INDIRECT($N$2),VLOOKUP($N75,INDIRECT($O$3),U$8,0)),IF(LEFT($C75,1)="N",3,0))</f>
        <v>35.994</v>
      </c>
      <c r="W75" s="363" t="str">
        <f t="shared" si="57"/>
        <v>Y</v>
      </c>
      <c r="X75" s="313" t="str">
        <f t="shared" si="58"/>
        <v>05340C</v>
      </c>
      <c r="Y75" s="364" t="str">
        <f t="shared" si="59"/>
        <v>090</v>
      </c>
      <c r="Z75" s="313" t="str">
        <f t="shared" si="60"/>
        <v xml:space="preserve">Graphic Designer II </v>
      </c>
      <c r="AA75" s="365">
        <f t="shared" ca="1" si="61"/>
        <v>29.611999999999998</v>
      </c>
      <c r="AB75" s="365">
        <f t="shared" ca="1" si="62"/>
        <v>31.093</v>
      </c>
      <c r="AC75" s="365">
        <f t="shared" ca="1" si="63"/>
        <v>32.648000000000003</v>
      </c>
      <c r="AD75" s="365">
        <f t="shared" ca="1" si="64"/>
        <v>34.280999999999999</v>
      </c>
      <c r="AE75" s="365">
        <f t="shared" ca="1" si="65"/>
        <v>35.994</v>
      </c>
    </row>
    <row r="76" spans="1:31">
      <c r="A76" s="372" t="s">
        <v>516</v>
      </c>
      <c r="B76" s="358" t="s">
        <v>517</v>
      </c>
      <c r="C76" s="357" t="s">
        <v>43</v>
      </c>
      <c r="D76" s="359" t="s">
        <v>515</v>
      </c>
      <c r="E76" s="357">
        <v>273</v>
      </c>
      <c r="F76" s="357">
        <v>6</v>
      </c>
      <c r="G76" s="360">
        <f t="shared" ca="1" si="66"/>
        <v>26.358000000000001</v>
      </c>
      <c r="H76" s="360">
        <f t="shared" ca="1" si="67"/>
        <v>27.670999999999999</v>
      </c>
      <c r="I76" s="360">
        <f t="shared" ca="1" si="68"/>
        <v>29.06</v>
      </c>
      <c r="J76" s="360">
        <f t="shared" ca="1" si="69"/>
        <v>30.513999999999999</v>
      </c>
      <c r="K76" s="360">
        <f t="shared" ca="1" si="70"/>
        <v>32.036000000000001</v>
      </c>
      <c r="L76" s="321"/>
      <c r="M76" s="293" t="s">
        <v>588</v>
      </c>
      <c r="N76" s="290" t="str">
        <f t="shared" si="71"/>
        <v xml:space="preserve">52979C </v>
      </c>
      <c r="O76" s="361" t="str">
        <f t="shared" si="72"/>
        <v>145</v>
      </c>
      <c r="P76" s="290" t="str">
        <f t="shared" si="73"/>
        <v>Guest Services Support Technician</v>
      </c>
      <c r="Q76" s="362" cm="1">
        <f t="array" aca="1" ref="Q76" ca="1">ROUND(IF($M76="Y",VLOOKUP($N76,INDIRECT($O$3),Q$8,0)*INDIRECT($N$2),VLOOKUP($N76,INDIRECT($O$3),Q$8,0)),IF(LEFT($C76,1)="N",3,0))</f>
        <v>26.358000000000001</v>
      </c>
      <c r="R76" s="362" cm="1">
        <f t="array" aca="1" ref="R76" ca="1">ROUND(IF($M76="Y",VLOOKUP($N76,INDIRECT($O$3),R$8,0)*INDIRECT($N$2),VLOOKUP($N76,INDIRECT($O$3),R$8,0)),IF(LEFT($C76,1)="N",3,0))</f>
        <v>27.670999999999999</v>
      </c>
      <c r="S76" s="362" cm="1">
        <f t="array" aca="1" ref="S76" ca="1">ROUND(IF($M76="Y",VLOOKUP($N76,INDIRECT($O$3),S$8,0)*INDIRECT($N$2),VLOOKUP($N76,INDIRECT($O$3),S$8,0)),IF(LEFT($C76,1)="N",3,0))</f>
        <v>29.06</v>
      </c>
      <c r="T76" s="362" cm="1">
        <f t="array" aca="1" ref="T76" ca="1">ROUND(IF($M76="Y",VLOOKUP($N76,INDIRECT($O$3),T$8,0)*INDIRECT($N$2),VLOOKUP($N76,INDIRECT($O$3),T$8,0)),IF(LEFT($C76,1)="N",3,0))</f>
        <v>30.513999999999999</v>
      </c>
      <c r="U76" s="362" cm="1">
        <f t="array" aca="1" ref="U76" ca="1">ROUND(IF($M76="Y",VLOOKUP($N76,INDIRECT($O$3),U$8,0)*INDIRECT($N$2),VLOOKUP($N76,INDIRECT($O$3),U$8,0)),IF(LEFT($C76,1)="N",3,0))</f>
        <v>32.036000000000001</v>
      </c>
      <c r="W76" s="363" t="str">
        <f t="shared" si="57"/>
        <v>Y</v>
      </c>
      <c r="X76" s="313" t="str">
        <f t="shared" si="58"/>
        <v xml:space="preserve">52979C </v>
      </c>
      <c r="Y76" s="364" t="str">
        <f t="shared" si="59"/>
        <v>145</v>
      </c>
      <c r="Z76" s="313" t="str">
        <f t="shared" si="60"/>
        <v>Guest Services Support Technician</v>
      </c>
      <c r="AA76" s="365">
        <f t="shared" ca="1" si="61"/>
        <v>26.358000000000001</v>
      </c>
      <c r="AB76" s="365">
        <f t="shared" ca="1" si="62"/>
        <v>27.670999999999999</v>
      </c>
      <c r="AC76" s="365">
        <f t="shared" ca="1" si="63"/>
        <v>29.06</v>
      </c>
      <c r="AD76" s="365">
        <f t="shared" ca="1" si="64"/>
        <v>30.513999999999999</v>
      </c>
      <c r="AE76" s="365">
        <f t="shared" ca="1" si="65"/>
        <v>32.036000000000001</v>
      </c>
    </row>
    <row r="77" spans="1:31">
      <c r="A77" s="357" t="s">
        <v>526</v>
      </c>
      <c r="B77" s="358">
        <v>124</v>
      </c>
      <c r="C77" s="357" t="s">
        <v>43</v>
      </c>
      <c r="D77" s="359" t="s">
        <v>527</v>
      </c>
      <c r="E77" s="357">
        <v>410</v>
      </c>
      <c r="F77" s="357">
        <v>9</v>
      </c>
      <c r="G77" s="360">
        <f t="shared" ca="1" si="66"/>
        <v>36.131999999999998</v>
      </c>
      <c r="H77" s="360">
        <f t="shared" ca="1" si="67"/>
        <v>37.939</v>
      </c>
      <c r="I77" s="360">
        <f t="shared" ca="1" si="68"/>
        <v>39.835999999999999</v>
      </c>
      <c r="J77" s="360">
        <f t="shared" ca="1" si="69"/>
        <v>41.826999999999998</v>
      </c>
      <c r="K77" s="360">
        <f t="shared" ca="1" si="70"/>
        <v>43.918999999999997</v>
      </c>
      <c r="L77" s="321"/>
      <c r="M77" s="293" t="s">
        <v>588</v>
      </c>
      <c r="N77" s="290" t="str">
        <f t="shared" si="71"/>
        <v>59404C</v>
      </c>
      <c r="O77" s="361">
        <f t="shared" si="72"/>
        <v>124</v>
      </c>
      <c r="P77" s="290" t="str">
        <f t="shared" si="73"/>
        <v>Healthy Homes Inspections Coordinator</v>
      </c>
      <c r="Q77" s="362" cm="1">
        <f t="array" aca="1" ref="Q77" ca="1">ROUND(IF($M77="Y",VLOOKUP($N77,INDIRECT($O$3),Q$8,0)*INDIRECT($N$2),VLOOKUP($N77,INDIRECT($O$3),Q$8,0)),IF(LEFT($C77,1)="N",3,0))</f>
        <v>36.131999999999998</v>
      </c>
      <c r="R77" s="362" cm="1">
        <f t="array" aca="1" ref="R77" ca="1">ROUND(IF($M77="Y",VLOOKUP($N77,INDIRECT($O$3),R$8,0)*INDIRECT($N$2),VLOOKUP($N77,INDIRECT($O$3),R$8,0)),IF(LEFT($C77,1)="N",3,0))</f>
        <v>37.939</v>
      </c>
      <c r="S77" s="362" cm="1">
        <f t="array" aca="1" ref="S77" ca="1">ROUND(IF($M77="Y",VLOOKUP($N77,INDIRECT($O$3),S$8,0)*INDIRECT($N$2),VLOOKUP($N77,INDIRECT($O$3),S$8,0)),IF(LEFT($C77,1)="N",3,0))</f>
        <v>39.835999999999999</v>
      </c>
      <c r="T77" s="362" cm="1">
        <f t="array" aca="1" ref="T77" ca="1">ROUND(IF($M77="Y",VLOOKUP($N77,INDIRECT($O$3),T$8,0)*INDIRECT($N$2),VLOOKUP($N77,INDIRECT($O$3),T$8,0)),IF(LEFT($C77,1)="N",3,0))</f>
        <v>41.826999999999998</v>
      </c>
      <c r="U77" s="362" cm="1">
        <f t="array" aca="1" ref="U77" ca="1">ROUND(IF($M77="Y",VLOOKUP($N77,INDIRECT($O$3),U$8,0)*INDIRECT($N$2),VLOOKUP($N77,INDIRECT($O$3),U$8,0)),IF(LEFT($C77,1)="N",3,0))</f>
        <v>43.918999999999997</v>
      </c>
      <c r="W77" s="363" t="str">
        <f t="shared" si="57"/>
        <v>Y</v>
      </c>
      <c r="X77" s="313" t="str">
        <f t="shared" si="58"/>
        <v>59404C</v>
      </c>
      <c r="Y77" s="364">
        <f t="shared" si="59"/>
        <v>124</v>
      </c>
      <c r="Z77" s="313" t="str">
        <f t="shared" si="60"/>
        <v>Healthy Homes Inspections Coordinator</v>
      </c>
      <c r="AA77" s="365">
        <f t="shared" ca="1" si="61"/>
        <v>36.131999999999998</v>
      </c>
      <c r="AB77" s="365">
        <f t="shared" ca="1" si="62"/>
        <v>37.939</v>
      </c>
      <c r="AC77" s="365">
        <f t="shared" ca="1" si="63"/>
        <v>39.835999999999999</v>
      </c>
      <c r="AD77" s="365">
        <f t="shared" ca="1" si="64"/>
        <v>41.826999999999998</v>
      </c>
      <c r="AE77" s="365">
        <f t="shared" ca="1" si="65"/>
        <v>43.918999999999997</v>
      </c>
    </row>
    <row r="78" spans="1:31">
      <c r="A78" s="357" t="s">
        <v>183</v>
      </c>
      <c r="B78" s="358" t="s">
        <v>703</v>
      </c>
      <c r="C78" s="357" t="s">
        <v>43</v>
      </c>
      <c r="D78" s="359" t="s">
        <v>185</v>
      </c>
      <c r="E78" s="357">
        <v>285</v>
      </c>
      <c r="F78" s="357">
        <v>6</v>
      </c>
      <c r="G78" s="360">
        <f t="shared" si="66"/>
        <v>28.463000000000001</v>
      </c>
      <c r="H78" s="360">
        <f t="shared" si="67"/>
        <v>29.888000000000002</v>
      </c>
      <c r="I78" s="360">
        <f t="shared" si="68"/>
        <v>31.382000000000001</v>
      </c>
      <c r="J78" s="360">
        <f t="shared" si="69"/>
        <v>32.951999999999998</v>
      </c>
      <c r="K78" s="360">
        <f t="shared" si="70"/>
        <v>34.598999999999997</v>
      </c>
      <c r="L78" s="321"/>
      <c r="M78" s="293" t="s">
        <v>588</v>
      </c>
      <c r="N78" s="290" t="str">
        <f t="shared" si="71"/>
        <v>05412C</v>
      </c>
      <c r="O78" s="361" t="str">
        <f t="shared" si="72"/>
        <v>156</v>
      </c>
      <c r="P78" s="290" t="str">
        <f t="shared" si="73"/>
        <v xml:space="preserve">HR Associate </v>
      </c>
      <c r="Q78" s="398">
        <v>28.463000000000001</v>
      </c>
      <c r="R78" s="398">
        <v>29.888000000000002</v>
      </c>
      <c r="S78" s="398">
        <v>31.382000000000001</v>
      </c>
      <c r="T78" s="398">
        <v>32.951999999999998</v>
      </c>
      <c r="U78" s="398">
        <v>34.598999999999997</v>
      </c>
      <c r="W78" s="363" t="str">
        <f t="shared" si="57"/>
        <v>Y</v>
      </c>
      <c r="X78" s="313" t="str">
        <f t="shared" si="58"/>
        <v>05412C</v>
      </c>
      <c r="Y78" s="364" t="str">
        <f t="shared" si="59"/>
        <v>156</v>
      </c>
      <c r="Z78" s="313" t="str">
        <f t="shared" si="60"/>
        <v xml:space="preserve">HR Associate </v>
      </c>
      <c r="AA78" s="365">
        <f t="shared" si="61"/>
        <v>28.463000000000001</v>
      </c>
      <c r="AB78" s="365">
        <f t="shared" si="62"/>
        <v>29.888000000000002</v>
      </c>
      <c r="AC78" s="365">
        <f t="shared" si="63"/>
        <v>31.382000000000001</v>
      </c>
      <c r="AD78" s="365">
        <f t="shared" si="64"/>
        <v>32.951999999999998</v>
      </c>
      <c r="AE78" s="365">
        <f t="shared" si="65"/>
        <v>34.598999999999997</v>
      </c>
    </row>
    <row r="79" spans="1:31">
      <c r="A79" s="357" t="s">
        <v>186</v>
      </c>
      <c r="B79" s="358">
        <v>209</v>
      </c>
      <c r="C79" s="357" t="s">
        <v>43</v>
      </c>
      <c r="D79" s="359" t="s">
        <v>187</v>
      </c>
      <c r="E79" s="357">
        <v>380</v>
      </c>
      <c r="F79" s="357">
        <v>8</v>
      </c>
      <c r="G79" s="360">
        <f t="shared" ca="1" si="66"/>
        <v>33.956000000000003</v>
      </c>
      <c r="H79" s="360">
        <f t="shared" ca="1" si="67"/>
        <v>35.654000000000003</v>
      </c>
      <c r="I79" s="360">
        <f t="shared" ca="1" si="68"/>
        <v>37.436999999999998</v>
      </c>
      <c r="J79" s="360">
        <f t="shared" ca="1" si="69"/>
        <v>39.308999999999997</v>
      </c>
      <c r="K79" s="360">
        <f t="shared" ca="1" si="70"/>
        <v>41.274000000000001</v>
      </c>
      <c r="L79" s="321"/>
      <c r="M79" s="293" t="s">
        <v>588</v>
      </c>
      <c r="N79" s="290" t="str">
        <f t="shared" si="71"/>
        <v>05466C</v>
      </c>
      <c r="O79" s="361">
        <f t="shared" si="72"/>
        <v>209</v>
      </c>
      <c r="P79" s="290" t="str">
        <f t="shared" si="73"/>
        <v xml:space="preserve">Inspector Board and Lodging </v>
      </c>
      <c r="Q79" s="362" cm="1">
        <f t="array" aca="1" ref="Q79" ca="1">ROUND(IF($M79="Y",VLOOKUP($N79,INDIRECT($O$3),Q$8,0)*INDIRECT($N$2),VLOOKUP($N79,INDIRECT($O$3),Q$8,0)),IF(LEFT($C79,1)="N",3,0))</f>
        <v>33.956000000000003</v>
      </c>
      <c r="R79" s="362" cm="1">
        <f t="array" aca="1" ref="R79" ca="1">ROUND(IF($M79="Y",VLOOKUP($N79,INDIRECT($O$3),R$8,0)*INDIRECT($N$2),VLOOKUP($N79,INDIRECT($O$3),R$8,0)),IF(LEFT($C79,1)="N",3,0))</f>
        <v>35.654000000000003</v>
      </c>
      <c r="S79" s="362" cm="1">
        <f t="array" aca="1" ref="S79" ca="1">ROUND(IF($M79="Y",VLOOKUP($N79,INDIRECT($O$3),S$8,0)*INDIRECT($N$2),VLOOKUP($N79,INDIRECT($O$3),S$8,0)),IF(LEFT($C79,1)="N",3,0))</f>
        <v>37.436999999999998</v>
      </c>
      <c r="T79" s="362" cm="1">
        <f t="array" aca="1" ref="T79" ca="1">ROUND(IF($M79="Y",VLOOKUP($N79,INDIRECT($O$3),T$8,0)*INDIRECT($N$2),VLOOKUP($N79,INDIRECT($O$3),T$8,0)),IF(LEFT($C79,1)="N",3,0))</f>
        <v>39.308999999999997</v>
      </c>
      <c r="U79" s="362" cm="1">
        <f t="array" aca="1" ref="U79" ca="1">ROUND(IF($M79="Y",VLOOKUP($N79,INDIRECT($O$3),U$8,0)*INDIRECT($N$2),VLOOKUP($N79,INDIRECT($O$3),U$8,0)),IF(LEFT($C79,1)="N",3,0))</f>
        <v>41.274000000000001</v>
      </c>
      <c r="W79" s="363" t="str">
        <f t="shared" si="57"/>
        <v>Y</v>
      </c>
      <c r="X79" s="313" t="str">
        <f t="shared" si="58"/>
        <v>05466C</v>
      </c>
      <c r="Y79" s="364">
        <f t="shared" si="59"/>
        <v>209</v>
      </c>
      <c r="Z79" s="313" t="str">
        <f t="shared" si="60"/>
        <v xml:space="preserve">Inspector Board and Lodging </v>
      </c>
      <c r="AA79" s="365">
        <f t="shared" ca="1" si="61"/>
        <v>33.956000000000003</v>
      </c>
      <c r="AB79" s="365">
        <f t="shared" ca="1" si="62"/>
        <v>35.654000000000003</v>
      </c>
      <c r="AC79" s="365">
        <f t="shared" ca="1" si="63"/>
        <v>37.436999999999998</v>
      </c>
      <c r="AD79" s="365">
        <f t="shared" ca="1" si="64"/>
        <v>39.308999999999997</v>
      </c>
      <c r="AE79" s="365">
        <f t="shared" ca="1" si="65"/>
        <v>41.274000000000001</v>
      </c>
    </row>
    <row r="80" spans="1:31">
      <c r="A80" s="357" t="s">
        <v>188</v>
      </c>
      <c r="B80" s="358" t="s">
        <v>121</v>
      </c>
      <c r="C80" s="357" t="s">
        <v>43</v>
      </c>
      <c r="D80" s="359" t="s">
        <v>189</v>
      </c>
      <c r="E80" s="357">
        <v>323</v>
      </c>
      <c r="F80" s="357">
        <v>7</v>
      </c>
      <c r="G80" s="360">
        <f t="shared" ca="1" si="66"/>
        <v>29.611999999999998</v>
      </c>
      <c r="H80" s="360">
        <f t="shared" ca="1" si="67"/>
        <v>31.093</v>
      </c>
      <c r="I80" s="360">
        <f t="shared" ca="1" si="68"/>
        <v>32.648000000000003</v>
      </c>
      <c r="J80" s="360">
        <f t="shared" ca="1" si="69"/>
        <v>34.280999999999999</v>
      </c>
      <c r="K80" s="360">
        <f t="shared" ca="1" si="70"/>
        <v>35.994999999999997</v>
      </c>
      <c r="L80" s="321"/>
      <c r="M80" s="293" t="s">
        <v>588</v>
      </c>
      <c r="N80" s="290" t="str">
        <f t="shared" si="71"/>
        <v>05500C</v>
      </c>
      <c r="O80" s="361" t="str">
        <f t="shared" si="72"/>
        <v>084</v>
      </c>
      <c r="P80" s="290" t="str">
        <f t="shared" si="73"/>
        <v>Inspector Environmental I</v>
      </c>
      <c r="Q80" s="362" cm="1">
        <f t="array" aca="1" ref="Q80" ca="1">ROUND(IF($M80="Y",VLOOKUP($N80,INDIRECT($O$3),Q$8,0)*INDIRECT($N$2),VLOOKUP($N80,INDIRECT($O$3),Q$8,0)),IF(LEFT($C80,1)="N",3,0))</f>
        <v>29.611999999999998</v>
      </c>
      <c r="R80" s="362" cm="1">
        <f t="array" aca="1" ref="R80" ca="1">ROUND(IF($M80="Y",VLOOKUP($N80,INDIRECT($O$3),R$8,0)*INDIRECT($N$2),VLOOKUP($N80,INDIRECT($O$3),R$8,0)),IF(LEFT($C80,1)="N",3,0))</f>
        <v>31.093</v>
      </c>
      <c r="S80" s="362" cm="1">
        <f t="array" aca="1" ref="S80" ca="1">ROUND(IF($M80="Y",VLOOKUP($N80,INDIRECT($O$3),S$8,0)*INDIRECT($N$2),VLOOKUP($N80,INDIRECT($O$3),S$8,0)),IF(LEFT($C80,1)="N",3,0))</f>
        <v>32.648000000000003</v>
      </c>
      <c r="T80" s="362" cm="1">
        <f t="array" aca="1" ref="T80" ca="1">ROUND(IF($M80="Y",VLOOKUP($N80,INDIRECT($O$3),T$8,0)*INDIRECT($N$2),VLOOKUP($N80,INDIRECT($O$3),T$8,0)),IF(LEFT($C80,1)="N",3,0))</f>
        <v>34.280999999999999</v>
      </c>
      <c r="U80" s="362" cm="1">
        <f t="array" aca="1" ref="U80" ca="1">ROUND(IF($M80="Y",VLOOKUP($N80,INDIRECT($O$3),U$8,0)*INDIRECT($N$2),VLOOKUP($N80,INDIRECT($O$3),U$8,0)),IF(LEFT($C80,1)="N",3,0))</f>
        <v>35.994999999999997</v>
      </c>
      <c r="W80" s="363" t="str">
        <f t="shared" si="57"/>
        <v>Y</v>
      </c>
      <c r="X80" s="313" t="str">
        <f t="shared" si="58"/>
        <v>05500C</v>
      </c>
      <c r="Y80" s="364" t="str">
        <f t="shared" si="59"/>
        <v>084</v>
      </c>
      <c r="Z80" s="313" t="str">
        <f t="shared" si="60"/>
        <v>Inspector Environmental I</v>
      </c>
      <c r="AA80" s="365">
        <f t="shared" ca="1" si="61"/>
        <v>29.611999999999998</v>
      </c>
      <c r="AB80" s="365">
        <f t="shared" ca="1" si="62"/>
        <v>31.093</v>
      </c>
      <c r="AC80" s="365">
        <f t="shared" ca="1" si="63"/>
        <v>32.648000000000003</v>
      </c>
      <c r="AD80" s="365">
        <f t="shared" ca="1" si="64"/>
        <v>34.280999999999999</v>
      </c>
      <c r="AE80" s="365">
        <f t="shared" ca="1" si="65"/>
        <v>35.994999999999997</v>
      </c>
    </row>
    <row r="81" spans="1:31">
      <c r="A81" s="357" t="s">
        <v>190</v>
      </c>
      <c r="B81" s="358" t="s">
        <v>94</v>
      </c>
      <c r="C81" s="357" t="s">
        <v>43</v>
      </c>
      <c r="D81" s="359" t="s">
        <v>191</v>
      </c>
      <c r="E81" s="357">
        <v>368</v>
      </c>
      <c r="F81" s="357">
        <v>8</v>
      </c>
      <c r="G81" s="360">
        <f t="shared" ca="1" si="66"/>
        <v>33.36</v>
      </c>
      <c r="H81" s="360">
        <f t="shared" ca="1" si="67"/>
        <v>35.027999999999999</v>
      </c>
      <c r="I81" s="360">
        <f t="shared" ca="1" si="68"/>
        <v>36.779000000000003</v>
      </c>
      <c r="J81" s="360">
        <f t="shared" ca="1" si="69"/>
        <v>38.618000000000002</v>
      </c>
      <c r="K81" s="360">
        <f t="shared" ca="1" si="70"/>
        <v>40.549999999999997</v>
      </c>
      <c r="L81" s="321"/>
      <c r="M81" s="293" t="s">
        <v>588</v>
      </c>
      <c r="N81" s="290" t="str">
        <f t="shared" si="71"/>
        <v>05510C</v>
      </c>
      <c r="O81" s="361" t="str">
        <f t="shared" si="72"/>
        <v>099</v>
      </c>
      <c r="P81" s="290" t="str">
        <f t="shared" si="73"/>
        <v xml:space="preserve">Inspector Environmental II </v>
      </c>
      <c r="Q81" s="362" cm="1">
        <f t="array" aca="1" ref="Q81" ca="1">ROUND(IF($M81="Y",VLOOKUP($N81,INDIRECT($O$3),Q$8,0)*INDIRECT($N$2),VLOOKUP($N81,INDIRECT($O$3),Q$8,0)),IF(LEFT($C81,1)="N",3,0))</f>
        <v>33.36</v>
      </c>
      <c r="R81" s="362" cm="1">
        <f t="array" aca="1" ref="R81" ca="1">ROUND(IF($M81="Y",VLOOKUP($N81,INDIRECT($O$3),R$8,0)*INDIRECT($N$2),VLOOKUP($N81,INDIRECT($O$3),R$8,0)),IF(LEFT($C81,1)="N",3,0))</f>
        <v>35.027999999999999</v>
      </c>
      <c r="S81" s="362" cm="1">
        <f t="array" aca="1" ref="S81" ca="1">ROUND(IF($M81="Y",VLOOKUP($N81,INDIRECT($O$3),S$8,0)*INDIRECT($N$2),VLOOKUP($N81,INDIRECT($O$3),S$8,0)),IF(LEFT($C81,1)="N",3,0))</f>
        <v>36.779000000000003</v>
      </c>
      <c r="T81" s="362" cm="1">
        <f t="array" aca="1" ref="T81" ca="1">ROUND(IF($M81="Y",VLOOKUP($N81,INDIRECT($O$3),T$8,0)*INDIRECT($N$2),VLOOKUP($N81,INDIRECT($O$3),T$8,0)),IF(LEFT($C81,1)="N",3,0))</f>
        <v>38.618000000000002</v>
      </c>
      <c r="U81" s="362" cm="1">
        <f t="array" aca="1" ref="U81" ca="1">ROUND(IF($M81="Y",VLOOKUP($N81,INDIRECT($O$3),U$8,0)*INDIRECT($N$2),VLOOKUP($N81,INDIRECT($O$3),U$8,0)),IF(LEFT($C81,1)="N",3,0))</f>
        <v>40.549999999999997</v>
      </c>
      <c r="W81" s="363" t="str">
        <f t="shared" si="57"/>
        <v>Y</v>
      </c>
      <c r="X81" s="313" t="str">
        <f t="shared" si="58"/>
        <v>05510C</v>
      </c>
      <c r="Y81" s="364" t="str">
        <f t="shared" si="59"/>
        <v>099</v>
      </c>
      <c r="Z81" s="313" t="str">
        <f t="shared" si="60"/>
        <v xml:space="preserve">Inspector Environmental II </v>
      </c>
      <c r="AA81" s="365">
        <f t="shared" ca="1" si="61"/>
        <v>33.36</v>
      </c>
      <c r="AB81" s="365">
        <f t="shared" ca="1" si="62"/>
        <v>35.027999999999999</v>
      </c>
      <c r="AC81" s="365">
        <f t="shared" ca="1" si="63"/>
        <v>36.779000000000003</v>
      </c>
      <c r="AD81" s="365">
        <f t="shared" ca="1" si="64"/>
        <v>38.618000000000002</v>
      </c>
      <c r="AE81" s="365">
        <f t="shared" ca="1" si="65"/>
        <v>40.549999999999997</v>
      </c>
    </row>
    <row r="82" spans="1:31">
      <c r="A82" s="357" t="s">
        <v>192</v>
      </c>
      <c r="B82" s="358" t="s">
        <v>121</v>
      </c>
      <c r="C82" s="357" t="s">
        <v>43</v>
      </c>
      <c r="D82" s="359" t="s">
        <v>193</v>
      </c>
      <c r="E82" s="357">
        <v>323</v>
      </c>
      <c r="F82" s="357">
        <v>7</v>
      </c>
      <c r="G82" s="360">
        <f t="shared" ca="1" si="66"/>
        <v>29.611999999999998</v>
      </c>
      <c r="H82" s="360">
        <f t="shared" ca="1" si="67"/>
        <v>31.093</v>
      </c>
      <c r="I82" s="360">
        <f t="shared" ca="1" si="68"/>
        <v>32.648000000000003</v>
      </c>
      <c r="J82" s="360">
        <f t="shared" ca="1" si="69"/>
        <v>34.280999999999999</v>
      </c>
      <c r="K82" s="360">
        <f t="shared" ca="1" si="70"/>
        <v>35.994999999999997</v>
      </c>
      <c r="L82" s="321"/>
      <c r="M82" s="293" t="s">
        <v>588</v>
      </c>
      <c r="N82" s="290" t="str">
        <f t="shared" si="71"/>
        <v>05570C</v>
      </c>
      <c r="O82" s="361" t="str">
        <f t="shared" si="72"/>
        <v>084</v>
      </c>
      <c r="P82" s="290" t="str">
        <f t="shared" si="73"/>
        <v xml:space="preserve">Inspector Housing I </v>
      </c>
      <c r="Q82" s="362" cm="1">
        <f t="array" aca="1" ref="Q82" ca="1">ROUND(IF($M82="Y",VLOOKUP($N82,INDIRECT($O$3),Q$8,0)*INDIRECT($N$2),VLOOKUP($N82,INDIRECT($O$3),Q$8,0)),IF(LEFT($C82,1)="N",3,0))</f>
        <v>29.611999999999998</v>
      </c>
      <c r="R82" s="362" cm="1">
        <f t="array" aca="1" ref="R82" ca="1">ROUND(IF($M82="Y",VLOOKUP($N82,INDIRECT($O$3),R$8,0)*INDIRECT($N$2),VLOOKUP($N82,INDIRECT($O$3),R$8,0)),IF(LEFT($C82,1)="N",3,0))</f>
        <v>31.093</v>
      </c>
      <c r="S82" s="362" cm="1">
        <f t="array" aca="1" ref="S82" ca="1">ROUND(IF($M82="Y",VLOOKUP($N82,INDIRECT($O$3),S$8,0)*INDIRECT($N$2),VLOOKUP($N82,INDIRECT($O$3),S$8,0)),IF(LEFT($C82,1)="N",3,0))</f>
        <v>32.648000000000003</v>
      </c>
      <c r="T82" s="362" cm="1">
        <f t="array" aca="1" ref="T82" ca="1">ROUND(IF($M82="Y",VLOOKUP($N82,INDIRECT($O$3),T$8,0)*INDIRECT($N$2),VLOOKUP($N82,INDIRECT($O$3),T$8,0)),IF(LEFT($C82,1)="N",3,0))</f>
        <v>34.280999999999999</v>
      </c>
      <c r="U82" s="362" cm="1">
        <f t="array" aca="1" ref="U82" ca="1">ROUND(IF($M82="Y",VLOOKUP($N82,INDIRECT($O$3),U$8,0)*INDIRECT($N$2),VLOOKUP($N82,INDIRECT($O$3),U$8,0)),IF(LEFT($C82,1)="N",3,0))</f>
        <v>35.994999999999997</v>
      </c>
      <c r="W82" s="363" t="str">
        <f t="shared" si="57"/>
        <v>Y</v>
      </c>
      <c r="X82" s="313" t="str">
        <f t="shared" si="58"/>
        <v>05570C</v>
      </c>
      <c r="Y82" s="364" t="str">
        <f t="shared" si="59"/>
        <v>084</v>
      </c>
      <c r="Z82" s="313" t="str">
        <f t="shared" si="60"/>
        <v xml:space="preserve">Inspector Housing I </v>
      </c>
      <c r="AA82" s="365">
        <f t="shared" ca="1" si="61"/>
        <v>29.611999999999998</v>
      </c>
      <c r="AB82" s="365">
        <f t="shared" ca="1" si="62"/>
        <v>31.093</v>
      </c>
      <c r="AC82" s="365">
        <f t="shared" ca="1" si="63"/>
        <v>32.648000000000003</v>
      </c>
      <c r="AD82" s="365">
        <f t="shared" ca="1" si="64"/>
        <v>34.280999999999999</v>
      </c>
      <c r="AE82" s="365">
        <f t="shared" ca="1" si="65"/>
        <v>35.994999999999997</v>
      </c>
    </row>
    <row r="83" spans="1:31">
      <c r="A83" s="357" t="s">
        <v>194</v>
      </c>
      <c r="B83" s="358" t="s">
        <v>94</v>
      </c>
      <c r="C83" s="357" t="s">
        <v>43</v>
      </c>
      <c r="D83" s="359" t="s">
        <v>195</v>
      </c>
      <c r="E83" s="357">
        <v>365</v>
      </c>
      <c r="F83" s="357">
        <v>8</v>
      </c>
      <c r="G83" s="360">
        <f t="shared" ca="1" si="66"/>
        <v>33.36</v>
      </c>
      <c r="H83" s="360">
        <f t="shared" ca="1" si="67"/>
        <v>35.027999999999999</v>
      </c>
      <c r="I83" s="360">
        <f t="shared" ca="1" si="68"/>
        <v>36.779000000000003</v>
      </c>
      <c r="J83" s="360">
        <f t="shared" ca="1" si="69"/>
        <v>38.618000000000002</v>
      </c>
      <c r="K83" s="360">
        <f t="shared" ca="1" si="70"/>
        <v>40.549999999999997</v>
      </c>
      <c r="L83" s="321"/>
      <c r="M83" s="293" t="s">
        <v>588</v>
      </c>
      <c r="N83" s="290" t="str">
        <f t="shared" si="71"/>
        <v>05580C</v>
      </c>
      <c r="O83" s="361" t="str">
        <f t="shared" si="72"/>
        <v>099</v>
      </c>
      <c r="P83" s="290" t="str">
        <f t="shared" si="73"/>
        <v xml:space="preserve">Inspector Housing II </v>
      </c>
      <c r="Q83" s="362" cm="1">
        <f t="array" aca="1" ref="Q83" ca="1">ROUND(IF($M83="Y",VLOOKUP($N83,INDIRECT($O$3),Q$8,0)*INDIRECT($N$2),VLOOKUP($N83,INDIRECT($O$3),Q$8,0)),IF(LEFT($C83,1)="N",3,0))</f>
        <v>33.36</v>
      </c>
      <c r="R83" s="362" cm="1">
        <f t="array" aca="1" ref="R83" ca="1">ROUND(IF($M83="Y",VLOOKUP($N83,INDIRECT($O$3),R$8,0)*INDIRECT($N$2),VLOOKUP($N83,INDIRECT($O$3),R$8,0)),IF(LEFT($C83,1)="N",3,0))</f>
        <v>35.027999999999999</v>
      </c>
      <c r="S83" s="362" cm="1">
        <f t="array" aca="1" ref="S83" ca="1">ROUND(IF($M83="Y",VLOOKUP($N83,INDIRECT($O$3),S$8,0)*INDIRECT($N$2),VLOOKUP($N83,INDIRECT($O$3),S$8,0)),IF(LEFT($C83,1)="N",3,0))</f>
        <v>36.779000000000003</v>
      </c>
      <c r="T83" s="362" cm="1">
        <f t="array" aca="1" ref="T83" ca="1">ROUND(IF($M83="Y",VLOOKUP($N83,INDIRECT($O$3),T$8,0)*INDIRECT($N$2),VLOOKUP($N83,INDIRECT($O$3),T$8,0)),IF(LEFT($C83,1)="N",3,0))</f>
        <v>38.618000000000002</v>
      </c>
      <c r="U83" s="362" cm="1">
        <f t="array" aca="1" ref="U83" ca="1">ROUND(IF($M83="Y",VLOOKUP($N83,INDIRECT($O$3),U$8,0)*INDIRECT($N$2),VLOOKUP($N83,INDIRECT($O$3),U$8,0)),IF(LEFT($C83,1)="N",3,0))</f>
        <v>40.549999999999997</v>
      </c>
      <c r="W83" s="363" t="str">
        <f t="shared" ref="W83:W115" si="74">M83</f>
        <v>Y</v>
      </c>
      <c r="X83" s="313" t="str">
        <f t="shared" ref="X83:X115" si="75">N83</f>
        <v>05580C</v>
      </c>
      <c r="Y83" s="364" t="str">
        <f t="shared" ref="Y83:Y115" si="76">O83</f>
        <v>099</v>
      </c>
      <c r="Z83" s="313" t="str">
        <f t="shared" ref="Z83:Z115" si="77">P83</f>
        <v xml:space="preserve">Inspector Housing II </v>
      </c>
      <c r="AA83" s="365">
        <f t="shared" ref="AA83:AA115" ca="1" si="78">IF(LEFT($C83,1)="N",Q83,ROUNDUP(Q83/2080,3))</f>
        <v>33.36</v>
      </c>
      <c r="AB83" s="365">
        <f t="shared" ref="AB83:AB115" ca="1" si="79">IF(LEFT($C83,1)="N",R83,ROUNDUP(R83/2080,3))</f>
        <v>35.027999999999999</v>
      </c>
      <c r="AC83" s="365">
        <f t="shared" ref="AC83:AC115" ca="1" si="80">IF(LEFT($C83,1)="N",S83,ROUNDUP(S83/2080,3))</f>
        <v>36.779000000000003</v>
      </c>
      <c r="AD83" s="365">
        <f t="shared" ref="AD83:AD115" ca="1" si="81">IF(LEFT($C83,1)="N",T83,ROUNDUP(T83/2080,3))</f>
        <v>38.618000000000002</v>
      </c>
      <c r="AE83" s="365">
        <f t="shared" ref="AE83:AE115" ca="1" si="82">IF(LEFT($C83,1)="N",U83,ROUNDUP(U83/2080,3))</f>
        <v>40.549999999999997</v>
      </c>
    </row>
    <row r="84" spans="1:31">
      <c r="A84" s="357" t="s">
        <v>583</v>
      </c>
      <c r="B84" s="358" t="s">
        <v>580</v>
      </c>
      <c r="C84" s="357" t="s">
        <v>43</v>
      </c>
      <c r="D84" s="359" t="s">
        <v>582</v>
      </c>
      <c r="E84" s="357">
        <v>388</v>
      </c>
      <c r="F84" s="357">
        <v>8</v>
      </c>
      <c r="G84" s="360">
        <f t="shared" ca="1" si="66"/>
        <v>33.956000000000003</v>
      </c>
      <c r="H84" s="360">
        <f t="shared" ca="1" si="67"/>
        <v>35.654000000000003</v>
      </c>
      <c r="I84" s="360">
        <f t="shared" ca="1" si="68"/>
        <v>37.436999999999998</v>
      </c>
      <c r="J84" s="360">
        <f t="shared" ca="1" si="69"/>
        <v>39.308999999999997</v>
      </c>
      <c r="K84" s="360">
        <f t="shared" ca="1" si="70"/>
        <v>41.273000000000003</v>
      </c>
      <c r="L84" s="321"/>
      <c r="M84" s="293" t="s">
        <v>588</v>
      </c>
      <c r="N84" s="290" t="str">
        <f t="shared" si="71"/>
        <v>53025C</v>
      </c>
      <c r="O84" s="361" t="str">
        <f t="shared" si="72"/>
        <v>131</v>
      </c>
      <c r="P84" s="290" t="str">
        <f t="shared" si="73"/>
        <v>Inspector Housing II - SIG</v>
      </c>
      <c r="Q84" s="362" cm="1">
        <f t="array" aca="1" ref="Q84" ca="1">ROUND(IF($M84="Y",VLOOKUP($N84,INDIRECT($O$3),Q$8,0)*INDIRECT($N$2),VLOOKUP($N84,INDIRECT($O$3),Q$8,0)),IF(LEFT($C84,1)="N",3,0))</f>
        <v>33.956000000000003</v>
      </c>
      <c r="R84" s="362" cm="1">
        <f t="array" aca="1" ref="R84" ca="1">ROUND(IF($M84="Y",VLOOKUP($N84,INDIRECT($O$3),R$8,0)*INDIRECT($N$2),VLOOKUP($N84,INDIRECT($O$3),R$8,0)),IF(LEFT($C84,1)="N",3,0))</f>
        <v>35.654000000000003</v>
      </c>
      <c r="S84" s="362" cm="1">
        <f t="array" aca="1" ref="S84" ca="1">ROUND(IF($M84="Y",VLOOKUP($N84,INDIRECT($O$3),S$8,0)*INDIRECT($N$2),VLOOKUP($N84,INDIRECT($O$3),S$8,0)),IF(LEFT($C84,1)="N",3,0))</f>
        <v>37.436999999999998</v>
      </c>
      <c r="T84" s="362" cm="1">
        <f t="array" aca="1" ref="T84" ca="1">ROUND(IF($M84="Y",VLOOKUP($N84,INDIRECT($O$3),T$8,0)*INDIRECT($N$2),VLOOKUP($N84,INDIRECT($O$3),T$8,0)),IF(LEFT($C84,1)="N",3,0))</f>
        <v>39.308999999999997</v>
      </c>
      <c r="U84" s="362" cm="1">
        <f t="array" aca="1" ref="U84" ca="1">ROUND(IF($M84="Y",VLOOKUP($N84,INDIRECT($O$3),U$8,0)*INDIRECT($N$2),VLOOKUP($N84,INDIRECT($O$3),U$8,0)),IF(LEFT($C84,1)="N",3,0))</f>
        <v>41.273000000000003</v>
      </c>
      <c r="W84" s="363" t="str">
        <f t="shared" si="74"/>
        <v>Y</v>
      </c>
      <c r="X84" s="313" t="str">
        <f t="shared" si="75"/>
        <v>53025C</v>
      </c>
      <c r="Y84" s="364" t="str">
        <f t="shared" si="76"/>
        <v>131</v>
      </c>
      <c r="Z84" s="313" t="str">
        <f t="shared" si="77"/>
        <v>Inspector Housing II - SIG</v>
      </c>
      <c r="AA84" s="365">
        <f t="shared" ca="1" si="78"/>
        <v>33.956000000000003</v>
      </c>
      <c r="AB84" s="365">
        <f t="shared" ca="1" si="79"/>
        <v>35.654000000000003</v>
      </c>
      <c r="AC84" s="365">
        <f t="shared" ca="1" si="80"/>
        <v>37.436999999999998</v>
      </c>
      <c r="AD84" s="365">
        <f t="shared" ca="1" si="81"/>
        <v>39.308999999999997</v>
      </c>
      <c r="AE84" s="365">
        <f t="shared" ca="1" si="82"/>
        <v>41.273000000000003</v>
      </c>
    </row>
    <row r="85" spans="1:31">
      <c r="A85" s="357" t="s">
        <v>196</v>
      </c>
      <c r="B85" s="358">
        <v>209</v>
      </c>
      <c r="C85" s="357" t="s">
        <v>43</v>
      </c>
      <c r="D85" s="359" t="s">
        <v>197</v>
      </c>
      <c r="E85" s="357">
        <v>383</v>
      </c>
      <c r="F85" s="357">
        <v>8</v>
      </c>
      <c r="G85" s="360">
        <f t="shared" ca="1" si="66"/>
        <v>33.956000000000003</v>
      </c>
      <c r="H85" s="360">
        <f t="shared" ca="1" si="67"/>
        <v>35.654000000000003</v>
      </c>
      <c r="I85" s="360">
        <f t="shared" ca="1" si="68"/>
        <v>37.436999999999998</v>
      </c>
      <c r="J85" s="360">
        <f t="shared" ca="1" si="69"/>
        <v>39.308999999999997</v>
      </c>
      <c r="K85" s="360">
        <f t="shared" ca="1" si="70"/>
        <v>41.274000000000001</v>
      </c>
      <c r="L85" s="321"/>
      <c r="M85" s="293" t="s">
        <v>588</v>
      </c>
      <c r="N85" s="290" t="str">
        <f t="shared" si="71"/>
        <v>05590C</v>
      </c>
      <c r="O85" s="361">
        <f t="shared" si="72"/>
        <v>209</v>
      </c>
      <c r="P85" s="290" t="str">
        <f t="shared" si="73"/>
        <v xml:space="preserve">Inspector License Cons Svcs </v>
      </c>
      <c r="Q85" s="362" cm="1">
        <f t="array" aca="1" ref="Q85" ca="1">ROUND(IF($M85="Y",VLOOKUP($N85,INDIRECT($O$3),Q$8,0)*INDIRECT($N$2),VLOOKUP($N85,INDIRECT($O$3),Q$8,0)),IF(LEFT($C85,1)="N",3,0))</f>
        <v>33.956000000000003</v>
      </c>
      <c r="R85" s="362" cm="1">
        <f t="array" aca="1" ref="R85" ca="1">ROUND(IF($M85="Y",VLOOKUP($N85,INDIRECT($O$3),R$8,0)*INDIRECT($N$2),VLOOKUP($N85,INDIRECT($O$3),R$8,0)),IF(LEFT($C85,1)="N",3,0))</f>
        <v>35.654000000000003</v>
      </c>
      <c r="S85" s="362" cm="1">
        <f t="array" aca="1" ref="S85" ca="1">ROUND(IF($M85="Y",VLOOKUP($N85,INDIRECT($O$3),S$8,0)*INDIRECT($N$2),VLOOKUP($N85,INDIRECT($O$3),S$8,0)),IF(LEFT($C85,1)="N",3,0))</f>
        <v>37.436999999999998</v>
      </c>
      <c r="T85" s="362" cm="1">
        <f t="array" aca="1" ref="T85" ca="1">ROUND(IF($M85="Y",VLOOKUP($N85,INDIRECT($O$3),T$8,0)*INDIRECT($N$2),VLOOKUP($N85,INDIRECT($O$3),T$8,0)),IF(LEFT($C85,1)="N",3,0))</f>
        <v>39.308999999999997</v>
      </c>
      <c r="U85" s="362" cm="1">
        <f t="array" aca="1" ref="U85" ca="1">ROUND(IF($M85="Y",VLOOKUP($N85,INDIRECT($O$3),U$8,0)*INDIRECT($N$2),VLOOKUP($N85,INDIRECT($O$3),U$8,0)),IF(LEFT($C85,1)="N",3,0))</f>
        <v>41.274000000000001</v>
      </c>
      <c r="W85" s="363" t="str">
        <f t="shared" si="74"/>
        <v>Y</v>
      </c>
      <c r="X85" s="313" t="str">
        <f t="shared" si="75"/>
        <v>05590C</v>
      </c>
      <c r="Y85" s="364">
        <f t="shared" si="76"/>
        <v>209</v>
      </c>
      <c r="Z85" s="313" t="str">
        <f t="shared" si="77"/>
        <v xml:space="preserve">Inspector License Cons Svcs </v>
      </c>
      <c r="AA85" s="365">
        <f t="shared" ca="1" si="78"/>
        <v>33.956000000000003</v>
      </c>
      <c r="AB85" s="365">
        <f t="shared" ca="1" si="79"/>
        <v>35.654000000000003</v>
      </c>
      <c r="AC85" s="365">
        <f t="shared" ca="1" si="80"/>
        <v>37.436999999999998</v>
      </c>
      <c r="AD85" s="365">
        <f t="shared" ca="1" si="81"/>
        <v>39.308999999999997</v>
      </c>
      <c r="AE85" s="365">
        <f t="shared" ca="1" si="82"/>
        <v>41.274000000000001</v>
      </c>
    </row>
    <row r="86" spans="1:31">
      <c r="A86" s="357" t="s">
        <v>198</v>
      </c>
      <c r="B86" s="358">
        <v>207</v>
      </c>
      <c r="C86" s="357" t="s">
        <v>43</v>
      </c>
      <c r="D86" s="359" t="s">
        <v>199</v>
      </c>
      <c r="E86" s="357">
        <v>338</v>
      </c>
      <c r="F86" s="357">
        <v>7</v>
      </c>
      <c r="G86" s="360">
        <f t="shared" ca="1" si="66"/>
        <v>30.669</v>
      </c>
      <c r="H86" s="360">
        <f t="shared" ca="1" si="67"/>
        <v>32.206000000000003</v>
      </c>
      <c r="I86" s="360">
        <f t="shared" ca="1" si="68"/>
        <v>33.816000000000003</v>
      </c>
      <c r="J86" s="360">
        <f t="shared" ca="1" si="69"/>
        <v>35.506</v>
      </c>
      <c r="K86" s="360">
        <f t="shared" ca="1" si="70"/>
        <v>37.283000000000001</v>
      </c>
      <c r="L86" s="321"/>
      <c r="M86" s="293" t="s">
        <v>588</v>
      </c>
      <c r="N86" s="290" t="str">
        <f t="shared" si="71"/>
        <v>05665C</v>
      </c>
      <c r="O86" s="361">
        <f t="shared" si="72"/>
        <v>207</v>
      </c>
      <c r="P86" s="290" t="str">
        <f t="shared" si="73"/>
        <v xml:space="preserve">Inspector Utility Connections </v>
      </c>
      <c r="Q86" s="362" cm="1">
        <f t="array" aca="1" ref="Q86" ca="1">ROUND(IF($M86="Y",VLOOKUP($N86,INDIRECT($O$3),Q$8,0)*INDIRECT($N$2),VLOOKUP($N86,INDIRECT($O$3),Q$8,0)),IF(LEFT($C86,1)="N",3,0))</f>
        <v>30.669</v>
      </c>
      <c r="R86" s="362" cm="1">
        <f t="array" aca="1" ref="R86" ca="1">ROUND(IF($M86="Y",VLOOKUP($N86,INDIRECT($O$3),R$8,0)*INDIRECT($N$2),VLOOKUP($N86,INDIRECT($O$3),R$8,0)),IF(LEFT($C86,1)="N",3,0))</f>
        <v>32.206000000000003</v>
      </c>
      <c r="S86" s="362" cm="1">
        <f t="array" aca="1" ref="S86" ca="1">ROUND(IF($M86="Y",VLOOKUP($N86,INDIRECT($O$3),S$8,0)*INDIRECT($N$2),VLOOKUP($N86,INDIRECT($O$3),S$8,0)),IF(LEFT($C86,1)="N",3,0))</f>
        <v>33.816000000000003</v>
      </c>
      <c r="T86" s="362" cm="1">
        <f t="array" aca="1" ref="T86" ca="1">ROUND(IF($M86="Y",VLOOKUP($N86,INDIRECT($O$3),T$8,0)*INDIRECT($N$2),VLOOKUP($N86,INDIRECT($O$3),T$8,0)),IF(LEFT($C86,1)="N",3,0))</f>
        <v>35.506</v>
      </c>
      <c r="U86" s="362" cm="1">
        <f t="array" aca="1" ref="U86" ca="1">ROUND(IF($M86="Y",VLOOKUP($N86,INDIRECT($O$3),U$8,0)*INDIRECT($N$2),VLOOKUP($N86,INDIRECT($O$3),U$8,0)),IF(LEFT($C86,1)="N",3,0))</f>
        <v>37.283000000000001</v>
      </c>
      <c r="W86" s="363" t="str">
        <f t="shared" si="74"/>
        <v>Y</v>
      </c>
      <c r="X86" s="313" t="str">
        <f t="shared" si="75"/>
        <v>05665C</v>
      </c>
      <c r="Y86" s="364">
        <f t="shared" si="76"/>
        <v>207</v>
      </c>
      <c r="Z86" s="313" t="str">
        <f t="shared" si="77"/>
        <v xml:space="preserve">Inspector Utility Connections </v>
      </c>
      <c r="AA86" s="365">
        <f t="shared" ca="1" si="78"/>
        <v>30.669</v>
      </c>
      <c r="AB86" s="365">
        <f t="shared" ca="1" si="79"/>
        <v>32.206000000000003</v>
      </c>
      <c r="AC86" s="365">
        <f t="shared" ca="1" si="80"/>
        <v>33.816000000000003</v>
      </c>
      <c r="AD86" s="365">
        <f t="shared" ca="1" si="81"/>
        <v>35.506</v>
      </c>
      <c r="AE86" s="365">
        <f t="shared" ca="1" si="82"/>
        <v>37.283000000000001</v>
      </c>
    </row>
    <row r="87" spans="1:31">
      <c r="A87" s="357" t="s">
        <v>200</v>
      </c>
      <c r="B87" s="358" t="s">
        <v>94</v>
      </c>
      <c r="C87" s="357" t="s">
        <v>43</v>
      </c>
      <c r="D87" s="359" t="s">
        <v>201</v>
      </c>
      <c r="E87" s="357">
        <v>363</v>
      </c>
      <c r="F87" s="357">
        <v>8</v>
      </c>
      <c r="G87" s="360">
        <f t="shared" ca="1" si="66"/>
        <v>33.36</v>
      </c>
      <c r="H87" s="360">
        <f t="shared" ca="1" si="67"/>
        <v>35.027999999999999</v>
      </c>
      <c r="I87" s="360">
        <f t="shared" ca="1" si="68"/>
        <v>36.779000000000003</v>
      </c>
      <c r="J87" s="360">
        <f t="shared" ca="1" si="69"/>
        <v>38.618000000000002</v>
      </c>
      <c r="K87" s="360">
        <f t="shared" ca="1" si="70"/>
        <v>40.549999999999997</v>
      </c>
      <c r="L87" s="321"/>
      <c r="M87" s="293" t="s">
        <v>588</v>
      </c>
      <c r="N87" s="290" t="str">
        <f t="shared" si="71"/>
        <v>05690C</v>
      </c>
      <c r="O87" s="361" t="str">
        <f t="shared" si="72"/>
        <v>099</v>
      </c>
      <c r="P87" s="290" t="str">
        <f t="shared" si="73"/>
        <v xml:space="preserve">Inspector Zoning II </v>
      </c>
      <c r="Q87" s="362" cm="1">
        <f t="array" aca="1" ref="Q87" ca="1">ROUND(IF($M87="Y",VLOOKUP($N87,INDIRECT($O$3),Q$8,0)*INDIRECT($N$2),VLOOKUP($N87,INDIRECT($O$3),Q$8,0)),IF(LEFT($C87,1)="N",3,0))</f>
        <v>33.36</v>
      </c>
      <c r="R87" s="362" cm="1">
        <f t="array" aca="1" ref="R87" ca="1">ROUND(IF($M87="Y",VLOOKUP($N87,INDIRECT($O$3),R$8,0)*INDIRECT($N$2),VLOOKUP($N87,INDIRECT($O$3),R$8,0)),IF(LEFT($C87,1)="N",3,0))</f>
        <v>35.027999999999999</v>
      </c>
      <c r="S87" s="362" cm="1">
        <f t="array" aca="1" ref="S87" ca="1">ROUND(IF($M87="Y",VLOOKUP($N87,INDIRECT($O$3),S$8,0)*INDIRECT($N$2),VLOOKUP($N87,INDIRECT($O$3),S$8,0)),IF(LEFT($C87,1)="N",3,0))</f>
        <v>36.779000000000003</v>
      </c>
      <c r="T87" s="362" cm="1">
        <f t="array" aca="1" ref="T87" ca="1">ROUND(IF($M87="Y",VLOOKUP($N87,INDIRECT($O$3),T$8,0)*INDIRECT($N$2),VLOOKUP($N87,INDIRECT($O$3),T$8,0)),IF(LEFT($C87,1)="N",3,0))</f>
        <v>38.618000000000002</v>
      </c>
      <c r="U87" s="362" cm="1">
        <f t="array" aca="1" ref="U87" ca="1">ROUND(IF($M87="Y",VLOOKUP($N87,INDIRECT($O$3),U$8,0)*INDIRECT($N$2),VLOOKUP($N87,INDIRECT($O$3),U$8,0)),IF(LEFT($C87,1)="N",3,0))</f>
        <v>40.549999999999997</v>
      </c>
      <c r="W87" s="363" t="str">
        <f t="shared" si="74"/>
        <v>Y</v>
      </c>
      <c r="X87" s="313" t="str">
        <f t="shared" si="75"/>
        <v>05690C</v>
      </c>
      <c r="Y87" s="364" t="str">
        <f t="shared" si="76"/>
        <v>099</v>
      </c>
      <c r="Z87" s="313" t="str">
        <f t="shared" si="77"/>
        <v xml:space="preserve">Inspector Zoning II </v>
      </c>
      <c r="AA87" s="365">
        <f t="shared" ca="1" si="78"/>
        <v>33.36</v>
      </c>
      <c r="AB87" s="365">
        <f t="shared" ca="1" si="79"/>
        <v>35.027999999999999</v>
      </c>
      <c r="AC87" s="365">
        <f t="shared" ca="1" si="80"/>
        <v>36.779000000000003</v>
      </c>
      <c r="AD87" s="365">
        <f t="shared" ca="1" si="81"/>
        <v>38.618000000000002</v>
      </c>
      <c r="AE87" s="365">
        <f t="shared" ca="1" si="82"/>
        <v>40.549999999999997</v>
      </c>
    </row>
    <row r="88" spans="1:31">
      <c r="A88" s="357" t="s">
        <v>202</v>
      </c>
      <c r="B88" s="358">
        <v>210</v>
      </c>
      <c r="C88" s="357" t="s">
        <v>43</v>
      </c>
      <c r="D88" s="359" t="s">
        <v>203</v>
      </c>
      <c r="E88" s="357">
        <v>288</v>
      </c>
      <c r="F88" s="357">
        <v>6</v>
      </c>
      <c r="G88" s="360">
        <f t="shared" ca="1" si="66"/>
        <v>27.905999999999999</v>
      </c>
      <c r="H88" s="360">
        <f t="shared" ca="1" si="67"/>
        <v>29.298999999999999</v>
      </c>
      <c r="I88" s="360">
        <f t="shared" ca="1" si="68"/>
        <v>30.765999999999998</v>
      </c>
      <c r="J88" s="360">
        <f t="shared" ca="1" si="69"/>
        <v>32.302999999999997</v>
      </c>
      <c r="K88" s="360">
        <f t="shared" ca="1" si="70"/>
        <v>33.917999999999999</v>
      </c>
      <c r="L88" s="321"/>
      <c r="M88" s="293" t="s">
        <v>588</v>
      </c>
      <c r="N88" s="290" t="str">
        <f t="shared" si="71"/>
        <v>10084C</v>
      </c>
      <c r="O88" s="361">
        <f t="shared" si="72"/>
        <v>210</v>
      </c>
      <c r="P88" s="290" t="str">
        <f t="shared" si="73"/>
        <v>IT Deskside Support Technician I</v>
      </c>
      <c r="Q88" s="362" cm="1">
        <f t="array" aca="1" ref="Q88" ca="1">ROUND(IF($M88="Y",VLOOKUP($N88,INDIRECT($O$3),Q$8,0)*INDIRECT($N$2),VLOOKUP($N88,INDIRECT($O$3),Q$8,0)),IF(LEFT($C88,1)="N",3,0))</f>
        <v>27.905999999999999</v>
      </c>
      <c r="R88" s="362" cm="1">
        <f t="array" aca="1" ref="R88" ca="1">ROUND(IF($M88="Y",VLOOKUP($N88,INDIRECT($O$3),R$8,0)*INDIRECT($N$2),VLOOKUP($N88,INDIRECT($O$3),R$8,0)),IF(LEFT($C88,1)="N",3,0))</f>
        <v>29.298999999999999</v>
      </c>
      <c r="S88" s="362" cm="1">
        <f t="array" aca="1" ref="S88" ca="1">ROUND(IF($M88="Y",VLOOKUP($N88,INDIRECT($O$3),S$8,0)*INDIRECT($N$2),VLOOKUP($N88,INDIRECT($O$3),S$8,0)),IF(LEFT($C88,1)="N",3,0))</f>
        <v>30.765999999999998</v>
      </c>
      <c r="T88" s="362" cm="1">
        <f t="array" aca="1" ref="T88" ca="1">ROUND(IF($M88="Y",VLOOKUP($N88,INDIRECT($O$3),T$8,0)*INDIRECT($N$2),VLOOKUP($N88,INDIRECT($O$3),T$8,0)),IF(LEFT($C88,1)="N",3,0))</f>
        <v>32.302999999999997</v>
      </c>
      <c r="U88" s="362" cm="1">
        <f t="array" aca="1" ref="U88" ca="1">ROUND(IF($M88="Y",VLOOKUP($N88,INDIRECT($O$3),U$8,0)*INDIRECT($N$2),VLOOKUP($N88,INDIRECT($O$3),U$8,0)),IF(LEFT($C88,1)="N",3,0))</f>
        <v>33.917999999999999</v>
      </c>
      <c r="W88" s="363" t="str">
        <f t="shared" si="74"/>
        <v>Y</v>
      </c>
      <c r="X88" s="313" t="str">
        <f t="shared" si="75"/>
        <v>10084C</v>
      </c>
      <c r="Y88" s="364">
        <f t="shared" si="76"/>
        <v>210</v>
      </c>
      <c r="Z88" s="313" t="str">
        <f t="shared" si="77"/>
        <v>IT Deskside Support Technician I</v>
      </c>
      <c r="AA88" s="365">
        <f t="shared" ca="1" si="78"/>
        <v>27.905999999999999</v>
      </c>
      <c r="AB88" s="365">
        <f t="shared" ca="1" si="79"/>
        <v>29.298999999999999</v>
      </c>
      <c r="AC88" s="365">
        <f t="shared" ca="1" si="80"/>
        <v>30.765999999999998</v>
      </c>
      <c r="AD88" s="365">
        <f t="shared" ca="1" si="81"/>
        <v>32.302999999999997</v>
      </c>
      <c r="AE88" s="365">
        <f t="shared" ca="1" si="82"/>
        <v>33.917999999999999</v>
      </c>
    </row>
    <row r="89" spans="1:31">
      <c r="A89" s="357" t="s">
        <v>204</v>
      </c>
      <c r="B89" s="358">
        <v>150</v>
      </c>
      <c r="C89" s="357" t="s">
        <v>43</v>
      </c>
      <c r="D89" s="359" t="s">
        <v>205</v>
      </c>
      <c r="E89" s="357">
        <v>323</v>
      </c>
      <c r="F89" s="357">
        <v>7</v>
      </c>
      <c r="G89" s="360">
        <f t="shared" ca="1" si="66"/>
        <v>30.036000000000001</v>
      </c>
      <c r="H89" s="360">
        <f t="shared" ca="1" si="67"/>
        <v>31.539000000000001</v>
      </c>
      <c r="I89" s="360">
        <f t="shared" ca="1" si="68"/>
        <v>33.116</v>
      </c>
      <c r="J89" s="360">
        <f t="shared" ca="1" si="69"/>
        <v>34.771000000000001</v>
      </c>
      <c r="K89" s="360">
        <f t="shared" ca="1" si="70"/>
        <v>36.51</v>
      </c>
      <c r="L89" s="321"/>
      <c r="M89" s="293" t="s">
        <v>588</v>
      </c>
      <c r="N89" s="290" t="str">
        <f t="shared" si="71"/>
        <v>10085C</v>
      </c>
      <c r="O89" s="361">
        <f t="shared" si="72"/>
        <v>150</v>
      </c>
      <c r="P89" s="290" t="str">
        <f t="shared" si="73"/>
        <v>IT Deskside Support Technician II</v>
      </c>
      <c r="Q89" s="362" cm="1">
        <f t="array" aca="1" ref="Q89" ca="1">ROUND(IF($M89="Y",VLOOKUP($N89,INDIRECT($O$3),Q$8,0)*INDIRECT($N$2),VLOOKUP($N89,INDIRECT($O$3),Q$8,0)),IF(LEFT($C89,1)="N",3,0))</f>
        <v>30.036000000000001</v>
      </c>
      <c r="R89" s="362" cm="1">
        <f t="array" aca="1" ref="R89" ca="1">ROUND(IF($M89="Y",VLOOKUP($N89,INDIRECT($O$3),R$8,0)*INDIRECT($N$2),VLOOKUP($N89,INDIRECT($O$3),R$8,0)),IF(LEFT($C89,1)="N",3,0))</f>
        <v>31.539000000000001</v>
      </c>
      <c r="S89" s="362" cm="1">
        <f t="array" aca="1" ref="S89" ca="1">ROUND(IF($M89="Y",VLOOKUP($N89,INDIRECT($O$3),S$8,0)*INDIRECT($N$2),VLOOKUP($N89,INDIRECT($O$3),S$8,0)),IF(LEFT($C89,1)="N",3,0))</f>
        <v>33.116</v>
      </c>
      <c r="T89" s="362" cm="1">
        <f t="array" aca="1" ref="T89" ca="1">ROUND(IF($M89="Y",VLOOKUP($N89,INDIRECT($O$3),T$8,0)*INDIRECT($N$2),VLOOKUP($N89,INDIRECT($O$3),T$8,0)),IF(LEFT($C89,1)="N",3,0))</f>
        <v>34.771000000000001</v>
      </c>
      <c r="U89" s="362" cm="1">
        <f t="array" aca="1" ref="U89" ca="1">ROUND(IF($M89="Y",VLOOKUP($N89,INDIRECT($O$3),U$8,0)*INDIRECT($N$2),VLOOKUP($N89,INDIRECT($O$3),U$8,0)),IF(LEFT($C89,1)="N",3,0))</f>
        <v>36.51</v>
      </c>
      <c r="W89" s="363" t="str">
        <f t="shared" si="74"/>
        <v>Y</v>
      </c>
      <c r="X89" s="313" t="str">
        <f t="shared" si="75"/>
        <v>10085C</v>
      </c>
      <c r="Y89" s="364">
        <f t="shared" si="76"/>
        <v>150</v>
      </c>
      <c r="Z89" s="313" t="str">
        <f t="shared" si="77"/>
        <v>IT Deskside Support Technician II</v>
      </c>
      <c r="AA89" s="365">
        <f t="shared" ca="1" si="78"/>
        <v>30.036000000000001</v>
      </c>
      <c r="AB89" s="365">
        <f t="shared" ca="1" si="79"/>
        <v>31.539000000000001</v>
      </c>
      <c r="AC89" s="365">
        <f t="shared" ca="1" si="80"/>
        <v>33.116</v>
      </c>
      <c r="AD89" s="365">
        <f t="shared" ca="1" si="81"/>
        <v>34.771000000000001</v>
      </c>
      <c r="AE89" s="365">
        <f t="shared" ca="1" si="82"/>
        <v>36.51</v>
      </c>
    </row>
    <row r="90" spans="1:31">
      <c r="A90" s="357" t="s">
        <v>658</v>
      </c>
      <c r="B90" s="358" t="s">
        <v>565</v>
      </c>
      <c r="C90" s="357" t="s">
        <v>43</v>
      </c>
      <c r="D90" s="359" t="s">
        <v>564</v>
      </c>
      <c r="E90" s="357">
        <v>366</v>
      </c>
      <c r="F90" s="357">
        <v>8</v>
      </c>
      <c r="G90" s="360">
        <f t="shared" ca="1" si="66"/>
        <v>32.863</v>
      </c>
      <c r="H90" s="360">
        <f t="shared" ca="1" si="67"/>
        <v>34.505000000000003</v>
      </c>
      <c r="I90" s="360">
        <f t="shared" ca="1" si="68"/>
        <v>36.231000000000002</v>
      </c>
      <c r="J90" s="360">
        <f t="shared" ca="1" si="69"/>
        <v>38.040999999999997</v>
      </c>
      <c r="K90" s="360">
        <f t="shared" ca="1" si="70"/>
        <v>39.942999999999998</v>
      </c>
      <c r="L90" s="321"/>
      <c r="M90" s="293" t="s">
        <v>588</v>
      </c>
      <c r="N90" s="290" t="str">
        <f t="shared" si="71"/>
        <v>59416C</v>
      </c>
      <c r="O90" s="361" t="str">
        <f t="shared" si="72"/>
        <v>123</v>
      </c>
      <c r="P90" s="290" t="str">
        <f t="shared" si="73"/>
        <v>IT Deskside Support Technician III</v>
      </c>
      <c r="Q90" s="362" cm="1">
        <f t="array" aca="1" ref="Q90" ca="1">ROUND(IF($M90="Y",VLOOKUP($N90,INDIRECT($O$3),Q$8,0)*INDIRECT($N$2),VLOOKUP($N90,INDIRECT($O$3),Q$8,0)),IF(LEFT($C90,1)="N",3,0))</f>
        <v>32.863</v>
      </c>
      <c r="R90" s="362" cm="1">
        <f t="array" aca="1" ref="R90" ca="1">ROUND(IF($M90="Y",VLOOKUP($N90,INDIRECT($O$3),R$8,0)*INDIRECT($N$2),VLOOKUP($N90,INDIRECT($O$3),R$8,0)),IF(LEFT($C90,1)="N",3,0))</f>
        <v>34.505000000000003</v>
      </c>
      <c r="S90" s="362" cm="1">
        <f t="array" aca="1" ref="S90" ca="1">ROUND(IF($M90="Y",VLOOKUP($N90,INDIRECT($O$3),S$8,0)*INDIRECT($N$2),VLOOKUP($N90,INDIRECT($O$3),S$8,0)),IF(LEFT($C90,1)="N",3,0))</f>
        <v>36.231000000000002</v>
      </c>
      <c r="T90" s="362" cm="1">
        <f t="array" aca="1" ref="T90" ca="1">ROUND(IF($M90="Y",VLOOKUP($N90,INDIRECT($O$3),T$8,0)*INDIRECT($N$2),VLOOKUP($N90,INDIRECT($O$3),T$8,0)),IF(LEFT($C90,1)="N",3,0))</f>
        <v>38.040999999999997</v>
      </c>
      <c r="U90" s="362" cm="1">
        <f t="array" aca="1" ref="U90" ca="1">ROUND(IF($M90="Y",VLOOKUP($N90,INDIRECT($O$3),U$8,0)*INDIRECT($N$2),VLOOKUP($N90,INDIRECT($O$3),U$8,0)),IF(LEFT($C90,1)="N",3,0))</f>
        <v>39.942999999999998</v>
      </c>
      <c r="W90" s="363" t="str">
        <f t="shared" si="74"/>
        <v>Y</v>
      </c>
      <c r="X90" s="313" t="str">
        <f t="shared" si="75"/>
        <v>59416C</v>
      </c>
      <c r="Y90" s="364" t="str">
        <f t="shared" si="76"/>
        <v>123</v>
      </c>
      <c r="Z90" s="313" t="str">
        <f t="shared" si="77"/>
        <v>IT Deskside Support Technician III</v>
      </c>
      <c r="AA90" s="365">
        <f t="shared" ca="1" si="78"/>
        <v>32.863</v>
      </c>
      <c r="AB90" s="365">
        <f t="shared" ca="1" si="79"/>
        <v>34.505000000000003</v>
      </c>
      <c r="AC90" s="365">
        <f t="shared" ca="1" si="80"/>
        <v>36.231000000000002</v>
      </c>
      <c r="AD90" s="365">
        <f t="shared" ca="1" si="81"/>
        <v>38.040999999999997</v>
      </c>
      <c r="AE90" s="365">
        <f t="shared" ca="1" si="82"/>
        <v>39.942999999999998</v>
      </c>
    </row>
    <row r="91" spans="1:31">
      <c r="A91" s="357" t="s">
        <v>474</v>
      </c>
      <c r="B91" s="358">
        <v>122</v>
      </c>
      <c r="C91" s="357" t="s">
        <v>43</v>
      </c>
      <c r="D91" s="359" t="s">
        <v>467</v>
      </c>
      <c r="E91" s="357">
        <v>333</v>
      </c>
      <c r="F91" s="357">
        <v>7</v>
      </c>
      <c r="G91" s="360">
        <f t="shared" ca="1" si="66"/>
        <v>30.670999999999999</v>
      </c>
      <c r="H91" s="360">
        <f t="shared" ca="1" si="67"/>
        <v>32.206000000000003</v>
      </c>
      <c r="I91" s="360">
        <f t="shared" ca="1" si="68"/>
        <v>33.816000000000003</v>
      </c>
      <c r="J91" s="360">
        <f t="shared" ca="1" si="69"/>
        <v>35.506</v>
      </c>
      <c r="K91" s="360">
        <f t="shared" ca="1" si="70"/>
        <v>37.283000000000001</v>
      </c>
      <c r="L91" s="321"/>
      <c r="M91" s="293" t="s">
        <v>588</v>
      </c>
      <c r="N91" s="290" t="str">
        <f t="shared" si="71"/>
        <v>52925C</v>
      </c>
      <c r="O91" s="361">
        <f t="shared" si="72"/>
        <v>122</v>
      </c>
      <c r="P91" s="290" t="str">
        <f t="shared" si="73"/>
        <v>IT Security Specialist I</v>
      </c>
      <c r="Q91" s="362" cm="1">
        <f t="array" aca="1" ref="Q91" ca="1">ROUND(IF($M91="Y",VLOOKUP($N91,INDIRECT($O$3),Q$8,0)*INDIRECT($N$2),VLOOKUP($N91,INDIRECT($O$3),Q$8,0)),IF(LEFT($C91,1)="N",3,0))</f>
        <v>30.670999999999999</v>
      </c>
      <c r="R91" s="362" cm="1">
        <f t="array" aca="1" ref="R91" ca="1">ROUND(IF($M91="Y",VLOOKUP($N91,INDIRECT($O$3),R$8,0)*INDIRECT($N$2),VLOOKUP($N91,INDIRECT($O$3),R$8,0)),IF(LEFT($C91,1)="N",3,0))</f>
        <v>32.206000000000003</v>
      </c>
      <c r="S91" s="362" cm="1">
        <f t="array" aca="1" ref="S91" ca="1">ROUND(IF($M91="Y",VLOOKUP($N91,INDIRECT($O$3),S$8,0)*INDIRECT($N$2),VLOOKUP($N91,INDIRECT($O$3),S$8,0)),IF(LEFT($C91,1)="N",3,0))</f>
        <v>33.816000000000003</v>
      </c>
      <c r="T91" s="362" cm="1">
        <f t="array" aca="1" ref="T91" ca="1">ROUND(IF($M91="Y",VLOOKUP($N91,INDIRECT($O$3),T$8,0)*INDIRECT($N$2),VLOOKUP($N91,INDIRECT($O$3),T$8,0)),IF(LEFT($C91,1)="N",3,0))</f>
        <v>35.506</v>
      </c>
      <c r="U91" s="362" cm="1">
        <f t="array" aca="1" ref="U91" ca="1">ROUND(IF($M91="Y",VLOOKUP($N91,INDIRECT($O$3),U$8,0)*INDIRECT($N$2),VLOOKUP($N91,INDIRECT($O$3),U$8,0)),IF(LEFT($C91,1)="N",3,0))</f>
        <v>37.283000000000001</v>
      </c>
      <c r="W91" s="363" t="str">
        <f t="shared" si="74"/>
        <v>Y</v>
      </c>
      <c r="X91" s="313" t="str">
        <f t="shared" si="75"/>
        <v>52925C</v>
      </c>
      <c r="Y91" s="364">
        <f t="shared" si="76"/>
        <v>122</v>
      </c>
      <c r="Z91" s="313" t="str">
        <f t="shared" si="77"/>
        <v>IT Security Specialist I</v>
      </c>
      <c r="AA91" s="365">
        <f t="shared" ca="1" si="78"/>
        <v>30.670999999999999</v>
      </c>
      <c r="AB91" s="365">
        <f t="shared" ca="1" si="79"/>
        <v>32.206000000000003</v>
      </c>
      <c r="AC91" s="365">
        <f t="shared" ca="1" si="80"/>
        <v>33.816000000000003</v>
      </c>
      <c r="AD91" s="365">
        <f t="shared" ca="1" si="81"/>
        <v>35.506</v>
      </c>
      <c r="AE91" s="365">
        <f t="shared" ca="1" si="82"/>
        <v>37.283000000000001</v>
      </c>
    </row>
    <row r="92" spans="1:31">
      <c r="A92" s="357" t="s">
        <v>473</v>
      </c>
      <c r="B92" s="358">
        <v>123</v>
      </c>
      <c r="C92" s="357" t="s">
        <v>43</v>
      </c>
      <c r="D92" s="359" t="s">
        <v>468</v>
      </c>
      <c r="E92" s="357">
        <v>363</v>
      </c>
      <c r="F92" s="357">
        <v>8</v>
      </c>
      <c r="G92" s="360">
        <f t="shared" ca="1" si="66"/>
        <v>32.863</v>
      </c>
      <c r="H92" s="360">
        <f t="shared" ca="1" si="67"/>
        <v>34.505000000000003</v>
      </c>
      <c r="I92" s="360">
        <f t="shared" ca="1" si="68"/>
        <v>36.231000000000002</v>
      </c>
      <c r="J92" s="360">
        <f t="shared" ca="1" si="69"/>
        <v>38.040999999999997</v>
      </c>
      <c r="K92" s="360">
        <f t="shared" ca="1" si="70"/>
        <v>39.942999999999998</v>
      </c>
      <c r="L92" s="321"/>
      <c r="M92" s="293" t="s">
        <v>588</v>
      </c>
      <c r="N92" s="290" t="str">
        <f t="shared" si="71"/>
        <v>52926C</v>
      </c>
      <c r="O92" s="361">
        <f t="shared" si="72"/>
        <v>123</v>
      </c>
      <c r="P92" s="290" t="str">
        <f t="shared" si="73"/>
        <v>IT Security Specialist II</v>
      </c>
      <c r="Q92" s="362" cm="1">
        <f t="array" aca="1" ref="Q92" ca="1">ROUND(IF($M92="Y",VLOOKUP($N92,INDIRECT($O$3),Q$8,0)*INDIRECT($N$2),VLOOKUP($N92,INDIRECT($O$3),Q$8,0)),IF(LEFT($C92,1)="N",3,0))</f>
        <v>32.863</v>
      </c>
      <c r="R92" s="362" cm="1">
        <f t="array" aca="1" ref="R92" ca="1">ROUND(IF($M92="Y",VLOOKUP($N92,INDIRECT($O$3),R$8,0)*INDIRECT($N$2),VLOOKUP($N92,INDIRECT($O$3),R$8,0)),IF(LEFT($C92,1)="N",3,0))</f>
        <v>34.505000000000003</v>
      </c>
      <c r="S92" s="362" cm="1">
        <f t="array" aca="1" ref="S92" ca="1">ROUND(IF($M92="Y",VLOOKUP($N92,INDIRECT($O$3),S$8,0)*INDIRECT($N$2),VLOOKUP($N92,INDIRECT($O$3),S$8,0)),IF(LEFT($C92,1)="N",3,0))</f>
        <v>36.231000000000002</v>
      </c>
      <c r="T92" s="362" cm="1">
        <f t="array" aca="1" ref="T92" ca="1">ROUND(IF($M92="Y",VLOOKUP($N92,INDIRECT($O$3),T$8,0)*INDIRECT($N$2),VLOOKUP($N92,INDIRECT($O$3),T$8,0)),IF(LEFT($C92,1)="N",3,0))</f>
        <v>38.040999999999997</v>
      </c>
      <c r="U92" s="362" cm="1">
        <f t="array" aca="1" ref="U92" ca="1">ROUND(IF($M92="Y",VLOOKUP($N92,INDIRECT($O$3),U$8,0)*INDIRECT($N$2),VLOOKUP($N92,INDIRECT($O$3),U$8,0)),IF(LEFT($C92,1)="N",3,0))</f>
        <v>39.942999999999998</v>
      </c>
      <c r="W92" s="363" t="str">
        <f t="shared" si="74"/>
        <v>Y</v>
      </c>
      <c r="X92" s="313" t="str">
        <f t="shared" si="75"/>
        <v>52926C</v>
      </c>
      <c r="Y92" s="364">
        <f t="shared" si="76"/>
        <v>123</v>
      </c>
      <c r="Z92" s="313" t="str">
        <f t="shared" si="77"/>
        <v>IT Security Specialist II</v>
      </c>
      <c r="AA92" s="365">
        <f t="shared" ca="1" si="78"/>
        <v>32.863</v>
      </c>
      <c r="AB92" s="365">
        <f t="shared" ca="1" si="79"/>
        <v>34.505000000000003</v>
      </c>
      <c r="AC92" s="365">
        <f t="shared" ca="1" si="80"/>
        <v>36.231000000000002</v>
      </c>
      <c r="AD92" s="365">
        <f t="shared" ca="1" si="81"/>
        <v>38.040999999999997</v>
      </c>
      <c r="AE92" s="365">
        <f t="shared" ca="1" si="82"/>
        <v>39.942999999999998</v>
      </c>
    </row>
    <row r="93" spans="1:31">
      <c r="A93" s="357" t="s">
        <v>206</v>
      </c>
      <c r="B93" s="358">
        <v>130</v>
      </c>
      <c r="C93" s="357" t="s">
        <v>43</v>
      </c>
      <c r="D93" s="359" t="s">
        <v>207</v>
      </c>
      <c r="E93" s="357">
        <v>265</v>
      </c>
      <c r="F93" s="357">
        <v>5</v>
      </c>
      <c r="G93" s="360">
        <f t="shared" ca="1" si="66"/>
        <v>25.279</v>
      </c>
      <c r="H93" s="360">
        <f t="shared" ca="1" si="67"/>
        <v>26.545000000000002</v>
      </c>
      <c r="I93" s="360">
        <f t="shared" ca="1" si="68"/>
        <v>27.87</v>
      </c>
      <c r="J93" s="360">
        <f t="shared" ca="1" si="69"/>
        <v>29.263999999999999</v>
      </c>
      <c r="K93" s="360">
        <f t="shared" ca="1" si="70"/>
        <v>30.728000000000002</v>
      </c>
      <c r="L93" s="321"/>
      <c r="M93" s="293" t="s">
        <v>588</v>
      </c>
      <c r="N93" s="290" t="str">
        <f t="shared" si="71"/>
        <v>10086C</v>
      </c>
      <c r="O93" s="361">
        <f t="shared" si="72"/>
        <v>130</v>
      </c>
      <c r="P93" s="290" t="str">
        <f t="shared" si="73"/>
        <v>IT Service Desk Agent I</v>
      </c>
      <c r="Q93" s="362" cm="1">
        <f t="array" aca="1" ref="Q93" ca="1">ROUND(IF($M93="Y",VLOOKUP($N93,INDIRECT($O$3),Q$8,0)*INDIRECT($N$2),VLOOKUP($N93,INDIRECT($O$3),Q$8,0)),IF(LEFT($C93,1)="N",3,0))</f>
        <v>25.279</v>
      </c>
      <c r="R93" s="362" cm="1">
        <f t="array" aca="1" ref="R93" ca="1">ROUND(IF($M93="Y",VLOOKUP($N93,INDIRECT($O$3),R$8,0)*INDIRECT($N$2),VLOOKUP($N93,INDIRECT($O$3),R$8,0)),IF(LEFT($C93,1)="N",3,0))</f>
        <v>26.545000000000002</v>
      </c>
      <c r="S93" s="362" cm="1">
        <f t="array" aca="1" ref="S93" ca="1">ROUND(IF($M93="Y",VLOOKUP($N93,INDIRECT($O$3),S$8,0)*INDIRECT($N$2),VLOOKUP($N93,INDIRECT($O$3),S$8,0)),IF(LEFT($C93,1)="N",3,0))</f>
        <v>27.87</v>
      </c>
      <c r="T93" s="362" cm="1">
        <f t="array" aca="1" ref="T93" ca="1">ROUND(IF($M93="Y",VLOOKUP($N93,INDIRECT($O$3),T$8,0)*INDIRECT($N$2),VLOOKUP($N93,INDIRECT($O$3),T$8,0)),IF(LEFT($C93,1)="N",3,0))</f>
        <v>29.263999999999999</v>
      </c>
      <c r="U93" s="362" cm="1">
        <f t="array" aca="1" ref="U93" ca="1">ROUND(IF($M93="Y",VLOOKUP($N93,INDIRECT($O$3),U$8,0)*INDIRECT($N$2),VLOOKUP($N93,INDIRECT($O$3),U$8,0)),IF(LEFT($C93,1)="N",3,0))</f>
        <v>30.728000000000002</v>
      </c>
      <c r="W93" s="363" t="str">
        <f t="shared" si="74"/>
        <v>Y</v>
      </c>
      <c r="X93" s="313" t="str">
        <f t="shared" si="75"/>
        <v>10086C</v>
      </c>
      <c r="Y93" s="364">
        <f t="shared" si="76"/>
        <v>130</v>
      </c>
      <c r="Z93" s="313" t="str">
        <f t="shared" si="77"/>
        <v>IT Service Desk Agent I</v>
      </c>
      <c r="AA93" s="365">
        <f t="shared" ca="1" si="78"/>
        <v>25.279</v>
      </c>
      <c r="AB93" s="365">
        <f t="shared" ca="1" si="79"/>
        <v>26.545000000000002</v>
      </c>
      <c r="AC93" s="365">
        <f t="shared" ca="1" si="80"/>
        <v>27.87</v>
      </c>
      <c r="AD93" s="365">
        <f t="shared" ca="1" si="81"/>
        <v>29.263999999999999</v>
      </c>
      <c r="AE93" s="365">
        <f t="shared" ca="1" si="82"/>
        <v>30.728000000000002</v>
      </c>
    </row>
    <row r="94" spans="1:31">
      <c r="A94" s="357" t="s">
        <v>208</v>
      </c>
      <c r="B94" s="358">
        <v>210</v>
      </c>
      <c r="C94" s="357" t="s">
        <v>43</v>
      </c>
      <c r="D94" s="359" t="s">
        <v>209</v>
      </c>
      <c r="E94" s="357">
        <v>300</v>
      </c>
      <c r="F94" s="357">
        <v>6</v>
      </c>
      <c r="G94" s="360">
        <f t="shared" ca="1" si="66"/>
        <v>27.905999999999999</v>
      </c>
      <c r="H94" s="360">
        <f t="shared" ca="1" si="67"/>
        <v>29.298999999999999</v>
      </c>
      <c r="I94" s="360">
        <f t="shared" ca="1" si="68"/>
        <v>30.765999999999998</v>
      </c>
      <c r="J94" s="360">
        <f t="shared" ca="1" si="69"/>
        <v>32.302999999999997</v>
      </c>
      <c r="K94" s="360">
        <f t="shared" ca="1" si="70"/>
        <v>33.917999999999999</v>
      </c>
      <c r="L94" s="321"/>
      <c r="M94" s="293" t="s">
        <v>588</v>
      </c>
      <c r="N94" s="290" t="str">
        <f t="shared" si="71"/>
        <v>10087C</v>
      </c>
      <c r="O94" s="361">
        <f t="shared" si="72"/>
        <v>210</v>
      </c>
      <c r="P94" s="290" t="str">
        <f t="shared" si="73"/>
        <v>IT Service Desk Agent II</v>
      </c>
      <c r="Q94" s="362" cm="1">
        <f t="array" aca="1" ref="Q94" ca="1">ROUND(IF($M94="Y",VLOOKUP($N94,INDIRECT($O$3),Q$8,0)*INDIRECT($N$2),VLOOKUP($N94,INDIRECT($O$3),Q$8,0)),IF(LEFT($C94,1)="N",3,0))</f>
        <v>27.905999999999999</v>
      </c>
      <c r="R94" s="362" cm="1">
        <f t="array" aca="1" ref="R94" ca="1">ROUND(IF($M94="Y",VLOOKUP($N94,INDIRECT($O$3),R$8,0)*INDIRECT($N$2),VLOOKUP($N94,INDIRECT($O$3),R$8,0)),IF(LEFT($C94,1)="N",3,0))</f>
        <v>29.298999999999999</v>
      </c>
      <c r="S94" s="362" cm="1">
        <f t="array" aca="1" ref="S94" ca="1">ROUND(IF($M94="Y",VLOOKUP($N94,INDIRECT($O$3),S$8,0)*INDIRECT($N$2),VLOOKUP($N94,INDIRECT($O$3),S$8,0)),IF(LEFT($C94,1)="N",3,0))</f>
        <v>30.765999999999998</v>
      </c>
      <c r="T94" s="362" cm="1">
        <f t="array" aca="1" ref="T94" ca="1">ROUND(IF($M94="Y",VLOOKUP($N94,INDIRECT($O$3),T$8,0)*INDIRECT($N$2),VLOOKUP($N94,INDIRECT($O$3),T$8,0)),IF(LEFT($C94,1)="N",3,0))</f>
        <v>32.302999999999997</v>
      </c>
      <c r="U94" s="362" cm="1">
        <f t="array" aca="1" ref="U94" ca="1">ROUND(IF($M94="Y",VLOOKUP($N94,INDIRECT($O$3),U$8,0)*INDIRECT($N$2),VLOOKUP($N94,INDIRECT($O$3),U$8,0)),IF(LEFT($C94,1)="N",3,0))</f>
        <v>33.917999999999999</v>
      </c>
      <c r="W94" s="363" t="str">
        <f t="shared" si="74"/>
        <v>Y</v>
      </c>
      <c r="X94" s="313" t="str">
        <f t="shared" si="75"/>
        <v>10087C</v>
      </c>
      <c r="Y94" s="364">
        <f t="shared" si="76"/>
        <v>210</v>
      </c>
      <c r="Z94" s="313" t="str">
        <f t="shared" si="77"/>
        <v>IT Service Desk Agent II</v>
      </c>
      <c r="AA94" s="365">
        <f t="shared" ca="1" si="78"/>
        <v>27.905999999999999</v>
      </c>
      <c r="AB94" s="365">
        <f t="shared" ca="1" si="79"/>
        <v>29.298999999999999</v>
      </c>
      <c r="AC94" s="365">
        <f t="shared" ca="1" si="80"/>
        <v>30.765999999999998</v>
      </c>
      <c r="AD94" s="365">
        <f t="shared" ca="1" si="81"/>
        <v>32.302999999999997</v>
      </c>
      <c r="AE94" s="365">
        <f t="shared" ca="1" si="82"/>
        <v>33.917999999999999</v>
      </c>
    </row>
    <row r="95" spans="1:31">
      <c r="A95" s="357" t="s">
        <v>210</v>
      </c>
      <c r="B95" s="358">
        <v>201</v>
      </c>
      <c r="C95" s="357" t="s">
        <v>43</v>
      </c>
      <c r="D95" s="359" t="s">
        <v>211</v>
      </c>
      <c r="E95" s="357">
        <v>235</v>
      </c>
      <c r="F95" s="357">
        <v>5</v>
      </c>
      <c r="G95" s="360">
        <f t="shared" ca="1" si="66"/>
        <v>20.114999999999998</v>
      </c>
      <c r="H95" s="360">
        <f t="shared" ca="1" si="67"/>
        <v>21.120999999999999</v>
      </c>
      <c r="I95" s="360">
        <f t="shared" ca="1" si="68"/>
        <v>22.178000000000001</v>
      </c>
      <c r="J95" s="360">
        <f t="shared" ca="1" si="69"/>
        <v>23.286000000000001</v>
      </c>
      <c r="K95" s="360">
        <f t="shared" ca="1" si="70"/>
        <v>24.449000000000002</v>
      </c>
      <c r="L95" s="321"/>
      <c r="M95" s="293" t="s">
        <v>588</v>
      </c>
      <c r="N95" s="290" t="str">
        <f t="shared" si="71"/>
        <v>05910C</v>
      </c>
      <c r="O95" s="361">
        <f t="shared" si="72"/>
        <v>201</v>
      </c>
      <c r="P95" s="290" t="str">
        <f t="shared" si="73"/>
        <v xml:space="preserve">Laboratory Tech Seasonal </v>
      </c>
      <c r="Q95" s="362" cm="1">
        <f t="array" aca="1" ref="Q95" ca="1">ROUND(IF($M95="Y",VLOOKUP($N95,INDIRECT($O$3),Q$8,0)*INDIRECT($N$2),VLOOKUP($N95,INDIRECT($O$3),Q$8,0)),IF(LEFT($C95,1)="N",3,0))</f>
        <v>20.114999999999998</v>
      </c>
      <c r="R95" s="362" cm="1">
        <f t="array" aca="1" ref="R95" ca="1">ROUND(IF($M95="Y",VLOOKUP($N95,INDIRECT($O$3),R$8,0)*INDIRECT($N$2),VLOOKUP($N95,INDIRECT($O$3),R$8,0)),IF(LEFT($C95,1)="N",3,0))</f>
        <v>21.120999999999999</v>
      </c>
      <c r="S95" s="362" cm="1">
        <f t="array" aca="1" ref="S95" ca="1">ROUND(IF($M95="Y",VLOOKUP($N95,INDIRECT($O$3),S$8,0)*INDIRECT($N$2),VLOOKUP($N95,INDIRECT($O$3),S$8,0)),IF(LEFT($C95,1)="N",3,0))</f>
        <v>22.178000000000001</v>
      </c>
      <c r="T95" s="362" cm="1">
        <f t="array" aca="1" ref="T95" ca="1">ROUND(IF($M95="Y",VLOOKUP($N95,INDIRECT($O$3),T$8,0)*INDIRECT($N$2),VLOOKUP($N95,INDIRECT($O$3),T$8,0)),IF(LEFT($C95,1)="N",3,0))</f>
        <v>23.286000000000001</v>
      </c>
      <c r="U95" s="362" cm="1">
        <f t="array" aca="1" ref="U95" ca="1">ROUND(IF($M95="Y",VLOOKUP($N95,INDIRECT($O$3),U$8,0)*INDIRECT($N$2),VLOOKUP($N95,INDIRECT($O$3),U$8,0)),IF(LEFT($C95,1)="N",3,0))</f>
        <v>24.449000000000002</v>
      </c>
      <c r="W95" s="363" t="str">
        <f t="shared" si="74"/>
        <v>Y</v>
      </c>
      <c r="X95" s="313" t="str">
        <f t="shared" si="75"/>
        <v>05910C</v>
      </c>
      <c r="Y95" s="364">
        <f t="shared" si="76"/>
        <v>201</v>
      </c>
      <c r="Z95" s="313" t="str">
        <f t="shared" si="77"/>
        <v xml:space="preserve">Laboratory Tech Seasonal </v>
      </c>
      <c r="AA95" s="365">
        <f t="shared" ca="1" si="78"/>
        <v>20.114999999999998</v>
      </c>
      <c r="AB95" s="365">
        <f t="shared" ca="1" si="79"/>
        <v>21.120999999999999</v>
      </c>
      <c r="AC95" s="365">
        <f t="shared" ca="1" si="80"/>
        <v>22.178000000000001</v>
      </c>
      <c r="AD95" s="365">
        <f t="shared" ca="1" si="81"/>
        <v>23.286000000000001</v>
      </c>
      <c r="AE95" s="365">
        <f t="shared" ca="1" si="82"/>
        <v>24.449000000000002</v>
      </c>
    </row>
    <row r="96" spans="1:31">
      <c r="A96" s="357" t="s">
        <v>212</v>
      </c>
      <c r="B96" s="358" t="s">
        <v>213</v>
      </c>
      <c r="C96" s="357" t="s">
        <v>43</v>
      </c>
      <c r="D96" s="359" t="s">
        <v>214</v>
      </c>
      <c r="E96" s="357">
        <v>235</v>
      </c>
      <c r="F96" s="357">
        <v>5</v>
      </c>
      <c r="G96" s="360">
        <f t="shared" ca="1" si="66"/>
        <v>25.143999999999998</v>
      </c>
      <c r="H96" s="360">
        <f t="shared" ca="1" si="67"/>
        <v>26.402000000000001</v>
      </c>
      <c r="I96" s="360">
        <f t="shared" ca="1" si="68"/>
        <v>27.721</v>
      </c>
      <c r="J96" s="360">
        <f t="shared" ca="1" si="69"/>
        <v>29.106999999999999</v>
      </c>
      <c r="K96" s="360">
        <f t="shared" ca="1" si="70"/>
        <v>30.564</v>
      </c>
      <c r="L96" s="321"/>
      <c r="M96" s="293" t="s">
        <v>588</v>
      </c>
      <c r="N96" s="290" t="str">
        <f t="shared" si="71"/>
        <v>05920C</v>
      </c>
      <c r="O96" s="361" t="str">
        <f t="shared" si="72"/>
        <v>073</v>
      </c>
      <c r="P96" s="290" t="str">
        <f t="shared" si="73"/>
        <v xml:space="preserve">Laboratory Technician </v>
      </c>
      <c r="Q96" s="362" cm="1">
        <f t="array" aca="1" ref="Q96" ca="1">ROUND(IF($M96="Y",VLOOKUP($N96,INDIRECT($O$3),Q$8,0)*INDIRECT($N$2),VLOOKUP($N96,INDIRECT($O$3),Q$8,0)),IF(LEFT($C96,1)="N",3,0))</f>
        <v>25.143999999999998</v>
      </c>
      <c r="R96" s="362" cm="1">
        <f t="array" aca="1" ref="R96" ca="1">ROUND(IF($M96="Y",VLOOKUP($N96,INDIRECT($O$3),R$8,0)*INDIRECT($N$2),VLOOKUP($N96,INDIRECT($O$3),R$8,0)),IF(LEFT($C96,1)="N",3,0))</f>
        <v>26.402000000000001</v>
      </c>
      <c r="S96" s="362" cm="1">
        <f t="array" aca="1" ref="S96" ca="1">ROUND(IF($M96="Y",VLOOKUP($N96,INDIRECT($O$3),S$8,0)*INDIRECT($N$2),VLOOKUP($N96,INDIRECT($O$3),S$8,0)),IF(LEFT($C96,1)="N",3,0))</f>
        <v>27.721</v>
      </c>
      <c r="T96" s="362" cm="1">
        <f t="array" aca="1" ref="T96" ca="1">ROUND(IF($M96="Y",VLOOKUP($N96,INDIRECT($O$3),T$8,0)*INDIRECT($N$2),VLOOKUP($N96,INDIRECT($O$3),T$8,0)),IF(LEFT($C96,1)="N",3,0))</f>
        <v>29.106999999999999</v>
      </c>
      <c r="U96" s="362" cm="1">
        <f t="array" aca="1" ref="U96" ca="1">ROUND(IF($M96="Y",VLOOKUP($N96,INDIRECT($O$3),U$8,0)*INDIRECT($N$2),VLOOKUP($N96,INDIRECT($O$3),U$8,0)),IF(LEFT($C96,1)="N",3,0))</f>
        <v>30.564</v>
      </c>
      <c r="W96" s="363" t="str">
        <f t="shared" si="74"/>
        <v>Y</v>
      </c>
      <c r="X96" s="313" t="str">
        <f t="shared" si="75"/>
        <v>05920C</v>
      </c>
      <c r="Y96" s="364" t="str">
        <f t="shared" si="76"/>
        <v>073</v>
      </c>
      <c r="Z96" s="313" t="str">
        <f t="shared" si="77"/>
        <v xml:space="preserve">Laboratory Technician </v>
      </c>
      <c r="AA96" s="365">
        <f t="shared" ca="1" si="78"/>
        <v>25.143999999999998</v>
      </c>
      <c r="AB96" s="365">
        <f t="shared" ca="1" si="79"/>
        <v>26.402000000000001</v>
      </c>
      <c r="AC96" s="365">
        <f t="shared" ca="1" si="80"/>
        <v>27.721</v>
      </c>
      <c r="AD96" s="365">
        <f t="shared" ca="1" si="81"/>
        <v>29.106999999999999</v>
      </c>
      <c r="AE96" s="365">
        <f t="shared" ca="1" si="82"/>
        <v>30.564</v>
      </c>
    </row>
    <row r="97" spans="1:31">
      <c r="A97" s="357" t="s">
        <v>215</v>
      </c>
      <c r="B97" s="358" t="s">
        <v>66</v>
      </c>
      <c r="C97" s="357" t="s">
        <v>43</v>
      </c>
      <c r="D97" s="359" t="s">
        <v>216</v>
      </c>
      <c r="E97" s="357">
        <v>330</v>
      </c>
      <c r="F97" s="357">
        <v>7</v>
      </c>
      <c r="G97" s="360">
        <f t="shared" ca="1" si="66"/>
        <v>29.611999999999998</v>
      </c>
      <c r="H97" s="360">
        <f t="shared" ca="1" si="67"/>
        <v>31.093</v>
      </c>
      <c r="I97" s="360">
        <f t="shared" ca="1" si="68"/>
        <v>32.648000000000003</v>
      </c>
      <c r="J97" s="360">
        <f t="shared" ca="1" si="69"/>
        <v>34.280999999999999</v>
      </c>
      <c r="K97" s="360">
        <f t="shared" ca="1" si="70"/>
        <v>35.994</v>
      </c>
      <c r="L97" s="321"/>
      <c r="M97" s="293" t="s">
        <v>588</v>
      </c>
      <c r="N97" s="290" t="str">
        <f t="shared" si="71"/>
        <v>05952C</v>
      </c>
      <c r="O97" s="361" t="str">
        <f t="shared" si="72"/>
        <v>064</v>
      </c>
      <c r="P97" s="290" t="str">
        <f t="shared" si="73"/>
        <v>Lead Code Compliance Specialist -Traffic</v>
      </c>
      <c r="Q97" s="362" cm="1">
        <f t="array" aca="1" ref="Q97" ca="1">ROUND(IF($M97="Y",VLOOKUP($N97,INDIRECT($O$3),Q$8,0)*INDIRECT($N$2),VLOOKUP($N97,INDIRECT($O$3),Q$8,0)),IF(LEFT($C97,1)="N",3,0))</f>
        <v>29.611999999999998</v>
      </c>
      <c r="R97" s="362" cm="1">
        <f t="array" aca="1" ref="R97" ca="1">ROUND(IF($M97="Y",VLOOKUP($N97,INDIRECT($O$3),R$8,0)*INDIRECT($N$2),VLOOKUP($N97,INDIRECT($O$3),R$8,0)),IF(LEFT($C97,1)="N",3,0))</f>
        <v>31.093</v>
      </c>
      <c r="S97" s="362" cm="1">
        <f t="array" aca="1" ref="S97" ca="1">ROUND(IF($M97="Y",VLOOKUP($N97,INDIRECT($O$3),S$8,0)*INDIRECT($N$2),VLOOKUP($N97,INDIRECT($O$3),S$8,0)),IF(LEFT($C97,1)="N",3,0))</f>
        <v>32.648000000000003</v>
      </c>
      <c r="T97" s="362" cm="1">
        <f t="array" aca="1" ref="T97" ca="1">ROUND(IF($M97="Y",VLOOKUP($N97,INDIRECT($O$3),T$8,0)*INDIRECT($N$2),VLOOKUP($N97,INDIRECT($O$3),T$8,0)),IF(LEFT($C97,1)="N",3,0))</f>
        <v>34.280999999999999</v>
      </c>
      <c r="U97" s="362" cm="1">
        <f t="array" aca="1" ref="U97" ca="1">ROUND(IF($M97="Y",VLOOKUP($N97,INDIRECT($O$3),U$8,0)*INDIRECT($N$2),VLOOKUP($N97,INDIRECT($O$3),U$8,0)),IF(LEFT($C97,1)="N",3,0))</f>
        <v>35.994</v>
      </c>
      <c r="W97" s="363" t="str">
        <f t="shared" si="74"/>
        <v>Y</v>
      </c>
      <c r="X97" s="313" t="str">
        <f t="shared" si="75"/>
        <v>05952C</v>
      </c>
      <c r="Y97" s="364" t="str">
        <f t="shared" si="76"/>
        <v>064</v>
      </c>
      <c r="Z97" s="313" t="str">
        <f t="shared" si="77"/>
        <v>Lead Code Compliance Specialist -Traffic</v>
      </c>
      <c r="AA97" s="365">
        <f t="shared" ca="1" si="78"/>
        <v>29.611999999999998</v>
      </c>
      <c r="AB97" s="365">
        <f t="shared" ca="1" si="79"/>
        <v>31.093</v>
      </c>
      <c r="AC97" s="365">
        <f t="shared" ca="1" si="80"/>
        <v>32.648000000000003</v>
      </c>
      <c r="AD97" s="365">
        <f t="shared" ca="1" si="81"/>
        <v>34.280999999999999</v>
      </c>
      <c r="AE97" s="365">
        <f t="shared" ca="1" si="82"/>
        <v>35.994</v>
      </c>
    </row>
    <row r="98" spans="1:31">
      <c r="A98" s="357" t="s">
        <v>217</v>
      </c>
      <c r="B98" s="358" t="s">
        <v>218</v>
      </c>
      <c r="C98" s="357" t="s">
        <v>43</v>
      </c>
      <c r="D98" s="359" t="s">
        <v>219</v>
      </c>
      <c r="E98" s="357">
        <v>410</v>
      </c>
      <c r="F98" s="357">
        <v>9</v>
      </c>
      <c r="G98" s="360">
        <f t="shared" ca="1" si="66"/>
        <v>36.591999999999999</v>
      </c>
      <c r="H98" s="360">
        <f t="shared" ca="1" si="67"/>
        <v>38.420999999999999</v>
      </c>
      <c r="I98" s="360">
        <f t="shared" ca="1" si="68"/>
        <v>40.343000000000004</v>
      </c>
      <c r="J98" s="360">
        <f t="shared" ca="1" si="69"/>
        <v>42.357999999999997</v>
      </c>
      <c r="K98" s="360">
        <f t="shared" ca="1" si="70"/>
        <v>44.478999999999999</v>
      </c>
      <c r="L98" s="321"/>
      <c r="M98" s="293" t="s">
        <v>588</v>
      </c>
      <c r="N98" s="290" t="str">
        <f t="shared" si="71"/>
        <v>05985C</v>
      </c>
      <c r="O98" s="361" t="str">
        <f t="shared" si="72"/>
        <v>101</v>
      </c>
      <c r="P98" s="290" t="str">
        <f t="shared" si="73"/>
        <v xml:space="preserve">Lead Inspector Housing </v>
      </c>
      <c r="Q98" s="362" cm="1">
        <f t="array" aca="1" ref="Q98" ca="1">ROUND(IF($M98="Y",VLOOKUP($N98,INDIRECT($O$3),Q$8,0)*INDIRECT($N$2),VLOOKUP($N98,INDIRECT($O$3),Q$8,0)),IF(LEFT($C98,1)="N",3,0))</f>
        <v>36.591999999999999</v>
      </c>
      <c r="R98" s="362" cm="1">
        <f t="array" aca="1" ref="R98" ca="1">ROUND(IF($M98="Y",VLOOKUP($N98,INDIRECT($O$3),R$8,0)*INDIRECT($N$2),VLOOKUP($N98,INDIRECT($O$3),R$8,0)),IF(LEFT($C98,1)="N",3,0))</f>
        <v>38.420999999999999</v>
      </c>
      <c r="S98" s="362" cm="1">
        <f t="array" aca="1" ref="S98" ca="1">ROUND(IF($M98="Y",VLOOKUP($N98,INDIRECT($O$3),S$8,0)*INDIRECT($N$2),VLOOKUP($N98,INDIRECT($O$3),S$8,0)),IF(LEFT($C98,1)="N",3,0))</f>
        <v>40.343000000000004</v>
      </c>
      <c r="T98" s="362" cm="1">
        <f t="array" aca="1" ref="T98" ca="1">ROUND(IF($M98="Y",VLOOKUP($N98,INDIRECT($O$3),T$8,0)*INDIRECT($N$2),VLOOKUP($N98,INDIRECT($O$3),T$8,0)),IF(LEFT($C98,1)="N",3,0))</f>
        <v>42.357999999999997</v>
      </c>
      <c r="U98" s="362" cm="1">
        <f t="array" aca="1" ref="U98" ca="1">ROUND(IF($M98="Y",VLOOKUP($N98,INDIRECT($O$3),U$8,0)*INDIRECT($N$2),VLOOKUP($N98,INDIRECT($O$3),U$8,0)),IF(LEFT($C98,1)="N",3,0))</f>
        <v>44.478999999999999</v>
      </c>
      <c r="W98" s="363" t="str">
        <f t="shared" si="74"/>
        <v>Y</v>
      </c>
      <c r="X98" s="313" t="str">
        <f t="shared" si="75"/>
        <v>05985C</v>
      </c>
      <c r="Y98" s="364" t="str">
        <f t="shared" si="76"/>
        <v>101</v>
      </c>
      <c r="Z98" s="313" t="str">
        <f t="shared" si="77"/>
        <v xml:space="preserve">Lead Inspector Housing </v>
      </c>
      <c r="AA98" s="365">
        <f t="shared" ca="1" si="78"/>
        <v>36.591999999999999</v>
      </c>
      <c r="AB98" s="365">
        <f t="shared" ca="1" si="79"/>
        <v>38.420999999999999</v>
      </c>
      <c r="AC98" s="365">
        <f t="shared" ca="1" si="80"/>
        <v>40.343000000000004</v>
      </c>
      <c r="AD98" s="365">
        <f t="shared" ca="1" si="81"/>
        <v>42.357999999999997</v>
      </c>
      <c r="AE98" s="365">
        <f t="shared" ca="1" si="82"/>
        <v>44.478999999999999</v>
      </c>
    </row>
    <row r="99" spans="1:31">
      <c r="A99" s="357" t="s">
        <v>220</v>
      </c>
      <c r="B99" s="358">
        <v>101</v>
      </c>
      <c r="C99" s="357" t="s">
        <v>43</v>
      </c>
      <c r="D99" s="359" t="s">
        <v>453</v>
      </c>
      <c r="E99" s="357">
        <v>415</v>
      </c>
      <c r="F99" s="357">
        <v>9</v>
      </c>
      <c r="G99" s="360">
        <f t="shared" ca="1" si="66"/>
        <v>36.591999999999999</v>
      </c>
      <c r="H99" s="360">
        <f t="shared" ca="1" si="67"/>
        <v>38.420999999999999</v>
      </c>
      <c r="I99" s="360">
        <f t="shared" ca="1" si="68"/>
        <v>40.343000000000004</v>
      </c>
      <c r="J99" s="360">
        <f t="shared" ca="1" si="69"/>
        <v>42.357999999999997</v>
      </c>
      <c r="K99" s="360">
        <f t="shared" ca="1" si="70"/>
        <v>44.478999999999999</v>
      </c>
      <c r="L99" s="321"/>
      <c r="M99" s="293" t="s">
        <v>588</v>
      </c>
      <c r="N99" s="290" t="str">
        <f t="shared" si="71"/>
        <v>05995C</v>
      </c>
      <c r="O99" s="361">
        <f t="shared" si="72"/>
        <v>101</v>
      </c>
      <c r="P99" s="290" t="str">
        <f t="shared" si="73"/>
        <v>Lead Inspector Licenses &amp; Con Services</v>
      </c>
      <c r="Q99" s="362" cm="1">
        <f t="array" aca="1" ref="Q99" ca="1">ROUND(IF($M99="Y",VLOOKUP($N99,INDIRECT($O$3),Q$8,0)*INDIRECT($N$2),VLOOKUP($N99,INDIRECT($O$3),Q$8,0)),IF(LEFT($C99,1)="N",3,0))</f>
        <v>36.591999999999999</v>
      </c>
      <c r="R99" s="362" cm="1">
        <f t="array" aca="1" ref="R99" ca="1">ROUND(IF($M99="Y",VLOOKUP($N99,INDIRECT($O$3),R$8,0)*INDIRECT($N$2),VLOOKUP($N99,INDIRECT($O$3),R$8,0)),IF(LEFT($C99,1)="N",3,0))</f>
        <v>38.420999999999999</v>
      </c>
      <c r="S99" s="362" cm="1">
        <f t="array" aca="1" ref="S99" ca="1">ROUND(IF($M99="Y",VLOOKUP($N99,INDIRECT($O$3),S$8,0)*INDIRECT($N$2),VLOOKUP($N99,INDIRECT($O$3),S$8,0)),IF(LEFT($C99,1)="N",3,0))</f>
        <v>40.343000000000004</v>
      </c>
      <c r="T99" s="362" cm="1">
        <f t="array" aca="1" ref="T99" ca="1">ROUND(IF($M99="Y",VLOOKUP($N99,INDIRECT($O$3),T$8,0)*INDIRECT($N$2),VLOOKUP($N99,INDIRECT($O$3),T$8,0)),IF(LEFT($C99,1)="N",3,0))</f>
        <v>42.357999999999997</v>
      </c>
      <c r="U99" s="362" cm="1">
        <f t="array" aca="1" ref="U99" ca="1">ROUND(IF($M99="Y",VLOOKUP($N99,INDIRECT($O$3),U$8,0)*INDIRECT($N$2),VLOOKUP($N99,INDIRECT($O$3),U$8,0)),IF(LEFT($C99,1)="N",3,0))</f>
        <v>44.478999999999999</v>
      </c>
      <c r="W99" s="363" t="str">
        <f t="shared" si="74"/>
        <v>Y</v>
      </c>
      <c r="X99" s="313" t="str">
        <f t="shared" si="75"/>
        <v>05995C</v>
      </c>
      <c r="Y99" s="364">
        <f t="shared" si="76"/>
        <v>101</v>
      </c>
      <c r="Z99" s="313" t="str">
        <f t="shared" si="77"/>
        <v>Lead Inspector Licenses &amp; Con Services</v>
      </c>
      <c r="AA99" s="365">
        <f t="shared" ca="1" si="78"/>
        <v>36.591999999999999</v>
      </c>
      <c r="AB99" s="365">
        <f t="shared" ca="1" si="79"/>
        <v>38.420999999999999</v>
      </c>
      <c r="AC99" s="365">
        <f t="shared" ca="1" si="80"/>
        <v>40.343000000000004</v>
      </c>
      <c r="AD99" s="365">
        <f t="shared" ca="1" si="81"/>
        <v>42.357999999999997</v>
      </c>
      <c r="AE99" s="365">
        <f t="shared" ca="1" si="82"/>
        <v>44.478999999999999</v>
      </c>
    </row>
    <row r="100" spans="1:31">
      <c r="A100" s="357" t="s">
        <v>222</v>
      </c>
      <c r="B100" s="358">
        <v>101</v>
      </c>
      <c r="C100" s="357" t="s">
        <v>43</v>
      </c>
      <c r="D100" s="359" t="s">
        <v>455</v>
      </c>
      <c r="E100" s="357">
        <v>410</v>
      </c>
      <c r="F100" s="357">
        <v>9</v>
      </c>
      <c r="G100" s="360">
        <f t="shared" ca="1" si="66"/>
        <v>36.591999999999999</v>
      </c>
      <c r="H100" s="360">
        <f t="shared" ca="1" si="67"/>
        <v>38.420999999999999</v>
      </c>
      <c r="I100" s="360">
        <f t="shared" ca="1" si="68"/>
        <v>40.343000000000004</v>
      </c>
      <c r="J100" s="360">
        <f t="shared" ca="1" si="69"/>
        <v>42.357999999999997</v>
      </c>
      <c r="K100" s="360">
        <f t="shared" ca="1" si="70"/>
        <v>44.478999999999999</v>
      </c>
      <c r="L100" s="321"/>
      <c r="M100" s="293" t="s">
        <v>588</v>
      </c>
      <c r="N100" s="290" t="str">
        <f t="shared" si="71"/>
        <v>06005C</v>
      </c>
      <c r="O100" s="361">
        <f t="shared" si="72"/>
        <v>101</v>
      </c>
      <c r="P100" s="290" t="str">
        <f t="shared" si="73"/>
        <v>Lead Inspector Problem Properties</v>
      </c>
      <c r="Q100" s="362" cm="1">
        <f t="array" aca="1" ref="Q100" ca="1">ROUND(IF($M100="Y",VLOOKUP($N100,INDIRECT($O$3),Q$8,0)*INDIRECT($N$2),VLOOKUP($N100,INDIRECT($O$3),Q$8,0)),IF(LEFT($C100,1)="N",3,0))</f>
        <v>36.591999999999999</v>
      </c>
      <c r="R100" s="362" cm="1">
        <f t="array" aca="1" ref="R100" ca="1">ROUND(IF($M100="Y",VLOOKUP($N100,INDIRECT($O$3),R$8,0)*INDIRECT($N$2),VLOOKUP($N100,INDIRECT($O$3),R$8,0)),IF(LEFT($C100,1)="N",3,0))</f>
        <v>38.420999999999999</v>
      </c>
      <c r="S100" s="362" cm="1">
        <f t="array" aca="1" ref="S100" ca="1">ROUND(IF($M100="Y",VLOOKUP($N100,INDIRECT($O$3),S$8,0)*INDIRECT($N$2),VLOOKUP($N100,INDIRECT($O$3),S$8,0)),IF(LEFT($C100,1)="N",3,0))</f>
        <v>40.343000000000004</v>
      </c>
      <c r="T100" s="362" cm="1">
        <f t="array" aca="1" ref="T100" ca="1">ROUND(IF($M100="Y",VLOOKUP($N100,INDIRECT($O$3),T$8,0)*INDIRECT($N$2),VLOOKUP($N100,INDIRECT($O$3),T$8,0)),IF(LEFT($C100,1)="N",3,0))</f>
        <v>42.357999999999997</v>
      </c>
      <c r="U100" s="362" cm="1">
        <f t="array" aca="1" ref="U100" ca="1">ROUND(IF($M100="Y",VLOOKUP($N100,INDIRECT($O$3),U$8,0)*INDIRECT($N$2),VLOOKUP($N100,INDIRECT($O$3),U$8,0)),IF(LEFT($C100,1)="N",3,0))</f>
        <v>44.478999999999999</v>
      </c>
      <c r="W100" s="363" t="str">
        <f t="shared" si="74"/>
        <v>Y</v>
      </c>
      <c r="X100" s="313" t="str">
        <f t="shared" si="75"/>
        <v>06005C</v>
      </c>
      <c r="Y100" s="364">
        <f t="shared" si="76"/>
        <v>101</v>
      </c>
      <c r="Z100" s="313" t="str">
        <f t="shared" si="77"/>
        <v>Lead Inspector Problem Properties</v>
      </c>
      <c r="AA100" s="365">
        <f t="shared" ca="1" si="78"/>
        <v>36.591999999999999</v>
      </c>
      <c r="AB100" s="365">
        <f t="shared" ca="1" si="79"/>
        <v>38.420999999999999</v>
      </c>
      <c r="AC100" s="365">
        <f t="shared" ca="1" si="80"/>
        <v>40.343000000000004</v>
      </c>
      <c r="AD100" s="365">
        <f t="shared" ca="1" si="81"/>
        <v>42.357999999999997</v>
      </c>
      <c r="AE100" s="365">
        <f t="shared" ca="1" si="82"/>
        <v>44.478999999999999</v>
      </c>
    </row>
    <row r="101" spans="1:31">
      <c r="A101" s="357" t="s">
        <v>224</v>
      </c>
      <c r="B101" s="358" t="s">
        <v>105</v>
      </c>
      <c r="C101" s="357" t="s">
        <v>43</v>
      </c>
      <c r="D101" s="359" t="s">
        <v>225</v>
      </c>
      <c r="E101" s="357">
        <v>280</v>
      </c>
      <c r="F101" s="357">
        <v>6</v>
      </c>
      <c r="G101" s="360">
        <f t="shared" ca="1" si="66"/>
        <v>26.355</v>
      </c>
      <c r="H101" s="360">
        <f t="shared" ca="1" si="67"/>
        <v>27.673999999999999</v>
      </c>
      <c r="I101" s="360">
        <f t="shared" ca="1" si="68"/>
        <v>29.056999999999999</v>
      </c>
      <c r="J101" s="360">
        <f t="shared" ca="1" si="69"/>
        <v>30.510999999999999</v>
      </c>
      <c r="K101" s="360">
        <f t="shared" ca="1" si="70"/>
        <v>32.036000000000001</v>
      </c>
      <c r="L101" s="321"/>
      <c r="M101" s="293" t="s">
        <v>588</v>
      </c>
      <c r="N101" s="290" t="str">
        <f t="shared" si="71"/>
        <v>06070C</v>
      </c>
      <c r="O101" s="361" t="str">
        <f t="shared" si="72"/>
        <v>076</v>
      </c>
      <c r="P101" s="290" t="str">
        <f t="shared" si="73"/>
        <v>Legal Secretary-C</v>
      </c>
      <c r="Q101" s="362" cm="1">
        <f t="array" aca="1" ref="Q101" ca="1">ROUND(IF($M101="Y",VLOOKUP($N101,INDIRECT($O$3),Q$8,0)*INDIRECT($N$2),VLOOKUP($N101,INDIRECT($O$3),Q$8,0)),IF(LEFT($C101,1)="N",3,0))</f>
        <v>26.355</v>
      </c>
      <c r="R101" s="362" cm="1">
        <f t="array" aca="1" ref="R101" ca="1">ROUND(IF($M101="Y",VLOOKUP($N101,INDIRECT($O$3),R$8,0)*INDIRECT($N$2),VLOOKUP($N101,INDIRECT($O$3),R$8,0)),IF(LEFT($C101,1)="N",3,0))</f>
        <v>27.673999999999999</v>
      </c>
      <c r="S101" s="362" cm="1">
        <f t="array" aca="1" ref="S101" ca="1">ROUND(IF($M101="Y",VLOOKUP($N101,INDIRECT($O$3),S$8,0)*INDIRECT($N$2),VLOOKUP($N101,INDIRECT($O$3),S$8,0)),IF(LEFT($C101,1)="N",3,0))</f>
        <v>29.056999999999999</v>
      </c>
      <c r="T101" s="362" cm="1">
        <f t="array" aca="1" ref="T101" ca="1">ROUND(IF($M101="Y",VLOOKUP($N101,INDIRECT($O$3),T$8,0)*INDIRECT($N$2),VLOOKUP($N101,INDIRECT($O$3),T$8,0)),IF(LEFT($C101,1)="N",3,0))</f>
        <v>30.510999999999999</v>
      </c>
      <c r="U101" s="362" cm="1">
        <f t="array" aca="1" ref="U101" ca="1">ROUND(IF($M101="Y",VLOOKUP($N101,INDIRECT($O$3),U$8,0)*INDIRECT($N$2),VLOOKUP($N101,INDIRECT($O$3),U$8,0)),IF(LEFT($C101,1)="N",3,0))</f>
        <v>32.036000000000001</v>
      </c>
      <c r="W101" s="363" t="str">
        <f t="shared" si="74"/>
        <v>Y</v>
      </c>
      <c r="X101" s="313" t="str">
        <f t="shared" si="75"/>
        <v>06070C</v>
      </c>
      <c r="Y101" s="364" t="str">
        <f t="shared" si="76"/>
        <v>076</v>
      </c>
      <c r="Z101" s="313" t="str">
        <f t="shared" si="77"/>
        <v>Legal Secretary-C</v>
      </c>
      <c r="AA101" s="365">
        <f t="shared" ca="1" si="78"/>
        <v>26.355</v>
      </c>
      <c r="AB101" s="365">
        <f t="shared" ca="1" si="79"/>
        <v>27.673999999999999</v>
      </c>
      <c r="AC101" s="365">
        <f t="shared" ca="1" si="80"/>
        <v>29.056999999999999</v>
      </c>
      <c r="AD101" s="365">
        <f t="shared" ca="1" si="81"/>
        <v>30.510999999999999</v>
      </c>
      <c r="AE101" s="365">
        <f t="shared" ca="1" si="82"/>
        <v>32.036000000000001</v>
      </c>
    </row>
    <row r="102" spans="1:31">
      <c r="A102" s="357" t="s">
        <v>226</v>
      </c>
      <c r="B102" s="358" t="s">
        <v>163</v>
      </c>
      <c r="C102" s="357" t="s">
        <v>43</v>
      </c>
      <c r="D102" s="359" t="s">
        <v>227</v>
      </c>
      <c r="E102" s="357">
        <v>253</v>
      </c>
      <c r="F102" s="357">
        <v>5</v>
      </c>
      <c r="G102" s="360">
        <f t="shared" ca="1" si="66"/>
        <v>24.17</v>
      </c>
      <c r="H102" s="360">
        <f t="shared" ca="1" si="67"/>
        <v>25.378</v>
      </c>
      <c r="I102" s="360">
        <f t="shared" ca="1" si="68"/>
        <v>26.646999999999998</v>
      </c>
      <c r="J102" s="360">
        <f t="shared" ca="1" si="69"/>
        <v>27.98</v>
      </c>
      <c r="K102" s="360">
        <f t="shared" ca="1" si="70"/>
        <v>29.379000000000001</v>
      </c>
      <c r="L102" s="321"/>
      <c r="M102" s="293" t="s">
        <v>588</v>
      </c>
      <c r="N102" s="290" t="str">
        <f t="shared" si="71"/>
        <v>06080C</v>
      </c>
      <c r="O102" s="361" t="str">
        <f t="shared" si="72"/>
        <v>051</v>
      </c>
      <c r="P102" s="290" t="str">
        <f t="shared" si="73"/>
        <v xml:space="preserve">Legal Support Specialist </v>
      </c>
      <c r="Q102" s="362" cm="1">
        <f t="array" aca="1" ref="Q102" ca="1">ROUND(IF($M102="Y",VLOOKUP($N102,INDIRECT($O$3),Q$8,0)*INDIRECT($N$2),VLOOKUP($N102,INDIRECT($O$3),Q$8,0)),IF(LEFT($C102,1)="N",3,0))</f>
        <v>24.17</v>
      </c>
      <c r="R102" s="362" cm="1">
        <f t="array" aca="1" ref="R102" ca="1">ROUND(IF($M102="Y",VLOOKUP($N102,INDIRECT($O$3),R$8,0)*INDIRECT($N$2),VLOOKUP($N102,INDIRECT($O$3),R$8,0)),IF(LEFT($C102,1)="N",3,0))</f>
        <v>25.378</v>
      </c>
      <c r="S102" s="362" cm="1">
        <f t="array" aca="1" ref="S102" ca="1">ROUND(IF($M102="Y",VLOOKUP($N102,INDIRECT($O$3),S$8,0)*INDIRECT($N$2),VLOOKUP($N102,INDIRECT($O$3),S$8,0)),IF(LEFT($C102,1)="N",3,0))</f>
        <v>26.646999999999998</v>
      </c>
      <c r="T102" s="362" cm="1">
        <f t="array" aca="1" ref="T102" ca="1">ROUND(IF($M102="Y",VLOOKUP($N102,INDIRECT($O$3),T$8,0)*INDIRECT($N$2),VLOOKUP($N102,INDIRECT($O$3),T$8,0)),IF(LEFT($C102,1)="N",3,0))</f>
        <v>27.98</v>
      </c>
      <c r="U102" s="362" cm="1">
        <f t="array" aca="1" ref="U102" ca="1">ROUND(IF($M102="Y",VLOOKUP($N102,INDIRECT($O$3),U$8,0)*INDIRECT($N$2),VLOOKUP($N102,INDIRECT($O$3),U$8,0)),IF(LEFT($C102,1)="N",3,0))</f>
        <v>29.379000000000001</v>
      </c>
      <c r="W102" s="363" t="str">
        <f t="shared" si="74"/>
        <v>Y</v>
      </c>
      <c r="X102" s="313" t="str">
        <f t="shared" si="75"/>
        <v>06080C</v>
      </c>
      <c r="Y102" s="364" t="str">
        <f t="shared" si="76"/>
        <v>051</v>
      </c>
      <c r="Z102" s="313" t="str">
        <f t="shared" si="77"/>
        <v xml:space="preserve">Legal Support Specialist </v>
      </c>
      <c r="AA102" s="365">
        <f t="shared" ca="1" si="78"/>
        <v>24.17</v>
      </c>
      <c r="AB102" s="365">
        <f t="shared" ca="1" si="79"/>
        <v>25.378</v>
      </c>
      <c r="AC102" s="365">
        <f t="shared" ca="1" si="80"/>
        <v>26.646999999999998</v>
      </c>
      <c r="AD102" s="365">
        <f t="shared" ca="1" si="81"/>
        <v>27.98</v>
      </c>
      <c r="AE102" s="365">
        <f t="shared" ca="1" si="82"/>
        <v>29.379000000000001</v>
      </c>
    </row>
    <row r="103" spans="1:31">
      <c r="A103" s="357" t="s">
        <v>504</v>
      </c>
      <c r="B103" s="358">
        <v>164</v>
      </c>
      <c r="C103" s="357" t="s">
        <v>21</v>
      </c>
      <c r="D103" s="359" t="s">
        <v>487</v>
      </c>
      <c r="E103" s="357">
        <v>393</v>
      </c>
      <c r="F103" s="357">
        <v>8</v>
      </c>
      <c r="G103" s="360">
        <f t="shared" ca="1" si="66"/>
        <v>73602</v>
      </c>
      <c r="H103" s="360">
        <f t="shared" ca="1" si="67"/>
        <v>77281</v>
      </c>
      <c r="I103" s="360">
        <f t="shared" ca="1" si="68"/>
        <v>81146</v>
      </c>
      <c r="J103" s="360">
        <f t="shared" ca="1" si="69"/>
        <v>85203</v>
      </c>
      <c r="K103" s="360">
        <f t="shared" ca="1" si="70"/>
        <v>89462</v>
      </c>
      <c r="L103" s="321"/>
      <c r="M103" s="293" t="s">
        <v>588</v>
      </c>
      <c r="N103" s="290" t="str">
        <f t="shared" si="71"/>
        <v>52947C</v>
      </c>
      <c r="O103" s="361">
        <f t="shared" si="72"/>
        <v>164</v>
      </c>
      <c r="P103" s="290" t="str">
        <f t="shared" si="73"/>
        <v>Legislative Clerk</v>
      </c>
      <c r="Q103" s="362" cm="1">
        <f t="array" aca="1" ref="Q103" ca="1">ROUND(IF($M103="Y",VLOOKUP($N103,INDIRECT($O$3),Q$8,0)*INDIRECT($N$2),VLOOKUP($N103,INDIRECT($O$3),Q$8,0)),IF(LEFT($C103,1)="N",3,0))</f>
        <v>73602</v>
      </c>
      <c r="R103" s="362" cm="1">
        <f t="array" aca="1" ref="R103" ca="1">ROUND(IF($M103="Y",VLOOKUP($N103,INDIRECT($O$3),R$8,0)*INDIRECT($N$2),VLOOKUP($N103,INDIRECT($O$3),R$8,0)),IF(LEFT($C103,1)="N",3,0))</f>
        <v>77281</v>
      </c>
      <c r="S103" s="362" cm="1">
        <f t="array" aca="1" ref="S103" ca="1">ROUND(IF($M103="Y",VLOOKUP($N103,INDIRECT($O$3),S$8,0)*INDIRECT($N$2),VLOOKUP($N103,INDIRECT($O$3),S$8,0)),IF(LEFT($C103,1)="N",3,0))</f>
        <v>81146</v>
      </c>
      <c r="T103" s="362" cm="1">
        <f t="array" aca="1" ref="T103" ca="1">ROUND(IF($M103="Y",VLOOKUP($N103,INDIRECT($O$3),T$8,0)*INDIRECT($N$2),VLOOKUP($N103,INDIRECT($O$3),T$8,0)),IF(LEFT($C103,1)="N",3,0))</f>
        <v>85203</v>
      </c>
      <c r="U103" s="362" cm="1">
        <f t="array" aca="1" ref="U103" ca="1">ROUND(IF($M103="Y",VLOOKUP($N103,INDIRECT($O$3),U$8,0)*INDIRECT($N$2),VLOOKUP($N103,INDIRECT($O$3),U$8,0)),IF(LEFT($C103,1)="N",3,0))</f>
        <v>89462</v>
      </c>
      <c r="W103" s="363" t="str">
        <f t="shared" si="74"/>
        <v>Y</v>
      </c>
      <c r="X103" s="313" t="str">
        <f t="shared" si="75"/>
        <v>52947C</v>
      </c>
      <c r="Y103" s="364">
        <f t="shared" si="76"/>
        <v>164</v>
      </c>
      <c r="Z103" s="313" t="str">
        <f t="shared" si="77"/>
        <v>Legislative Clerk</v>
      </c>
      <c r="AA103" s="365">
        <f t="shared" ca="1" si="78"/>
        <v>35.385999999999996</v>
      </c>
      <c r="AB103" s="365">
        <f t="shared" ca="1" si="79"/>
        <v>37.155000000000001</v>
      </c>
      <c r="AC103" s="365">
        <f t="shared" ca="1" si="80"/>
        <v>39.012999999999998</v>
      </c>
      <c r="AD103" s="365">
        <f t="shared" ca="1" si="81"/>
        <v>40.963000000000001</v>
      </c>
      <c r="AE103" s="365">
        <f t="shared" ca="1" si="82"/>
        <v>43.010999999999996</v>
      </c>
    </row>
    <row r="104" spans="1:31">
      <c r="A104" s="368" t="s">
        <v>31</v>
      </c>
      <c r="B104" s="358" t="s">
        <v>24</v>
      </c>
      <c r="C104" s="368" t="s">
        <v>21</v>
      </c>
      <c r="D104" s="369" t="s">
        <v>32</v>
      </c>
      <c r="E104" s="368">
        <v>383</v>
      </c>
      <c r="F104" s="368">
        <v>8</v>
      </c>
      <c r="G104" s="360">
        <f t="shared" ca="1" si="66"/>
        <v>71320</v>
      </c>
      <c r="H104" s="360">
        <f t="shared" ca="1" si="67"/>
        <v>74886</v>
      </c>
      <c r="I104" s="360">
        <f t="shared" ca="1" si="68"/>
        <v>78630</v>
      </c>
      <c r="J104" s="360">
        <f t="shared" ca="1" si="69"/>
        <v>82562</v>
      </c>
      <c r="K104" s="360">
        <f t="shared" ca="1" si="70"/>
        <v>86689</v>
      </c>
      <c r="L104" s="321"/>
      <c r="M104" s="293" t="s">
        <v>588</v>
      </c>
      <c r="N104" s="290" t="str">
        <f t="shared" si="71"/>
        <v>06150C</v>
      </c>
      <c r="O104" s="361" t="str">
        <f t="shared" si="72"/>
        <v>097</v>
      </c>
      <c r="P104" s="290" t="str">
        <f t="shared" si="73"/>
        <v>Liability Investigator</v>
      </c>
      <c r="Q104" s="362" cm="1">
        <f t="array" aca="1" ref="Q104" ca="1">ROUND(IF($M104="Y",VLOOKUP($N104,INDIRECT($O$3),Q$8,0)*INDIRECT($N$2),VLOOKUP($N104,INDIRECT($O$3),Q$8,0)),IF(LEFT($C104,1)="N",3,0))</f>
        <v>71320</v>
      </c>
      <c r="R104" s="362" cm="1">
        <f t="array" aca="1" ref="R104" ca="1">ROUND(IF($M104="Y",VLOOKUP($N104,INDIRECT($O$3),R$8,0)*INDIRECT($N$2),VLOOKUP($N104,INDIRECT($O$3),R$8,0)),IF(LEFT($C104,1)="N",3,0))</f>
        <v>74886</v>
      </c>
      <c r="S104" s="362" cm="1">
        <f t="array" aca="1" ref="S104" ca="1">ROUND(IF($M104="Y",VLOOKUP($N104,INDIRECT($O$3),S$8,0)*INDIRECT($N$2),VLOOKUP($N104,INDIRECT($O$3),S$8,0)),IF(LEFT($C104,1)="N",3,0))</f>
        <v>78630</v>
      </c>
      <c r="T104" s="362" cm="1">
        <f t="array" aca="1" ref="T104" ca="1">ROUND(IF($M104="Y",VLOOKUP($N104,INDIRECT($O$3),T$8,0)*INDIRECT($N$2),VLOOKUP($N104,INDIRECT($O$3),T$8,0)),IF(LEFT($C104,1)="N",3,0))</f>
        <v>82562</v>
      </c>
      <c r="U104" s="362" cm="1">
        <f t="array" aca="1" ref="U104" ca="1">ROUND(IF($M104="Y",VLOOKUP($N104,INDIRECT($O$3),U$8,0)*INDIRECT($N$2),VLOOKUP($N104,INDIRECT($O$3),U$8,0)),IF(LEFT($C104,1)="N",3,0))</f>
        <v>86689</v>
      </c>
      <c r="W104" s="363" t="str">
        <f t="shared" si="74"/>
        <v>Y</v>
      </c>
      <c r="X104" s="313" t="str">
        <f t="shared" si="75"/>
        <v>06150C</v>
      </c>
      <c r="Y104" s="364" t="str">
        <f t="shared" si="76"/>
        <v>097</v>
      </c>
      <c r="Z104" s="313" t="str">
        <f t="shared" si="77"/>
        <v>Liability Investigator</v>
      </c>
      <c r="AA104" s="365">
        <f t="shared" ca="1" si="78"/>
        <v>34.288999999999994</v>
      </c>
      <c r="AB104" s="365">
        <f t="shared" ca="1" si="79"/>
        <v>36.003</v>
      </c>
      <c r="AC104" s="365">
        <f t="shared" ca="1" si="80"/>
        <v>37.802999999999997</v>
      </c>
      <c r="AD104" s="365">
        <f t="shared" ca="1" si="81"/>
        <v>39.693999999999996</v>
      </c>
      <c r="AE104" s="365">
        <f t="shared" ca="1" si="82"/>
        <v>41.677999999999997</v>
      </c>
    </row>
    <row r="105" spans="1:31">
      <c r="A105" s="368" t="s">
        <v>33</v>
      </c>
      <c r="B105" s="358">
        <v>118</v>
      </c>
      <c r="C105" s="368" t="s">
        <v>21</v>
      </c>
      <c r="D105" s="369" t="s">
        <v>34</v>
      </c>
      <c r="E105" s="368">
        <v>458</v>
      </c>
      <c r="F105" s="368">
        <v>10</v>
      </c>
      <c r="G105" s="360">
        <f t="shared" ca="1" si="66"/>
        <v>83499</v>
      </c>
      <c r="H105" s="360">
        <f t="shared" ca="1" si="67"/>
        <v>87674</v>
      </c>
      <c r="I105" s="360">
        <f t="shared" ca="1" si="68"/>
        <v>92057</v>
      </c>
      <c r="J105" s="360">
        <f t="shared" ca="1" si="69"/>
        <v>96661</v>
      </c>
      <c r="K105" s="360">
        <f t="shared" ca="1" si="70"/>
        <v>101493</v>
      </c>
      <c r="L105" s="321"/>
      <c r="M105" s="293" t="s">
        <v>588</v>
      </c>
      <c r="N105" s="290" t="str">
        <f t="shared" si="71"/>
        <v>06738C</v>
      </c>
      <c r="O105" s="361">
        <f t="shared" si="72"/>
        <v>118</v>
      </c>
      <c r="P105" s="290" t="str">
        <f t="shared" si="73"/>
        <v>Manager Hazardous Material Inspections</v>
      </c>
      <c r="Q105" s="362" cm="1">
        <f t="array" aca="1" ref="Q105" ca="1">ROUND(IF($M105="Y",VLOOKUP($N105,INDIRECT($O$3),Q$8,0)*INDIRECT($N$2),VLOOKUP($N105,INDIRECT($O$3),Q$8,0)),IF(LEFT($C105,1)="N",3,0))</f>
        <v>83499</v>
      </c>
      <c r="R105" s="362" cm="1">
        <f t="array" aca="1" ref="R105" ca="1">ROUND(IF($M105="Y",VLOOKUP($N105,INDIRECT($O$3),R$8,0)*INDIRECT($N$2),VLOOKUP($N105,INDIRECT($O$3),R$8,0)),IF(LEFT($C105,1)="N",3,0))</f>
        <v>87674</v>
      </c>
      <c r="S105" s="362" cm="1">
        <f t="array" aca="1" ref="S105" ca="1">ROUND(IF($M105="Y",VLOOKUP($N105,INDIRECT($O$3),S$8,0)*INDIRECT($N$2),VLOOKUP($N105,INDIRECT($O$3),S$8,0)),IF(LEFT($C105,1)="N",3,0))</f>
        <v>92057</v>
      </c>
      <c r="T105" s="362" cm="1">
        <f t="array" aca="1" ref="T105" ca="1">ROUND(IF($M105="Y",VLOOKUP($N105,INDIRECT($O$3),T$8,0)*INDIRECT($N$2),VLOOKUP($N105,INDIRECT($O$3),T$8,0)),IF(LEFT($C105,1)="N",3,0))</f>
        <v>96661</v>
      </c>
      <c r="U105" s="362" cm="1">
        <f t="array" aca="1" ref="U105" ca="1">ROUND(IF($M105="Y",VLOOKUP($N105,INDIRECT($O$3),U$8,0)*INDIRECT($N$2),VLOOKUP($N105,INDIRECT($O$3),U$8,0)),IF(LEFT($C105,1)="N",3,0))</f>
        <v>101493</v>
      </c>
      <c r="W105" s="363" t="str">
        <f t="shared" si="74"/>
        <v>Y</v>
      </c>
      <c r="X105" s="313" t="str">
        <f t="shared" si="75"/>
        <v>06738C</v>
      </c>
      <c r="Y105" s="364">
        <f t="shared" si="76"/>
        <v>118</v>
      </c>
      <c r="Z105" s="313" t="str">
        <f t="shared" si="77"/>
        <v>Manager Hazardous Material Inspections</v>
      </c>
      <c r="AA105" s="365">
        <f t="shared" ca="1" si="78"/>
        <v>40.143999999999998</v>
      </c>
      <c r="AB105" s="365">
        <f t="shared" ca="1" si="79"/>
        <v>42.150999999999996</v>
      </c>
      <c r="AC105" s="365">
        <f t="shared" ca="1" si="80"/>
        <v>44.259</v>
      </c>
      <c r="AD105" s="365">
        <f t="shared" ca="1" si="81"/>
        <v>46.471999999999994</v>
      </c>
      <c r="AE105" s="365">
        <f t="shared" ca="1" si="82"/>
        <v>48.794999999999995</v>
      </c>
    </row>
    <row r="106" spans="1:31">
      <c r="A106" s="357" t="s">
        <v>228</v>
      </c>
      <c r="B106" s="358">
        <v>143</v>
      </c>
      <c r="C106" s="357" t="s">
        <v>43</v>
      </c>
      <c r="D106" s="359" t="s">
        <v>229</v>
      </c>
      <c r="E106" s="357">
        <v>310</v>
      </c>
      <c r="F106" s="357">
        <v>6</v>
      </c>
      <c r="G106" s="360">
        <f t="shared" ca="1" si="66"/>
        <v>28.513000000000002</v>
      </c>
      <c r="H106" s="360">
        <f t="shared" ca="1" si="67"/>
        <v>29.94</v>
      </c>
      <c r="I106" s="360">
        <f t="shared" ca="1" si="68"/>
        <v>31.436</v>
      </c>
      <c r="J106" s="360">
        <f t="shared" ca="1" si="69"/>
        <v>33.009</v>
      </c>
      <c r="K106" s="360">
        <f t="shared" ca="1" si="70"/>
        <v>34.658999999999999</v>
      </c>
      <c r="L106" s="321"/>
      <c r="M106" s="293" t="s">
        <v>588</v>
      </c>
      <c r="N106" s="290" t="str">
        <f t="shared" si="71"/>
        <v>07050C</v>
      </c>
      <c r="O106" s="361">
        <f t="shared" si="72"/>
        <v>143</v>
      </c>
      <c r="P106" s="290" t="str">
        <f t="shared" si="73"/>
        <v>Mayors Office Associate</v>
      </c>
      <c r="Q106" s="362" cm="1">
        <f t="array" aca="1" ref="Q106" ca="1">ROUND(IF($M106="Y",VLOOKUP($N106,INDIRECT($O$3),Q$8,0)*INDIRECT($N$2),VLOOKUP($N106,INDIRECT($O$3),Q$8,0)),IF(LEFT($C106,1)="N",3,0))</f>
        <v>28.513000000000002</v>
      </c>
      <c r="R106" s="362" cm="1">
        <f t="array" aca="1" ref="R106" ca="1">ROUND(IF($M106="Y",VLOOKUP($N106,INDIRECT($O$3),R$8,0)*INDIRECT($N$2),VLOOKUP($N106,INDIRECT($O$3),R$8,0)),IF(LEFT($C106,1)="N",3,0))</f>
        <v>29.94</v>
      </c>
      <c r="S106" s="362" cm="1">
        <f t="array" aca="1" ref="S106" ca="1">ROUND(IF($M106="Y",VLOOKUP($N106,INDIRECT($O$3),S$8,0)*INDIRECT($N$2),VLOOKUP($N106,INDIRECT($O$3),S$8,0)),IF(LEFT($C106,1)="N",3,0))</f>
        <v>31.436</v>
      </c>
      <c r="T106" s="362" cm="1">
        <f t="array" aca="1" ref="T106" ca="1">ROUND(IF($M106="Y",VLOOKUP($N106,INDIRECT($O$3),T$8,0)*INDIRECT($N$2),VLOOKUP($N106,INDIRECT($O$3),T$8,0)),IF(LEFT($C106,1)="N",3,0))</f>
        <v>33.009</v>
      </c>
      <c r="U106" s="362" cm="1">
        <f t="array" aca="1" ref="U106" ca="1">ROUND(IF($M106="Y",VLOOKUP($N106,INDIRECT($O$3),U$8,0)*INDIRECT($N$2),VLOOKUP($N106,INDIRECT($O$3),U$8,0)),IF(LEFT($C106,1)="N",3,0))</f>
        <v>34.658999999999999</v>
      </c>
      <c r="W106" s="363" t="str">
        <f t="shared" si="74"/>
        <v>Y</v>
      </c>
      <c r="X106" s="313" t="str">
        <f t="shared" si="75"/>
        <v>07050C</v>
      </c>
      <c r="Y106" s="364">
        <f t="shared" si="76"/>
        <v>143</v>
      </c>
      <c r="Z106" s="313" t="str">
        <f t="shared" si="77"/>
        <v>Mayors Office Associate</v>
      </c>
      <c r="AA106" s="365">
        <f t="shared" ca="1" si="78"/>
        <v>28.513000000000002</v>
      </c>
      <c r="AB106" s="365">
        <f t="shared" ca="1" si="79"/>
        <v>29.94</v>
      </c>
      <c r="AC106" s="365">
        <f t="shared" ca="1" si="80"/>
        <v>31.436</v>
      </c>
      <c r="AD106" s="365">
        <f t="shared" ca="1" si="81"/>
        <v>33.009</v>
      </c>
      <c r="AE106" s="365">
        <f t="shared" ca="1" si="82"/>
        <v>34.658999999999999</v>
      </c>
    </row>
    <row r="107" spans="1:31">
      <c r="A107" s="357" t="s">
        <v>230</v>
      </c>
      <c r="B107" s="358" t="s">
        <v>543</v>
      </c>
      <c r="C107" s="357" t="s">
        <v>43</v>
      </c>
      <c r="D107" s="359" t="s">
        <v>231</v>
      </c>
      <c r="E107" s="357">
        <v>298</v>
      </c>
      <c r="F107" s="357">
        <v>6</v>
      </c>
      <c r="G107" s="360">
        <f t="shared" ref="G107:G138" ca="1" si="83">Q107</f>
        <v>27.427</v>
      </c>
      <c r="H107" s="360">
        <f t="shared" ref="H107:H138" ca="1" si="84">R107</f>
        <v>28.797000000000001</v>
      </c>
      <c r="I107" s="360">
        <f t="shared" ref="I107:I138" ca="1" si="85">S107</f>
        <v>30.236999999999998</v>
      </c>
      <c r="J107" s="360">
        <f t="shared" ref="J107:J138" ca="1" si="86">T107</f>
        <v>31.748999999999999</v>
      </c>
      <c r="K107" s="360">
        <f t="shared" ref="K107:K138" ca="1" si="87">U107</f>
        <v>33.335999999999999</v>
      </c>
      <c r="L107" s="321"/>
      <c r="M107" s="293" t="s">
        <v>588</v>
      </c>
      <c r="N107" s="290" t="str">
        <f t="shared" ref="N107:N138" si="88">A107</f>
        <v>07089C</v>
      </c>
      <c r="O107" s="361" t="str">
        <f t="shared" ref="O107:O138" si="89">B107</f>
        <v>161</v>
      </c>
      <c r="P107" s="290" t="str">
        <f t="shared" ref="P107:P138" si="90">D107</f>
        <v xml:space="preserve">Medical Assistant </v>
      </c>
      <c r="Q107" s="362" cm="1">
        <f t="array" aca="1" ref="Q107" ca="1">ROUND(IF($M107="Y",VLOOKUP($N107,INDIRECT($O$3),Q$8,0)*INDIRECT($N$2),VLOOKUP($N107,INDIRECT($O$3),Q$8,0)),IF(LEFT($C107,1)="N",3,0))</f>
        <v>27.427</v>
      </c>
      <c r="R107" s="362" cm="1">
        <f t="array" aca="1" ref="R107" ca="1">ROUND(IF($M107="Y",VLOOKUP($N107,INDIRECT($O$3),R$8,0)*INDIRECT($N$2),VLOOKUP($N107,INDIRECT($O$3),R$8,0)),IF(LEFT($C107,1)="N",3,0))</f>
        <v>28.797000000000001</v>
      </c>
      <c r="S107" s="362" cm="1">
        <f t="array" aca="1" ref="S107" ca="1">ROUND(IF($M107="Y",VLOOKUP($N107,INDIRECT($O$3),S$8,0)*INDIRECT($N$2),VLOOKUP($N107,INDIRECT($O$3),S$8,0)),IF(LEFT($C107,1)="N",3,0))</f>
        <v>30.236999999999998</v>
      </c>
      <c r="T107" s="362" cm="1">
        <f t="array" aca="1" ref="T107" ca="1">ROUND(IF($M107="Y",VLOOKUP($N107,INDIRECT($O$3),T$8,0)*INDIRECT($N$2),VLOOKUP($N107,INDIRECT($O$3),T$8,0)),IF(LEFT($C107,1)="N",3,0))</f>
        <v>31.748999999999999</v>
      </c>
      <c r="U107" s="362" cm="1">
        <f t="array" aca="1" ref="U107" ca="1">ROUND(IF($M107="Y",VLOOKUP($N107,INDIRECT($O$3),U$8,0)*INDIRECT($N$2),VLOOKUP($N107,INDIRECT($O$3),U$8,0)),IF(LEFT($C107,1)="N",3,0))</f>
        <v>33.335999999999999</v>
      </c>
      <c r="W107" s="363" t="str">
        <f t="shared" si="74"/>
        <v>Y</v>
      </c>
      <c r="X107" s="313" t="str">
        <f t="shared" si="75"/>
        <v>07089C</v>
      </c>
      <c r="Y107" s="364" t="str">
        <f t="shared" si="76"/>
        <v>161</v>
      </c>
      <c r="Z107" s="313" t="str">
        <f t="shared" si="77"/>
        <v xml:space="preserve">Medical Assistant </v>
      </c>
      <c r="AA107" s="365">
        <f t="shared" ca="1" si="78"/>
        <v>27.427</v>
      </c>
      <c r="AB107" s="365">
        <f t="shared" ca="1" si="79"/>
        <v>28.797000000000001</v>
      </c>
      <c r="AC107" s="365">
        <f t="shared" ca="1" si="80"/>
        <v>30.236999999999998</v>
      </c>
      <c r="AD107" s="365">
        <f t="shared" ca="1" si="81"/>
        <v>31.748999999999999</v>
      </c>
      <c r="AE107" s="365">
        <f t="shared" ca="1" si="82"/>
        <v>33.335999999999999</v>
      </c>
    </row>
    <row r="108" spans="1:31">
      <c r="A108" s="357" t="s">
        <v>572</v>
      </c>
      <c r="B108" s="358" t="s">
        <v>292</v>
      </c>
      <c r="C108" s="357" t="s">
        <v>43</v>
      </c>
      <c r="D108" s="359" t="s">
        <v>568</v>
      </c>
      <c r="E108" s="357">
        <v>275</v>
      </c>
      <c r="F108" s="357">
        <v>6</v>
      </c>
      <c r="G108" s="360">
        <f t="shared" ca="1" si="83"/>
        <v>26.355</v>
      </c>
      <c r="H108" s="360">
        <f t="shared" ca="1" si="84"/>
        <v>27.673999999999999</v>
      </c>
      <c r="I108" s="360">
        <f t="shared" ca="1" si="85"/>
        <v>29.056999999999999</v>
      </c>
      <c r="J108" s="360">
        <f t="shared" ca="1" si="86"/>
        <v>30.510999999999999</v>
      </c>
      <c r="K108" s="360">
        <f t="shared" ca="1" si="87"/>
        <v>32.036000000000001</v>
      </c>
      <c r="L108" s="321"/>
      <c r="M108" s="293" t="s">
        <v>588</v>
      </c>
      <c r="N108" s="290" t="str">
        <f t="shared" si="88"/>
        <v>53011C</v>
      </c>
      <c r="O108" s="361" t="str">
        <f t="shared" si="89"/>
        <v>054</v>
      </c>
      <c r="P108" s="290" t="str">
        <f t="shared" si="90"/>
        <v>MPD Field Technology Specialist</v>
      </c>
      <c r="Q108" s="362" cm="1">
        <f t="array" aca="1" ref="Q108" ca="1">ROUND(IF($M108="Y",VLOOKUP($N108,INDIRECT($O$3),Q$8,0)*INDIRECT($N$2),VLOOKUP($N108,INDIRECT($O$3),Q$8,0)),IF(LEFT($C108,1)="N",3,0))</f>
        <v>26.355</v>
      </c>
      <c r="R108" s="362" cm="1">
        <f t="array" aca="1" ref="R108" ca="1">ROUND(IF($M108="Y",VLOOKUP($N108,INDIRECT($O$3),R$8,0)*INDIRECT($N$2),VLOOKUP($N108,INDIRECT($O$3),R$8,0)),IF(LEFT($C108,1)="N",3,0))</f>
        <v>27.673999999999999</v>
      </c>
      <c r="S108" s="362" cm="1">
        <f t="array" aca="1" ref="S108" ca="1">ROUND(IF($M108="Y",VLOOKUP($N108,INDIRECT($O$3),S$8,0)*INDIRECT($N$2),VLOOKUP($N108,INDIRECT($O$3),S$8,0)),IF(LEFT($C108,1)="N",3,0))</f>
        <v>29.056999999999999</v>
      </c>
      <c r="T108" s="362" cm="1">
        <f t="array" aca="1" ref="T108" ca="1">ROUND(IF($M108="Y",VLOOKUP($N108,INDIRECT($O$3),T$8,0)*INDIRECT($N$2),VLOOKUP($N108,INDIRECT($O$3),T$8,0)),IF(LEFT($C108,1)="N",3,0))</f>
        <v>30.510999999999999</v>
      </c>
      <c r="U108" s="362" cm="1">
        <f t="array" aca="1" ref="U108" ca="1">ROUND(IF($M108="Y",VLOOKUP($N108,INDIRECT($O$3),U$8,0)*INDIRECT($N$2),VLOOKUP($N108,INDIRECT($O$3),U$8,0)),IF(LEFT($C108,1)="N",3,0))</f>
        <v>32.036000000000001</v>
      </c>
      <c r="W108" s="363" t="str">
        <f t="shared" si="74"/>
        <v>Y</v>
      </c>
      <c r="X108" s="313" t="str">
        <f t="shared" si="75"/>
        <v>53011C</v>
      </c>
      <c r="Y108" s="364" t="str">
        <f t="shared" si="76"/>
        <v>054</v>
      </c>
      <c r="Z108" s="313" t="str">
        <f t="shared" si="77"/>
        <v>MPD Field Technology Specialist</v>
      </c>
      <c r="AA108" s="365">
        <f t="shared" ca="1" si="78"/>
        <v>26.355</v>
      </c>
      <c r="AB108" s="365">
        <f t="shared" ca="1" si="79"/>
        <v>27.673999999999999</v>
      </c>
      <c r="AC108" s="365">
        <f t="shared" ca="1" si="80"/>
        <v>29.056999999999999</v>
      </c>
      <c r="AD108" s="365">
        <f t="shared" ca="1" si="81"/>
        <v>30.510999999999999</v>
      </c>
      <c r="AE108" s="365">
        <f t="shared" ca="1" si="82"/>
        <v>32.036000000000001</v>
      </c>
    </row>
    <row r="109" spans="1:31">
      <c r="A109" s="357" t="s">
        <v>458</v>
      </c>
      <c r="B109" s="358" t="s">
        <v>66</v>
      </c>
      <c r="C109" s="357" t="s">
        <v>43</v>
      </c>
      <c r="D109" s="359" t="s">
        <v>698</v>
      </c>
      <c r="E109" s="357">
        <v>320</v>
      </c>
      <c r="F109" s="357">
        <v>7</v>
      </c>
      <c r="G109" s="360">
        <v>29.611999999999998</v>
      </c>
      <c r="H109" s="360">
        <v>31.093</v>
      </c>
      <c r="I109" s="360">
        <v>32.648000000000003</v>
      </c>
      <c r="J109" s="360">
        <v>34.280999999999999</v>
      </c>
      <c r="K109" s="360">
        <v>35.994</v>
      </c>
      <c r="L109" s="321"/>
      <c r="M109" s="293" t="s">
        <v>588</v>
      </c>
      <c r="N109" s="290" t="str">
        <f>A109</f>
        <v>08143C</v>
      </c>
      <c r="O109" s="361" t="str">
        <f>B109</f>
        <v>064</v>
      </c>
      <c r="P109" s="290" t="str">
        <f>D109</f>
        <v>MPD Internal Affairs Support Specialist</v>
      </c>
      <c r="Q109" s="362">
        <v>29.611999999999998</v>
      </c>
      <c r="R109" s="362">
        <v>31.093</v>
      </c>
      <c r="S109" s="362">
        <v>32.648000000000003</v>
      </c>
      <c r="T109" s="362">
        <v>34.280999999999999</v>
      </c>
      <c r="U109" s="362">
        <v>35.994</v>
      </c>
      <c r="W109" s="363" t="str">
        <f>M109</f>
        <v>Y</v>
      </c>
      <c r="X109" s="313" t="str">
        <f>N109</f>
        <v>08143C</v>
      </c>
      <c r="Y109" s="364" t="str">
        <f>O109</f>
        <v>064</v>
      </c>
      <c r="Z109" s="313" t="str">
        <f>P109</f>
        <v>MPD Internal Affairs Support Specialist</v>
      </c>
      <c r="AA109" s="365">
        <f>IF(LEFT($C109,1)="N",Q109,ROUNDUP(Q109/2080,3))</f>
        <v>29.611999999999998</v>
      </c>
      <c r="AB109" s="365">
        <f>IF(LEFT($C109,1)="N",R109,ROUNDUP(R109/2080,3))</f>
        <v>31.093</v>
      </c>
      <c r="AC109" s="365">
        <f>IF(LEFT($C109,1)="N",S109,ROUNDUP(S109/2080,3))</f>
        <v>32.648000000000003</v>
      </c>
      <c r="AD109" s="365">
        <f>IF(LEFT($C109,1)="N",T109,ROUNDUP(T109/2080,3))</f>
        <v>34.280999999999999</v>
      </c>
      <c r="AE109" s="365">
        <f>IF(LEFT($C109,1)="N",U109,ROUNDUP(U109/2080,3))</f>
        <v>35.994</v>
      </c>
    </row>
    <row r="110" spans="1:31">
      <c r="A110" s="357" t="s">
        <v>523</v>
      </c>
      <c r="B110" s="358" t="s">
        <v>656</v>
      </c>
      <c r="C110" s="357" t="s">
        <v>43</v>
      </c>
      <c r="D110" s="359" t="s">
        <v>524</v>
      </c>
      <c r="E110" s="357">
        <v>293</v>
      </c>
      <c r="F110" s="357">
        <v>6</v>
      </c>
      <c r="G110" s="360">
        <f t="shared" ca="1" si="83"/>
        <v>27.427</v>
      </c>
      <c r="H110" s="360">
        <f t="shared" ca="1" si="84"/>
        <v>28.797000000000001</v>
      </c>
      <c r="I110" s="360">
        <f t="shared" ca="1" si="85"/>
        <v>30.236999999999998</v>
      </c>
      <c r="J110" s="360">
        <f ca="1">T110</f>
        <v>31.75</v>
      </c>
      <c r="K110" s="360">
        <f t="shared" ca="1" si="87"/>
        <v>33.335999999999999</v>
      </c>
      <c r="L110" s="321"/>
      <c r="M110" s="293" t="s">
        <v>588</v>
      </c>
      <c r="N110" s="290" t="str">
        <f t="shared" si="88"/>
        <v>52988C</v>
      </c>
      <c r="O110" s="361" t="str">
        <f t="shared" si="89"/>
        <v>132</v>
      </c>
      <c r="P110" s="290" t="str">
        <f t="shared" si="90"/>
        <v>MPD Kit Coordinator</v>
      </c>
      <c r="Q110" s="362" cm="1">
        <f t="array" aca="1" ref="Q110" ca="1">ROUND(IF($M110="Y",VLOOKUP($N110,INDIRECT($O$3),Q$8,0)*INDIRECT($N$2),VLOOKUP($N110,INDIRECT($O$3),Q$8,0)),IF(LEFT($C110,1)="N",3,0))</f>
        <v>27.427</v>
      </c>
      <c r="R110" s="362" cm="1">
        <f t="array" aca="1" ref="R110" ca="1">ROUND(IF($M110="Y",VLOOKUP($N110,INDIRECT($O$3),R$8,0)*INDIRECT($N$2),VLOOKUP($N110,INDIRECT($O$3),R$8,0)),IF(LEFT($C110,1)="N",3,0))</f>
        <v>28.797000000000001</v>
      </c>
      <c r="S110" s="362" cm="1">
        <f t="array" aca="1" ref="S110" ca="1">ROUND(IF($M110="Y",VLOOKUP($N110,INDIRECT($O$3),S$8,0)*INDIRECT($N$2),VLOOKUP($N110,INDIRECT($O$3),S$8,0)),IF(LEFT($C110,1)="N",3,0))</f>
        <v>30.236999999999998</v>
      </c>
      <c r="T110" s="362" cm="1">
        <f t="array" aca="1" ref="T110" ca="1">ROUND(IF($M110="Y",VLOOKUP($N110,INDIRECT($O$3),T$8,0)*INDIRECT($N$2),VLOOKUP($N110,INDIRECT($O$3),T$8,0)),IF(LEFT($C110,1)="N",3,0))</f>
        <v>31.75</v>
      </c>
      <c r="U110" s="362" cm="1">
        <f t="array" aca="1" ref="U110" ca="1">ROUND(IF($M110="Y",VLOOKUP($N110,INDIRECT($O$3),U$8,0)*INDIRECT($N$2),VLOOKUP($N110,INDIRECT($O$3),U$8,0)),IF(LEFT($C110,1)="N",3,0))</f>
        <v>33.335999999999999</v>
      </c>
      <c r="W110" s="363" t="str">
        <f t="shared" si="74"/>
        <v>Y</v>
      </c>
      <c r="X110" s="313" t="str">
        <f t="shared" si="75"/>
        <v>52988C</v>
      </c>
      <c r="Y110" s="364" t="str">
        <f t="shared" si="76"/>
        <v>132</v>
      </c>
      <c r="Z110" s="313" t="str">
        <f t="shared" si="77"/>
        <v>MPD Kit Coordinator</v>
      </c>
      <c r="AA110" s="365">
        <f t="shared" ca="1" si="78"/>
        <v>27.427</v>
      </c>
      <c r="AB110" s="365">
        <f t="shared" ca="1" si="79"/>
        <v>28.797000000000001</v>
      </c>
      <c r="AC110" s="365">
        <f t="shared" ca="1" si="80"/>
        <v>30.236999999999998</v>
      </c>
      <c r="AD110" s="365">
        <f t="shared" ca="1" si="81"/>
        <v>31.75</v>
      </c>
      <c r="AE110" s="365">
        <f t="shared" ca="1" si="82"/>
        <v>33.335999999999999</v>
      </c>
    </row>
    <row r="111" spans="1:31">
      <c r="A111" s="357" t="s">
        <v>550</v>
      </c>
      <c r="B111" s="358" t="s">
        <v>554</v>
      </c>
      <c r="C111" s="357" t="s">
        <v>43</v>
      </c>
      <c r="D111" s="359" t="s">
        <v>549</v>
      </c>
      <c r="E111" s="357">
        <v>328</v>
      </c>
      <c r="F111" s="357">
        <v>7</v>
      </c>
      <c r="G111" s="360">
        <f t="shared" ca="1" si="83"/>
        <v>29.611999999999998</v>
      </c>
      <c r="H111" s="360">
        <f t="shared" ca="1" si="84"/>
        <v>31.093</v>
      </c>
      <c r="I111" s="360">
        <f t="shared" ca="1" si="85"/>
        <v>32.648000000000003</v>
      </c>
      <c r="J111" s="360">
        <f t="shared" ca="1" si="86"/>
        <v>34.280999999999999</v>
      </c>
      <c r="K111" s="360">
        <f t="shared" ca="1" si="87"/>
        <v>35.994</v>
      </c>
      <c r="L111" s="321"/>
      <c r="M111" s="293" t="s">
        <v>588</v>
      </c>
      <c r="N111" s="290" t="str">
        <f t="shared" si="88"/>
        <v>53000C</v>
      </c>
      <c r="O111" s="361" t="str">
        <f t="shared" si="89"/>
        <v>216</v>
      </c>
      <c r="P111" s="290" t="str">
        <f t="shared" si="90"/>
        <v>MPD TAC/RMS</v>
      </c>
      <c r="Q111" s="362" cm="1">
        <f t="array" aca="1" ref="Q111" ca="1">ROUND(IF($M111="Y",VLOOKUP($N111,INDIRECT($O$3),Q$8,0)*INDIRECT($N$2),VLOOKUP($N111,INDIRECT($O$3),Q$8,0)),IF(LEFT($C111,1)="N",3,0))</f>
        <v>29.611999999999998</v>
      </c>
      <c r="R111" s="362" cm="1">
        <f t="array" aca="1" ref="R111" ca="1">ROUND(IF($M111="Y",VLOOKUP($N111,INDIRECT($O$3),R$8,0)*INDIRECT($N$2),VLOOKUP($N111,INDIRECT($O$3),R$8,0)),IF(LEFT($C111,1)="N",3,0))</f>
        <v>31.093</v>
      </c>
      <c r="S111" s="362" cm="1">
        <f t="array" aca="1" ref="S111" ca="1">ROUND(IF($M111="Y",VLOOKUP($N111,INDIRECT($O$3),S$8,0)*INDIRECT($N$2),VLOOKUP($N111,INDIRECT($O$3),S$8,0)),IF(LEFT($C111,1)="N",3,0))</f>
        <v>32.648000000000003</v>
      </c>
      <c r="T111" s="362" cm="1">
        <f t="array" aca="1" ref="T111" ca="1">ROUND(IF($M111="Y",VLOOKUP($N111,INDIRECT($O$3),T$8,0)*INDIRECT($N$2),VLOOKUP($N111,INDIRECT($O$3),T$8,0)),IF(LEFT($C111,1)="N",3,0))</f>
        <v>34.280999999999999</v>
      </c>
      <c r="U111" s="362" cm="1">
        <f t="array" aca="1" ref="U111" ca="1">ROUND(IF($M111="Y",VLOOKUP($N111,INDIRECT($O$3),U$8,0)*INDIRECT($N$2),VLOOKUP($N111,INDIRECT($O$3),U$8,0)),IF(LEFT($C111,1)="N",3,0))</f>
        <v>35.994</v>
      </c>
      <c r="W111" s="363" t="str">
        <f t="shared" si="74"/>
        <v>Y</v>
      </c>
      <c r="X111" s="313" t="str">
        <f t="shared" si="75"/>
        <v>53000C</v>
      </c>
      <c r="Y111" s="364" t="str">
        <f t="shared" si="76"/>
        <v>216</v>
      </c>
      <c r="Z111" s="313" t="str">
        <f t="shared" si="77"/>
        <v>MPD TAC/RMS</v>
      </c>
      <c r="AA111" s="365">
        <f t="shared" ca="1" si="78"/>
        <v>29.611999999999998</v>
      </c>
      <c r="AB111" s="365">
        <f t="shared" ca="1" si="79"/>
        <v>31.093</v>
      </c>
      <c r="AC111" s="365">
        <f t="shared" ca="1" si="80"/>
        <v>32.648000000000003</v>
      </c>
      <c r="AD111" s="365">
        <f t="shared" ca="1" si="81"/>
        <v>34.280999999999999</v>
      </c>
      <c r="AE111" s="365">
        <f t="shared" ca="1" si="82"/>
        <v>35.994</v>
      </c>
    </row>
    <row r="112" spans="1:31">
      <c r="A112" s="357" t="s">
        <v>542</v>
      </c>
      <c r="B112" s="358" t="s">
        <v>543</v>
      </c>
      <c r="C112" s="357" t="s">
        <v>43</v>
      </c>
      <c r="D112" s="359" t="s">
        <v>544</v>
      </c>
      <c r="E112" s="357">
        <v>296</v>
      </c>
      <c r="F112" s="357">
        <v>6</v>
      </c>
      <c r="G112" s="360">
        <f t="shared" ca="1" si="83"/>
        <v>27.427</v>
      </c>
      <c r="H112" s="360">
        <f t="shared" ca="1" si="84"/>
        <v>28.797000000000001</v>
      </c>
      <c r="I112" s="360">
        <f t="shared" ca="1" si="85"/>
        <v>30.236999999999998</v>
      </c>
      <c r="J112" s="360">
        <f t="shared" ca="1" si="86"/>
        <v>31.748999999999999</v>
      </c>
      <c r="K112" s="360">
        <f t="shared" ca="1" si="87"/>
        <v>33.335999999999999</v>
      </c>
      <c r="L112" s="321"/>
      <c r="M112" s="293" t="s">
        <v>588</v>
      </c>
      <c r="N112" s="290" t="str">
        <f t="shared" si="88"/>
        <v>52994C</v>
      </c>
      <c r="O112" s="361" t="str">
        <f t="shared" si="89"/>
        <v>161</v>
      </c>
      <c r="P112" s="290" t="str">
        <f t="shared" si="90"/>
        <v>MPD Warehouse Specialist</v>
      </c>
      <c r="Q112" s="362" cm="1">
        <f t="array" aca="1" ref="Q112" ca="1">ROUND(IF($M112="Y",VLOOKUP($N112,INDIRECT($O$3),Q$8,0)*INDIRECT($N$2),VLOOKUP($N112,INDIRECT($O$3),Q$8,0)),IF(LEFT($C112,1)="N",3,0))</f>
        <v>27.427</v>
      </c>
      <c r="R112" s="362" cm="1">
        <f t="array" aca="1" ref="R112" ca="1">ROUND(IF($M112="Y",VLOOKUP($N112,INDIRECT($O$3),R$8,0)*INDIRECT($N$2),VLOOKUP($N112,INDIRECT($O$3),R$8,0)),IF(LEFT($C112,1)="N",3,0))</f>
        <v>28.797000000000001</v>
      </c>
      <c r="S112" s="362" cm="1">
        <f t="array" aca="1" ref="S112" ca="1">ROUND(IF($M112="Y",VLOOKUP($N112,INDIRECT($O$3),S$8,0)*INDIRECT($N$2),VLOOKUP($N112,INDIRECT($O$3),S$8,0)),IF(LEFT($C112,1)="N",3,0))</f>
        <v>30.236999999999998</v>
      </c>
      <c r="T112" s="362" cm="1">
        <f t="array" aca="1" ref="T112" ca="1">ROUND(IF($M112="Y",VLOOKUP($N112,INDIRECT($O$3),T$8,0)*INDIRECT($N$2),VLOOKUP($N112,INDIRECT($O$3),T$8,0)),IF(LEFT($C112,1)="N",3,0))</f>
        <v>31.748999999999999</v>
      </c>
      <c r="U112" s="362" cm="1">
        <f t="array" aca="1" ref="U112" ca="1">ROUND(IF($M112="Y",VLOOKUP($N112,INDIRECT($O$3),U$8,0)*INDIRECT($N$2),VLOOKUP($N112,INDIRECT($O$3),U$8,0)),IF(LEFT($C112,1)="N",3,0))</f>
        <v>33.335999999999999</v>
      </c>
      <c r="W112" s="363" t="str">
        <f t="shared" si="74"/>
        <v>Y</v>
      </c>
      <c r="X112" s="313" t="str">
        <f t="shared" si="75"/>
        <v>52994C</v>
      </c>
      <c r="Y112" s="364" t="str">
        <f t="shared" si="76"/>
        <v>161</v>
      </c>
      <c r="Z112" s="313" t="str">
        <f t="shared" si="77"/>
        <v>MPD Warehouse Specialist</v>
      </c>
      <c r="AA112" s="365">
        <f t="shared" ca="1" si="78"/>
        <v>27.427</v>
      </c>
      <c r="AB112" s="365">
        <f t="shared" ca="1" si="79"/>
        <v>28.797000000000001</v>
      </c>
      <c r="AC112" s="365">
        <f t="shared" ca="1" si="80"/>
        <v>30.236999999999998</v>
      </c>
      <c r="AD112" s="365">
        <f t="shared" ca="1" si="81"/>
        <v>31.748999999999999</v>
      </c>
      <c r="AE112" s="365">
        <f t="shared" ca="1" si="82"/>
        <v>33.335999999999999</v>
      </c>
    </row>
    <row r="113" spans="1:31">
      <c r="A113" s="357" t="s">
        <v>232</v>
      </c>
      <c r="B113" s="358">
        <v>211</v>
      </c>
      <c r="C113" s="357" t="s">
        <v>43</v>
      </c>
      <c r="D113" s="359" t="s">
        <v>233</v>
      </c>
      <c r="E113" s="357">
        <v>210</v>
      </c>
      <c r="F113" s="357">
        <v>4</v>
      </c>
      <c r="G113" s="360">
        <f t="shared" ca="1" si="83"/>
        <v>21.466000000000001</v>
      </c>
      <c r="H113" s="360">
        <f t="shared" ca="1" si="84"/>
        <v>22.539000000000001</v>
      </c>
      <c r="I113" s="360">
        <f t="shared" ca="1" si="85"/>
        <v>23.664999999999999</v>
      </c>
      <c r="J113" s="360">
        <f t="shared" ca="1" si="86"/>
        <v>24.849</v>
      </c>
      <c r="K113" s="360">
        <f t="shared" ca="1" si="87"/>
        <v>26.091000000000001</v>
      </c>
      <c r="L113" s="321"/>
      <c r="M113" s="293" t="s">
        <v>588</v>
      </c>
      <c r="N113" s="290" t="str">
        <f t="shared" si="88"/>
        <v>07281C</v>
      </c>
      <c r="O113" s="361">
        <f t="shared" si="89"/>
        <v>211</v>
      </c>
      <c r="P113" s="290" t="str">
        <f t="shared" si="90"/>
        <v xml:space="preserve">Office Support Specialist I </v>
      </c>
      <c r="Q113" s="362" cm="1">
        <f t="array" aca="1" ref="Q113" ca="1">ROUND(IF($M113="Y",VLOOKUP($N113,INDIRECT($O$3),Q$8,0)*INDIRECT($N$2),VLOOKUP($N113,INDIRECT($O$3),Q$8,0)),IF(LEFT($C113,1)="N",3,0))</f>
        <v>21.466000000000001</v>
      </c>
      <c r="R113" s="362" cm="1">
        <f t="array" aca="1" ref="R113" ca="1">ROUND(IF($M113="Y",VLOOKUP($N113,INDIRECT($O$3),R$8,0)*INDIRECT($N$2),VLOOKUP($N113,INDIRECT($O$3),R$8,0)),IF(LEFT($C113,1)="N",3,0))</f>
        <v>22.539000000000001</v>
      </c>
      <c r="S113" s="362" cm="1">
        <f t="array" aca="1" ref="S113" ca="1">ROUND(IF($M113="Y",VLOOKUP($N113,INDIRECT($O$3),S$8,0)*INDIRECT($N$2),VLOOKUP($N113,INDIRECT($O$3),S$8,0)),IF(LEFT($C113,1)="N",3,0))</f>
        <v>23.664999999999999</v>
      </c>
      <c r="T113" s="362" cm="1">
        <f t="array" aca="1" ref="T113" ca="1">ROUND(IF($M113="Y",VLOOKUP($N113,INDIRECT($O$3),T$8,0)*INDIRECT($N$2),VLOOKUP($N113,INDIRECT($O$3),T$8,0)),IF(LEFT($C113,1)="N",3,0))</f>
        <v>24.849</v>
      </c>
      <c r="U113" s="362" cm="1">
        <f t="array" aca="1" ref="U113" ca="1">ROUND(IF($M113="Y",VLOOKUP($N113,INDIRECT($O$3),U$8,0)*INDIRECT($N$2),VLOOKUP($N113,INDIRECT($O$3),U$8,0)),IF(LEFT($C113,1)="N",3,0))</f>
        <v>26.091000000000001</v>
      </c>
      <c r="W113" s="363" t="str">
        <f t="shared" si="74"/>
        <v>Y</v>
      </c>
      <c r="X113" s="313" t="str">
        <f t="shared" si="75"/>
        <v>07281C</v>
      </c>
      <c r="Y113" s="364">
        <f t="shared" si="76"/>
        <v>211</v>
      </c>
      <c r="Z113" s="313" t="str">
        <f t="shared" si="77"/>
        <v xml:space="preserve">Office Support Specialist I </v>
      </c>
      <c r="AA113" s="365">
        <f t="shared" ca="1" si="78"/>
        <v>21.466000000000001</v>
      </c>
      <c r="AB113" s="365">
        <f t="shared" ca="1" si="79"/>
        <v>22.539000000000001</v>
      </c>
      <c r="AC113" s="365">
        <f t="shared" ca="1" si="80"/>
        <v>23.664999999999999</v>
      </c>
      <c r="AD113" s="365">
        <f t="shared" ca="1" si="81"/>
        <v>24.849</v>
      </c>
      <c r="AE113" s="365">
        <f t="shared" ca="1" si="82"/>
        <v>26.091000000000001</v>
      </c>
    </row>
    <row r="114" spans="1:31">
      <c r="A114" s="357" t="s">
        <v>238</v>
      </c>
      <c r="B114" s="358">
        <v>211</v>
      </c>
      <c r="C114" s="357" t="s">
        <v>43</v>
      </c>
      <c r="D114" s="359" t="s">
        <v>446</v>
      </c>
      <c r="E114" s="357">
        <v>210</v>
      </c>
      <c r="F114" s="357">
        <v>4</v>
      </c>
      <c r="G114" s="360">
        <f t="shared" ca="1" si="83"/>
        <v>21.466000000000001</v>
      </c>
      <c r="H114" s="360">
        <f t="shared" ca="1" si="84"/>
        <v>22.539000000000001</v>
      </c>
      <c r="I114" s="360">
        <f t="shared" ca="1" si="85"/>
        <v>23.664999999999999</v>
      </c>
      <c r="J114" s="360">
        <f t="shared" ca="1" si="86"/>
        <v>24.849</v>
      </c>
      <c r="K114" s="360">
        <f t="shared" ca="1" si="87"/>
        <v>26.091000000000001</v>
      </c>
      <c r="L114" s="321"/>
      <c r="M114" s="293" t="s">
        <v>588</v>
      </c>
      <c r="N114" s="290" t="str">
        <f t="shared" si="88"/>
        <v>07282C</v>
      </c>
      <c r="O114" s="361">
        <f t="shared" si="89"/>
        <v>211</v>
      </c>
      <c r="P114" s="290" t="str">
        <f t="shared" si="90"/>
        <v>Office Support Specialist I (Conf)</v>
      </c>
      <c r="Q114" s="362" cm="1">
        <f t="array" aca="1" ref="Q114" ca="1">ROUND(IF($M114="Y",VLOOKUP($N114,INDIRECT($O$3),Q$8,0)*INDIRECT($N$2),VLOOKUP($N114,INDIRECT($O$3),Q$8,0)),IF(LEFT($C114,1)="N",3,0))</f>
        <v>21.466000000000001</v>
      </c>
      <c r="R114" s="362" cm="1">
        <f t="array" aca="1" ref="R114" ca="1">ROUND(IF($M114="Y",VLOOKUP($N114,INDIRECT($O$3),R$8,0)*INDIRECT($N$2),VLOOKUP($N114,INDIRECT($O$3),R$8,0)),IF(LEFT($C114,1)="N",3,0))</f>
        <v>22.539000000000001</v>
      </c>
      <c r="S114" s="362" cm="1">
        <f t="array" aca="1" ref="S114" ca="1">ROUND(IF($M114="Y",VLOOKUP($N114,INDIRECT($O$3),S$8,0)*INDIRECT($N$2),VLOOKUP($N114,INDIRECT($O$3),S$8,0)),IF(LEFT($C114,1)="N",3,0))</f>
        <v>23.664999999999999</v>
      </c>
      <c r="T114" s="362" cm="1">
        <f t="array" aca="1" ref="T114" ca="1">ROUND(IF($M114="Y",VLOOKUP($N114,INDIRECT($O$3),T$8,0)*INDIRECT($N$2),VLOOKUP($N114,INDIRECT($O$3),T$8,0)),IF(LEFT($C114,1)="N",3,0))</f>
        <v>24.849</v>
      </c>
      <c r="U114" s="362" cm="1">
        <f t="array" aca="1" ref="U114" ca="1">ROUND(IF($M114="Y",VLOOKUP($N114,INDIRECT($O$3),U$8,0)*INDIRECT($N$2),VLOOKUP($N114,INDIRECT($O$3),U$8,0)),IF(LEFT($C114,1)="N",3,0))</f>
        <v>26.091000000000001</v>
      </c>
      <c r="W114" s="363" t="str">
        <f t="shared" si="74"/>
        <v>Y</v>
      </c>
      <c r="X114" s="313" t="str">
        <f t="shared" si="75"/>
        <v>07282C</v>
      </c>
      <c r="Y114" s="364">
        <f t="shared" si="76"/>
        <v>211</v>
      </c>
      <c r="Z114" s="313" t="str">
        <f t="shared" si="77"/>
        <v>Office Support Specialist I (Conf)</v>
      </c>
      <c r="AA114" s="365">
        <f t="shared" ca="1" si="78"/>
        <v>21.466000000000001</v>
      </c>
      <c r="AB114" s="365">
        <f t="shared" ca="1" si="79"/>
        <v>22.539000000000001</v>
      </c>
      <c r="AC114" s="365">
        <f t="shared" ca="1" si="80"/>
        <v>23.664999999999999</v>
      </c>
      <c r="AD114" s="365">
        <f t="shared" ca="1" si="81"/>
        <v>24.849</v>
      </c>
      <c r="AE114" s="365">
        <f t="shared" ca="1" si="82"/>
        <v>26.091000000000001</v>
      </c>
    </row>
    <row r="115" spans="1:31">
      <c r="A115" s="357" t="s">
        <v>234</v>
      </c>
      <c r="B115" s="358" t="s">
        <v>163</v>
      </c>
      <c r="C115" s="357" t="s">
        <v>43</v>
      </c>
      <c r="D115" s="359" t="s">
        <v>235</v>
      </c>
      <c r="E115" s="357">
        <v>253</v>
      </c>
      <c r="F115" s="357">
        <v>5</v>
      </c>
      <c r="G115" s="360">
        <f t="shared" ca="1" si="83"/>
        <v>24.17</v>
      </c>
      <c r="H115" s="360">
        <f t="shared" ca="1" si="84"/>
        <v>25.378</v>
      </c>
      <c r="I115" s="360">
        <f t="shared" ca="1" si="85"/>
        <v>26.646999999999998</v>
      </c>
      <c r="J115" s="360">
        <f t="shared" ca="1" si="86"/>
        <v>27.98</v>
      </c>
      <c r="K115" s="360">
        <f t="shared" ca="1" si="87"/>
        <v>29.379000000000001</v>
      </c>
      <c r="L115" s="321"/>
      <c r="M115" s="293" t="s">
        <v>588</v>
      </c>
      <c r="N115" s="290" t="str">
        <f t="shared" si="88"/>
        <v>07284C</v>
      </c>
      <c r="O115" s="361" t="str">
        <f t="shared" si="89"/>
        <v>051</v>
      </c>
      <c r="P115" s="290" t="str">
        <f t="shared" si="90"/>
        <v xml:space="preserve">Office Support Specialist II </v>
      </c>
      <c r="Q115" s="362" cm="1">
        <f t="array" aca="1" ref="Q115" ca="1">ROUND(IF($M115="Y",VLOOKUP($N115,INDIRECT($O$3),Q$8,0)*INDIRECT($N$2),VLOOKUP($N115,INDIRECT($O$3),Q$8,0)),IF(LEFT($C115,1)="N",3,0))</f>
        <v>24.17</v>
      </c>
      <c r="R115" s="362" cm="1">
        <f t="array" aca="1" ref="R115" ca="1">ROUND(IF($M115="Y",VLOOKUP($N115,INDIRECT($O$3),R$8,0)*INDIRECT($N$2),VLOOKUP($N115,INDIRECT($O$3),R$8,0)),IF(LEFT($C115,1)="N",3,0))</f>
        <v>25.378</v>
      </c>
      <c r="S115" s="362" cm="1">
        <f t="array" aca="1" ref="S115" ca="1">ROUND(IF($M115="Y",VLOOKUP($N115,INDIRECT($O$3),S$8,0)*INDIRECT($N$2),VLOOKUP($N115,INDIRECT($O$3),S$8,0)),IF(LEFT($C115,1)="N",3,0))</f>
        <v>26.646999999999998</v>
      </c>
      <c r="T115" s="362" cm="1">
        <f t="array" aca="1" ref="T115" ca="1">ROUND(IF($M115="Y",VLOOKUP($N115,INDIRECT($O$3),T$8,0)*INDIRECT($N$2),VLOOKUP($N115,INDIRECT($O$3),T$8,0)),IF(LEFT($C115,1)="N",3,0))</f>
        <v>27.98</v>
      </c>
      <c r="U115" s="362" cm="1">
        <f t="array" aca="1" ref="U115" ca="1">ROUND(IF($M115="Y",VLOOKUP($N115,INDIRECT($O$3),U$8,0)*INDIRECT($N$2),VLOOKUP($N115,INDIRECT($O$3),U$8,0)),IF(LEFT($C115,1)="N",3,0))</f>
        <v>29.379000000000001</v>
      </c>
      <c r="W115" s="363" t="str">
        <f t="shared" si="74"/>
        <v>Y</v>
      </c>
      <c r="X115" s="313" t="str">
        <f t="shared" si="75"/>
        <v>07284C</v>
      </c>
      <c r="Y115" s="364" t="str">
        <f t="shared" si="76"/>
        <v>051</v>
      </c>
      <c r="Z115" s="313" t="str">
        <f t="shared" si="77"/>
        <v xml:space="preserve">Office Support Specialist II </v>
      </c>
      <c r="AA115" s="365">
        <f t="shared" ca="1" si="78"/>
        <v>24.17</v>
      </c>
      <c r="AB115" s="365">
        <f t="shared" ca="1" si="79"/>
        <v>25.378</v>
      </c>
      <c r="AC115" s="365">
        <f t="shared" ca="1" si="80"/>
        <v>26.646999999999998</v>
      </c>
      <c r="AD115" s="365">
        <f t="shared" ca="1" si="81"/>
        <v>27.98</v>
      </c>
      <c r="AE115" s="365">
        <f t="shared" ca="1" si="82"/>
        <v>29.379000000000001</v>
      </c>
    </row>
    <row r="116" spans="1:31">
      <c r="A116" s="357" t="s">
        <v>236</v>
      </c>
      <c r="B116" s="358" t="s">
        <v>105</v>
      </c>
      <c r="C116" s="357" t="s">
        <v>43</v>
      </c>
      <c r="D116" s="359" t="s">
        <v>237</v>
      </c>
      <c r="E116" s="357">
        <v>280</v>
      </c>
      <c r="F116" s="357">
        <v>6</v>
      </c>
      <c r="G116" s="360">
        <f t="shared" ca="1" si="83"/>
        <v>26.355</v>
      </c>
      <c r="H116" s="360">
        <f t="shared" ca="1" si="84"/>
        <v>27.673999999999999</v>
      </c>
      <c r="I116" s="360">
        <f t="shared" ca="1" si="85"/>
        <v>29.056999999999999</v>
      </c>
      <c r="J116" s="360">
        <f t="shared" ca="1" si="86"/>
        <v>30.510999999999999</v>
      </c>
      <c r="K116" s="360">
        <f t="shared" ca="1" si="87"/>
        <v>32.036000000000001</v>
      </c>
      <c r="L116" s="321"/>
      <c r="M116" s="293" t="s">
        <v>588</v>
      </c>
      <c r="N116" s="290" t="str">
        <f t="shared" si="88"/>
        <v>07285C</v>
      </c>
      <c r="O116" s="361" t="str">
        <f t="shared" si="89"/>
        <v>076</v>
      </c>
      <c r="P116" s="290" t="str">
        <f t="shared" si="90"/>
        <v xml:space="preserve">Office Support Specialist III </v>
      </c>
      <c r="Q116" s="362" cm="1">
        <f t="array" aca="1" ref="Q116" ca="1">ROUND(IF($M116="Y",VLOOKUP($N116,INDIRECT($O$3),Q$8,0)*INDIRECT($N$2),VLOOKUP($N116,INDIRECT($O$3),Q$8,0)),IF(LEFT($C116,1)="N",3,0))</f>
        <v>26.355</v>
      </c>
      <c r="R116" s="362" cm="1">
        <f t="array" aca="1" ref="R116" ca="1">ROUND(IF($M116="Y",VLOOKUP($N116,INDIRECT($O$3),R$8,0)*INDIRECT($N$2),VLOOKUP($N116,INDIRECT($O$3),R$8,0)),IF(LEFT($C116,1)="N",3,0))</f>
        <v>27.673999999999999</v>
      </c>
      <c r="S116" s="362" cm="1">
        <f t="array" aca="1" ref="S116" ca="1">ROUND(IF($M116="Y",VLOOKUP($N116,INDIRECT($O$3),S$8,0)*INDIRECT($N$2),VLOOKUP($N116,INDIRECT($O$3),S$8,0)),IF(LEFT($C116,1)="N",3,0))</f>
        <v>29.056999999999999</v>
      </c>
      <c r="T116" s="362" cm="1">
        <f t="array" aca="1" ref="T116" ca="1">ROUND(IF($M116="Y",VLOOKUP($N116,INDIRECT($O$3),T$8,0)*INDIRECT($N$2),VLOOKUP($N116,INDIRECT($O$3),T$8,0)),IF(LEFT($C116,1)="N",3,0))</f>
        <v>30.510999999999999</v>
      </c>
      <c r="U116" s="362" cm="1">
        <f t="array" aca="1" ref="U116" ca="1">ROUND(IF($M116="Y",VLOOKUP($N116,INDIRECT($O$3),U$8,0)*INDIRECT($N$2),VLOOKUP($N116,INDIRECT($O$3),U$8,0)),IF(LEFT($C116,1)="N",3,0))</f>
        <v>32.036000000000001</v>
      </c>
      <c r="W116" s="363" t="str">
        <f t="shared" ref="W116:W149" si="91">M116</f>
        <v>Y</v>
      </c>
      <c r="X116" s="313" t="str">
        <f t="shared" ref="X116:X149" si="92">N116</f>
        <v>07285C</v>
      </c>
      <c r="Y116" s="364" t="str">
        <f t="shared" ref="Y116:Y149" si="93">O116</f>
        <v>076</v>
      </c>
      <c r="Z116" s="313" t="str">
        <f t="shared" ref="Z116:Z149" si="94">P116</f>
        <v xml:space="preserve">Office Support Specialist III </v>
      </c>
      <c r="AA116" s="365">
        <f t="shared" ref="AA116:AA149" ca="1" si="95">IF(LEFT($C116,1)="N",Q116,ROUNDUP(Q116/2080,3))</f>
        <v>26.355</v>
      </c>
      <c r="AB116" s="365">
        <f t="shared" ref="AB116:AB149" ca="1" si="96">IF(LEFT($C116,1)="N",R116,ROUNDUP(R116/2080,3))</f>
        <v>27.673999999999999</v>
      </c>
      <c r="AC116" s="365">
        <f t="shared" ref="AC116:AC149" ca="1" si="97">IF(LEFT($C116,1)="N",S116,ROUNDUP(S116/2080,3))</f>
        <v>29.056999999999999</v>
      </c>
      <c r="AD116" s="365">
        <f t="shared" ref="AD116:AD149" ca="1" si="98">IF(LEFT($C116,1)="N",T116,ROUNDUP(T116/2080,3))</f>
        <v>30.510999999999999</v>
      </c>
      <c r="AE116" s="365">
        <f t="shared" ref="AE116:AE149" ca="1" si="99">IF(LEFT($C116,1)="N",U116,ROUNDUP(U116/2080,3))</f>
        <v>32.036000000000001</v>
      </c>
    </row>
    <row r="117" spans="1:31">
      <c r="A117" s="357" t="s">
        <v>240</v>
      </c>
      <c r="B117" s="358" t="s">
        <v>105</v>
      </c>
      <c r="C117" s="357" t="s">
        <v>43</v>
      </c>
      <c r="D117" s="359" t="s">
        <v>447</v>
      </c>
      <c r="E117" s="357">
        <v>280</v>
      </c>
      <c r="F117" s="357">
        <v>6</v>
      </c>
      <c r="G117" s="360">
        <f t="shared" ca="1" si="83"/>
        <v>26.355</v>
      </c>
      <c r="H117" s="360">
        <f t="shared" ca="1" si="84"/>
        <v>27.673999999999999</v>
      </c>
      <c r="I117" s="360">
        <f t="shared" ca="1" si="85"/>
        <v>29.056999999999999</v>
      </c>
      <c r="J117" s="360">
        <f t="shared" ca="1" si="86"/>
        <v>30.510999999999999</v>
      </c>
      <c r="K117" s="360">
        <f t="shared" ca="1" si="87"/>
        <v>32.036000000000001</v>
      </c>
      <c r="L117" s="321"/>
      <c r="M117" s="293" t="s">
        <v>588</v>
      </c>
      <c r="N117" s="290" t="str">
        <f t="shared" si="88"/>
        <v>07286C</v>
      </c>
      <c r="O117" s="361" t="str">
        <f t="shared" si="89"/>
        <v>076</v>
      </c>
      <c r="P117" s="290" t="str">
        <f t="shared" si="90"/>
        <v>Office Support Specialist III (Conf)</v>
      </c>
      <c r="Q117" s="362" cm="1">
        <f t="array" aca="1" ref="Q117" ca="1">ROUND(IF($M117="Y",VLOOKUP($N117,INDIRECT($O$3),Q$8,0)*INDIRECT($N$2),VLOOKUP($N117,INDIRECT($O$3),Q$8,0)),IF(LEFT($C117,1)="N",3,0))</f>
        <v>26.355</v>
      </c>
      <c r="R117" s="362" cm="1">
        <f t="array" aca="1" ref="R117" ca="1">ROUND(IF($M117="Y",VLOOKUP($N117,INDIRECT($O$3),R$8,0)*INDIRECT($N$2),VLOOKUP($N117,INDIRECT($O$3),R$8,0)),IF(LEFT($C117,1)="N",3,0))</f>
        <v>27.673999999999999</v>
      </c>
      <c r="S117" s="362" cm="1">
        <f t="array" aca="1" ref="S117" ca="1">ROUND(IF($M117="Y",VLOOKUP($N117,INDIRECT($O$3),S$8,0)*INDIRECT($N$2),VLOOKUP($N117,INDIRECT($O$3),S$8,0)),IF(LEFT($C117,1)="N",3,0))</f>
        <v>29.056999999999999</v>
      </c>
      <c r="T117" s="362" cm="1">
        <f t="array" aca="1" ref="T117" ca="1">ROUND(IF($M117="Y",VLOOKUP($N117,INDIRECT($O$3),T$8,0)*INDIRECT($N$2),VLOOKUP($N117,INDIRECT($O$3),T$8,0)),IF(LEFT($C117,1)="N",3,0))</f>
        <v>30.510999999999999</v>
      </c>
      <c r="U117" s="362" cm="1">
        <f t="array" aca="1" ref="U117" ca="1">ROUND(IF($M117="Y",VLOOKUP($N117,INDIRECT($O$3),U$8,0)*INDIRECT($N$2),VLOOKUP($N117,INDIRECT($O$3),U$8,0)),IF(LEFT($C117,1)="N",3,0))</f>
        <v>32.036000000000001</v>
      </c>
      <c r="W117" s="363" t="str">
        <f t="shared" si="91"/>
        <v>Y</v>
      </c>
      <c r="X117" s="313" t="str">
        <f t="shared" si="92"/>
        <v>07286C</v>
      </c>
      <c r="Y117" s="364" t="str">
        <f t="shared" si="93"/>
        <v>076</v>
      </c>
      <c r="Z117" s="313" t="str">
        <f t="shared" si="94"/>
        <v>Office Support Specialist III (Conf)</v>
      </c>
      <c r="AA117" s="365">
        <f t="shared" ca="1" si="95"/>
        <v>26.355</v>
      </c>
      <c r="AB117" s="365">
        <f t="shared" ca="1" si="96"/>
        <v>27.673999999999999</v>
      </c>
      <c r="AC117" s="365">
        <f t="shared" ca="1" si="97"/>
        <v>29.056999999999999</v>
      </c>
      <c r="AD117" s="365">
        <f t="shared" ca="1" si="98"/>
        <v>30.510999999999999</v>
      </c>
      <c r="AE117" s="365">
        <f t="shared" ca="1" si="99"/>
        <v>32.036000000000001</v>
      </c>
    </row>
    <row r="118" spans="1:31">
      <c r="A118" s="357" t="s">
        <v>469</v>
      </c>
      <c r="B118" s="358" t="s">
        <v>113</v>
      </c>
      <c r="C118" s="357" t="s">
        <v>43</v>
      </c>
      <c r="D118" s="359" t="s">
        <v>673</v>
      </c>
      <c r="E118" s="357">
        <v>308</v>
      </c>
      <c r="F118" s="357">
        <v>6</v>
      </c>
      <c r="G118" s="360">
        <f t="shared" ca="1" si="83"/>
        <v>28.513000000000002</v>
      </c>
      <c r="H118" s="360">
        <f t="shared" ca="1" si="84"/>
        <v>29.94</v>
      </c>
      <c r="I118" s="360">
        <f t="shared" ca="1" si="85"/>
        <v>31.436</v>
      </c>
      <c r="J118" s="360">
        <f t="shared" ca="1" si="86"/>
        <v>33.009</v>
      </c>
      <c r="K118" s="360">
        <f t="shared" ca="1" si="87"/>
        <v>34.658999999999999</v>
      </c>
      <c r="L118" s="321"/>
      <c r="M118" s="293" t="s">
        <v>588</v>
      </c>
      <c r="N118" s="290" t="str">
        <f t="shared" si="88"/>
        <v>06013C</v>
      </c>
      <c r="O118" s="361" t="str">
        <f t="shared" si="89"/>
        <v>140</v>
      </c>
      <c r="P118" s="290" t="str">
        <f t="shared" si="90"/>
        <v>Outreach &amp; Relocation Coordinator</v>
      </c>
      <c r="Q118" s="362" cm="1">
        <f t="array" aca="1" ref="Q118" ca="1">ROUND(IF($M118="Y",VLOOKUP($N118,INDIRECT($O$3),Q$8,0)*INDIRECT($N$2),VLOOKUP($N118,INDIRECT($O$3),Q$8,0)),IF(LEFT($C118,1)="N",3,0))</f>
        <v>28.513000000000002</v>
      </c>
      <c r="R118" s="362" cm="1">
        <f t="array" aca="1" ref="R118" ca="1">ROUND(IF($M118="Y",VLOOKUP($N118,INDIRECT($O$3),R$8,0)*INDIRECT($N$2),VLOOKUP($N118,INDIRECT($O$3),R$8,0)),IF(LEFT($C118,1)="N",3,0))</f>
        <v>29.94</v>
      </c>
      <c r="S118" s="362" cm="1">
        <f t="array" aca="1" ref="S118" ca="1">ROUND(IF($M118="Y",VLOOKUP($N118,INDIRECT($O$3),S$8,0)*INDIRECT($N$2),VLOOKUP($N118,INDIRECT($O$3),S$8,0)),IF(LEFT($C118,1)="N",3,0))</f>
        <v>31.436</v>
      </c>
      <c r="T118" s="362" cm="1">
        <f t="array" aca="1" ref="T118" ca="1">ROUND(IF($M118="Y",VLOOKUP($N118,INDIRECT($O$3),T$8,0)*INDIRECT($N$2),VLOOKUP($N118,INDIRECT($O$3),T$8,0)),IF(LEFT($C118,1)="N",3,0))</f>
        <v>33.009</v>
      </c>
      <c r="U118" s="362" cm="1">
        <f t="array" aca="1" ref="U118" ca="1">ROUND(IF($M118="Y",VLOOKUP($N118,INDIRECT($O$3),U$8,0)*INDIRECT($N$2),VLOOKUP($N118,INDIRECT($O$3),U$8,0)),IF(LEFT($C118,1)="N",3,0))</f>
        <v>34.658999999999999</v>
      </c>
      <c r="W118" s="363" t="str">
        <f t="shared" si="91"/>
        <v>Y</v>
      </c>
      <c r="X118" s="313" t="str">
        <f t="shared" si="92"/>
        <v>06013C</v>
      </c>
      <c r="Y118" s="364" t="str">
        <f t="shared" si="93"/>
        <v>140</v>
      </c>
      <c r="Z118" s="313" t="str">
        <f t="shared" si="94"/>
        <v>Outreach &amp; Relocation Coordinator</v>
      </c>
      <c r="AA118" s="365">
        <f t="shared" ca="1" si="95"/>
        <v>28.513000000000002</v>
      </c>
      <c r="AB118" s="365">
        <f t="shared" ca="1" si="96"/>
        <v>29.94</v>
      </c>
      <c r="AC118" s="365">
        <f t="shared" ca="1" si="97"/>
        <v>31.436</v>
      </c>
      <c r="AD118" s="365">
        <f t="shared" ca="1" si="98"/>
        <v>33.009</v>
      </c>
      <c r="AE118" s="365">
        <f t="shared" ca="1" si="99"/>
        <v>34.658999999999999</v>
      </c>
    </row>
    <row r="119" spans="1:31">
      <c r="A119" s="357" t="s">
        <v>242</v>
      </c>
      <c r="B119" s="358">
        <v>161</v>
      </c>
      <c r="C119" s="357" t="s">
        <v>43</v>
      </c>
      <c r="D119" s="359" t="s">
        <v>243</v>
      </c>
      <c r="E119" s="357">
        <v>287</v>
      </c>
      <c r="F119" s="357">
        <v>6</v>
      </c>
      <c r="G119" s="360">
        <f t="shared" ca="1" si="83"/>
        <v>27.427</v>
      </c>
      <c r="H119" s="360">
        <f t="shared" ca="1" si="84"/>
        <v>28.797000000000001</v>
      </c>
      <c r="I119" s="360">
        <f t="shared" ca="1" si="85"/>
        <v>30.236999999999998</v>
      </c>
      <c r="J119" s="360">
        <f t="shared" ca="1" si="86"/>
        <v>31.748999999999999</v>
      </c>
      <c r="K119" s="360">
        <f t="shared" ca="1" si="87"/>
        <v>33.335999999999999</v>
      </c>
      <c r="L119" s="321"/>
      <c r="M119" s="293" t="s">
        <v>588</v>
      </c>
      <c r="N119" s="290" t="str">
        <f t="shared" si="88"/>
        <v>07644C</v>
      </c>
      <c r="O119" s="361">
        <f t="shared" si="89"/>
        <v>161</v>
      </c>
      <c r="P119" s="290" t="str">
        <f t="shared" si="90"/>
        <v>Payroll Technician</v>
      </c>
      <c r="Q119" s="362" cm="1">
        <f t="array" aca="1" ref="Q119" ca="1">ROUND(IF($M119="Y",VLOOKUP($N119,INDIRECT($O$3),Q$8,0)*INDIRECT($N$2),VLOOKUP($N119,INDIRECT($O$3),Q$8,0)),IF(LEFT($C119,1)="N",3,0))</f>
        <v>27.427</v>
      </c>
      <c r="R119" s="362" cm="1">
        <f t="array" aca="1" ref="R119" ca="1">ROUND(IF($M119="Y",VLOOKUP($N119,INDIRECT($O$3),R$8,0)*INDIRECT($N$2),VLOOKUP($N119,INDIRECT($O$3),R$8,0)),IF(LEFT($C119,1)="N",3,0))</f>
        <v>28.797000000000001</v>
      </c>
      <c r="S119" s="362" cm="1">
        <f t="array" aca="1" ref="S119" ca="1">ROUND(IF($M119="Y",VLOOKUP($N119,INDIRECT($O$3),S$8,0)*INDIRECT($N$2),VLOOKUP($N119,INDIRECT($O$3),S$8,0)),IF(LEFT($C119,1)="N",3,0))</f>
        <v>30.236999999999998</v>
      </c>
      <c r="T119" s="362" cm="1">
        <f t="array" aca="1" ref="T119" ca="1">ROUND(IF($M119="Y",VLOOKUP($N119,INDIRECT($O$3),T$8,0)*INDIRECT($N$2),VLOOKUP($N119,INDIRECT($O$3),T$8,0)),IF(LEFT($C119,1)="N",3,0))</f>
        <v>31.748999999999999</v>
      </c>
      <c r="U119" s="362" cm="1">
        <f t="array" aca="1" ref="U119" ca="1">ROUND(IF($M119="Y",VLOOKUP($N119,INDIRECT($O$3),U$8,0)*INDIRECT($N$2),VLOOKUP($N119,INDIRECT($O$3),U$8,0)),IF(LEFT($C119,1)="N",3,0))</f>
        <v>33.335999999999999</v>
      </c>
      <c r="W119" s="363" t="str">
        <f t="shared" si="91"/>
        <v>Y</v>
      </c>
      <c r="X119" s="313" t="str">
        <f t="shared" si="92"/>
        <v>07644C</v>
      </c>
      <c r="Y119" s="364">
        <f t="shared" si="93"/>
        <v>161</v>
      </c>
      <c r="Z119" s="313" t="str">
        <f t="shared" si="94"/>
        <v>Payroll Technician</v>
      </c>
      <c r="AA119" s="365">
        <f t="shared" ca="1" si="95"/>
        <v>27.427</v>
      </c>
      <c r="AB119" s="365">
        <f t="shared" ca="1" si="96"/>
        <v>28.797000000000001</v>
      </c>
      <c r="AC119" s="365">
        <f t="shared" ca="1" si="97"/>
        <v>30.236999999999998</v>
      </c>
      <c r="AD119" s="365">
        <f t="shared" ca="1" si="98"/>
        <v>31.748999999999999</v>
      </c>
      <c r="AE119" s="365">
        <f t="shared" ca="1" si="99"/>
        <v>33.335999999999999</v>
      </c>
    </row>
    <row r="120" spans="1:31">
      <c r="A120" s="357" t="s">
        <v>244</v>
      </c>
      <c r="B120" s="358" t="s">
        <v>245</v>
      </c>
      <c r="C120" s="357" t="s">
        <v>43</v>
      </c>
      <c r="D120" s="359" t="s">
        <v>246</v>
      </c>
      <c r="E120" s="357">
        <v>413</v>
      </c>
      <c r="F120" s="357">
        <v>9</v>
      </c>
      <c r="G120" s="360">
        <f t="shared" ca="1" si="83"/>
        <v>36.131999999999998</v>
      </c>
      <c r="H120" s="360">
        <f t="shared" ca="1" si="84"/>
        <v>37.938000000000002</v>
      </c>
      <c r="I120" s="360">
        <f t="shared" ca="1" si="85"/>
        <v>39.835999999999999</v>
      </c>
      <c r="J120" s="360">
        <f t="shared" ca="1" si="86"/>
        <v>41.828000000000003</v>
      </c>
      <c r="K120" s="360">
        <f t="shared" ca="1" si="87"/>
        <v>43.917999999999999</v>
      </c>
      <c r="L120" s="321"/>
      <c r="M120" s="293" t="s">
        <v>588</v>
      </c>
      <c r="N120" s="290" t="str">
        <f t="shared" si="88"/>
        <v>07825C</v>
      </c>
      <c r="O120" s="361" t="str">
        <f t="shared" si="89"/>
        <v>103</v>
      </c>
      <c r="P120" s="290" t="str">
        <f t="shared" si="90"/>
        <v xml:space="preserve">Plan Examiner I  </v>
      </c>
      <c r="Q120" s="362" cm="1">
        <f t="array" aca="1" ref="Q120" ca="1">ROUND(IF($M120="Y",VLOOKUP($N120,INDIRECT($O$3),Q$8,0)*INDIRECT($N$2),VLOOKUP($N120,INDIRECT($O$3),Q$8,0)),IF(LEFT($C120,1)="N",3,0))</f>
        <v>36.131999999999998</v>
      </c>
      <c r="R120" s="362" cm="1">
        <f t="array" aca="1" ref="R120" ca="1">ROUND(IF($M120="Y",VLOOKUP($N120,INDIRECT($O$3),R$8,0)*INDIRECT($N$2),VLOOKUP($N120,INDIRECT($O$3),R$8,0)),IF(LEFT($C120,1)="N",3,0))</f>
        <v>37.938000000000002</v>
      </c>
      <c r="S120" s="362" cm="1">
        <f t="array" aca="1" ref="S120" ca="1">ROUND(IF($M120="Y",VLOOKUP($N120,INDIRECT($O$3),S$8,0)*INDIRECT($N$2),VLOOKUP($N120,INDIRECT($O$3),S$8,0)),IF(LEFT($C120,1)="N",3,0))</f>
        <v>39.835999999999999</v>
      </c>
      <c r="T120" s="362" cm="1">
        <f t="array" aca="1" ref="T120" ca="1">ROUND(IF($M120="Y",VLOOKUP($N120,INDIRECT($O$3),T$8,0)*INDIRECT($N$2),VLOOKUP($N120,INDIRECT($O$3),T$8,0)),IF(LEFT($C120,1)="N",3,0))</f>
        <v>41.828000000000003</v>
      </c>
      <c r="U120" s="362" cm="1">
        <f t="array" aca="1" ref="U120" ca="1">ROUND(IF($M120="Y",VLOOKUP($N120,INDIRECT($O$3),U$8,0)*INDIRECT($N$2),VLOOKUP($N120,INDIRECT($O$3),U$8,0)),IF(LEFT($C120,1)="N",3,0))</f>
        <v>43.917999999999999</v>
      </c>
      <c r="W120" s="363" t="str">
        <f t="shared" si="91"/>
        <v>Y</v>
      </c>
      <c r="X120" s="313" t="str">
        <f t="shared" si="92"/>
        <v>07825C</v>
      </c>
      <c r="Y120" s="364" t="str">
        <f t="shared" si="93"/>
        <v>103</v>
      </c>
      <c r="Z120" s="313" t="str">
        <f t="shared" si="94"/>
        <v xml:space="preserve">Plan Examiner I  </v>
      </c>
      <c r="AA120" s="365">
        <f t="shared" ca="1" si="95"/>
        <v>36.131999999999998</v>
      </c>
      <c r="AB120" s="365">
        <f t="shared" ca="1" si="96"/>
        <v>37.938000000000002</v>
      </c>
      <c r="AC120" s="365">
        <f t="shared" ca="1" si="97"/>
        <v>39.835999999999999</v>
      </c>
      <c r="AD120" s="365">
        <f t="shared" ca="1" si="98"/>
        <v>41.828000000000003</v>
      </c>
      <c r="AE120" s="365">
        <f t="shared" ca="1" si="99"/>
        <v>43.917999999999999</v>
      </c>
    </row>
    <row r="121" spans="1:31">
      <c r="A121" s="357" t="s">
        <v>249</v>
      </c>
      <c r="B121" s="358" t="s">
        <v>250</v>
      </c>
      <c r="C121" s="357" t="s">
        <v>43</v>
      </c>
      <c r="D121" s="359" t="s">
        <v>251</v>
      </c>
      <c r="E121" s="357">
        <v>240</v>
      </c>
      <c r="F121" s="357">
        <v>5</v>
      </c>
      <c r="G121" s="360">
        <f t="shared" ca="1" si="83"/>
        <v>23.29</v>
      </c>
      <c r="H121" s="360">
        <f t="shared" si="84"/>
        <v>0</v>
      </c>
      <c r="I121" s="360">
        <f t="shared" si="85"/>
        <v>0</v>
      </c>
      <c r="J121" s="360">
        <f t="shared" si="86"/>
        <v>0</v>
      </c>
      <c r="K121" s="360">
        <f t="shared" si="87"/>
        <v>0</v>
      </c>
      <c r="L121" s="321"/>
      <c r="M121" s="293" t="s">
        <v>588</v>
      </c>
      <c r="N121" s="290" t="str">
        <f t="shared" si="88"/>
        <v>08080C</v>
      </c>
      <c r="O121" s="361" t="str">
        <f t="shared" si="89"/>
        <v>121</v>
      </c>
      <c r="P121" s="290" t="str">
        <f t="shared" si="90"/>
        <v xml:space="preserve">Police Cadet </v>
      </c>
      <c r="Q121" s="362" cm="1">
        <f t="array" aca="1" ref="Q121" ca="1">ROUND(IF($M121="Y",VLOOKUP($N121,INDIRECT($O$3),Q$8,0)*INDIRECT($N$2),VLOOKUP($N121,INDIRECT($O$3),Q$8,0)),IF(LEFT($C121,1)="N",3,0))</f>
        <v>23.29</v>
      </c>
      <c r="R121" s="362"/>
      <c r="S121" s="362"/>
      <c r="T121" s="362"/>
      <c r="U121" s="362"/>
      <c r="W121" s="363" t="str">
        <f t="shared" si="91"/>
        <v>Y</v>
      </c>
      <c r="X121" s="313" t="str">
        <f t="shared" si="92"/>
        <v>08080C</v>
      </c>
      <c r="Y121" s="364" t="str">
        <f t="shared" si="93"/>
        <v>121</v>
      </c>
      <c r="Z121" s="313" t="str">
        <f t="shared" si="94"/>
        <v xml:space="preserve">Police Cadet </v>
      </c>
      <c r="AA121" s="365">
        <f t="shared" ca="1" si="95"/>
        <v>23.29</v>
      </c>
      <c r="AB121" s="365">
        <f t="shared" si="96"/>
        <v>0</v>
      </c>
      <c r="AC121" s="365">
        <f t="shared" si="97"/>
        <v>0</v>
      </c>
      <c r="AD121" s="365">
        <f t="shared" si="98"/>
        <v>0</v>
      </c>
      <c r="AE121" s="365">
        <f t="shared" si="99"/>
        <v>0</v>
      </c>
    </row>
    <row r="122" spans="1:31">
      <c r="A122" s="357" t="s">
        <v>561</v>
      </c>
      <c r="B122" s="358" t="s">
        <v>562</v>
      </c>
      <c r="C122" s="357" t="s">
        <v>43</v>
      </c>
      <c r="D122" s="359" t="s">
        <v>560</v>
      </c>
      <c r="E122" s="357">
        <v>350</v>
      </c>
      <c r="F122" s="357">
        <v>7</v>
      </c>
      <c r="G122" s="360">
        <f t="shared" ca="1" si="83"/>
        <v>31.79</v>
      </c>
      <c r="H122" s="360">
        <f t="shared" ca="1" si="84"/>
        <v>33.377000000000002</v>
      </c>
      <c r="I122" s="360">
        <f t="shared" ca="1" si="85"/>
        <v>35.045999999999999</v>
      </c>
      <c r="J122" s="360">
        <f t="shared" ca="1" si="86"/>
        <v>36.798999999999999</v>
      </c>
      <c r="K122" s="360">
        <f t="shared" ca="1" si="87"/>
        <v>38.639000000000003</v>
      </c>
      <c r="L122" s="321"/>
      <c r="M122" s="293" t="s">
        <v>588</v>
      </c>
      <c r="N122" s="290" t="str">
        <f t="shared" si="88"/>
        <v>53007C</v>
      </c>
      <c r="O122" s="361" t="str">
        <f t="shared" si="89"/>
        <v>125</v>
      </c>
      <c r="P122" s="290" t="str">
        <f t="shared" si="90"/>
        <v>Police Support Specialist</v>
      </c>
      <c r="Q122" s="362" cm="1">
        <f t="array" aca="1" ref="Q122" ca="1">ROUND(IF($M122="Y",VLOOKUP($N122,INDIRECT($O$3),Q$8,0)*INDIRECT($N$2),VLOOKUP($N122,INDIRECT($O$3),Q$8,0)),IF(LEFT($C122,1)="N",3,0))</f>
        <v>31.79</v>
      </c>
      <c r="R122" s="362" cm="1">
        <f t="array" aca="1" ref="R122" ca="1">ROUND(IF($M122="Y",VLOOKUP($N122,INDIRECT($O$3),R$8,0)*INDIRECT($N$2),VLOOKUP($N122,INDIRECT($O$3),R$8,0)),IF(LEFT($C122,1)="N",3,0))</f>
        <v>33.377000000000002</v>
      </c>
      <c r="S122" s="362" cm="1">
        <f t="array" aca="1" ref="S122" ca="1">ROUND(IF($M122="Y",VLOOKUP($N122,INDIRECT($O$3),S$8,0)*INDIRECT($N$2),VLOOKUP($N122,INDIRECT($O$3),S$8,0)),IF(LEFT($C122,1)="N",3,0))</f>
        <v>35.045999999999999</v>
      </c>
      <c r="T122" s="362" cm="1">
        <f t="array" aca="1" ref="T122" ca="1">ROUND(IF($M122="Y",VLOOKUP($N122,INDIRECT($O$3),T$8,0)*INDIRECT($N$2),VLOOKUP($N122,INDIRECT($O$3),T$8,0)),IF(LEFT($C122,1)="N",3,0))</f>
        <v>36.798999999999999</v>
      </c>
      <c r="U122" s="362" cm="1">
        <f t="array" aca="1" ref="U122" ca="1">ROUND(IF($M122="Y",VLOOKUP($N122,INDIRECT($O$3),U$8,0)*INDIRECT($N$2),VLOOKUP($N122,INDIRECT($O$3),U$8,0)),IF(LEFT($C122,1)="N",3,0))</f>
        <v>38.639000000000003</v>
      </c>
      <c r="W122" s="363" t="str">
        <f t="shared" si="91"/>
        <v>Y</v>
      </c>
      <c r="X122" s="313" t="str">
        <f t="shared" si="92"/>
        <v>53007C</v>
      </c>
      <c r="Y122" s="364" t="str">
        <f t="shared" si="93"/>
        <v>125</v>
      </c>
      <c r="Z122" s="313" t="str">
        <f t="shared" si="94"/>
        <v>Police Support Specialist</v>
      </c>
      <c r="AA122" s="365">
        <f t="shared" ca="1" si="95"/>
        <v>31.79</v>
      </c>
      <c r="AB122" s="365">
        <f t="shared" ca="1" si="96"/>
        <v>33.377000000000002</v>
      </c>
      <c r="AC122" s="365">
        <f t="shared" ca="1" si="97"/>
        <v>35.045999999999999</v>
      </c>
      <c r="AD122" s="365">
        <f t="shared" ca="1" si="98"/>
        <v>36.798999999999999</v>
      </c>
      <c r="AE122" s="365">
        <f t="shared" ca="1" si="99"/>
        <v>38.639000000000003</v>
      </c>
    </row>
    <row r="123" spans="1:31">
      <c r="A123" s="357" t="s">
        <v>254</v>
      </c>
      <c r="B123" s="358" t="s">
        <v>76</v>
      </c>
      <c r="C123" s="357" t="s">
        <v>43</v>
      </c>
      <c r="D123" s="359" t="s">
        <v>255</v>
      </c>
      <c r="E123" s="357">
        <v>268</v>
      </c>
      <c r="F123" s="357">
        <v>5</v>
      </c>
      <c r="G123" s="360">
        <f t="shared" ca="1" si="83"/>
        <v>25.279</v>
      </c>
      <c r="H123" s="360">
        <f t="shared" ca="1" si="84"/>
        <v>26.545000000000002</v>
      </c>
      <c r="I123" s="360">
        <f t="shared" ca="1" si="85"/>
        <v>27.87</v>
      </c>
      <c r="J123" s="360">
        <f t="shared" ca="1" si="86"/>
        <v>29.263999999999999</v>
      </c>
      <c r="K123" s="360">
        <f t="shared" ca="1" si="87"/>
        <v>30.728000000000002</v>
      </c>
      <c r="L123" s="321"/>
      <c r="M123" s="293" t="s">
        <v>588</v>
      </c>
      <c r="N123" s="290" t="str">
        <f t="shared" si="88"/>
        <v>08241C</v>
      </c>
      <c r="O123" s="361" t="str">
        <f t="shared" si="89"/>
        <v>060</v>
      </c>
      <c r="P123" s="290" t="str">
        <f t="shared" si="90"/>
        <v xml:space="preserve">Police Support Technician I </v>
      </c>
      <c r="Q123" s="362" cm="1">
        <f t="array" aca="1" ref="Q123" ca="1">ROUND(IF($M123="Y",VLOOKUP($N123,INDIRECT($O$3),Q$8,0)*INDIRECT($N$2),VLOOKUP($N123,INDIRECT($O$3),Q$8,0)),IF(LEFT($C123,1)="N",3,0))</f>
        <v>25.279</v>
      </c>
      <c r="R123" s="362" cm="1">
        <f t="array" aca="1" ref="R123" ca="1">ROUND(IF($M123="Y",VLOOKUP($N123,INDIRECT($O$3),R$8,0)*INDIRECT($N$2),VLOOKUP($N123,INDIRECT($O$3),R$8,0)),IF(LEFT($C123,1)="N",3,0))</f>
        <v>26.545000000000002</v>
      </c>
      <c r="S123" s="362" cm="1">
        <f t="array" aca="1" ref="S123" ca="1">ROUND(IF($M123="Y",VLOOKUP($N123,INDIRECT($O$3),S$8,0)*INDIRECT($N$2),VLOOKUP($N123,INDIRECT($O$3),S$8,0)),IF(LEFT($C123,1)="N",3,0))</f>
        <v>27.87</v>
      </c>
      <c r="T123" s="362" cm="1">
        <f t="array" aca="1" ref="T123" ca="1">ROUND(IF($M123="Y",VLOOKUP($N123,INDIRECT($O$3),T$8,0)*INDIRECT($N$2),VLOOKUP($N123,INDIRECT($O$3),T$8,0)),IF(LEFT($C123,1)="N",3,0))</f>
        <v>29.263999999999999</v>
      </c>
      <c r="U123" s="362" cm="1">
        <f t="array" aca="1" ref="U123" ca="1">ROUND(IF($M123="Y",VLOOKUP($N123,INDIRECT($O$3),U$8,0)*INDIRECT($N$2),VLOOKUP($N123,INDIRECT($O$3),U$8,0)),IF(LEFT($C123,1)="N",3,0))</f>
        <v>30.728000000000002</v>
      </c>
      <c r="W123" s="363" t="str">
        <f t="shared" si="91"/>
        <v>Y</v>
      </c>
      <c r="X123" s="313" t="str">
        <f t="shared" si="92"/>
        <v>08241C</v>
      </c>
      <c r="Y123" s="364" t="str">
        <f t="shared" si="93"/>
        <v>060</v>
      </c>
      <c r="Z123" s="313" t="str">
        <f t="shared" si="94"/>
        <v xml:space="preserve">Police Support Technician I </v>
      </c>
      <c r="AA123" s="365">
        <f t="shared" ca="1" si="95"/>
        <v>25.279</v>
      </c>
      <c r="AB123" s="365">
        <f t="shared" ca="1" si="96"/>
        <v>26.545000000000002</v>
      </c>
      <c r="AC123" s="365">
        <f t="shared" ca="1" si="97"/>
        <v>27.87</v>
      </c>
      <c r="AD123" s="365">
        <f t="shared" ca="1" si="98"/>
        <v>29.263999999999999</v>
      </c>
      <c r="AE123" s="365">
        <f t="shared" ca="1" si="99"/>
        <v>30.728000000000002</v>
      </c>
    </row>
    <row r="124" spans="1:31">
      <c r="A124" s="357" t="s">
        <v>256</v>
      </c>
      <c r="B124" s="358">
        <v>140</v>
      </c>
      <c r="C124" s="357" t="s">
        <v>43</v>
      </c>
      <c r="D124" s="359" t="s">
        <v>257</v>
      </c>
      <c r="E124" s="357">
        <v>308</v>
      </c>
      <c r="F124" s="357">
        <v>6</v>
      </c>
      <c r="G124" s="360">
        <f t="shared" ca="1" si="83"/>
        <v>28.513000000000002</v>
      </c>
      <c r="H124" s="360">
        <f t="shared" ca="1" si="84"/>
        <v>29.94</v>
      </c>
      <c r="I124" s="360">
        <f t="shared" ca="1" si="85"/>
        <v>31.436</v>
      </c>
      <c r="J124" s="360">
        <f t="shared" ca="1" si="86"/>
        <v>33.009</v>
      </c>
      <c r="K124" s="360">
        <f t="shared" ca="1" si="87"/>
        <v>34.658999999999999</v>
      </c>
      <c r="L124" s="321"/>
      <c r="M124" s="293" t="s">
        <v>588</v>
      </c>
      <c r="N124" s="290" t="str">
        <f t="shared" si="88"/>
        <v>08240C</v>
      </c>
      <c r="O124" s="361">
        <f t="shared" si="89"/>
        <v>140</v>
      </c>
      <c r="P124" s="290" t="str">
        <f t="shared" si="90"/>
        <v xml:space="preserve">Police Support Technician II </v>
      </c>
      <c r="Q124" s="362" cm="1">
        <f t="array" aca="1" ref="Q124" ca="1">ROUND(IF($M124="Y",VLOOKUP($N124,INDIRECT($O$3),Q$8,0)*INDIRECT($N$2),VLOOKUP($N124,INDIRECT($O$3),Q$8,0)),IF(LEFT($C124,1)="N",3,0))</f>
        <v>28.513000000000002</v>
      </c>
      <c r="R124" s="362" cm="1">
        <f t="array" aca="1" ref="R124" ca="1">ROUND(IF($M124="Y",VLOOKUP($N124,INDIRECT($O$3),R$8,0)*INDIRECT($N$2),VLOOKUP($N124,INDIRECT($O$3),R$8,0)),IF(LEFT($C124,1)="N",3,0))</f>
        <v>29.94</v>
      </c>
      <c r="S124" s="362" cm="1">
        <f t="array" aca="1" ref="S124" ca="1">ROUND(IF($M124="Y",VLOOKUP($N124,INDIRECT($O$3),S$8,0)*INDIRECT($N$2),VLOOKUP($N124,INDIRECT($O$3),S$8,0)),IF(LEFT($C124,1)="N",3,0))</f>
        <v>31.436</v>
      </c>
      <c r="T124" s="362" cm="1">
        <f t="array" aca="1" ref="T124" ca="1">ROUND(IF($M124="Y",VLOOKUP($N124,INDIRECT($O$3),T$8,0)*INDIRECT($N$2),VLOOKUP($N124,INDIRECT($O$3),T$8,0)),IF(LEFT($C124,1)="N",3,0))</f>
        <v>33.009</v>
      </c>
      <c r="U124" s="362" cm="1">
        <f t="array" aca="1" ref="U124" ca="1">ROUND(IF($M124="Y",VLOOKUP($N124,INDIRECT($O$3),U$8,0)*INDIRECT($N$2),VLOOKUP($N124,INDIRECT($O$3),U$8,0)),IF(LEFT($C124,1)="N",3,0))</f>
        <v>34.658999999999999</v>
      </c>
      <c r="W124" s="363" t="str">
        <f t="shared" si="91"/>
        <v>Y</v>
      </c>
      <c r="X124" s="313" t="str">
        <f t="shared" si="92"/>
        <v>08240C</v>
      </c>
      <c r="Y124" s="364">
        <f t="shared" si="93"/>
        <v>140</v>
      </c>
      <c r="Z124" s="313" t="str">
        <f t="shared" si="94"/>
        <v xml:space="preserve">Police Support Technician II </v>
      </c>
      <c r="AA124" s="365">
        <f t="shared" ca="1" si="95"/>
        <v>28.513000000000002</v>
      </c>
      <c r="AB124" s="365">
        <f t="shared" ca="1" si="96"/>
        <v>29.94</v>
      </c>
      <c r="AC124" s="365">
        <f t="shared" ca="1" si="97"/>
        <v>31.436</v>
      </c>
      <c r="AD124" s="365">
        <f t="shared" ca="1" si="98"/>
        <v>33.009</v>
      </c>
      <c r="AE124" s="365">
        <f t="shared" ca="1" si="99"/>
        <v>34.658999999999999</v>
      </c>
    </row>
    <row r="125" spans="1:31">
      <c r="A125" s="368" t="s">
        <v>35</v>
      </c>
      <c r="B125" s="358" t="s">
        <v>36</v>
      </c>
      <c r="C125" s="368" t="s">
        <v>21</v>
      </c>
      <c r="D125" s="369" t="s">
        <v>37</v>
      </c>
      <c r="E125" s="368">
        <v>523</v>
      </c>
      <c r="F125" s="368">
        <v>11</v>
      </c>
      <c r="G125" s="360">
        <f t="shared" ca="1" si="83"/>
        <v>92930</v>
      </c>
      <c r="H125" s="360">
        <f t="shared" ca="1" si="84"/>
        <v>97576</v>
      </c>
      <c r="I125" s="360">
        <f t="shared" ca="1" si="85"/>
        <v>102455</v>
      </c>
      <c r="J125" s="360">
        <f t="shared" ca="1" si="86"/>
        <v>107578</v>
      </c>
      <c r="K125" s="360">
        <f t="shared" ca="1" si="87"/>
        <v>112958</v>
      </c>
      <c r="L125" s="321"/>
      <c r="M125" s="293" t="s">
        <v>588</v>
      </c>
      <c r="N125" s="290" t="str">
        <f t="shared" si="88"/>
        <v>52900C</v>
      </c>
      <c r="O125" s="361" t="str">
        <f t="shared" si="89"/>
        <v>117</v>
      </c>
      <c r="P125" s="290" t="str">
        <f t="shared" si="90"/>
        <v xml:space="preserve">Principal Project Crd (CPED) </v>
      </c>
      <c r="Q125" s="362" cm="1">
        <f t="array" aca="1" ref="Q125" ca="1">ROUND(IF($M125="Y",VLOOKUP($N125,INDIRECT($O$3),Q$8,0)*INDIRECT($N$2),VLOOKUP($N125,INDIRECT($O$3),Q$8,0)),IF(LEFT($C125,1)="N",3,0))</f>
        <v>92930</v>
      </c>
      <c r="R125" s="362" cm="1">
        <f t="array" aca="1" ref="R125" ca="1">ROUND(IF($M125="Y",VLOOKUP($N125,INDIRECT($O$3),R$8,0)*INDIRECT($N$2),VLOOKUP($N125,INDIRECT($O$3),R$8,0)),IF(LEFT($C125,1)="N",3,0))</f>
        <v>97576</v>
      </c>
      <c r="S125" s="362" cm="1">
        <f t="array" aca="1" ref="S125" ca="1">ROUND(IF($M125="Y",VLOOKUP($N125,INDIRECT($O$3),S$8,0)*INDIRECT($N$2),VLOOKUP($N125,INDIRECT($O$3),S$8,0)),IF(LEFT($C125,1)="N",3,0))</f>
        <v>102455</v>
      </c>
      <c r="T125" s="362" cm="1">
        <f t="array" aca="1" ref="T125" ca="1">ROUND(IF($M125="Y",VLOOKUP($N125,INDIRECT($O$3),T$8,0)*INDIRECT($N$2),VLOOKUP($N125,INDIRECT($O$3),T$8,0)),IF(LEFT($C125,1)="N",3,0))</f>
        <v>107578</v>
      </c>
      <c r="U125" s="362" cm="1">
        <f t="array" aca="1" ref="U125" ca="1">ROUND(IF($M125="Y",VLOOKUP($N125,INDIRECT($O$3),U$8,0)*INDIRECT($N$2),VLOOKUP($N125,INDIRECT($O$3),U$8,0)),IF(LEFT($C125,1)="N",3,0))</f>
        <v>112958</v>
      </c>
      <c r="W125" s="363" t="str">
        <f t="shared" si="91"/>
        <v>Y</v>
      </c>
      <c r="X125" s="313" t="str">
        <f t="shared" si="92"/>
        <v>52900C</v>
      </c>
      <c r="Y125" s="364" t="str">
        <f t="shared" si="93"/>
        <v>117</v>
      </c>
      <c r="Z125" s="313" t="str">
        <f t="shared" si="94"/>
        <v xml:space="preserve">Principal Project Crd (CPED) </v>
      </c>
      <c r="AA125" s="365">
        <f t="shared" ca="1" si="95"/>
        <v>44.677999999999997</v>
      </c>
      <c r="AB125" s="365">
        <f t="shared" ca="1" si="96"/>
        <v>46.911999999999999</v>
      </c>
      <c r="AC125" s="365">
        <f t="shared" ca="1" si="97"/>
        <v>49.257999999999996</v>
      </c>
      <c r="AD125" s="365">
        <f t="shared" ca="1" si="98"/>
        <v>51.720999999999997</v>
      </c>
      <c r="AE125" s="365">
        <f t="shared" ca="1" si="99"/>
        <v>54.306999999999995</v>
      </c>
    </row>
    <row r="126" spans="1:31">
      <c r="A126" s="357" t="s">
        <v>719</v>
      </c>
      <c r="B126" s="358">
        <v>7</v>
      </c>
      <c r="C126" s="357" t="s">
        <v>43</v>
      </c>
      <c r="D126" s="359" t="s">
        <v>506</v>
      </c>
      <c r="E126" s="357">
        <v>338</v>
      </c>
      <c r="F126" s="357">
        <v>7</v>
      </c>
      <c r="G126" s="360">
        <f t="shared" ca="1" si="83"/>
        <v>30.664999999999999</v>
      </c>
      <c r="H126" s="360">
        <f t="shared" ca="1" si="84"/>
        <v>32.207999999999998</v>
      </c>
      <c r="I126" s="360">
        <f t="shared" ca="1" si="85"/>
        <v>33.814</v>
      </c>
      <c r="J126" s="360">
        <f t="shared" ca="1" si="86"/>
        <v>35.506</v>
      </c>
      <c r="K126" s="360">
        <f t="shared" ca="1" si="87"/>
        <v>37.286999999999999</v>
      </c>
      <c r="L126" s="321"/>
      <c r="M126" s="293" t="s">
        <v>588</v>
      </c>
      <c r="N126" s="290" t="str">
        <f t="shared" si="88"/>
        <v>52950C</v>
      </c>
      <c r="O126" s="361">
        <f t="shared" si="89"/>
        <v>7</v>
      </c>
      <c r="P126" s="290" t="str">
        <f t="shared" si="90"/>
        <v>Process Logic Control Technician</v>
      </c>
      <c r="Q126" s="362" cm="1">
        <f t="array" aca="1" ref="Q126" ca="1">ROUND(IF($M126="Y",VLOOKUP($N126,INDIRECT($O$3),Q$8,0)*INDIRECT($N$2),VLOOKUP($N126,INDIRECT($O$3),Q$8,0)),IF(LEFT($C126,1)="N",3,0))</f>
        <v>30.664999999999999</v>
      </c>
      <c r="R126" s="362" cm="1">
        <f t="array" aca="1" ref="R126" ca="1">ROUND(IF($M126="Y",VLOOKUP($N126,INDIRECT($O$3),R$8,0)*INDIRECT($N$2),VLOOKUP($N126,INDIRECT($O$3),R$8,0)),IF(LEFT($C126,1)="N",3,0))</f>
        <v>32.207999999999998</v>
      </c>
      <c r="S126" s="362" cm="1">
        <f t="array" aca="1" ref="S126" ca="1">ROUND(IF($M126="Y",VLOOKUP($N126,INDIRECT($O$3),S$8,0)*INDIRECT($N$2),VLOOKUP($N126,INDIRECT($O$3),S$8,0)),IF(LEFT($C126,1)="N",3,0))</f>
        <v>33.814</v>
      </c>
      <c r="T126" s="362" cm="1">
        <f t="array" aca="1" ref="T126" ca="1">ROUND(IF($M126="Y",VLOOKUP($N126,INDIRECT($O$3),T$8,0)*INDIRECT($N$2),VLOOKUP($N126,INDIRECT($O$3),T$8,0)),IF(LEFT($C126,1)="N",3,0))</f>
        <v>35.506</v>
      </c>
      <c r="U126" s="362" cm="1">
        <f t="array" aca="1" ref="U126" ca="1">ROUND(IF($M126="Y",VLOOKUP($N126,INDIRECT($O$3),U$8,0)*INDIRECT($N$2),VLOOKUP($N126,INDIRECT($O$3),U$8,0)),IF(LEFT($C126,1)="N",3,0))</f>
        <v>37.286999999999999</v>
      </c>
      <c r="W126" s="363" t="str">
        <f t="shared" si="91"/>
        <v>Y</v>
      </c>
      <c r="X126" s="313" t="str">
        <f t="shared" si="92"/>
        <v>52950C</v>
      </c>
      <c r="Y126" s="364">
        <f t="shared" si="93"/>
        <v>7</v>
      </c>
      <c r="Z126" s="313" t="str">
        <f t="shared" si="94"/>
        <v>Process Logic Control Technician</v>
      </c>
      <c r="AA126" s="365">
        <f t="shared" ca="1" si="95"/>
        <v>30.664999999999999</v>
      </c>
      <c r="AB126" s="365">
        <f t="shared" ca="1" si="96"/>
        <v>32.207999999999998</v>
      </c>
      <c r="AC126" s="365">
        <f t="shared" ca="1" si="97"/>
        <v>33.814</v>
      </c>
      <c r="AD126" s="365">
        <f t="shared" ca="1" si="98"/>
        <v>35.506</v>
      </c>
      <c r="AE126" s="365">
        <f t="shared" ca="1" si="99"/>
        <v>37.286999999999999</v>
      </c>
    </row>
    <row r="127" spans="1:31">
      <c r="A127" s="357" t="s">
        <v>258</v>
      </c>
      <c r="B127" s="358" t="s">
        <v>259</v>
      </c>
      <c r="C127" s="357" t="s">
        <v>43</v>
      </c>
      <c r="D127" s="359" t="s">
        <v>260</v>
      </c>
      <c r="E127" s="357">
        <v>280</v>
      </c>
      <c r="F127" s="357">
        <v>6</v>
      </c>
      <c r="G127" s="360">
        <f t="shared" ca="1" si="83"/>
        <v>26.355</v>
      </c>
      <c r="H127" s="360">
        <f t="shared" ca="1" si="84"/>
        <v>27.673999999999999</v>
      </c>
      <c r="I127" s="360">
        <f t="shared" ca="1" si="85"/>
        <v>29.056999999999999</v>
      </c>
      <c r="J127" s="360">
        <f t="shared" ca="1" si="86"/>
        <v>30.510999999999999</v>
      </c>
      <c r="K127" s="360">
        <f t="shared" ca="1" si="87"/>
        <v>32.036000000000001</v>
      </c>
      <c r="L127" s="321"/>
      <c r="M127" s="293" t="s">
        <v>588</v>
      </c>
      <c r="N127" s="290" t="str">
        <f t="shared" si="88"/>
        <v>08340C</v>
      </c>
      <c r="O127" s="361" t="str">
        <f t="shared" si="89"/>
        <v>160</v>
      </c>
      <c r="P127" s="290" t="str">
        <f t="shared" si="90"/>
        <v xml:space="preserve">Program Aide II </v>
      </c>
      <c r="Q127" s="362" cm="1">
        <f t="array" aca="1" ref="Q127" ca="1">ROUND(IF($M127="Y",VLOOKUP($N127,INDIRECT($O$3),Q$8,0)*INDIRECT($N$2),VLOOKUP($N127,INDIRECT($O$3),Q$8,0)),IF(LEFT($C127,1)="N",3,0))</f>
        <v>26.355</v>
      </c>
      <c r="R127" s="362" cm="1">
        <f t="array" aca="1" ref="R127" ca="1">ROUND(IF($M127="Y",VLOOKUP($N127,INDIRECT($O$3),R$8,0)*INDIRECT($N$2),VLOOKUP($N127,INDIRECT($O$3),R$8,0)),IF(LEFT($C127,1)="N",3,0))</f>
        <v>27.673999999999999</v>
      </c>
      <c r="S127" s="362" cm="1">
        <f t="array" aca="1" ref="S127" ca="1">ROUND(IF($M127="Y",VLOOKUP($N127,INDIRECT($O$3),S$8,0)*INDIRECT($N$2),VLOOKUP($N127,INDIRECT($O$3),S$8,0)),IF(LEFT($C127,1)="N",3,0))</f>
        <v>29.056999999999999</v>
      </c>
      <c r="T127" s="362" cm="1">
        <f t="array" aca="1" ref="T127" ca="1">ROUND(IF($M127="Y",VLOOKUP($N127,INDIRECT($O$3),T$8,0)*INDIRECT($N$2),VLOOKUP($N127,INDIRECT($O$3),T$8,0)),IF(LEFT($C127,1)="N",3,0))</f>
        <v>30.510999999999999</v>
      </c>
      <c r="U127" s="362" cm="1">
        <f t="array" aca="1" ref="U127" ca="1">ROUND(IF($M127="Y",VLOOKUP($N127,INDIRECT($O$3),U$8,0)*INDIRECT($N$2),VLOOKUP($N127,INDIRECT($O$3),U$8,0)),IF(LEFT($C127,1)="N",3,0))</f>
        <v>32.036000000000001</v>
      </c>
      <c r="W127" s="363" t="str">
        <f t="shared" si="91"/>
        <v>Y</v>
      </c>
      <c r="X127" s="313" t="str">
        <f t="shared" si="92"/>
        <v>08340C</v>
      </c>
      <c r="Y127" s="364" t="str">
        <f t="shared" si="93"/>
        <v>160</v>
      </c>
      <c r="Z127" s="313" t="str">
        <f t="shared" si="94"/>
        <v xml:space="preserve">Program Aide II </v>
      </c>
      <c r="AA127" s="365">
        <f t="shared" ca="1" si="95"/>
        <v>26.355</v>
      </c>
      <c r="AB127" s="365">
        <f t="shared" ca="1" si="96"/>
        <v>27.673999999999999</v>
      </c>
      <c r="AC127" s="365">
        <f t="shared" ca="1" si="97"/>
        <v>29.056999999999999</v>
      </c>
      <c r="AD127" s="365">
        <f t="shared" ca="1" si="98"/>
        <v>30.510999999999999</v>
      </c>
      <c r="AE127" s="365">
        <f t="shared" ca="1" si="99"/>
        <v>32.036000000000001</v>
      </c>
    </row>
    <row r="128" spans="1:31">
      <c r="A128" s="357" t="s">
        <v>530</v>
      </c>
      <c r="B128" s="358" t="s">
        <v>118</v>
      </c>
      <c r="C128" s="357" t="s">
        <v>43</v>
      </c>
      <c r="D128" s="359" t="s">
        <v>529</v>
      </c>
      <c r="E128" s="357">
        <v>295</v>
      </c>
      <c r="F128" s="357">
        <v>6</v>
      </c>
      <c r="G128" s="360">
        <f t="shared" ca="1" si="83"/>
        <v>27.427</v>
      </c>
      <c r="H128" s="360">
        <f t="shared" ca="1" si="84"/>
        <v>28.797000000000001</v>
      </c>
      <c r="I128" s="360">
        <f t="shared" ca="1" si="85"/>
        <v>30.236999999999998</v>
      </c>
      <c r="J128" s="360">
        <f t="shared" ca="1" si="86"/>
        <v>31.75</v>
      </c>
      <c r="K128" s="360">
        <f t="shared" ca="1" si="87"/>
        <v>33.335999999999999</v>
      </c>
      <c r="L128" s="321"/>
      <c r="M128" s="293" t="s">
        <v>588</v>
      </c>
      <c r="N128" s="290" t="str">
        <f t="shared" si="88"/>
        <v>52981C</v>
      </c>
      <c r="O128" s="361" t="str">
        <f t="shared" si="89"/>
        <v>067</v>
      </c>
      <c r="P128" s="290" t="str">
        <f t="shared" si="90"/>
        <v>Public Service Agent</v>
      </c>
      <c r="Q128" s="362" cm="1">
        <f t="array" aca="1" ref="Q128" ca="1">ROUND(IF($M128="Y",VLOOKUP($N128,INDIRECT($O$3),Q$8,0)*INDIRECT($N$2),VLOOKUP($N128,INDIRECT($O$3),Q$8,0)),IF(LEFT($C128,1)="N",3,0))</f>
        <v>27.427</v>
      </c>
      <c r="R128" s="362" cm="1">
        <f t="array" aca="1" ref="R128" ca="1">ROUND(IF($M128="Y",VLOOKUP($N128,INDIRECT($O$3),R$8,0)*INDIRECT($N$2),VLOOKUP($N128,INDIRECT($O$3),R$8,0)),IF(LEFT($C128,1)="N",3,0))</f>
        <v>28.797000000000001</v>
      </c>
      <c r="S128" s="362" cm="1">
        <f t="array" aca="1" ref="S128" ca="1">ROUND(IF($M128="Y",VLOOKUP($N128,INDIRECT($O$3),S$8,0)*INDIRECT($N$2),VLOOKUP($N128,INDIRECT($O$3),S$8,0)),IF(LEFT($C128,1)="N",3,0))</f>
        <v>30.236999999999998</v>
      </c>
      <c r="T128" s="362" cm="1">
        <f t="array" aca="1" ref="T128" ca="1">ROUND(IF($M128="Y",VLOOKUP($N128,INDIRECT($O$3),T$8,0)*INDIRECT($N$2),VLOOKUP($N128,INDIRECT($O$3),T$8,0)),IF(LEFT($C128,1)="N",3,0))</f>
        <v>31.75</v>
      </c>
      <c r="U128" s="362" cm="1">
        <f t="array" aca="1" ref="U128" ca="1">ROUND(IF($M128="Y",VLOOKUP($N128,INDIRECT($O$3),U$8,0)*INDIRECT($N$2),VLOOKUP($N128,INDIRECT($O$3),U$8,0)),IF(LEFT($C128,1)="N",3,0))</f>
        <v>33.335999999999999</v>
      </c>
      <c r="W128" s="363" t="str">
        <f t="shared" si="91"/>
        <v>Y</v>
      </c>
      <c r="X128" s="313" t="str">
        <f t="shared" si="92"/>
        <v>52981C</v>
      </c>
      <c r="Y128" s="364" t="str">
        <f t="shared" si="93"/>
        <v>067</v>
      </c>
      <c r="Z128" s="313" t="str">
        <f t="shared" si="94"/>
        <v>Public Service Agent</v>
      </c>
      <c r="AA128" s="365">
        <f t="shared" ca="1" si="95"/>
        <v>27.427</v>
      </c>
      <c r="AB128" s="365">
        <f t="shared" ca="1" si="96"/>
        <v>28.797000000000001</v>
      </c>
      <c r="AC128" s="365">
        <f t="shared" ca="1" si="97"/>
        <v>30.236999999999998</v>
      </c>
      <c r="AD128" s="365">
        <f t="shared" ca="1" si="98"/>
        <v>31.75</v>
      </c>
      <c r="AE128" s="365">
        <f t="shared" ca="1" si="99"/>
        <v>33.335999999999999</v>
      </c>
    </row>
    <row r="129" spans="1:31">
      <c r="A129" s="357" t="s">
        <v>263</v>
      </c>
      <c r="B129" s="358" t="s">
        <v>264</v>
      </c>
      <c r="C129" s="357" t="s">
        <v>43</v>
      </c>
      <c r="D129" s="359" t="s">
        <v>265</v>
      </c>
      <c r="E129" s="357">
        <v>228</v>
      </c>
      <c r="F129" s="357">
        <v>5</v>
      </c>
      <c r="G129" s="360">
        <f t="shared" ca="1" si="83"/>
        <v>23.088000000000001</v>
      </c>
      <c r="H129" s="360">
        <f t="shared" ca="1" si="84"/>
        <v>24.242999999999999</v>
      </c>
      <c r="I129" s="360">
        <f t="shared" ca="1" si="85"/>
        <v>25.454000000000001</v>
      </c>
      <c r="J129" s="360">
        <f t="shared" ca="1" si="86"/>
        <v>26.727</v>
      </c>
      <c r="K129" s="360">
        <f t="shared" ca="1" si="87"/>
        <v>28.064</v>
      </c>
      <c r="L129" s="321"/>
      <c r="M129" s="293" t="s">
        <v>588</v>
      </c>
      <c r="N129" s="290" t="str">
        <f t="shared" si="88"/>
        <v>08630C</v>
      </c>
      <c r="O129" s="361" t="str">
        <f t="shared" si="89"/>
        <v>026</v>
      </c>
      <c r="P129" s="290" t="str">
        <f t="shared" si="90"/>
        <v xml:space="preserve">Real Est Investigator Aide I  </v>
      </c>
      <c r="Q129" s="362" cm="1">
        <f t="array" aca="1" ref="Q129" ca="1">ROUND(IF($M129="Y",VLOOKUP($N129,INDIRECT($O$3),Q$8,0)*INDIRECT($N$2),VLOOKUP($N129,INDIRECT($O$3),Q$8,0)),IF(LEFT($C129,1)="N",3,0))</f>
        <v>23.088000000000001</v>
      </c>
      <c r="R129" s="362" cm="1">
        <f t="array" aca="1" ref="R129" ca="1">ROUND(IF($M129="Y",VLOOKUP($N129,INDIRECT($O$3),R$8,0)*INDIRECT($N$2),VLOOKUP($N129,INDIRECT($O$3),R$8,0)),IF(LEFT($C129,1)="N",3,0))</f>
        <v>24.242999999999999</v>
      </c>
      <c r="S129" s="362" cm="1">
        <f t="array" aca="1" ref="S129" ca="1">ROUND(IF($M129="Y",VLOOKUP($N129,INDIRECT($O$3),S$8,0)*INDIRECT($N$2),VLOOKUP($N129,INDIRECT($O$3),S$8,0)),IF(LEFT($C129,1)="N",3,0))</f>
        <v>25.454000000000001</v>
      </c>
      <c r="T129" s="362" cm="1">
        <f t="array" aca="1" ref="T129" ca="1">ROUND(IF($M129="Y",VLOOKUP($N129,INDIRECT($O$3),T$8,0)*INDIRECT($N$2),VLOOKUP($N129,INDIRECT($O$3),T$8,0)),IF(LEFT($C129,1)="N",3,0))</f>
        <v>26.727</v>
      </c>
      <c r="U129" s="362" cm="1">
        <f t="array" aca="1" ref="U129" ca="1">ROUND(IF($M129="Y",VLOOKUP($N129,INDIRECT($O$3),U$8,0)*INDIRECT($N$2),VLOOKUP($N129,INDIRECT($O$3),U$8,0)),IF(LEFT($C129,1)="N",3,0))</f>
        <v>28.064</v>
      </c>
      <c r="W129" s="363" t="str">
        <f t="shared" si="91"/>
        <v>Y</v>
      </c>
      <c r="X129" s="313" t="str">
        <f t="shared" si="92"/>
        <v>08630C</v>
      </c>
      <c r="Y129" s="364" t="str">
        <f t="shared" si="93"/>
        <v>026</v>
      </c>
      <c r="Z129" s="313" t="str">
        <f t="shared" si="94"/>
        <v xml:space="preserve">Real Est Investigator Aide I  </v>
      </c>
      <c r="AA129" s="365">
        <f t="shared" ca="1" si="95"/>
        <v>23.088000000000001</v>
      </c>
      <c r="AB129" s="365">
        <f t="shared" ca="1" si="96"/>
        <v>24.242999999999999</v>
      </c>
      <c r="AC129" s="365">
        <f t="shared" ca="1" si="97"/>
        <v>25.454000000000001</v>
      </c>
      <c r="AD129" s="365">
        <f t="shared" ca="1" si="98"/>
        <v>26.727</v>
      </c>
      <c r="AE129" s="365">
        <f t="shared" ca="1" si="99"/>
        <v>28.064</v>
      </c>
    </row>
    <row r="130" spans="1:31">
      <c r="A130" s="357" t="s">
        <v>266</v>
      </c>
      <c r="B130" s="358" t="s">
        <v>178</v>
      </c>
      <c r="C130" s="357" t="s">
        <v>43</v>
      </c>
      <c r="D130" s="359" t="s">
        <v>267</v>
      </c>
      <c r="E130" s="357">
        <v>288</v>
      </c>
      <c r="F130" s="357">
        <v>6</v>
      </c>
      <c r="G130" s="360">
        <f t="shared" ca="1" si="83"/>
        <v>27.427</v>
      </c>
      <c r="H130" s="360">
        <f t="shared" ca="1" si="84"/>
        <v>28.797000000000001</v>
      </c>
      <c r="I130" s="360">
        <f t="shared" ca="1" si="85"/>
        <v>30.236999999999998</v>
      </c>
      <c r="J130" s="360">
        <f t="shared" ca="1" si="86"/>
        <v>31.748999999999999</v>
      </c>
      <c r="K130" s="360">
        <f t="shared" ca="1" si="87"/>
        <v>33.335999999999999</v>
      </c>
      <c r="L130" s="321"/>
      <c r="M130" s="293" t="s">
        <v>588</v>
      </c>
      <c r="N130" s="290" t="str">
        <f t="shared" si="88"/>
        <v>08650C</v>
      </c>
      <c r="O130" s="361" t="str">
        <f t="shared" si="89"/>
        <v>081</v>
      </c>
      <c r="P130" s="290" t="str">
        <f t="shared" si="90"/>
        <v xml:space="preserve">Real Est Investigator Aide II </v>
      </c>
      <c r="Q130" s="362" cm="1">
        <f t="array" aca="1" ref="Q130" ca="1">ROUND(IF($M130="Y",VLOOKUP($N130,INDIRECT($O$3),Q$8,0)*INDIRECT($N$2),VLOOKUP($N130,INDIRECT($O$3),Q$8,0)),IF(LEFT($C130,1)="N",3,0))</f>
        <v>27.427</v>
      </c>
      <c r="R130" s="362" cm="1">
        <f t="array" aca="1" ref="R130" ca="1">ROUND(IF($M130="Y",VLOOKUP($N130,INDIRECT($O$3),R$8,0)*INDIRECT($N$2),VLOOKUP($N130,INDIRECT($O$3),R$8,0)),IF(LEFT($C130,1)="N",3,0))</f>
        <v>28.797000000000001</v>
      </c>
      <c r="S130" s="362" cm="1">
        <f t="array" aca="1" ref="S130" ca="1">ROUND(IF($M130="Y",VLOOKUP($N130,INDIRECT($O$3),S$8,0)*INDIRECT($N$2),VLOOKUP($N130,INDIRECT($O$3),S$8,0)),IF(LEFT($C130,1)="N",3,0))</f>
        <v>30.236999999999998</v>
      </c>
      <c r="T130" s="362" cm="1">
        <f t="array" aca="1" ref="T130" ca="1">ROUND(IF($M130="Y",VLOOKUP($N130,INDIRECT($O$3),T$8,0)*INDIRECT($N$2),VLOOKUP($N130,INDIRECT($O$3),T$8,0)),IF(LEFT($C130,1)="N",3,0))</f>
        <v>31.748999999999999</v>
      </c>
      <c r="U130" s="362" cm="1">
        <f t="array" aca="1" ref="U130" ca="1">ROUND(IF($M130="Y",VLOOKUP($N130,INDIRECT($O$3),U$8,0)*INDIRECT($N$2),VLOOKUP($N130,INDIRECT($O$3),U$8,0)),IF(LEFT($C130,1)="N",3,0))</f>
        <v>33.335999999999999</v>
      </c>
      <c r="W130" s="363" t="str">
        <f t="shared" si="91"/>
        <v>Y</v>
      </c>
      <c r="X130" s="313" t="str">
        <f t="shared" si="92"/>
        <v>08650C</v>
      </c>
      <c r="Y130" s="364" t="str">
        <f t="shared" si="93"/>
        <v>081</v>
      </c>
      <c r="Z130" s="313" t="str">
        <f t="shared" si="94"/>
        <v xml:space="preserve">Real Est Investigator Aide II </v>
      </c>
      <c r="AA130" s="365">
        <f t="shared" ca="1" si="95"/>
        <v>27.427</v>
      </c>
      <c r="AB130" s="365">
        <f t="shared" ca="1" si="96"/>
        <v>28.797000000000001</v>
      </c>
      <c r="AC130" s="365">
        <f t="shared" ca="1" si="97"/>
        <v>30.236999999999998</v>
      </c>
      <c r="AD130" s="365">
        <f t="shared" ca="1" si="98"/>
        <v>31.748999999999999</v>
      </c>
      <c r="AE130" s="365">
        <f t="shared" ca="1" si="99"/>
        <v>33.335999999999999</v>
      </c>
    </row>
    <row r="131" spans="1:31">
      <c r="A131" s="357" t="s">
        <v>268</v>
      </c>
      <c r="B131" s="358" t="s">
        <v>269</v>
      </c>
      <c r="C131" s="357" t="s">
        <v>43</v>
      </c>
      <c r="D131" s="359" t="s">
        <v>270</v>
      </c>
      <c r="E131" s="357">
        <v>320</v>
      </c>
      <c r="F131" s="357">
        <v>7</v>
      </c>
      <c r="G131" s="360">
        <f t="shared" ca="1" si="83"/>
        <v>29.611999999999998</v>
      </c>
      <c r="H131" s="360">
        <f t="shared" ca="1" si="84"/>
        <v>31.093</v>
      </c>
      <c r="I131" s="360">
        <f t="shared" ca="1" si="85"/>
        <v>32.648000000000003</v>
      </c>
      <c r="J131" s="360">
        <f t="shared" ca="1" si="86"/>
        <v>34.280999999999999</v>
      </c>
      <c r="K131" s="360">
        <f t="shared" ca="1" si="87"/>
        <v>35.994</v>
      </c>
      <c r="L131" s="321"/>
      <c r="M131" s="293" t="s">
        <v>588</v>
      </c>
      <c r="N131" s="290" t="str">
        <f t="shared" si="88"/>
        <v>08660C</v>
      </c>
      <c r="O131" s="361" t="str">
        <f t="shared" si="89"/>
        <v>089</v>
      </c>
      <c r="P131" s="290" t="str">
        <f t="shared" si="90"/>
        <v xml:space="preserve">Real Est Investigator I  </v>
      </c>
      <c r="Q131" s="362" cm="1">
        <f t="array" aca="1" ref="Q131" ca="1">ROUND(IF($M131="Y",VLOOKUP($N131,INDIRECT($O$3),Q$8,0)*INDIRECT($N$2),VLOOKUP($N131,INDIRECT($O$3),Q$8,0)),IF(LEFT($C131,1)="N",3,0))</f>
        <v>29.611999999999998</v>
      </c>
      <c r="R131" s="362" cm="1">
        <f t="array" aca="1" ref="R131" ca="1">ROUND(IF($M131="Y",VLOOKUP($N131,INDIRECT($O$3),R$8,0)*INDIRECT($N$2),VLOOKUP($N131,INDIRECT($O$3),R$8,0)),IF(LEFT($C131,1)="N",3,0))</f>
        <v>31.093</v>
      </c>
      <c r="S131" s="362" cm="1">
        <f t="array" aca="1" ref="S131" ca="1">ROUND(IF($M131="Y",VLOOKUP($N131,INDIRECT($O$3),S$8,0)*INDIRECT($N$2),VLOOKUP($N131,INDIRECT($O$3),S$8,0)),IF(LEFT($C131,1)="N",3,0))</f>
        <v>32.648000000000003</v>
      </c>
      <c r="T131" s="362" cm="1">
        <f t="array" aca="1" ref="T131" ca="1">ROUND(IF($M131="Y",VLOOKUP($N131,INDIRECT($O$3),T$8,0)*INDIRECT($N$2),VLOOKUP($N131,INDIRECT($O$3),T$8,0)),IF(LEFT($C131,1)="N",3,0))</f>
        <v>34.280999999999999</v>
      </c>
      <c r="U131" s="362" cm="1">
        <f t="array" aca="1" ref="U131" ca="1">ROUND(IF($M131="Y",VLOOKUP($N131,INDIRECT($O$3),U$8,0)*INDIRECT($N$2),VLOOKUP($N131,INDIRECT($O$3),U$8,0)),IF(LEFT($C131,1)="N",3,0))</f>
        <v>35.994</v>
      </c>
      <c r="W131" s="363" t="str">
        <f t="shared" si="91"/>
        <v>Y</v>
      </c>
      <c r="X131" s="313" t="str">
        <f t="shared" si="92"/>
        <v>08660C</v>
      </c>
      <c r="Y131" s="364" t="str">
        <f t="shared" si="93"/>
        <v>089</v>
      </c>
      <c r="Z131" s="313" t="str">
        <f t="shared" si="94"/>
        <v xml:space="preserve">Real Est Investigator I  </v>
      </c>
      <c r="AA131" s="365">
        <f t="shared" ca="1" si="95"/>
        <v>29.611999999999998</v>
      </c>
      <c r="AB131" s="365">
        <f t="shared" ca="1" si="96"/>
        <v>31.093</v>
      </c>
      <c r="AC131" s="365">
        <f t="shared" ca="1" si="97"/>
        <v>32.648000000000003</v>
      </c>
      <c r="AD131" s="365">
        <f t="shared" ca="1" si="98"/>
        <v>34.280999999999999</v>
      </c>
      <c r="AE131" s="365">
        <f t="shared" ca="1" si="99"/>
        <v>35.994</v>
      </c>
    </row>
    <row r="132" spans="1:31">
      <c r="A132" s="357" t="s">
        <v>271</v>
      </c>
      <c r="B132" s="358" t="s">
        <v>272</v>
      </c>
      <c r="C132" s="357" t="s">
        <v>43</v>
      </c>
      <c r="D132" s="359" t="s">
        <v>273</v>
      </c>
      <c r="E132" s="357">
        <v>380</v>
      </c>
      <c r="F132" s="357">
        <v>8</v>
      </c>
      <c r="G132" s="360">
        <f t="shared" ca="1" si="83"/>
        <v>33.956000000000003</v>
      </c>
      <c r="H132" s="360">
        <f t="shared" ca="1" si="84"/>
        <v>35.654000000000003</v>
      </c>
      <c r="I132" s="360">
        <f t="shared" ca="1" si="85"/>
        <v>37.436999999999998</v>
      </c>
      <c r="J132" s="360">
        <f t="shared" ca="1" si="86"/>
        <v>39.308999999999997</v>
      </c>
      <c r="K132" s="360">
        <f t="shared" ca="1" si="87"/>
        <v>41.274000000000001</v>
      </c>
      <c r="L132" s="321"/>
      <c r="M132" s="293" t="s">
        <v>588</v>
      </c>
      <c r="N132" s="290" t="str">
        <f t="shared" si="88"/>
        <v>08670C</v>
      </c>
      <c r="O132" s="361" t="str">
        <f t="shared" si="89"/>
        <v>094</v>
      </c>
      <c r="P132" s="290" t="str">
        <f t="shared" si="90"/>
        <v xml:space="preserve">Real Est Investigator II </v>
      </c>
      <c r="Q132" s="362" cm="1">
        <f t="array" aca="1" ref="Q132" ca="1">ROUND(IF($M132="Y",VLOOKUP($N132,INDIRECT($O$3),Q$8,0)*INDIRECT($N$2),VLOOKUP($N132,INDIRECT($O$3),Q$8,0)),IF(LEFT($C132,1)="N",3,0))</f>
        <v>33.956000000000003</v>
      </c>
      <c r="R132" s="362" cm="1">
        <f t="array" aca="1" ref="R132" ca="1">ROUND(IF($M132="Y",VLOOKUP($N132,INDIRECT($O$3),R$8,0)*INDIRECT($N$2),VLOOKUP($N132,INDIRECT($O$3),R$8,0)),IF(LEFT($C132,1)="N",3,0))</f>
        <v>35.654000000000003</v>
      </c>
      <c r="S132" s="362" cm="1">
        <f t="array" aca="1" ref="S132" ca="1">ROUND(IF($M132="Y",VLOOKUP($N132,INDIRECT($O$3),S$8,0)*INDIRECT($N$2),VLOOKUP($N132,INDIRECT($O$3),S$8,0)),IF(LEFT($C132,1)="N",3,0))</f>
        <v>37.436999999999998</v>
      </c>
      <c r="T132" s="362" cm="1">
        <f t="array" aca="1" ref="T132" ca="1">ROUND(IF($M132="Y",VLOOKUP($N132,INDIRECT($O$3),T$8,0)*INDIRECT($N$2),VLOOKUP($N132,INDIRECT($O$3),T$8,0)),IF(LEFT($C132,1)="N",3,0))</f>
        <v>39.308999999999997</v>
      </c>
      <c r="U132" s="362" cm="1">
        <f t="array" aca="1" ref="U132" ca="1">ROUND(IF($M132="Y",VLOOKUP($N132,INDIRECT($O$3),U$8,0)*INDIRECT($N$2),VLOOKUP($N132,INDIRECT($O$3),U$8,0)),IF(LEFT($C132,1)="N",3,0))</f>
        <v>41.274000000000001</v>
      </c>
      <c r="W132" s="363" t="str">
        <f t="shared" si="91"/>
        <v>Y</v>
      </c>
      <c r="X132" s="313" t="str">
        <f t="shared" si="92"/>
        <v>08670C</v>
      </c>
      <c r="Y132" s="364" t="str">
        <f t="shared" si="93"/>
        <v>094</v>
      </c>
      <c r="Z132" s="313" t="str">
        <f t="shared" si="94"/>
        <v xml:space="preserve">Real Est Investigator II </v>
      </c>
      <c r="AA132" s="365">
        <f t="shared" ca="1" si="95"/>
        <v>33.956000000000003</v>
      </c>
      <c r="AB132" s="365">
        <f t="shared" ca="1" si="96"/>
        <v>35.654000000000003</v>
      </c>
      <c r="AC132" s="365">
        <f t="shared" ca="1" si="97"/>
        <v>37.436999999999998</v>
      </c>
      <c r="AD132" s="365">
        <f t="shared" ca="1" si="98"/>
        <v>39.308999999999997</v>
      </c>
      <c r="AE132" s="365">
        <f t="shared" ca="1" si="99"/>
        <v>41.274000000000001</v>
      </c>
    </row>
    <row r="133" spans="1:31">
      <c r="A133" s="357" t="s">
        <v>274</v>
      </c>
      <c r="B133" s="358" t="s">
        <v>66</v>
      </c>
      <c r="C133" s="357" t="s">
        <v>43</v>
      </c>
      <c r="D133" s="359" t="s">
        <v>275</v>
      </c>
      <c r="E133" s="357">
        <v>320</v>
      </c>
      <c r="F133" s="357">
        <v>7</v>
      </c>
      <c r="G133" s="360">
        <f t="shared" ca="1" si="83"/>
        <v>29.611999999999998</v>
      </c>
      <c r="H133" s="360">
        <f t="shared" ca="1" si="84"/>
        <v>31.093</v>
      </c>
      <c r="I133" s="360">
        <f t="shared" ca="1" si="85"/>
        <v>32.648000000000003</v>
      </c>
      <c r="J133" s="360">
        <f t="shared" ca="1" si="86"/>
        <v>34.280999999999999</v>
      </c>
      <c r="K133" s="360">
        <f t="shared" ca="1" si="87"/>
        <v>35.994</v>
      </c>
      <c r="L133" s="321"/>
      <c r="M133" s="293" t="s">
        <v>588</v>
      </c>
      <c r="N133" s="290" t="str">
        <f t="shared" si="88"/>
        <v>52775C</v>
      </c>
      <c r="O133" s="361" t="str">
        <f t="shared" si="89"/>
        <v>064</v>
      </c>
      <c r="P133" s="290" t="str">
        <f t="shared" si="90"/>
        <v xml:space="preserve">Real Estate Assistant </v>
      </c>
      <c r="Q133" s="362" cm="1">
        <f t="array" aca="1" ref="Q133" ca="1">ROUND(IF($M133="Y",VLOOKUP($N133,INDIRECT($O$3),Q$8,0)*INDIRECT($N$2),VLOOKUP($N133,INDIRECT($O$3),Q$8,0)),IF(LEFT($C133,1)="N",3,0))</f>
        <v>29.611999999999998</v>
      </c>
      <c r="R133" s="362" cm="1">
        <f t="array" aca="1" ref="R133" ca="1">ROUND(IF($M133="Y",VLOOKUP($N133,INDIRECT($O$3),R$8,0)*INDIRECT($N$2),VLOOKUP($N133,INDIRECT($O$3),R$8,0)),IF(LEFT($C133,1)="N",3,0))</f>
        <v>31.093</v>
      </c>
      <c r="S133" s="362" cm="1">
        <f t="array" aca="1" ref="S133" ca="1">ROUND(IF($M133="Y",VLOOKUP($N133,INDIRECT($O$3),S$8,0)*INDIRECT($N$2),VLOOKUP($N133,INDIRECT($O$3),S$8,0)),IF(LEFT($C133,1)="N",3,0))</f>
        <v>32.648000000000003</v>
      </c>
      <c r="T133" s="362" cm="1">
        <f t="array" aca="1" ref="T133" ca="1">ROUND(IF($M133="Y",VLOOKUP($N133,INDIRECT($O$3),T$8,0)*INDIRECT($N$2),VLOOKUP($N133,INDIRECT($O$3),T$8,0)),IF(LEFT($C133,1)="N",3,0))</f>
        <v>34.280999999999999</v>
      </c>
      <c r="U133" s="362" cm="1">
        <f t="array" aca="1" ref="U133" ca="1">ROUND(IF($M133="Y",VLOOKUP($N133,INDIRECT($O$3),U$8,0)*INDIRECT($N$2),VLOOKUP($N133,INDIRECT($O$3),U$8,0)),IF(LEFT($C133,1)="N",3,0))</f>
        <v>35.994</v>
      </c>
      <c r="W133" s="363" t="str">
        <f t="shared" si="91"/>
        <v>Y</v>
      </c>
      <c r="X133" s="313" t="str">
        <f t="shared" si="92"/>
        <v>52775C</v>
      </c>
      <c r="Y133" s="364" t="str">
        <f t="shared" si="93"/>
        <v>064</v>
      </c>
      <c r="Z133" s="313" t="str">
        <f t="shared" si="94"/>
        <v xml:space="preserve">Real Estate Assistant </v>
      </c>
      <c r="AA133" s="365">
        <f t="shared" ca="1" si="95"/>
        <v>29.611999999999998</v>
      </c>
      <c r="AB133" s="365">
        <f t="shared" ca="1" si="96"/>
        <v>31.093</v>
      </c>
      <c r="AC133" s="365">
        <f t="shared" ca="1" si="97"/>
        <v>32.648000000000003</v>
      </c>
      <c r="AD133" s="365">
        <f t="shared" ca="1" si="98"/>
        <v>34.280999999999999</v>
      </c>
      <c r="AE133" s="365">
        <f t="shared" ca="1" si="99"/>
        <v>35.994</v>
      </c>
    </row>
    <row r="134" spans="1:31">
      <c r="A134" s="357" t="s">
        <v>519</v>
      </c>
      <c r="B134" s="358" t="s">
        <v>656</v>
      </c>
      <c r="C134" s="357" t="s">
        <v>43</v>
      </c>
      <c r="D134" s="359" t="s">
        <v>518</v>
      </c>
      <c r="E134" s="357">
        <v>293</v>
      </c>
      <c r="F134" s="357">
        <v>6</v>
      </c>
      <c r="G134" s="360">
        <f t="shared" ca="1" si="83"/>
        <v>27.427</v>
      </c>
      <c r="H134" s="360">
        <f t="shared" ca="1" si="84"/>
        <v>28.797000000000001</v>
      </c>
      <c r="I134" s="360">
        <f t="shared" ca="1" si="85"/>
        <v>30.236999999999998</v>
      </c>
      <c r="J134" s="360">
        <f ca="1">T134</f>
        <v>31.748999999999999</v>
      </c>
      <c r="K134" s="360">
        <f t="shared" ca="1" si="87"/>
        <v>33.335999999999999</v>
      </c>
      <c r="L134" s="321"/>
      <c r="M134" s="293" t="s">
        <v>588</v>
      </c>
      <c r="N134" s="290" t="str">
        <f t="shared" si="88"/>
        <v>52978C</v>
      </c>
      <c r="O134" s="361" t="str">
        <f t="shared" si="89"/>
        <v>132</v>
      </c>
      <c r="P134" s="290" t="str">
        <f t="shared" si="90"/>
        <v>Security Specialist</v>
      </c>
      <c r="Q134" s="362" cm="1">
        <f t="array" aca="1" ref="Q134" ca="1">ROUND(IF($M134="Y",VLOOKUP($N134,INDIRECT($O$3),Q$8,0)*INDIRECT($N$2),VLOOKUP($N134,INDIRECT($O$3),Q$8,0)),IF(LEFT($C134,1)="N",3,0))</f>
        <v>27.427</v>
      </c>
      <c r="R134" s="362" cm="1">
        <f t="array" aca="1" ref="R134" ca="1">ROUND(IF($M134="Y",VLOOKUP($N134,INDIRECT($O$3),R$8,0)*INDIRECT($N$2),VLOOKUP($N134,INDIRECT($O$3),R$8,0)),IF(LEFT($C134,1)="N",3,0))</f>
        <v>28.797000000000001</v>
      </c>
      <c r="S134" s="362" cm="1">
        <f t="array" aca="1" ref="S134" ca="1">ROUND(IF($M134="Y",VLOOKUP($N134,INDIRECT($O$3),S$8,0)*INDIRECT($N$2),VLOOKUP($N134,INDIRECT($O$3),S$8,0)),IF(LEFT($C134,1)="N",3,0))</f>
        <v>30.236999999999998</v>
      </c>
      <c r="T134" s="362" cm="1">
        <f t="array" aca="1" ref="T134" ca="1">ROUND(IF($M134="Y",VLOOKUP($N134,INDIRECT($O$3),T$8,0)*INDIRECT($N$2),VLOOKUP($N134,INDIRECT($O$3),T$8,0)),IF(LEFT($C134,1)="N",3,0))</f>
        <v>31.748999999999999</v>
      </c>
      <c r="U134" s="362" cm="1">
        <f t="array" aca="1" ref="U134" ca="1">ROUND(IF($M134="Y",VLOOKUP($N134,INDIRECT($O$3),U$8,0)*INDIRECT($N$2),VLOOKUP($N134,INDIRECT($O$3),U$8,0)),IF(LEFT($C134,1)="N",3,0))</f>
        <v>33.335999999999999</v>
      </c>
      <c r="W134" s="363" t="str">
        <f t="shared" si="91"/>
        <v>Y</v>
      </c>
      <c r="X134" s="313" t="str">
        <f t="shared" si="92"/>
        <v>52978C</v>
      </c>
      <c r="Y134" s="364" t="str">
        <f t="shared" si="93"/>
        <v>132</v>
      </c>
      <c r="Z134" s="313" t="str">
        <f t="shared" si="94"/>
        <v>Security Specialist</v>
      </c>
      <c r="AA134" s="365">
        <f t="shared" ca="1" si="95"/>
        <v>27.427</v>
      </c>
      <c r="AB134" s="365">
        <f t="shared" ca="1" si="96"/>
        <v>28.797000000000001</v>
      </c>
      <c r="AC134" s="365">
        <f t="shared" ca="1" si="97"/>
        <v>30.236999999999998</v>
      </c>
      <c r="AD134" s="365">
        <f t="shared" ca="1" si="98"/>
        <v>31.748999999999999</v>
      </c>
      <c r="AE134" s="365">
        <f t="shared" ca="1" si="99"/>
        <v>33.335999999999999</v>
      </c>
    </row>
    <row r="135" spans="1:31">
      <c r="A135" s="357" t="s">
        <v>276</v>
      </c>
      <c r="B135" s="358" t="s">
        <v>94</v>
      </c>
      <c r="C135" s="357" t="s">
        <v>43</v>
      </c>
      <c r="D135" s="359" t="s">
        <v>277</v>
      </c>
      <c r="E135" s="357">
        <v>368</v>
      </c>
      <c r="F135" s="357">
        <v>8</v>
      </c>
      <c r="G135" s="360">
        <f t="shared" ca="1" si="83"/>
        <v>33.36</v>
      </c>
      <c r="H135" s="360">
        <f t="shared" ca="1" si="84"/>
        <v>35.027999999999999</v>
      </c>
      <c r="I135" s="360">
        <f t="shared" ca="1" si="85"/>
        <v>36.779000000000003</v>
      </c>
      <c r="J135" s="360">
        <f t="shared" ca="1" si="86"/>
        <v>38.618000000000002</v>
      </c>
      <c r="K135" s="360">
        <f t="shared" ca="1" si="87"/>
        <v>40.549999999999997</v>
      </c>
      <c r="L135" s="321"/>
      <c r="M135" s="293" t="s">
        <v>588</v>
      </c>
      <c r="N135" s="290" t="str">
        <f t="shared" si="88"/>
        <v>05277C</v>
      </c>
      <c r="O135" s="361" t="str">
        <f t="shared" si="89"/>
        <v>099</v>
      </c>
      <c r="P135" s="290" t="str">
        <f t="shared" si="90"/>
        <v>Senior Graphic Designer</v>
      </c>
      <c r="Q135" s="362" cm="1">
        <f t="array" aca="1" ref="Q135" ca="1">ROUND(IF($M135="Y",VLOOKUP($N135,INDIRECT($O$3),Q$8,0)*INDIRECT($N$2),VLOOKUP($N135,INDIRECT($O$3),Q$8,0)),IF(LEFT($C135,1)="N",3,0))</f>
        <v>33.36</v>
      </c>
      <c r="R135" s="362" cm="1">
        <f t="array" aca="1" ref="R135" ca="1">ROUND(IF($M135="Y",VLOOKUP($N135,INDIRECT($O$3),R$8,0)*INDIRECT($N$2),VLOOKUP($N135,INDIRECT($O$3),R$8,0)),IF(LEFT($C135,1)="N",3,0))</f>
        <v>35.027999999999999</v>
      </c>
      <c r="S135" s="362" cm="1">
        <f t="array" aca="1" ref="S135" ca="1">ROUND(IF($M135="Y",VLOOKUP($N135,INDIRECT($O$3),S$8,0)*INDIRECT($N$2),VLOOKUP($N135,INDIRECT($O$3),S$8,0)),IF(LEFT($C135,1)="N",3,0))</f>
        <v>36.779000000000003</v>
      </c>
      <c r="T135" s="362" cm="1">
        <f t="array" aca="1" ref="T135" ca="1">ROUND(IF($M135="Y",VLOOKUP($N135,INDIRECT($O$3),T$8,0)*INDIRECT($N$2),VLOOKUP($N135,INDIRECT($O$3),T$8,0)),IF(LEFT($C135,1)="N",3,0))</f>
        <v>38.618000000000002</v>
      </c>
      <c r="U135" s="362" cm="1">
        <f t="array" aca="1" ref="U135" ca="1">ROUND(IF($M135="Y",VLOOKUP($N135,INDIRECT($O$3),U$8,0)*INDIRECT($N$2),VLOOKUP($N135,INDIRECT($O$3),U$8,0)),IF(LEFT($C135,1)="N",3,0))</f>
        <v>40.549999999999997</v>
      </c>
      <c r="W135" s="363" t="str">
        <f t="shared" si="91"/>
        <v>Y</v>
      </c>
      <c r="X135" s="313" t="str">
        <f t="shared" si="92"/>
        <v>05277C</v>
      </c>
      <c r="Y135" s="364" t="str">
        <f t="shared" si="93"/>
        <v>099</v>
      </c>
      <c r="Z135" s="313" t="str">
        <f t="shared" si="94"/>
        <v>Senior Graphic Designer</v>
      </c>
      <c r="AA135" s="365">
        <f t="shared" ca="1" si="95"/>
        <v>33.36</v>
      </c>
      <c r="AB135" s="365">
        <f t="shared" ca="1" si="96"/>
        <v>35.027999999999999</v>
      </c>
      <c r="AC135" s="365">
        <f t="shared" ca="1" si="97"/>
        <v>36.779000000000003</v>
      </c>
      <c r="AD135" s="365">
        <f t="shared" ca="1" si="98"/>
        <v>38.618000000000002</v>
      </c>
      <c r="AE135" s="365">
        <f t="shared" ca="1" si="99"/>
        <v>40.549999999999997</v>
      </c>
    </row>
    <row r="136" spans="1:31">
      <c r="A136" s="357" t="s">
        <v>278</v>
      </c>
      <c r="B136" s="358" t="s">
        <v>279</v>
      </c>
      <c r="C136" s="357" t="s">
        <v>43</v>
      </c>
      <c r="D136" s="359" t="s">
        <v>280</v>
      </c>
      <c r="E136" s="357">
        <v>308</v>
      </c>
      <c r="F136" s="357">
        <v>6</v>
      </c>
      <c r="G136" s="360">
        <f t="shared" ca="1" si="83"/>
        <v>28.513000000000002</v>
      </c>
      <c r="H136" s="360">
        <f t="shared" ca="1" si="84"/>
        <v>29.94</v>
      </c>
      <c r="I136" s="360">
        <f t="shared" ca="1" si="85"/>
        <v>31.436</v>
      </c>
      <c r="J136" s="360">
        <f t="shared" ca="1" si="86"/>
        <v>33.009</v>
      </c>
      <c r="K136" s="360">
        <f t="shared" ca="1" si="87"/>
        <v>34.658999999999999</v>
      </c>
      <c r="L136" s="321"/>
      <c r="M136" s="293" t="s">
        <v>588</v>
      </c>
      <c r="N136" s="290" t="str">
        <f t="shared" si="88"/>
        <v>09171C</v>
      </c>
      <c r="O136" s="361" t="str">
        <f t="shared" si="89"/>
        <v>142</v>
      </c>
      <c r="P136" s="290" t="str">
        <f t="shared" si="90"/>
        <v xml:space="preserve">Senior Legal Support Specialist  </v>
      </c>
      <c r="Q136" s="362" cm="1">
        <f t="array" aca="1" ref="Q136" ca="1">ROUND(IF($M136="Y",VLOOKUP($N136,INDIRECT($O$3),Q$8,0)*INDIRECT($N$2),VLOOKUP($N136,INDIRECT($O$3),Q$8,0)),IF(LEFT($C136,1)="N",3,0))</f>
        <v>28.513000000000002</v>
      </c>
      <c r="R136" s="362" cm="1">
        <f t="array" aca="1" ref="R136" ca="1">ROUND(IF($M136="Y",VLOOKUP($N136,INDIRECT($O$3),R$8,0)*INDIRECT($N$2),VLOOKUP($N136,INDIRECT($O$3),R$8,0)),IF(LEFT($C136,1)="N",3,0))</f>
        <v>29.94</v>
      </c>
      <c r="S136" s="362" cm="1">
        <f t="array" aca="1" ref="S136" ca="1">ROUND(IF($M136="Y",VLOOKUP($N136,INDIRECT($O$3),S$8,0)*INDIRECT($N$2),VLOOKUP($N136,INDIRECT($O$3),S$8,0)),IF(LEFT($C136,1)="N",3,0))</f>
        <v>31.436</v>
      </c>
      <c r="T136" s="362" cm="1">
        <f t="array" aca="1" ref="T136" ca="1">ROUND(IF($M136="Y",VLOOKUP($N136,INDIRECT($O$3),T$8,0)*INDIRECT($N$2),VLOOKUP($N136,INDIRECT($O$3),T$8,0)),IF(LEFT($C136,1)="N",3,0))</f>
        <v>33.009</v>
      </c>
      <c r="U136" s="362" cm="1">
        <f t="array" aca="1" ref="U136" ca="1">ROUND(IF($M136="Y",VLOOKUP($N136,INDIRECT($O$3),U$8,0)*INDIRECT($N$2),VLOOKUP($N136,INDIRECT($O$3),U$8,0)),IF(LEFT($C136,1)="N",3,0))</f>
        <v>34.658999999999999</v>
      </c>
      <c r="W136" s="363" t="str">
        <f t="shared" si="91"/>
        <v>Y</v>
      </c>
      <c r="X136" s="313" t="str">
        <f t="shared" si="92"/>
        <v>09171C</v>
      </c>
      <c r="Y136" s="364" t="str">
        <f t="shared" si="93"/>
        <v>142</v>
      </c>
      <c r="Z136" s="313" t="str">
        <f t="shared" si="94"/>
        <v xml:space="preserve">Senior Legal Support Specialist  </v>
      </c>
      <c r="AA136" s="365">
        <f t="shared" ca="1" si="95"/>
        <v>28.513000000000002</v>
      </c>
      <c r="AB136" s="365">
        <f t="shared" ca="1" si="96"/>
        <v>29.94</v>
      </c>
      <c r="AC136" s="365">
        <f t="shared" ca="1" si="97"/>
        <v>31.436</v>
      </c>
      <c r="AD136" s="365">
        <f t="shared" ca="1" si="98"/>
        <v>33.009</v>
      </c>
      <c r="AE136" s="365">
        <f t="shared" ca="1" si="99"/>
        <v>34.658999999999999</v>
      </c>
    </row>
    <row r="137" spans="1:31">
      <c r="A137" s="368" t="s">
        <v>38</v>
      </c>
      <c r="B137" s="358" t="s">
        <v>39</v>
      </c>
      <c r="C137" s="368" t="s">
        <v>21</v>
      </c>
      <c r="D137" s="369" t="s">
        <v>40</v>
      </c>
      <c r="E137" s="368">
        <v>455</v>
      </c>
      <c r="F137" s="368">
        <v>10</v>
      </c>
      <c r="G137" s="360">
        <f t="shared" ca="1" si="83"/>
        <v>83499</v>
      </c>
      <c r="H137" s="360">
        <f t="shared" ca="1" si="84"/>
        <v>87674</v>
      </c>
      <c r="I137" s="360">
        <f t="shared" ca="1" si="85"/>
        <v>92057</v>
      </c>
      <c r="J137" s="360">
        <f t="shared" ca="1" si="86"/>
        <v>96661</v>
      </c>
      <c r="K137" s="360">
        <f t="shared" ca="1" si="87"/>
        <v>101493</v>
      </c>
      <c r="L137" s="321"/>
      <c r="M137" s="293" t="s">
        <v>588</v>
      </c>
      <c r="N137" s="290" t="str">
        <f t="shared" si="88"/>
        <v>52740C</v>
      </c>
      <c r="O137" s="361" t="str">
        <f t="shared" si="89"/>
        <v>118</v>
      </c>
      <c r="P137" s="290" t="str">
        <f t="shared" si="90"/>
        <v xml:space="preserve">Senior Project Coordinator </v>
      </c>
      <c r="Q137" s="362" cm="1">
        <f t="array" aca="1" ref="Q137" ca="1">ROUND(IF($M137="Y",VLOOKUP($N137,INDIRECT($O$3),Q$8,0)*INDIRECT($N$2),VLOOKUP($N137,INDIRECT($O$3),Q$8,0)),IF(LEFT($C137,1)="N",3,0))</f>
        <v>83499</v>
      </c>
      <c r="R137" s="362" cm="1">
        <f t="array" aca="1" ref="R137" ca="1">ROUND(IF($M137="Y",VLOOKUP($N137,INDIRECT($O$3),R$8,0)*INDIRECT($N$2),VLOOKUP($N137,INDIRECT($O$3),R$8,0)),IF(LEFT($C137,1)="N",3,0))</f>
        <v>87674</v>
      </c>
      <c r="S137" s="362" cm="1">
        <f t="array" aca="1" ref="S137" ca="1">ROUND(IF($M137="Y",VLOOKUP($N137,INDIRECT($O$3),S$8,0)*INDIRECT($N$2),VLOOKUP($N137,INDIRECT($O$3),S$8,0)),IF(LEFT($C137,1)="N",3,0))</f>
        <v>92057</v>
      </c>
      <c r="T137" s="362" cm="1">
        <f t="array" aca="1" ref="T137" ca="1">ROUND(IF($M137="Y",VLOOKUP($N137,INDIRECT($O$3),T$8,0)*INDIRECT($N$2),VLOOKUP($N137,INDIRECT($O$3),T$8,0)),IF(LEFT($C137,1)="N",3,0))</f>
        <v>96661</v>
      </c>
      <c r="U137" s="362" cm="1">
        <f t="array" aca="1" ref="U137" ca="1">ROUND(IF($M137="Y",VLOOKUP($N137,INDIRECT($O$3),U$8,0)*INDIRECT($N$2),VLOOKUP($N137,INDIRECT($O$3),U$8,0)),IF(LEFT($C137,1)="N",3,0))</f>
        <v>101493</v>
      </c>
      <c r="W137" s="363" t="str">
        <f t="shared" si="91"/>
        <v>Y</v>
      </c>
      <c r="X137" s="313" t="str">
        <f t="shared" si="92"/>
        <v>52740C</v>
      </c>
      <c r="Y137" s="364" t="str">
        <f t="shared" si="93"/>
        <v>118</v>
      </c>
      <c r="Z137" s="313" t="str">
        <f t="shared" si="94"/>
        <v xml:space="preserve">Senior Project Coordinator </v>
      </c>
      <c r="AA137" s="365">
        <f t="shared" ca="1" si="95"/>
        <v>40.143999999999998</v>
      </c>
      <c r="AB137" s="365">
        <f t="shared" ca="1" si="96"/>
        <v>42.150999999999996</v>
      </c>
      <c r="AC137" s="365">
        <f t="shared" ca="1" si="97"/>
        <v>44.259</v>
      </c>
      <c r="AD137" s="365">
        <f t="shared" ca="1" si="98"/>
        <v>46.471999999999994</v>
      </c>
      <c r="AE137" s="365">
        <f t="shared" ca="1" si="99"/>
        <v>48.794999999999995</v>
      </c>
    </row>
    <row r="138" spans="1:31">
      <c r="A138" s="368" t="s">
        <v>536</v>
      </c>
      <c r="B138" s="358">
        <v>140</v>
      </c>
      <c r="C138" s="368" t="s">
        <v>43</v>
      </c>
      <c r="D138" s="369" t="s">
        <v>535</v>
      </c>
      <c r="E138" s="368">
        <v>308</v>
      </c>
      <c r="F138" s="368">
        <v>6</v>
      </c>
      <c r="G138" s="360">
        <f t="shared" ca="1" si="83"/>
        <v>28.513000000000002</v>
      </c>
      <c r="H138" s="360">
        <f t="shared" ca="1" si="84"/>
        <v>29.94</v>
      </c>
      <c r="I138" s="360">
        <f t="shared" ca="1" si="85"/>
        <v>31.436</v>
      </c>
      <c r="J138" s="360">
        <f t="shared" ca="1" si="86"/>
        <v>33.009</v>
      </c>
      <c r="K138" s="360">
        <f t="shared" ca="1" si="87"/>
        <v>34.658999999999999</v>
      </c>
      <c r="L138" s="321"/>
      <c r="M138" s="293" t="s">
        <v>588</v>
      </c>
      <c r="N138" s="290" t="str">
        <f t="shared" si="88"/>
        <v>52996C</v>
      </c>
      <c r="O138" s="361">
        <f t="shared" si="89"/>
        <v>140</v>
      </c>
      <c r="P138" s="290" t="str">
        <f t="shared" si="90"/>
        <v>Service Center Agent</v>
      </c>
      <c r="Q138" s="362" cm="1">
        <f t="array" aca="1" ref="Q138" ca="1">ROUND(IF($M138="Y",VLOOKUP($N138,INDIRECT($O$3),Q$8,0)*INDIRECT($N$2),VLOOKUP($N138,INDIRECT($O$3),Q$8,0)),IF(LEFT($C138,1)="N",3,0))</f>
        <v>28.513000000000002</v>
      </c>
      <c r="R138" s="362" cm="1">
        <f t="array" aca="1" ref="R138" ca="1">ROUND(IF($M138="Y",VLOOKUP($N138,INDIRECT($O$3),R$8,0)*INDIRECT($N$2),VLOOKUP($N138,INDIRECT($O$3),R$8,0)),IF(LEFT($C138,1)="N",3,0))</f>
        <v>29.94</v>
      </c>
      <c r="S138" s="362" cm="1">
        <f t="array" aca="1" ref="S138" ca="1">ROUND(IF($M138="Y",VLOOKUP($N138,INDIRECT($O$3),S$8,0)*INDIRECT($N$2),VLOOKUP($N138,INDIRECT($O$3),S$8,0)),IF(LEFT($C138,1)="N",3,0))</f>
        <v>31.436</v>
      </c>
      <c r="T138" s="362" cm="1">
        <f t="array" aca="1" ref="T138" ca="1">ROUND(IF($M138="Y",VLOOKUP($N138,INDIRECT($O$3),T$8,0)*INDIRECT($N$2),VLOOKUP($N138,INDIRECT($O$3),T$8,0)),IF(LEFT($C138,1)="N",3,0))</f>
        <v>33.009</v>
      </c>
      <c r="U138" s="362" cm="1">
        <f t="array" aca="1" ref="U138" ca="1">ROUND(IF($M138="Y",VLOOKUP($N138,INDIRECT($O$3),U$8,0)*INDIRECT($N$2),VLOOKUP($N138,INDIRECT($O$3),U$8,0)),IF(LEFT($C138,1)="N",3,0))</f>
        <v>34.658999999999999</v>
      </c>
      <c r="W138" s="363" t="str">
        <f t="shared" si="91"/>
        <v>Y</v>
      </c>
      <c r="X138" s="313" t="str">
        <f t="shared" si="92"/>
        <v>52996C</v>
      </c>
      <c r="Y138" s="364">
        <f t="shared" si="93"/>
        <v>140</v>
      </c>
      <c r="Z138" s="313" t="str">
        <f t="shared" si="94"/>
        <v>Service Center Agent</v>
      </c>
      <c r="AA138" s="365">
        <f t="shared" ca="1" si="95"/>
        <v>28.513000000000002</v>
      </c>
      <c r="AB138" s="365">
        <f t="shared" ca="1" si="96"/>
        <v>29.94</v>
      </c>
      <c r="AC138" s="365">
        <f t="shared" ca="1" si="97"/>
        <v>31.436</v>
      </c>
      <c r="AD138" s="365">
        <f t="shared" ca="1" si="98"/>
        <v>33.009</v>
      </c>
      <c r="AE138" s="365">
        <f t="shared" ca="1" si="99"/>
        <v>34.658999999999999</v>
      </c>
    </row>
    <row r="139" spans="1:31">
      <c r="A139" s="357" t="s">
        <v>281</v>
      </c>
      <c r="B139" s="358" t="s">
        <v>282</v>
      </c>
      <c r="C139" s="357" t="s">
        <v>43</v>
      </c>
      <c r="D139" s="359" t="s">
        <v>283</v>
      </c>
      <c r="E139" s="357">
        <v>280</v>
      </c>
      <c r="F139" s="357">
        <v>6</v>
      </c>
      <c r="G139" s="360">
        <f t="shared" ref="G139:G149" ca="1" si="100">Q139</f>
        <v>26.356999999999999</v>
      </c>
      <c r="H139" s="360">
        <f t="shared" ref="H139:H149" ca="1" si="101">R139</f>
        <v>27.673999999999999</v>
      </c>
      <c r="I139" s="360">
        <f t="shared" ref="I139:I149" ca="1" si="102">S139</f>
        <v>29.056999999999999</v>
      </c>
      <c r="J139" s="360">
        <f t="shared" ref="J139:J149" ca="1" si="103">T139</f>
        <v>30.510999999999999</v>
      </c>
      <c r="K139" s="360">
        <f t="shared" ref="K139:K149" ca="1" si="104">U139</f>
        <v>32.036000000000001</v>
      </c>
      <c r="L139" s="321"/>
      <c r="M139" s="293" t="s">
        <v>588</v>
      </c>
      <c r="N139" s="290" t="str">
        <f t="shared" ref="N139:N149" si="105">A139</f>
        <v>09280C</v>
      </c>
      <c r="O139" s="361" t="str">
        <f t="shared" ref="O139:O149" si="106">B139</f>
        <v>144</v>
      </c>
      <c r="P139" s="290" t="str">
        <f t="shared" ref="P139:P149" si="107">D139</f>
        <v xml:space="preserve">Solid Waste Aide  </v>
      </c>
      <c r="Q139" s="362" cm="1">
        <f t="array" aca="1" ref="Q139" ca="1">ROUND(IF($M139="Y",VLOOKUP($N139,INDIRECT($O$3),Q$8,0)*INDIRECT($N$2),VLOOKUP($N139,INDIRECT($O$3),Q$8,0)),IF(LEFT($C139,1)="N",3,0))</f>
        <v>26.356999999999999</v>
      </c>
      <c r="R139" s="362" cm="1">
        <f t="array" aca="1" ref="R139" ca="1">ROUND(IF($M139="Y",VLOOKUP($N139,INDIRECT($O$3),R$8,0)*INDIRECT($N$2),VLOOKUP($N139,INDIRECT($O$3),R$8,0)),IF(LEFT($C139,1)="N",3,0))</f>
        <v>27.673999999999999</v>
      </c>
      <c r="S139" s="362" cm="1">
        <f t="array" aca="1" ref="S139" ca="1">ROUND(IF($M139="Y",VLOOKUP($N139,INDIRECT($O$3),S$8,0)*INDIRECT($N$2),VLOOKUP($N139,INDIRECT($O$3),S$8,0)),IF(LEFT($C139,1)="N",3,0))</f>
        <v>29.056999999999999</v>
      </c>
      <c r="T139" s="362" cm="1">
        <f t="array" aca="1" ref="T139" ca="1">ROUND(IF($M139="Y",VLOOKUP($N139,INDIRECT($O$3),T$8,0)*INDIRECT($N$2),VLOOKUP($N139,INDIRECT($O$3),T$8,0)),IF(LEFT($C139,1)="N",3,0))</f>
        <v>30.510999999999999</v>
      </c>
      <c r="U139" s="362" cm="1">
        <f t="array" aca="1" ref="U139" ca="1">ROUND(IF($M139="Y",VLOOKUP($N139,INDIRECT($O$3),U$8,0)*INDIRECT($N$2),VLOOKUP($N139,INDIRECT($O$3),U$8,0)),IF(LEFT($C139,1)="N",3,0))</f>
        <v>32.036000000000001</v>
      </c>
      <c r="W139" s="363" t="str">
        <f t="shared" si="91"/>
        <v>Y</v>
      </c>
      <c r="X139" s="313" t="str">
        <f t="shared" si="92"/>
        <v>09280C</v>
      </c>
      <c r="Y139" s="364" t="str">
        <f t="shared" si="93"/>
        <v>144</v>
      </c>
      <c r="Z139" s="313" t="str">
        <f t="shared" si="94"/>
        <v xml:space="preserve">Solid Waste Aide  </v>
      </c>
      <c r="AA139" s="365">
        <f t="shared" ca="1" si="95"/>
        <v>26.356999999999999</v>
      </c>
      <c r="AB139" s="365">
        <f t="shared" ca="1" si="96"/>
        <v>27.673999999999999</v>
      </c>
      <c r="AC139" s="365">
        <f t="shared" ca="1" si="97"/>
        <v>29.056999999999999</v>
      </c>
      <c r="AD139" s="365">
        <f t="shared" ca="1" si="98"/>
        <v>30.510999999999999</v>
      </c>
      <c r="AE139" s="365">
        <f t="shared" ca="1" si="99"/>
        <v>32.036000000000001</v>
      </c>
    </row>
    <row r="140" spans="1:31">
      <c r="A140" s="357" t="s">
        <v>284</v>
      </c>
      <c r="B140" s="358">
        <v>209</v>
      </c>
      <c r="C140" s="357" t="s">
        <v>43</v>
      </c>
      <c r="D140" s="359" t="s">
        <v>285</v>
      </c>
      <c r="E140" s="357">
        <v>376</v>
      </c>
      <c r="F140" s="357">
        <v>8</v>
      </c>
      <c r="G140" s="360">
        <f t="shared" ca="1" si="100"/>
        <v>33.956000000000003</v>
      </c>
      <c r="H140" s="360">
        <f t="shared" ca="1" si="101"/>
        <v>35.654000000000003</v>
      </c>
      <c r="I140" s="360">
        <f t="shared" ca="1" si="102"/>
        <v>37.436999999999998</v>
      </c>
      <c r="J140" s="360">
        <f t="shared" ca="1" si="103"/>
        <v>39.308999999999997</v>
      </c>
      <c r="K140" s="360">
        <f t="shared" ca="1" si="104"/>
        <v>41.274000000000001</v>
      </c>
      <c r="L140" s="321"/>
      <c r="M140" s="293" t="s">
        <v>588</v>
      </c>
      <c r="N140" s="290" t="str">
        <f t="shared" si="105"/>
        <v>09285C</v>
      </c>
      <c r="O140" s="361">
        <f t="shared" si="106"/>
        <v>209</v>
      </c>
      <c r="P140" s="290" t="str">
        <f t="shared" si="107"/>
        <v>Space Coordinator Property Services</v>
      </c>
      <c r="Q140" s="362" cm="1">
        <f t="array" aca="1" ref="Q140" ca="1">ROUND(IF($M140="Y",VLOOKUP($N140,INDIRECT($O$3),Q$8,0)*INDIRECT($N$2),VLOOKUP($N140,INDIRECT($O$3),Q$8,0)),IF(LEFT($C140,1)="N",3,0))</f>
        <v>33.956000000000003</v>
      </c>
      <c r="R140" s="362" cm="1">
        <f t="array" aca="1" ref="R140" ca="1">ROUND(IF($M140="Y",VLOOKUP($N140,INDIRECT($O$3),R$8,0)*INDIRECT($N$2),VLOOKUP($N140,INDIRECT($O$3),R$8,0)),IF(LEFT($C140,1)="N",3,0))</f>
        <v>35.654000000000003</v>
      </c>
      <c r="S140" s="362" cm="1">
        <f t="array" aca="1" ref="S140" ca="1">ROUND(IF($M140="Y",VLOOKUP($N140,INDIRECT($O$3),S$8,0)*INDIRECT($N$2),VLOOKUP($N140,INDIRECT($O$3),S$8,0)),IF(LEFT($C140,1)="N",3,0))</f>
        <v>37.436999999999998</v>
      </c>
      <c r="T140" s="362" cm="1">
        <f t="array" aca="1" ref="T140" ca="1">ROUND(IF($M140="Y",VLOOKUP($N140,INDIRECT($O$3),T$8,0)*INDIRECT($N$2),VLOOKUP($N140,INDIRECT($O$3),T$8,0)),IF(LEFT($C140,1)="N",3,0))</f>
        <v>39.308999999999997</v>
      </c>
      <c r="U140" s="362" cm="1">
        <f t="array" aca="1" ref="U140" ca="1">ROUND(IF($M140="Y",VLOOKUP($N140,INDIRECT($O$3),U$8,0)*INDIRECT($N$2),VLOOKUP($N140,INDIRECT($O$3),U$8,0)),IF(LEFT($C140,1)="N",3,0))</f>
        <v>41.274000000000001</v>
      </c>
      <c r="W140" s="363" t="str">
        <f t="shared" si="91"/>
        <v>Y</v>
      </c>
      <c r="X140" s="313" t="str">
        <f t="shared" si="92"/>
        <v>09285C</v>
      </c>
      <c r="Y140" s="364">
        <f t="shared" si="93"/>
        <v>209</v>
      </c>
      <c r="Z140" s="313" t="str">
        <f t="shared" si="94"/>
        <v>Space Coordinator Property Services</v>
      </c>
      <c r="AA140" s="365">
        <f t="shared" ca="1" si="95"/>
        <v>33.956000000000003</v>
      </c>
      <c r="AB140" s="365">
        <f t="shared" ca="1" si="96"/>
        <v>35.654000000000003</v>
      </c>
      <c r="AC140" s="365">
        <f t="shared" ca="1" si="97"/>
        <v>37.436999999999998</v>
      </c>
      <c r="AD140" s="365">
        <f t="shared" ca="1" si="98"/>
        <v>39.308999999999997</v>
      </c>
      <c r="AE140" s="365">
        <f t="shared" ca="1" si="99"/>
        <v>41.274000000000001</v>
      </c>
    </row>
    <row r="141" spans="1:31">
      <c r="A141" s="357" t="s">
        <v>556</v>
      </c>
      <c r="B141" s="358" t="s">
        <v>557</v>
      </c>
      <c r="C141" s="357" t="s">
        <v>43</v>
      </c>
      <c r="D141" s="359" t="s">
        <v>558</v>
      </c>
      <c r="E141" s="357">
        <v>370</v>
      </c>
      <c r="F141" s="357">
        <v>8</v>
      </c>
      <c r="G141" s="360">
        <f t="shared" ca="1" si="100"/>
        <v>33.191000000000003</v>
      </c>
      <c r="H141" s="360">
        <f t="shared" ca="1" si="101"/>
        <v>34.85</v>
      </c>
      <c r="I141" s="360">
        <f t="shared" ca="1" si="102"/>
        <v>36.591999999999999</v>
      </c>
      <c r="J141" s="360">
        <f t="shared" ca="1" si="103"/>
        <v>38.420999999999999</v>
      </c>
      <c r="K141" s="360">
        <f t="shared" ca="1" si="104"/>
        <v>40.343000000000004</v>
      </c>
      <c r="L141" s="321"/>
      <c r="M141" s="293" t="s">
        <v>588</v>
      </c>
      <c r="N141" s="290" t="str">
        <f t="shared" si="105"/>
        <v>52974C</v>
      </c>
      <c r="O141" s="361" t="str">
        <f t="shared" si="106"/>
        <v>095</v>
      </c>
      <c r="P141" s="290" t="str">
        <f t="shared" si="107"/>
        <v>Special Service District Coordinator</v>
      </c>
      <c r="Q141" s="362" cm="1">
        <f t="array" aca="1" ref="Q141" ca="1">ROUND(IF($M141="Y",VLOOKUP($N141,INDIRECT($O$3),Q$8,0)*INDIRECT($N$2),VLOOKUP($N141,INDIRECT($O$3),Q$8,0)),IF(LEFT($C141,1)="N",3,0))</f>
        <v>33.191000000000003</v>
      </c>
      <c r="R141" s="362" cm="1">
        <f t="array" aca="1" ref="R141" ca="1">ROUND(IF($M141="Y",VLOOKUP($N141,INDIRECT($O$3),R$8,0)*INDIRECT($N$2),VLOOKUP($N141,INDIRECT($O$3),R$8,0)),IF(LEFT($C141,1)="N",3,0))</f>
        <v>34.85</v>
      </c>
      <c r="S141" s="362" cm="1">
        <f t="array" aca="1" ref="S141" ca="1">ROUND(IF($M141="Y",VLOOKUP($N141,INDIRECT($O$3),S$8,0)*INDIRECT($N$2),VLOOKUP($N141,INDIRECT($O$3),S$8,0)),IF(LEFT($C141,1)="N",3,0))</f>
        <v>36.591999999999999</v>
      </c>
      <c r="T141" s="362" cm="1">
        <f t="array" aca="1" ref="T141" ca="1">ROUND(IF($M141="Y",VLOOKUP($N141,INDIRECT($O$3),T$8,0)*INDIRECT($N$2),VLOOKUP($N141,INDIRECT($O$3),T$8,0)),IF(LEFT($C141,1)="N",3,0))</f>
        <v>38.420999999999999</v>
      </c>
      <c r="U141" s="362" cm="1">
        <f t="array" aca="1" ref="U141" ca="1">ROUND(IF($M141="Y",VLOOKUP($N141,INDIRECT($O$3),U$8,0)*INDIRECT($N$2),VLOOKUP($N141,INDIRECT($O$3),U$8,0)),IF(LEFT($C141,1)="N",3,0))</f>
        <v>40.343000000000004</v>
      </c>
      <c r="W141" s="363" t="str">
        <f t="shared" si="91"/>
        <v>Y</v>
      </c>
      <c r="X141" s="313" t="str">
        <f t="shared" si="92"/>
        <v>52974C</v>
      </c>
      <c r="Y141" s="364" t="str">
        <f t="shared" si="93"/>
        <v>095</v>
      </c>
      <c r="Z141" s="313" t="str">
        <f t="shared" si="94"/>
        <v>Special Service District Coordinator</v>
      </c>
      <c r="AA141" s="365">
        <f t="shared" ca="1" si="95"/>
        <v>33.191000000000003</v>
      </c>
      <c r="AB141" s="365">
        <f t="shared" ca="1" si="96"/>
        <v>34.85</v>
      </c>
      <c r="AC141" s="365">
        <f t="shared" ca="1" si="97"/>
        <v>36.591999999999999</v>
      </c>
      <c r="AD141" s="365">
        <f t="shared" ca="1" si="98"/>
        <v>38.420999999999999</v>
      </c>
      <c r="AE141" s="365">
        <f t="shared" ca="1" si="99"/>
        <v>40.343000000000004</v>
      </c>
    </row>
    <row r="142" spans="1:31">
      <c r="A142" s="357" t="s">
        <v>286</v>
      </c>
      <c r="B142" s="358" t="s">
        <v>287</v>
      </c>
      <c r="C142" s="357" t="s">
        <v>43</v>
      </c>
      <c r="D142" s="359" t="s">
        <v>288</v>
      </c>
      <c r="E142" s="357">
        <v>178</v>
      </c>
      <c r="F142" s="357">
        <v>3</v>
      </c>
      <c r="G142" s="360">
        <f t="shared" ca="1" si="100"/>
        <v>18.513000000000002</v>
      </c>
      <c r="H142" s="360">
        <f t="shared" ca="1" si="101"/>
        <v>19.440000000000001</v>
      </c>
      <c r="I142" s="360">
        <f t="shared" ca="1" si="102"/>
        <v>20.411999999999999</v>
      </c>
      <c r="J142" s="360">
        <f t="shared" ca="1" si="103"/>
        <v>21.433</v>
      </c>
      <c r="K142" s="360">
        <f t="shared" ca="1" si="104"/>
        <v>22.504999999999999</v>
      </c>
      <c r="L142" s="321"/>
      <c r="M142" s="293" t="s">
        <v>588</v>
      </c>
      <c r="N142" s="290" t="str">
        <f t="shared" si="105"/>
        <v>09350C</v>
      </c>
      <c r="O142" s="361" t="str">
        <f t="shared" si="106"/>
        <v>011</v>
      </c>
      <c r="P142" s="290" t="str">
        <f t="shared" si="107"/>
        <v xml:space="preserve">Stock Clerk I </v>
      </c>
      <c r="Q142" s="362" cm="1">
        <f t="array" aca="1" ref="Q142" ca="1">ROUND(IF($M142="Y",VLOOKUP($N142,INDIRECT($O$3),Q$8,0)*INDIRECT($N$2),VLOOKUP($N142,INDIRECT($O$3),Q$8,0)),IF(LEFT($C142,1)="N",3,0))</f>
        <v>18.513000000000002</v>
      </c>
      <c r="R142" s="362" cm="1">
        <f t="array" aca="1" ref="R142" ca="1">ROUND(IF($M142="Y",VLOOKUP($N142,INDIRECT($O$3),R$8,0)*INDIRECT($N$2),VLOOKUP($N142,INDIRECT($O$3),R$8,0)),IF(LEFT($C142,1)="N",3,0))</f>
        <v>19.440000000000001</v>
      </c>
      <c r="S142" s="362" cm="1">
        <f t="array" aca="1" ref="S142" ca="1">ROUND(IF($M142="Y",VLOOKUP($N142,INDIRECT($O$3),S$8,0)*INDIRECT($N$2),VLOOKUP($N142,INDIRECT($O$3),S$8,0)),IF(LEFT($C142,1)="N",3,0))</f>
        <v>20.411999999999999</v>
      </c>
      <c r="T142" s="362" cm="1">
        <f t="array" aca="1" ref="T142" ca="1">ROUND(IF($M142="Y",VLOOKUP($N142,INDIRECT($O$3),T$8,0)*INDIRECT($N$2),VLOOKUP($N142,INDIRECT($O$3),T$8,0)),IF(LEFT($C142,1)="N",3,0))</f>
        <v>21.433</v>
      </c>
      <c r="U142" s="362" cm="1">
        <f t="array" aca="1" ref="U142" ca="1">ROUND(IF($M142="Y",VLOOKUP($N142,INDIRECT($O$3),U$8,0)*INDIRECT($N$2),VLOOKUP($N142,INDIRECT($O$3),U$8,0)),IF(LEFT($C142,1)="N",3,0))</f>
        <v>22.504999999999999</v>
      </c>
      <c r="W142" s="363" t="str">
        <f t="shared" si="91"/>
        <v>Y</v>
      </c>
      <c r="X142" s="313" t="str">
        <f t="shared" si="92"/>
        <v>09350C</v>
      </c>
      <c r="Y142" s="364" t="str">
        <f t="shared" si="93"/>
        <v>011</v>
      </c>
      <c r="Z142" s="313" t="str">
        <f t="shared" si="94"/>
        <v xml:space="preserve">Stock Clerk I </v>
      </c>
      <c r="AA142" s="365">
        <f t="shared" ca="1" si="95"/>
        <v>18.513000000000002</v>
      </c>
      <c r="AB142" s="365">
        <f t="shared" ca="1" si="96"/>
        <v>19.440000000000001</v>
      </c>
      <c r="AC142" s="365">
        <f t="shared" ca="1" si="97"/>
        <v>20.411999999999999</v>
      </c>
      <c r="AD142" s="365">
        <f t="shared" ca="1" si="98"/>
        <v>21.433</v>
      </c>
      <c r="AE142" s="365">
        <f t="shared" ca="1" si="99"/>
        <v>22.504999999999999</v>
      </c>
    </row>
    <row r="143" spans="1:31">
      <c r="A143" s="357" t="s">
        <v>289</v>
      </c>
      <c r="B143" s="358" t="s">
        <v>49</v>
      </c>
      <c r="C143" s="357" t="s">
        <v>43</v>
      </c>
      <c r="D143" s="359" t="s">
        <v>290</v>
      </c>
      <c r="E143" s="357">
        <v>235</v>
      </c>
      <c r="F143" s="357">
        <v>5</v>
      </c>
      <c r="G143" s="360">
        <f t="shared" ca="1" si="100"/>
        <v>23.082000000000001</v>
      </c>
      <c r="H143" s="360">
        <f t="shared" ca="1" si="101"/>
        <v>24.234999999999999</v>
      </c>
      <c r="I143" s="360">
        <f t="shared" ca="1" si="102"/>
        <v>25.446999999999999</v>
      </c>
      <c r="J143" s="360">
        <f t="shared" ca="1" si="103"/>
        <v>26.72</v>
      </c>
      <c r="K143" s="360">
        <f t="shared" ca="1" si="104"/>
        <v>28.056000000000001</v>
      </c>
      <c r="L143" s="321"/>
      <c r="M143" s="293" t="s">
        <v>588</v>
      </c>
      <c r="N143" s="290" t="str">
        <f t="shared" si="105"/>
        <v>09360C</v>
      </c>
      <c r="O143" s="361" t="str">
        <f t="shared" si="106"/>
        <v>040</v>
      </c>
      <c r="P143" s="290" t="str">
        <f t="shared" si="107"/>
        <v xml:space="preserve">Stock Clerk II </v>
      </c>
      <c r="Q143" s="362" cm="1">
        <f t="array" aca="1" ref="Q143" ca="1">ROUND(IF($M143="Y",VLOOKUP($N143,INDIRECT($O$3),Q$8,0)*INDIRECT($N$2),VLOOKUP($N143,INDIRECT($O$3),Q$8,0)),IF(LEFT($C143,1)="N",3,0))</f>
        <v>23.082000000000001</v>
      </c>
      <c r="R143" s="362" cm="1">
        <f t="array" aca="1" ref="R143" ca="1">ROUND(IF($M143="Y",VLOOKUP($N143,INDIRECT($O$3),R$8,0)*INDIRECT($N$2),VLOOKUP($N143,INDIRECT($O$3),R$8,0)),IF(LEFT($C143,1)="N",3,0))</f>
        <v>24.234999999999999</v>
      </c>
      <c r="S143" s="362" cm="1">
        <f t="array" aca="1" ref="S143" ca="1">ROUND(IF($M143="Y",VLOOKUP($N143,INDIRECT($O$3),S$8,0)*INDIRECT($N$2),VLOOKUP($N143,INDIRECT($O$3),S$8,0)),IF(LEFT($C143,1)="N",3,0))</f>
        <v>25.446999999999999</v>
      </c>
      <c r="T143" s="362" cm="1">
        <f t="array" aca="1" ref="T143" ca="1">ROUND(IF($M143="Y",VLOOKUP($N143,INDIRECT($O$3),T$8,0)*INDIRECT($N$2),VLOOKUP($N143,INDIRECT($O$3),T$8,0)),IF(LEFT($C143,1)="N",3,0))</f>
        <v>26.72</v>
      </c>
      <c r="U143" s="362" cm="1">
        <f t="array" aca="1" ref="U143" ca="1">ROUND(IF($M143="Y",VLOOKUP($N143,INDIRECT($O$3),U$8,0)*INDIRECT($N$2),VLOOKUP($N143,INDIRECT($O$3),U$8,0)),IF(LEFT($C143,1)="N",3,0))</f>
        <v>28.056000000000001</v>
      </c>
      <c r="W143" s="363" t="str">
        <f t="shared" si="91"/>
        <v>Y</v>
      </c>
      <c r="X143" s="313" t="str">
        <f t="shared" si="92"/>
        <v>09360C</v>
      </c>
      <c r="Y143" s="364" t="str">
        <f t="shared" si="93"/>
        <v>040</v>
      </c>
      <c r="Z143" s="313" t="str">
        <f t="shared" si="94"/>
        <v xml:space="preserve">Stock Clerk II </v>
      </c>
      <c r="AA143" s="365">
        <f t="shared" ca="1" si="95"/>
        <v>23.082000000000001</v>
      </c>
      <c r="AB143" s="365">
        <f t="shared" ca="1" si="96"/>
        <v>24.234999999999999</v>
      </c>
      <c r="AC143" s="365">
        <f t="shared" ca="1" si="97"/>
        <v>25.446999999999999</v>
      </c>
      <c r="AD143" s="365">
        <f t="shared" ca="1" si="98"/>
        <v>26.72</v>
      </c>
      <c r="AE143" s="365">
        <f t="shared" ca="1" si="99"/>
        <v>28.056000000000001</v>
      </c>
    </row>
    <row r="144" spans="1:31">
      <c r="A144" s="357" t="s">
        <v>291</v>
      </c>
      <c r="B144" s="358" t="s">
        <v>292</v>
      </c>
      <c r="C144" s="357" t="s">
        <v>43</v>
      </c>
      <c r="D144" s="359" t="s">
        <v>293</v>
      </c>
      <c r="E144" s="357">
        <v>275</v>
      </c>
      <c r="F144" s="357">
        <v>6</v>
      </c>
      <c r="G144" s="360">
        <f t="shared" ca="1" si="100"/>
        <v>26.355</v>
      </c>
      <c r="H144" s="360">
        <f t="shared" ca="1" si="101"/>
        <v>27.673999999999999</v>
      </c>
      <c r="I144" s="360">
        <f t="shared" ca="1" si="102"/>
        <v>29.056999999999999</v>
      </c>
      <c r="J144" s="360">
        <f t="shared" ca="1" si="103"/>
        <v>30.510999999999999</v>
      </c>
      <c r="K144" s="360">
        <f t="shared" ca="1" si="104"/>
        <v>32.036000000000001</v>
      </c>
      <c r="L144" s="239"/>
      <c r="M144" s="293" t="s">
        <v>588</v>
      </c>
      <c r="N144" s="290" t="str">
        <f t="shared" si="105"/>
        <v>09420C</v>
      </c>
      <c r="O144" s="361" t="str">
        <f t="shared" si="106"/>
        <v>054</v>
      </c>
      <c r="P144" s="290" t="str">
        <f t="shared" si="107"/>
        <v xml:space="preserve">Storekeeper  </v>
      </c>
      <c r="Q144" s="362" cm="1">
        <f t="array" aca="1" ref="Q144" ca="1">ROUND(IF($M144="Y",VLOOKUP($N144,INDIRECT($O$3),Q$8,0)*INDIRECT($N$2),VLOOKUP($N144,INDIRECT($O$3),Q$8,0)),IF(LEFT($C144,1)="N",3,0))</f>
        <v>26.355</v>
      </c>
      <c r="R144" s="362" cm="1">
        <f t="array" aca="1" ref="R144" ca="1">ROUND(IF($M144="Y",VLOOKUP($N144,INDIRECT($O$3),R$8,0)*INDIRECT($N$2),VLOOKUP($N144,INDIRECT($O$3),R$8,0)),IF(LEFT($C144,1)="N",3,0))</f>
        <v>27.673999999999999</v>
      </c>
      <c r="S144" s="362" cm="1">
        <f t="array" aca="1" ref="S144" ca="1">ROUND(IF($M144="Y",VLOOKUP($N144,INDIRECT($O$3),S$8,0)*INDIRECT($N$2),VLOOKUP($N144,INDIRECT($O$3),S$8,0)),IF(LEFT($C144,1)="N",3,0))</f>
        <v>29.056999999999999</v>
      </c>
      <c r="T144" s="362" cm="1">
        <f t="array" aca="1" ref="T144" ca="1">ROUND(IF($M144="Y",VLOOKUP($N144,INDIRECT($O$3),T$8,0)*INDIRECT($N$2),VLOOKUP($N144,INDIRECT($O$3),T$8,0)),IF(LEFT($C144,1)="N",3,0))</f>
        <v>30.510999999999999</v>
      </c>
      <c r="U144" s="362" cm="1">
        <f t="array" aca="1" ref="U144" ca="1">ROUND(IF($M144="Y",VLOOKUP($N144,INDIRECT($O$3),U$8,0)*INDIRECT($N$2),VLOOKUP($N144,INDIRECT($O$3),U$8,0)),IF(LEFT($C144,1)="N",3,0))</f>
        <v>32.036000000000001</v>
      </c>
      <c r="W144" s="363" t="str">
        <f t="shared" si="91"/>
        <v>Y</v>
      </c>
      <c r="X144" s="313" t="str">
        <f t="shared" si="92"/>
        <v>09420C</v>
      </c>
      <c r="Y144" s="364" t="str">
        <f t="shared" si="93"/>
        <v>054</v>
      </c>
      <c r="Z144" s="313" t="str">
        <f t="shared" si="94"/>
        <v xml:space="preserve">Storekeeper  </v>
      </c>
      <c r="AA144" s="365">
        <f t="shared" ca="1" si="95"/>
        <v>26.355</v>
      </c>
      <c r="AB144" s="365">
        <f t="shared" ca="1" si="96"/>
        <v>27.673999999999999</v>
      </c>
      <c r="AC144" s="365">
        <f t="shared" ca="1" si="97"/>
        <v>29.056999999999999</v>
      </c>
      <c r="AD144" s="365">
        <f t="shared" ca="1" si="98"/>
        <v>30.510999999999999</v>
      </c>
      <c r="AE144" s="365">
        <f t="shared" ca="1" si="99"/>
        <v>32.036000000000001</v>
      </c>
    </row>
    <row r="145" spans="1:31">
      <c r="A145" s="357" t="s">
        <v>294</v>
      </c>
      <c r="B145" s="358" t="s">
        <v>173</v>
      </c>
      <c r="C145" s="357" t="s">
        <v>43</v>
      </c>
      <c r="D145" s="359" t="s">
        <v>295</v>
      </c>
      <c r="E145" s="357">
        <v>308</v>
      </c>
      <c r="F145" s="357">
        <v>6</v>
      </c>
      <c r="G145" s="360">
        <f t="shared" ca="1" si="100"/>
        <v>28.513000000000002</v>
      </c>
      <c r="H145" s="360">
        <f t="shared" ca="1" si="101"/>
        <v>29.94</v>
      </c>
      <c r="I145" s="360">
        <f t="shared" ca="1" si="102"/>
        <v>31.436</v>
      </c>
      <c r="J145" s="360">
        <f t="shared" ca="1" si="103"/>
        <v>33.009</v>
      </c>
      <c r="K145" s="360">
        <f t="shared" ca="1" si="104"/>
        <v>34.658999999999999</v>
      </c>
      <c r="L145" s="239"/>
      <c r="M145" s="293" t="s">
        <v>588</v>
      </c>
      <c r="N145" s="290" t="str">
        <f t="shared" si="105"/>
        <v>10630C</v>
      </c>
      <c r="O145" s="361" t="str">
        <f t="shared" si="106"/>
        <v>083</v>
      </c>
      <c r="P145" s="290" t="str">
        <f t="shared" si="107"/>
        <v xml:space="preserve">Traffic Systems Operator </v>
      </c>
      <c r="Q145" s="362" cm="1">
        <f t="array" aca="1" ref="Q145" ca="1">ROUND(IF($M145="Y",VLOOKUP($N145,INDIRECT($O$3),Q$8,0)*INDIRECT($N$2),VLOOKUP($N145,INDIRECT($O$3),Q$8,0)),IF(LEFT($C145,1)="N",3,0))</f>
        <v>28.513000000000002</v>
      </c>
      <c r="R145" s="362" cm="1">
        <f t="array" aca="1" ref="R145" ca="1">ROUND(IF($M145="Y",VLOOKUP($N145,INDIRECT($O$3),R$8,0)*INDIRECT($N$2),VLOOKUP($N145,INDIRECT($O$3),R$8,0)),IF(LEFT($C145,1)="N",3,0))</f>
        <v>29.94</v>
      </c>
      <c r="S145" s="362" cm="1">
        <f t="array" aca="1" ref="S145" ca="1">ROUND(IF($M145="Y",VLOOKUP($N145,INDIRECT($O$3),S$8,0)*INDIRECT($N$2),VLOOKUP($N145,INDIRECT($O$3),S$8,0)),IF(LEFT($C145,1)="N",3,0))</f>
        <v>31.436</v>
      </c>
      <c r="T145" s="362" cm="1">
        <f t="array" aca="1" ref="T145" ca="1">ROUND(IF($M145="Y",VLOOKUP($N145,INDIRECT($O$3),T$8,0)*INDIRECT($N$2),VLOOKUP($N145,INDIRECT($O$3),T$8,0)),IF(LEFT($C145,1)="N",3,0))</f>
        <v>33.009</v>
      </c>
      <c r="U145" s="362" cm="1">
        <f t="array" aca="1" ref="U145" ca="1">ROUND(IF($M145="Y",VLOOKUP($N145,INDIRECT($O$3),U$8,0)*INDIRECT($N$2),VLOOKUP($N145,INDIRECT($O$3),U$8,0)),IF(LEFT($C145,1)="N",3,0))</f>
        <v>34.658999999999999</v>
      </c>
      <c r="W145" s="363" t="str">
        <f t="shared" si="91"/>
        <v>Y</v>
      </c>
      <c r="X145" s="313" t="str">
        <f t="shared" si="92"/>
        <v>10630C</v>
      </c>
      <c r="Y145" s="364" t="str">
        <f t="shared" si="93"/>
        <v>083</v>
      </c>
      <c r="Z145" s="313" t="str">
        <f t="shared" si="94"/>
        <v xml:space="preserve">Traffic Systems Operator </v>
      </c>
      <c r="AA145" s="365">
        <f t="shared" ca="1" si="95"/>
        <v>28.513000000000002</v>
      </c>
      <c r="AB145" s="365">
        <f t="shared" ca="1" si="96"/>
        <v>29.94</v>
      </c>
      <c r="AC145" s="365">
        <f t="shared" ca="1" si="97"/>
        <v>31.436</v>
      </c>
      <c r="AD145" s="365">
        <f t="shared" ca="1" si="98"/>
        <v>33.009</v>
      </c>
      <c r="AE145" s="365">
        <f t="shared" ca="1" si="99"/>
        <v>34.658999999999999</v>
      </c>
    </row>
    <row r="146" spans="1:31">
      <c r="A146" s="357" t="s">
        <v>566</v>
      </c>
      <c r="B146" s="358" t="s">
        <v>46</v>
      </c>
      <c r="C146" s="357" t="s">
        <v>43</v>
      </c>
      <c r="D146" s="359" t="s">
        <v>571</v>
      </c>
      <c r="E146" s="357">
        <v>258</v>
      </c>
      <c r="F146" s="357">
        <v>5</v>
      </c>
      <c r="G146" s="360">
        <f t="shared" ca="1" si="100"/>
        <v>25.279</v>
      </c>
      <c r="H146" s="360">
        <f t="shared" ca="1" si="101"/>
        <v>26.545000000000002</v>
      </c>
      <c r="I146" s="360">
        <f t="shared" ca="1" si="102"/>
        <v>27.87</v>
      </c>
      <c r="J146" s="360">
        <f t="shared" ca="1" si="103"/>
        <v>29.263999999999999</v>
      </c>
      <c r="K146" s="360">
        <f t="shared" ca="1" si="104"/>
        <v>30.728000000000002</v>
      </c>
      <c r="L146" s="239"/>
      <c r="M146" s="293" t="s">
        <v>588</v>
      </c>
      <c r="N146" s="290" t="str">
        <f t="shared" si="105"/>
        <v>59415C</v>
      </c>
      <c r="O146" s="361" t="str">
        <f t="shared" si="106"/>
        <v>056</v>
      </c>
      <c r="P146" s="290" t="str">
        <f t="shared" si="107"/>
        <v>Vendor Records Specialist</v>
      </c>
      <c r="Q146" s="362" cm="1">
        <f t="array" aca="1" ref="Q146" ca="1">ROUND(IF($M146="Y",VLOOKUP($N146,INDIRECT($O$3),Q$8,0)*INDIRECT($N$2),VLOOKUP($N146,INDIRECT($O$3),Q$8,0)),IF(LEFT($C146,1)="N",3,0))</f>
        <v>25.279</v>
      </c>
      <c r="R146" s="362" cm="1">
        <f t="array" aca="1" ref="R146" ca="1">ROUND(IF($M146="Y",VLOOKUP($N146,INDIRECT($O$3),R$8,0)*INDIRECT($N$2),VLOOKUP($N146,INDIRECT($O$3),R$8,0)),IF(LEFT($C146,1)="N",3,0))</f>
        <v>26.545000000000002</v>
      </c>
      <c r="S146" s="362" cm="1">
        <f t="array" aca="1" ref="S146" ca="1">ROUND(IF($M146="Y",VLOOKUP($N146,INDIRECT($O$3),S$8,0)*INDIRECT($N$2),VLOOKUP($N146,INDIRECT($O$3),S$8,0)),IF(LEFT($C146,1)="N",3,0))</f>
        <v>27.87</v>
      </c>
      <c r="T146" s="362" cm="1">
        <f t="array" aca="1" ref="T146" ca="1">ROUND(IF($M146="Y",VLOOKUP($N146,INDIRECT($O$3),T$8,0)*INDIRECT($N$2),VLOOKUP($N146,INDIRECT($O$3),T$8,0)),IF(LEFT($C146,1)="N",3,0))</f>
        <v>29.263999999999999</v>
      </c>
      <c r="U146" s="362" cm="1">
        <f t="array" aca="1" ref="U146" ca="1">ROUND(IF($M146="Y",VLOOKUP($N146,INDIRECT($O$3),U$8,0)*INDIRECT($N$2),VLOOKUP($N146,INDIRECT($O$3),U$8,0)),IF(LEFT($C146,1)="N",3,0))</f>
        <v>30.728000000000002</v>
      </c>
      <c r="W146" s="363" t="str">
        <f t="shared" si="91"/>
        <v>Y</v>
      </c>
      <c r="X146" s="313" t="str">
        <f t="shared" si="92"/>
        <v>59415C</v>
      </c>
      <c r="Y146" s="364" t="str">
        <f t="shared" si="93"/>
        <v>056</v>
      </c>
      <c r="Z146" s="313" t="str">
        <f t="shared" si="94"/>
        <v>Vendor Records Specialist</v>
      </c>
      <c r="AA146" s="365">
        <f t="shared" ca="1" si="95"/>
        <v>25.279</v>
      </c>
      <c r="AB146" s="365">
        <f t="shared" ca="1" si="96"/>
        <v>26.545000000000002</v>
      </c>
      <c r="AC146" s="365">
        <f t="shared" ca="1" si="97"/>
        <v>27.87</v>
      </c>
      <c r="AD146" s="365">
        <f t="shared" ca="1" si="98"/>
        <v>29.263999999999999</v>
      </c>
      <c r="AE146" s="365">
        <f t="shared" ca="1" si="99"/>
        <v>30.728000000000002</v>
      </c>
    </row>
    <row r="147" spans="1:31">
      <c r="A147" s="357" t="s">
        <v>296</v>
      </c>
      <c r="B147" s="373">
        <v>161</v>
      </c>
      <c r="C147" s="357" t="s">
        <v>43</v>
      </c>
      <c r="D147" s="359" t="s">
        <v>316</v>
      </c>
      <c r="E147" s="357">
        <v>288</v>
      </c>
      <c r="F147" s="357">
        <v>6</v>
      </c>
      <c r="G147" s="360">
        <f t="shared" ca="1" si="100"/>
        <v>27.427</v>
      </c>
      <c r="H147" s="360">
        <f t="shared" ca="1" si="101"/>
        <v>28.797000000000001</v>
      </c>
      <c r="I147" s="360">
        <f t="shared" ca="1" si="102"/>
        <v>30.236999999999998</v>
      </c>
      <c r="J147" s="360">
        <f t="shared" ca="1" si="103"/>
        <v>31.748999999999999</v>
      </c>
      <c r="K147" s="360">
        <f t="shared" ca="1" si="104"/>
        <v>33.335999999999999</v>
      </c>
      <c r="L147" s="239"/>
      <c r="M147" s="293" t="s">
        <v>588</v>
      </c>
      <c r="N147" s="290" t="str">
        <f t="shared" si="105"/>
        <v>10796C</v>
      </c>
      <c r="O147" s="361">
        <f t="shared" si="106"/>
        <v>161</v>
      </c>
      <c r="P147" s="290" t="str">
        <f t="shared" si="107"/>
        <v>Veterinary Care Technician</v>
      </c>
      <c r="Q147" s="362" cm="1">
        <f t="array" aca="1" ref="Q147" ca="1">ROUND(IF($M147="Y",VLOOKUP($N147,INDIRECT($O$3),Q$8,0)*INDIRECT($N$2),VLOOKUP($N147,INDIRECT($O$3),Q$8,0)),IF(LEFT($C147,1)="N",3,0))</f>
        <v>27.427</v>
      </c>
      <c r="R147" s="362" cm="1">
        <f t="array" aca="1" ref="R147" ca="1">ROUND(IF($M147="Y",VLOOKUP($N147,INDIRECT($O$3),R$8,0)*INDIRECT($N$2),VLOOKUP($N147,INDIRECT($O$3),R$8,0)),IF(LEFT($C147,1)="N",3,0))</f>
        <v>28.797000000000001</v>
      </c>
      <c r="S147" s="362" cm="1">
        <f t="array" aca="1" ref="S147" ca="1">ROUND(IF($M147="Y",VLOOKUP($N147,INDIRECT($O$3),S$8,0)*INDIRECT($N$2),VLOOKUP($N147,INDIRECT($O$3),S$8,0)),IF(LEFT($C147,1)="N",3,0))</f>
        <v>30.236999999999998</v>
      </c>
      <c r="T147" s="362" cm="1">
        <f t="array" aca="1" ref="T147" ca="1">ROUND(IF($M147="Y",VLOOKUP($N147,INDIRECT($O$3),T$8,0)*INDIRECT($N$2),VLOOKUP($N147,INDIRECT($O$3),T$8,0)),IF(LEFT($C147,1)="N",3,0))</f>
        <v>31.748999999999999</v>
      </c>
      <c r="U147" s="362" cm="1">
        <f t="array" aca="1" ref="U147" ca="1">ROUND(IF($M147="Y",VLOOKUP($N147,INDIRECT($O$3),U$8,0)*INDIRECT($N$2),VLOOKUP($N147,INDIRECT($O$3),U$8,0)),IF(LEFT($C147,1)="N",3,0))</f>
        <v>33.335999999999999</v>
      </c>
      <c r="W147" s="363" t="str">
        <f t="shared" si="91"/>
        <v>Y</v>
      </c>
      <c r="X147" s="313" t="str">
        <f t="shared" si="92"/>
        <v>10796C</v>
      </c>
      <c r="Y147" s="364">
        <f t="shared" si="93"/>
        <v>161</v>
      </c>
      <c r="Z147" s="313" t="str">
        <f t="shared" si="94"/>
        <v>Veterinary Care Technician</v>
      </c>
      <c r="AA147" s="365">
        <f t="shared" ca="1" si="95"/>
        <v>27.427</v>
      </c>
      <c r="AB147" s="365">
        <f t="shared" ca="1" si="96"/>
        <v>28.797000000000001</v>
      </c>
      <c r="AC147" s="365">
        <f t="shared" ca="1" si="97"/>
        <v>30.236999999999998</v>
      </c>
      <c r="AD147" s="365">
        <f t="shared" ca="1" si="98"/>
        <v>31.748999999999999</v>
      </c>
      <c r="AE147" s="365">
        <f t="shared" ca="1" si="99"/>
        <v>33.335999999999999</v>
      </c>
    </row>
    <row r="148" spans="1:31">
      <c r="A148" s="357" t="s">
        <v>720</v>
      </c>
      <c r="B148" s="373">
        <v>164</v>
      </c>
      <c r="C148" s="357" t="s">
        <v>21</v>
      </c>
      <c r="D148" s="359" t="s">
        <v>510</v>
      </c>
      <c r="E148" s="357">
        <v>400</v>
      </c>
      <c r="F148" s="357">
        <v>8</v>
      </c>
      <c r="G148" s="360">
        <f t="shared" ca="1" si="100"/>
        <v>73602</v>
      </c>
      <c r="H148" s="360">
        <f t="shared" ca="1" si="101"/>
        <v>77281</v>
      </c>
      <c r="I148" s="360">
        <f t="shared" ca="1" si="102"/>
        <v>81146</v>
      </c>
      <c r="J148" s="360">
        <f t="shared" ca="1" si="103"/>
        <v>85203</v>
      </c>
      <c r="K148" s="360">
        <f t="shared" ca="1" si="104"/>
        <v>89462</v>
      </c>
      <c r="L148" s="239"/>
      <c r="M148" s="293" t="s">
        <v>588</v>
      </c>
      <c r="N148" s="290" t="str">
        <f t="shared" si="105"/>
        <v>52956C</v>
      </c>
      <c r="O148" s="361">
        <f t="shared" si="106"/>
        <v>164</v>
      </c>
      <c r="P148" s="290" t="str">
        <f t="shared" si="107"/>
        <v>Visual Communications Management Coord</v>
      </c>
      <c r="Q148" s="362" cm="1">
        <f t="array" aca="1" ref="Q148" ca="1">ROUND(IF($M148="Y",VLOOKUP($N148,INDIRECT($O$3),Q$8,0)*INDIRECT($N$2),VLOOKUP($N148,INDIRECT($O$3),Q$8,0)),IF(LEFT($C148,1)="N",3,0))</f>
        <v>73602</v>
      </c>
      <c r="R148" s="362" cm="1">
        <f t="array" aca="1" ref="R148" ca="1">ROUND(IF($M148="Y",VLOOKUP($N148,INDIRECT($O$3),R$8,0)*INDIRECT($N$2),VLOOKUP($N148,INDIRECT($O$3),R$8,0)),IF(LEFT($C148,1)="N",3,0))</f>
        <v>77281</v>
      </c>
      <c r="S148" s="362" cm="1">
        <f t="array" aca="1" ref="S148" ca="1">ROUND(IF($M148="Y",VLOOKUP($N148,INDIRECT($O$3),S$8,0)*INDIRECT($N$2),VLOOKUP($N148,INDIRECT($O$3),S$8,0)),IF(LEFT($C148,1)="N",3,0))</f>
        <v>81146</v>
      </c>
      <c r="T148" s="362" cm="1">
        <f t="array" aca="1" ref="T148" ca="1">ROUND(IF($M148="Y",VLOOKUP($N148,INDIRECT($O$3),T$8,0)*INDIRECT($N$2),VLOOKUP($N148,INDIRECT($O$3),T$8,0)),IF(LEFT($C148,1)="N",3,0))</f>
        <v>85203</v>
      </c>
      <c r="U148" s="362" cm="1">
        <f t="array" aca="1" ref="U148" ca="1">ROUND(IF($M148="Y",VLOOKUP($N148,INDIRECT($O$3),U$8,0)*INDIRECT($N$2),VLOOKUP($N148,INDIRECT($O$3),U$8,0)),IF(LEFT($C148,1)="N",3,0))</f>
        <v>89462</v>
      </c>
      <c r="W148" s="363" t="str">
        <f t="shared" si="91"/>
        <v>Y</v>
      </c>
      <c r="X148" s="313" t="str">
        <f t="shared" si="92"/>
        <v>52956C</v>
      </c>
      <c r="Y148" s="364">
        <f t="shared" si="93"/>
        <v>164</v>
      </c>
      <c r="Z148" s="313" t="str">
        <f t="shared" si="94"/>
        <v>Visual Communications Management Coord</v>
      </c>
      <c r="AA148" s="365">
        <f t="shared" ca="1" si="95"/>
        <v>35.385999999999996</v>
      </c>
      <c r="AB148" s="365">
        <f t="shared" ca="1" si="96"/>
        <v>37.155000000000001</v>
      </c>
      <c r="AC148" s="365">
        <f t="shared" ca="1" si="97"/>
        <v>39.012999999999998</v>
      </c>
      <c r="AD148" s="365">
        <f t="shared" ca="1" si="98"/>
        <v>40.963000000000001</v>
      </c>
      <c r="AE148" s="365">
        <f t="shared" ca="1" si="99"/>
        <v>43.010999999999996</v>
      </c>
    </row>
    <row r="149" spans="1:31">
      <c r="A149" s="357" t="s">
        <v>327</v>
      </c>
      <c r="B149" s="373">
        <v>163</v>
      </c>
      <c r="C149" s="357" t="s">
        <v>43</v>
      </c>
      <c r="D149" s="359" t="s">
        <v>318</v>
      </c>
      <c r="E149" s="357">
        <v>303</v>
      </c>
      <c r="F149" s="357">
        <v>6</v>
      </c>
      <c r="G149" s="360">
        <f t="shared" ca="1" si="100"/>
        <v>28.513000000000002</v>
      </c>
      <c r="H149" s="360">
        <f t="shared" ca="1" si="101"/>
        <v>29.94</v>
      </c>
      <c r="I149" s="360">
        <f t="shared" ca="1" si="102"/>
        <v>31.436</v>
      </c>
      <c r="J149" s="360">
        <f t="shared" ca="1" si="103"/>
        <v>33.009</v>
      </c>
      <c r="K149" s="360">
        <f t="shared" ca="1" si="104"/>
        <v>34.658999999999999</v>
      </c>
      <c r="L149" s="239"/>
      <c r="M149" s="293" t="s">
        <v>588</v>
      </c>
      <c r="N149" s="290" t="str">
        <f t="shared" si="105"/>
        <v>10902C</v>
      </c>
      <c r="O149" s="361">
        <f t="shared" si="106"/>
        <v>163</v>
      </c>
      <c r="P149" s="290" t="str">
        <f t="shared" si="107"/>
        <v>Water Quality Technician</v>
      </c>
      <c r="Q149" s="362" cm="1">
        <f t="array" aca="1" ref="Q149" ca="1">ROUND(IF($M149="Y",VLOOKUP($N149,INDIRECT($O$3),Q$8,0)*INDIRECT($N$2),VLOOKUP($N149,INDIRECT($O$3),Q$8,0)),IF(LEFT($C149,1)="N",3,0))</f>
        <v>28.513000000000002</v>
      </c>
      <c r="R149" s="362" cm="1">
        <f t="array" aca="1" ref="R149" ca="1">ROUND(IF($M149="Y",VLOOKUP($N149,INDIRECT($O$3),R$8,0)*INDIRECT($N$2),VLOOKUP($N149,INDIRECT($O$3),R$8,0)),IF(LEFT($C149,1)="N",3,0))</f>
        <v>29.94</v>
      </c>
      <c r="S149" s="362" cm="1">
        <f t="array" aca="1" ref="S149" ca="1">ROUND(IF($M149="Y",VLOOKUP($N149,INDIRECT($O$3),S$8,0)*INDIRECT($N$2),VLOOKUP($N149,INDIRECT($O$3),S$8,0)),IF(LEFT($C149,1)="N",3,0))</f>
        <v>31.436</v>
      </c>
      <c r="T149" s="362" cm="1">
        <f t="array" aca="1" ref="T149" ca="1">ROUND(IF($M149="Y",VLOOKUP($N149,INDIRECT($O$3),T$8,0)*INDIRECT($N$2),VLOOKUP($N149,INDIRECT($O$3),T$8,0)),IF(LEFT($C149,1)="N",3,0))</f>
        <v>33.009</v>
      </c>
      <c r="U149" s="362" cm="1">
        <f t="array" aca="1" ref="U149" ca="1">ROUND(IF($M149="Y",VLOOKUP($N149,INDIRECT($O$3),U$8,0)*INDIRECT($N$2),VLOOKUP($N149,INDIRECT($O$3),U$8,0)),IF(LEFT($C149,1)="N",3,0))</f>
        <v>34.658999999999999</v>
      </c>
      <c r="W149" s="363" t="str">
        <f t="shared" si="91"/>
        <v>Y</v>
      </c>
      <c r="X149" s="313" t="str">
        <f t="shared" si="92"/>
        <v>10902C</v>
      </c>
      <c r="Y149" s="364">
        <f t="shared" si="93"/>
        <v>163</v>
      </c>
      <c r="Z149" s="313" t="str">
        <f t="shared" si="94"/>
        <v>Water Quality Technician</v>
      </c>
      <c r="AA149" s="365">
        <f t="shared" ca="1" si="95"/>
        <v>28.513000000000002</v>
      </c>
      <c r="AB149" s="365">
        <f t="shared" ca="1" si="96"/>
        <v>29.94</v>
      </c>
      <c r="AC149" s="365">
        <f t="shared" ca="1" si="97"/>
        <v>31.436</v>
      </c>
      <c r="AD149" s="365">
        <f t="shared" ca="1" si="98"/>
        <v>33.009</v>
      </c>
      <c r="AE149" s="365">
        <f t="shared" ca="1" si="99"/>
        <v>34.658999999999999</v>
      </c>
    </row>
    <row r="150" spans="1:31">
      <c r="A150" s="239"/>
      <c r="B150" s="253"/>
      <c r="C150" s="239"/>
      <c r="D150" s="240"/>
      <c r="E150" s="239"/>
      <c r="F150" s="239"/>
      <c r="G150" s="244"/>
      <c r="H150" s="244"/>
      <c r="I150" s="244"/>
      <c r="J150" s="244"/>
      <c r="K150" s="244"/>
      <c r="L150" s="239"/>
      <c r="M150" s="293"/>
    </row>
    <row r="151" spans="1:31">
      <c r="A151" s="238" t="s">
        <v>463</v>
      </c>
      <c r="B151" s="253"/>
      <c r="C151" s="240"/>
      <c r="D151" s="240"/>
      <c r="E151" s="239"/>
      <c r="F151" s="240"/>
      <c r="G151" s="244"/>
      <c r="H151" s="244"/>
      <c r="I151" s="244"/>
      <c r="J151" s="244"/>
      <c r="K151" s="244"/>
      <c r="L151" s="239"/>
      <c r="M151" s="293"/>
    </row>
    <row r="152" spans="1:31">
      <c r="A152" s="241" t="s">
        <v>479</v>
      </c>
      <c r="B152" s="253"/>
      <c r="C152" s="240"/>
      <c r="D152" s="240"/>
      <c r="E152" s="239"/>
      <c r="F152" s="240"/>
      <c r="G152" s="245"/>
      <c r="H152" s="245" t="s">
        <v>485</v>
      </c>
      <c r="I152" s="245"/>
      <c r="J152" s="245"/>
      <c r="K152" s="245"/>
      <c r="L152" s="239"/>
    </row>
    <row r="153" spans="1:31">
      <c r="A153" s="239"/>
      <c r="B153" s="254" t="s">
        <v>299</v>
      </c>
      <c r="C153" s="243"/>
      <c r="D153" s="243"/>
      <c r="E153" s="239"/>
      <c r="F153" s="240"/>
      <c r="G153" s="245"/>
      <c r="H153" s="245"/>
      <c r="I153" s="245"/>
      <c r="J153" s="245"/>
      <c r="K153" s="245"/>
      <c r="L153" s="239"/>
      <c r="N153" s="389" t="s">
        <v>589</v>
      </c>
      <c r="X153" s="313" t="str">
        <f>N153</f>
        <v>Longevity</v>
      </c>
    </row>
    <row r="154" spans="1:31">
      <c r="A154" s="244"/>
      <c r="B154" s="244">
        <f ca="1">Q154</f>
        <v>700</v>
      </c>
      <c r="C154" s="240" t="s">
        <v>300</v>
      </c>
      <c r="D154" s="240"/>
      <c r="E154" s="239"/>
      <c r="F154" s="240"/>
      <c r="G154" s="245"/>
      <c r="H154" s="245"/>
      <c r="I154" s="245"/>
      <c r="J154" s="245"/>
      <c r="K154" s="245"/>
      <c r="L154" s="239"/>
      <c r="M154" s="289" t="s">
        <v>588</v>
      </c>
      <c r="N154" s="389" t="s">
        <v>590</v>
      </c>
      <c r="Q154" s="374" cm="1">
        <f t="array" aca="1" ref="Q154" ca="1">ROUND(IF($M154="Y",VLOOKUP(N154,INDIRECT($O$3),Q$8,0)*INDIRECT($N$2),VLOOKUP(N154,INDIRECT($O$3),Q$8,0)),0)</f>
        <v>700</v>
      </c>
      <c r="W154" s="375" t="str">
        <f>M154</f>
        <v>Y</v>
      </c>
      <c r="X154" s="375" t="str">
        <f t="shared" ref="X154:AA157" si="108">N154</f>
        <v>10thEx</v>
      </c>
      <c r="Y154" s="375"/>
      <c r="Z154" s="375"/>
      <c r="AA154" s="376">
        <f t="shared" ca="1" si="108"/>
        <v>700</v>
      </c>
    </row>
    <row r="155" spans="1:31">
      <c r="A155" s="244"/>
      <c r="B155" s="244">
        <f t="shared" ref="B155:B157" ca="1" si="109">Q155</f>
        <v>899</v>
      </c>
      <c r="C155" s="240" t="s">
        <v>301</v>
      </c>
      <c r="D155" s="240"/>
      <c r="E155" s="239"/>
      <c r="F155" s="240"/>
      <c r="G155" s="245"/>
      <c r="H155" s="245"/>
      <c r="I155" s="245"/>
      <c r="J155" s="245"/>
      <c r="K155" s="245"/>
      <c r="L155" s="239"/>
      <c r="M155" s="289" t="s">
        <v>588</v>
      </c>
      <c r="N155" s="389" t="s">
        <v>591</v>
      </c>
      <c r="Q155" s="374" cm="1">
        <f t="array" aca="1" ref="Q155" ca="1">ROUND(IF($M155="Y",VLOOKUP(N155,INDIRECT($O$3),Q$8,0)*INDIRECT($N$2),VLOOKUP(N155,INDIRECT($O$3),Q$8,0)),0)</f>
        <v>899</v>
      </c>
      <c r="W155" s="375" t="str">
        <f t="shared" ref="W155:W157" si="110">M155</f>
        <v>Y</v>
      </c>
      <c r="X155" s="375" t="str">
        <f t="shared" si="108"/>
        <v>15thEx</v>
      </c>
      <c r="Y155" s="375"/>
      <c r="Z155" s="375"/>
      <c r="AA155" s="376">
        <f t="shared" ca="1" si="108"/>
        <v>899</v>
      </c>
    </row>
    <row r="156" spans="1:31">
      <c r="A156" s="244"/>
      <c r="B156" s="244">
        <f t="shared" ca="1" si="109"/>
        <v>1099</v>
      </c>
      <c r="C156" s="240" t="s">
        <v>302</v>
      </c>
      <c r="D156" s="240"/>
      <c r="E156" s="239"/>
      <c r="F156" s="240"/>
      <c r="G156" s="245"/>
      <c r="H156" s="245"/>
      <c r="I156" s="245"/>
      <c r="J156" s="245"/>
      <c r="K156" s="245"/>
      <c r="L156" s="239"/>
      <c r="M156" s="289" t="s">
        <v>588</v>
      </c>
      <c r="N156" s="389" t="s">
        <v>592</v>
      </c>
      <c r="Q156" s="374" cm="1">
        <f t="array" aca="1" ref="Q156" ca="1">ROUND(IF($M156="Y",VLOOKUP(N156,INDIRECT($O$3),Q$8,0)*INDIRECT($N$2),VLOOKUP(N156,INDIRECT($O$3),Q$8,0)),0)</f>
        <v>1099</v>
      </c>
      <c r="W156" s="375" t="str">
        <f t="shared" si="110"/>
        <v>Y</v>
      </c>
      <c r="X156" s="375" t="str">
        <f t="shared" si="108"/>
        <v>20thEx</v>
      </c>
      <c r="Y156" s="375"/>
      <c r="Z156" s="375"/>
      <c r="AA156" s="376">
        <f t="shared" ca="1" si="108"/>
        <v>1099</v>
      </c>
    </row>
    <row r="157" spans="1:31">
      <c r="A157" s="244"/>
      <c r="B157" s="244">
        <f t="shared" ca="1" si="109"/>
        <v>1297</v>
      </c>
      <c r="C157" s="240" t="s">
        <v>303</v>
      </c>
      <c r="D157" s="240"/>
      <c r="E157" s="239"/>
      <c r="F157" s="240"/>
      <c r="G157" s="245"/>
      <c r="H157" s="245"/>
      <c r="I157" s="245"/>
      <c r="J157" s="245"/>
      <c r="K157" s="245"/>
      <c r="L157" s="239"/>
      <c r="M157" s="289" t="s">
        <v>588</v>
      </c>
      <c r="N157" s="389" t="s">
        <v>593</v>
      </c>
      <c r="Q157" s="374" cm="1">
        <f t="array" aca="1" ref="Q157" ca="1">ROUND(IF($M157="Y",VLOOKUP(N157,INDIRECT($O$3),Q$8,0)*INDIRECT($N$2),VLOOKUP(N157,INDIRECT($O$3),Q$8,0)),0)</f>
        <v>1297</v>
      </c>
      <c r="W157" s="375" t="str">
        <f t="shared" si="110"/>
        <v>Y</v>
      </c>
      <c r="X157" s="375" t="str">
        <f t="shared" si="108"/>
        <v>25thEx</v>
      </c>
      <c r="Y157" s="375"/>
      <c r="Z157" s="375"/>
      <c r="AA157" s="376">
        <f t="shared" ca="1" si="108"/>
        <v>1297</v>
      </c>
    </row>
    <row r="158" spans="1:31">
      <c r="A158" s="239"/>
      <c r="B158" s="253"/>
      <c r="C158" s="240"/>
      <c r="D158" s="240"/>
      <c r="E158" s="239"/>
      <c r="F158" s="240"/>
      <c r="G158" s="245"/>
      <c r="H158" s="245"/>
      <c r="I158" s="245"/>
      <c r="J158" s="245"/>
      <c r="K158" s="245"/>
      <c r="L158" s="239"/>
      <c r="N158" s="389"/>
    </row>
    <row r="159" spans="1:31">
      <c r="A159" s="239"/>
      <c r="B159" s="254" t="s">
        <v>304</v>
      </c>
      <c r="C159" s="243"/>
      <c r="D159" s="243"/>
      <c r="E159" s="239"/>
      <c r="F159" s="240"/>
      <c r="G159" s="245"/>
      <c r="H159" s="245"/>
      <c r="I159" s="245"/>
      <c r="J159" s="245"/>
      <c r="K159" s="245"/>
      <c r="L159" s="239"/>
      <c r="N159" s="389"/>
      <c r="W159" s="375"/>
      <c r="X159" s="375"/>
      <c r="Y159" s="375"/>
      <c r="Z159" s="375"/>
      <c r="AA159" s="376"/>
    </row>
    <row r="160" spans="1:31">
      <c r="A160" s="239"/>
      <c r="B160" s="249">
        <f t="shared" ref="B160:B163" ca="1" si="111">Q160</f>
        <v>0.33700000000000002</v>
      </c>
      <c r="C160" s="240" t="s">
        <v>305</v>
      </c>
      <c r="D160" s="240"/>
      <c r="E160" s="239"/>
      <c r="F160" s="240"/>
      <c r="G160" s="245"/>
      <c r="H160" s="245"/>
      <c r="I160" s="245"/>
      <c r="J160" s="245"/>
      <c r="K160" s="245"/>
      <c r="L160" s="239"/>
      <c r="M160" s="289" t="s">
        <v>588</v>
      </c>
      <c r="N160" s="389" t="s">
        <v>594</v>
      </c>
      <c r="Q160" s="362" cm="1">
        <f t="array" aca="1" ref="Q160" ca="1">ROUND(IF($M160="Y",VLOOKUP(N160,INDIRECT($O$3),Q$8,0)*INDIRECT($N$2),VLOOKUP(N160,INDIRECT($O$3),Q$8,0)),3)</f>
        <v>0.33700000000000002</v>
      </c>
      <c r="W160" s="375" t="str">
        <f>M160</f>
        <v>Y</v>
      </c>
      <c r="X160" s="375" t="str">
        <f t="shared" ref="X160:X163" si="112">N160</f>
        <v>10thNEx</v>
      </c>
      <c r="Y160" s="375"/>
      <c r="Z160" s="375"/>
      <c r="AA160" s="377">
        <f t="shared" ref="AA160:AA163" ca="1" si="113">Q160</f>
        <v>0.33700000000000002</v>
      </c>
    </row>
    <row r="161" spans="1:31">
      <c r="A161" s="239"/>
      <c r="B161" s="249">
        <f t="shared" ca="1" si="111"/>
        <v>0.43099999999999999</v>
      </c>
      <c r="C161" s="240" t="s">
        <v>306</v>
      </c>
      <c r="D161" s="240"/>
      <c r="E161" s="239"/>
      <c r="F161" s="240"/>
      <c r="G161" s="245"/>
      <c r="H161" s="245"/>
      <c r="I161" s="245"/>
      <c r="J161" s="245"/>
      <c r="K161" s="245"/>
      <c r="L161" s="239"/>
      <c r="M161" s="289" t="s">
        <v>588</v>
      </c>
      <c r="N161" s="389" t="s">
        <v>595</v>
      </c>
      <c r="Q161" s="362" cm="1">
        <f t="array" aca="1" ref="Q161" ca="1">ROUND(IF($M161="Y",VLOOKUP(N161,INDIRECT($O$3),Q$8,0)*INDIRECT($N$2),VLOOKUP(N161,INDIRECT($O$3),Q$8,0)),3)</f>
        <v>0.43099999999999999</v>
      </c>
      <c r="W161" s="375" t="str">
        <f t="shared" ref="W161:W163" si="114">M161</f>
        <v>Y</v>
      </c>
      <c r="X161" s="375" t="str">
        <f t="shared" si="112"/>
        <v>15thNEx</v>
      </c>
      <c r="Y161" s="375"/>
      <c r="Z161" s="375"/>
      <c r="AA161" s="377">
        <f t="shared" ca="1" si="113"/>
        <v>0.43099999999999999</v>
      </c>
    </row>
    <row r="162" spans="1:31">
      <c r="A162" s="239"/>
      <c r="B162" s="249">
        <f t="shared" ca="1" si="111"/>
        <v>0.52800000000000002</v>
      </c>
      <c r="C162" s="240" t="s">
        <v>307</v>
      </c>
      <c r="D162" s="240"/>
      <c r="E162" s="239"/>
      <c r="F162" s="240"/>
      <c r="G162" s="245"/>
      <c r="H162" s="245"/>
      <c r="I162" s="245"/>
      <c r="J162" s="245"/>
      <c r="K162" s="245"/>
      <c r="L162" s="239"/>
      <c r="M162" s="289" t="s">
        <v>588</v>
      </c>
      <c r="N162" s="389" t="s">
        <v>596</v>
      </c>
      <c r="Q162" s="362" cm="1">
        <f t="array" aca="1" ref="Q162" ca="1">ROUND(IF($M162="Y",VLOOKUP(N162,INDIRECT($O$3),Q$8,0)*INDIRECT($N$2),VLOOKUP(N162,INDIRECT($O$3),Q$8,0)),3)</f>
        <v>0.52800000000000002</v>
      </c>
      <c r="W162" s="375" t="str">
        <f t="shared" si="114"/>
        <v>Y</v>
      </c>
      <c r="X162" s="375" t="str">
        <f t="shared" si="112"/>
        <v>20thNEx</v>
      </c>
      <c r="Y162" s="375"/>
      <c r="Z162" s="375"/>
      <c r="AA162" s="377">
        <f t="shared" ca="1" si="113"/>
        <v>0.52800000000000002</v>
      </c>
    </row>
    <row r="163" spans="1:31" s="207" customFormat="1">
      <c r="A163" s="239"/>
      <c r="B163" s="249">
        <f t="shared" ca="1" si="111"/>
        <v>0.625</v>
      </c>
      <c r="C163" s="240" t="s">
        <v>308</v>
      </c>
      <c r="D163" s="240"/>
      <c r="E163" s="239"/>
      <c r="F163" s="240"/>
      <c r="G163" s="245"/>
      <c r="H163" s="245"/>
      <c r="I163" s="245"/>
      <c r="J163" s="245"/>
      <c r="K163" s="245"/>
      <c r="L163" s="239"/>
      <c r="M163" s="289" t="s">
        <v>588</v>
      </c>
      <c r="N163" s="389" t="s">
        <v>597</v>
      </c>
      <c r="O163" s="288"/>
      <c r="P163" s="288"/>
      <c r="Q163" s="362" cm="1">
        <f t="array" aca="1" ref="Q163" ca="1">ROUND(IF($M163="Y",VLOOKUP(N163,INDIRECT($O$3),Q$8,0)*INDIRECT($N$2),VLOOKUP(N163,INDIRECT($O$3),Q$8,0)),3)</f>
        <v>0.625</v>
      </c>
      <c r="R163" s="288"/>
      <c r="S163" s="288"/>
      <c r="T163" s="288"/>
      <c r="U163" s="288"/>
      <c r="W163" s="375" t="str">
        <f t="shared" si="114"/>
        <v>Y</v>
      </c>
      <c r="X163" s="375" t="str">
        <f t="shared" si="112"/>
        <v>25thNEx</v>
      </c>
      <c r="Y163" s="375"/>
      <c r="Z163" s="375"/>
      <c r="AA163" s="377">
        <f t="shared" ca="1" si="113"/>
        <v>0.625</v>
      </c>
      <c r="AB163" s="312"/>
      <c r="AC163" s="312"/>
      <c r="AD163" s="312"/>
      <c r="AE163" s="312"/>
    </row>
    <row r="164" spans="1:31" s="207" customFormat="1">
      <c r="A164" s="378"/>
      <c r="B164" s="253"/>
      <c r="C164" s="240"/>
      <c r="D164" s="240"/>
      <c r="E164" s="239"/>
      <c r="F164" s="240"/>
      <c r="G164" s="245"/>
      <c r="H164" s="245"/>
      <c r="I164" s="245"/>
      <c r="J164" s="245"/>
      <c r="K164" s="245"/>
      <c r="L164" s="239"/>
      <c r="M164" s="292"/>
      <c r="N164" s="288"/>
      <c r="O164" s="288"/>
      <c r="P164" s="288"/>
      <c r="Q164" s="288"/>
      <c r="R164" s="288"/>
      <c r="S164" s="288"/>
      <c r="T164" s="288"/>
      <c r="U164" s="288"/>
      <c r="W164" s="312"/>
      <c r="X164" s="312"/>
      <c r="Y164" s="312"/>
      <c r="Z164" s="312"/>
      <c r="AA164" s="312"/>
      <c r="AB164" s="312"/>
      <c r="AC164" s="312"/>
      <c r="AD164" s="312"/>
      <c r="AE164" s="312"/>
    </row>
    <row r="165" spans="1:31" s="207" customFormat="1">
      <c r="A165" s="238" t="s">
        <v>309</v>
      </c>
      <c r="B165" s="253"/>
      <c r="C165" s="240"/>
      <c r="D165" s="240"/>
      <c r="E165" s="239"/>
      <c r="F165" s="240"/>
      <c r="G165" s="245"/>
      <c r="H165" s="245"/>
      <c r="I165" s="245"/>
      <c r="J165" s="245"/>
      <c r="K165" s="245"/>
      <c r="L165" s="239"/>
      <c r="M165" s="292"/>
      <c r="N165" s="288"/>
      <c r="O165" s="288"/>
      <c r="P165" s="288"/>
      <c r="Q165" s="288"/>
      <c r="R165" s="288"/>
      <c r="S165" s="288"/>
      <c r="T165" s="288"/>
      <c r="U165" s="288"/>
      <c r="W165" s="312"/>
      <c r="X165" s="312"/>
      <c r="Y165" s="312"/>
      <c r="Z165" s="312"/>
      <c r="AA165" s="312"/>
      <c r="AB165" s="312"/>
      <c r="AC165" s="312"/>
      <c r="AD165" s="312"/>
      <c r="AE165" s="312"/>
    </row>
    <row r="166" spans="1:31" s="207" customFormat="1">
      <c r="B166" s="241" t="s">
        <v>621</v>
      </c>
      <c r="C166" s="240"/>
      <c r="D166" s="240"/>
      <c r="E166" s="239"/>
      <c r="F166" s="240"/>
      <c r="G166" s="245"/>
      <c r="H166" s="245"/>
      <c r="I166" s="245"/>
      <c r="J166" s="245"/>
      <c r="K166" s="245"/>
      <c r="L166" s="239"/>
      <c r="M166" s="292"/>
      <c r="N166" s="288"/>
      <c r="O166" s="288"/>
      <c r="P166" s="288"/>
      <c r="Q166" s="288"/>
      <c r="R166" s="288"/>
      <c r="S166" s="288"/>
      <c r="T166" s="288"/>
      <c r="U166" s="288"/>
      <c r="W166" s="375"/>
      <c r="X166" s="375"/>
      <c r="Y166" s="375"/>
      <c r="Z166" s="375"/>
      <c r="AA166" s="377"/>
      <c r="AB166" s="312"/>
      <c r="AC166" s="312"/>
      <c r="AD166" s="312"/>
      <c r="AE166" s="312"/>
    </row>
    <row r="167" spans="1:31" s="207" customFormat="1">
      <c r="A167" s="239"/>
      <c r="B167" s="255" t="s">
        <v>684</v>
      </c>
      <c r="C167" s="240"/>
      <c r="D167" s="240"/>
      <c r="E167" s="239"/>
      <c r="F167" s="240"/>
      <c r="G167" s="245"/>
      <c r="H167" s="245"/>
      <c r="I167" s="245"/>
      <c r="J167" s="245"/>
      <c r="K167" s="245"/>
      <c r="L167" s="239"/>
      <c r="M167" s="292" t="s">
        <v>619</v>
      </c>
      <c r="N167" s="288" t="s">
        <v>598</v>
      </c>
      <c r="O167" s="288"/>
      <c r="P167" s="379" t="s">
        <v>604</v>
      </c>
      <c r="Q167" s="362" cm="1">
        <f t="array" aca="1" ref="Q167" ca="1">ROUND(IF($M167="Y",VLOOKUP(N167,INDIRECT($O$3),Q$8,0)*INDIRECT($N$2),VLOOKUP(N167,INDIRECT($O$3),Q$8,0)),3)</f>
        <v>1.3160000000000001</v>
      </c>
      <c r="R167" s="288"/>
      <c r="S167" s="288"/>
      <c r="T167" s="288"/>
      <c r="U167" s="288"/>
      <c r="W167" s="375" t="str">
        <f t="shared" ref="W167:X170" si="115">M167</f>
        <v>N</v>
      </c>
      <c r="X167" s="375" t="str">
        <f t="shared" si="115"/>
        <v>CAFM1</v>
      </c>
      <c r="Y167" s="375"/>
      <c r="Z167" s="380" t="str">
        <f>P167</f>
        <v>TL-Morning Shift Premium CAF</v>
      </c>
      <c r="AA167" s="377">
        <f t="shared" ref="AA167:AA170" ca="1" si="116">Q167</f>
        <v>1.3160000000000001</v>
      </c>
      <c r="AB167" s="312"/>
      <c r="AC167" s="312"/>
      <c r="AD167" s="312"/>
      <c r="AE167" s="312"/>
    </row>
    <row r="168" spans="1:31" s="207" customFormat="1">
      <c r="A168" s="239"/>
      <c r="B168" s="63" t="str">
        <f ca="1">"on Saturday or Sunday shall be paid an additional "&amp;TEXT(Q167,"$0.000")&amp;" per hour for all hours worked on such a shift. In addition, should that same employee"</f>
        <v>on Saturday or Sunday shall be paid an additional $1.316 per hour for all hours worked on such a shift. In addition, should that same employee</v>
      </c>
      <c r="C168" s="240"/>
      <c r="D168" s="240"/>
      <c r="E168" s="239"/>
      <c r="F168" s="239"/>
      <c r="G168" s="245"/>
      <c r="H168" s="245"/>
      <c r="I168" s="245"/>
      <c r="J168" s="245"/>
      <c r="K168" s="245"/>
      <c r="L168" s="239"/>
      <c r="M168" s="292" t="s">
        <v>619</v>
      </c>
      <c r="N168" s="288" t="s">
        <v>599</v>
      </c>
      <c r="O168" s="288"/>
      <c r="P168" s="379" t="s">
        <v>605</v>
      </c>
      <c r="Q168" s="362">
        <f ca="1">Q167</f>
        <v>1.3160000000000001</v>
      </c>
      <c r="R168" s="288"/>
      <c r="S168" s="288"/>
      <c r="T168" s="288"/>
      <c r="U168" s="288"/>
      <c r="W168" s="375" t="str">
        <f t="shared" si="115"/>
        <v>N</v>
      </c>
      <c r="X168" s="375" t="str">
        <f t="shared" si="115"/>
        <v>CAFEVE</v>
      </c>
      <c r="Y168" s="375"/>
      <c r="Z168" s="380" t="str">
        <f t="shared" ref="Z168:Z170" si="117">P168</f>
        <v>TL-Evening Shift Premium-CAF</v>
      </c>
      <c r="AA168" s="377">
        <f t="shared" ca="1" si="116"/>
        <v>1.3160000000000001</v>
      </c>
      <c r="AB168" s="312"/>
      <c r="AC168" s="312"/>
      <c r="AD168" s="312"/>
      <c r="AE168" s="312"/>
    </row>
    <row r="169" spans="1:31" s="207" customFormat="1">
      <c r="A169" s="239"/>
      <c r="B169" s="63" t="str">
        <f ca="1">"be authorized to come in early or stay over, working overtime immediately adjacent to such a shift, "&amp;TEXT(Q167,"$0.000")&amp;" differential shall also be applied to those "</f>
        <v xml:space="preserve">be authorized to come in early or stay over, working overtime immediately adjacent to such a shift, $1.316 differential shall also be applied to those </v>
      </c>
      <c r="C169" s="240"/>
      <c r="D169" s="240"/>
      <c r="E169" s="239"/>
      <c r="F169" s="240"/>
      <c r="G169" s="245"/>
      <c r="H169" s="245"/>
      <c r="I169" s="245"/>
      <c r="J169" s="245"/>
      <c r="K169" s="245"/>
      <c r="L169" s="239"/>
      <c r="M169" s="292" t="s">
        <v>619</v>
      </c>
      <c r="N169" s="288" t="s">
        <v>600</v>
      </c>
      <c r="O169" s="288"/>
      <c r="P169" s="379" t="s">
        <v>606</v>
      </c>
      <c r="Q169" s="362">
        <f t="shared" ref="Q169:Q170" ca="1" si="118">Q168</f>
        <v>1.3160000000000001</v>
      </c>
      <c r="R169" s="288"/>
      <c r="S169" s="288"/>
      <c r="T169" s="288"/>
      <c r="U169" s="288"/>
      <c r="W169" s="375" t="str">
        <f t="shared" si="115"/>
        <v>N</v>
      </c>
      <c r="X169" s="375" t="str">
        <f t="shared" si="115"/>
        <v>CAFNIT</v>
      </c>
      <c r="Y169" s="375"/>
      <c r="Z169" s="380" t="str">
        <f t="shared" si="117"/>
        <v>TL-Night Shift Premium-CAF</v>
      </c>
      <c r="AA169" s="377">
        <f t="shared" ca="1" si="116"/>
        <v>1.3160000000000001</v>
      </c>
      <c r="AB169" s="312"/>
      <c r="AC169" s="312"/>
      <c r="AD169" s="312"/>
      <c r="AE169" s="312"/>
    </row>
    <row r="170" spans="1:31" s="207" customFormat="1">
      <c r="A170" s="239"/>
      <c r="B170" s="256" t="s">
        <v>685</v>
      </c>
      <c r="C170" s="240"/>
      <c r="D170" s="240"/>
      <c r="E170" s="247"/>
      <c r="F170" s="248"/>
      <c r="G170" s="245"/>
      <c r="H170" s="245"/>
      <c r="I170" s="245"/>
      <c r="J170" s="245"/>
      <c r="K170" s="245"/>
      <c r="L170" s="239"/>
      <c r="M170" s="292" t="s">
        <v>619</v>
      </c>
      <c r="N170" s="288" t="s">
        <v>601</v>
      </c>
      <c r="O170" s="288"/>
      <c r="P170" s="379" t="s">
        <v>607</v>
      </c>
      <c r="Q170" s="362">
        <f t="shared" ca="1" si="118"/>
        <v>1.3160000000000001</v>
      </c>
      <c r="R170" s="288"/>
      <c r="S170" s="288"/>
      <c r="T170" s="288"/>
      <c r="U170" s="288"/>
      <c r="W170" s="375" t="str">
        <f t="shared" si="115"/>
        <v>N</v>
      </c>
      <c r="X170" s="375" t="str">
        <f t="shared" si="115"/>
        <v>CAFWKE</v>
      </c>
      <c r="Y170" s="375"/>
      <c r="Z170" s="380" t="str">
        <f t="shared" si="117"/>
        <v>TL-Weekend Shift-CAF</v>
      </c>
      <c r="AA170" s="377">
        <f t="shared" ca="1" si="116"/>
        <v>1.3160000000000001</v>
      </c>
      <c r="AB170" s="312"/>
      <c r="AC170" s="312"/>
      <c r="AD170" s="312"/>
      <c r="AE170" s="312"/>
    </row>
    <row r="171" spans="1:31" s="207" customFormat="1">
      <c r="A171" s="239"/>
      <c r="B171" s="256"/>
      <c r="C171" s="240"/>
      <c r="D171" s="240"/>
      <c r="E171" s="247"/>
      <c r="F171" s="248"/>
      <c r="G171" s="245"/>
      <c r="H171" s="245"/>
      <c r="I171" s="245"/>
      <c r="J171" s="245"/>
      <c r="K171" s="245"/>
      <c r="L171" s="239"/>
      <c r="M171" s="292"/>
      <c r="N171" s="288"/>
      <c r="O171" s="288"/>
      <c r="P171" s="379"/>
      <c r="Q171" s="362"/>
      <c r="R171" s="288"/>
      <c r="S171" s="288"/>
      <c r="T171" s="288"/>
      <c r="U171" s="288"/>
      <c r="W171" s="375"/>
      <c r="X171" s="375"/>
      <c r="Y171" s="375"/>
      <c r="Z171" s="380"/>
      <c r="AA171" s="377"/>
      <c r="AB171" s="312"/>
      <c r="AC171" s="312"/>
      <c r="AD171" s="312"/>
      <c r="AE171" s="312"/>
    </row>
    <row r="172" spans="1:31" s="207" customFormat="1">
      <c r="A172" s="239"/>
      <c r="B172" s="63" t="s">
        <v>686</v>
      </c>
      <c r="C172" s="240"/>
      <c r="D172" s="240"/>
      <c r="E172" s="239"/>
      <c r="F172" s="240"/>
      <c r="G172" s="245"/>
      <c r="H172" s="245"/>
      <c r="I172" s="245"/>
      <c r="J172" s="245"/>
      <c r="K172" s="245"/>
      <c r="L172" s="239"/>
      <c r="M172" s="292" t="s">
        <v>619</v>
      </c>
      <c r="N172" s="381" t="str">
        <f>'1-1-2023'!N171</f>
        <v>CAF?</v>
      </c>
      <c r="O172" s="381"/>
      <c r="P172" s="382" t="str">
        <f>'1-1-2023'!P171</f>
        <v>New premium code needed</v>
      </c>
      <c r="Q172" s="362" cm="1">
        <f t="array" aca="1" ref="Q172" ca="1">ROUND(IF($M172="Y",VLOOKUP(N172,INDIRECT($O$3),Q$8,0)*INDIRECT($N$2),VLOOKUP(N172,INDIRECT($O$3),Q$8,0)),3)</f>
        <v>1.5</v>
      </c>
      <c r="R172" s="288"/>
      <c r="S172" s="288"/>
      <c r="T172" s="288"/>
      <c r="U172" s="288"/>
      <c r="W172" s="375"/>
      <c r="X172" s="375"/>
      <c r="Y172" s="375"/>
      <c r="Z172" s="380"/>
      <c r="AA172" s="377"/>
      <c r="AB172" s="312"/>
      <c r="AC172" s="312"/>
      <c r="AD172" s="312"/>
      <c r="AE172" s="312"/>
    </row>
    <row r="173" spans="1:31" s="207" customFormat="1">
      <c r="A173" s="239"/>
      <c r="B173" s="63" t="str">
        <f ca="1">"an additional "&amp;TEXT(Q172,"$0.000")&amp;" per hour for all hours worked on such a shift. In addition, should that same employee be authorized to come in early or stay over,"</f>
        <v>an additional $1.500 per hour for all hours worked on such a shift. In addition, should that same employee be authorized to come in early or stay over,</v>
      </c>
      <c r="C173" s="240"/>
      <c r="D173" s="240"/>
      <c r="E173" s="239"/>
      <c r="F173" s="239"/>
      <c r="G173" s="245"/>
      <c r="H173" s="245"/>
      <c r="I173" s="245"/>
      <c r="J173" s="245"/>
      <c r="K173" s="245"/>
      <c r="L173" s="239"/>
      <c r="M173" s="292"/>
      <c r="N173" s="288"/>
      <c r="O173" s="288"/>
      <c r="P173" s="379"/>
      <c r="Q173" s="362"/>
      <c r="R173" s="288"/>
      <c r="S173" s="288"/>
      <c r="T173" s="288"/>
      <c r="U173" s="288"/>
      <c r="W173" s="375"/>
      <c r="X173" s="375"/>
      <c r="Y173" s="375"/>
      <c r="Z173" s="380"/>
      <c r="AA173" s="377"/>
      <c r="AB173" s="312"/>
      <c r="AC173" s="312"/>
      <c r="AD173" s="312"/>
      <c r="AE173" s="312"/>
    </row>
    <row r="174" spans="1:31" s="207" customFormat="1">
      <c r="A174" s="239"/>
      <c r="B174" s="63" t="str">
        <f ca="1">"working overtime immediately adjacent to such a shift, the "&amp;TEXT(Q172,"$0.000")&amp;" differential shall also be applied to those overtime hours."</f>
        <v>working overtime immediately adjacent to such a shift, the $1.500 differential shall also be applied to those overtime hours.</v>
      </c>
      <c r="C174" s="240"/>
      <c r="D174" s="240"/>
      <c r="E174" s="239"/>
      <c r="F174" s="240"/>
      <c r="G174" s="245"/>
      <c r="H174" s="245"/>
      <c r="I174" s="245"/>
      <c r="J174" s="245"/>
      <c r="K174" s="245"/>
      <c r="L174" s="239"/>
      <c r="M174" s="292"/>
      <c r="N174" s="288"/>
      <c r="O174" s="288"/>
      <c r="P174" s="379"/>
      <c r="Q174" s="362"/>
      <c r="R174" s="288"/>
      <c r="S174" s="288"/>
      <c r="T174" s="288"/>
      <c r="U174" s="288"/>
      <c r="W174" s="375"/>
      <c r="X174" s="375"/>
      <c r="Y174" s="375"/>
      <c r="Z174" s="380"/>
      <c r="AA174" s="377"/>
      <c r="AB174" s="312"/>
      <c r="AC174" s="312"/>
      <c r="AD174" s="312"/>
      <c r="AE174" s="312"/>
    </row>
    <row r="175" spans="1:31" s="207" customFormat="1">
      <c r="A175" s="239"/>
      <c r="B175" s="63"/>
      <c r="C175" s="240"/>
      <c r="D175" s="240"/>
      <c r="E175" s="239"/>
      <c r="F175" s="240"/>
      <c r="G175" s="245"/>
      <c r="H175" s="245"/>
      <c r="I175" s="245"/>
      <c r="J175" s="245"/>
      <c r="K175" s="245"/>
      <c r="L175" s="239"/>
      <c r="M175" s="292"/>
      <c r="N175" s="288"/>
      <c r="O175" s="288"/>
      <c r="P175" s="379"/>
      <c r="Q175" s="362"/>
      <c r="R175" s="288"/>
      <c r="S175" s="288"/>
      <c r="T175" s="288"/>
      <c r="U175" s="288"/>
      <c r="W175" s="375"/>
      <c r="X175" s="375"/>
      <c r="Y175" s="375"/>
      <c r="Z175" s="380"/>
      <c r="AA175" s="377"/>
      <c r="AB175" s="312"/>
      <c r="AC175" s="312"/>
      <c r="AD175" s="312"/>
      <c r="AE175" s="312"/>
    </row>
    <row r="176" spans="1:31" s="207" customFormat="1">
      <c r="A176" s="238" t="s">
        <v>310</v>
      </c>
      <c r="B176" s="253"/>
      <c r="C176" s="240"/>
      <c r="D176" s="240"/>
      <c r="E176" s="239"/>
      <c r="F176" s="240"/>
      <c r="G176" s="245"/>
      <c r="H176" s="245"/>
      <c r="I176" s="245"/>
      <c r="J176" s="245"/>
      <c r="K176" s="245"/>
      <c r="L176" s="239"/>
      <c r="M176" s="288"/>
      <c r="N176" s="288"/>
      <c r="O176" s="288"/>
      <c r="P176" s="288"/>
      <c r="Q176" s="288"/>
      <c r="R176" s="288"/>
      <c r="S176" s="288"/>
      <c r="T176" s="288"/>
      <c r="U176" s="288"/>
      <c r="W176" s="375"/>
      <c r="X176" s="375"/>
      <c r="Y176" s="375"/>
      <c r="Z176" s="380"/>
      <c r="AA176" s="377"/>
      <c r="AB176" s="312"/>
      <c r="AC176" s="312"/>
      <c r="AD176" s="312"/>
      <c r="AE176" s="312"/>
    </row>
    <row r="177" spans="1:31" s="207" customFormat="1">
      <c r="B177" s="241" t="str">
        <f ca="1">"Provided that the Customer Service Representative will receive an additional "&amp;TEXT(Q177,"$0.000")&amp;" hour when assigned as an Acting Supervisor at the Impound Lot."</f>
        <v>Provided that the Customer Service Representative will receive an additional $2.008 hour when assigned as an Acting Supervisor at the Impound Lot.</v>
      </c>
      <c r="C177" s="240"/>
      <c r="D177" s="240"/>
      <c r="E177" s="240"/>
      <c r="F177" s="239"/>
      <c r="G177" s="245"/>
      <c r="H177" s="245"/>
      <c r="I177" s="245"/>
      <c r="J177" s="245"/>
      <c r="K177" s="245"/>
      <c r="L177" s="239"/>
      <c r="M177" s="292" t="s">
        <v>619</v>
      </c>
      <c r="N177" s="288" t="s">
        <v>602</v>
      </c>
      <c r="O177" s="288"/>
      <c r="P177" s="379" t="s">
        <v>608</v>
      </c>
      <c r="Q177" s="362" cm="1">
        <f t="array" aca="1" ref="Q177" ca="1">ROUND(IF($M177="Y",VLOOKUP(N177,INDIRECT($O$3),Q$8,0)*INDIRECT($N$2),VLOOKUP(N177,INDIRECT($O$3),Q$8,0)),3)</f>
        <v>2.008</v>
      </c>
      <c r="R177" s="288"/>
      <c r="S177" s="288"/>
      <c r="T177" s="288"/>
      <c r="U177" s="288"/>
      <c r="W177" s="375" t="str">
        <f t="shared" ref="W177:X177" si="119">M177</f>
        <v>N</v>
      </c>
      <c r="X177" s="375" t="str">
        <f t="shared" si="119"/>
        <v>CAFLDS</v>
      </c>
      <c r="Y177" s="375"/>
      <c r="Z177" s="380" t="str">
        <f t="shared" ref="Z177:AA177" si="120">P177</f>
        <v>TL-Lead Prem (Substitute)-CAF</v>
      </c>
      <c r="AA177" s="377">
        <f t="shared" ca="1" si="120"/>
        <v>2.008</v>
      </c>
      <c r="AB177" s="312"/>
      <c r="AC177" s="312"/>
      <c r="AD177" s="312"/>
      <c r="AE177" s="312"/>
    </row>
    <row r="178" spans="1:31">
      <c r="A178" s="241"/>
      <c r="B178" s="253"/>
      <c r="C178" s="239"/>
      <c r="D178" s="240"/>
      <c r="E178" s="239"/>
      <c r="F178" s="239"/>
      <c r="G178" s="245"/>
      <c r="H178" s="245"/>
      <c r="I178" s="245"/>
      <c r="J178" s="245"/>
      <c r="K178" s="245"/>
      <c r="L178" s="239"/>
      <c r="M178" s="293"/>
      <c r="W178" s="375"/>
      <c r="X178" s="375"/>
      <c r="Y178" s="375"/>
      <c r="Z178" s="380"/>
      <c r="AA178" s="377"/>
    </row>
    <row r="179" spans="1:31" s="207" customFormat="1">
      <c r="A179" s="238" t="s">
        <v>311</v>
      </c>
      <c r="B179" s="253"/>
      <c r="C179" s="239"/>
      <c r="D179" s="240"/>
      <c r="E179" s="239"/>
      <c r="F179" s="239"/>
      <c r="G179" s="245"/>
      <c r="H179" s="245"/>
      <c r="I179" s="245"/>
      <c r="J179" s="245"/>
      <c r="K179" s="245"/>
      <c r="L179" s="239"/>
      <c r="M179" s="292"/>
      <c r="N179" s="288"/>
      <c r="O179" s="288"/>
      <c r="P179" s="288"/>
      <c r="Q179" s="288"/>
      <c r="R179" s="288"/>
      <c r="S179" s="288"/>
      <c r="T179" s="288"/>
      <c r="U179" s="288"/>
      <c r="W179" s="375"/>
      <c r="X179" s="375"/>
      <c r="Y179" s="375"/>
      <c r="Z179" s="380"/>
      <c r="AA179" s="377"/>
      <c r="AB179" s="312"/>
      <c r="AC179" s="312"/>
      <c r="AD179" s="312"/>
      <c r="AE179" s="312"/>
    </row>
    <row r="180" spans="1:31" s="207" customFormat="1">
      <c r="B180" s="241" t="s">
        <v>712</v>
      </c>
      <c r="C180" s="253"/>
      <c r="D180" s="240"/>
      <c r="E180" s="239"/>
      <c r="F180" s="239"/>
      <c r="G180" s="245"/>
      <c r="H180" s="245"/>
      <c r="I180" s="245"/>
      <c r="J180" s="245"/>
      <c r="K180" s="245"/>
      <c r="L180" s="239"/>
      <c r="M180" s="292"/>
      <c r="N180" s="288"/>
      <c r="O180" s="288"/>
      <c r="P180" s="288"/>
      <c r="Q180" s="288"/>
      <c r="R180" s="288"/>
      <c r="S180" s="288"/>
      <c r="T180" s="288"/>
      <c r="U180" s="288"/>
      <c r="W180" s="375"/>
      <c r="X180" s="375"/>
      <c r="Y180" s="375"/>
      <c r="Z180" s="380"/>
      <c r="AA180" s="377"/>
      <c r="AB180" s="312"/>
      <c r="AC180" s="312"/>
      <c r="AD180" s="312"/>
      <c r="AE180" s="312"/>
    </row>
    <row r="181" spans="1:31" s="207" customFormat="1">
      <c r="B181" s="241" t="str">
        <f ca="1">"Assessors who achieve and maintain an Accredited Minnesota Assessor (AMA) designation shall be paid an additional "&amp;TEXT(Q181,"$0.000")&amp;"  per hour."</f>
        <v>Assessors who achieve and maintain an Accredited Minnesota Assessor (AMA) designation shall be paid an additional $1.228  per hour.</v>
      </c>
      <c r="C181" s="239"/>
      <c r="D181" s="240"/>
      <c r="E181" s="239"/>
      <c r="F181" s="239"/>
      <c r="G181" s="245"/>
      <c r="H181" s="245"/>
      <c r="I181" s="245"/>
      <c r="J181" s="245"/>
      <c r="K181" s="245"/>
      <c r="L181" s="239"/>
      <c r="M181" s="292" t="s">
        <v>619</v>
      </c>
      <c r="N181" s="379" t="s">
        <v>603</v>
      </c>
      <c r="O181" s="288"/>
      <c r="P181" s="379" t="s">
        <v>609</v>
      </c>
      <c r="Q181" s="362" cm="1">
        <f t="array" aca="1" ref="Q181" ca="1">ROUND(IF($M181="Y",VLOOKUP(N181,INDIRECT($O$3),Q$8,0)*INDIRECT($N$2),VLOOKUP(N181,INDIRECT($O$3),Q$8,0)),3)</f>
        <v>1.228</v>
      </c>
      <c r="R181" s="288"/>
      <c r="S181" s="288"/>
      <c r="T181" s="288"/>
      <c r="U181" s="288"/>
      <c r="W181" s="375" t="str">
        <f t="shared" ref="W181:X181" si="121">M181</f>
        <v>N</v>
      </c>
      <c r="X181" s="375" t="str">
        <f t="shared" si="121"/>
        <v>CAFAMA</v>
      </c>
      <c r="Y181" s="375"/>
      <c r="Z181" s="380" t="str">
        <f t="shared" ref="Z181:AA181" si="122">P181</f>
        <v>Accredited Minnesota Assessor</v>
      </c>
      <c r="AA181" s="377">
        <f t="shared" ca="1" si="122"/>
        <v>1.228</v>
      </c>
      <c r="AB181" s="312"/>
      <c r="AC181" s="312"/>
      <c r="AD181" s="312"/>
      <c r="AE181" s="312"/>
    </row>
    <row r="182" spans="1:31">
      <c r="A182" s="239"/>
      <c r="B182" s="256"/>
      <c r="C182" s="239"/>
      <c r="D182" s="240"/>
      <c r="E182" s="239"/>
      <c r="F182" s="239"/>
      <c r="G182" s="245"/>
      <c r="H182" s="245"/>
      <c r="I182" s="245"/>
      <c r="J182" s="245"/>
      <c r="K182" s="245"/>
      <c r="L182" s="239"/>
      <c r="M182" s="293"/>
      <c r="W182" s="375"/>
      <c r="X182" s="375"/>
      <c r="Y182" s="375"/>
      <c r="Z182" s="380"/>
      <c r="AA182" s="377"/>
    </row>
    <row r="183" spans="1:31" s="207" customFormat="1">
      <c r="B183" s="241" t="s">
        <v>683</v>
      </c>
      <c r="C183" s="239"/>
      <c r="D183" s="240"/>
      <c r="E183" s="239"/>
      <c r="F183" s="239"/>
      <c r="G183" s="245"/>
      <c r="H183" s="245"/>
      <c r="I183" s="245"/>
      <c r="J183" s="245"/>
      <c r="K183" s="245"/>
      <c r="L183" s="239"/>
      <c r="M183" s="292" t="s">
        <v>619</v>
      </c>
      <c r="N183" s="379" t="s">
        <v>611</v>
      </c>
      <c r="O183" s="288"/>
      <c r="P183" s="379" t="s">
        <v>610</v>
      </c>
      <c r="Q183" s="362" cm="1">
        <f t="array" aca="1" ref="Q183" ca="1">ROUND(IF($M183="Y",VLOOKUP(N183,INDIRECT($O$3),Q$8,0)*INDIRECT($N$2),VLOOKUP(N183,INDIRECT($O$3),Q$8,0)),3)</f>
        <v>2.637</v>
      </c>
      <c r="R183" s="288"/>
      <c r="S183" s="288"/>
      <c r="T183" s="288"/>
      <c r="U183" s="288"/>
      <c r="W183" s="375" t="str">
        <f t="shared" ref="W183:X184" si="123">M183</f>
        <v>N</v>
      </c>
      <c r="X183" s="375" t="str">
        <f t="shared" si="123"/>
        <v>CAFSAM</v>
      </c>
      <c r="Y183" s="375"/>
      <c r="Z183" s="380" t="str">
        <f t="shared" ref="Z183:AA184" si="124">P183</f>
        <v>Senior Accredited MN Assessor</v>
      </c>
      <c r="AA183" s="377">
        <f t="shared" ca="1" si="124"/>
        <v>2.637</v>
      </c>
      <c r="AB183" s="312"/>
      <c r="AC183" s="312"/>
      <c r="AD183" s="312"/>
      <c r="AE183" s="312"/>
    </row>
    <row r="184" spans="1:31" s="207" customFormat="1">
      <c r="A184" s="239"/>
      <c r="B184" s="241" t="str">
        <f ca="1">"designation of the International Association of Assessing Officers shall be paid an additional "&amp;TEXT(Q183,"$0.000")&amp;" per hour."</f>
        <v>designation of the International Association of Assessing Officers shall be paid an additional $2.637 per hour.</v>
      </c>
      <c r="C184" s="239"/>
      <c r="D184" s="240"/>
      <c r="E184" s="239"/>
      <c r="F184" s="239"/>
      <c r="G184" s="245"/>
      <c r="H184" s="245"/>
      <c r="I184" s="245"/>
      <c r="J184" s="245"/>
      <c r="K184" s="245"/>
      <c r="L184" s="239"/>
      <c r="M184" s="292" t="s">
        <v>619</v>
      </c>
      <c r="N184" s="379" t="s">
        <v>613</v>
      </c>
      <c r="O184" s="288"/>
      <c r="P184" s="379" t="s">
        <v>612</v>
      </c>
      <c r="Q184" s="288">
        <f ca="1">Q183</f>
        <v>2.637</v>
      </c>
      <c r="R184" s="288"/>
      <c r="S184" s="288"/>
      <c r="T184" s="288"/>
      <c r="U184" s="288"/>
      <c r="W184" s="375" t="str">
        <f t="shared" si="123"/>
        <v>N</v>
      </c>
      <c r="X184" s="375" t="str">
        <f t="shared" si="123"/>
        <v>CAFCAE</v>
      </c>
      <c r="Y184" s="375"/>
      <c r="Z184" s="380" t="str">
        <f t="shared" si="124"/>
        <v>Certified Assessment Evaluator</v>
      </c>
      <c r="AA184" s="377">
        <f t="shared" ca="1" si="124"/>
        <v>2.637</v>
      </c>
      <c r="AB184" s="312"/>
      <c r="AC184" s="312"/>
      <c r="AD184" s="312"/>
      <c r="AE184" s="312"/>
    </row>
    <row r="185" spans="1:31" s="207" customFormat="1">
      <c r="A185" s="239"/>
      <c r="B185" s="256" t="s">
        <v>317</v>
      </c>
      <c r="C185" s="239"/>
      <c r="D185" s="240"/>
      <c r="E185" s="239"/>
      <c r="F185" s="239"/>
      <c r="G185" s="245"/>
      <c r="H185" s="245"/>
      <c r="I185" s="245"/>
      <c r="J185" s="245"/>
      <c r="K185" s="245"/>
      <c r="L185" s="249"/>
      <c r="M185" s="292"/>
      <c r="N185" s="288"/>
      <c r="O185" s="288"/>
      <c r="P185" s="288"/>
      <c r="Q185" s="288"/>
      <c r="R185" s="288"/>
      <c r="S185" s="288"/>
      <c r="T185" s="288"/>
      <c r="U185" s="288"/>
      <c r="W185" s="375"/>
      <c r="X185" s="375"/>
      <c r="Y185" s="375"/>
      <c r="Z185" s="380"/>
      <c r="AA185" s="377"/>
      <c r="AB185" s="312"/>
      <c r="AC185" s="312"/>
      <c r="AD185" s="312"/>
      <c r="AE185" s="312"/>
    </row>
    <row r="186" spans="1:31" s="207" customFormat="1">
      <c r="A186" s="239"/>
      <c r="B186" s="253"/>
      <c r="C186" s="239"/>
      <c r="D186" s="240"/>
      <c r="E186" s="239"/>
      <c r="F186" s="239"/>
      <c r="G186" s="245"/>
      <c r="H186" s="245"/>
      <c r="I186" s="245"/>
      <c r="J186" s="245"/>
      <c r="K186" s="245"/>
      <c r="L186" s="239"/>
      <c r="M186" s="292"/>
      <c r="N186" s="409"/>
      <c r="O186" s="288"/>
      <c r="P186" s="288"/>
      <c r="Q186" s="288"/>
      <c r="R186" s="288"/>
      <c r="S186" s="288"/>
      <c r="T186" s="288"/>
      <c r="U186" s="288"/>
      <c r="W186" s="375"/>
      <c r="X186" s="375"/>
      <c r="Y186" s="375"/>
      <c r="Z186" s="380"/>
      <c r="AA186" s="377"/>
      <c r="AB186" s="312"/>
      <c r="AC186" s="312"/>
      <c r="AD186" s="312"/>
      <c r="AE186" s="312"/>
    </row>
    <row r="187" spans="1:31">
      <c r="A187" s="384" t="s">
        <v>687</v>
      </c>
      <c r="M187" s="289" t="s">
        <v>619</v>
      </c>
      <c r="N187" s="379" t="s">
        <v>615</v>
      </c>
      <c r="P187" s="379" t="s">
        <v>614</v>
      </c>
      <c r="Q187" s="362" cm="1">
        <f t="array" aca="1" ref="Q187" ca="1">ROUND(IF($M187="Y",VLOOKUP(N187,INDIRECT($O$3),Q$8,0)*INDIRECT($N$2),VLOOKUP(N187,INDIRECT($O$3),Q$8,0)),3)</f>
        <v>10.131</v>
      </c>
      <c r="W187" s="375" t="str">
        <f t="shared" ref="W187:X187" si="125">M187</f>
        <v>N</v>
      </c>
      <c r="X187" s="375" t="str">
        <f t="shared" si="125"/>
        <v>CAFBIL</v>
      </c>
      <c r="Y187" s="375"/>
      <c r="Z187" s="380" t="str">
        <f t="shared" ref="Z187:AA187" si="126">P187</f>
        <v>Bi-lingual Premium Pay</v>
      </c>
      <c r="AA187" s="377">
        <f t="shared" ca="1" si="126"/>
        <v>10.131</v>
      </c>
    </row>
    <row r="188" spans="1:31">
      <c r="B188" s="388" t="s">
        <v>688</v>
      </c>
      <c r="Q188" s="362"/>
    </row>
    <row r="189" spans="1:31">
      <c r="B189" s="388" t="str">
        <f ca="1">TEXT(Q187,"$###.000")&amp;" per day when assigned and used."</f>
        <v>$10.131 per day when assigned and used.</v>
      </c>
      <c r="Q189" s="362"/>
    </row>
    <row r="192" spans="1:31">
      <c r="B192" s="207" t="s">
        <v>724</v>
      </c>
      <c r="L192" s="207" t="s">
        <v>725</v>
      </c>
    </row>
  </sheetData>
  <sheetProtection sheet="1" autoFilter="0"/>
  <autoFilter ref="A9:L149" xr:uid="{0FF2353D-0E54-44CF-A6E6-F77654080815}"/>
  <sortState xmlns:xlrd2="http://schemas.microsoft.com/office/spreadsheetml/2017/richdata2" ref="A10:AE149">
    <sortCondition ref="D10:D149"/>
  </sortState>
  <mergeCells count="4">
    <mergeCell ref="A2:K2"/>
    <mergeCell ref="B8:F8"/>
    <mergeCell ref="A3:E3"/>
    <mergeCell ref="A1:D1"/>
  </mergeCells>
  <conditionalFormatting sqref="G10:K149">
    <cfRule type="cellIs" dxfId="37" priority="1" operator="equal">
      <formula>0</formula>
    </cfRule>
    <cfRule type="cellIs" dxfId="36" priority="2" operator="greaterThanOrEqual">
      <formula>100</formula>
    </cfRule>
    <cfRule type="cellIs" dxfId="35" priority="3" operator="lessThan">
      <formula>100</formula>
    </cfRule>
  </conditionalFormatting>
  <pageMargins left="0.25" right="0.25" top="0.75" bottom="0.75" header="0.3" footer="0.3"/>
  <pageSetup paperSize="5"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F851E-9F23-4DAD-BD51-A05AF5F91391}">
  <sheetPr codeName="Sheet14">
    <tabColor theme="1"/>
  </sheetPr>
  <dimension ref="A1:AE192"/>
  <sheetViews>
    <sheetView showGridLines="0" topLeftCell="A105" zoomScale="98" zoomScaleNormal="98" workbookViewId="0">
      <selection activeCell="G197" sqref="G197"/>
    </sheetView>
  </sheetViews>
  <sheetFormatPr defaultColWidth="9.28515625" defaultRowHeight="15.75"/>
  <cols>
    <col min="1" max="1" width="8.5703125" style="207" customWidth="1"/>
    <col min="2" max="2" width="9.7109375" style="385" customWidth="1"/>
    <col min="3" max="3" width="6" style="207" customWidth="1"/>
    <col min="4" max="4" width="43.28515625" style="386" customWidth="1"/>
    <col min="5" max="5" width="7.7109375" style="207" customWidth="1"/>
    <col min="6" max="6" width="8.7109375" style="207" bestFit="1" customWidth="1"/>
    <col min="7" max="10" width="11.5703125" style="387" bestFit="1" customWidth="1"/>
    <col min="11" max="11" width="12.5703125" style="387" bestFit="1" customWidth="1"/>
    <col min="12" max="12" width="23.7109375" style="207" customWidth="1"/>
    <col min="13" max="13" width="8.28515625" style="289" hidden="1" customWidth="1"/>
    <col min="14" max="14" width="13.42578125" style="290" hidden="1" customWidth="1"/>
    <col min="15" max="15" width="14.7109375" style="290" hidden="1" customWidth="1"/>
    <col min="16" max="16" width="50.7109375" style="290" hidden="1" customWidth="1"/>
    <col min="17" max="17" width="11" style="289" hidden="1" customWidth="1"/>
    <col min="18" max="21" width="12.28515625" style="289" hidden="1" customWidth="1"/>
    <col min="22" max="22" width="9.28515625" style="206" hidden="1" customWidth="1"/>
    <col min="23" max="23" width="8.28515625" style="313" hidden="1" customWidth="1"/>
    <col min="24" max="24" width="10" style="313" hidden="1" customWidth="1"/>
    <col min="25" max="25" width="7" style="313" hidden="1" customWidth="1"/>
    <col min="26" max="26" width="50.7109375" style="313" hidden="1" customWidth="1"/>
    <col min="27" max="31" width="8.5703125" style="313" hidden="1" customWidth="1"/>
    <col min="32" max="34" width="9.28515625" style="206" customWidth="1"/>
    <col min="35" max="16384" width="9.28515625" style="206"/>
  </cols>
  <sheetData>
    <row r="1" spans="1:31">
      <c r="A1" s="455" t="s">
        <v>718</v>
      </c>
      <c r="B1" s="455"/>
      <c r="C1" s="455"/>
      <c r="D1" s="455"/>
    </row>
    <row r="2" spans="1:31">
      <c r="A2" s="456" t="s">
        <v>691</v>
      </c>
      <c r="B2" s="457"/>
      <c r="C2" s="457"/>
      <c r="D2" s="457"/>
      <c r="E2" s="457"/>
      <c r="F2" s="457"/>
      <c r="G2" s="457"/>
      <c r="H2" s="457"/>
      <c r="I2" s="457"/>
      <c r="J2" s="457"/>
      <c r="K2" s="457"/>
      <c r="L2" s="333"/>
      <c r="M2" s="293"/>
      <c r="N2" s="290" t="s">
        <v>634</v>
      </c>
      <c r="O2" s="334">
        <v>1.0249999999999999</v>
      </c>
    </row>
    <row r="3" spans="1:31" s="49" customFormat="1" ht="15.75" customHeight="1">
      <c r="A3" s="456" t="s">
        <v>641</v>
      </c>
      <c r="B3" s="456"/>
      <c r="C3" s="456"/>
      <c r="D3" s="456"/>
      <c r="E3" s="456"/>
      <c r="F3" s="335"/>
      <c r="G3" s="335"/>
      <c r="H3" s="335"/>
      <c r="I3" s="335"/>
      <c r="J3" s="335"/>
      <c r="K3" s="335"/>
      <c r="L3" s="336"/>
      <c r="M3" s="337"/>
      <c r="N3" s="339" t="s">
        <v>616</v>
      </c>
      <c r="O3" s="339" t="s">
        <v>633</v>
      </c>
      <c r="P3" s="339"/>
      <c r="Q3" s="338"/>
      <c r="R3" s="338"/>
      <c r="S3" s="338"/>
      <c r="T3" s="338"/>
      <c r="U3" s="338"/>
      <c r="W3" s="340"/>
      <c r="X3" s="340"/>
      <c r="Y3" s="340"/>
      <c r="Z3" s="340"/>
      <c r="AA3" s="340"/>
      <c r="AB3" s="340"/>
      <c r="AC3" s="340"/>
      <c r="AD3" s="340"/>
      <c r="AE3" s="340"/>
    </row>
    <row r="4" spans="1:31" s="49" customFormat="1" ht="18.75" customHeight="1">
      <c r="A4" s="341" t="s">
        <v>654</v>
      </c>
      <c r="B4" s="335"/>
      <c r="C4" s="335"/>
      <c r="D4" s="335"/>
      <c r="E4" s="335"/>
      <c r="F4" s="335"/>
      <c r="G4" s="335"/>
      <c r="H4" s="335"/>
      <c r="I4" s="335"/>
      <c r="J4" s="335"/>
      <c r="K4" s="335"/>
      <c r="L4" s="336"/>
      <c r="M4" s="337"/>
      <c r="N4" s="339"/>
      <c r="O4" s="339"/>
      <c r="P4" s="339"/>
      <c r="Q4" s="338"/>
      <c r="R4" s="338"/>
      <c r="S4" s="338"/>
      <c r="T4" s="338"/>
      <c r="U4" s="338"/>
      <c r="W4" s="340"/>
      <c r="X4" s="340"/>
      <c r="Y4" s="340"/>
      <c r="Z4" s="340"/>
      <c r="AA4" s="340"/>
      <c r="AB4" s="340"/>
      <c r="AC4" s="340"/>
      <c r="AD4" s="340"/>
      <c r="AE4" s="340"/>
    </row>
    <row r="5" spans="1:31" s="49" customFormat="1">
      <c r="A5" s="397" t="s">
        <v>717</v>
      </c>
      <c r="B5" s="335"/>
      <c r="C5" s="335"/>
      <c r="D5" s="335"/>
      <c r="E5" s="335"/>
      <c r="F5" s="335"/>
      <c r="G5" s="335"/>
      <c r="H5" s="335"/>
      <c r="I5" s="335"/>
      <c r="J5" s="335"/>
      <c r="K5" s="335"/>
      <c r="L5" s="336"/>
      <c r="M5" s="337"/>
      <c r="N5" s="339"/>
      <c r="O5" s="339"/>
      <c r="P5" s="339"/>
      <c r="Q5" s="338">
        <f ca="1">Q10*100.75%</f>
        <v>29.445195000000002</v>
      </c>
      <c r="R5" s="338"/>
      <c r="S5" s="338"/>
      <c r="T5" s="338"/>
      <c r="U5" s="338"/>
      <c r="W5" s="340"/>
      <c r="X5" s="340"/>
      <c r="Y5" s="340"/>
      <c r="Z5" s="340"/>
      <c r="AA5" s="340"/>
      <c r="AB5" s="340"/>
      <c r="AC5" s="340"/>
      <c r="AD5" s="340"/>
      <c r="AE5" s="340"/>
    </row>
    <row r="6" spans="1:31" s="49" customFormat="1">
      <c r="L6" s="336"/>
      <c r="M6" s="337"/>
      <c r="N6" s="339"/>
      <c r="O6" s="339"/>
      <c r="P6" s="339"/>
      <c r="Q6" s="338"/>
      <c r="R6" s="338"/>
      <c r="S6" s="338"/>
      <c r="T6" s="338"/>
      <c r="U6" s="338"/>
      <c r="W6" s="340"/>
      <c r="X6" s="340"/>
      <c r="Y6" s="340"/>
      <c r="Z6" s="340"/>
      <c r="AA6" s="340"/>
      <c r="AB6" s="340"/>
      <c r="AC6" s="340"/>
      <c r="AD6" s="340"/>
      <c r="AE6" s="340"/>
    </row>
    <row r="7" spans="1:31" s="49" customFormat="1">
      <c r="A7" s="324"/>
      <c r="B7" s="342"/>
      <c r="C7" s="342"/>
      <c r="D7" s="342"/>
      <c r="E7" s="342"/>
      <c r="F7" s="342"/>
      <c r="G7" s="342"/>
      <c r="H7" s="342"/>
      <c r="I7" s="342"/>
      <c r="J7" s="342"/>
      <c r="K7" s="342"/>
      <c r="L7" s="336"/>
      <c r="M7" s="337"/>
      <c r="N7" s="339"/>
      <c r="O7" s="339"/>
      <c r="P7" s="339"/>
      <c r="Q7" s="338"/>
      <c r="R7" s="338"/>
      <c r="S7" s="338"/>
      <c r="T7" s="338"/>
      <c r="U7" s="338"/>
      <c r="W7" s="340"/>
      <c r="X7" s="340"/>
      <c r="Y7" s="340"/>
      <c r="Z7" s="340"/>
      <c r="AA7" s="340"/>
      <c r="AB7" s="340"/>
      <c r="AC7" s="340"/>
      <c r="AD7" s="340"/>
      <c r="AE7" s="340"/>
    </row>
    <row r="8" spans="1:31">
      <c r="A8" s="343"/>
      <c r="B8" s="458"/>
      <c r="C8" s="458"/>
      <c r="D8" s="458"/>
      <c r="E8" s="458"/>
      <c r="F8" s="458"/>
      <c r="G8" s="344"/>
      <c r="H8" s="344"/>
      <c r="I8" s="344"/>
      <c r="J8" s="344"/>
      <c r="K8" s="344"/>
      <c r="L8" s="239"/>
      <c r="M8" s="293"/>
      <c r="Q8" s="289">
        <v>4</v>
      </c>
      <c r="R8" s="289">
        <v>5</v>
      </c>
      <c r="S8" s="289">
        <v>6</v>
      </c>
      <c r="T8" s="289">
        <v>7</v>
      </c>
      <c r="U8" s="289">
        <v>8</v>
      </c>
    </row>
    <row r="9" spans="1:31" ht="47.25">
      <c r="A9" s="345" t="s">
        <v>8</v>
      </c>
      <c r="B9" s="346" t="s">
        <v>9</v>
      </c>
      <c r="C9" s="345" t="s">
        <v>360</v>
      </c>
      <c r="D9" s="347" t="s">
        <v>10</v>
      </c>
      <c r="E9" s="345" t="s">
        <v>359</v>
      </c>
      <c r="F9" s="345" t="s">
        <v>12</v>
      </c>
      <c r="G9" s="348" t="s">
        <v>366</v>
      </c>
      <c r="H9" s="348" t="s">
        <v>14</v>
      </c>
      <c r="I9" s="348" t="s">
        <v>15</v>
      </c>
      <c r="J9" s="348" t="s">
        <v>16</v>
      </c>
      <c r="K9" s="348" t="s">
        <v>367</v>
      </c>
      <c r="L9" s="321"/>
      <c r="M9" s="349" t="s">
        <v>587</v>
      </c>
      <c r="N9" s="350" t="s">
        <v>8</v>
      </c>
      <c r="O9" s="350" t="s">
        <v>9</v>
      </c>
      <c r="P9" s="351" t="s">
        <v>10</v>
      </c>
      <c r="Q9" s="352" t="s">
        <v>366</v>
      </c>
      <c r="R9" s="352" t="s">
        <v>14</v>
      </c>
      <c r="S9" s="352" t="s">
        <v>15</v>
      </c>
      <c r="T9" s="352" t="s">
        <v>16</v>
      </c>
      <c r="U9" s="352" t="s">
        <v>367</v>
      </c>
      <c r="W9" s="353" t="s">
        <v>587</v>
      </c>
      <c r="X9" s="354" t="s">
        <v>8</v>
      </c>
      <c r="Y9" s="354" t="s">
        <v>9</v>
      </c>
      <c r="Z9" s="355" t="s">
        <v>10</v>
      </c>
      <c r="AA9" s="356" t="s">
        <v>366</v>
      </c>
      <c r="AB9" s="356" t="s">
        <v>14</v>
      </c>
      <c r="AC9" s="356" t="s">
        <v>15</v>
      </c>
      <c r="AD9" s="356" t="s">
        <v>16</v>
      </c>
      <c r="AE9" s="356" t="s">
        <v>367</v>
      </c>
    </row>
    <row r="10" spans="1:31">
      <c r="A10" s="357" t="s">
        <v>110</v>
      </c>
      <c r="B10" s="358" t="s">
        <v>664</v>
      </c>
      <c r="C10" s="357" t="s">
        <v>43</v>
      </c>
      <c r="D10" s="359" t="s">
        <v>662</v>
      </c>
      <c r="E10" s="357">
        <v>311</v>
      </c>
      <c r="F10" s="357">
        <v>6</v>
      </c>
      <c r="G10" s="360">
        <f t="shared" ref="G10:G42" ca="1" si="0">Q10</f>
        <v>29.225999999999999</v>
      </c>
      <c r="H10" s="360">
        <f t="shared" ref="H10:H42" ca="1" si="1">R10</f>
        <v>30.689</v>
      </c>
      <c r="I10" s="360">
        <f t="shared" ref="I10:I42" ca="1" si="2">S10</f>
        <v>32.222000000000001</v>
      </c>
      <c r="J10" s="360">
        <f t="shared" ref="J10:J42" ca="1" si="3">T10</f>
        <v>33.832999999999998</v>
      </c>
      <c r="K10" s="360">
        <f t="shared" ref="K10:K42" ca="1" si="4">U10</f>
        <v>35.524999999999999</v>
      </c>
      <c r="L10" s="321"/>
      <c r="M10" s="293" t="s">
        <v>588</v>
      </c>
      <c r="N10" s="290" t="str">
        <f t="shared" ref="N10:N42" si="5">A10</f>
        <v>02845C</v>
      </c>
      <c r="O10" s="361" t="str">
        <f t="shared" ref="O10:O42" si="6">B10</f>
        <v>141</v>
      </c>
      <c r="P10" s="290" t="str">
        <f t="shared" ref="P10:P42" si="7">D10</f>
        <v xml:space="preserve">311 Customer Service Agent I </v>
      </c>
      <c r="Q10" s="362" cm="1">
        <f t="array" aca="1" ref="Q10" ca="1">ROUND(IF($M10="Y",VLOOKUP($N10,INDIRECT($O$3),Q$8,0)*INDIRECT($N$2),VLOOKUP($N10,INDIRECT($O$3),Q$8,0)),IF(LEFT($C10,1)="N",3,0))</f>
        <v>29.225999999999999</v>
      </c>
      <c r="R10" s="362" cm="1">
        <f t="array" aca="1" ref="R10" ca="1">ROUND(IF($M10="Y",VLOOKUP($N10,INDIRECT($O$3),R$8,0)*INDIRECT($N$2),VLOOKUP($N10,INDIRECT($O$3),R$8,0)),IF(LEFT($C10,1)="N",3,0))</f>
        <v>30.689</v>
      </c>
      <c r="S10" s="362" cm="1">
        <f t="array" aca="1" ref="S10" ca="1">ROUND(IF($M10="Y",VLOOKUP($N10,INDIRECT($O$3),S$8,0)*INDIRECT($N$2),VLOOKUP($N10,INDIRECT($O$3),S$8,0)),IF(LEFT($C10,1)="N",3,0))</f>
        <v>32.222000000000001</v>
      </c>
      <c r="T10" s="362" cm="1">
        <f t="array" aca="1" ref="T10" ca="1">ROUND(IF($M10="Y",VLOOKUP($N10,INDIRECT($O$3),T$8,0)*INDIRECT($N$2),VLOOKUP($N10,INDIRECT($O$3),T$8,0)),IF(LEFT($C10,1)="N",3,0))</f>
        <v>33.832999999999998</v>
      </c>
      <c r="U10" s="362" cm="1">
        <f t="array" aca="1" ref="U10" ca="1">ROUND(IF($M10="Y",VLOOKUP($N10,INDIRECT($O$3),U$8,0)*INDIRECT($N$2),VLOOKUP($N10,INDIRECT($O$3),U$8,0)),IF(LEFT($C10,1)="N",3,0))</f>
        <v>35.524999999999999</v>
      </c>
      <c r="W10" s="363" t="str">
        <f t="shared" ref="W10:W20" si="8">M10</f>
        <v>Y</v>
      </c>
      <c r="X10" s="313" t="str">
        <f t="shared" ref="X10:X20" si="9">N10</f>
        <v>02845C</v>
      </c>
      <c r="Y10" s="364" t="str">
        <f t="shared" ref="Y10:Y20" si="10">O10</f>
        <v>141</v>
      </c>
      <c r="Z10" s="313" t="str">
        <f t="shared" ref="Z10:Z20" si="11">P10</f>
        <v xml:space="preserve">311 Customer Service Agent I </v>
      </c>
      <c r="AA10" s="365">
        <f t="shared" ref="AA10:AA20" ca="1" si="12">IF(LEFT($C10,1)="N",Q10,ROUNDUP(Q10/2080,3))</f>
        <v>29.225999999999999</v>
      </c>
      <c r="AB10" s="365">
        <f t="shared" ref="AB10:AB20" ca="1" si="13">IF(LEFT($C10,1)="N",R10,ROUNDUP(R10/2080,3))</f>
        <v>30.689</v>
      </c>
      <c r="AC10" s="365">
        <f t="shared" ref="AC10:AC20" ca="1" si="14">IF(LEFT($C10,1)="N",S10,ROUNDUP(S10/2080,3))</f>
        <v>32.222000000000001</v>
      </c>
      <c r="AD10" s="365">
        <f t="shared" ref="AD10:AD20" ca="1" si="15">IF(LEFT($C10,1)="N",T10,ROUNDUP(T10/2080,3))</f>
        <v>33.832999999999998</v>
      </c>
      <c r="AE10" s="365">
        <f t="shared" ref="AE10:AE20" ca="1" si="16">IF(LEFT($C10,1)="N",U10,ROUNDUP(U10/2080,3))</f>
        <v>35.524999999999999</v>
      </c>
    </row>
    <row r="11" spans="1:31">
      <c r="A11" s="357" t="s">
        <v>112</v>
      </c>
      <c r="B11" s="358" t="s">
        <v>66</v>
      </c>
      <c r="C11" s="357" t="s">
        <v>43</v>
      </c>
      <c r="D11" s="359" t="s">
        <v>663</v>
      </c>
      <c r="E11" s="357">
        <v>326</v>
      </c>
      <c r="F11" s="357">
        <v>7</v>
      </c>
      <c r="G11" s="360">
        <f t="shared" ca="1" si="0"/>
        <v>30.352</v>
      </c>
      <c r="H11" s="360">
        <f t="shared" ca="1" si="1"/>
        <v>31.87</v>
      </c>
      <c r="I11" s="360">
        <f t="shared" ca="1" si="2"/>
        <v>33.463999999999999</v>
      </c>
      <c r="J11" s="360">
        <f t="shared" ca="1" si="3"/>
        <v>35.137999999999998</v>
      </c>
      <c r="K11" s="360">
        <f t="shared" ca="1" si="4"/>
        <v>36.893999999999998</v>
      </c>
      <c r="L11" s="321"/>
      <c r="M11" s="293" t="s">
        <v>588</v>
      </c>
      <c r="N11" s="290" t="str">
        <f t="shared" si="5"/>
        <v>02846C</v>
      </c>
      <c r="O11" s="361" t="str">
        <f t="shared" si="6"/>
        <v>064</v>
      </c>
      <c r="P11" s="290" t="str">
        <f t="shared" si="7"/>
        <v xml:space="preserve">311 Customer Service Agent II </v>
      </c>
      <c r="Q11" s="362" cm="1">
        <f t="array" aca="1" ref="Q11" ca="1">ROUND(IF($M11="Y",VLOOKUP($N11,INDIRECT($O$3),Q$8,0)*INDIRECT($N$2),VLOOKUP($N11,INDIRECT($O$3),Q$8,0)),IF(LEFT($C11,1)="N",3,0))</f>
        <v>30.352</v>
      </c>
      <c r="R11" s="362" cm="1">
        <f t="array" aca="1" ref="R11" ca="1">ROUND(IF($M11="Y",VLOOKUP($N11,INDIRECT($O$3),R$8,0)*INDIRECT($N$2),VLOOKUP($N11,INDIRECT($O$3),R$8,0)),IF(LEFT($C11,1)="N",3,0))</f>
        <v>31.87</v>
      </c>
      <c r="S11" s="362" cm="1">
        <f t="array" aca="1" ref="S11" ca="1">ROUND(IF($M11="Y",VLOOKUP($N11,INDIRECT($O$3),S$8,0)*INDIRECT($N$2),VLOOKUP($N11,INDIRECT($O$3),S$8,0)),IF(LEFT($C11,1)="N",3,0))</f>
        <v>33.463999999999999</v>
      </c>
      <c r="T11" s="362" cm="1">
        <f t="array" aca="1" ref="T11" ca="1">ROUND(IF($M11="Y",VLOOKUP($N11,INDIRECT($O$3),T$8,0)*INDIRECT($N$2),VLOOKUP($N11,INDIRECT($O$3),T$8,0)),IF(LEFT($C11,1)="N",3,0))</f>
        <v>35.137999999999998</v>
      </c>
      <c r="U11" s="362" cm="1">
        <f t="array" aca="1" ref="U11" ca="1">ROUND(IF($M11="Y",VLOOKUP($N11,INDIRECT($O$3),U$8,0)*INDIRECT($N$2),VLOOKUP($N11,INDIRECT($O$3),U$8,0)),IF(LEFT($C11,1)="N",3,0))</f>
        <v>36.893999999999998</v>
      </c>
      <c r="W11" s="363" t="str">
        <f t="shared" si="8"/>
        <v>Y</v>
      </c>
      <c r="X11" s="313" t="str">
        <f t="shared" si="9"/>
        <v>02846C</v>
      </c>
      <c r="Y11" s="364" t="str">
        <f t="shared" si="10"/>
        <v>064</v>
      </c>
      <c r="Z11" s="313" t="str">
        <f t="shared" si="11"/>
        <v xml:space="preserve">311 Customer Service Agent II </v>
      </c>
      <c r="AA11" s="365">
        <f t="shared" ca="1" si="12"/>
        <v>30.352</v>
      </c>
      <c r="AB11" s="365">
        <f t="shared" ca="1" si="13"/>
        <v>31.87</v>
      </c>
      <c r="AC11" s="365">
        <f t="shared" ca="1" si="14"/>
        <v>33.463999999999999</v>
      </c>
      <c r="AD11" s="365">
        <f t="shared" ca="1" si="15"/>
        <v>35.137999999999998</v>
      </c>
      <c r="AE11" s="365">
        <f t="shared" ca="1" si="16"/>
        <v>36.893999999999998</v>
      </c>
    </row>
    <row r="12" spans="1:31">
      <c r="A12" s="357" t="s">
        <v>459</v>
      </c>
      <c r="B12" s="358" t="s">
        <v>386</v>
      </c>
      <c r="C12" s="357" t="s">
        <v>43</v>
      </c>
      <c r="D12" s="359" t="s">
        <v>460</v>
      </c>
      <c r="E12" s="357">
        <v>230</v>
      </c>
      <c r="F12" s="357">
        <v>5</v>
      </c>
      <c r="G12" s="360">
        <f t="shared" ca="1" si="0"/>
        <v>23.658999999999999</v>
      </c>
      <c r="H12" s="360">
        <f t="shared" ca="1" si="1"/>
        <v>24.84</v>
      </c>
      <c r="I12" s="360">
        <f t="shared" ca="1" si="2"/>
        <v>26.082999999999998</v>
      </c>
      <c r="J12" s="360">
        <f t="shared" ca="1" si="3"/>
        <v>27.388000000000002</v>
      </c>
      <c r="K12" s="360">
        <f t="shared" ca="1" si="4"/>
        <v>28.757999999999999</v>
      </c>
      <c r="L12" s="321"/>
      <c r="M12" s="293" t="s">
        <v>588</v>
      </c>
      <c r="N12" s="290" t="str">
        <f t="shared" si="5"/>
        <v>50905C</v>
      </c>
      <c r="O12" s="361" t="str">
        <f t="shared" si="6"/>
        <v>N51</v>
      </c>
      <c r="P12" s="290" t="str">
        <f t="shared" si="7"/>
        <v>911 Quality Assurance Technician</v>
      </c>
      <c r="Q12" s="362" cm="1">
        <f t="array" aca="1" ref="Q12" ca="1">ROUND(IF($M12="Y",VLOOKUP($N12,INDIRECT($O$3),Q$8,0)*INDIRECT($N$2),VLOOKUP($N12,INDIRECT($O$3),Q$8,0)),IF(LEFT($C12,1)="N",3,0))</f>
        <v>23.658999999999999</v>
      </c>
      <c r="R12" s="362" cm="1">
        <f t="array" aca="1" ref="R12" ca="1">ROUND(IF($M12="Y",VLOOKUP($N12,INDIRECT($O$3),R$8,0)*INDIRECT($N$2),VLOOKUP($N12,INDIRECT($O$3),R$8,0)),IF(LEFT($C12,1)="N",3,0))</f>
        <v>24.84</v>
      </c>
      <c r="S12" s="362" cm="1">
        <f t="array" aca="1" ref="S12" ca="1">ROUND(IF($M12="Y",VLOOKUP($N12,INDIRECT($O$3),S$8,0)*INDIRECT($N$2),VLOOKUP($N12,INDIRECT($O$3),S$8,0)),IF(LEFT($C12,1)="N",3,0))</f>
        <v>26.082999999999998</v>
      </c>
      <c r="T12" s="362" cm="1">
        <f t="array" aca="1" ref="T12" ca="1">ROUND(IF($M12="Y",VLOOKUP($N12,INDIRECT($O$3),T$8,0)*INDIRECT($N$2),VLOOKUP($N12,INDIRECT($O$3),T$8,0)),IF(LEFT($C12,1)="N",3,0))</f>
        <v>27.388000000000002</v>
      </c>
      <c r="U12" s="362" cm="1">
        <f t="array" aca="1" ref="U12" ca="1">ROUND(IF($M12="Y",VLOOKUP($N12,INDIRECT($O$3),U$8,0)*INDIRECT($N$2),VLOOKUP($N12,INDIRECT($O$3),U$8,0)),IF(LEFT($C12,1)="N",3,0))</f>
        <v>28.757999999999999</v>
      </c>
      <c r="W12" s="363" t="str">
        <f t="shared" si="8"/>
        <v>Y</v>
      </c>
      <c r="X12" s="313" t="str">
        <f t="shared" si="9"/>
        <v>50905C</v>
      </c>
      <c r="Y12" s="364" t="str">
        <f t="shared" si="10"/>
        <v>N51</v>
      </c>
      <c r="Z12" s="313" t="str">
        <f t="shared" si="11"/>
        <v>911 Quality Assurance Technician</v>
      </c>
      <c r="AA12" s="365">
        <f t="shared" ca="1" si="12"/>
        <v>23.658999999999999</v>
      </c>
      <c r="AB12" s="365">
        <f t="shared" ca="1" si="13"/>
        <v>24.84</v>
      </c>
      <c r="AC12" s="365">
        <f t="shared" ca="1" si="14"/>
        <v>26.082999999999998</v>
      </c>
      <c r="AD12" s="365">
        <f t="shared" ca="1" si="15"/>
        <v>27.388000000000002</v>
      </c>
      <c r="AE12" s="365">
        <f t="shared" ca="1" si="16"/>
        <v>28.757999999999999</v>
      </c>
    </row>
    <row r="13" spans="1:31">
      <c r="A13" s="357" t="s">
        <v>41</v>
      </c>
      <c r="B13" s="358" t="s">
        <v>42</v>
      </c>
      <c r="C13" s="357" t="s">
        <v>43</v>
      </c>
      <c r="D13" s="359" t="s">
        <v>44</v>
      </c>
      <c r="E13" s="357">
        <v>188</v>
      </c>
      <c r="F13" s="357">
        <v>4</v>
      </c>
      <c r="G13" s="360">
        <f t="shared" ca="1" si="0"/>
        <v>20.314</v>
      </c>
      <c r="H13" s="360">
        <f t="shared" ca="1" si="1"/>
        <v>21.331</v>
      </c>
      <c r="I13" s="360">
        <f t="shared" ca="1" si="2"/>
        <v>22.396000000000001</v>
      </c>
      <c r="J13" s="360">
        <f t="shared" ca="1" si="3"/>
        <v>23.515999999999998</v>
      </c>
      <c r="K13" s="360">
        <f t="shared" ca="1" si="4"/>
        <v>24.690999999999999</v>
      </c>
      <c r="L13" s="321"/>
      <c r="M13" s="293" t="s">
        <v>588</v>
      </c>
      <c r="N13" s="290" t="str">
        <f t="shared" si="5"/>
        <v>00030C</v>
      </c>
      <c r="O13" s="361" t="str">
        <f t="shared" si="6"/>
        <v>018</v>
      </c>
      <c r="P13" s="290" t="str">
        <f t="shared" si="7"/>
        <v xml:space="preserve">Account Clerk I  </v>
      </c>
      <c r="Q13" s="362" cm="1">
        <f t="array" aca="1" ref="Q13" ca="1">ROUND(IF($M13="Y",VLOOKUP($N13,INDIRECT($O$3),Q$8,0)*INDIRECT($N$2),VLOOKUP($N13,INDIRECT($O$3),Q$8,0)),IF(LEFT($C13,1)="N",3,0))</f>
        <v>20.314</v>
      </c>
      <c r="R13" s="362" cm="1">
        <f t="array" aca="1" ref="R13" ca="1">ROUND(IF($M13="Y",VLOOKUP($N13,INDIRECT($O$3),R$8,0)*INDIRECT($N$2),VLOOKUP($N13,INDIRECT($O$3),R$8,0)),IF(LEFT($C13,1)="N",3,0))</f>
        <v>21.331</v>
      </c>
      <c r="S13" s="362" cm="1">
        <f t="array" aca="1" ref="S13" ca="1">ROUND(IF($M13="Y",VLOOKUP($N13,INDIRECT($O$3),S$8,0)*INDIRECT($N$2),VLOOKUP($N13,INDIRECT($O$3),S$8,0)),IF(LEFT($C13,1)="N",3,0))</f>
        <v>22.396000000000001</v>
      </c>
      <c r="T13" s="362" cm="1">
        <f t="array" aca="1" ref="T13" ca="1">ROUND(IF($M13="Y",VLOOKUP($N13,INDIRECT($O$3),T$8,0)*INDIRECT($N$2),VLOOKUP($N13,INDIRECT($O$3),T$8,0)),IF(LEFT($C13,1)="N",3,0))</f>
        <v>23.515999999999998</v>
      </c>
      <c r="U13" s="362" cm="1">
        <f t="array" aca="1" ref="U13" ca="1">ROUND(IF($M13="Y",VLOOKUP($N13,INDIRECT($O$3),U$8,0)*INDIRECT($N$2),VLOOKUP($N13,INDIRECT($O$3),U$8,0)),IF(LEFT($C13,1)="N",3,0))</f>
        <v>24.690999999999999</v>
      </c>
      <c r="W13" s="363" t="str">
        <f t="shared" si="8"/>
        <v>Y</v>
      </c>
      <c r="X13" s="313" t="str">
        <f t="shared" si="9"/>
        <v>00030C</v>
      </c>
      <c r="Y13" s="364" t="str">
        <f t="shared" si="10"/>
        <v>018</v>
      </c>
      <c r="Z13" s="313" t="str">
        <f t="shared" si="11"/>
        <v xml:space="preserve">Account Clerk I  </v>
      </c>
      <c r="AA13" s="365">
        <f t="shared" ca="1" si="12"/>
        <v>20.314</v>
      </c>
      <c r="AB13" s="365">
        <f t="shared" ca="1" si="13"/>
        <v>21.331</v>
      </c>
      <c r="AC13" s="365">
        <f t="shared" ca="1" si="14"/>
        <v>22.396000000000001</v>
      </c>
      <c r="AD13" s="365">
        <f t="shared" ca="1" si="15"/>
        <v>23.515999999999998</v>
      </c>
      <c r="AE13" s="365">
        <f t="shared" ca="1" si="16"/>
        <v>24.690999999999999</v>
      </c>
    </row>
    <row r="14" spans="1:31">
      <c r="A14" s="357" t="s">
        <v>45</v>
      </c>
      <c r="B14" s="358" t="s">
        <v>46</v>
      </c>
      <c r="C14" s="357" t="s">
        <v>43</v>
      </c>
      <c r="D14" s="359" t="s">
        <v>47</v>
      </c>
      <c r="E14" s="357">
        <v>260</v>
      </c>
      <c r="F14" s="357">
        <v>5</v>
      </c>
      <c r="G14" s="360">
        <f t="shared" ca="1" si="0"/>
        <v>25.911000000000001</v>
      </c>
      <c r="H14" s="360">
        <f t="shared" ca="1" si="1"/>
        <v>27.209</v>
      </c>
      <c r="I14" s="360">
        <f t="shared" ca="1" si="2"/>
        <v>28.567</v>
      </c>
      <c r="J14" s="360">
        <f t="shared" ca="1" si="3"/>
        <v>29.995999999999999</v>
      </c>
      <c r="K14" s="360">
        <f t="shared" ca="1" si="4"/>
        <v>31.495999999999999</v>
      </c>
      <c r="L14" s="321"/>
      <c r="M14" s="293" t="s">
        <v>588</v>
      </c>
      <c r="N14" s="290" t="str">
        <f t="shared" si="5"/>
        <v>00070C</v>
      </c>
      <c r="O14" s="361" t="str">
        <f t="shared" si="6"/>
        <v>056</v>
      </c>
      <c r="P14" s="290" t="str">
        <f t="shared" si="7"/>
        <v xml:space="preserve">Account Clerk II  </v>
      </c>
      <c r="Q14" s="362" cm="1">
        <f t="array" aca="1" ref="Q14" ca="1">ROUND(IF($M14="Y",VLOOKUP($N14,INDIRECT($O$3),Q$8,0)*INDIRECT($N$2),VLOOKUP($N14,INDIRECT($O$3),Q$8,0)),IF(LEFT($C14,1)="N",3,0))</f>
        <v>25.911000000000001</v>
      </c>
      <c r="R14" s="362" cm="1">
        <f t="array" aca="1" ref="R14" ca="1">ROUND(IF($M14="Y",VLOOKUP($N14,INDIRECT($O$3),R$8,0)*INDIRECT($N$2),VLOOKUP($N14,INDIRECT($O$3),R$8,0)),IF(LEFT($C14,1)="N",3,0))</f>
        <v>27.209</v>
      </c>
      <c r="S14" s="362" cm="1">
        <f t="array" aca="1" ref="S14" ca="1">ROUND(IF($M14="Y",VLOOKUP($N14,INDIRECT($O$3),S$8,0)*INDIRECT($N$2),VLOOKUP($N14,INDIRECT($O$3),S$8,0)),IF(LEFT($C14,1)="N",3,0))</f>
        <v>28.567</v>
      </c>
      <c r="T14" s="362" cm="1">
        <f t="array" aca="1" ref="T14" ca="1">ROUND(IF($M14="Y",VLOOKUP($N14,INDIRECT($O$3),T$8,0)*INDIRECT($N$2),VLOOKUP($N14,INDIRECT($O$3),T$8,0)),IF(LEFT($C14,1)="N",3,0))</f>
        <v>29.995999999999999</v>
      </c>
      <c r="U14" s="362" cm="1">
        <f t="array" aca="1" ref="U14" ca="1">ROUND(IF($M14="Y",VLOOKUP($N14,INDIRECT($O$3),U$8,0)*INDIRECT($N$2),VLOOKUP($N14,INDIRECT($O$3),U$8,0)),IF(LEFT($C14,1)="N",3,0))</f>
        <v>31.495999999999999</v>
      </c>
      <c r="W14" s="363" t="str">
        <f t="shared" si="8"/>
        <v>Y</v>
      </c>
      <c r="X14" s="313" t="str">
        <f t="shared" si="9"/>
        <v>00070C</v>
      </c>
      <c r="Y14" s="364" t="str">
        <f t="shared" si="10"/>
        <v>056</v>
      </c>
      <c r="Z14" s="313" t="str">
        <f t="shared" si="11"/>
        <v xml:space="preserve">Account Clerk II  </v>
      </c>
      <c r="AA14" s="365">
        <f t="shared" ca="1" si="12"/>
        <v>25.911000000000001</v>
      </c>
      <c r="AB14" s="365">
        <f t="shared" ca="1" si="13"/>
        <v>27.209</v>
      </c>
      <c r="AC14" s="365">
        <f t="shared" ca="1" si="14"/>
        <v>28.567</v>
      </c>
      <c r="AD14" s="365">
        <f t="shared" ca="1" si="15"/>
        <v>29.995999999999999</v>
      </c>
      <c r="AE14" s="365">
        <f t="shared" ca="1" si="16"/>
        <v>31.495999999999999</v>
      </c>
    </row>
    <row r="15" spans="1:31">
      <c r="A15" s="357" t="s">
        <v>48</v>
      </c>
      <c r="B15" s="358" t="s">
        <v>135</v>
      </c>
      <c r="C15" s="357" t="s">
        <v>43</v>
      </c>
      <c r="D15" s="359" t="s">
        <v>50</v>
      </c>
      <c r="E15" s="357">
        <v>265</v>
      </c>
      <c r="F15" s="357">
        <v>5</v>
      </c>
      <c r="G15" s="360">
        <f t="shared" si="0"/>
        <v>25.911000000000001</v>
      </c>
      <c r="H15" s="360">
        <f t="shared" si="1"/>
        <v>27.209</v>
      </c>
      <c r="I15" s="360">
        <f t="shared" si="2"/>
        <v>28.567</v>
      </c>
      <c r="J15" s="360">
        <f t="shared" si="3"/>
        <v>29.995999999999999</v>
      </c>
      <c r="K15" s="360">
        <f t="shared" si="4"/>
        <v>31.495999999999999</v>
      </c>
      <c r="L15" s="321"/>
      <c r="M15" s="293" t="s">
        <v>588</v>
      </c>
      <c r="N15" s="290" t="str">
        <f t="shared" si="5"/>
        <v>00170C</v>
      </c>
      <c r="O15" s="361" t="str">
        <f t="shared" si="6"/>
        <v>130</v>
      </c>
      <c r="P15" s="290" t="str">
        <f t="shared" si="7"/>
        <v>Account Maintenance Representative</v>
      </c>
      <c r="Q15" s="362">
        <v>25.911000000000001</v>
      </c>
      <c r="R15" s="362">
        <v>27.209</v>
      </c>
      <c r="S15" s="362">
        <v>28.567</v>
      </c>
      <c r="T15" s="362">
        <v>29.995999999999999</v>
      </c>
      <c r="U15" s="362">
        <v>31.495999999999999</v>
      </c>
      <c r="W15" s="363" t="str">
        <f t="shared" si="8"/>
        <v>Y</v>
      </c>
      <c r="X15" s="313" t="str">
        <f t="shared" si="9"/>
        <v>00170C</v>
      </c>
      <c r="Y15" s="364" t="str">
        <f t="shared" si="10"/>
        <v>130</v>
      </c>
      <c r="Z15" s="313" t="str">
        <f t="shared" si="11"/>
        <v>Account Maintenance Representative</v>
      </c>
      <c r="AA15" s="365">
        <f t="shared" si="12"/>
        <v>25.911000000000001</v>
      </c>
      <c r="AB15" s="365">
        <f t="shared" si="13"/>
        <v>27.209</v>
      </c>
      <c r="AC15" s="365">
        <f t="shared" si="14"/>
        <v>28.567</v>
      </c>
      <c r="AD15" s="365">
        <f t="shared" si="15"/>
        <v>29.995999999999999</v>
      </c>
      <c r="AE15" s="365">
        <f t="shared" si="16"/>
        <v>31.495999999999999</v>
      </c>
    </row>
    <row r="16" spans="1:31">
      <c r="A16" s="357" t="s">
        <v>51</v>
      </c>
      <c r="B16" s="358">
        <v>161</v>
      </c>
      <c r="C16" s="357" t="s">
        <v>43</v>
      </c>
      <c r="D16" s="359" t="s">
        <v>52</v>
      </c>
      <c r="E16" s="357">
        <v>287</v>
      </c>
      <c r="F16" s="357">
        <v>6</v>
      </c>
      <c r="G16" s="360">
        <f t="shared" ca="1" si="0"/>
        <v>28.113</v>
      </c>
      <c r="H16" s="360">
        <f t="shared" ca="1" si="1"/>
        <v>29.516999999999999</v>
      </c>
      <c r="I16" s="360">
        <f t="shared" ca="1" si="2"/>
        <v>30.992999999999999</v>
      </c>
      <c r="J16" s="360">
        <f t="shared" ca="1" si="3"/>
        <v>32.542999999999999</v>
      </c>
      <c r="K16" s="360">
        <f t="shared" ca="1" si="4"/>
        <v>34.168999999999997</v>
      </c>
      <c r="L16" s="321"/>
      <c r="M16" s="293" t="s">
        <v>588</v>
      </c>
      <c r="N16" s="290" t="str">
        <f t="shared" si="5"/>
        <v>00076C</v>
      </c>
      <c r="O16" s="361">
        <f t="shared" si="6"/>
        <v>161</v>
      </c>
      <c r="P16" s="290" t="str">
        <f t="shared" si="7"/>
        <v>Accounting Technician</v>
      </c>
      <c r="Q16" s="362" cm="1">
        <f t="array" aca="1" ref="Q16" ca="1">ROUND(IF($M16="Y",VLOOKUP($N16,INDIRECT($O$3),Q$8,0)*INDIRECT($N$2),VLOOKUP($N16,INDIRECT($O$3),Q$8,0)),IF(LEFT($C16,1)="N",3,0))</f>
        <v>28.113</v>
      </c>
      <c r="R16" s="362" cm="1">
        <f t="array" aca="1" ref="R16" ca="1">ROUND(IF($M16="Y",VLOOKUP($N16,INDIRECT($O$3),R$8,0)*INDIRECT($N$2),VLOOKUP($N16,INDIRECT($O$3),R$8,0)),IF(LEFT($C16,1)="N",3,0))</f>
        <v>29.516999999999999</v>
      </c>
      <c r="S16" s="362" cm="1">
        <f t="array" aca="1" ref="S16" ca="1">ROUND(IF($M16="Y",VLOOKUP($N16,INDIRECT($O$3),S$8,0)*INDIRECT($N$2),VLOOKUP($N16,INDIRECT($O$3),S$8,0)),IF(LEFT($C16,1)="N",3,0))</f>
        <v>30.992999999999999</v>
      </c>
      <c r="T16" s="362" cm="1">
        <f t="array" aca="1" ref="T16" ca="1">ROUND(IF($M16="Y",VLOOKUP($N16,INDIRECT($O$3),T$8,0)*INDIRECT($N$2),VLOOKUP($N16,INDIRECT($O$3),T$8,0)),IF(LEFT($C16,1)="N",3,0))</f>
        <v>32.542999999999999</v>
      </c>
      <c r="U16" s="362" cm="1">
        <f t="array" aca="1" ref="U16" ca="1">ROUND(IF($M16="Y",VLOOKUP($N16,INDIRECT($O$3),U$8,0)*INDIRECT($N$2),VLOOKUP($N16,INDIRECT($O$3),U$8,0)),IF(LEFT($C16,1)="N",3,0))</f>
        <v>34.168999999999997</v>
      </c>
      <c r="W16" s="363" t="str">
        <f t="shared" si="8"/>
        <v>Y</v>
      </c>
      <c r="X16" s="313" t="str">
        <f t="shared" si="9"/>
        <v>00076C</v>
      </c>
      <c r="Y16" s="364">
        <f t="shared" si="10"/>
        <v>161</v>
      </c>
      <c r="Z16" s="313" t="str">
        <f t="shared" si="11"/>
        <v>Accounting Technician</v>
      </c>
      <c r="AA16" s="365">
        <f t="shared" ca="1" si="12"/>
        <v>28.113</v>
      </c>
      <c r="AB16" s="365">
        <f t="shared" ca="1" si="13"/>
        <v>29.516999999999999</v>
      </c>
      <c r="AC16" s="365">
        <f t="shared" ca="1" si="14"/>
        <v>30.992999999999999</v>
      </c>
      <c r="AD16" s="365">
        <f t="shared" ca="1" si="15"/>
        <v>32.542999999999999</v>
      </c>
      <c r="AE16" s="365">
        <f t="shared" ca="1" si="16"/>
        <v>34.168999999999997</v>
      </c>
    </row>
    <row r="17" spans="1:31" ht="31.5">
      <c r="A17" s="357" t="s">
        <v>678</v>
      </c>
      <c r="B17" s="358" t="s">
        <v>121</v>
      </c>
      <c r="C17" s="357" t="s">
        <v>43</v>
      </c>
      <c r="D17" s="359" t="s">
        <v>679</v>
      </c>
      <c r="E17" s="357">
        <v>323</v>
      </c>
      <c r="F17" s="357">
        <v>7</v>
      </c>
      <c r="G17" s="360">
        <f t="shared" ca="1" si="0"/>
        <v>30.352</v>
      </c>
      <c r="H17" s="360">
        <f t="shared" ca="1" si="1"/>
        <v>31.87</v>
      </c>
      <c r="I17" s="360">
        <f t="shared" ca="1" si="2"/>
        <v>33.463999999999999</v>
      </c>
      <c r="J17" s="360">
        <f t="shared" ca="1" si="3"/>
        <v>35.137999999999998</v>
      </c>
      <c r="K17" s="360">
        <f t="shared" ca="1" si="4"/>
        <v>36.895000000000003</v>
      </c>
      <c r="L17" s="321"/>
      <c r="M17" s="293" t="s">
        <v>588</v>
      </c>
      <c r="N17" s="290" t="str">
        <f t="shared" si="5"/>
        <v>53045C</v>
      </c>
      <c r="O17" s="361" t="str">
        <f t="shared" si="6"/>
        <v>084</v>
      </c>
      <c r="P17" s="290" t="str">
        <f t="shared" si="7"/>
        <v>Administrative Assistant Elections &amp; Voter Services</v>
      </c>
      <c r="Q17" s="362" cm="1">
        <f t="array" aca="1" ref="Q17" ca="1">ROUND(IF($M17="Y",VLOOKUP($N17,INDIRECT($O$3),Q$8,0)*INDIRECT($N$2),VLOOKUP($N17,INDIRECT($O$3),Q$8,0)),IF(LEFT($C17,1)="N",3,0))</f>
        <v>30.352</v>
      </c>
      <c r="R17" s="362" cm="1">
        <f t="array" aca="1" ref="R17" ca="1">ROUND(IF($M17="Y",VLOOKUP($N17,INDIRECT($O$3),R$8,0)*INDIRECT($N$2),VLOOKUP($N17,INDIRECT($O$3),R$8,0)),IF(LEFT($C17,1)="N",3,0))</f>
        <v>31.87</v>
      </c>
      <c r="S17" s="362" cm="1">
        <f t="array" aca="1" ref="S17" ca="1">ROUND(IF($M17="Y",VLOOKUP($N17,INDIRECT($O$3),S$8,0)*INDIRECT($N$2),VLOOKUP($N17,INDIRECT($O$3),S$8,0)),IF(LEFT($C17,1)="N",3,0))</f>
        <v>33.463999999999999</v>
      </c>
      <c r="T17" s="362" cm="1">
        <f t="array" aca="1" ref="T17" ca="1">ROUND(IF($M17="Y",VLOOKUP($N17,INDIRECT($O$3),T$8,0)*INDIRECT($N$2),VLOOKUP($N17,INDIRECT($O$3),T$8,0)),IF(LEFT($C17,1)="N",3,0))</f>
        <v>35.137999999999998</v>
      </c>
      <c r="U17" s="362" cm="1">
        <f t="array" aca="1" ref="U17" ca="1">ROUND(IF($M17="Y",VLOOKUP($N17,INDIRECT($O$3),U$8,0)*INDIRECT($N$2),VLOOKUP($N17,INDIRECT($O$3),U$8,0)),IF(LEFT($C17,1)="N",3,0))</f>
        <v>36.895000000000003</v>
      </c>
      <c r="W17" s="363" t="str">
        <f t="shared" si="8"/>
        <v>Y</v>
      </c>
      <c r="X17" s="313" t="str">
        <f t="shared" si="9"/>
        <v>53045C</v>
      </c>
      <c r="Y17" s="364" t="str">
        <f t="shared" si="10"/>
        <v>084</v>
      </c>
      <c r="Z17" s="313" t="str">
        <f t="shared" si="11"/>
        <v>Administrative Assistant Elections &amp; Voter Services</v>
      </c>
      <c r="AA17" s="365">
        <f t="shared" ca="1" si="12"/>
        <v>30.352</v>
      </c>
      <c r="AB17" s="365">
        <f t="shared" ca="1" si="13"/>
        <v>31.87</v>
      </c>
      <c r="AC17" s="365">
        <f t="shared" ca="1" si="14"/>
        <v>33.463999999999999</v>
      </c>
      <c r="AD17" s="365">
        <f t="shared" ca="1" si="15"/>
        <v>35.137999999999998</v>
      </c>
      <c r="AE17" s="365">
        <f t="shared" ca="1" si="16"/>
        <v>36.895000000000003</v>
      </c>
    </row>
    <row r="18" spans="1:31">
      <c r="A18" s="357" t="s">
        <v>53</v>
      </c>
      <c r="B18" s="358">
        <v>151</v>
      </c>
      <c r="C18" s="357" t="s">
        <v>43</v>
      </c>
      <c r="D18" s="359" t="s">
        <v>54</v>
      </c>
      <c r="E18" s="357">
        <v>220</v>
      </c>
      <c r="F18" s="357">
        <v>4</v>
      </c>
      <c r="G18" s="360">
        <f t="shared" ca="1" si="0"/>
        <v>22.536999999999999</v>
      </c>
      <c r="H18" s="360">
        <f t="shared" ca="1" si="1"/>
        <v>23.664000000000001</v>
      </c>
      <c r="I18" s="360">
        <f t="shared" ca="1" si="2"/>
        <v>24.847000000000001</v>
      </c>
      <c r="J18" s="360">
        <f t="shared" ca="1" si="3"/>
        <v>26.088000000000001</v>
      </c>
      <c r="K18" s="360">
        <f t="shared" ca="1" si="4"/>
        <v>27.393999999999998</v>
      </c>
      <c r="L18" s="321"/>
      <c r="M18" s="293" t="s">
        <v>588</v>
      </c>
      <c r="N18" s="290" t="str">
        <f t="shared" si="5"/>
        <v>00475C</v>
      </c>
      <c r="O18" s="361">
        <f t="shared" si="6"/>
        <v>151</v>
      </c>
      <c r="P18" s="290" t="str">
        <f t="shared" si="7"/>
        <v>Animal Care Technician</v>
      </c>
      <c r="Q18" s="362" cm="1">
        <f t="array" aca="1" ref="Q18" ca="1">ROUND(IF($M18="Y",VLOOKUP($N18,INDIRECT($O$3),Q$8,0)*INDIRECT($N$2),VLOOKUP($N18,INDIRECT($O$3),Q$8,0)),IF(LEFT($C18,1)="N",3,0))</f>
        <v>22.536999999999999</v>
      </c>
      <c r="R18" s="362" cm="1">
        <f t="array" aca="1" ref="R18" ca="1">ROUND(IF($M18="Y",VLOOKUP($N18,INDIRECT($O$3),R$8,0)*INDIRECT($N$2),VLOOKUP($N18,INDIRECT($O$3),R$8,0)),IF(LEFT($C18,1)="N",3,0))</f>
        <v>23.664000000000001</v>
      </c>
      <c r="S18" s="362" cm="1">
        <f t="array" aca="1" ref="S18" ca="1">ROUND(IF($M18="Y",VLOOKUP($N18,INDIRECT($O$3),S$8,0)*INDIRECT($N$2),VLOOKUP($N18,INDIRECT($O$3),S$8,0)),IF(LEFT($C18,1)="N",3,0))</f>
        <v>24.847000000000001</v>
      </c>
      <c r="T18" s="362" cm="1">
        <f t="array" aca="1" ref="T18" ca="1">ROUND(IF($M18="Y",VLOOKUP($N18,INDIRECT($O$3),T$8,0)*INDIRECT($N$2),VLOOKUP($N18,INDIRECT($O$3),T$8,0)),IF(LEFT($C18,1)="N",3,0))</f>
        <v>26.088000000000001</v>
      </c>
      <c r="U18" s="362" cm="1">
        <f t="array" aca="1" ref="U18" ca="1">ROUND(IF($M18="Y",VLOOKUP($N18,INDIRECT($O$3),U$8,0)*INDIRECT($N$2),VLOOKUP($N18,INDIRECT($O$3),U$8,0)),IF(LEFT($C18,1)="N",3,0))</f>
        <v>27.393999999999998</v>
      </c>
      <c r="W18" s="363" t="str">
        <f t="shared" si="8"/>
        <v>Y</v>
      </c>
      <c r="X18" s="313" t="str">
        <f t="shared" si="9"/>
        <v>00475C</v>
      </c>
      <c r="Y18" s="364">
        <f t="shared" si="10"/>
        <v>151</v>
      </c>
      <c r="Z18" s="313" t="str">
        <f t="shared" si="11"/>
        <v>Animal Care Technician</v>
      </c>
      <c r="AA18" s="365">
        <f t="shared" ca="1" si="12"/>
        <v>22.536999999999999</v>
      </c>
      <c r="AB18" s="365">
        <f t="shared" ca="1" si="13"/>
        <v>23.664000000000001</v>
      </c>
      <c r="AC18" s="365">
        <f t="shared" ca="1" si="14"/>
        <v>24.847000000000001</v>
      </c>
      <c r="AD18" s="365">
        <f t="shared" ca="1" si="15"/>
        <v>26.088000000000001</v>
      </c>
      <c r="AE18" s="365">
        <f t="shared" ca="1" si="16"/>
        <v>27.393999999999998</v>
      </c>
    </row>
    <row r="19" spans="1:31">
      <c r="A19" s="357" t="s">
        <v>55</v>
      </c>
      <c r="B19" s="358" t="s">
        <v>56</v>
      </c>
      <c r="C19" s="357" t="s">
        <v>43</v>
      </c>
      <c r="D19" s="359" t="s">
        <v>57</v>
      </c>
      <c r="E19" s="357">
        <v>250</v>
      </c>
      <c r="F19" s="357">
        <v>5</v>
      </c>
      <c r="G19" s="360">
        <f t="shared" ca="1" si="0"/>
        <v>24.774000000000001</v>
      </c>
      <c r="H19" s="360">
        <f t="shared" ca="1" si="1"/>
        <v>26.012</v>
      </c>
      <c r="I19" s="360">
        <f t="shared" ca="1" si="2"/>
        <v>27.312999999999999</v>
      </c>
      <c r="J19" s="360">
        <f t="shared" ca="1" si="3"/>
        <v>28.68</v>
      </c>
      <c r="K19" s="360">
        <f t="shared" ca="1" si="4"/>
        <v>30.113</v>
      </c>
      <c r="L19" s="321"/>
      <c r="M19" s="293" t="s">
        <v>588</v>
      </c>
      <c r="N19" s="290" t="str">
        <f t="shared" si="5"/>
        <v>00476C</v>
      </c>
      <c r="O19" s="361" t="str">
        <f t="shared" si="6"/>
        <v>001</v>
      </c>
      <c r="P19" s="290" t="str">
        <f t="shared" si="7"/>
        <v>Animal Care Technician II</v>
      </c>
      <c r="Q19" s="362" cm="1">
        <f t="array" aca="1" ref="Q19" ca="1">ROUND(IF($M19="Y",VLOOKUP($N19,INDIRECT($O$3),Q$8,0)*INDIRECT($N$2),VLOOKUP($N19,INDIRECT($O$3),Q$8,0)),IF(LEFT($C19,1)="N",3,0))</f>
        <v>24.774000000000001</v>
      </c>
      <c r="R19" s="362" cm="1">
        <f t="array" aca="1" ref="R19" ca="1">ROUND(IF($M19="Y",VLOOKUP($N19,INDIRECT($O$3),R$8,0)*INDIRECT($N$2),VLOOKUP($N19,INDIRECT($O$3),R$8,0)),IF(LEFT($C19,1)="N",3,0))</f>
        <v>26.012</v>
      </c>
      <c r="S19" s="362" cm="1">
        <f t="array" aca="1" ref="S19" ca="1">ROUND(IF($M19="Y",VLOOKUP($N19,INDIRECT($O$3),S$8,0)*INDIRECT($N$2),VLOOKUP($N19,INDIRECT($O$3),S$8,0)),IF(LEFT($C19,1)="N",3,0))</f>
        <v>27.312999999999999</v>
      </c>
      <c r="T19" s="362" cm="1">
        <f t="array" aca="1" ref="T19" ca="1">ROUND(IF($M19="Y",VLOOKUP($N19,INDIRECT($O$3),T$8,0)*INDIRECT($N$2),VLOOKUP($N19,INDIRECT($O$3),T$8,0)),IF(LEFT($C19,1)="N",3,0))</f>
        <v>28.68</v>
      </c>
      <c r="U19" s="362" cm="1">
        <f t="array" aca="1" ref="U19" ca="1">ROUND(IF($M19="Y",VLOOKUP($N19,INDIRECT($O$3),U$8,0)*INDIRECT($N$2),VLOOKUP($N19,INDIRECT($O$3),U$8,0)),IF(LEFT($C19,1)="N",3,0))</f>
        <v>30.113</v>
      </c>
      <c r="W19" s="363" t="str">
        <f t="shared" si="8"/>
        <v>Y</v>
      </c>
      <c r="X19" s="313" t="str">
        <f t="shared" si="9"/>
        <v>00476C</v>
      </c>
      <c r="Y19" s="364" t="str">
        <f t="shared" si="10"/>
        <v>001</v>
      </c>
      <c r="Z19" s="313" t="str">
        <f t="shared" si="11"/>
        <v>Animal Care Technician II</v>
      </c>
      <c r="AA19" s="365">
        <f t="shared" ca="1" si="12"/>
        <v>24.774000000000001</v>
      </c>
      <c r="AB19" s="365">
        <f t="shared" ca="1" si="13"/>
        <v>26.012</v>
      </c>
      <c r="AC19" s="365">
        <f t="shared" ca="1" si="14"/>
        <v>27.312999999999999</v>
      </c>
      <c r="AD19" s="365">
        <f t="shared" ca="1" si="15"/>
        <v>28.68</v>
      </c>
      <c r="AE19" s="365">
        <f t="shared" ca="1" si="16"/>
        <v>30.113</v>
      </c>
    </row>
    <row r="20" spans="1:31">
      <c r="A20" s="357" t="s">
        <v>58</v>
      </c>
      <c r="B20" s="358" t="s">
        <v>66</v>
      </c>
      <c r="C20" s="357" t="s">
        <v>43</v>
      </c>
      <c r="D20" s="359" t="s">
        <v>648</v>
      </c>
      <c r="E20" s="357">
        <v>326</v>
      </c>
      <c r="F20" s="357">
        <v>7</v>
      </c>
      <c r="G20" s="360">
        <f t="shared" ca="1" si="0"/>
        <v>30.352</v>
      </c>
      <c r="H20" s="360">
        <f t="shared" ca="1" si="1"/>
        <v>31.87</v>
      </c>
      <c r="I20" s="360">
        <f t="shared" ca="1" si="2"/>
        <v>33.463999999999999</v>
      </c>
      <c r="J20" s="360">
        <f t="shared" ca="1" si="3"/>
        <v>35.137999999999998</v>
      </c>
      <c r="K20" s="360">
        <f t="shared" ca="1" si="4"/>
        <v>36.893999999999998</v>
      </c>
      <c r="L20" s="321"/>
      <c r="M20" s="293" t="s">
        <v>588</v>
      </c>
      <c r="N20" s="290" t="str">
        <f t="shared" si="5"/>
        <v>00480C</v>
      </c>
      <c r="O20" s="361" t="str">
        <f t="shared" si="6"/>
        <v>064</v>
      </c>
      <c r="P20" s="290" t="str">
        <f t="shared" si="7"/>
        <v>Animal Control Officer</v>
      </c>
      <c r="Q20" s="362" cm="1">
        <f t="array" aca="1" ref="Q20" ca="1">ROUND(IF($M20="Y",VLOOKUP($N20,INDIRECT($O$3),Q$8,0)*INDIRECT($N$2),VLOOKUP($N20,INDIRECT($O$3),Q$8,0)),IF(LEFT($C20,1)="N",3,0))</f>
        <v>30.352</v>
      </c>
      <c r="R20" s="362" cm="1">
        <f t="array" aca="1" ref="R20" ca="1">ROUND(IF($M20="Y",VLOOKUP($N20,INDIRECT($O$3),R$8,0)*INDIRECT($N$2),VLOOKUP($N20,INDIRECT($O$3),R$8,0)),IF(LEFT($C20,1)="N",3,0))</f>
        <v>31.87</v>
      </c>
      <c r="S20" s="362" cm="1">
        <f t="array" aca="1" ref="S20" ca="1">ROUND(IF($M20="Y",VLOOKUP($N20,INDIRECT($O$3),S$8,0)*INDIRECT($N$2),VLOOKUP($N20,INDIRECT($O$3),S$8,0)),IF(LEFT($C20,1)="N",3,0))</f>
        <v>33.463999999999999</v>
      </c>
      <c r="T20" s="362" cm="1">
        <f t="array" aca="1" ref="T20" ca="1">ROUND(IF($M20="Y",VLOOKUP($N20,INDIRECT($O$3),T$8,0)*INDIRECT($N$2),VLOOKUP($N20,INDIRECT($O$3),T$8,0)),IF(LEFT($C20,1)="N",3,0))</f>
        <v>35.137999999999998</v>
      </c>
      <c r="U20" s="362" cm="1">
        <f t="array" aca="1" ref="U20" ca="1">ROUND(IF($M20="Y",VLOOKUP($N20,INDIRECT($O$3),U$8,0)*INDIRECT($N$2),VLOOKUP($N20,INDIRECT($O$3),U$8,0)),IF(LEFT($C20,1)="N",3,0))</f>
        <v>36.893999999999998</v>
      </c>
      <c r="W20" s="363" t="str">
        <f t="shared" si="8"/>
        <v>Y</v>
      </c>
      <c r="X20" s="313" t="str">
        <f t="shared" si="9"/>
        <v>00480C</v>
      </c>
      <c r="Y20" s="364" t="str">
        <f t="shared" si="10"/>
        <v>064</v>
      </c>
      <c r="Z20" s="313" t="str">
        <f t="shared" si="11"/>
        <v>Animal Control Officer</v>
      </c>
      <c r="AA20" s="365">
        <f t="shared" ca="1" si="12"/>
        <v>30.352</v>
      </c>
      <c r="AB20" s="365">
        <f t="shared" ca="1" si="13"/>
        <v>31.87</v>
      </c>
      <c r="AC20" s="365">
        <f t="shared" ca="1" si="14"/>
        <v>33.463999999999999</v>
      </c>
      <c r="AD20" s="365">
        <f t="shared" ca="1" si="15"/>
        <v>35.137999999999998</v>
      </c>
      <c r="AE20" s="365">
        <f t="shared" ca="1" si="16"/>
        <v>36.893999999999998</v>
      </c>
    </row>
    <row r="21" spans="1:31">
      <c r="A21" s="357" t="s">
        <v>125</v>
      </c>
      <c r="B21" s="358" t="s">
        <v>565</v>
      </c>
      <c r="C21" s="357" t="s">
        <v>43</v>
      </c>
      <c r="D21" s="359" t="s">
        <v>649</v>
      </c>
      <c r="E21" s="357">
        <v>368</v>
      </c>
      <c r="F21" s="357">
        <v>8</v>
      </c>
      <c r="G21" s="360">
        <f t="shared" ca="1" si="0"/>
        <v>33.685000000000002</v>
      </c>
      <c r="H21" s="360">
        <f t="shared" ca="1" si="1"/>
        <v>35.368000000000002</v>
      </c>
      <c r="I21" s="360">
        <f t="shared" ca="1" si="2"/>
        <v>37.137</v>
      </c>
      <c r="J21" s="360">
        <f t="shared" ca="1" si="3"/>
        <v>38.991999999999997</v>
      </c>
      <c r="K21" s="360">
        <f t="shared" ca="1" si="4"/>
        <v>40.942</v>
      </c>
      <c r="L21" s="321"/>
      <c r="M21" s="293" t="s">
        <v>588</v>
      </c>
      <c r="N21" s="290" t="str">
        <f t="shared" si="5"/>
        <v>03587C</v>
      </c>
      <c r="O21" s="361" t="str">
        <f t="shared" si="6"/>
        <v>123</v>
      </c>
      <c r="P21" s="290" t="str">
        <f t="shared" si="7"/>
        <v>Animal Control Officer, Lead</v>
      </c>
      <c r="Q21" s="362" cm="1">
        <f t="array" aca="1" ref="Q21" ca="1">ROUND(IF($M21="Y",VLOOKUP($N21,INDIRECT($O$3),Q$8,0)*INDIRECT($N$2),VLOOKUP($N21,INDIRECT($O$3),Q$8,0)),IF(LEFT($C21,1)="N",3,0))</f>
        <v>33.685000000000002</v>
      </c>
      <c r="R21" s="362" cm="1">
        <f t="array" aca="1" ref="R21" ca="1">ROUND(IF($M21="Y",VLOOKUP($N21,INDIRECT($O$3),R$8,0)*INDIRECT($N$2),VLOOKUP($N21,INDIRECT($O$3),R$8,0)),IF(LEFT($C21,1)="N",3,0))</f>
        <v>35.368000000000002</v>
      </c>
      <c r="S21" s="362" cm="1">
        <f t="array" aca="1" ref="S21" ca="1">ROUND(IF($M21="Y",VLOOKUP($N21,INDIRECT($O$3),S$8,0)*INDIRECT($N$2),VLOOKUP($N21,INDIRECT($O$3),S$8,0)),IF(LEFT($C21,1)="N",3,0))</f>
        <v>37.137</v>
      </c>
      <c r="T21" s="362" cm="1">
        <f t="array" aca="1" ref="T21" ca="1">ROUND(IF($M21="Y",VLOOKUP($N21,INDIRECT($O$3),T$8,0)*INDIRECT($N$2),VLOOKUP($N21,INDIRECT($O$3),T$8,0)),IF(LEFT($C21,1)="N",3,0))</f>
        <v>38.991999999999997</v>
      </c>
      <c r="U21" s="362" cm="1">
        <f t="array" aca="1" ref="U21" ca="1">ROUND(IF($M21="Y",VLOOKUP($N21,INDIRECT($O$3),U$8,0)*INDIRECT($N$2),VLOOKUP($N21,INDIRECT($O$3),U$8,0)),IF(LEFT($C21,1)="N",3,0))</f>
        <v>40.942</v>
      </c>
      <c r="W21" s="363" t="str">
        <f t="shared" ref="W21" si="17">M21</f>
        <v>Y</v>
      </c>
      <c r="X21" s="313" t="str">
        <f t="shared" ref="X21" si="18">N21</f>
        <v>03587C</v>
      </c>
      <c r="Y21" s="364" t="str">
        <f t="shared" ref="Y21" si="19">O21</f>
        <v>123</v>
      </c>
      <c r="Z21" s="313" t="str">
        <f t="shared" ref="Z21" si="20">P21</f>
        <v>Animal Control Officer, Lead</v>
      </c>
      <c r="AA21" s="365">
        <f t="shared" ref="AA21" ca="1" si="21">IF(LEFT($C21,1)="N",Q21,ROUNDUP(Q21/2080,3))</f>
        <v>33.685000000000002</v>
      </c>
      <c r="AB21" s="365">
        <f t="shared" ref="AB21" ca="1" si="22">IF(LEFT($C21,1)="N",R21,ROUNDUP(R21/2080,3))</f>
        <v>35.368000000000002</v>
      </c>
      <c r="AC21" s="365">
        <f t="shared" ref="AC21" ca="1" si="23">IF(LEFT($C21,1)="N",S21,ROUNDUP(S21/2080,3))</f>
        <v>37.137</v>
      </c>
      <c r="AD21" s="365">
        <f t="shared" ref="AD21" ca="1" si="24">IF(LEFT($C21,1)="N",T21,ROUNDUP(T21/2080,3))</f>
        <v>38.991999999999997</v>
      </c>
      <c r="AE21" s="365">
        <f t="shared" ref="AE21" ca="1" si="25">IF(LEFT($C21,1)="N",U21,ROUNDUP(U21/2080,3))</f>
        <v>40.942</v>
      </c>
    </row>
    <row r="22" spans="1:31">
      <c r="A22" s="357" t="s">
        <v>498</v>
      </c>
      <c r="B22" s="358" t="s">
        <v>102</v>
      </c>
      <c r="C22" s="366" t="s">
        <v>43</v>
      </c>
      <c r="D22" s="367" t="s">
        <v>499</v>
      </c>
      <c r="E22" s="357">
        <v>338</v>
      </c>
      <c r="F22" s="357">
        <v>7</v>
      </c>
      <c r="G22" s="360">
        <f t="shared" ca="1" si="0"/>
        <v>31.437999999999999</v>
      </c>
      <c r="H22" s="360">
        <f t="shared" ca="1" si="1"/>
        <v>33.011000000000003</v>
      </c>
      <c r="I22" s="360">
        <f t="shared" ca="1" si="2"/>
        <v>34.661000000000001</v>
      </c>
      <c r="J22" s="360">
        <f t="shared" ca="1" si="3"/>
        <v>36.393999999999998</v>
      </c>
      <c r="K22" s="360">
        <f t="shared" ca="1" si="4"/>
        <v>38.215000000000003</v>
      </c>
      <c r="L22" s="321"/>
      <c r="M22" s="293" t="s">
        <v>588</v>
      </c>
      <c r="N22" s="290" t="str">
        <f t="shared" si="5"/>
        <v>59231C</v>
      </c>
      <c r="O22" s="361" t="str">
        <f t="shared" si="6"/>
        <v>088</v>
      </c>
      <c r="P22" s="290" t="str">
        <f t="shared" si="7"/>
        <v>Assessing Technician</v>
      </c>
      <c r="Q22" s="362" cm="1">
        <f t="array" aca="1" ref="Q22" ca="1">ROUND(IF($M22="Y",VLOOKUP($N22,INDIRECT($O$3),Q$8,0)*INDIRECT($N$2),VLOOKUP($N22,INDIRECT($O$3),Q$8,0)),IF(LEFT($C22,1)="N",3,0))</f>
        <v>31.437999999999999</v>
      </c>
      <c r="R22" s="362" cm="1">
        <f t="array" aca="1" ref="R22" ca="1">ROUND(IF($M22="Y",VLOOKUP($N22,INDIRECT($O$3),R$8,0)*INDIRECT($N$2),VLOOKUP($N22,INDIRECT($O$3),R$8,0)),IF(LEFT($C22,1)="N",3,0))</f>
        <v>33.011000000000003</v>
      </c>
      <c r="S22" s="362" cm="1">
        <f t="array" aca="1" ref="S22" ca="1">ROUND(IF($M22="Y",VLOOKUP($N22,INDIRECT($O$3),S$8,0)*INDIRECT($N$2),VLOOKUP($N22,INDIRECT($O$3),S$8,0)),IF(LEFT($C22,1)="N",3,0))</f>
        <v>34.661000000000001</v>
      </c>
      <c r="T22" s="362" cm="1">
        <f t="array" aca="1" ref="T22" ca="1">ROUND(IF($M22="Y",VLOOKUP($N22,INDIRECT($O$3),T$8,0)*INDIRECT($N$2),VLOOKUP($N22,INDIRECT($O$3),T$8,0)),IF(LEFT($C22,1)="N",3,0))</f>
        <v>36.393999999999998</v>
      </c>
      <c r="U22" s="362" cm="1">
        <f t="array" aca="1" ref="U22" ca="1">ROUND(IF($M22="Y",VLOOKUP($N22,INDIRECT($O$3),U$8,0)*INDIRECT($N$2),VLOOKUP($N22,INDIRECT($O$3),U$8,0)),IF(LEFT($C22,1)="N",3,0))</f>
        <v>38.215000000000003</v>
      </c>
      <c r="W22" s="363" t="str">
        <f t="shared" ref="W22:W49" si="26">M22</f>
        <v>Y</v>
      </c>
      <c r="X22" s="313" t="str">
        <f t="shared" ref="X22:X49" si="27">N22</f>
        <v>59231C</v>
      </c>
      <c r="Y22" s="364" t="str">
        <f t="shared" ref="Y22:Y49" si="28">O22</f>
        <v>088</v>
      </c>
      <c r="Z22" s="313" t="str">
        <f t="shared" ref="Z22:Z49" si="29">P22</f>
        <v>Assessing Technician</v>
      </c>
      <c r="AA22" s="365">
        <f t="shared" ref="AA22:AA49" ca="1" si="30">IF(LEFT($C22,1)="N",Q22,ROUNDUP(Q22/2080,3))</f>
        <v>31.437999999999999</v>
      </c>
      <c r="AB22" s="365">
        <f t="shared" ref="AB22:AB49" ca="1" si="31">IF(LEFT($C22,1)="N",R22,ROUNDUP(R22/2080,3))</f>
        <v>33.011000000000003</v>
      </c>
      <c r="AC22" s="365">
        <f t="shared" ref="AC22:AC49" ca="1" si="32">IF(LEFT($C22,1)="N",S22,ROUNDUP(S22/2080,3))</f>
        <v>34.661000000000001</v>
      </c>
      <c r="AD22" s="365">
        <f t="shared" ref="AD22:AD49" ca="1" si="33">IF(LEFT($C22,1)="N",T22,ROUNDUP(T22/2080,3))</f>
        <v>36.393999999999998</v>
      </c>
      <c r="AE22" s="365">
        <f t="shared" ref="AE22:AE49" ca="1" si="34">IF(LEFT($C22,1)="N",U22,ROUNDUP(U22/2080,3))</f>
        <v>38.215000000000003</v>
      </c>
    </row>
    <row r="23" spans="1:31">
      <c r="A23" s="357" t="s">
        <v>61</v>
      </c>
      <c r="B23" s="358" t="s">
        <v>700</v>
      </c>
      <c r="C23" s="357" t="s">
        <v>43</v>
      </c>
      <c r="D23" s="359" t="s">
        <v>62</v>
      </c>
      <c r="E23" s="357">
        <v>390</v>
      </c>
      <c r="F23" s="357">
        <v>8</v>
      </c>
      <c r="G23" s="360">
        <f t="shared" ca="1" si="0"/>
        <v>41.689</v>
      </c>
      <c r="H23" s="360">
        <f t="shared" ca="1" si="1"/>
        <v>43.774000000000001</v>
      </c>
      <c r="I23" s="360">
        <f t="shared" ca="1" si="2"/>
        <v>45.962000000000003</v>
      </c>
      <c r="J23" s="360">
        <f t="shared" ca="1" si="3"/>
        <v>48.26</v>
      </c>
      <c r="K23" s="360">
        <f t="shared" ca="1" si="4"/>
        <v>50.673000000000002</v>
      </c>
      <c r="L23" s="239"/>
      <c r="M23" s="293" t="s">
        <v>588</v>
      </c>
      <c r="N23" s="290" t="str">
        <f t="shared" si="5"/>
        <v>00520C</v>
      </c>
      <c r="O23" s="361" t="str">
        <f t="shared" si="6"/>
        <v>134</v>
      </c>
      <c r="P23" s="290" t="str">
        <f t="shared" si="7"/>
        <v xml:space="preserve">Assessor I </v>
      </c>
      <c r="Q23" s="362" cm="1">
        <f t="array" aca="1" ref="Q23" ca="1">ROUND(IF($M23="Y",VLOOKUP($N23,INDIRECT($O$3),Q$8,0)*INDIRECT($N$2),VLOOKUP($N23,INDIRECT($O$3),Q$8,0)),IF(LEFT($C23,1)="N",3,0))</f>
        <v>41.689</v>
      </c>
      <c r="R23" s="362" cm="1">
        <f t="array" aca="1" ref="R23" ca="1">ROUND(IF($M23="Y",VLOOKUP($N23,INDIRECT($O$3),R$8,0)*INDIRECT($N$2),VLOOKUP($N23,INDIRECT($O$3),R$8,0)),IF(LEFT($C23,1)="N",3,0))</f>
        <v>43.774000000000001</v>
      </c>
      <c r="S23" s="362" cm="1">
        <f t="array" aca="1" ref="S23" ca="1">ROUND(IF($M23="Y",VLOOKUP($N23,INDIRECT($O$3),S$8,0)*INDIRECT($N$2),VLOOKUP($N23,INDIRECT($O$3),S$8,0)),IF(LEFT($C23,1)="N",3,0))</f>
        <v>45.962000000000003</v>
      </c>
      <c r="T23" s="362" cm="1">
        <f t="array" aca="1" ref="T23" ca="1">ROUND(IF($M23="Y",VLOOKUP($N23,INDIRECT($O$3),T$8,0)*INDIRECT($N$2),VLOOKUP($N23,INDIRECT($O$3),T$8,0)),IF(LEFT($C23,1)="N",3,0))</f>
        <v>48.26</v>
      </c>
      <c r="U23" s="362" cm="1">
        <f t="array" aca="1" ref="U23" ca="1">ROUND(IF($M23="Y",VLOOKUP($N23,INDIRECT($O$3),U$8,0)*INDIRECT($N$2),VLOOKUP($N23,INDIRECT($O$3),U$8,0)),IF(LEFT($C23,1)="N",3,0))</f>
        <v>50.673000000000002</v>
      </c>
      <c r="W23" s="363" t="str">
        <f t="shared" si="26"/>
        <v>Y</v>
      </c>
      <c r="X23" s="313" t="str">
        <f t="shared" si="27"/>
        <v>00520C</v>
      </c>
      <c r="Y23" s="364" t="str">
        <f t="shared" si="28"/>
        <v>134</v>
      </c>
      <c r="Z23" s="313" t="str">
        <f t="shared" si="29"/>
        <v xml:space="preserve">Assessor I </v>
      </c>
      <c r="AA23" s="365">
        <f t="shared" ca="1" si="30"/>
        <v>41.689</v>
      </c>
      <c r="AB23" s="365">
        <f t="shared" ca="1" si="31"/>
        <v>43.774000000000001</v>
      </c>
      <c r="AC23" s="365">
        <f t="shared" ca="1" si="32"/>
        <v>45.962000000000003</v>
      </c>
      <c r="AD23" s="365">
        <f t="shared" ca="1" si="33"/>
        <v>48.26</v>
      </c>
      <c r="AE23" s="365">
        <f t="shared" ca="1" si="34"/>
        <v>50.673000000000002</v>
      </c>
    </row>
    <row r="24" spans="1:31">
      <c r="A24" s="357" t="s">
        <v>63</v>
      </c>
      <c r="B24" s="358" t="s">
        <v>701</v>
      </c>
      <c r="C24" s="357" t="s">
        <v>43</v>
      </c>
      <c r="D24" s="359" t="s">
        <v>64</v>
      </c>
      <c r="E24" s="357">
        <v>448</v>
      </c>
      <c r="F24" s="357">
        <v>9</v>
      </c>
      <c r="G24" s="360">
        <f t="shared" ca="1" si="0"/>
        <v>42.616</v>
      </c>
      <c r="H24" s="360">
        <f t="shared" ca="1" si="1"/>
        <v>44.747999999999998</v>
      </c>
      <c r="I24" s="360">
        <f t="shared" ca="1" si="2"/>
        <v>46.984999999999999</v>
      </c>
      <c r="J24" s="360">
        <f t="shared" ca="1" si="3"/>
        <v>49.334000000000003</v>
      </c>
      <c r="K24" s="360">
        <f t="shared" ca="1" si="4"/>
        <v>51.804000000000002</v>
      </c>
      <c r="L24" s="239"/>
      <c r="M24" s="293" t="s">
        <v>588</v>
      </c>
      <c r="N24" s="290" t="str">
        <f t="shared" si="5"/>
        <v>00530C</v>
      </c>
      <c r="O24" s="361" t="str">
        <f t="shared" si="6"/>
        <v>146</v>
      </c>
      <c r="P24" s="290" t="str">
        <f t="shared" si="7"/>
        <v xml:space="preserve">Assessor II </v>
      </c>
      <c r="Q24" s="362" cm="1">
        <f t="array" aca="1" ref="Q24" ca="1">ROUND(IF($M24="Y",VLOOKUP($N24,INDIRECT($O$3),Q$8,0)*INDIRECT($N$2),VLOOKUP($N24,INDIRECT($O$3),Q$8,0)),IF(LEFT($C24,1)="N",3,0))</f>
        <v>42.616</v>
      </c>
      <c r="R24" s="362" cm="1">
        <f t="array" aca="1" ref="R24" ca="1">ROUND(IF($M24="Y",VLOOKUP($N24,INDIRECT($O$3),R$8,0)*INDIRECT($N$2),VLOOKUP($N24,INDIRECT($O$3),R$8,0)),IF(LEFT($C24,1)="N",3,0))</f>
        <v>44.747999999999998</v>
      </c>
      <c r="S24" s="362" cm="1">
        <f t="array" aca="1" ref="S24" ca="1">ROUND(IF($M24="Y",VLOOKUP($N24,INDIRECT($O$3),S$8,0)*INDIRECT($N$2),VLOOKUP($N24,INDIRECT($O$3),S$8,0)),IF(LEFT($C24,1)="N",3,0))</f>
        <v>46.984999999999999</v>
      </c>
      <c r="T24" s="362" cm="1">
        <f t="array" aca="1" ref="T24" ca="1">ROUND(IF($M24="Y",VLOOKUP($N24,INDIRECT($O$3),T$8,0)*INDIRECT($N$2),VLOOKUP($N24,INDIRECT($O$3),T$8,0)),IF(LEFT($C24,1)="N",3,0))</f>
        <v>49.334000000000003</v>
      </c>
      <c r="U24" s="362" cm="1">
        <f t="array" aca="1" ref="U24" ca="1">ROUND(IF($M24="Y",VLOOKUP($N24,INDIRECT($O$3),U$8,0)*INDIRECT($N$2),VLOOKUP($N24,INDIRECT($O$3),U$8,0)),IF(LEFT($C24,1)="N",3,0))</f>
        <v>51.804000000000002</v>
      </c>
      <c r="W24" s="363" t="str">
        <f t="shared" si="26"/>
        <v>Y</v>
      </c>
      <c r="X24" s="313" t="str">
        <f t="shared" si="27"/>
        <v>00530C</v>
      </c>
      <c r="Y24" s="364" t="str">
        <f t="shared" si="28"/>
        <v>146</v>
      </c>
      <c r="Z24" s="313" t="str">
        <f t="shared" si="29"/>
        <v xml:space="preserve">Assessor II </v>
      </c>
      <c r="AA24" s="365">
        <f t="shared" ca="1" si="30"/>
        <v>42.616</v>
      </c>
      <c r="AB24" s="365">
        <f t="shared" ca="1" si="31"/>
        <v>44.747999999999998</v>
      </c>
      <c r="AC24" s="365">
        <f t="shared" ca="1" si="32"/>
        <v>46.984999999999999</v>
      </c>
      <c r="AD24" s="365">
        <f t="shared" ca="1" si="33"/>
        <v>49.334000000000003</v>
      </c>
      <c r="AE24" s="365">
        <f t="shared" ca="1" si="34"/>
        <v>51.804000000000002</v>
      </c>
    </row>
    <row r="25" spans="1:31">
      <c r="A25" s="357" t="s">
        <v>65</v>
      </c>
      <c r="B25" s="358" t="s">
        <v>66</v>
      </c>
      <c r="C25" s="357" t="s">
        <v>43</v>
      </c>
      <c r="D25" s="359" t="s">
        <v>67</v>
      </c>
      <c r="E25" s="357">
        <v>320</v>
      </c>
      <c r="F25" s="357">
        <v>7</v>
      </c>
      <c r="G25" s="360">
        <f t="shared" ca="1" si="0"/>
        <v>30.352</v>
      </c>
      <c r="H25" s="360">
        <f t="shared" ca="1" si="1"/>
        <v>31.87</v>
      </c>
      <c r="I25" s="360">
        <f t="shared" ca="1" si="2"/>
        <v>33.463999999999999</v>
      </c>
      <c r="J25" s="360">
        <f t="shared" ca="1" si="3"/>
        <v>35.137999999999998</v>
      </c>
      <c r="K25" s="360">
        <f t="shared" ca="1" si="4"/>
        <v>36.893999999999998</v>
      </c>
      <c r="L25" s="321"/>
      <c r="M25" s="293" t="s">
        <v>588</v>
      </c>
      <c r="N25" s="290" t="str">
        <f t="shared" si="5"/>
        <v>52170C</v>
      </c>
      <c r="O25" s="361" t="str">
        <f t="shared" si="6"/>
        <v>064</v>
      </c>
      <c r="P25" s="290" t="str">
        <f t="shared" si="7"/>
        <v>Associate Buyer-C</v>
      </c>
      <c r="Q25" s="362" cm="1">
        <f t="array" aca="1" ref="Q25" ca="1">ROUND(IF($M25="Y",VLOOKUP($N25,INDIRECT($O$3),Q$8,0)*INDIRECT($N$2),VLOOKUP($N25,INDIRECT($O$3),Q$8,0)),IF(LEFT($C25,1)="N",3,0))</f>
        <v>30.352</v>
      </c>
      <c r="R25" s="362" cm="1">
        <f t="array" aca="1" ref="R25" ca="1">ROUND(IF($M25="Y",VLOOKUP($N25,INDIRECT($O$3),R$8,0)*INDIRECT($N$2),VLOOKUP($N25,INDIRECT($O$3),R$8,0)),IF(LEFT($C25,1)="N",3,0))</f>
        <v>31.87</v>
      </c>
      <c r="S25" s="362" cm="1">
        <f t="array" aca="1" ref="S25" ca="1">ROUND(IF($M25="Y",VLOOKUP($N25,INDIRECT($O$3),S$8,0)*INDIRECT($N$2),VLOOKUP($N25,INDIRECT($O$3),S$8,0)),IF(LEFT($C25,1)="N",3,0))</f>
        <v>33.463999999999999</v>
      </c>
      <c r="T25" s="362" cm="1">
        <f t="array" aca="1" ref="T25" ca="1">ROUND(IF($M25="Y",VLOOKUP($N25,INDIRECT($O$3),T$8,0)*INDIRECT($N$2),VLOOKUP($N25,INDIRECT($O$3),T$8,0)),IF(LEFT($C25,1)="N",3,0))</f>
        <v>35.137999999999998</v>
      </c>
      <c r="U25" s="362" cm="1">
        <f t="array" aca="1" ref="U25" ca="1">ROUND(IF($M25="Y",VLOOKUP($N25,INDIRECT($O$3),U$8,0)*INDIRECT($N$2),VLOOKUP($N25,INDIRECT($O$3),U$8,0)),IF(LEFT($C25,1)="N",3,0))</f>
        <v>36.893999999999998</v>
      </c>
      <c r="W25" s="363" t="str">
        <f t="shared" si="26"/>
        <v>Y</v>
      </c>
      <c r="X25" s="313" t="str">
        <f t="shared" si="27"/>
        <v>52170C</v>
      </c>
      <c r="Y25" s="364" t="str">
        <f t="shared" si="28"/>
        <v>064</v>
      </c>
      <c r="Z25" s="313" t="str">
        <f t="shared" si="29"/>
        <v>Associate Buyer-C</v>
      </c>
      <c r="AA25" s="365">
        <f t="shared" ca="1" si="30"/>
        <v>30.352</v>
      </c>
      <c r="AB25" s="365">
        <f t="shared" ca="1" si="31"/>
        <v>31.87</v>
      </c>
      <c r="AC25" s="365">
        <f t="shared" ca="1" si="32"/>
        <v>33.463999999999999</v>
      </c>
      <c r="AD25" s="365">
        <f t="shared" ca="1" si="33"/>
        <v>35.137999999999998</v>
      </c>
      <c r="AE25" s="365">
        <f t="shared" ca="1" si="34"/>
        <v>36.893999999999998</v>
      </c>
    </row>
    <row r="26" spans="1:31">
      <c r="A26" s="357" t="s">
        <v>68</v>
      </c>
      <c r="B26" s="358">
        <v>105</v>
      </c>
      <c r="C26" s="357" t="s">
        <v>43</v>
      </c>
      <c r="D26" s="359" t="s">
        <v>69</v>
      </c>
      <c r="E26" s="357">
        <v>343</v>
      </c>
      <c r="F26" s="357">
        <v>7</v>
      </c>
      <c r="G26" s="360">
        <f t="shared" ca="1" si="0"/>
        <v>31.437999999999999</v>
      </c>
      <c r="H26" s="360">
        <f t="shared" ca="1" si="1"/>
        <v>33.011000000000003</v>
      </c>
      <c r="I26" s="360">
        <f t="shared" ca="1" si="2"/>
        <v>34.661000000000001</v>
      </c>
      <c r="J26" s="360">
        <f t="shared" ca="1" si="3"/>
        <v>36.393999999999998</v>
      </c>
      <c r="K26" s="360">
        <f t="shared" ca="1" si="4"/>
        <v>38.215000000000003</v>
      </c>
      <c r="L26" s="321"/>
      <c r="M26" s="293" t="s">
        <v>588</v>
      </c>
      <c r="N26" s="290" t="str">
        <f t="shared" si="5"/>
        <v>01265C</v>
      </c>
      <c r="O26" s="361">
        <f t="shared" si="6"/>
        <v>105</v>
      </c>
      <c r="P26" s="290" t="str">
        <f t="shared" si="7"/>
        <v>Bilingual Crime Prevent Spec</v>
      </c>
      <c r="Q26" s="362" cm="1">
        <f t="array" aca="1" ref="Q26" ca="1">ROUND(IF($M26="Y",VLOOKUP($N26,INDIRECT($O$3),Q$8,0)*INDIRECT($N$2),VLOOKUP($N26,INDIRECT($O$3),Q$8,0)),IF(LEFT($C26,1)="N",3,0))</f>
        <v>31.437999999999999</v>
      </c>
      <c r="R26" s="362" cm="1">
        <f t="array" aca="1" ref="R26" ca="1">ROUND(IF($M26="Y",VLOOKUP($N26,INDIRECT($O$3),R$8,0)*INDIRECT($N$2),VLOOKUP($N26,INDIRECT($O$3),R$8,0)),IF(LEFT($C26,1)="N",3,0))</f>
        <v>33.011000000000003</v>
      </c>
      <c r="S26" s="362" cm="1">
        <f t="array" aca="1" ref="S26" ca="1">ROUND(IF($M26="Y",VLOOKUP($N26,INDIRECT($O$3),S$8,0)*INDIRECT($N$2),VLOOKUP($N26,INDIRECT($O$3),S$8,0)),IF(LEFT($C26,1)="N",3,0))</f>
        <v>34.661000000000001</v>
      </c>
      <c r="T26" s="362" cm="1">
        <f t="array" aca="1" ref="T26" ca="1">ROUND(IF($M26="Y",VLOOKUP($N26,INDIRECT($O$3),T$8,0)*INDIRECT($N$2),VLOOKUP($N26,INDIRECT($O$3),T$8,0)),IF(LEFT($C26,1)="N",3,0))</f>
        <v>36.393999999999998</v>
      </c>
      <c r="U26" s="362" cm="1">
        <f t="array" aca="1" ref="U26" ca="1">ROUND(IF($M26="Y",VLOOKUP($N26,INDIRECT($O$3),U$8,0)*INDIRECT($N$2),VLOOKUP($N26,INDIRECT($O$3),U$8,0)),IF(LEFT($C26,1)="N",3,0))</f>
        <v>38.215000000000003</v>
      </c>
      <c r="W26" s="363" t="str">
        <f t="shared" si="26"/>
        <v>Y</v>
      </c>
      <c r="X26" s="313" t="str">
        <f t="shared" si="27"/>
        <v>01265C</v>
      </c>
      <c r="Y26" s="364">
        <f t="shared" si="28"/>
        <v>105</v>
      </c>
      <c r="Z26" s="313" t="str">
        <f t="shared" si="29"/>
        <v>Bilingual Crime Prevent Spec</v>
      </c>
      <c r="AA26" s="365">
        <f t="shared" ca="1" si="30"/>
        <v>31.437999999999999</v>
      </c>
      <c r="AB26" s="365">
        <f t="shared" ca="1" si="31"/>
        <v>33.011000000000003</v>
      </c>
      <c r="AC26" s="365">
        <f t="shared" ca="1" si="32"/>
        <v>34.661000000000001</v>
      </c>
      <c r="AD26" s="365">
        <f t="shared" ca="1" si="33"/>
        <v>36.393999999999998</v>
      </c>
      <c r="AE26" s="365">
        <f t="shared" ca="1" si="34"/>
        <v>38.215000000000003</v>
      </c>
    </row>
    <row r="27" spans="1:31">
      <c r="A27" s="357" t="s">
        <v>70</v>
      </c>
      <c r="B27" s="358" t="s">
        <v>71</v>
      </c>
      <c r="C27" s="357" t="s">
        <v>43</v>
      </c>
      <c r="D27" s="359" t="s">
        <v>72</v>
      </c>
      <c r="E27" s="357">
        <v>280</v>
      </c>
      <c r="F27" s="357">
        <v>6</v>
      </c>
      <c r="G27" s="360">
        <f t="shared" ca="1" si="0"/>
        <v>27.013999999999999</v>
      </c>
      <c r="H27" s="360">
        <f t="shared" ca="1" si="1"/>
        <v>28.366</v>
      </c>
      <c r="I27" s="360">
        <f t="shared" ca="1" si="2"/>
        <v>29.783000000000001</v>
      </c>
      <c r="J27" s="360">
        <f t="shared" ca="1" si="3"/>
        <v>31.274000000000001</v>
      </c>
      <c r="K27" s="360">
        <f t="shared" ca="1" si="4"/>
        <v>32.837000000000003</v>
      </c>
      <c r="L27" s="321"/>
      <c r="M27" s="293" t="s">
        <v>588</v>
      </c>
      <c r="N27" s="290" t="str">
        <f t="shared" si="5"/>
        <v>01290C</v>
      </c>
      <c r="O27" s="361" t="str">
        <f t="shared" si="6"/>
        <v>107</v>
      </c>
      <c r="P27" s="290" t="str">
        <f t="shared" si="7"/>
        <v xml:space="preserve">Bilingual Program Aide </v>
      </c>
      <c r="Q27" s="362" cm="1">
        <f t="array" aca="1" ref="Q27" ca="1">ROUND(IF($M27="Y",VLOOKUP($N27,INDIRECT($O$3),Q$8,0)*INDIRECT($N$2),VLOOKUP($N27,INDIRECT($O$3),Q$8,0)),IF(LEFT($C27,1)="N",3,0))</f>
        <v>27.013999999999999</v>
      </c>
      <c r="R27" s="362" cm="1">
        <f t="array" aca="1" ref="R27" ca="1">ROUND(IF($M27="Y",VLOOKUP($N27,INDIRECT($O$3),R$8,0)*INDIRECT($N$2),VLOOKUP($N27,INDIRECT($O$3),R$8,0)),IF(LEFT($C27,1)="N",3,0))</f>
        <v>28.366</v>
      </c>
      <c r="S27" s="362" cm="1">
        <f t="array" aca="1" ref="S27" ca="1">ROUND(IF($M27="Y",VLOOKUP($N27,INDIRECT($O$3),S$8,0)*INDIRECT($N$2),VLOOKUP($N27,INDIRECT($O$3),S$8,0)),IF(LEFT($C27,1)="N",3,0))</f>
        <v>29.783000000000001</v>
      </c>
      <c r="T27" s="362" cm="1">
        <f t="array" aca="1" ref="T27" ca="1">ROUND(IF($M27="Y",VLOOKUP($N27,INDIRECT($O$3),T$8,0)*INDIRECT($N$2),VLOOKUP($N27,INDIRECT($O$3),T$8,0)),IF(LEFT($C27,1)="N",3,0))</f>
        <v>31.274000000000001</v>
      </c>
      <c r="U27" s="362" cm="1">
        <f t="array" aca="1" ref="U27" ca="1">ROUND(IF($M27="Y",VLOOKUP($N27,INDIRECT($O$3),U$8,0)*INDIRECT($N$2),VLOOKUP($N27,INDIRECT($O$3),U$8,0)),IF(LEFT($C27,1)="N",3,0))</f>
        <v>32.837000000000003</v>
      </c>
      <c r="W27" s="363" t="str">
        <f t="shared" si="26"/>
        <v>Y</v>
      </c>
      <c r="X27" s="313" t="str">
        <f t="shared" si="27"/>
        <v>01290C</v>
      </c>
      <c r="Y27" s="364" t="str">
        <f t="shared" si="28"/>
        <v>107</v>
      </c>
      <c r="Z27" s="313" t="str">
        <f t="shared" si="29"/>
        <v xml:space="preserve">Bilingual Program Aide </v>
      </c>
      <c r="AA27" s="365">
        <f t="shared" ca="1" si="30"/>
        <v>27.013999999999999</v>
      </c>
      <c r="AB27" s="365">
        <f t="shared" ca="1" si="31"/>
        <v>28.366</v>
      </c>
      <c r="AC27" s="365">
        <f t="shared" ca="1" si="32"/>
        <v>29.783000000000001</v>
      </c>
      <c r="AD27" s="365">
        <f t="shared" ca="1" si="33"/>
        <v>31.274000000000001</v>
      </c>
      <c r="AE27" s="365">
        <f t="shared" ca="1" si="34"/>
        <v>32.837000000000003</v>
      </c>
    </row>
    <row r="28" spans="1:31">
      <c r="A28" s="357" t="s">
        <v>552</v>
      </c>
      <c r="B28" s="358">
        <v>155</v>
      </c>
      <c r="C28" s="357" t="s">
        <v>43</v>
      </c>
      <c r="D28" s="359" t="s">
        <v>551</v>
      </c>
      <c r="E28" s="357">
        <v>338</v>
      </c>
      <c r="F28" s="357">
        <v>7</v>
      </c>
      <c r="G28" s="360">
        <f t="shared" ca="1" si="0"/>
        <v>31.437999999999999</v>
      </c>
      <c r="H28" s="360">
        <f t="shared" ca="1" si="1"/>
        <v>33.011000000000003</v>
      </c>
      <c r="I28" s="360">
        <f t="shared" ca="1" si="2"/>
        <v>34.661000000000001</v>
      </c>
      <c r="J28" s="360">
        <f t="shared" ca="1" si="3"/>
        <v>36.393999999999998</v>
      </c>
      <c r="K28" s="360">
        <f t="shared" ca="1" si="4"/>
        <v>38.215000000000003</v>
      </c>
      <c r="L28" s="321"/>
      <c r="M28" s="293" t="s">
        <v>588</v>
      </c>
      <c r="N28" s="290" t="str">
        <f t="shared" si="5"/>
        <v>59412C</v>
      </c>
      <c r="O28" s="361">
        <f t="shared" si="6"/>
        <v>155</v>
      </c>
      <c r="P28" s="290" t="str">
        <f t="shared" si="7"/>
        <v>Body Worn Cameras Specialist</v>
      </c>
      <c r="Q28" s="362" cm="1">
        <f t="array" aca="1" ref="Q28" ca="1">ROUND(IF($M28="Y",VLOOKUP($N28,INDIRECT($O$3),Q$8,0)*INDIRECT($N$2),VLOOKUP($N28,INDIRECT($O$3),Q$8,0)),IF(LEFT($C28,1)="N",3,0))</f>
        <v>31.437999999999999</v>
      </c>
      <c r="R28" s="362" cm="1">
        <f t="array" aca="1" ref="R28" ca="1">ROUND(IF($M28="Y",VLOOKUP($N28,INDIRECT($O$3),R$8,0)*INDIRECT($N$2),VLOOKUP($N28,INDIRECT($O$3),R$8,0)),IF(LEFT($C28,1)="N",3,0))</f>
        <v>33.011000000000003</v>
      </c>
      <c r="S28" s="362" cm="1">
        <f t="array" aca="1" ref="S28" ca="1">ROUND(IF($M28="Y",VLOOKUP($N28,INDIRECT($O$3),S$8,0)*INDIRECT($N$2),VLOOKUP($N28,INDIRECT($O$3),S$8,0)),IF(LEFT($C28,1)="N",3,0))</f>
        <v>34.661000000000001</v>
      </c>
      <c r="T28" s="362" cm="1">
        <f t="array" aca="1" ref="T28" ca="1">ROUND(IF($M28="Y",VLOOKUP($N28,INDIRECT($O$3),T$8,0)*INDIRECT($N$2),VLOOKUP($N28,INDIRECT($O$3),T$8,0)),IF(LEFT($C28,1)="N",3,0))</f>
        <v>36.393999999999998</v>
      </c>
      <c r="U28" s="362" cm="1">
        <f t="array" aca="1" ref="U28" ca="1">ROUND(IF($M28="Y",VLOOKUP($N28,INDIRECT($O$3),U$8,0)*INDIRECT($N$2),VLOOKUP($N28,INDIRECT($O$3),U$8,0)),IF(LEFT($C28,1)="N",3,0))</f>
        <v>38.215000000000003</v>
      </c>
      <c r="W28" s="363" t="str">
        <f t="shared" si="26"/>
        <v>Y</v>
      </c>
      <c r="X28" s="313" t="str">
        <f t="shared" si="27"/>
        <v>59412C</v>
      </c>
      <c r="Y28" s="364">
        <f t="shared" si="28"/>
        <v>155</v>
      </c>
      <c r="Z28" s="313" t="str">
        <f t="shared" si="29"/>
        <v>Body Worn Cameras Specialist</v>
      </c>
      <c r="AA28" s="365">
        <f t="shared" ca="1" si="30"/>
        <v>31.437999999999999</v>
      </c>
      <c r="AB28" s="365">
        <f t="shared" ca="1" si="31"/>
        <v>33.011000000000003</v>
      </c>
      <c r="AC28" s="365">
        <f t="shared" ca="1" si="32"/>
        <v>34.661000000000001</v>
      </c>
      <c r="AD28" s="365">
        <f t="shared" ca="1" si="33"/>
        <v>36.393999999999998</v>
      </c>
      <c r="AE28" s="365">
        <f t="shared" ca="1" si="34"/>
        <v>38.215000000000003</v>
      </c>
    </row>
    <row r="29" spans="1:31">
      <c r="A29" s="357" t="s">
        <v>73</v>
      </c>
      <c r="B29" s="358">
        <v>151</v>
      </c>
      <c r="C29" s="357" t="s">
        <v>43</v>
      </c>
      <c r="D29" s="359" t="s">
        <v>74</v>
      </c>
      <c r="E29" s="357">
        <v>218</v>
      </c>
      <c r="F29" s="357">
        <v>4</v>
      </c>
      <c r="G29" s="360">
        <f t="shared" ca="1" si="0"/>
        <v>22.536999999999999</v>
      </c>
      <c r="H29" s="360">
        <f t="shared" ca="1" si="1"/>
        <v>23.664000000000001</v>
      </c>
      <c r="I29" s="360">
        <f t="shared" ca="1" si="2"/>
        <v>24.847000000000001</v>
      </c>
      <c r="J29" s="360">
        <f t="shared" ca="1" si="3"/>
        <v>26.088000000000001</v>
      </c>
      <c r="K29" s="360">
        <f t="shared" ca="1" si="4"/>
        <v>27.393999999999998</v>
      </c>
      <c r="L29" s="321"/>
      <c r="M29" s="293" t="s">
        <v>588</v>
      </c>
      <c r="N29" s="290" t="str">
        <f t="shared" si="5"/>
        <v>01447C</v>
      </c>
      <c r="O29" s="361">
        <f t="shared" si="6"/>
        <v>151</v>
      </c>
      <c r="P29" s="290" t="str">
        <f t="shared" si="7"/>
        <v>Building Services Specialist I</v>
      </c>
      <c r="Q29" s="362" cm="1">
        <f t="array" aca="1" ref="Q29" ca="1">ROUND(IF($M29="Y",VLOOKUP($N29,INDIRECT($O$3),Q$8,0)*INDIRECT($N$2),VLOOKUP($N29,INDIRECT($O$3),Q$8,0)),IF(LEFT($C29,1)="N",3,0))</f>
        <v>22.536999999999999</v>
      </c>
      <c r="R29" s="362" cm="1">
        <f t="array" aca="1" ref="R29" ca="1">ROUND(IF($M29="Y",VLOOKUP($N29,INDIRECT($O$3),R$8,0)*INDIRECT($N$2),VLOOKUP($N29,INDIRECT($O$3),R$8,0)),IF(LEFT($C29,1)="N",3,0))</f>
        <v>23.664000000000001</v>
      </c>
      <c r="S29" s="362" cm="1">
        <f t="array" aca="1" ref="S29" ca="1">ROUND(IF($M29="Y",VLOOKUP($N29,INDIRECT($O$3),S$8,0)*INDIRECT($N$2),VLOOKUP($N29,INDIRECT($O$3),S$8,0)),IF(LEFT($C29,1)="N",3,0))</f>
        <v>24.847000000000001</v>
      </c>
      <c r="T29" s="362" cm="1">
        <f t="array" aca="1" ref="T29" ca="1">ROUND(IF($M29="Y",VLOOKUP($N29,INDIRECT($O$3),T$8,0)*INDIRECT($N$2),VLOOKUP($N29,INDIRECT($O$3),T$8,0)),IF(LEFT($C29,1)="N",3,0))</f>
        <v>26.088000000000001</v>
      </c>
      <c r="U29" s="362" cm="1">
        <f t="array" aca="1" ref="U29" ca="1">ROUND(IF($M29="Y",VLOOKUP($N29,INDIRECT($O$3),U$8,0)*INDIRECT($N$2),VLOOKUP($N29,INDIRECT($O$3),U$8,0)),IF(LEFT($C29,1)="N",3,0))</f>
        <v>27.393999999999998</v>
      </c>
      <c r="W29" s="363" t="str">
        <f t="shared" si="26"/>
        <v>Y</v>
      </c>
      <c r="X29" s="313" t="str">
        <f t="shared" si="27"/>
        <v>01447C</v>
      </c>
      <c r="Y29" s="364">
        <f t="shared" si="28"/>
        <v>151</v>
      </c>
      <c r="Z29" s="313" t="str">
        <f t="shared" si="29"/>
        <v>Building Services Specialist I</v>
      </c>
      <c r="AA29" s="365">
        <f t="shared" ca="1" si="30"/>
        <v>22.536999999999999</v>
      </c>
      <c r="AB29" s="365">
        <f t="shared" ca="1" si="31"/>
        <v>23.664000000000001</v>
      </c>
      <c r="AC29" s="365">
        <f t="shared" ca="1" si="32"/>
        <v>24.847000000000001</v>
      </c>
      <c r="AD29" s="365">
        <f t="shared" ca="1" si="33"/>
        <v>26.088000000000001</v>
      </c>
      <c r="AE29" s="365">
        <f t="shared" ca="1" si="34"/>
        <v>27.393999999999998</v>
      </c>
    </row>
    <row r="30" spans="1:31">
      <c r="A30" s="357" t="s">
        <v>75</v>
      </c>
      <c r="B30" s="358" t="s">
        <v>76</v>
      </c>
      <c r="C30" s="357" t="s">
        <v>43</v>
      </c>
      <c r="D30" s="359" t="s">
        <v>77</v>
      </c>
      <c r="E30" s="357">
        <v>268</v>
      </c>
      <c r="F30" s="357">
        <v>5</v>
      </c>
      <c r="G30" s="360">
        <f t="shared" ca="1" si="0"/>
        <v>25.911000000000001</v>
      </c>
      <c r="H30" s="360">
        <f t="shared" ca="1" si="1"/>
        <v>27.209</v>
      </c>
      <c r="I30" s="360">
        <f t="shared" ca="1" si="2"/>
        <v>28.567</v>
      </c>
      <c r="J30" s="360">
        <f t="shared" ca="1" si="3"/>
        <v>29.995999999999999</v>
      </c>
      <c r="K30" s="360">
        <f t="shared" ca="1" si="4"/>
        <v>31.495999999999999</v>
      </c>
      <c r="L30" s="321"/>
      <c r="M30" s="293" t="s">
        <v>588</v>
      </c>
      <c r="N30" s="290" t="str">
        <f t="shared" si="5"/>
        <v>01448C</v>
      </c>
      <c r="O30" s="361" t="str">
        <f t="shared" si="6"/>
        <v>060</v>
      </c>
      <c r="P30" s="290" t="str">
        <f t="shared" si="7"/>
        <v>Building Services Specialist II</v>
      </c>
      <c r="Q30" s="362" cm="1">
        <f t="array" aca="1" ref="Q30" ca="1">ROUND(IF($M30="Y",VLOOKUP($N30,INDIRECT($O$3),Q$8,0)*INDIRECT($N$2),VLOOKUP($N30,INDIRECT($O$3),Q$8,0)),IF(LEFT($C30,1)="N",3,0))</f>
        <v>25.911000000000001</v>
      </c>
      <c r="R30" s="362" cm="1">
        <f t="array" aca="1" ref="R30" ca="1">ROUND(IF($M30="Y",VLOOKUP($N30,INDIRECT($O$3),R$8,0)*INDIRECT($N$2),VLOOKUP($N30,INDIRECT($O$3),R$8,0)),IF(LEFT($C30,1)="N",3,0))</f>
        <v>27.209</v>
      </c>
      <c r="S30" s="362" cm="1">
        <f t="array" aca="1" ref="S30" ca="1">ROUND(IF($M30="Y",VLOOKUP($N30,INDIRECT($O$3),S$8,0)*INDIRECT($N$2),VLOOKUP($N30,INDIRECT($O$3),S$8,0)),IF(LEFT($C30,1)="N",3,0))</f>
        <v>28.567</v>
      </c>
      <c r="T30" s="362" cm="1">
        <f t="array" aca="1" ref="T30" ca="1">ROUND(IF($M30="Y",VLOOKUP($N30,INDIRECT($O$3),T$8,0)*INDIRECT($N$2),VLOOKUP($N30,INDIRECT($O$3),T$8,0)),IF(LEFT($C30,1)="N",3,0))</f>
        <v>29.995999999999999</v>
      </c>
      <c r="U30" s="362" cm="1">
        <f t="array" aca="1" ref="U30" ca="1">ROUND(IF($M30="Y",VLOOKUP($N30,INDIRECT($O$3),U$8,0)*INDIRECT($N$2),VLOOKUP($N30,INDIRECT($O$3),U$8,0)),IF(LEFT($C30,1)="N",3,0))</f>
        <v>31.495999999999999</v>
      </c>
      <c r="W30" s="363" t="str">
        <f t="shared" si="26"/>
        <v>Y</v>
      </c>
      <c r="X30" s="313" t="str">
        <f t="shared" si="27"/>
        <v>01448C</v>
      </c>
      <c r="Y30" s="364" t="str">
        <f t="shared" si="28"/>
        <v>060</v>
      </c>
      <c r="Z30" s="313" t="str">
        <f t="shared" si="29"/>
        <v>Building Services Specialist II</v>
      </c>
      <c r="AA30" s="365">
        <f t="shared" ca="1" si="30"/>
        <v>25.911000000000001</v>
      </c>
      <c r="AB30" s="365">
        <f t="shared" ca="1" si="31"/>
        <v>27.209</v>
      </c>
      <c r="AC30" s="365">
        <f t="shared" ca="1" si="32"/>
        <v>28.567</v>
      </c>
      <c r="AD30" s="365">
        <f t="shared" ca="1" si="33"/>
        <v>29.995999999999999</v>
      </c>
      <c r="AE30" s="365">
        <f t="shared" ca="1" si="34"/>
        <v>31.495999999999999</v>
      </c>
    </row>
    <row r="31" spans="1:31">
      <c r="A31" s="368" t="s">
        <v>19</v>
      </c>
      <c r="B31" s="358" t="s">
        <v>577</v>
      </c>
      <c r="C31" s="368" t="s">
        <v>21</v>
      </c>
      <c r="D31" s="369" t="s">
        <v>22</v>
      </c>
      <c r="E31" s="368">
        <v>435</v>
      </c>
      <c r="F31" s="368">
        <v>9</v>
      </c>
      <c r="G31" s="360">
        <f t="shared" ca="1" si="0"/>
        <v>80120</v>
      </c>
      <c r="H31" s="360">
        <f t="shared" ca="1" si="1"/>
        <v>84127</v>
      </c>
      <c r="I31" s="360">
        <f t="shared" ca="1" si="2"/>
        <v>88333</v>
      </c>
      <c r="J31" s="360">
        <f t="shared" ca="1" si="3"/>
        <v>92751</v>
      </c>
      <c r="K31" s="360">
        <f t="shared" ca="1" si="4"/>
        <v>97388</v>
      </c>
      <c r="L31" s="321"/>
      <c r="M31" s="293" t="s">
        <v>588</v>
      </c>
      <c r="N31" s="290" t="str">
        <f t="shared" si="5"/>
        <v>01458C</v>
      </c>
      <c r="O31" s="361" t="str">
        <f t="shared" si="6"/>
        <v>129</v>
      </c>
      <c r="P31" s="290" t="str">
        <f t="shared" si="7"/>
        <v xml:space="preserve">Buyer </v>
      </c>
      <c r="Q31" s="362" cm="1">
        <f t="array" aca="1" ref="Q31" ca="1">ROUND(IF($M31="Y",VLOOKUP($N31,INDIRECT($O$3),Q$8,0)*INDIRECT($N$2),VLOOKUP($N31,INDIRECT($O$3),Q$8,0)),IF(LEFT($C31,1)="N",3,0))</f>
        <v>80120</v>
      </c>
      <c r="R31" s="362" cm="1">
        <f t="array" aca="1" ref="R31" ca="1">ROUND(IF($M31="Y",VLOOKUP($N31,INDIRECT($O$3),R$8,0)*INDIRECT($N$2),VLOOKUP($N31,INDIRECT($O$3),R$8,0)),IF(LEFT($C31,1)="N",3,0))</f>
        <v>84127</v>
      </c>
      <c r="S31" s="362" cm="1">
        <f t="array" aca="1" ref="S31" ca="1">ROUND(IF($M31="Y",VLOOKUP($N31,INDIRECT($O$3),S$8,0)*INDIRECT($N$2),VLOOKUP($N31,INDIRECT($O$3),S$8,0)),IF(LEFT($C31,1)="N",3,0))</f>
        <v>88333</v>
      </c>
      <c r="T31" s="362" cm="1">
        <f t="array" aca="1" ref="T31" ca="1">ROUND(IF($M31="Y",VLOOKUP($N31,INDIRECT($O$3),T$8,0)*INDIRECT($N$2),VLOOKUP($N31,INDIRECT($O$3),T$8,0)),IF(LEFT($C31,1)="N",3,0))</f>
        <v>92751</v>
      </c>
      <c r="U31" s="362" cm="1">
        <f t="array" aca="1" ref="U31" ca="1">ROUND(IF($M31="Y",VLOOKUP($N31,INDIRECT($O$3),U$8,0)*INDIRECT($N$2),VLOOKUP($N31,INDIRECT($O$3),U$8,0)),IF(LEFT($C31,1)="N",3,0))</f>
        <v>97388</v>
      </c>
      <c r="W31" s="363" t="str">
        <f t="shared" si="26"/>
        <v>Y</v>
      </c>
      <c r="X31" s="313" t="str">
        <f t="shared" si="27"/>
        <v>01458C</v>
      </c>
      <c r="Y31" s="364" t="str">
        <f t="shared" si="28"/>
        <v>129</v>
      </c>
      <c r="Z31" s="313" t="str">
        <f t="shared" si="29"/>
        <v xml:space="preserve">Buyer </v>
      </c>
      <c r="AA31" s="365">
        <f t="shared" ca="1" si="30"/>
        <v>38.519999999999996</v>
      </c>
      <c r="AB31" s="365">
        <f t="shared" ca="1" si="31"/>
        <v>40.445999999999998</v>
      </c>
      <c r="AC31" s="365">
        <f t="shared" ca="1" si="32"/>
        <v>42.467999999999996</v>
      </c>
      <c r="AD31" s="365">
        <f t="shared" ca="1" si="33"/>
        <v>44.591999999999999</v>
      </c>
      <c r="AE31" s="365">
        <f t="shared" ca="1" si="34"/>
        <v>46.821999999999996</v>
      </c>
    </row>
    <row r="32" spans="1:31">
      <c r="A32" s="368" t="s">
        <v>715</v>
      </c>
      <c r="B32" s="358" t="s">
        <v>24</v>
      </c>
      <c r="C32" s="368" t="s">
        <v>43</v>
      </c>
      <c r="D32" s="370" t="s">
        <v>25</v>
      </c>
      <c r="E32" s="368">
        <v>383</v>
      </c>
      <c r="F32" s="368">
        <v>8</v>
      </c>
      <c r="G32" s="360">
        <f t="shared" si="0"/>
        <v>35.146000000000001</v>
      </c>
      <c r="H32" s="360">
        <f t="shared" si="1"/>
        <v>36.902999999999999</v>
      </c>
      <c r="I32" s="360">
        <f t="shared" si="2"/>
        <v>38.748999999999995</v>
      </c>
      <c r="J32" s="360">
        <f t="shared" si="3"/>
        <v>40.686</v>
      </c>
      <c r="K32" s="360">
        <f t="shared" si="4"/>
        <v>42.72</v>
      </c>
      <c r="L32" s="321"/>
      <c r="M32" s="293" t="s">
        <v>588</v>
      </c>
      <c r="N32" s="290" t="str">
        <f t="shared" si="5"/>
        <v>53072C</v>
      </c>
      <c r="O32" s="361" t="str">
        <f t="shared" si="6"/>
        <v>097</v>
      </c>
      <c r="P32" s="290" t="str">
        <f t="shared" si="7"/>
        <v xml:space="preserve">Case Investigator </v>
      </c>
      <c r="Q32" s="402">
        <v>35.146000000000001</v>
      </c>
      <c r="R32" s="402">
        <v>36.902999999999999</v>
      </c>
      <c r="S32" s="402">
        <v>38.748999999999995</v>
      </c>
      <c r="T32" s="402">
        <v>40.686</v>
      </c>
      <c r="U32" s="402">
        <v>42.72</v>
      </c>
      <c r="W32" s="363" t="str">
        <f t="shared" si="26"/>
        <v>Y</v>
      </c>
      <c r="X32" s="313" t="str">
        <f t="shared" si="27"/>
        <v>53072C</v>
      </c>
      <c r="Y32" s="364" t="str">
        <f t="shared" si="28"/>
        <v>097</v>
      </c>
      <c r="Z32" s="313" t="str">
        <f t="shared" si="29"/>
        <v xml:space="preserve">Case Investigator </v>
      </c>
      <c r="AA32" s="365">
        <f t="shared" si="30"/>
        <v>35.146000000000001</v>
      </c>
      <c r="AB32" s="365">
        <f t="shared" si="31"/>
        <v>36.902999999999999</v>
      </c>
      <c r="AC32" s="365">
        <f t="shared" si="32"/>
        <v>38.748999999999995</v>
      </c>
      <c r="AD32" s="365">
        <f t="shared" si="33"/>
        <v>40.686</v>
      </c>
      <c r="AE32" s="365">
        <f t="shared" si="34"/>
        <v>42.72</v>
      </c>
    </row>
    <row r="33" spans="1:31">
      <c r="A33" s="357" t="s">
        <v>78</v>
      </c>
      <c r="B33" s="358" t="s">
        <v>79</v>
      </c>
      <c r="C33" s="357" t="s">
        <v>43</v>
      </c>
      <c r="D33" s="359" t="s">
        <v>80</v>
      </c>
      <c r="E33" s="357">
        <v>240</v>
      </c>
      <c r="F33" s="357">
        <v>5</v>
      </c>
      <c r="G33" s="360">
        <f t="shared" ca="1" si="0"/>
        <v>23.658999999999999</v>
      </c>
      <c r="H33" s="360">
        <f t="shared" ca="1" si="1"/>
        <v>24.841000000000001</v>
      </c>
      <c r="I33" s="360">
        <f t="shared" ca="1" si="2"/>
        <v>26.082999999999998</v>
      </c>
      <c r="J33" s="360">
        <f t="shared" ca="1" si="3"/>
        <v>27.388000000000002</v>
      </c>
      <c r="K33" s="360">
        <f t="shared" ca="1" si="4"/>
        <v>28.757000000000001</v>
      </c>
      <c r="L33" s="321"/>
      <c r="M33" s="293" t="s">
        <v>588</v>
      </c>
      <c r="N33" s="290" t="str">
        <f t="shared" si="5"/>
        <v>01610C</v>
      </c>
      <c r="O33" s="361" t="str">
        <f t="shared" si="6"/>
        <v>111</v>
      </c>
      <c r="P33" s="290" t="str">
        <f t="shared" si="7"/>
        <v xml:space="preserve">Central Alarm Station Oper </v>
      </c>
      <c r="Q33" s="362" cm="1">
        <f t="array" aca="1" ref="Q33" ca="1">ROUND(IF($M33="Y",VLOOKUP($N33,INDIRECT($O$3),Q$8,0)*INDIRECT($N$2),VLOOKUP($N33,INDIRECT($O$3),Q$8,0)),IF(LEFT($C33,1)="N",3,0))</f>
        <v>23.658999999999999</v>
      </c>
      <c r="R33" s="362" cm="1">
        <f t="array" aca="1" ref="R33" ca="1">ROUND(IF($M33="Y",VLOOKUP($N33,INDIRECT($O$3),R$8,0)*INDIRECT($N$2),VLOOKUP($N33,INDIRECT($O$3),R$8,0)),IF(LEFT($C33,1)="N",3,0))</f>
        <v>24.841000000000001</v>
      </c>
      <c r="S33" s="362" cm="1">
        <f t="array" aca="1" ref="S33" ca="1">ROUND(IF($M33="Y",VLOOKUP($N33,INDIRECT($O$3),S$8,0)*INDIRECT($N$2),VLOOKUP($N33,INDIRECT($O$3),S$8,0)),IF(LEFT($C33,1)="N",3,0))</f>
        <v>26.082999999999998</v>
      </c>
      <c r="T33" s="362" cm="1">
        <f t="array" aca="1" ref="T33" ca="1">ROUND(IF($M33="Y",VLOOKUP($N33,INDIRECT($O$3),T$8,0)*INDIRECT($N$2),VLOOKUP($N33,INDIRECT($O$3),T$8,0)),IF(LEFT($C33,1)="N",3,0))</f>
        <v>27.388000000000002</v>
      </c>
      <c r="U33" s="362" cm="1">
        <f t="array" aca="1" ref="U33" ca="1">ROUND(IF($M33="Y",VLOOKUP($N33,INDIRECT($O$3),U$8,0)*INDIRECT($N$2),VLOOKUP($N33,INDIRECT($O$3),U$8,0)),IF(LEFT($C33,1)="N",3,0))</f>
        <v>28.757000000000001</v>
      </c>
      <c r="W33" s="363" t="str">
        <f t="shared" si="26"/>
        <v>Y</v>
      </c>
      <c r="X33" s="313" t="str">
        <f t="shared" si="27"/>
        <v>01610C</v>
      </c>
      <c r="Y33" s="364" t="str">
        <f t="shared" si="28"/>
        <v>111</v>
      </c>
      <c r="Z33" s="313" t="str">
        <f t="shared" si="29"/>
        <v xml:space="preserve">Central Alarm Station Oper </v>
      </c>
      <c r="AA33" s="365">
        <f t="shared" ca="1" si="30"/>
        <v>23.658999999999999</v>
      </c>
      <c r="AB33" s="365">
        <f t="shared" ca="1" si="31"/>
        <v>24.841000000000001</v>
      </c>
      <c r="AC33" s="365">
        <f t="shared" ca="1" si="32"/>
        <v>26.082999999999998</v>
      </c>
      <c r="AD33" s="365">
        <f t="shared" ca="1" si="33"/>
        <v>27.388000000000002</v>
      </c>
      <c r="AE33" s="365">
        <f t="shared" ca="1" si="34"/>
        <v>28.757000000000001</v>
      </c>
    </row>
    <row r="34" spans="1:31">
      <c r="A34" s="357" t="s">
        <v>81</v>
      </c>
      <c r="B34" s="358" t="s">
        <v>82</v>
      </c>
      <c r="C34" s="357" t="s">
        <v>43</v>
      </c>
      <c r="D34" s="359" t="s">
        <v>83</v>
      </c>
      <c r="E34" s="357">
        <v>273</v>
      </c>
      <c r="F34" s="357">
        <v>6</v>
      </c>
      <c r="G34" s="360">
        <f t="shared" ca="1" si="0"/>
        <v>27.013999999999999</v>
      </c>
      <c r="H34" s="360">
        <f t="shared" ca="1" si="1"/>
        <v>28.366</v>
      </c>
      <c r="I34" s="360">
        <f t="shared" ca="1" si="2"/>
        <v>29.783000000000001</v>
      </c>
      <c r="J34" s="360">
        <f t="shared" ca="1" si="3"/>
        <v>31.274000000000001</v>
      </c>
      <c r="K34" s="360">
        <f t="shared" ca="1" si="4"/>
        <v>32.837000000000003</v>
      </c>
      <c r="L34" s="321"/>
      <c r="M34" s="293" t="s">
        <v>588</v>
      </c>
      <c r="N34" s="290" t="str">
        <f t="shared" si="5"/>
        <v>11020C</v>
      </c>
      <c r="O34" s="361" t="str">
        <f t="shared" si="6"/>
        <v>063</v>
      </c>
      <c r="P34" s="290" t="str">
        <f t="shared" si="7"/>
        <v xml:space="preserve">Claims Specialist </v>
      </c>
      <c r="Q34" s="362" cm="1">
        <f t="array" aca="1" ref="Q34" ca="1">ROUND(IF($M34="Y",VLOOKUP($N34,INDIRECT($O$3),Q$8,0)*INDIRECT($N$2),VLOOKUP($N34,INDIRECT($O$3),Q$8,0)),IF(LEFT($C34,1)="N",3,0))</f>
        <v>27.013999999999999</v>
      </c>
      <c r="R34" s="362" cm="1">
        <f t="array" aca="1" ref="R34" ca="1">ROUND(IF($M34="Y",VLOOKUP($N34,INDIRECT($O$3),R$8,0)*INDIRECT($N$2),VLOOKUP($N34,INDIRECT($O$3),R$8,0)),IF(LEFT($C34,1)="N",3,0))</f>
        <v>28.366</v>
      </c>
      <c r="S34" s="362" cm="1">
        <f t="array" aca="1" ref="S34" ca="1">ROUND(IF($M34="Y",VLOOKUP($N34,INDIRECT($O$3),S$8,0)*INDIRECT($N$2),VLOOKUP($N34,INDIRECT($O$3),S$8,0)),IF(LEFT($C34,1)="N",3,0))</f>
        <v>29.783000000000001</v>
      </c>
      <c r="T34" s="362" cm="1">
        <f t="array" aca="1" ref="T34" ca="1">ROUND(IF($M34="Y",VLOOKUP($N34,INDIRECT($O$3),T$8,0)*INDIRECT($N$2),VLOOKUP($N34,INDIRECT($O$3),T$8,0)),IF(LEFT($C34,1)="N",3,0))</f>
        <v>31.274000000000001</v>
      </c>
      <c r="U34" s="362" cm="1">
        <f t="array" aca="1" ref="U34" ca="1">ROUND(IF($M34="Y",VLOOKUP($N34,INDIRECT($O$3),U$8,0)*INDIRECT($N$2),VLOOKUP($N34,INDIRECT($O$3),U$8,0)),IF(LEFT($C34,1)="N",3,0))</f>
        <v>32.837000000000003</v>
      </c>
      <c r="W34" s="363" t="str">
        <f t="shared" si="26"/>
        <v>Y</v>
      </c>
      <c r="X34" s="313" t="str">
        <f t="shared" si="27"/>
        <v>11020C</v>
      </c>
      <c r="Y34" s="364" t="str">
        <f t="shared" si="28"/>
        <v>063</v>
      </c>
      <c r="Z34" s="313" t="str">
        <f t="shared" si="29"/>
        <v xml:space="preserve">Claims Specialist </v>
      </c>
      <c r="AA34" s="365">
        <f t="shared" ca="1" si="30"/>
        <v>27.013999999999999</v>
      </c>
      <c r="AB34" s="365">
        <f t="shared" ca="1" si="31"/>
        <v>28.366</v>
      </c>
      <c r="AC34" s="365">
        <f t="shared" ca="1" si="32"/>
        <v>29.783000000000001</v>
      </c>
      <c r="AD34" s="365">
        <f t="shared" ca="1" si="33"/>
        <v>31.274000000000001</v>
      </c>
      <c r="AE34" s="365">
        <f t="shared" ca="1" si="34"/>
        <v>32.837000000000003</v>
      </c>
    </row>
    <row r="35" spans="1:31">
      <c r="A35" s="357" t="s">
        <v>84</v>
      </c>
      <c r="B35" s="358" t="s">
        <v>87</v>
      </c>
      <c r="C35" s="357" t="s">
        <v>43</v>
      </c>
      <c r="D35" s="359" t="s">
        <v>85</v>
      </c>
      <c r="E35" s="357">
        <v>311</v>
      </c>
      <c r="F35" s="357">
        <v>6</v>
      </c>
      <c r="G35" s="360">
        <f t="shared" ca="1" si="0"/>
        <v>29.225999999999999</v>
      </c>
      <c r="H35" s="360">
        <f t="shared" ca="1" si="1"/>
        <v>30.689</v>
      </c>
      <c r="I35" s="360">
        <f t="shared" ca="1" si="2"/>
        <v>32.222000000000001</v>
      </c>
      <c r="J35" s="360">
        <f t="shared" ca="1" si="3"/>
        <v>33.832999999999998</v>
      </c>
      <c r="K35" s="360">
        <f t="shared" ca="1" si="4"/>
        <v>35.524999999999999</v>
      </c>
      <c r="L35" s="321"/>
      <c r="M35" s="293" t="s">
        <v>588</v>
      </c>
      <c r="N35" s="290" t="str">
        <f t="shared" si="5"/>
        <v>02236C</v>
      </c>
      <c r="O35" s="361" t="str">
        <f t="shared" si="6"/>
        <v>143</v>
      </c>
      <c r="P35" s="290" t="str">
        <f t="shared" si="7"/>
        <v>Code Compliance Specialist - Traffic</v>
      </c>
      <c r="Q35" s="362" cm="1">
        <f t="array" aca="1" ref="Q35" ca="1">ROUND(IF($M35="Y",VLOOKUP($N35,INDIRECT($O$3),Q$8,0)*INDIRECT($N$2),VLOOKUP($N35,INDIRECT($O$3),Q$8,0)),IF(LEFT($C35,1)="N",3,0))</f>
        <v>29.225999999999999</v>
      </c>
      <c r="R35" s="362" cm="1">
        <f t="array" aca="1" ref="R35" ca="1">ROUND(IF($M35="Y",VLOOKUP($N35,INDIRECT($O$3),R$8,0)*INDIRECT($N$2),VLOOKUP($N35,INDIRECT($O$3),R$8,0)),IF(LEFT($C35,1)="N",3,0))</f>
        <v>30.689</v>
      </c>
      <c r="S35" s="362" cm="1">
        <f t="array" aca="1" ref="S35" ca="1">ROUND(IF($M35="Y",VLOOKUP($N35,INDIRECT($O$3),S$8,0)*INDIRECT($N$2),VLOOKUP($N35,INDIRECT($O$3),S$8,0)),IF(LEFT($C35,1)="N",3,0))</f>
        <v>32.222000000000001</v>
      </c>
      <c r="T35" s="362" cm="1">
        <f t="array" aca="1" ref="T35" ca="1">ROUND(IF($M35="Y",VLOOKUP($N35,INDIRECT($O$3),T$8,0)*INDIRECT($N$2),VLOOKUP($N35,INDIRECT($O$3),T$8,0)),IF(LEFT($C35,1)="N",3,0))</f>
        <v>33.832999999999998</v>
      </c>
      <c r="U35" s="362" cm="1">
        <f t="array" aca="1" ref="U35" ca="1">ROUND(IF($M35="Y",VLOOKUP($N35,INDIRECT($O$3),U$8,0)*INDIRECT($N$2),VLOOKUP($N35,INDIRECT($O$3),U$8,0)),IF(LEFT($C35,1)="N",3,0))</f>
        <v>35.524999999999999</v>
      </c>
      <c r="W35" s="363" t="str">
        <f t="shared" si="26"/>
        <v>Y</v>
      </c>
      <c r="X35" s="313" t="str">
        <f t="shared" si="27"/>
        <v>02236C</v>
      </c>
      <c r="Y35" s="364" t="str">
        <f t="shared" si="28"/>
        <v>143</v>
      </c>
      <c r="Z35" s="313" t="str">
        <f t="shared" si="29"/>
        <v>Code Compliance Specialist - Traffic</v>
      </c>
      <c r="AA35" s="365">
        <f t="shared" ca="1" si="30"/>
        <v>29.225999999999999</v>
      </c>
      <c r="AB35" s="365">
        <f t="shared" ca="1" si="31"/>
        <v>30.689</v>
      </c>
      <c r="AC35" s="365">
        <f t="shared" ca="1" si="32"/>
        <v>32.222000000000001</v>
      </c>
      <c r="AD35" s="365">
        <f t="shared" ca="1" si="33"/>
        <v>33.832999999999998</v>
      </c>
      <c r="AE35" s="365">
        <f t="shared" ca="1" si="34"/>
        <v>35.524999999999999</v>
      </c>
    </row>
    <row r="36" spans="1:31">
      <c r="A36" s="357" t="s">
        <v>86</v>
      </c>
      <c r="B36" s="358" t="s">
        <v>87</v>
      </c>
      <c r="C36" s="357" t="s">
        <v>43</v>
      </c>
      <c r="D36" s="359" t="s">
        <v>88</v>
      </c>
      <c r="E36" s="357">
        <v>308</v>
      </c>
      <c r="F36" s="357">
        <v>6</v>
      </c>
      <c r="G36" s="360">
        <f t="shared" ca="1" si="0"/>
        <v>29.225999999999999</v>
      </c>
      <c r="H36" s="360">
        <f t="shared" ca="1" si="1"/>
        <v>30.689</v>
      </c>
      <c r="I36" s="360">
        <f t="shared" ca="1" si="2"/>
        <v>32.222000000000001</v>
      </c>
      <c r="J36" s="360">
        <f t="shared" ca="1" si="3"/>
        <v>33.834000000000003</v>
      </c>
      <c r="K36" s="360">
        <f t="shared" ca="1" si="4"/>
        <v>35.524999999999999</v>
      </c>
      <c r="L36" s="321"/>
      <c r="M36" s="293" t="s">
        <v>588</v>
      </c>
      <c r="N36" s="290" t="str">
        <f t="shared" si="5"/>
        <v>02260C</v>
      </c>
      <c r="O36" s="361" t="str">
        <f t="shared" si="6"/>
        <v>143</v>
      </c>
      <c r="P36" s="290" t="str">
        <f t="shared" si="7"/>
        <v xml:space="preserve">Committee Clerk </v>
      </c>
      <c r="Q36" s="362" cm="1">
        <f t="array" aca="1" ref="Q36" ca="1">ROUND(IF($M36="Y",VLOOKUP($N36,INDIRECT($O$3),Q$8,0)*INDIRECT($N$2),VLOOKUP($N36,INDIRECT($O$3),Q$8,0)),IF(LEFT($C36,1)="N",3,0))</f>
        <v>29.225999999999999</v>
      </c>
      <c r="R36" s="362" cm="1">
        <f t="array" aca="1" ref="R36" ca="1">ROUND(IF($M36="Y",VLOOKUP($N36,INDIRECT($O$3),R$8,0)*INDIRECT($N$2),VLOOKUP($N36,INDIRECT($O$3),R$8,0)),IF(LEFT($C36,1)="N",3,0))</f>
        <v>30.689</v>
      </c>
      <c r="S36" s="362" cm="1">
        <f t="array" aca="1" ref="S36" ca="1">ROUND(IF($M36="Y",VLOOKUP($N36,INDIRECT($O$3),S$8,0)*INDIRECT($N$2),VLOOKUP($N36,INDIRECT($O$3),S$8,0)),IF(LEFT($C36,1)="N",3,0))</f>
        <v>32.222000000000001</v>
      </c>
      <c r="T36" s="362" cm="1">
        <f t="array" aca="1" ref="T36" ca="1">ROUND(IF($M36="Y",VLOOKUP($N36,INDIRECT($O$3),T$8,0)*INDIRECT($N$2),VLOOKUP($N36,INDIRECT($O$3),T$8,0)),IF(LEFT($C36,1)="N",3,0))</f>
        <v>33.834000000000003</v>
      </c>
      <c r="U36" s="362" cm="1">
        <f t="array" aca="1" ref="U36" ca="1">ROUND(IF($M36="Y",VLOOKUP($N36,INDIRECT($O$3),U$8,0)*INDIRECT($N$2),VLOOKUP($N36,INDIRECT($O$3),U$8,0)),IF(LEFT($C36,1)="N",3,0))</f>
        <v>35.524999999999999</v>
      </c>
      <c r="W36" s="363" t="str">
        <f t="shared" si="26"/>
        <v>Y</v>
      </c>
      <c r="X36" s="313" t="str">
        <f t="shared" si="27"/>
        <v>02260C</v>
      </c>
      <c r="Y36" s="364" t="str">
        <f t="shared" si="28"/>
        <v>143</v>
      </c>
      <c r="Z36" s="313" t="str">
        <f t="shared" si="29"/>
        <v xml:space="preserve">Committee Clerk </v>
      </c>
      <c r="AA36" s="365">
        <f t="shared" ca="1" si="30"/>
        <v>29.225999999999999</v>
      </c>
      <c r="AB36" s="365">
        <f t="shared" ca="1" si="31"/>
        <v>30.689</v>
      </c>
      <c r="AC36" s="365">
        <f t="shared" ca="1" si="32"/>
        <v>32.222000000000001</v>
      </c>
      <c r="AD36" s="365">
        <f t="shared" ca="1" si="33"/>
        <v>33.834000000000003</v>
      </c>
      <c r="AE36" s="365">
        <f t="shared" ca="1" si="34"/>
        <v>35.524999999999999</v>
      </c>
    </row>
    <row r="37" spans="1:31">
      <c r="A37" s="357" t="s">
        <v>573</v>
      </c>
      <c r="B37" s="358" t="s">
        <v>574</v>
      </c>
      <c r="C37" s="357" t="s">
        <v>43</v>
      </c>
      <c r="D37" s="359" t="s">
        <v>575</v>
      </c>
      <c r="E37" s="357">
        <v>348</v>
      </c>
      <c r="F37" s="357">
        <v>7</v>
      </c>
      <c r="G37" s="360">
        <f t="shared" ca="1" si="0"/>
        <v>32.585000000000001</v>
      </c>
      <c r="H37" s="360">
        <f t="shared" ca="1" si="1"/>
        <v>34.210999999999999</v>
      </c>
      <c r="I37" s="360">
        <f t="shared" ca="1" si="2"/>
        <v>35.921999999999997</v>
      </c>
      <c r="J37" s="360">
        <f t="shared" ca="1" si="3"/>
        <v>37.719000000000001</v>
      </c>
      <c r="K37" s="360">
        <f t="shared" ca="1" si="4"/>
        <v>39.604999999999997</v>
      </c>
      <c r="L37" s="321"/>
      <c r="M37" s="293" t="s">
        <v>588</v>
      </c>
      <c r="N37" s="290" t="str">
        <f t="shared" si="5"/>
        <v>53022C</v>
      </c>
      <c r="O37" s="361" t="str">
        <f t="shared" si="6"/>
        <v>126</v>
      </c>
      <c r="P37" s="290" t="str">
        <f t="shared" si="7"/>
        <v>Community Partnership Liaison</v>
      </c>
      <c r="Q37" s="362" cm="1">
        <f t="array" aca="1" ref="Q37" ca="1">ROUND(IF($M37="Y",VLOOKUP($N37,INDIRECT($O$3),Q$8,0)*INDIRECT($N$2),VLOOKUP($N37,INDIRECT($O$3),Q$8,0)),IF(LEFT($C37,1)="N",3,0))</f>
        <v>32.585000000000001</v>
      </c>
      <c r="R37" s="362" cm="1">
        <f t="array" aca="1" ref="R37" ca="1">ROUND(IF($M37="Y",VLOOKUP($N37,INDIRECT($O$3),R$8,0)*INDIRECT($N$2),VLOOKUP($N37,INDIRECT($O$3),R$8,0)),IF(LEFT($C37,1)="N",3,0))</f>
        <v>34.210999999999999</v>
      </c>
      <c r="S37" s="362" cm="1">
        <f t="array" aca="1" ref="S37" ca="1">ROUND(IF($M37="Y",VLOOKUP($N37,INDIRECT($O$3),S$8,0)*INDIRECT($N$2),VLOOKUP($N37,INDIRECT($O$3),S$8,0)),IF(LEFT($C37,1)="N",3,0))</f>
        <v>35.921999999999997</v>
      </c>
      <c r="T37" s="362" cm="1">
        <f t="array" aca="1" ref="T37" ca="1">ROUND(IF($M37="Y",VLOOKUP($N37,INDIRECT($O$3),T$8,0)*INDIRECT($N$2),VLOOKUP($N37,INDIRECT($O$3),T$8,0)),IF(LEFT($C37,1)="N",3,0))</f>
        <v>37.719000000000001</v>
      </c>
      <c r="U37" s="362" cm="1">
        <f t="array" aca="1" ref="U37" ca="1">ROUND(IF($M37="Y",VLOOKUP($N37,INDIRECT($O$3),U$8,0)*INDIRECT($N$2),VLOOKUP($N37,INDIRECT($O$3),U$8,0)),IF(LEFT($C37,1)="N",3,0))</f>
        <v>39.604999999999997</v>
      </c>
      <c r="W37" s="363" t="str">
        <f t="shared" si="26"/>
        <v>Y</v>
      </c>
      <c r="X37" s="313" t="str">
        <f t="shared" si="27"/>
        <v>53022C</v>
      </c>
      <c r="Y37" s="364" t="str">
        <f t="shared" si="28"/>
        <v>126</v>
      </c>
      <c r="Z37" s="313" t="str">
        <f t="shared" si="29"/>
        <v>Community Partnership Liaison</v>
      </c>
      <c r="AA37" s="365">
        <f t="shared" ca="1" si="30"/>
        <v>32.585000000000001</v>
      </c>
      <c r="AB37" s="365">
        <f t="shared" ca="1" si="31"/>
        <v>34.210999999999999</v>
      </c>
      <c r="AC37" s="365">
        <f t="shared" ca="1" si="32"/>
        <v>35.921999999999997</v>
      </c>
      <c r="AD37" s="365">
        <f t="shared" ca="1" si="33"/>
        <v>37.719000000000001</v>
      </c>
      <c r="AE37" s="365">
        <f t="shared" ca="1" si="34"/>
        <v>39.604999999999997</v>
      </c>
    </row>
    <row r="38" spans="1:31">
      <c r="A38" s="357" t="s">
        <v>532</v>
      </c>
      <c r="B38" s="358">
        <v>154</v>
      </c>
      <c r="C38" s="357" t="s">
        <v>43</v>
      </c>
      <c r="D38" s="359" t="s">
        <v>533</v>
      </c>
      <c r="E38" s="357">
        <v>355</v>
      </c>
      <c r="F38" s="357">
        <v>7</v>
      </c>
      <c r="G38" s="360">
        <f t="shared" ca="1" si="0"/>
        <v>32.590000000000003</v>
      </c>
      <c r="H38" s="360">
        <f t="shared" ca="1" si="1"/>
        <v>34.212000000000003</v>
      </c>
      <c r="I38" s="360">
        <f t="shared" ca="1" si="2"/>
        <v>35.926000000000002</v>
      </c>
      <c r="J38" s="360">
        <f t="shared" ca="1" si="3"/>
        <v>37.716999999999999</v>
      </c>
      <c r="K38" s="360">
        <f t="shared" ca="1" si="4"/>
        <v>39.606999999999999</v>
      </c>
      <c r="L38" s="321"/>
      <c r="M38" s="293" t="s">
        <v>588</v>
      </c>
      <c r="N38" s="290" t="str">
        <f t="shared" si="5"/>
        <v>59409C</v>
      </c>
      <c r="O38" s="361">
        <f t="shared" si="6"/>
        <v>154</v>
      </c>
      <c r="P38" s="290" t="str">
        <f t="shared" si="7"/>
        <v>Community Pet Case Coordinator</v>
      </c>
      <c r="Q38" s="362" cm="1">
        <f t="array" aca="1" ref="Q38" ca="1">ROUND(IF($M38="Y",VLOOKUP($N38,INDIRECT($O$3),Q$8,0)*INDIRECT($N$2),VLOOKUP($N38,INDIRECT($O$3),Q$8,0)),IF(LEFT($C38,1)="N",3,0))</f>
        <v>32.590000000000003</v>
      </c>
      <c r="R38" s="362" cm="1">
        <f t="array" aca="1" ref="R38" ca="1">ROUND(IF($M38="Y",VLOOKUP($N38,INDIRECT($O$3),R$8,0)*INDIRECT($N$2),VLOOKUP($N38,INDIRECT($O$3),R$8,0)),IF(LEFT($C38,1)="N",3,0))</f>
        <v>34.212000000000003</v>
      </c>
      <c r="S38" s="362" cm="1">
        <f t="array" aca="1" ref="S38" ca="1">ROUND(IF($M38="Y",VLOOKUP($N38,INDIRECT($O$3),S$8,0)*INDIRECT($N$2),VLOOKUP($N38,INDIRECT($O$3),S$8,0)),IF(LEFT($C38,1)="N",3,0))</f>
        <v>35.926000000000002</v>
      </c>
      <c r="T38" s="362" cm="1">
        <f t="array" aca="1" ref="T38" ca="1">ROUND(IF($M38="Y",VLOOKUP($N38,INDIRECT($O$3),T$8,0)*INDIRECT($N$2),VLOOKUP($N38,INDIRECT($O$3),T$8,0)),IF(LEFT($C38,1)="N",3,0))</f>
        <v>37.716999999999999</v>
      </c>
      <c r="U38" s="362" cm="1">
        <f t="array" aca="1" ref="U38" ca="1">ROUND(IF($M38="Y",VLOOKUP($N38,INDIRECT($O$3),U$8,0)*INDIRECT($N$2),VLOOKUP($N38,INDIRECT($O$3),U$8,0)),IF(LEFT($C38,1)="N",3,0))</f>
        <v>39.606999999999999</v>
      </c>
      <c r="W38" s="363" t="str">
        <f t="shared" si="26"/>
        <v>Y</v>
      </c>
      <c r="X38" s="313" t="str">
        <f t="shared" si="27"/>
        <v>59409C</v>
      </c>
      <c r="Y38" s="364">
        <f t="shared" si="28"/>
        <v>154</v>
      </c>
      <c r="Z38" s="313" t="str">
        <f t="shared" si="29"/>
        <v>Community Pet Case Coordinator</v>
      </c>
      <c r="AA38" s="365">
        <f t="shared" ca="1" si="30"/>
        <v>32.590000000000003</v>
      </c>
      <c r="AB38" s="365">
        <f t="shared" ca="1" si="31"/>
        <v>34.212000000000003</v>
      </c>
      <c r="AC38" s="365">
        <f t="shared" ca="1" si="32"/>
        <v>35.926000000000002</v>
      </c>
      <c r="AD38" s="365">
        <f t="shared" ca="1" si="33"/>
        <v>37.716999999999999</v>
      </c>
      <c r="AE38" s="365">
        <f t="shared" ca="1" si="34"/>
        <v>39.606999999999999</v>
      </c>
    </row>
    <row r="39" spans="1:31">
      <c r="A39" s="357" t="s">
        <v>89</v>
      </c>
      <c r="B39" s="358" t="s">
        <v>90</v>
      </c>
      <c r="C39" s="357" t="s">
        <v>43</v>
      </c>
      <c r="D39" s="359" t="s">
        <v>91</v>
      </c>
      <c r="E39" s="357">
        <v>198</v>
      </c>
      <c r="F39" s="357">
        <v>4</v>
      </c>
      <c r="G39" s="360">
        <f t="shared" ca="1" si="0"/>
        <v>22.288</v>
      </c>
      <c r="H39" s="360">
        <f t="shared" ca="1" si="1"/>
        <v>23.402000000000001</v>
      </c>
      <c r="I39" s="360">
        <f t="shared" ca="1" si="2"/>
        <v>24.57</v>
      </c>
      <c r="J39" s="360">
        <f t="shared" ca="1" si="3"/>
        <v>25.797999999999998</v>
      </c>
      <c r="K39" s="360">
        <f t="shared" si="4"/>
        <v>0</v>
      </c>
      <c r="L39" s="321"/>
      <c r="M39" s="293" t="s">
        <v>588</v>
      </c>
      <c r="N39" s="290" t="str">
        <f t="shared" si="5"/>
        <v>02350C</v>
      </c>
      <c r="O39" s="361" t="str">
        <f t="shared" si="6"/>
        <v>030</v>
      </c>
      <c r="P39" s="290" t="str">
        <f t="shared" si="7"/>
        <v xml:space="preserve">Community Service Officer </v>
      </c>
      <c r="Q39" s="362" cm="1">
        <f t="array" aca="1" ref="Q39" ca="1">ROUND(IF($M39="Y",VLOOKUP($N39,INDIRECT($O$3),Q$8,0)*INDIRECT($N$2),VLOOKUP($N39,INDIRECT($O$3),Q$8,0)),IF(LEFT($C39,1)="N",3,0))</f>
        <v>22.288</v>
      </c>
      <c r="R39" s="362" cm="1">
        <f t="array" aca="1" ref="R39" ca="1">ROUND(IF($M39="Y",VLOOKUP($N39,INDIRECT($O$3),R$8,0)*INDIRECT($N$2),VLOOKUP($N39,INDIRECT($O$3),R$8,0)),IF(LEFT($C39,1)="N",3,0))</f>
        <v>23.402000000000001</v>
      </c>
      <c r="S39" s="362" cm="1">
        <f t="array" aca="1" ref="S39" ca="1">ROUND(IF($M39="Y",VLOOKUP($N39,INDIRECT($O$3),S$8,0)*INDIRECT($N$2),VLOOKUP($N39,INDIRECT($O$3),S$8,0)),IF(LEFT($C39,1)="N",3,0))</f>
        <v>24.57</v>
      </c>
      <c r="T39" s="362" cm="1">
        <f t="array" aca="1" ref="T39" ca="1">ROUND(IF($M39="Y",VLOOKUP($N39,INDIRECT($O$3),T$8,0)*INDIRECT($N$2),VLOOKUP($N39,INDIRECT($O$3),T$8,0)),IF(LEFT($C39,1)="N",3,0))</f>
        <v>25.797999999999998</v>
      </c>
      <c r="U39" s="362"/>
      <c r="W39" s="363" t="str">
        <f t="shared" si="26"/>
        <v>Y</v>
      </c>
      <c r="X39" s="313" t="str">
        <f t="shared" si="27"/>
        <v>02350C</v>
      </c>
      <c r="Y39" s="364" t="str">
        <f t="shared" si="28"/>
        <v>030</v>
      </c>
      <c r="Z39" s="313" t="str">
        <f t="shared" si="29"/>
        <v xml:space="preserve">Community Service Officer </v>
      </c>
      <c r="AA39" s="365">
        <f t="shared" ca="1" si="30"/>
        <v>22.288</v>
      </c>
      <c r="AB39" s="365">
        <f t="shared" ca="1" si="31"/>
        <v>23.402000000000001</v>
      </c>
      <c r="AC39" s="365">
        <f t="shared" ca="1" si="32"/>
        <v>24.57</v>
      </c>
      <c r="AD39" s="365">
        <f t="shared" ca="1" si="33"/>
        <v>25.797999999999998</v>
      </c>
      <c r="AE39" s="365">
        <f t="shared" si="34"/>
        <v>0</v>
      </c>
    </row>
    <row r="40" spans="1:31">
      <c r="A40" s="357" t="s">
        <v>93</v>
      </c>
      <c r="B40" s="358">
        <v>208</v>
      </c>
      <c r="C40" s="357" t="s">
        <v>43</v>
      </c>
      <c r="D40" s="359" t="s">
        <v>438</v>
      </c>
      <c r="E40" s="357">
        <v>393</v>
      </c>
      <c r="F40" s="357">
        <v>8</v>
      </c>
      <c r="G40" s="360">
        <f t="shared" ca="1" si="0"/>
        <v>35.860999999999997</v>
      </c>
      <c r="H40" s="360">
        <f t="shared" ca="1" si="1"/>
        <v>37.655000000000001</v>
      </c>
      <c r="I40" s="360">
        <f t="shared" ca="1" si="2"/>
        <v>39.537999999999997</v>
      </c>
      <c r="J40" s="360">
        <f t="shared" ca="1" si="3"/>
        <v>41.517000000000003</v>
      </c>
      <c r="K40" s="360">
        <f t="shared" ca="1" si="4"/>
        <v>43.591999999999999</v>
      </c>
      <c r="L40" s="321"/>
      <c r="M40" s="293" t="s">
        <v>588</v>
      </c>
      <c r="N40" s="290" t="str">
        <f t="shared" si="5"/>
        <v>02355C</v>
      </c>
      <c r="O40" s="361">
        <f t="shared" si="6"/>
        <v>208</v>
      </c>
      <c r="P40" s="290" t="str">
        <f t="shared" si="7"/>
        <v xml:space="preserve">Complaint Investigation Officer </v>
      </c>
      <c r="Q40" s="362" cm="1">
        <f t="array" aca="1" ref="Q40" ca="1">ROUND(IF($M40="Y",VLOOKUP($N40,INDIRECT($O$3),Q$8,0)*INDIRECT($N$2),VLOOKUP($N40,INDIRECT($O$3),Q$8,0)),IF(LEFT($C40,1)="N",3,0))</f>
        <v>35.860999999999997</v>
      </c>
      <c r="R40" s="362" cm="1">
        <f t="array" aca="1" ref="R40" ca="1">ROUND(IF($M40="Y",VLOOKUP($N40,INDIRECT($O$3),R$8,0)*INDIRECT($N$2),VLOOKUP($N40,INDIRECT($O$3),R$8,0)),IF(LEFT($C40,1)="N",3,0))</f>
        <v>37.655000000000001</v>
      </c>
      <c r="S40" s="362" cm="1">
        <f t="array" aca="1" ref="S40" ca="1">ROUND(IF($M40="Y",VLOOKUP($N40,INDIRECT($O$3),S$8,0)*INDIRECT($N$2),VLOOKUP($N40,INDIRECT($O$3),S$8,0)),IF(LEFT($C40,1)="N",3,0))</f>
        <v>39.537999999999997</v>
      </c>
      <c r="T40" s="362" cm="1">
        <f t="array" aca="1" ref="T40" ca="1">ROUND(IF($M40="Y",VLOOKUP($N40,INDIRECT($O$3),T$8,0)*INDIRECT($N$2),VLOOKUP($N40,INDIRECT($O$3),T$8,0)),IF(LEFT($C40,1)="N",3,0))</f>
        <v>41.517000000000003</v>
      </c>
      <c r="U40" s="362" cm="1">
        <f t="array" aca="1" ref="U40" ca="1">ROUND(IF($M40="Y",VLOOKUP($N40,INDIRECT($O$3),U$8,0)*INDIRECT($N$2),VLOOKUP($N40,INDIRECT($O$3),U$8,0)),IF(LEFT($C40,1)="N",3,0))</f>
        <v>43.591999999999999</v>
      </c>
      <c r="W40" s="363" t="str">
        <f t="shared" si="26"/>
        <v>Y</v>
      </c>
      <c r="X40" s="313" t="str">
        <f t="shared" si="27"/>
        <v>02355C</v>
      </c>
      <c r="Y40" s="364">
        <f t="shared" si="28"/>
        <v>208</v>
      </c>
      <c r="Z40" s="313" t="str">
        <f t="shared" si="29"/>
        <v xml:space="preserve">Complaint Investigation Officer </v>
      </c>
      <c r="AA40" s="365">
        <f t="shared" ca="1" si="30"/>
        <v>35.860999999999997</v>
      </c>
      <c r="AB40" s="365">
        <f t="shared" ca="1" si="31"/>
        <v>37.655000000000001</v>
      </c>
      <c r="AC40" s="365">
        <f t="shared" ca="1" si="32"/>
        <v>39.537999999999997</v>
      </c>
      <c r="AD40" s="365">
        <f t="shared" ca="1" si="33"/>
        <v>41.517000000000003</v>
      </c>
      <c r="AE40" s="365">
        <f t="shared" ca="1" si="34"/>
        <v>43.591999999999999</v>
      </c>
    </row>
    <row r="41" spans="1:31">
      <c r="A41" s="368" t="s">
        <v>26</v>
      </c>
      <c r="B41" s="358" t="s">
        <v>27</v>
      </c>
      <c r="C41" s="368" t="s">
        <v>21</v>
      </c>
      <c r="D41" s="369" t="s">
        <v>28</v>
      </c>
      <c r="E41" s="368">
        <v>420</v>
      </c>
      <c r="F41" s="368">
        <v>9</v>
      </c>
      <c r="G41" s="360">
        <f t="shared" ca="1" si="0"/>
        <v>78022</v>
      </c>
      <c r="H41" s="360">
        <f t="shared" ca="1" si="1"/>
        <v>81923</v>
      </c>
      <c r="I41" s="360">
        <f t="shared" ca="1" si="2"/>
        <v>86019</v>
      </c>
      <c r="J41" s="360">
        <f t="shared" ca="1" si="3"/>
        <v>90319</v>
      </c>
      <c r="K41" s="360">
        <f t="shared" ca="1" si="4"/>
        <v>94836</v>
      </c>
      <c r="L41" s="321"/>
      <c r="M41" s="293" t="s">
        <v>588</v>
      </c>
      <c r="N41" s="290" t="str">
        <f t="shared" si="5"/>
        <v>05955C</v>
      </c>
      <c r="O41" s="361" t="str">
        <f t="shared" si="6"/>
        <v>95</v>
      </c>
      <c r="P41" s="290" t="str">
        <f t="shared" si="7"/>
        <v xml:space="preserve">Complaint Investigation Officer II </v>
      </c>
      <c r="Q41" s="362" cm="1">
        <f t="array" aca="1" ref="Q41" ca="1">ROUND(IF($M41="Y",VLOOKUP($N41,INDIRECT($O$3),Q$8,0)*INDIRECT($N$2),VLOOKUP($N41,INDIRECT($O$3),Q$8,0)),IF(LEFT($C41,1)="N",3,0))</f>
        <v>78022</v>
      </c>
      <c r="R41" s="362" cm="1">
        <f t="array" aca="1" ref="R41" ca="1">ROUND(IF($M41="Y",VLOOKUP($N41,INDIRECT($O$3),R$8,0)*INDIRECT($N$2),VLOOKUP($N41,INDIRECT($O$3),R$8,0)),IF(LEFT($C41,1)="N",3,0))</f>
        <v>81923</v>
      </c>
      <c r="S41" s="362" cm="1">
        <f t="array" aca="1" ref="S41" ca="1">ROUND(IF($M41="Y",VLOOKUP($N41,INDIRECT($O$3),S$8,0)*INDIRECT($N$2),VLOOKUP($N41,INDIRECT($O$3),S$8,0)),IF(LEFT($C41,1)="N",3,0))</f>
        <v>86019</v>
      </c>
      <c r="T41" s="362" cm="1">
        <f t="array" aca="1" ref="T41" ca="1">ROUND(IF($M41="Y",VLOOKUP($N41,INDIRECT($O$3),T$8,0)*INDIRECT($N$2),VLOOKUP($N41,INDIRECT($O$3),T$8,0)),IF(LEFT($C41,1)="N",3,0))</f>
        <v>90319</v>
      </c>
      <c r="U41" s="362" cm="1">
        <f t="array" aca="1" ref="U41" ca="1">ROUND(IF($M41="Y",VLOOKUP($N41,INDIRECT($O$3),U$8,0)*INDIRECT($N$2),VLOOKUP($N41,INDIRECT($O$3),U$8,0)),IF(LEFT($C41,1)="N",3,0))</f>
        <v>94836</v>
      </c>
      <c r="W41" s="363" t="str">
        <f t="shared" si="26"/>
        <v>Y</v>
      </c>
      <c r="X41" s="313" t="str">
        <f t="shared" si="27"/>
        <v>05955C</v>
      </c>
      <c r="Y41" s="364" t="str">
        <f t="shared" si="28"/>
        <v>95</v>
      </c>
      <c r="Z41" s="313" t="str">
        <f t="shared" si="29"/>
        <v xml:space="preserve">Complaint Investigation Officer II </v>
      </c>
      <c r="AA41" s="365">
        <f t="shared" ca="1" si="30"/>
        <v>37.510999999999996</v>
      </c>
      <c r="AB41" s="365">
        <f t="shared" ca="1" si="31"/>
        <v>39.387</v>
      </c>
      <c r="AC41" s="365">
        <f t="shared" ca="1" si="32"/>
        <v>41.355999999999995</v>
      </c>
      <c r="AD41" s="365">
        <f t="shared" ca="1" si="33"/>
        <v>43.422999999999995</v>
      </c>
      <c r="AE41" s="365">
        <f t="shared" ca="1" si="34"/>
        <v>45.594999999999999</v>
      </c>
    </row>
    <row r="42" spans="1:31">
      <c r="A42" s="357" t="s">
        <v>96</v>
      </c>
      <c r="B42" s="358" t="s">
        <v>97</v>
      </c>
      <c r="C42" s="357" t="s">
        <v>43</v>
      </c>
      <c r="D42" s="359" t="s">
        <v>98</v>
      </c>
      <c r="E42" s="357">
        <v>218</v>
      </c>
      <c r="F42" s="357">
        <v>4</v>
      </c>
      <c r="G42" s="360">
        <f t="shared" ca="1" si="0"/>
        <v>22.536999999999999</v>
      </c>
      <c r="H42" s="360">
        <f t="shared" ca="1" si="1"/>
        <v>23.664000000000001</v>
      </c>
      <c r="I42" s="360">
        <f t="shared" ca="1" si="2"/>
        <v>24.847000000000001</v>
      </c>
      <c r="J42" s="360">
        <f t="shared" ca="1" si="3"/>
        <v>26.088000000000001</v>
      </c>
      <c r="K42" s="360">
        <f t="shared" ca="1" si="4"/>
        <v>27.393999999999998</v>
      </c>
      <c r="L42" s="321"/>
      <c r="M42" s="293" t="s">
        <v>588</v>
      </c>
      <c r="N42" s="290" t="str">
        <f t="shared" si="5"/>
        <v>02440C</v>
      </c>
      <c r="O42" s="361" t="str">
        <f t="shared" si="6"/>
        <v>033</v>
      </c>
      <c r="P42" s="290" t="str">
        <f t="shared" si="7"/>
        <v xml:space="preserve">Concierge Convention Center </v>
      </c>
      <c r="Q42" s="362" cm="1">
        <f t="array" aca="1" ref="Q42" ca="1">ROUND(IF($M42="Y",VLOOKUP($N42,INDIRECT($O$3),Q$8,0)*INDIRECT($N$2),VLOOKUP($N42,INDIRECT($O$3),Q$8,0)),IF(LEFT($C42,1)="N",3,0))</f>
        <v>22.536999999999999</v>
      </c>
      <c r="R42" s="362" cm="1">
        <f t="array" aca="1" ref="R42" ca="1">ROUND(IF($M42="Y",VLOOKUP($N42,INDIRECT($O$3),R$8,0)*INDIRECT($N$2),VLOOKUP($N42,INDIRECT($O$3),R$8,0)),IF(LEFT($C42,1)="N",3,0))</f>
        <v>23.664000000000001</v>
      </c>
      <c r="S42" s="362" cm="1">
        <f t="array" aca="1" ref="S42" ca="1">ROUND(IF($M42="Y",VLOOKUP($N42,INDIRECT($O$3),S$8,0)*INDIRECT($N$2),VLOOKUP($N42,INDIRECT($O$3),S$8,0)),IF(LEFT($C42,1)="N",3,0))</f>
        <v>24.847000000000001</v>
      </c>
      <c r="T42" s="362" cm="1">
        <f t="array" aca="1" ref="T42" ca="1">ROUND(IF($M42="Y",VLOOKUP($N42,INDIRECT($O$3),T$8,0)*INDIRECT($N$2),VLOOKUP($N42,INDIRECT($O$3),T$8,0)),IF(LEFT($C42,1)="N",3,0))</f>
        <v>26.088000000000001</v>
      </c>
      <c r="U42" s="362" cm="1">
        <f t="array" aca="1" ref="U42" ca="1">ROUND(IF($M42="Y",VLOOKUP($N42,INDIRECT($O$3),U$8,0)*INDIRECT($N$2),VLOOKUP($N42,INDIRECT($O$3),U$8,0)),IF(LEFT($C42,1)="N",3,0))</f>
        <v>27.393999999999998</v>
      </c>
      <c r="W42" s="363" t="str">
        <f t="shared" si="26"/>
        <v>Y</v>
      </c>
      <c r="X42" s="313" t="str">
        <f t="shared" si="27"/>
        <v>02440C</v>
      </c>
      <c r="Y42" s="364" t="str">
        <f t="shared" si="28"/>
        <v>033</v>
      </c>
      <c r="Z42" s="313" t="str">
        <f t="shared" si="29"/>
        <v xml:space="preserve">Concierge Convention Center </v>
      </c>
      <c r="AA42" s="365">
        <f t="shared" ca="1" si="30"/>
        <v>22.536999999999999</v>
      </c>
      <c r="AB42" s="365">
        <f t="shared" ca="1" si="31"/>
        <v>23.664000000000001</v>
      </c>
      <c r="AC42" s="365">
        <f t="shared" ca="1" si="32"/>
        <v>24.847000000000001</v>
      </c>
      <c r="AD42" s="365">
        <f t="shared" ca="1" si="33"/>
        <v>26.088000000000001</v>
      </c>
      <c r="AE42" s="365">
        <f t="shared" ca="1" si="34"/>
        <v>27.393999999999998</v>
      </c>
    </row>
    <row r="43" spans="1:31">
      <c r="A43" s="357" t="s">
        <v>99</v>
      </c>
      <c r="B43" s="358">
        <v>208</v>
      </c>
      <c r="C43" s="357" t="s">
        <v>43</v>
      </c>
      <c r="D43" s="359" t="s">
        <v>100</v>
      </c>
      <c r="E43" s="357">
        <v>393</v>
      </c>
      <c r="F43" s="357">
        <v>8</v>
      </c>
      <c r="G43" s="360">
        <f t="shared" ref="G43:G74" ca="1" si="35">Q43</f>
        <v>35.860999999999997</v>
      </c>
      <c r="H43" s="360">
        <f t="shared" ref="H43:H74" ca="1" si="36">R43</f>
        <v>37.655000000000001</v>
      </c>
      <c r="I43" s="360">
        <f t="shared" ref="I43:I74" ca="1" si="37">S43</f>
        <v>39.537999999999997</v>
      </c>
      <c r="J43" s="360">
        <f t="shared" ref="J43:J74" ca="1" si="38">T43</f>
        <v>41.517000000000003</v>
      </c>
      <c r="K43" s="360">
        <f t="shared" ref="K43:K74" ca="1" si="39">U43</f>
        <v>43.591999999999999</v>
      </c>
      <c r="L43" s="321"/>
      <c r="M43" s="293" t="s">
        <v>588</v>
      </c>
      <c r="N43" s="290" t="str">
        <f t="shared" ref="N43:N74" si="40">A43</f>
        <v>02627C</v>
      </c>
      <c r="O43" s="361">
        <f t="shared" ref="O43:O74" si="41">B43</f>
        <v>208</v>
      </c>
      <c r="P43" s="290" t="str">
        <f t="shared" ref="P43:P74" si="42">D43</f>
        <v xml:space="preserve">Contract Compliance Officer </v>
      </c>
      <c r="Q43" s="362" cm="1">
        <f t="array" aca="1" ref="Q43" ca="1">ROUND(IF($M43="Y",VLOOKUP($N43,INDIRECT($O$3),Q$8,0)*INDIRECT($N$2),VLOOKUP($N43,INDIRECT($O$3),Q$8,0)),IF(LEFT($C43,1)="N",3,0))</f>
        <v>35.860999999999997</v>
      </c>
      <c r="R43" s="362" cm="1">
        <f t="array" aca="1" ref="R43" ca="1">ROUND(IF($M43="Y",VLOOKUP($N43,INDIRECT($O$3),R$8,0)*INDIRECT($N$2),VLOOKUP($N43,INDIRECT($O$3),R$8,0)),IF(LEFT($C43,1)="N",3,0))</f>
        <v>37.655000000000001</v>
      </c>
      <c r="S43" s="362" cm="1">
        <f t="array" aca="1" ref="S43" ca="1">ROUND(IF($M43="Y",VLOOKUP($N43,INDIRECT($O$3),S$8,0)*INDIRECT($N$2),VLOOKUP($N43,INDIRECT($O$3),S$8,0)),IF(LEFT($C43,1)="N",3,0))</f>
        <v>39.537999999999997</v>
      </c>
      <c r="T43" s="362" cm="1">
        <f t="array" aca="1" ref="T43" ca="1">ROUND(IF($M43="Y",VLOOKUP($N43,INDIRECT($O$3),T$8,0)*INDIRECT($N$2),VLOOKUP($N43,INDIRECT($O$3),T$8,0)),IF(LEFT($C43,1)="N",3,0))</f>
        <v>41.517000000000003</v>
      </c>
      <c r="U43" s="362" cm="1">
        <f t="array" aca="1" ref="U43" ca="1">ROUND(IF($M43="Y",VLOOKUP($N43,INDIRECT($O$3),U$8,0)*INDIRECT($N$2),VLOOKUP($N43,INDIRECT($O$3),U$8,0)),IF(LEFT($C43,1)="N",3,0))</f>
        <v>43.591999999999999</v>
      </c>
      <c r="W43" s="363" t="str">
        <f t="shared" si="26"/>
        <v>Y</v>
      </c>
      <c r="X43" s="313" t="str">
        <f t="shared" si="27"/>
        <v>02627C</v>
      </c>
      <c r="Y43" s="364">
        <f t="shared" si="28"/>
        <v>208</v>
      </c>
      <c r="Z43" s="313" t="str">
        <f t="shared" si="29"/>
        <v xml:space="preserve">Contract Compliance Officer </v>
      </c>
      <c r="AA43" s="365">
        <f t="shared" ca="1" si="30"/>
        <v>35.860999999999997</v>
      </c>
      <c r="AB43" s="365">
        <f t="shared" ca="1" si="31"/>
        <v>37.655000000000001</v>
      </c>
      <c r="AC43" s="365">
        <f t="shared" ca="1" si="32"/>
        <v>39.537999999999997</v>
      </c>
      <c r="AD43" s="365">
        <f t="shared" ca="1" si="33"/>
        <v>41.517000000000003</v>
      </c>
      <c r="AE43" s="365">
        <f t="shared" ca="1" si="34"/>
        <v>43.591999999999999</v>
      </c>
    </row>
    <row r="44" spans="1:31">
      <c r="A44" s="357" t="s">
        <v>486</v>
      </c>
      <c r="B44" s="358" t="s">
        <v>94</v>
      </c>
      <c r="C44" s="357" t="s">
        <v>43</v>
      </c>
      <c r="D44" s="359" t="s">
        <v>484</v>
      </c>
      <c r="E44" s="357">
        <v>375</v>
      </c>
      <c r="F44" s="357">
        <v>8</v>
      </c>
      <c r="G44" s="360">
        <f t="shared" ca="1" si="35"/>
        <v>34.194000000000003</v>
      </c>
      <c r="H44" s="360">
        <f t="shared" ca="1" si="36"/>
        <v>35.904000000000003</v>
      </c>
      <c r="I44" s="360">
        <f t="shared" ca="1" si="37"/>
        <v>37.698</v>
      </c>
      <c r="J44" s="360">
        <f t="shared" ca="1" si="38"/>
        <v>39.582999999999998</v>
      </c>
      <c r="K44" s="360">
        <f t="shared" ca="1" si="39"/>
        <v>41.564</v>
      </c>
      <c r="L44" s="321"/>
      <c r="M44" s="293" t="s">
        <v>588</v>
      </c>
      <c r="N44" s="290" t="str">
        <f t="shared" si="40"/>
        <v>04950C</v>
      </c>
      <c r="O44" s="361" t="str">
        <f t="shared" si="41"/>
        <v>099</v>
      </c>
      <c r="P44" s="290" t="str">
        <f t="shared" si="42"/>
        <v>Coordinator Water Pumping Stations</v>
      </c>
      <c r="Q44" s="362" cm="1">
        <f t="array" aca="1" ref="Q44" ca="1">ROUND(IF($M44="Y",VLOOKUP($N44,INDIRECT($O$3),Q$8,0)*INDIRECT($N$2),VLOOKUP($N44,INDIRECT($O$3),Q$8,0)),IF(LEFT($C44,1)="N",3,0))</f>
        <v>34.194000000000003</v>
      </c>
      <c r="R44" s="362" cm="1">
        <f t="array" aca="1" ref="R44" ca="1">ROUND(IF($M44="Y",VLOOKUP($N44,INDIRECT($O$3),R$8,0)*INDIRECT($N$2),VLOOKUP($N44,INDIRECT($O$3),R$8,0)),IF(LEFT($C44,1)="N",3,0))</f>
        <v>35.904000000000003</v>
      </c>
      <c r="S44" s="362" cm="1">
        <f t="array" aca="1" ref="S44" ca="1">ROUND(IF($M44="Y",VLOOKUP($N44,INDIRECT($O$3),S$8,0)*INDIRECT($N$2),VLOOKUP($N44,INDIRECT($O$3),S$8,0)),IF(LEFT($C44,1)="N",3,0))</f>
        <v>37.698</v>
      </c>
      <c r="T44" s="362" cm="1">
        <f t="array" aca="1" ref="T44" ca="1">ROUND(IF($M44="Y",VLOOKUP($N44,INDIRECT($O$3),T$8,0)*INDIRECT($N$2),VLOOKUP($N44,INDIRECT($O$3),T$8,0)),IF(LEFT($C44,1)="N",3,0))</f>
        <v>39.582999999999998</v>
      </c>
      <c r="U44" s="362" cm="1">
        <f t="array" aca="1" ref="U44" ca="1">ROUND(IF($M44="Y",VLOOKUP($N44,INDIRECT($O$3),U$8,0)*INDIRECT($N$2),VLOOKUP($N44,INDIRECT($O$3),U$8,0)),IF(LEFT($C44,1)="N",3,0))</f>
        <v>41.564</v>
      </c>
      <c r="W44" s="363" t="str">
        <f t="shared" si="26"/>
        <v>Y</v>
      </c>
      <c r="X44" s="313" t="str">
        <f t="shared" si="27"/>
        <v>04950C</v>
      </c>
      <c r="Y44" s="364" t="str">
        <f t="shared" si="28"/>
        <v>099</v>
      </c>
      <c r="Z44" s="313" t="str">
        <f t="shared" si="29"/>
        <v>Coordinator Water Pumping Stations</v>
      </c>
      <c r="AA44" s="365">
        <f t="shared" ca="1" si="30"/>
        <v>34.194000000000003</v>
      </c>
      <c r="AB44" s="365">
        <f t="shared" ca="1" si="31"/>
        <v>35.904000000000003</v>
      </c>
      <c r="AC44" s="365">
        <f t="shared" ca="1" si="32"/>
        <v>37.698</v>
      </c>
      <c r="AD44" s="365">
        <f t="shared" ca="1" si="33"/>
        <v>39.582999999999998</v>
      </c>
      <c r="AE44" s="365">
        <f t="shared" ca="1" si="34"/>
        <v>41.564</v>
      </c>
    </row>
    <row r="45" spans="1:31">
      <c r="A45" s="357" t="s">
        <v>104</v>
      </c>
      <c r="B45" s="358" t="s">
        <v>105</v>
      </c>
      <c r="C45" s="357" t="s">
        <v>43</v>
      </c>
      <c r="D45" s="359" t="s">
        <v>106</v>
      </c>
      <c r="E45" s="357">
        <v>280</v>
      </c>
      <c r="F45" s="357">
        <v>6</v>
      </c>
      <c r="G45" s="360">
        <f t="shared" ca="1" si="35"/>
        <v>27.013999999999999</v>
      </c>
      <c r="H45" s="360">
        <f t="shared" ca="1" si="36"/>
        <v>28.366</v>
      </c>
      <c r="I45" s="360">
        <f t="shared" ca="1" si="37"/>
        <v>29.783000000000001</v>
      </c>
      <c r="J45" s="360">
        <f t="shared" ca="1" si="38"/>
        <v>31.274000000000001</v>
      </c>
      <c r="K45" s="360">
        <f t="shared" ca="1" si="39"/>
        <v>32.837000000000003</v>
      </c>
      <c r="L45" s="321"/>
      <c r="M45" s="293" t="s">
        <v>588</v>
      </c>
      <c r="N45" s="290" t="str">
        <f t="shared" si="40"/>
        <v>02740C</v>
      </c>
      <c r="O45" s="361" t="str">
        <f t="shared" si="41"/>
        <v>076</v>
      </c>
      <c r="P45" s="290" t="str">
        <f t="shared" si="42"/>
        <v>Council Information Spec</v>
      </c>
      <c r="Q45" s="362" cm="1">
        <f t="array" aca="1" ref="Q45" ca="1">ROUND(IF($M45="Y",VLOOKUP($N45,INDIRECT($O$3),Q$8,0)*INDIRECT($N$2),VLOOKUP($N45,INDIRECT($O$3),Q$8,0)),IF(LEFT($C45,1)="N",3,0))</f>
        <v>27.013999999999999</v>
      </c>
      <c r="R45" s="362" cm="1">
        <f t="array" aca="1" ref="R45" ca="1">ROUND(IF($M45="Y",VLOOKUP($N45,INDIRECT($O$3),R$8,0)*INDIRECT($N$2),VLOOKUP($N45,INDIRECT($O$3),R$8,0)),IF(LEFT($C45,1)="N",3,0))</f>
        <v>28.366</v>
      </c>
      <c r="S45" s="362" cm="1">
        <f t="array" aca="1" ref="S45" ca="1">ROUND(IF($M45="Y",VLOOKUP($N45,INDIRECT($O$3),S$8,0)*INDIRECT($N$2),VLOOKUP($N45,INDIRECT($O$3),S$8,0)),IF(LEFT($C45,1)="N",3,0))</f>
        <v>29.783000000000001</v>
      </c>
      <c r="T45" s="362" cm="1">
        <f t="array" aca="1" ref="T45" ca="1">ROUND(IF($M45="Y",VLOOKUP($N45,INDIRECT($O$3),T$8,0)*INDIRECT($N$2),VLOOKUP($N45,INDIRECT($O$3),T$8,0)),IF(LEFT($C45,1)="N",3,0))</f>
        <v>31.274000000000001</v>
      </c>
      <c r="U45" s="362" cm="1">
        <f t="array" aca="1" ref="U45" ca="1">ROUND(IF($M45="Y",VLOOKUP($N45,INDIRECT($O$3),U$8,0)*INDIRECT($N$2),VLOOKUP($N45,INDIRECT($O$3),U$8,0)),IF(LEFT($C45,1)="N",3,0))</f>
        <v>32.837000000000003</v>
      </c>
      <c r="W45" s="363" t="str">
        <f t="shared" si="26"/>
        <v>Y</v>
      </c>
      <c r="X45" s="313" t="str">
        <f t="shared" si="27"/>
        <v>02740C</v>
      </c>
      <c r="Y45" s="364" t="str">
        <f t="shared" si="28"/>
        <v>076</v>
      </c>
      <c r="Z45" s="313" t="str">
        <f t="shared" si="29"/>
        <v>Council Information Spec</v>
      </c>
      <c r="AA45" s="365">
        <f t="shared" ca="1" si="30"/>
        <v>27.013999999999999</v>
      </c>
      <c r="AB45" s="365">
        <f t="shared" ca="1" si="31"/>
        <v>28.366</v>
      </c>
      <c r="AC45" s="365">
        <f t="shared" ca="1" si="32"/>
        <v>29.783000000000001</v>
      </c>
      <c r="AD45" s="365">
        <f t="shared" ca="1" si="33"/>
        <v>31.274000000000001</v>
      </c>
      <c r="AE45" s="365">
        <f t="shared" ca="1" si="34"/>
        <v>32.837000000000003</v>
      </c>
    </row>
    <row r="46" spans="1:31">
      <c r="A46" s="368" t="s">
        <v>29</v>
      </c>
      <c r="B46" s="358" t="s">
        <v>20</v>
      </c>
      <c r="C46" s="368" t="s">
        <v>21</v>
      </c>
      <c r="D46" s="369" t="s">
        <v>30</v>
      </c>
      <c r="E46" s="368">
        <v>413</v>
      </c>
      <c r="F46" s="368">
        <v>9</v>
      </c>
      <c r="G46" s="360">
        <f t="shared" ca="1" si="35"/>
        <v>77781</v>
      </c>
      <c r="H46" s="360">
        <f t="shared" ca="1" si="36"/>
        <v>81670</v>
      </c>
      <c r="I46" s="360">
        <f t="shared" ca="1" si="37"/>
        <v>85754</v>
      </c>
      <c r="J46" s="360">
        <f t="shared" ca="1" si="38"/>
        <v>90042</v>
      </c>
      <c r="K46" s="360">
        <f t="shared" ca="1" si="39"/>
        <v>94545</v>
      </c>
      <c r="L46" s="321"/>
      <c r="M46" s="293" t="s">
        <v>588</v>
      </c>
      <c r="N46" s="290" t="str">
        <f t="shared" si="40"/>
        <v>52730C</v>
      </c>
      <c r="O46" s="361" t="str">
        <f t="shared" si="41"/>
        <v>120</v>
      </c>
      <c r="P46" s="290" t="str">
        <f t="shared" si="42"/>
        <v xml:space="preserve">CPED Project Coordinator </v>
      </c>
      <c r="Q46" s="362" cm="1">
        <f t="array" aca="1" ref="Q46" ca="1">ROUND(IF($M46="Y",VLOOKUP($N46,INDIRECT($O$3),Q$8,0)*INDIRECT($N$2),VLOOKUP($N46,INDIRECT($O$3),Q$8,0)),IF(LEFT($C46,1)="N",3,0))</f>
        <v>77781</v>
      </c>
      <c r="R46" s="362" cm="1">
        <f t="array" aca="1" ref="R46" ca="1">ROUND(IF($M46="Y",VLOOKUP($N46,INDIRECT($O$3),R$8,0)*INDIRECT($N$2),VLOOKUP($N46,INDIRECT($O$3),R$8,0)),IF(LEFT($C46,1)="N",3,0))</f>
        <v>81670</v>
      </c>
      <c r="S46" s="362" cm="1">
        <f t="array" aca="1" ref="S46" ca="1">ROUND(IF($M46="Y",VLOOKUP($N46,INDIRECT($O$3),S$8,0)*INDIRECT($N$2),VLOOKUP($N46,INDIRECT($O$3),S$8,0)),IF(LEFT($C46,1)="N",3,0))</f>
        <v>85754</v>
      </c>
      <c r="T46" s="362" cm="1">
        <f t="array" aca="1" ref="T46" ca="1">ROUND(IF($M46="Y",VLOOKUP($N46,INDIRECT($O$3),T$8,0)*INDIRECT($N$2),VLOOKUP($N46,INDIRECT($O$3),T$8,0)),IF(LEFT($C46,1)="N",3,0))</f>
        <v>90042</v>
      </c>
      <c r="U46" s="362" cm="1">
        <f t="array" aca="1" ref="U46" ca="1">ROUND(IF($M46="Y",VLOOKUP($N46,INDIRECT($O$3),U$8,0)*INDIRECT($N$2),VLOOKUP($N46,INDIRECT($O$3),U$8,0)),IF(LEFT($C46,1)="N",3,0))</f>
        <v>94545</v>
      </c>
      <c r="W46" s="363" t="str">
        <f t="shared" si="26"/>
        <v>Y</v>
      </c>
      <c r="X46" s="313" t="str">
        <f t="shared" si="27"/>
        <v>52730C</v>
      </c>
      <c r="Y46" s="364" t="str">
        <f t="shared" si="28"/>
        <v>120</v>
      </c>
      <c r="Z46" s="313" t="str">
        <f t="shared" si="29"/>
        <v xml:space="preserve">CPED Project Coordinator </v>
      </c>
      <c r="AA46" s="365">
        <f t="shared" ca="1" si="30"/>
        <v>37.394999999999996</v>
      </c>
      <c r="AB46" s="365">
        <f t="shared" ca="1" si="31"/>
        <v>39.265000000000001</v>
      </c>
      <c r="AC46" s="365">
        <f t="shared" ca="1" si="32"/>
        <v>41.227999999999994</v>
      </c>
      <c r="AD46" s="365">
        <f t="shared" ca="1" si="33"/>
        <v>43.29</v>
      </c>
      <c r="AE46" s="365">
        <f t="shared" ca="1" si="34"/>
        <v>45.454999999999998</v>
      </c>
    </row>
    <row r="47" spans="1:31">
      <c r="A47" s="357" t="s">
        <v>107</v>
      </c>
      <c r="B47" s="358" t="s">
        <v>108</v>
      </c>
      <c r="C47" s="357" t="s">
        <v>43</v>
      </c>
      <c r="D47" s="359" t="s">
        <v>109</v>
      </c>
      <c r="E47" s="357">
        <v>343</v>
      </c>
      <c r="F47" s="357">
        <v>7</v>
      </c>
      <c r="G47" s="360">
        <f t="shared" ca="1" si="35"/>
        <v>31.437999999999999</v>
      </c>
      <c r="H47" s="360">
        <f t="shared" ca="1" si="36"/>
        <v>33.011000000000003</v>
      </c>
      <c r="I47" s="360">
        <f t="shared" ca="1" si="37"/>
        <v>34.661000000000001</v>
      </c>
      <c r="J47" s="360">
        <f t="shared" ca="1" si="38"/>
        <v>36.393999999999998</v>
      </c>
      <c r="K47" s="360">
        <f t="shared" ca="1" si="39"/>
        <v>38.215000000000003</v>
      </c>
      <c r="L47" s="321"/>
      <c r="M47" s="293" t="s">
        <v>588</v>
      </c>
      <c r="N47" s="290" t="str">
        <f t="shared" si="40"/>
        <v>02775C</v>
      </c>
      <c r="O47" s="361" t="str">
        <f t="shared" si="41"/>
        <v>105</v>
      </c>
      <c r="P47" s="290" t="str">
        <f t="shared" si="42"/>
        <v xml:space="preserve">Crime Prevention Specialist </v>
      </c>
      <c r="Q47" s="362" cm="1">
        <f t="array" aca="1" ref="Q47" ca="1">ROUND(IF($M47="Y",VLOOKUP($N47,INDIRECT($O$3),Q$8,0)*INDIRECT($N$2),VLOOKUP($N47,INDIRECT($O$3),Q$8,0)),IF(LEFT($C47,1)="N",3,0))</f>
        <v>31.437999999999999</v>
      </c>
      <c r="R47" s="362" cm="1">
        <f t="array" aca="1" ref="R47" ca="1">ROUND(IF($M47="Y",VLOOKUP($N47,INDIRECT($O$3),R$8,0)*INDIRECT($N$2),VLOOKUP($N47,INDIRECT($O$3),R$8,0)),IF(LEFT($C47,1)="N",3,0))</f>
        <v>33.011000000000003</v>
      </c>
      <c r="S47" s="362" cm="1">
        <f t="array" aca="1" ref="S47" ca="1">ROUND(IF($M47="Y",VLOOKUP($N47,INDIRECT($O$3),S$8,0)*INDIRECT($N$2),VLOOKUP($N47,INDIRECT($O$3),S$8,0)),IF(LEFT($C47,1)="N",3,0))</f>
        <v>34.661000000000001</v>
      </c>
      <c r="T47" s="362" cm="1">
        <f t="array" aca="1" ref="T47" ca="1">ROUND(IF($M47="Y",VLOOKUP($N47,INDIRECT($O$3),T$8,0)*INDIRECT($N$2),VLOOKUP($N47,INDIRECT($O$3),T$8,0)),IF(LEFT($C47,1)="N",3,0))</f>
        <v>36.393999999999998</v>
      </c>
      <c r="U47" s="362" cm="1">
        <f t="array" aca="1" ref="U47" ca="1">ROUND(IF($M47="Y",VLOOKUP($N47,INDIRECT($O$3),U$8,0)*INDIRECT($N$2),VLOOKUP($N47,INDIRECT($O$3),U$8,0)),IF(LEFT($C47,1)="N",3,0))</f>
        <v>38.215000000000003</v>
      </c>
      <c r="W47" s="363" t="str">
        <f t="shared" si="26"/>
        <v>Y</v>
      </c>
      <c r="X47" s="313" t="str">
        <f t="shared" si="27"/>
        <v>02775C</v>
      </c>
      <c r="Y47" s="364" t="str">
        <f t="shared" si="28"/>
        <v>105</v>
      </c>
      <c r="Z47" s="313" t="str">
        <f t="shared" si="29"/>
        <v xml:space="preserve">Crime Prevention Specialist </v>
      </c>
      <c r="AA47" s="365">
        <f t="shared" ca="1" si="30"/>
        <v>31.437999999999999</v>
      </c>
      <c r="AB47" s="365">
        <f t="shared" ca="1" si="31"/>
        <v>33.011000000000003</v>
      </c>
      <c r="AC47" s="365">
        <f t="shared" ca="1" si="32"/>
        <v>34.661000000000001</v>
      </c>
      <c r="AD47" s="365">
        <f t="shared" ca="1" si="33"/>
        <v>36.393999999999998</v>
      </c>
      <c r="AE47" s="365">
        <f t="shared" ca="1" si="34"/>
        <v>38.215000000000003</v>
      </c>
    </row>
    <row r="48" spans="1:31">
      <c r="A48" s="357" t="s">
        <v>115</v>
      </c>
      <c r="B48" s="358" t="s">
        <v>76</v>
      </c>
      <c r="C48" s="357" t="s">
        <v>43</v>
      </c>
      <c r="D48" s="359" t="s">
        <v>667</v>
      </c>
      <c r="E48" s="357">
        <v>268</v>
      </c>
      <c r="F48" s="357">
        <v>5</v>
      </c>
      <c r="G48" s="360">
        <f t="shared" ca="1" si="35"/>
        <v>25.911000000000001</v>
      </c>
      <c r="H48" s="360">
        <f t="shared" ca="1" si="36"/>
        <v>27.209</v>
      </c>
      <c r="I48" s="360">
        <f t="shared" ca="1" si="37"/>
        <v>28.567</v>
      </c>
      <c r="J48" s="360">
        <f t="shared" ca="1" si="38"/>
        <v>29.995999999999999</v>
      </c>
      <c r="K48" s="360">
        <f t="shared" ca="1" si="39"/>
        <v>31.495999999999999</v>
      </c>
      <c r="L48" s="321"/>
      <c r="M48" s="293" t="s">
        <v>588</v>
      </c>
      <c r="N48" s="290" t="str">
        <f t="shared" si="40"/>
        <v>02850C</v>
      </c>
      <c r="O48" s="361" t="str">
        <f t="shared" si="41"/>
        <v>060</v>
      </c>
      <c r="P48" s="290" t="str">
        <f t="shared" si="42"/>
        <v xml:space="preserve">Customer Service Representative I </v>
      </c>
      <c r="Q48" s="362" cm="1">
        <f t="array" aca="1" ref="Q48" ca="1">ROUND(IF($M48="Y",VLOOKUP($N48,INDIRECT($O$3),Q$8,0)*INDIRECT($N$2),VLOOKUP($N48,INDIRECT($O$3),Q$8,0)),IF(LEFT($C48,1)="N",3,0))</f>
        <v>25.911000000000001</v>
      </c>
      <c r="R48" s="362" cm="1">
        <f t="array" aca="1" ref="R48" ca="1">ROUND(IF($M48="Y",VLOOKUP($N48,INDIRECT($O$3),R$8,0)*INDIRECT($N$2),VLOOKUP($N48,INDIRECT($O$3),R$8,0)),IF(LEFT($C48,1)="N",3,0))</f>
        <v>27.209</v>
      </c>
      <c r="S48" s="362" cm="1">
        <f t="array" aca="1" ref="S48" ca="1">ROUND(IF($M48="Y",VLOOKUP($N48,INDIRECT($O$3),S$8,0)*INDIRECT($N$2),VLOOKUP($N48,INDIRECT($O$3),S$8,0)),IF(LEFT($C48,1)="N",3,0))</f>
        <v>28.567</v>
      </c>
      <c r="T48" s="362" cm="1">
        <f t="array" aca="1" ref="T48" ca="1">ROUND(IF($M48="Y",VLOOKUP($N48,INDIRECT($O$3),T$8,0)*INDIRECT($N$2),VLOOKUP($N48,INDIRECT($O$3),T$8,0)),IF(LEFT($C48,1)="N",3,0))</f>
        <v>29.995999999999999</v>
      </c>
      <c r="U48" s="362" cm="1">
        <f t="array" aca="1" ref="U48" ca="1">ROUND(IF($M48="Y",VLOOKUP($N48,INDIRECT($O$3),U$8,0)*INDIRECT($N$2),VLOOKUP($N48,INDIRECT($O$3),U$8,0)),IF(LEFT($C48,1)="N",3,0))</f>
        <v>31.495999999999999</v>
      </c>
      <c r="W48" s="363" t="str">
        <f t="shared" si="26"/>
        <v>Y</v>
      </c>
      <c r="X48" s="313" t="str">
        <f t="shared" si="27"/>
        <v>02850C</v>
      </c>
      <c r="Y48" s="364" t="str">
        <f t="shared" si="28"/>
        <v>060</v>
      </c>
      <c r="Z48" s="313" t="str">
        <f t="shared" si="29"/>
        <v xml:space="preserve">Customer Service Representative I </v>
      </c>
      <c r="AA48" s="365">
        <f t="shared" ca="1" si="30"/>
        <v>25.911000000000001</v>
      </c>
      <c r="AB48" s="365">
        <f t="shared" ca="1" si="31"/>
        <v>27.209</v>
      </c>
      <c r="AC48" s="365">
        <f t="shared" ca="1" si="32"/>
        <v>28.567</v>
      </c>
      <c r="AD48" s="365">
        <f t="shared" ca="1" si="33"/>
        <v>29.995999999999999</v>
      </c>
      <c r="AE48" s="365">
        <f t="shared" ca="1" si="34"/>
        <v>31.495999999999999</v>
      </c>
    </row>
    <row r="49" spans="1:31">
      <c r="A49" s="357" t="s">
        <v>117</v>
      </c>
      <c r="B49" s="358" t="s">
        <v>118</v>
      </c>
      <c r="C49" s="357" t="s">
        <v>43</v>
      </c>
      <c r="D49" s="359" t="s">
        <v>668</v>
      </c>
      <c r="E49" s="357">
        <v>295</v>
      </c>
      <c r="F49" s="357">
        <v>6</v>
      </c>
      <c r="G49" s="360">
        <f t="shared" ca="1" si="35"/>
        <v>28.113</v>
      </c>
      <c r="H49" s="360">
        <f t="shared" ca="1" si="36"/>
        <v>29.516999999999999</v>
      </c>
      <c r="I49" s="360">
        <f t="shared" ca="1" si="37"/>
        <v>30.992999999999999</v>
      </c>
      <c r="J49" s="360">
        <f t="shared" ca="1" si="38"/>
        <v>32.543999999999997</v>
      </c>
      <c r="K49" s="360">
        <f t="shared" ca="1" si="39"/>
        <v>34.168999999999997</v>
      </c>
      <c r="L49" s="321"/>
      <c r="M49" s="293" t="s">
        <v>588</v>
      </c>
      <c r="N49" s="290" t="str">
        <f t="shared" si="40"/>
        <v>02860C</v>
      </c>
      <c r="O49" s="361" t="str">
        <f t="shared" si="41"/>
        <v>067</v>
      </c>
      <c r="P49" s="290" t="str">
        <f t="shared" si="42"/>
        <v xml:space="preserve">Customer Service Representative II </v>
      </c>
      <c r="Q49" s="362" cm="1">
        <f t="array" aca="1" ref="Q49" ca="1">ROUND(IF($M49="Y",VLOOKUP($N49,INDIRECT($O$3),Q$8,0)*INDIRECT($N$2),VLOOKUP($N49,INDIRECT($O$3),Q$8,0)),IF(LEFT($C49,1)="N",3,0))</f>
        <v>28.113</v>
      </c>
      <c r="R49" s="362" cm="1">
        <f t="array" aca="1" ref="R49" ca="1">ROUND(IF($M49="Y",VLOOKUP($N49,INDIRECT($O$3),R$8,0)*INDIRECT($N$2),VLOOKUP($N49,INDIRECT($O$3),R$8,0)),IF(LEFT($C49,1)="N",3,0))</f>
        <v>29.516999999999999</v>
      </c>
      <c r="S49" s="362" cm="1">
        <f t="array" aca="1" ref="S49" ca="1">ROUND(IF($M49="Y",VLOOKUP($N49,INDIRECT($O$3),S$8,0)*INDIRECT($N$2),VLOOKUP($N49,INDIRECT($O$3),S$8,0)),IF(LEFT($C49,1)="N",3,0))</f>
        <v>30.992999999999999</v>
      </c>
      <c r="T49" s="362" cm="1">
        <f t="array" aca="1" ref="T49" ca="1">ROUND(IF($M49="Y",VLOOKUP($N49,INDIRECT($O$3),T$8,0)*INDIRECT($N$2),VLOOKUP($N49,INDIRECT($O$3),T$8,0)),IF(LEFT($C49,1)="N",3,0))</f>
        <v>32.543999999999997</v>
      </c>
      <c r="U49" s="362" cm="1">
        <f t="array" aca="1" ref="U49" ca="1">ROUND(IF($M49="Y",VLOOKUP($N49,INDIRECT($O$3),U$8,0)*INDIRECT($N$2),VLOOKUP($N49,INDIRECT($O$3),U$8,0)),IF(LEFT($C49,1)="N",3,0))</f>
        <v>34.168999999999997</v>
      </c>
      <c r="W49" s="363" t="str">
        <f t="shared" si="26"/>
        <v>Y</v>
      </c>
      <c r="X49" s="313" t="str">
        <f t="shared" si="27"/>
        <v>02860C</v>
      </c>
      <c r="Y49" s="364" t="str">
        <f t="shared" si="28"/>
        <v>067</v>
      </c>
      <c r="Z49" s="313" t="str">
        <f t="shared" si="29"/>
        <v xml:space="preserve">Customer Service Representative II </v>
      </c>
      <c r="AA49" s="365">
        <f t="shared" ca="1" si="30"/>
        <v>28.113</v>
      </c>
      <c r="AB49" s="365">
        <f t="shared" ca="1" si="31"/>
        <v>29.516999999999999</v>
      </c>
      <c r="AC49" s="365">
        <f t="shared" ca="1" si="32"/>
        <v>30.992999999999999</v>
      </c>
      <c r="AD49" s="365">
        <f t="shared" ca="1" si="33"/>
        <v>32.543999999999997</v>
      </c>
      <c r="AE49" s="365">
        <f t="shared" ca="1" si="34"/>
        <v>34.168999999999997</v>
      </c>
    </row>
    <row r="50" spans="1:31">
      <c r="A50" s="371" t="s">
        <v>670</v>
      </c>
      <c r="B50" s="358" t="s">
        <v>121</v>
      </c>
      <c r="C50" s="357" t="s">
        <v>43</v>
      </c>
      <c r="D50" s="359" t="s">
        <v>669</v>
      </c>
      <c r="E50" s="357">
        <v>323</v>
      </c>
      <c r="F50" s="357">
        <v>7</v>
      </c>
      <c r="G50" s="360">
        <f t="shared" ca="1" si="35"/>
        <v>30.352</v>
      </c>
      <c r="H50" s="360">
        <f t="shared" ca="1" si="36"/>
        <v>31.87</v>
      </c>
      <c r="I50" s="360">
        <f t="shared" ca="1" si="37"/>
        <v>33.463999999999999</v>
      </c>
      <c r="J50" s="360">
        <f t="shared" ca="1" si="38"/>
        <v>35.137999999999998</v>
      </c>
      <c r="K50" s="360">
        <f t="shared" ca="1" si="39"/>
        <v>36.895000000000003</v>
      </c>
      <c r="L50" s="321"/>
      <c r="M50" s="293" t="s">
        <v>588</v>
      </c>
      <c r="N50" s="290" t="str">
        <f t="shared" si="40"/>
        <v>53038C</v>
      </c>
      <c r="O50" s="361" t="str">
        <f t="shared" si="41"/>
        <v>084</v>
      </c>
      <c r="P50" s="290" t="str">
        <f t="shared" si="42"/>
        <v>Customer Service Representative, Lead</v>
      </c>
      <c r="Q50" s="362" cm="1">
        <f t="array" aca="1" ref="Q50" ca="1">ROUND(IF($M50="Y",VLOOKUP($N50,INDIRECT($O$3),Q$8,0)*INDIRECT($N$2),VLOOKUP($N50,INDIRECT($O$3),Q$8,0)),IF(LEFT($C50,1)="N",3,0))</f>
        <v>30.352</v>
      </c>
      <c r="R50" s="362" cm="1">
        <f t="array" aca="1" ref="R50" ca="1">ROUND(IF($M50="Y",VLOOKUP($N50,INDIRECT($O$3),R$8,0)*INDIRECT($N$2),VLOOKUP($N50,INDIRECT($O$3),R$8,0)),IF(LEFT($C50,1)="N",3,0))</f>
        <v>31.87</v>
      </c>
      <c r="S50" s="362" cm="1">
        <f t="array" aca="1" ref="S50" ca="1">ROUND(IF($M50="Y",VLOOKUP($N50,INDIRECT($O$3),S$8,0)*INDIRECT($N$2),VLOOKUP($N50,INDIRECT($O$3),S$8,0)),IF(LEFT($C50,1)="N",3,0))</f>
        <v>33.463999999999999</v>
      </c>
      <c r="T50" s="362" cm="1">
        <f t="array" aca="1" ref="T50" ca="1">ROUND(IF($M50="Y",VLOOKUP($N50,INDIRECT($O$3),T$8,0)*INDIRECT($N$2),VLOOKUP($N50,INDIRECT($O$3),T$8,0)),IF(LEFT($C50,1)="N",3,0))</f>
        <v>35.137999999999998</v>
      </c>
      <c r="U50" s="362" cm="1">
        <f t="array" aca="1" ref="U50" ca="1">ROUND(IF($M50="Y",VLOOKUP($N50,INDIRECT($O$3),U$8,0)*INDIRECT($N$2),VLOOKUP($N50,INDIRECT($O$3),U$8,0)),IF(LEFT($C50,1)="N",3,0))</f>
        <v>36.895000000000003</v>
      </c>
      <c r="W50" s="363" t="str">
        <f t="shared" ref="W50" si="43">M50</f>
        <v>Y</v>
      </c>
      <c r="X50" s="313" t="str">
        <f t="shared" ref="X50" si="44">N50</f>
        <v>53038C</v>
      </c>
      <c r="Y50" s="364" t="str">
        <f t="shared" ref="Y50" si="45">O50</f>
        <v>084</v>
      </c>
      <c r="Z50" s="313" t="str">
        <f t="shared" ref="Z50" si="46">P50</f>
        <v>Customer Service Representative, Lead</v>
      </c>
      <c r="AA50" s="365">
        <f t="shared" ref="AA50" ca="1" si="47">IF(LEFT($C50,1)="N",Q50,ROUNDUP(Q50/2080,3))</f>
        <v>30.352</v>
      </c>
      <c r="AB50" s="365">
        <f t="shared" ref="AB50" ca="1" si="48">IF(LEFT($C50,1)="N",R50,ROUNDUP(R50/2080,3))</f>
        <v>31.87</v>
      </c>
      <c r="AC50" s="365">
        <f t="shared" ref="AC50" ca="1" si="49">IF(LEFT($C50,1)="N",S50,ROUNDUP(S50/2080,3))</f>
        <v>33.463999999999999</v>
      </c>
      <c r="AD50" s="365">
        <f t="shared" ref="AD50" ca="1" si="50">IF(LEFT($C50,1)="N",T50,ROUNDUP(T50/2080,3))</f>
        <v>35.137999999999998</v>
      </c>
      <c r="AE50" s="365">
        <f t="shared" ref="AE50" ca="1" si="51">IF(LEFT($C50,1)="N",U50,ROUNDUP(U50/2080,3))</f>
        <v>36.895000000000003</v>
      </c>
    </row>
    <row r="51" spans="1:31">
      <c r="A51" s="357" t="s">
        <v>120</v>
      </c>
      <c r="B51" s="358" t="s">
        <v>121</v>
      </c>
      <c r="C51" s="357" t="s">
        <v>43</v>
      </c>
      <c r="D51" s="359" t="s">
        <v>122</v>
      </c>
      <c r="E51" s="357">
        <v>320</v>
      </c>
      <c r="F51" s="357">
        <v>7</v>
      </c>
      <c r="G51" s="360">
        <f t="shared" ca="1" si="35"/>
        <v>30.352</v>
      </c>
      <c r="H51" s="360">
        <f t="shared" ca="1" si="36"/>
        <v>31.87</v>
      </c>
      <c r="I51" s="360">
        <f t="shared" ca="1" si="37"/>
        <v>33.463999999999999</v>
      </c>
      <c r="J51" s="360">
        <f t="shared" ca="1" si="38"/>
        <v>35.137999999999998</v>
      </c>
      <c r="K51" s="360">
        <f t="shared" ca="1" si="39"/>
        <v>36.895000000000003</v>
      </c>
      <c r="L51" s="321"/>
      <c r="M51" s="293" t="s">
        <v>588</v>
      </c>
      <c r="N51" s="290" t="str">
        <f t="shared" si="40"/>
        <v>03037C</v>
      </c>
      <c r="O51" s="361" t="str">
        <f t="shared" si="41"/>
        <v>084</v>
      </c>
      <c r="P51" s="290" t="str">
        <f t="shared" si="42"/>
        <v>Development Coordinator I</v>
      </c>
      <c r="Q51" s="362" cm="1">
        <f t="array" aca="1" ref="Q51" ca="1">ROUND(IF($M51="Y",VLOOKUP($N51,INDIRECT($O$3),Q$8,0)*INDIRECT($N$2),VLOOKUP($N51,INDIRECT($O$3),Q$8,0)),IF(LEFT($C51,1)="N",3,0))</f>
        <v>30.352</v>
      </c>
      <c r="R51" s="362" cm="1">
        <f t="array" aca="1" ref="R51" ca="1">ROUND(IF($M51="Y",VLOOKUP($N51,INDIRECT($O$3),R$8,0)*INDIRECT($N$2),VLOOKUP($N51,INDIRECT($O$3),R$8,0)),IF(LEFT($C51,1)="N",3,0))</f>
        <v>31.87</v>
      </c>
      <c r="S51" s="362" cm="1">
        <f t="array" aca="1" ref="S51" ca="1">ROUND(IF($M51="Y",VLOOKUP($N51,INDIRECT($O$3),S$8,0)*INDIRECT($N$2),VLOOKUP($N51,INDIRECT($O$3),S$8,0)),IF(LEFT($C51,1)="N",3,0))</f>
        <v>33.463999999999999</v>
      </c>
      <c r="T51" s="362" cm="1">
        <f t="array" aca="1" ref="T51" ca="1">ROUND(IF($M51="Y",VLOOKUP($N51,INDIRECT($O$3),T$8,0)*INDIRECT($N$2),VLOOKUP($N51,INDIRECT($O$3),T$8,0)),IF(LEFT($C51,1)="N",3,0))</f>
        <v>35.137999999999998</v>
      </c>
      <c r="U51" s="362" cm="1">
        <f t="array" aca="1" ref="U51" ca="1">ROUND(IF($M51="Y",VLOOKUP($N51,INDIRECT($O$3),U$8,0)*INDIRECT($N$2),VLOOKUP($N51,INDIRECT($O$3),U$8,0)),IF(LEFT($C51,1)="N",3,0))</f>
        <v>36.895000000000003</v>
      </c>
      <c r="W51" s="363" t="str">
        <f t="shared" ref="W51:W82" si="52">M51</f>
        <v>Y</v>
      </c>
      <c r="X51" s="313" t="str">
        <f t="shared" ref="X51:X82" si="53">N51</f>
        <v>03037C</v>
      </c>
      <c r="Y51" s="364" t="str">
        <f t="shared" ref="Y51:Y82" si="54">O51</f>
        <v>084</v>
      </c>
      <c r="Z51" s="313" t="str">
        <f t="shared" ref="Z51:Z82" si="55">P51</f>
        <v>Development Coordinator I</v>
      </c>
      <c r="AA51" s="365">
        <f t="shared" ref="AA51:AA82" ca="1" si="56">IF(LEFT($C51,1)="N",Q51,ROUNDUP(Q51/2080,3))</f>
        <v>30.352</v>
      </c>
      <c r="AB51" s="365">
        <f t="shared" ref="AB51:AB82" ca="1" si="57">IF(LEFT($C51,1)="N",R51,ROUNDUP(R51/2080,3))</f>
        <v>31.87</v>
      </c>
      <c r="AC51" s="365">
        <f t="shared" ref="AC51:AC82" ca="1" si="58">IF(LEFT($C51,1)="N",S51,ROUNDUP(S51/2080,3))</f>
        <v>33.463999999999999</v>
      </c>
      <c r="AD51" s="365">
        <f t="shared" ref="AD51:AD82" ca="1" si="59">IF(LEFT($C51,1)="N",T51,ROUNDUP(T51/2080,3))</f>
        <v>35.137999999999998</v>
      </c>
      <c r="AE51" s="365">
        <f t="shared" ref="AE51:AE82" ca="1" si="60">IF(LEFT($C51,1)="N",U51,ROUNDUP(U51/2080,3))</f>
        <v>36.895000000000003</v>
      </c>
    </row>
    <row r="52" spans="1:31">
      <c r="A52" s="357" t="s">
        <v>123</v>
      </c>
      <c r="B52" s="358">
        <v>209</v>
      </c>
      <c r="C52" s="357" t="s">
        <v>43</v>
      </c>
      <c r="D52" s="359" t="s">
        <v>671</v>
      </c>
      <c r="E52" s="357">
        <v>378</v>
      </c>
      <c r="F52" s="357">
        <v>8</v>
      </c>
      <c r="G52" s="360">
        <f t="shared" ca="1" si="35"/>
        <v>34.805</v>
      </c>
      <c r="H52" s="360">
        <f t="shared" ca="1" si="36"/>
        <v>36.545000000000002</v>
      </c>
      <c r="I52" s="360">
        <f t="shared" ca="1" si="37"/>
        <v>38.372999999999998</v>
      </c>
      <c r="J52" s="360">
        <f t="shared" ca="1" si="38"/>
        <v>40.292000000000002</v>
      </c>
      <c r="K52" s="360">
        <f t="shared" ca="1" si="39"/>
        <v>42.305999999999997</v>
      </c>
      <c r="L52" s="321"/>
      <c r="M52" s="293" t="s">
        <v>588</v>
      </c>
      <c r="N52" s="290" t="str">
        <f t="shared" si="40"/>
        <v>03038C</v>
      </c>
      <c r="O52" s="361">
        <f t="shared" si="41"/>
        <v>209</v>
      </c>
      <c r="P52" s="290" t="str">
        <f t="shared" si="42"/>
        <v>Development Coordinator II</v>
      </c>
      <c r="Q52" s="362" cm="1">
        <f t="array" aca="1" ref="Q52" ca="1">ROUND(IF($M52="Y",VLOOKUP($N52,INDIRECT($O$3),Q$8,0)*INDIRECT($N$2),VLOOKUP($N52,INDIRECT($O$3),Q$8,0)),IF(LEFT($C52,1)="N",3,0))</f>
        <v>34.805</v>
      </c>
      <c r="R52" s="362" cm="1">
        <f t="array" aca="1" ref="R52" ca="1">ROUND(IF($M52="Y",VLOOKUP($N52,INDIRECT($O$3),R$8,0)*INDIRECT($N$2),VLOOKUP($N52,INDIRECT($O$3),R$8,0)),IF(LEFT($C52,1)="N",3,0))</f>
        <v>36.545000000000002</v>
      </c>
      <c r="S52" s="362" cm="1">
        <f t="array" aca="1" ref="S52" ca="1">ROUND(IF($M52="Y",VLOOKUP($N52,INDIRECT($O$3),S$8,0)*INDIRECT($N$2),VLOOKUP($N52,INDIRECT($O$3),S$8,0)),IF(LEFT($C52,1)="N",3,0))</f>
        <v>38.372999999999998</v>
      </c>
      <c r="T52" s="362" cm="1">
        <f t="array" aca="1" ref="T52" ca="1">ROUND(IF($M52="Y",VLOOKUP($N52,INDIRECT($O$3),T$8,0)*INDIRECT($N$2),VLOOKUP($N52,INDIRECT($O$3),T$8,0)),IF(LEFT($C52,1)="N",3,0))</f>
        <v>40.292000000000002</v>
      </c>
      <c r="U52" s="362" cm="1">
        <f t="array" aca="1" ref="U52" ca="1">ROUND(IF($M52="Y",VLOOKUP($N52,INDIRECT($O$3),U$8,0)*INDIRECT($N$2),VLOOKUP($N52,INDIRECT($O$3),U$8,0)),IF(LEFT($C52,1)="N",3,0))</f>
        <v>42.305999999999997</v>
      </c>
      <c r="W52" s="363" t="str">
        <f t="shared" si="52"/>
        <v>Y</v>
      </c>
      <c r="X52" s="313" t="str">
        <f t="shared" si="53"/>
        <v>03038C</v>
      </c>
      <c r="Y52" s="364">
        <f t="shared" si="54"/>
        <v>209</v>
      </c>
      <c r="Z52" s="313" t="str">
        <f t="shared" si="55"/>
        <v>Development Coordinator II</v>
      </c>
      <c r="AA52" s="365">
        <f t="shared" ca="1" si="56"/>
        <v>34.805</v>
      </c>
      <c r="AB52" s="365">
        <f t="shared" ca="1" si="57"/>
        <v>36.545000000000002</v>
      </c>
      <c r="AC52" s="365">
        <f t="shared" ca="1" si="58"/>
        <v>38.372999999999998</v>
      </c>
      <c r="AD52" s="365">
        <f t="shared" ca="1" si="59"/>
        <v>40.292000000000002</v>
      </c>
      <c r="AE52" s="365">
        <f t="shared" ca="1" si="60"/>
        <v>42.305999999999997</v>
      </c>
    </row>
    <row r="53" spans="1:31">
      <c r="A53" s="357" t="s">
        <v>127</v>
      </c>
      <c r="B53" s="358" t="s">
        <v>128</v>
      </c>
      <c r="C53" s="357" t="s">
        <v>43</v>
      </c>
      <c r="D53" s="359" t="s">
        <v>129</v>
      </c>
      <c r="E53" s="357">
        <v>248</v>
      </c>
      <c r="F53" s="357">
        <v>5</v>
      </c>
      <c r="G53" s="360">
        <f t="shared" ca="1" si="35"/>
        <v>24.774000000000001</v>
      </c>
      <c r="H53" s="360">
        <f t="shared" ca="1" si="36"/>
        <v>26.012</v>
      </c>
      <c r="I53" s="360">
        <f t="shared" ca="1" si="37"/>
        <v>27.312999999999999</v>
      </c>
      <c r="J53" s="360">
        <f t="shared" ca="1" si="38"/>
        <v>28.68</v>
      </c>
      <c r="K53" s="360">
        <f t="shared" ca="1" si="39"/>
        <v>30.113</v>
      </c>
      <c r="L53" s="321"/>
      <c r="M53" s="293" t="s">
        <v>588</v>
      </c>
      <c r="N53" s="290" t="str">
        <f t="shared" si="40"/>
        <v>03627C</v>
      </c>
      <c r="O53" s="361" t="str">
        <f t="shared" si="41"/>
        <v>027</v>
      </c>
      <c r="P53" s="290" t="str">
        <f t="shared" si="42"/>
        <v>Document Solutions Technician I</v>
      </c>
      <c r="Q53" s="362" cm="1">
        <f t="array" aca="1" ref="Q53" ca="1">ROUND(IF($M53="Y",VLOOKUP($N53,INDIRECT($O$3),Q$8,0)*INDIRECT($N$2),VLOOKUP($N53,INDIRECT($O$3),Q$8,0)),IF(LEFT($C53,1)="N",3,0))</f>
        <v>24.774000000000001</v>
      </c>
      <c r="R53" s="362" cm="1">
        <f t="array" aca="1" ref="R53" ca="1">ROUND(IF($M53="Y",VLOOKUP($N53,INDIRECT($O$3),R$8,0)*INDIRECT($N$2),VLOOKUP($N53,INDIRECT($O$3),R$8,0)),IF(LEFT($C53,1)="N",3,0))</f>
        <v>26.012</v>
      </c>
      <c r="S53" s="362" cm="1">
        <f t="array" aca="1" ref="S53" ca="1">ROUND(IF($M53="Y",VLOOKUP($N53,INDIRECT($O$3),S$8,0)*INDIRECT($N$2),VLOOKUP($N53,INDIRECT($O$3),S$8,0)),IF(LEFT($C53,1)="N",3,0))</f>
        <v>27.312999999999999</v>
      </c>
      <c r="T53" s="362" cm="1">
        <f t="array" aca="1" ref="T53" ca="1">ROUND(IF($M53="Y",VLOOKUP($N53,INDIRECT($O$3),T$8,0)*INDIRECT($N$2),VLOOKUP($N53,INDIRECT($O$3),T$8,0)),IF(LEFT($C53,1)="N",3,0))</f>
        <v>28.68</v>
      </c>
      <c r="U53" s="362" cm="1">
        <f t="array" aca="1" ref="U53" ca="1">ROUND(IF($M53="Y",VLOOKUP($N53,INDIRECT($O$3),U$8,0)*INDIRECT($N$2),VLOOKUP($N53,INDIRECT($O$3),U$8,0)),IF(LEFT($C53,1)="N",3,0))</f>
        <v>30.113</v>
      </c>
      <c r="W53" s="363" t="str">
        <f t="shared" si="52"/>
        <v>Y</v>
      </c>
      <c r="X53" s="313" t="str">
        <f t="shared" si="53"/>
        <v>03627C</v>
      </c>
      <c r="Y53" s="364" t="str">
        <f t="shared" si="54"/>
        <v>027</v>
      </c>
      <c r="Z53" s="313" t="str">
        <f t="shared" si="55"/>
        <v>Document Solutions Technician I</v>
      </c>
      <c r="AA53" s="365">
        <f t="shared" ca="1" si="56"/>
        <v>24.774000000000001</v>
      </c>
      <c r="AB53" s="365">
        <f t="shared" ca="1" si="57"/>
        <v>26.012</v>
      </c>
      <c r="AC53" s="365">
        <f t="shared" ca="1" si="58"/>
        <v>27.312999999999999</v>
      </c>
      <c r="AD53" s="365">
        <f t="shared" ca="1" si="59"/>
        <v>28.68</v>
      </c>
      <c r="AE53" s="365">
        <f t="shared" ca="1" si="60"/>
        <v>30.113</v>
      </c>
    </row>
    <row r="54" spans="1:31">
      <c r="A54" s="357" t="s">
        <v>130</v>
      </c>
      <c r="B54" s="358">
        <v>116</v>
      </c>
      <c r="C54" s="357" t="s">
        <v>43</v>
      </c>
      <c r="D54" s="359" t="s">
        <v>131</v>
      </c>
      <c r="E54" s="357">
        <v>303</v>
      </c>
      <c r="F54" s="357">
        <v>6</v>
      </c>
      <c r="G54" s="360">
        <f t="shared" ca="1" si="35"/>
        <v>29.225999999999999</v>
      </c>
      <c r="H54" s="360">
        <f t="shared" ca="1" si="36"/>
        <v>30.689</v>
      </c>
      <c r="I54" s="360">
        <f t="shared" ca="1" si="37"/>
        <v>32.222000000000001</v>
      </c>
      <c r="J54" s="360">
        <f t="shared" ca="1" si="38"/>
        <v>33.834000000000003</v>
      </c>
      <c r="K54" s="360">
        <f t="shared" ca="1" si="39"/>
        <v>35.524999999999999</v>
      </c>
      <c r="L54" s="321"/>
      <c r="M54" s="293" t="s">
        <v>588</v>
      </c>
      <c r="N54" s="290" t="str">
        <f t="shared" si="40"/>
        <v>03628C</v>
      </c>
      <c r="O54" s="361">
        <f t="shared" si="41"/>
        <v>116</v>
      </c>
      <c r="P54" s="290" t="str">
        <f t="shared" si="42"/>
        <v>Document Solutions Technician II</v>
      </c>
      <c r="Q54" s="362" cm="1">
        <f t="array" aca="1" ref="Q54" ca="1">ROUND(IF($M54="Y",VLOOKUP($N54,INDIRECT($O$3),Q$8,0)*INDIRECT($N$2),VLOOKUP($N54,INDIRECT($O$3),Q$8,0)),IF(LEFT($C54,1)="N",3,0))</f>
        <v>29.225999999999999</v>
      </c>
      <c r="R54" s="362" cm="1">
        <f t="array" aca="1" ref="R54" ca="1">ROUND(IF($M54="Y",VLOOKUP($N54,INDIRECT($O$3),R$8,0)*INDIRECT($N$2),VLOOKUP($N54,INDIRECT($O$3),R$8,0)),IF(LEFT($C54,1)="N",3,0))</f>
        <v>30.689</v>
      </c>
      <c r="S54" s="362" cm="1">
        <f t="array" aca="1" ref="S54" ca="1">ROUND(IF($M54="Y",VLOOKUP($N54,INDIRECT($O$3),S$8,0)*INDIRECT($N$2),VLOOKUP($N54,INDIRECT($O$3),S$8,0)),IF(LEFT($C54,1)="N",3,0))</f>
        <v>32.222000000000001</v>
      </c>
      <c r="T54" s="362" cm="1">
        <f t="array" aca="1" ref="T54" ca="1">ROUND(IF($M54="Y",VLOOKUP($N54,INDIRECT($O$3),T$8,0)*INDIRECT($N$2),VLOOKUP($N54,INDIRECT($O$3),T$8,0)),IF(LEFT($C54,1)="N",3,0))</f>
        <v>33.834000000000003</v>
      </c>
      <c r="U54" s="362" cm="1">
        <f t="array" aca="1" ref="U54" ca="1">ROUND(IF($M54="Y",VLOOKUP($N54,INDIRECT($O$3),U$8,0)*INDIRECT($N$2),VLOOKUP($N54,INDIRECT($O$3),U$8,0)),IF(LEFT($C54,1)="N",3,0))</f>
        <v>35.524999999999999</v>
      </c>
      <c r="W54" s="363" t="str">
        <f t="shared" si="52"/>
        <v>Y</v>
      </c>
      <c r="X54" s="313" t="str">
        <f t="shared" si="53"/>
        <v>03628C</v>
      </c>
      <c r="Y54" s="364">
        <f t="shared" si="54"/>
        <v>116</v>
      </c>
      <c r="Z54" s="313" t="str">
        <f t="shared" si="55"/>
        <v>Document Solutions Technician II</v>
      </c>
      <c r="AA54" s="365">
        <f t="shared" ca="1" si="56"/>
        <v>29.225999999999999</v>
      </c>
      <c r="AB54" s="365">
        <f t="shared" ca="1" si="57"/>
        <v>30.689</v>
      </c>
      <c r="AC54" s="365">
        <f t="shared" ca="1" si="58"/>
        <v>32.222000000000001</v>
      </c>
      <c r="AD54" s="365">
        <f t="shared" ca="1" si="59"/>
        <v>33.834000000000003</v>
      </c>
      <c r="AE54" s="365">
        <f t="shared" ca="1" si="60"/>
        <v>35.524999999999999</v>
      </c>
    </row>
    <row r="55" spans="1:31">
      <c r="A55" s="357" t="s">
        <v>132</v>
      </c>
      <c r="B55" s="358">
        <v>205</v>
      </c>
      <c r="C55" s="357" t="s">
        <v>43</v>
      </c>
      <c r="D55" s="359" t="s">
        <v>133</v>
      </c>
      <c r="E55" s="357">
        <v>325</v>
      </c>
      <c r="F55" s="357">
        <v>7</v>
      </c>
      <c r="G55" s="360">
        <f t="shared" ca="1" si="35"/>
        <v>30.352</v>
      </c>
      <c r="H55" s="360">
        <f t="shared" ca="1" si="36"/>
        <v>31.87</v>
      </c>
      <c r="I55" s="360">
        <f t="shared" ca="1" si="37"/>
        <v>33.463999999999999</v>
      </c>
      <c r="J55" s="360">
        <f t="shared" ca="1" si="38"/>
        <v>35.137999999999998</v>
      </c>
      <c r="K55" s="360">
        <f t="shared" ca="1" si="39"/>
        <v>36.893999999999998</v>
      </c>
      <c r="L55" s="321"/>
      <c r="M55" s="293" t="s">
        <v>588</v>
      </c>
      <c r="N55" s="290" t="str">
        <f t="shared" si="40"/>
        <v>03835C</v>
      </c>
      <c r="O55" s="361">
        <f t="shared" si="41"/>
        <v>205</v>
      </c>
      <c r="P55" s="290" t="str">
        <f t="shared" si="42"/>
        <v>Election Specialist</v>
      </c>
      <c r="Q55" s="362" cm="1">
        <f t="array" aca="1" ref="Q55" ca="1">ROUND(IF($M55="Y",VLOOKUP($N55,INDIRECT($O$3),Q$8,0)*INDIRECT($N$2),VLOOKUP($N55,INDIRECT($O$3),Q$8,0)),IF(LEFT($C55,1)="N",3,0))</f>
        <v>30.352</v>
      </c>
      <c r="R55" s="362" cm="1">
        <f t="array" aca="1" ref="R55" ca="1">ROUND(IF($M55="Y",VLOOKUP($N55,INDIRECT($O$3),R$8,0)*INDIRECT($N$2),VLOOKUP($N55,INDIRECT($O$3),R$8,0)),IF(LEFT($C55,1)="N",3,0))</f>
        <v>31.87</v>
      </c>
      <c r="S55" s="362" cm="1">
        <f t="array" aca="1" ref="S55" ca="1">ROUND(IF($M55="Y",VLOOKUP($N55,INDIRECT($O$3),S$8,0)*INDIRECT($N$2),VLOOKUP($N55,INDIRECT($O$3),S$8,0)),IF(LEFT($C55,1)="N",3,0))</f>
        <v>33.463999999999999</v>
      </c>
      <c r="T55" s="362" cm="1">
        <f t="array" aca="1" ref="T55" ca="1">ROUND(IF($M55="Y",VLOOKUP($N55,INDIRECT($O$3),T$8,0)*INDIRECT($N$2),VLOOKUP($N55,INDIRECT($O$3),T$8,0)),IF(LEFT($C55,1)="N",3,0))</f>
        <v>35.137999999999998</v>
      </c>
      <c r="U55" s="362" cm="1">
        <f t="array" aca="1" ref="U55" ca="1">ROUND(IF($M55="Y",VLOOKUP($N55,INDIRECT($O$3),U$8,0)*INDIRECT($N$2),VLOOKUP($N55,INDIRECT($O$3),U$8,0)),IF(LEFT($C55,1)="N",3,0))</f>
        <v>36.893999999999998</v>
      </c>
      <c r="W55" s="363" t="str">
        <f t="shared" si="52"/>
        <v>Y</v>
      </c>
      <c r="X55" s="313" t="str">
        <f t="shared" si="53"/>
        <v>03835C</v>
      </c>
      <c r="Y55" s="364">
        <f t="shared" si="54"/>
        <v>205</v>
      </c>
      <c r="Z55" s="313" t="str">
        <f t="shared" si="55"/>
        <v>Election Specialist</v>
      </c>
      <c r="AA55" s="365">
        <f t="shared" ca="1" si="56"/>
        <v>30.352</v>
      </c>
      <c r="AB55" s="365">
        <f t="shared" ca="1" si="57"/>
        <v>31.87</v>
      </c>
      <c r="AC55" s="365">
        <f t="shared" ca="1" si="58"/>
        <v>33.463999999999999</v>
      </c>
      <c r="AD55" s="365">
        <f t="shared" ca="1" si="59"/>
        <v>35.137999999999998</v>
      </c>
      <c r="AE55" s="365">
        <f t="shared" ca="1" si="60"/>
        <v>36.893999999999998</v>
      </c>
    </row>
    <row r="56" spans="1:31">
      <c r="A56" s="357" t="s">
        <v>134</v>
      </c>
      <c r="B56" s="358" t="s">
        <v>692</v>
      </c>
      <c r="C56" s="357" t="s">
        <v>43</v>
      </c>
      <c r="D56" s="359" t="s">
        <v>136</v>
      </c>
      <c r="E56" s="357">
        <v>268</v>
      </c>
      <c r="F56" s="357">
        <v>5</v>
      </c>
      <c r="G56" s="360">
        <f t="shared" ca="1" si="35"/>
        <v>26.43</v>
      </c>
      <c r="H56" s="360">
        <f t="shared" ca="1" si="36"/>
        <v>27.753</v>
      </c>
      <c r="I56" s="360">
        <f t="shared" si="37"/>
        <v>29.138000000000002</v>
      </c>
      <c r="J56" s="360">
        <f t="shared" ca="1" si="38"/>
        <v>30.594999999999999</v>
      </c>
      <c r="K56" s="360">
        <f t="shared" ca="1" si="39"/>
        <v>32.127000000000002</v>
      </c>
      <c r="L56" s="321"/>
      <c r="M56" s="293" t="s">
        <v>588</v>
      </c>
      <c r="N56" s="290" t="str">
        <f t="shared" si="40"/>
        <v>04024C</v>
      </c>
      <c r="O56" s="361" t="str">
        <f t="shared" si="41"/>
        <v>127</v>
      </c>
      <c r="P56" s="290" t="str">
        <f t="shared" si="42"/>
        <v xml:space="preserve">Engineering Tech I Eng Lab </v>
      </c>
      <c r="Q56" s="362" cm="1">
        <f t="array" aca="1" ref="Q56" ca="1">ROUND(IF($M56="Y",VLOOKUP($N56,INDIRECT($O$3),Q$8,0)*INDIRECT($N$2),VLOOKUP($N56,INDIRECT($O$3),Q$8,0)),IF(LEFT($C56,1)="N",3,0))</f>
        <v>26.43</v>
      </c>
      <c r="R56" s="362" cm="1">
        <f t="array" aca="1" ref="R56" ca="1">ROUND(IF($M56="Y",VLOOKUP($N56,INDIRECT($O$3),R$8,0)*INDIRECT($N$2),VLOOKUP($N56,INDIRECT($O$3),R$8,0)),IF(LEFT($C56,1)="N",3,0))</f>
        <v>27.753</v>
      </c>
      <c r="S56" s="362">
        <v>29.138000000000002</v>
      </c>
      <c r="T56" s="362" cm="1">
        <f t="array" aca="1" ref="T56" ca="1">ROUND(IF($M56="Y",VLOOKUP($N56,INDIRECT($O$3),T$8,0)*INDIRECT($N$2),VLOOKUP($N56,INDIRECT($O$3),T$8,0)),IF(LEFT($C56,1)="N",3,0))</f>
        <v>30.594999999999999</v>
      </c>
      <c r="U56" s="362" cm="1">
        <f t="array" aca="1" ref="U56" ca="1">ROUND(IF($M56="Y",VLOOKUP($N56,INDIRECT($O$3),U$8,0)*INDIRECT($N$2),VLOOKUP($N56,INDIRECT($O$3),U$8,0)),IF(LEFT($C56,1)="N",3,0))</f>
        <v>32.127000000000002</v>
      </c>
      <c r="W56" s="363" t="str">
        <f t="shared" si="52"/>
        <v>Y</v>
      </c>
      <c r="X56" s="313" t="str">
        <f t="shared" si="53"/>
        <v>04024C</v>
      </c>
      <c r="Y56" s="364" t="str">
        <f t="shared" si="54"/>
        <v>127</v>
      </c>
      <c r="Z56" s="313" t="str">
        <f t="shared" si="55"/>
        <v xml:space="preserve">Engineering Tech I Eng Lab </v>
      </c>
      <c r="AA56" s="365">
        <f t="shared" ca="1" si="56"/>
        <v>26.43</v>
      </c>
      <c r="AB56" s="365">
        <f t="shared" ca="1" si="57"/>
        <v>27.753</v>
      </c>
      <c r="AC56" s="365">
        <f t="shared" si="58"/>
        <v>29.138000000000002</v>
      </c>
      <c r="AD56" s="365">
        <f t="shared" ca="1" si="59"/>
        <v>30.594999999999999</v>
      </c>
      <c r="AE56" s="365">
        <f t="shared" ca="1" si="60"/>
        <v>32.127000000000002</v>
      </c>
    </row>
    <row r="57" spans="1:31">
      <c r="A57" s="357" t="s">
        <v>137</v>
      </c>
      <c r="B57" s="358">
        <v>202</v>
      </c>
      <c r="C57" s="357" t="s">
        <v>43</v>
      </c>
      <c r="D57" s="359" t="s">
        <v>139</v>
      </c>
      <c r="E57" s="357">
        <v>268</v>
      </c>
      <c r="F57" s="357">
        <v>5</v>
      </c>
      <c r="G57" s="360">
        <f t="shared" ca="1" si="35"/>
        <v>21.143999999999998</v>
      </c>
      <c r="H57" s="360">
        <f t="shared" ca="1" si="36"/>
        <v>22.2</v>
      </c>
      <c r="I57" s="360">
        <f t="shared" ca="1" si="37"/>
        <v>23.312000000000001</v>
      </c>
      <c r="J57" s="360">
        <f t="shared" ca="1" si="38"/>
        <v>24.475999999999999</v>
      </c>
      <c r="K57" s="360">
        <f t="shared" ca="1" si="39"/>
        <v>25.701000000000001</v>
      </c>
      <c r="L57" s="321"/>
      <c r="M57" s="293" t="s">
        <v>588</v>
      </c>
      <c r="N57" s="290" t="str">
        <f t="shared" si="40"/>
        <v>04010C</v>
      </c>
      <c r="O57" s="361">
        <f t="shared" si="41"/>
        <v>202</v>
      </c>
      <c r="P57" s="290" t="str">
        <f t="shared" si="42"/>
        <v xml:space="preserve">Engineering Tech I Seasonal </v>
      </c>
      <c r="Q57" s="362" cm="1">
        <f t="array" aca="1" ref="Q57" ca="1">ROUND(IF($M57="Y",VLOOKUP($N57,INDIRECT($O$3),Q$8,0)*INDIRECT($N$2),VLOOKUP($N57,INDIRECT($O$3),Q$8,0)),IF(LEFT($C57,1)="N",3,0))</f>
        <v>21.143999999999998</v>
      </c>
      <c r="R57" s="362" cm="1">
        <f t="array" aca="1" ref="R57" ca="1">ROUND(IF($M57="Y",VLOOKUP($N57,INDIRECT($O$3),R$8,0)*INDIRECT($N$2),VLOOKUP($N57,INDIRECT($O$3),R$8,0)),IF(LEFT($C57,1)="N",3,0))</f>
        <v>22.2</v>
      </c>
      <c r="S57" s="362" cm="1">
        <f t="array" aca="1" ref="S57" ca="1">ROUND(IF($M57="Y",VLOOKUP($N57,INDIRECT($O$3),S$8,0)*INDIRECT($N$2),VLOOKUP($N57,INDIRECT($O$3),S$8,0)),IF(LEFT($C57,1)="N",3,0))</f>
        <v>23.312000000000001</v>
      </c>
      <c r="T57" s="362" cm="1">
        <f t="array" aca="1" ref="T57" ca="1">ROUND(IF($M57="Y",VLOOKUP($N57,INDIRECT($O$3),T$8,0)*INDIRECT($N$2),VLOOKUP($N57,INDIRECT($O$3),T$8,0)),IF(LEFT($C57,1)="N",3,0))</f>
        <v>24.475999999999999</v>
      </c>
      <c r="U57" s="362" cm="1">
        <f t="array" aca="1" ref="U57" ca="1">ROUND(IF($M57="Y",VLOOKUP($N57,INDIRECT($O$3),U$8,0)*INDIRECT($N$2),VLOOKUP($N57,INDIRECT($O$3),U$8,0)),IF(LEFT($C57,1)="N",3,0))</f>
        <v>25.701000000000001</v>
      </c>
      <c r="W57" s="363" t="str">
        <f t="shared" si="52"/>
        <v>Y</v>
      </c>
      <c r="X57" s="313" t="str">
        <f t="shared" si="53"/>
        <v>04010C</v>
      </c>
      <c r="Y57" s="364">
        <f t="shared" si="54"/>
        <v>202</v>
      </c>
      <c r="Z57" s="313" t="str">
        <f t="shared" si="55"/>
        <v xml:space="preserve">Engineering Tech I Seasonal </v>
      </c>
      <c r="AA57" s="365">
        <f t="shared" ca="1" si="56"/>
        <v>21.143999999999998</v>
      </c>
      <c r="AB57" s="365">
        <f t="shared" ca="1" si="57"/>
        <v>22.2</v>
      </c>
      <c r="AC57" s="365">
        <f t="shared" ca="1" si="58"/>
        <v>23.312000000000001</v>
      </c>
      <c r="AD57" s="365">
        <f t="shared" ca="1" si="59"/>
        <v>24.475999999999999</v>
      </c>
      <c r="AE57" s="365">
        <f t="shared" ca="1" si="60"/>
        <v>25.701000000000001</v>
      </c>
    </row>
    <row r="58" spans="1:31">
      <c r="A58" s="357" t="s">
        <v>140</v>
      </c>
      <c r="B58" s="358" t="s">
        <v>693</v>
      </c>
      <c r="C58" s="357" t="s">
        <v>43</v>
      </c>
      <c r="D58" s="359" t="s">
        <v>141</v>
      </c>
      <c r="E58" s="357">
        <v>305</v>
      </c>
      <c r="F58" s="357">
        <v>6</v>
      </c>
      <c r="G58" s="360">
        <f t="shared" ca="1" si="35"/>
        <v>29.81</v>
      </c>
      <c r="H58" s="360">
        <f t="shared" ca="1" si="36"/>
        <v>31.302</v>
      </c>
      <c r="I58" s="360">
        <f t="shared" ca="1" si="37"/>
        <v>32.866999999999997</v>
      </c>
      <c r="J58" s="360">
        <f t="shared" ca="1" si="38"/>
        <v>34.511000000000003</v>
      </c>
      <c r="K58" s="360">
        <f t="shared" ca="1" si="39"/>
        <v>36.235999999999997</v>
      </c>
      <c r="L58" s="321"/>
      <c r="M58" s="293" t="s">
        <v>588</v>
      </c>
      <c r="N58" s="290" t="str">
        <f t="shared" si="40"/>
        <v>04034C</v>
      </c>
      <c r="O58" s="361" t="str">
        <f t="shared" si="41"/>
        <v>128</v>
      </c>
      <c r="P58" s="290" t="str">
        <f t="shared" si="42"/>
        <v xml:space="preserve">Engineering Tech II Eng Lab </v>
      </c>
      <c r="Q58" s="362" cm="1">
        <f t="array" aca="1" ref="Q58" ca="1">ROUND(IF($M58="Y",VLOOKUP($N58,INDIRECT($O$3),Q$8,0)*INDIRECT($N$2),VLOOKUP($N58,INDIRECT($O$3),Q$8,0)),IF(LEFT($C58,1)="N",3,0))</f>
        <v>29.81</v>
      </c>
      <c r="R58" s="362" cm="1">
        <f t="array" aca="1" ref="R58" ca="1">ROUND(IF($M58="Y",VLOOKUP($N58,INDIRECT($O$3),R$8,0)*INDIRECT($N$2),VLOOKUP($N58,INDIRECT($O$3),R$8,0)),IF(LEFT($C58,1)="N",3,0))</f>
        <v>31.302</v>
      </c>
      <c r="S58" s="362" cm="1">
        <f t="array" aca="1" ref="S58" ca="1">ROUND(IF($M58="Y",VLOOKUP($N58,INDIRECT($O$3),S$8,0)*INDIRECT($N$2),VLOOKUP($N58,INDIRECT($O$3),S$8,0)),IF(LEFT($C58,1)="N",3,0))</f>
        <v>32.866999999999997</v>
      </c>
      <c r="T58" s="362" cm="1">
        <f t="array" aca="1" ref="T58" ca="1">ROUND(IF($M58="Y",VLOOKUP($N58,INDIRECT($O$3),T$8,0)*INDIRECT($N$2),VLOOKUP($N58,INDIRECT($O$3),T$8,0)),IF(LEFT($C58,1)="N",3,0))</f>
        <v>34.511000000000003</v>
      </c>
      <c r="U58" s="362" cm="1">
        <f t="array" aca="1" ref="U58" ca="1">ROUND(IF($M58="Y",VLOOKUP($N58,INDIRECT($O$3),U$8,0)*INDIRECT($N$2),VLOOKUP($N58,INDIRECT($O$3),U$8,0)),IF(LEFT($C58,1)="N",3,0))</f>
        <v>36.235999999999997</v>
      </c>
      <c r="W58" s="363" t="str">
        <f t="shared" si="52"/>
        <v>Y</v>
      </c>
      <c r="X58" s="313" t="str">
        <f t="shared" si="53"/>
        <v>04034C</v>
      </c>
      <c r="Y58" s="364" t="str">
        <f t="shared" si="54"/>
        <v>128</v>
      </c>
      <c r="Z58" s="313" t="str">
        <f t="shared" si="55"/>
        <v xml:space="preserve">Engineering Tech II Eng Lab </v>
      </c>
      <c r="AA58" s="365">
        <f t="shared" ca="1" si="56"/>
        <v>29.81</v>
      </c>
      <c r="AB58" s="365">
        <f t="shared" ca="1" si="57"/>
        <v>31.302</v>
      </c>
      <c r="AC58" s="365">
        <f t="shared" ca="1" si="58"/>
        <v>32.866999999999997</v>
      </c>
      <c r="AD58" s="365">
        <f t="shared" ca="1" si="59"/>
        <v>34.511000000000003</v>
      </c>
      <c r="AE58" s="365">
        <f t="shared" ca="1" si="60"/>
        <v>36.235999999999997</v>
      </c>
    </row>
    <row r="59" spans="1:31">
      <c r="A59" s="357" t="s">
        <v>142</v>
      </c>
      <c r="B59" s="358" t="s">
        <v>694</v>
      </c>
      <c r="C59" s="357" t="s">
        <v>43</v>
      </c>
      <c r="D59" s="359" t="s">
        <v>144</v>
      </c>
      <c r="E59" s="357">
        <v>328</v>
      </c>
      <c r="F59" s="357">
        <v>7</v>
      </c>
      <c r="G59" s="360">
        <f t="shared" ca="1" si="35"/>
        <v>31.402999999999999</v>
      </c>
      <c r="H59" s="360">
        <f t="shared" ca="1" si="36"/>
        <v>32.973999999999997</v>
      </c>
      <c r="I59" s="360">
        <f t="shared" ca="1" si="37"/>
        <v>34.622</v>
      </c>
      <c r="J59" s="360">
        <f t="shared" ca="1" si="38"/>
        <v>36.353000000000002</v>
      </c>
      <c r="K59" s="360">
        <f t="shared" ca="1" si="39"/>
        <v>38.170999999999999</v>
      </c>
      <c r="L59" s="321"/>
      <c r="M59" s="293" t="s">
        <v>588</v>
      </c>
      <c r="N59" s="290" t="str">
        <f t="shared" si="40"/>
        <v>04044C</v>
      </c>
      <c r="O59" s="361" t="str">
        <f t="shared" si="41"/>
        <v>133</v>
      </c>
      <c r="P59" s="290" t="str">
        <f t="shared" si="42"/>
        <v xml:space="preserve">Engineering Tech III Graphic </v>
      </c>
      <c r="Q59" s="362" cm="1">
        <f t="array" aca="1" ref="Q59" ca="1">ROUND(IF($M59="Y",VLOOKUP($N59,INDIRECT($O$3),Q$8,0)*INDIRECT($N$2),VLOOKUP($N59,INDIRECT($O$3),Q$8,0)),IF(LEFT($C59,1)="N",3,0))</f>
        <v>31.402999999999999</v>
      </c>
      <c r="R59" s="362" cm="1">
        <f t="array" aca="1" ref="R59" ca="1">ROUND(IF($M59="Y",VLOOKUP($N59,INDIRECT($O$3),R$8,0)*INDIRECT($N$2),VLOOKUP($N59,INDIRECT($O$3),R$8,0)),IF(LEFT($C59,1)="N",3,0))</f>
        <v>32.973999999999997</v>
      </c>
      <c r="S59" s="362" cm="1">
        <f t="array" aca="1" ref="S59" ca="1">ROUND(IF($M59="Y",VLOOKUP($N59,INDIRECT($O$3),S$8,0)*INDIRECT($N$2),VLOOKUP($N59,INDIRECT($O$3),S$8,0)),IF(LEFT($C59,1)="N",3,0))</f>
        <v>34.622</v>
      </c>
      <c r="T59" s="362" cm="1">
        <f t="array" aca="1" ref="T59" ca="1">ROUND(IF($M59="Y",VLOOKUP($N59,INDIRECT($O$3),T$8,0)*INDIRECT($N$2),VLOOKUP($N59,INDIRECT($O$3),T$8,0)),IF(LEFT($C59,1)="N",3,0))</f>
        <v>36.353000000000002</v>
      </c>
      <c r="U59" s="362" cm="1">
        <f t="array" aca="1" ref="U59" ca="1">ROUND(IF($M59="Y",VLOOKUP($N59,INDIRECT($O$3),U$8,0)*INDIRECT($N$2),VLOOKUP($N59,INDIRECT($O$3),U$8,0)),IF(LEFT($C59,1)="N",3,0))</f>
        <v>38.170999999999999</v>
      </c>
      <c r="W59" s="363" t="str">
        <f t="shared" si="52"/>
        <v>Y</v>
      </c>
      <c r="X59" s="313" t="str">
        <f t="shared" si="53"/>
        <v>04044C</v>
      </c>
      <c r="Y59" s="364" t="str">
        <f t="shared" si="54"/>
        <v>133</v>
      </c>
      <c r="Z59" s="313" t="str">
        <f t="shared" si="55"/>
        <v xml:space="preserve">Engineering Tech III Graphic </v>
      </c>
      <c r="AA59" s="365">
        <f t="shared" ca="1" si="56"/>
        <v>31.402999999999999</v>
      </c>
      <c r="AB59" s="365">
        <f t="shared" ca="1" si="57"/>
        <v>32.973999999999997</v>
      </c>
      <c r="AC59" s="365">
        <f t="shared" ca="1" si="58"/>
        <v>34.622</v>
      </c>
      <c r="AD59" s="365">
        <f t="shared" ca="1" si="59"/>
        <v>36.353000000000002</v>
      </c>
      <c r="AE59" s="365">
        <f t="shared" ca="1" si="60"/>
        <v>38.170999999999999</v>
      </c>
    </row>
    <row r="60" spans="1:31">
      <c r="A60" s="357" t="s">
        <v>145</v>
      </c>
      <c r="B60" s="358" t="s">
        <v>694</v>
      </c>
      <c r="C60" s="357" t="s">
        <v>43</v>
      </c>
      <c r="D60" s="359" t="s">
        <v>146</v>
      </c>
      <c r="E60" s="357">
        <v>328</v>
      </c>
      <c r="F60" s="357">
        <v>7</v>
      </c>
      <c r="G60" s="360">
        <f t="shared" ca="1" si="35"/>
        <v>31.402999999999999</v>
      </c>
      <c r="H60" s="360">
        <f t="shared" ca="1" si="36"/>
        <v>32.973999999999997</v>
      </c>
      <c r="I60" s="360">
        <f t="shared" ca="1" si="37"/>
        <v>34.622</v>
      </c>
      <c r="J60" s="360">
        <f t="shared" ca="1" si="38"/>
        <v>36.353000000000002</v>
      </c>
      <c r="K60" s="360">
        <f t="shared" ca="1" si="39"/>
        <v>38.170999999999999</v>
      </c>
      <c r="L60" s="321"/>
      <c r="M60" s="293" t="s">
        <v>588</v>
      </c>
      <c r="N60" s="290" t="str">
        <f t="shared" si="40"/>
        <v>04048C</v>
      </c>
      <c r="O60" s="361" t="str">
        <f t="shared" si="41"/>
        <v>133</v>
      </c>
      <c r="P60" s="290" t="str">
        <f t="shared" si="42"/>
        <v xml:space="preserve">Engineering Tech III Survey </v>
      </c>
      <c r="Q60" s="362" cm="1">
        <f t="array" aca="1" ref="Q60" ca="1">ROUND(IF($M60="Y",VLOOKUP($N60,INDIRECT($O$3),Q$8,0)*INDIRECT($N$2),VLOOKUP($N60,INDIRECT($O$3),Q$8,0)),IF(LEFT($C60,1)="N",3,0))</f>
        <v>31.402999999999999</v>
      </c>
      <c r="R60" s="362" cm="1">
        <f t="array" aca="1" ref="R60" ca="1">ROUND(IF($M60="Y",VLOOKUP($N60,INDIRECT($O$3),R$8,0)*INDIRECT($N$2),VLOOKUP($N60,INDIRECT($O$3),R$8,0)),IF(LEFT($C60,1)="N",3,0))</f>
        <v>32.973999999999997</v>
      </c>
      <c r="S60" s="362" cm="1">
        <f t="array" aca="1" ref="S60" ca="1">ROUND(IF($M60="Y",VLOOKUP($N60,INDIRECT($O$3),S$8,0)*INDIRECT($N$2),VLOOKUP($N60,INDIRECT($O$3),S$8,0)),IF(LEFT($C60,1)="N",3,0))</f>
        <v>34.622</v>
      </c>
      <c r="T60" s="362" cm="1">
        <f t="array" aca="1" ref="T60" ca="1">ROUND(IF($M60="Y",VLOOKUP($N60,INDIRECT($O$3),T$8,0)*INDIRECT($N$2),VLOOKUP($N60,INDIRECT($O$3),T$8,0)),IF(LEFT($C60,1)="N",3,0))</f>
        <v>36.353000000000002</v>
      </c>
      <c r="U60" s="362" cm="1">
        <f t="array" aca="1" ref="U60" ca="1">ROUND(IF($M60="Y",VLOOKUP($N60,INDIRECT($O$3),U$8,0)*INDIRECT($N$2),VLOOKUP($N60,INDIRECT($O$3),U$8,0)),IF(LEFT($C60,1)="N",3,0))</f>
        <v>38.170999999999999</v>
      </c>
      <c r="W60" s="363" t="str">
        <f t="shared" si="52"/>
        <v>Y</v>
      </c>
      <c r="X60" s="313" t="str">
        <f t="shared" si="53"/>
        <v>04048C</v>
      </c>
      <c r="Y60" s="364" t="str">
        <f t="shared" si="54"/>
        <v>133</v>
      </c>
      <c r="Z60" s="313" t="str">
        <f t="shared" si="55"/>
        <v xml:space="preserve">Engineering Tech III Survey </v>
      </c>
      <c r="AA60" s="365">
        <f t="shared" ca="1" si="56"/>
        <v>31.402999999999999</v>
      </c>
      <c r="AB60" s="365">
        <f t="shared" ca="1" si="57"/>
        <v>32.973999999999997</v>
      </c>
      <c r="AC60" s="365">
        <f t="shared" ca="1" si="58"/>
        <v>34.622</v>
      </c>
      <c r="AD60" s="365">
        <f t="shared" ca="1" si="59"/>
        <v>36.353000000000002</v>
      </c>
      <c r="AE60" s="365">
        <f t="shared" ca="1" si="60"/>
        <v>38.170999999999999</v>
      </c>
    </row>
    <row r="61" spans="1:31">
      <c r="A61" s="357" t="s">
        <v>147</v>
      </c>
      <c r="B61" s="358" t="s">
        <v>148</v>
      </c>
      <c r="C61" s="357" t="s">
        <v>43</v>
      </c>
      <c r="D61" s="359" t="s">
        <v>149</v>
      </c>
      <c r="E61" s="357">
        <v>190</v>
      </c>
      <c r="F61" s="357">
        <v>4</v>
      </c>
      <c r="G61" s="360">
        <f t="shared" ca="1" si="35"/>
        <v>21.998999999999999</v>
      </c>
      <c r="H61" s="360">
        <f t="shared" ca="1" si="36"/>
        <v>23.097000000000001</v>
      </c>
      <c r="I61" s="360">
        <f t="shared" ca="1" si="37"/>
        <v>24.254000000000001</v>
      </c>
      <c r="J61" s="360">
        <f t="shared" ca="1" si="38"/>
        <v>25.465</v>
      </c>
      <c r="K61" s="360">
        <f t="shared" ca="1" si="39"/>
        <v>26.736999999999998</v>
      </c>
      <c r="L61" s="321"/>
      <c r="M61" s="293" t="s">
        <v>588</v>
      </c>
      <c r="N61" s="290" t="str">
        <f t="shared" si="40"/>
        <v>04031C</v>
      </c>
      <c r="O61" s="361" t="str">
        <f t="shared" si="41"/>
        <v>003</v>
      </c>
      <c r="P61" s="290" t="str">
        <f t="shared" si="42"/>
        <v xml:space="preserve">Engineering Technician Asst </v>
      </c>
      <c r="Q61" s="362" cm="1">
        <f t="array" aca="1" ref="Q61" ca="1">ROUND(IF($M61="Y",VLOOKUP($N61,INDIRECT($O$3),Q$8,0)*INDIRECT($N$2),VLOOKUP($N61,INDIRECT($O$3),Q$8,0)),IF(LEFT($C61,1)="N",3,0))</f>
        <v>21.998999999999999</v>
      </c>
      <c r="R61" s="362" cm="1">
        <f t="array" aca="1" ref="R61" ca="1">ROUND(IF($M61="Y",VLOOKUP($N61,INDIRECT($O$3),R$8,0)*INDIRECT($N$2),VLOOKUP($N61,INDIRECT($O$3),R$8,0)),IF(LEFT($C61,1)="N",3,0))</f>
        <v>23.097000000000001</v>
      </c>
      <c r="S61" s="362" cm="1">
        <f t="array" aca="1" ref="S61" ca="1">ROUND(IF($M61="Y",VLOOKUP($N61,INDIRECT($O$3),S$8,0)*INDIRECT($N$2),VLOOKUP($N61,INDIRECT($O$3),S$8,0)),IF(LEFT($C61,1)="N",3,0))</f>
        <v>24.254000000000001</v>
      </c>
      <c r="T61" s="362" cm="1">
        <f t="array" aca="1" ref="T61" ca="1">ROUND(IF($M61="Y",VLOOKUP($N61,INDIRECT($O$3),T$8,0)*INDIRECT($N$2),VLOOKUP($N61,INDIRECT($O$3),T$8,0)),IF(LEFT($C61,1)="N",3,0))</f>
        <v>25.465</v>
      </c>
      <c r="U61" s="362" cm="1">
        <f t="array" aca="1" ref="U61" ca="1">ROUND(IF($M61="Y",VLOOKUP($N61,INDIRECT($O$3),U$8,0)*INDIRECT($N$2),VLOOKUP($N61,INDIRECT($O$3),U$8,0)),IF(LEFT($C61,1)="N",3,0))</f>
        <v>26.736999999999998</v>
      </c>
      <c r="W61" s="363" t="str">
        <f t="shared" si="52"/>
        <v>Y</v>
      </c>
      <c r="X61" s="313" t="str">
        <f t="shared" si="53"/>
        <v>04031C</v>
      </c>
      <c r="Y61" s="364" t="str">
        <f t="shared" si="54"/>
        <v>003</v>
      </c>
      <c r="Z61" s="313" t="str">
        <f t="shared" si="55"/>
        <v xml:space="preserve">Engineering Technician Asst </v>
      </c>
      <c r="AA61" s="365">
        <f t="shared" ca="1" si="56"/>
        <v>21.998999999999999</v>
      </c>
      <c r="AB61" s="365">
        <f t="shared" ca="1" si="57"/>
        <v>23.097000000000001</v>
      </c>
      <c r="AC61" s="365">
        <f t="shared" ca="1" si="58"/>
        <v>24.254000000000001</v>
      </c>
      <c r="AD61" s="365">
        <f t="shared" ca="1" si="59"/>
        <v>25.465</v>
      </c>
      <c r="AE61" s="365">
        <f t="shared" ca="1" si="60"/>
        <v>26.736999999999998</v>
      </c>
    </row>
    <row r="62" spans="1:31">
      <c r="A62" s="357" t="s">
        <v>150</v>
      </c>
      <c r="B62" s="358" t="s">
        <v>692</v>
      </c>
      <c r="C62" s="357" t="s">
        <v>43</v>
      </c>
      <c r="D62" s="359" t="s">
        <v>450</v>
      </c>
      <c r="E62" s="357">
        <v>268</v>
      </c>
      <c r="F62" s="357">
        <v>5</v>
      </c>
      <c r="G62" s="360">
        <f t="shared" ca="1" si="35"/>
        <v>26.43</v>
      </c>
      <c r="H62" s="360">
        <f t="shared" ca="1" si="36"/>
        <v>27.753</v>
      </c>
      <c r="I62" s="360">
        <f t="shared" ca="1" si="37"/>
        <v>29.138000000000002</v>
      </c>
      <c r="J62" s="360">
        <f t="shared" ca="1" si="38"/>
        <v>30.594999999999999</v>
      </c>
      <c r="K62" s="360">
        <f t="shared" ca="1" si="39"/>
        <v>32.127000000000002</v>
      </c>
      <c r="L62" s="321"/>
      <c r="M62" s="293" t="s">
        <v>588</v>
      </c>
      <c r="N62" s="290" t="str">
        <f t="shared" si="40"/>
        <v>04022C</v>
      </c>
      <c r="O62" s="361" t="str">
        <f t="shared" si="41"/>
        <v>127</v>
      </c>
      <c r="P62" s="290" t="str">
        <f t="shared" si="42"/>
        <v xml:space="preserve">Engineering Technician I </v>
      </c>
      <c r="Q62" s="362" cm="1">
        <f t="array" aca="1" ref="Q62" ca="1">ROUND(IF($M62="Y",VLOOKUP($N62,INDIRECT($O$3),Q$8,0)*INDIRECT($N$2),VLOOKUP($N62,INDIRECT($O$3),Q$8,0)),IF(LEFT($C62,1)="N",3,0))</f>
        <v>26.43</v>
      </c>
      <c r="R62" s="362" cm="1">
        <f t="array" aca="1" ref="R62" ca="1">ROUND(IF($M62="Y",VLOOKUP($N62,INDIRECT($O$3),R$8,0)*INDIRECT($N$2),VLOOKUP($N62,INDIRECT($O$3),R$8,0)),IF(LEFT($C62,1)="N",3,0))</f>
        <v>27.753</v>
      </c>
      <c r="S62" s="362" cm="1">
        <f t="array" aca="1" ref="S62" ca="1">ROUND(IF($M62="Y",VLOOKUP($N62,INDIRECT($O$3),S$8,0)*INDIRECT($N$2),VLOOKUP($N62,INDIRECT($O$3),S$8,0)),IF(LEFT($C62,1)="N",3,0))</f>
        <v>29.138000000000002</v>
      </c>
      <c r="T62" s="362" cm="1">
        <f t="array" aca="1" ref="T62" ca="1">ROUND(IF($M62="Y",VLOOKUP($N62,INDIRECT($O$3),T$8,0)*INDIRECT($N$2),VLOOKUP($N62,INDIRECT($O$3),T$8,0)),IF(LEFT($C62,1)="N",3,0))</f>
        <v>30.594999999999999</v>
      </c>
      <c r="U62" s="362" cm="1">
        <f t="array" aca="1" ref="U62" ca="1">ROUND(IF($M62="Y",VLOOKUP($N62,INDIRECT($O$3),U$8,0)*INDIRECT($N$2),VLOOKUP($N62,INDIRECT($O$3),U$8,0)),IF(LEFT($C62,1)="N",3,0))</f>
        <v>32.127000000000002</v>
      </c>
      <c r="W62" s="363" t="str">
        <f t="shared" si="52"/>
        <v>Y</v>
      </c>
      <c r="X62" s="313" t="str">
        <f t="shared" si="53"/>
        <v>04022C</v>
      </c>
      <c r="Y62" s="364" t="str">
        <f t="shared" si="54"/>
        <v>127</v>
      </c>
      <c r="Z62" s="313" t="str">
        <f t="shared" si="55"/>
        <v xml:space="preserve">Engineering Technician I </v>
      </c>
      <c r="AA62" s="365">
        <f t="shared" ca="1" si="56"/>
        <v>26.43</v>
      </c>
      <c r="AB62" s="365">
        <f t="shared" ca="1" si="57"/>
        <v>27.753</v>
      </c>
      <c r="AC62" s="365">
        <f t="shared" ca="1" si="58"/>
        <v>29.138000000000002</v>
      </c>
      <c r="AD62" s="365">
        <f t="shared" ca="1" si="59"/>
        <v>30.594999999999999</v>
      </c>
      <c r="AE62" s="365">
        <f t="shared" ca="1" si="60"/>
        <v>32.127000000000002</v>
      </c>
    </row>
    <row r="63" spans="1:31">
      <c r="A63" s="357" t="s">
        <v>152</v>
      </c>
      <c r="B63" s="358" t="s">
        <v>693</v>
      </c>
      <c r="C63" s="357" t="s">
        <v>43</v>
      </c>
      <c r="D63" s="359" t="s">
        <v>451</v>
      </c>
      <c r="E63" s="357">
        <v>305</v>
      </c>
      <c r="F63" s="357">
        <v>6</v>
      </c>
      <c r="G63" s="360">
        <f t="shared" ca="1" si="35"/>
        <v>29.81</v>
      </c>
      <c r="H63" s="360">
        <f t="shared" ca="1" si="36"/>
        <v>31.302</v>
      </c>
      <c r="I63" s="360">
        <f t="shared" ca="1" si="37"/>
        <v>32.866999999999997</v>
      </c>
      <c r="J63" s="360">
        <f t="shared" ca="1" si="38"/>
        <v>34.511000000000003</v>
      </c>
      <c r="K63" s="360">
        <f t="shared" ca="1" si="39"/>
        <v>36.235999999999997</v>
      </c>
      <c r="L63" s="321"/>
      <c r="M63" s="293" t="s">
        <v>588</v>
      </c>
      <c r="N63" s="290" t="str">
        <f t="shared" si="40"/>
        <v>04032C</v>
      </c>
      <c r="O63" s="361" t="str">
        <f t="shared" si="41"/>
        <v>128</v>
      </c>
      <c r="P63" s="290" t="str">
        <f t="shared" si="42"/>
        <v xml:space="preserve">Engineering Technician II </v>
      </c>
      <c r="Q63" s="362" cm="1">
        <f t="array" aca="1" ref="Q63" ca="1">ROUND(IF($M63="Y",VLOOKUP($N63,INDIRECT($O$3),Q$8,0)*INDIRECT($N$2),VLOOKUP($N63,INDIRECT($O$3),Q$8,0)),IF(LEFT($C63,1)="N",3,0))</f>
        <v>29.81</v>
      </c>
      <c r="R63" s="362" cm="1">
        <f t="array" aca="1" ref="R63" ca="1">ROUND(IF($M63="Y",VLOOKUP($N63,INDIRECT($O$3),R$8,0)*INDIRECT($N$2),VLOOKUP($N63,INDIRECT($O$3),R$8,0)),IF(LEFT($C63,1)="N",3,0))</f>
        <v>31.302</v>
      </c>
      <c r="S63" s="362" cm="1">
        <f t="array" aca="1" ref="S63" ca="1">ROUND(IF($M63="Y",VLOOKUP($N63,INDIRECT($O$3),S$8,0)*INDIRECT($N$2),VLOOKUP($N63,INDIRECT($O$3),S$8,0)),IF(LEFT($C63,1)="N",3,0))</f>
        <v>32.866999999999997</v>
      </c>
      <c r="T63" s="362" cm="1">
        <f t="array" aca="1" ref="T63" ca="1">ROUND(IF($M63="Y",VLOOKUP($N63,INDIRECT($O$3),T$8,0)*INDIRECT($N$2),VLOOKUP($N63,INDIRECT($O$3),T$8,0)),IF(LEFT($C63,1)="N",3,0))</f>
        <v>34.511000000000003</v>
      </c>
      <c r="U63" s="362" cm="1">
        <f t="array" aca="1" ref="U63" ca="1">ROUND(IF($M63="Y",VLOOKUP($N63,INDIRECT($O$3),U$8,0)*INDIRECT($N$2),VLOOKUP($N63,INDIRECT($O$3),U$8,0)),IF(LEFT($C63,1)="N",3,0))</f>
        <v>36.235999999999997</v>
      </c>
      <c r="W63" s="363" t="str">
        <f t="shared" si="52"/>
        <v>Y</v>
      </c>
      <c r="X63" s="313" t="str">
        <f t="shared" si="53"/>
        <v>04032C</v>
      </c>
      <c r="Y63" s="364" t="str">
        <f t="shared" si="54"/>
        <v>128</v>
      </c>
      <c r="Z63" s="313" t="str">
        <f t="shared" si="55"/>
        <v xml:space="preserve">Engineering Technician II </v>
      </c>
      <c r="AA63" s="365">
        <f t="shared" ca="1" si="56"/>
        <v>29.81</v>
      </c>
      <c r="AB63" s="365">
        <f t="shared" ca="1" si="57"/>
        <v>31.302</v>
      </c>
      <c r="AC63" s="365">
        <f t="shared" ca="1" si="58"/>
        <v>32.866999999999997</v>
      </c>
      <c r="AD63" s="365">
        <f t="shared" ca="1" si="59"/>
        <v>34.511000000000003</v>
      </c>
      <c r="AE63" s="365">
        <f t="shared" ca="1" si="60"/>
        <v>36.235999999999997</v>
      </c>
    </row>
    <row r="64" spans="1:31">
      <c r="A64" s="357" t="s">
        <v>154</v>
      </c>
      <c r="B64" s="358" t="s">
        <v>694</v>
      </c>
      <c r="C64" s="357" t="s">
        <v>43</v>
      </c>
      <c r="D64" s="359" t="s">
        <v>452</v>
      </c>
      <c r="E64" s="357">
        <v>328</v>
      </c>
      <c r="F64" s="357">
        <v>7</v>
      </c>
      <c r="G64" s="360">
        <f t="shared" ca="1" si="35"/>
        <v>31.402999999999999</v>
      </c>
      <c r="H64" s="360">
        <f t="shared" ca="1" si="36"/>
        <v>32.973999999999997</v>
      </c>
      <c r="I64" s="360">
        <f t="shared" ca="1" si="37"/>
        <v>34.622</v>
      </c>
      <c r="J64" s="360">
        <f t="shared" ca="1" si="38"/>
        <v>36.353000000000002</v>
      </c>
      <c r="K64" s="360">
        <f t="shared" ca="1" si="39"/>
        <v>38.170999999999999</v>
      </c>
      <c r="L64" s="321"/>
      <c r="M64" s="293" t="s">
        <v>588</v>
      </c>
      <c r="N64" s="290" t="str">
        <f t="shared" si="40"/>
        <v>04042C</v>
      </c>
      <c r="O64" s="361" t="str">
        <f t="shared" si="41"/>
        <v>133</v>
      </c>
      <c r="P64" s="290" t="str">
        <f t="shared" si="42"/>
        <v xml:space="preserve">Engineering Technician III </v>
      </c>
      <c r="Q64" s="362" cm="1">
        <f t="array" aca="1" ref="Q64" ca="1">ROUND(IF($M64="Y",VLOOKUP($N64,INDIRECT($O$3),Q$8,0)*INDIRECT($N$2),VLOOKUP($N64,INDIRECT($O$3),Q$8,0)),IF(LEFT($C64,1)="N",3,0))</f>
        <v>31.402999999999999</v>
      </c>
      <c r="R64" s="362" cm="1">
        <f t="array" aca="1" ref="R64" ca="1">ROUND(IF($M64="Y",VLOOKUP($N64,INDIRECT($O$3),R$8,0)*INDIRECT($N$2),VLOOKUP($N64,INDIRECT($O$3),R$8,0)),IF(LEFT($C64,1)="N",3,0))</f>
        <v>32.973999999999997</v>
      </c>
      <c r="S64" s="362" cm="1">
        <f t="array" aca="1" ref="S64" ca="1">ROUND(IF($M64="Y",VLOOKUP($N64,INDIRECT($O$3),S$8,0)*INDIRECT($N$2),VLOOKUP($N64,INDIRECT($O$3),S$8,0)),IF(LEFT($C64,1)="N",3,0))</f>
        <v>34.622</v>
      </c>
      <c r="T64" s="362" cm="1">
        <f t="array" aca="1" ref="T64" ca="1">ROUND(IF($M64="Y",VLOOKUP($N64,INDIRECT($O$3),T$8,0)*INDIRECT($N$2),VLOOKUP($N64,INDIRECT($O$3),T$8,0)),IF(LEFT($C64,1)="N",3,0))</f>
        <v>36.353000000000002</v>
      </c>
      <c r="U64" s="362" cm="1">
        <f t="array" aca="1" ref="U64" ca="1">ROUND(IF($M64="Y",VLOOKUP($N64,INDIRECT($O$3),U$8,0)*INDIRECT($N$2),VLOOKUP($N64,INDIRECT($O$3),U$8,0)),IF(LEFT($C64,1)="N",3,0))</f>
        <v>38.170999999999999</v>
      </c>
      <c r="W64" s="363" t="str">
        <f t="shared" si="52"/>
        <v>Y</v>
      </c>
      <c r="X64" s="313" t="str">
        <f t="shared" si="53"/>
        <v>04042C</v>
      </c>
      <c r="Y64" s="364" t="str">
        <f t="shared" si="54"/>
        <v>133</v>
      </c>
      <c r="Z64" s="313" t="str">
        <f t="shared" si="55"/>
        <v xml:space="preserve">Engineering Technician III </v>
      </c>
      <c r="AA64" s="365">
        <f t="shared" ca="1" si="56"/>
        <v>31.402999999999999</v>
      </c>
      <c r="AB64" s="365">
        <f t="shared" ca="1" si="57"/>
        <v>32.973999999999997</v>
      </c>
      <c r="AC64" s="365">
        <f t="shared" ca="1" si="58"/>
        <v>34.622</v>
      </c>
      <c r="AD64" s="365">
        <f t="shared" ca="1" si="59"/>
        <v>36.353000000000002</v>
      </c>
      <c r="AE64" s="365">
        <f t="shared" ca="1" si="60"/>
        <v>38.170999999999999</v>
      </c>
    </row>
    <row r="65" spans="1:31">
      <c r="A65" s="357" t="s">
        <v>156</v>
      </c>
      <c r="B65" s="358" t="s">
        <v>157</v>
      </c>
      <c r="C65" s="357" t="s">
        <v>43</v>
      </c>
      <c r="D65" s="359" t="s">
        <v>158</v>
      </c>
      <c r="E65" s="357">
        <v>285</v>
      </c>
      <c r="F65" s="357">
        <v>6</v>
      </c>
      <c r="G65" s="360">
        <f t="shared" ca="1" si="35"/>
        <v>27.013999999999999</v>
      </c>
      <c r="H65" s="360">
        <f t="shared" ca="1" si="36"/>
        <v>28.366</v>
      </c>
      <c r="I65" s="360">
        <f t="shared" ca="1" si="37"/>
        <v>29.783000000000001</v>
      </c>
      <c r="J65" s="360">
        <f t="shared" ca="1" si="38"/>
        <v>31.274000000000001</v>
      </c>
      <c r="K65" s="360">
        <f t="shared" ca="1" si="39"/>
        <v>32.837000000000003</v>
      </c>
      <c r="L65" s="321"/>
      <c r="M65" s="293" t="s">
        <v>588</v>
      </c>
      <c r="N65" s="290" t="str">
        <f t="shared" si="40"/>
        <v>04232C</v>
      </c>
      <c r="O65" s="361" t="str">
        <f t="shared" si="41"/>
        <v>065</v>
      </c>
      <c r="P65" s="290" t="str">
        <f t="shared" si="42"/>
        <v>Evidence Technician</v>
      </c>
      <c r="Q65" s="362" cm="1">
        <f t="array" aca="1" ref="Q65" ca="1">ROUND(IF($M65="Y",VLOOKUP($N65,INDIRECT($O$3),Q$8,0)*INDIRECT($N$2),VLOOKUP($N65,INDIRECT($O$3),Q$8,0)),IF(LEFT($C65,1)="N",3,0))</f>
        <v>27.013999999999999</v>
      </c>
      <c r="R65" s="362" cm="1">
        <f t="array" aca="1" ref="R65" ca="1">ROUND(IF($M65="Y",VLOOKUP($N65,INDIRECT($O$3),R$8,0)*INDIRECT($N$2),VLOOKUP($N65,INDIRECT($O$3),R$8,0)),IF(LEFT($C65,1)="N",3,0))</f>
        <v>28.366</v>
      </c>
      <c r="S65" s="362" cm="1">
        <f t="array" aca="1" ref="S65" ca="1">ROUND(IF($M65="Y",VLOOKUP($N65,INDIRECT($O$3),S$8,0)*INDIRECT($N$2),VLOOKUP($N65,INDIRECT($O$3),S$8,0)),IF(LEFT($C65,1)="N",3,0))</f>
        <v>29.783000000000001</v>
      </c>
      <c r="T65" s="362" cm="1">
        <f t="array" aca="1" ref="T65" ca="1">ROUND(IF($M65="Y",VLOOKUP($N65,INDIRECT($O$3),T$8,0)*INDIRECT($N$2),VLOOKUP($N65,INDIRECT($O$3),T$8,0)),IF(LEFT($C65,1)="N",3,0))</f>
        <v>31.274000000000001</v>
      </c>
      <c r="U65" s="362" cm="1">
        <f t="array" aca="1" ref="U65" ca="1">ROUND(IF($M65="Y",VLOOKUP($N65,INDIRECT($O$3),U$8,0)*INDIRECT($N$2),VLOOKUP($N65,INDIRECT($O$3),U$8,0)),IF(LEFT($C65,1)="N",3,0))</f>
        <v>32.837000000000003</v>
      </c>
      <c r="W65" s="363" t="str">
        <f t="shared" si="52"/>
        <v>Y</v>
      </c>
      <c r="X65" s="313" t="str">
        <f t="shared" si="53"/>
        <v>04232C</v>
      </c>
      <c r="Y65" s="364" t="str">
        <f t="shared" si="54"/>
        <v>065</v>
      </c>
      <c r="Z65" s="313" t="str">
        <f t="shared" si="55"/>
        <v>Evidence Technician</v>
      </c>
      <c r="AA65" s="365">
        <f t="shared" ca="1" si="56"/>
        <v>27.013999999999999</v>
      </c>
      <c r="AB65" s="365">
        <f t="shared" ca="1" si="57"/>
        <v>28.366</v>
      </c>
      <c r="AC65" s="365">
        <f t="shared" ca="1" si="58"/>
        <v>29.783000000000001</v>
      </c>
      <c r="AD65" s="365">
        <f t="shared" ca="1" si="59"/>
        <v>31.274000000000001</v>
      </c>
      <c r="AE65" s="365">
        <f t="shared" ca="1" si="60"/>
        <v>32.837000000000003</v>
      </c>
    </row>
    <row r="66" spans="1:31">
      <c r="A66" s="357" t="s">
        <v>159</v>
      </c>
      <c r="B66" s="358" t="s">
        <v>160</v>
      </c>
      <c r="C66" s="357" t="s">
        <v>43</v>
      </c>
      <c r="D66" s="359" t="s">
        <v>440</v>
      </c>
      <c r="E66" s="357">
        <v>218</v>
      </c>
      <c r="F66" s="357">
        <v>4</v>
      </c>
      <c r="G66" s="360">
        <f t="shared" ca="1" si="35"/>
        <v>22.536999999999999</v>
      </c>
      <c r="H66" s="360">
        <f t="shared" ca="1" si="36"/>
        <v>23.664000000000001</v>
      </c>
      <c r="I66" s="360">
        <f t="shared" ca="1" si="37"/>
        <v>24.847000000000001</v>
      </c>
      <c r="J66" s="360">
        <f t="shared" ca="1" si="38"/>
        <v>26.088000000000001</v>
      </c>
      <c r="K66" s="360">
        <f t="shared" ca="1" si="39"/>
        <v>27.393999999999998</v>
      </c>
      <c r="L66" s="321"/>
      <c r="M66" s="293" t="s">
        <v>588</v>
      </c>
      <c r="N66" s="290" t="str">
        <f t="shared" si="40"/>
        <v>04260C</v>
      </c>
      <c r="O66" s="361" t="str">
        <f t="shared" si="41"/>
        <v>151</v>
      </c>
      <c r="P66" s="290" t="str">
        <f t="shared" si="42"/>
        <v>Exhibitor Services Specialist I</v>
      </c>
      <c r="Q66" s="362" cm="1">
        <f t="array" aca="1" ref="Q66" ca="1">ROUND(IF($M66="Y",VLOOKUP($N66,INDIRECT($O$3),Q$8,0)*INDIRECT($N$2),VLOOKUP($N66,INDIRECT($O$3),Q$8,0)),IF(LEFT($C66,1)="N",3,0))</f>
        <v>22.536999999999999</v>
      </c>
      <c r="R66" s="362" cm="1">
        <f t="array" aca="1" ref="R66" ca="1">ROUND(IF($M66="Y",VLOOKUP($N66,INDIRECT($O$3),R$8,0)*INDIRECT($N$2),VLOOKUP($N66,INDIRECT($O$3),R$8,0)),IF(LEFT($C66,1)="N",3,0))</f>
        <v>23.664000000000001</v>
      </c>
      <c r="S66" s="362" cm="1">
        <f t="array" aca="1" ref="S66" ca="1">ROUND(IF($M66="Y",VLOOKUP($N66,INDIRECT($O$3),S$8,0)*INDIRECT($N$2),VLOOKUP($N66,INDIRECT($O$3),S$8,0)),IF(LEFT($C66,1)="N",3,0))</f>
        <v>24.847000000000001</v>
      </c>
      <c r="T66" s="362" cm="1">
        <f t="array" aca="1" ref="T66" ca="1">ROUND(IF($M66="Y",VLOOKUP($N66,INDIRECT($O$3),T$8,0)*INDIRECT($N$2),VLOOKUP($N66,INDIRECT($O$3),T$8,0)),IF(LEFT($C66,1)="N",3,0))</f>
        <v>26.088000000000001</v>
      </c>
      <c r="U66" s="362" cm="1">
        <f t="array" aca="1" ref="U66" ca="1">ROUND(IF($M66="Y",VLOOKUP($N66,INDIRECT($O$3),U$8,0)*INDIRECT($N$2),VLOOKUP($N66,INDIRECT($O$3),U$8,0)),IF(LEFT($C66,1)="N",3,0))</f>
        <v>27.393999999999998</v>
      </c>
      <c r="W66" s="363" t="str">
        <f t="shared" si="52"/>
        <v>Y</v>
      </c>
      <c r="X66" s="313" t="str">
        <f t="shared" si="53"/>
        <v>04260C</v>
      </c>
      <c r="Y66" s="364" t="str">
        <f t="shared" si="54"/>
        <v>151</v>
      </c>
      <c r="Z66" s="313" t="str">
        <f t="shared" si="55"/>
        <v>Exhibitor Services Specialist I</v>
      </c>
      <c r="AA66" s="365">
        <f t="shared" ca="1" si="56"/>
        <v>22.536999999999999</v>
      </c>
      <c r="AB66" s="365">
        <f t="shared" ca="1" si="57"/>
        <v>23.664000000000001</v>
      </c>
      <c r="AC66" s="365">
        <f t="shared" ca="1" si="58"/>
        <v>24.847000000000001</v>
      </c>
      <c r="AD66" s="365">
        <f t="shared" ca="1" si="59"/>
        <v>26.088000000000001</v>
      </c>
      <c r="AE66" s="365">
        <f t="shared" ca="1" si="60"/>
        <v>27.393999999999998</v>
      </c>
    </row>
    <row r="67" spans="1:31">
      <c r="A67" s="357" t="s">
        <v>162</v>
      </c>
      <c r="B67" s="358" t="s">
        <v>163</v>
      </c>
      <c r="C67" s="357" t="s">
        <v>43</v>
      </c>
      <c r="D67" s="359" t="s">
        <v>441</v>
      </c>
      <c r="E67" s="357">
        <v>253</v>
      </c>
      <c r="F67" s="357">
        <v>5</v>
      </c>
      <c r="G67" s="360">
        <f t="shared" ca="1" si="35"/>
        <v>24.774000000000001</v>
      </c>
      <c r="H67" s="360">
        <f t="shared" ca="1" si="36"/>
        <v>26.012</v>
      </c>
      <c r="I67" s="360">
        <f t="shared" ca="1" si="37"/>
        <v>27.312999999999999</v>
      </c>
      <c r="J67" s="360">
        <f t="shared" ca="1" si="38"/>
        <v>28.68</v>
      </c>
      <c r="K67" s="360">
        <f t="shared" ca="1" si="39"/>
        <v>30.113</v>
      </c>
      <c r="L67" s="321"/>
      <c r="M67" s="293" t="s">
        <v>588</v>
      </c>
      <c r="N67" s="290" t="str">
        <f t="shared" si="40"/>
        <v>04261C</v>
      </c>
      <c r="O67" s="361" t="str">
        <f t="shared" si="41"/>
        <v>051</v>
      </c>
      <c r="P67" s="290" t="str">
        <f t="shared" si="42"/>
        <v>Exhibitor Services Specialist II</v>
      </c>
      <c r="Q67" s="362" cm="1">
        <f t="array" aca="1" ref="Q67" ca="1">ROUND(IF($M67="Y",VLOOKUP($N67,INDIRECT($O$3),Q$8,0)*INDIRECT($N$2),VLOOKUP($N67,INDIRECT($O$3),Q$8,0)),IF(LEFT($C67,1)="N",3,0))</f>
        <v>24.774000000000001</v>
      </c>
      <c r="R67" s="362" cm="1">
        <f t="array" aca="1" ref="R67" ca="1">ROUND(IF($M67="Y",VLOOKUP($N67,INDIRECT($O$3),R$8,0)*INDIRECT($N$2),VLOOKUP($N67,INDIRECT($O$3),R$8,0)),IF(LEFT($C67,1)="N",3,0))</f>
        <v>26.012</v>
      </c>
      <c r="S67" s="362" cm="1">
        <f t="array" aca="1" ref="S67" ca="1">ROUND(IF($M67="Y",VLOOKUP($N67,INDIRECT($O$3),S$8,0)*INDIRECT($N$2),VLOOKUP($N67,INDIRECT($O$3),S$8,0)),IF(LEFT($C67,1)="N",3,0))</f>
        <v>27.312999999999999</v>
      </c>
      <c r="T67" s="362" cm="1">
        <f t="array" aca="1" ref="T67" ca="1">ROUND(IF($M67="Y",VLOOKUP($N67,INDIRECT($O$3),T$8,0)*INDIRECT($N$2),VLOOKUP($N67,INDIRECT($O$3),T$8,0)),IF(LEFT($C67,1)="N",3,0))</f>
        <v>28.68</v>
      </c>
      <c r="U67" s="362" cm="1">
        <f t="array" aca="1" ref="U67" ca="1">ROUND(IF($M67="Y",VLOOKUP($N67,INDIRECT($O$3),U$8,0)*INDIRECT($N$2),VLOOKUP($N67,INDIRECT($O$3),U$8,0)),IF(LEFT($C67,1)="N",3,0))</f>
        <v>30.113</v>
      </c>
      <c r="W67" s="363" t="str">
        <f t="shared" si="52"/>
        <v>Y</v>
      </c>
      <c r="X67" s="313" t="str">
        <f t="shared" si="53"/>
        <v>04261C</v>
      </c>
      <c r="Y67" s="364" t="str">
        <f t="shared" si="54"/>
        <v>051</v>
      </c>
      <c r="Z67" s="313" t="str">
        <f t="shared" si="55"/>
        <v>Exhibitor Services Specialist II</v>
      </c>
      <c r="AA67" s="365">
        <f t="shared" ca="1" si="56"/>
        <v>24.774000000000001</v>
      </c>
      <c r="AB67" s="365">
        <f t="shared" ca="1" si="57"/>
        <v>26.012</v>
      </c>
      <c r="AC67" s="365">
        <f t="shared" ca="1" si="58"/>
        <v>27.312999999999999</v>
      </c>
      <c r="AD67" s="365">
        <f t="shared" ca="1" si="59"/>
        <v>28.68</v>
      </c>
      <c r="AE67" s="365">
        <f t="shared" ca="1" si="60"/>
        <v>30.113</v>
      </c>
    </row>
    <row r="68" spans="1:31">
      <c r="A68" s="357" t="s">
        <v>165</v>
      </c>
      <c r="B68" s="358" t="s">
        <v>166</v>
      </c>
      <c r="C68" s="357" t="s">
        <v>43</v>
      </c>
      <c r="D68" s="359" t="s">
        <v>167</v>
      </c>
      <c r="E68" s="357">
        <v>418</v>
      </c>
      <c r="F68" s="357">
        <v>9</v>
      </c>
      <c r="G68" s="360">
        <f t="shared" ca="1" si="35"/>
        <v>38.634</v>
      </c>
      <c r="H68" s="360">
        <f t="shared" ca="1" si="36"/>
        <v>40.567</v>
      </c>
      <c r="I68" s="360">
        <f t="shared" ca="1" si="37"/>
        <v>42.594000000000001</v>
      </c>
      <c r="J68" s="360">
        <f t="shared" ca="1" si="38"/>
        <v>44.725000000000001</v>
      </c>
      <c r="K68" s="360">
        <f t="shared" ca="1" si="39"/>
        <v>46.96</v>
      </c>
      <c r="L68" s="321"/>
      <c r="M68" s="293" t="s">
        <v>588</v>
      </c>
      <c r="N68" s="290" t="str">
        <f t="shared" si="40"/>
        <v>04382C</v>
      </c>
      <c r="O68" s="361" t="str">
        <f t="shared" si="41"/>
        <v>119</v>
      </c>
      <c r="P68" s="290" t="str">
        <f t="shared" si="42"/>
        <v xml:space="preserve">Fire Inspections Coordinator </v>
      </c>
      <c r="Q68" s="362" cm="1">
        <f t="array" aca="1" ref="Q68" ca="1">ROUND(IF($M68="Y",VLOOKUP($N68,INDIRECT($O$3),Q$8,0)*INDIRECT($N$2),VLOOKUP($N68,INDIRECT($O$3),Q$8,0)),IF(LEFT($C68,1)="N",3,0))</f>
        <v>38.634</v>
      </c>
      <c r="R68" s="362" cm="1">
        <f t="array" aca="1" ref="R68" ca="1">ROUND(IF($M68="Y",VLOOKUP($N68,INDIRECT($O$3),R$8,0)*INDIRECT($N$2),VLOOKUP($N68,INDIRECT($O$3),R$8,0)),IF(LEFT($C68,1)="N",3,0))</f>
        <v>40.567</v>
      </c>
      <c r="S68" s="362" cm="1">
        <f t="array" aca="1" ref="S68" ca="1">ROUND(IF($M68="Y",VLOOKUP($N68,INDIRECT($O$3),S$8,0)*INDIRECT($N$2),VLOOKUP($N68,INDIRECT($O$3),S$8,0)),IF(LEFT($C68,1)="N",3,0))</f>
        <v>42.594000000000001</v>
      </c>
      <c r="T68" s="362" cm="1">
        <f t="array" aca="1" ref="T68" ca="1">ROUND(IF($M68="Y",VLOOKUP($N68,INDIRECT($O$3),T$8,0)*INDIRECT($N$2),VLOOKUP($N68,INDIRECT($O$3),T$8,0)),IF(LEFT($C68,1)="N",3,0))</f>
        <v>44.725000000000001</v>
      </c>
      <c r="U68" s="362" cm="1">
        <f t="array" aca="1" ref="U68" ca="1">ROUND(IF($M68="Y",VLOOKUP($N68,INDIRECT($O$3),U$8,0)*INDIRECT($N$2),VLOOKUP($N68,INDIRECT($O$3),U$8,0)),IF(LEFT($C68,1)="N",3,0))</f>
        <v>46.96</v>
      </c>
      <c r="W68" s="363" t="str">
        <f t="shared" si="52"/>
        <v>Y</v>
      </c>
      <c r="X68" s="313" t="str">
        <f t="shared" si="53"/>
        <v>04382C</v>
      </c>
      <c r="Y68" s="364" t="str">
        <f t="shared" si="54"/>
        <v>119</v>
      </c>
      <c r="Z68" s="313" t="str">
        <f t="shared" si="55"/>
        <v xml:space="preserve">Fire Inspections Coordinator </v>
      </c>
      <c r="AA68" s="365">
        <f t="shared" ca="1" si="56"/>
        <v>38.634</v>
      </c>
      <c r="AB68" s="365">
        <f t="shared" ca="1" si="57"/>
        <v>40.567</v>
      </c>
      <c r="AC68" s="365">
        <f t="shared" ca="1" si="58"/>
        <v>42.594000000000001</v>
      </c>
      <c r="AD68" s="365">
        <f t="shared" ca="1" si="59"/>
        <v>44.725000000000001</v>
      </c>
      <c r="AE68" s="365">
        <f t="shared" ca="1" si="60"/>
        <v>46.96</v>
      </c>
    </row>
    <row r="69" spans="1:31">
      <c r="A69" s="357" t="s">
        <v>168</v>
      </c>
      <c r="B69" s="358">
        <v>207</v>
      </c>
      <c r="C69" s="357" t="s">
        <v>43</v>
      </c>
      <c r="D69" s="359" t="s">
        <v>442</v>
      </c>
      <c r="E69" s="357">
        <v>338</v>
      </c>
      <c r="F69" s="357">
        <v>7</v>
      </c>
      <c r="G69" s="360">
        <f t="shared" ca="1" si="35"/>
        <v>31.436</v>
      </c>
      <c r="H69" s="360">
        <f t="shared" ca="1" si="36"/>
        <v>33.011000000000003</v>
      </c>
      <c r="I69" s="360">
        <f t="shared" ca="1" si="37"/>
        <v>34.661000000000001</v>
      </c>
      <c r="J69" s="360">
        <f t="shared" ca="1" si="38"/>
        <v>36.393999999999998</v>
      </c>
      <c r="K69" s="360">
        <f t="shared" ca="1" si="39"/>
        <v>38.215000000000003</v>
      </c>
      <c r="L69" s="321"/>
      <c r="M69" s="293" t="s">
        <v>588</v>
      </c>
      <c r="N69" s="290" t="str">
        <f t="shared" si="40"/>
        <v>04384C</v>
      </c>
      <c r="O69" s="361">
        <f t="shared" si="41"/>
        <v>207</v>
      </c>
      <c r="P69" s="290" t="str">
        <f t="shared" si="42"/>
        <v xml:space="preserve">Fire Inspections Specialist I </v>
      </c>
      <c r="Q69" s="362" cm="1">
        <f t="array" aca="1" ref="Q69" ca="1">ROUND(IF($M69="Y",VLOOKUP($N69,INDIRECT($O$3),Q$8,0)*INDIRECT($N$2),VLOOKUP($N69,INDIRECT($O$3),Q$8,0)),IF(LEFT($C69,1)="N",3,0))</f>
        <v>31.436</v>
      </c>
      <c r="R69" s="362" cm="1">
        <f t="array" aca="1" ref="R69" ca="1">ROUND(IF($M69="Y",VLOOKUP($N69,INDIRECT($O$3),R$8,0)*INDIRECT($N$2),VLOOKUP($N69,INDIRECT($O$3),R$8,0)),IF(LEFT($C69,1)="N",3,0))</f>
        <v>33.011000000000003</v>
      </c>
      <c r="S69" s="362" cm="1">
        <f t="array" aca="1" ref="S69" ca="1">ROUND(IF($M69="Y",VLOOKUP($N69,INDIRECT($O$3),S$8,0)*INDIRECT($N$2),VLOOKUP($N69,INDIRECT($O$3),S$8,0)),IF(LEFT($C69,1)="N",3,0))</f>
        <v>34.661000000000001</v>
      </c>
      <c r="T69" s="362" cm="1">
        <f t="array" aca="1" ref="T69" ca="1">ROUND(IF($M69="Y",VLOOKUP($N69,INDIRECT($O$3),T$8,0)*INDIRECT($N$2),VLOOKUP($N69,INDIRECT($O$3),T$8,0)),IF(LEFT($C69,1)="N",3,0))</f>
        <v>36.393999999999998</v>
      </c>
      <c r="U69" s="362" cm="1">
        <f t="array" aca="1" ref="U69" ca="1">ROUND(IF($M69="Y",VLOOKUP($N69,INDIRECT($O$3),U$8,0)*INDIRECT($N$2),VLOOKUP($N69,INDIRECT($O$3),U$8,0)),IF(LEFT($C69,1)="N",3,0))</f>
        <v>38.215000000000003</v>
      </c>
      <c r="W69" s="363" t="str">
        <f t="shared" si="52"/>
        <v>Y</v>
      </c>
      <c r="X69" s="313" t="str">
        <f t="shared" si="53"/>
        <v>04384C</v>
      </c>
      <c r="Y69" s="364">
        <f t="shared" si="54"/>
        <v>207</v>
      </c>
      <c r="Z69" s="313" t="str">
        <f t="shared" si="55"/>
        <v xml:space="preserve">Fire Inspections Specialist I </v>
      </c>
      <c r="AA69" s="365">
        <f t="shared" ca="1" si="56"/>
        <v>31.436</v>
      </c>
      <c r="AB69" s="365">
        <f t="shared" ca="1" si="57"/>
        <v>33.011000000000003</v>
      </c>
      <c r="AC69" s="365">
        <f t="shared" ca="1" si="58"/>
        <v>34.661000000000001</v>
      </c>
      <c r="AD69" s="365">
        <f t="shared" ca="1" si="59"/>
        <v>36.393999999999998</v>
      </c>
      <c r="AE69" s="365">
        <f t="shared" ca="1" si="60"/>
        <v>38.215000000000003</v>
      </c>
    </row>
    <row r="70" spans="1:31">
      <c r="A70" s="357" t="s">
        <v>170</v>
      </c>
      <c r="B70" s="358" t="s">
        <v>94</v>
      </c>
      <c r="C70" s="357" t="s">
        <v>43</v>
      </c>
      <c r="D70" s="359" t="s">
        <v>443</v>
      </c>
      <c r="E70" s="357">
        <v>375</v>
      </c>
      <c r="F70" s="357">
        <v>8</v>
      </c>
      <c r="G70" s="360">
        <f t="shared" ca="1" si="35"/>
        <v>34.194000000000003</v>
      </c>
      <c r="H70" s="360">
        <f t="shared" ca="1" si="36"/>
        <v>35.904000000000003</v>
      </c>
      <c r="I70" s="360">
        <f t="shared" ca="1" si="37"/>
        <v>37.698</v>
      </c>
      <c r="J70" s="360">
        <f t="shared" ca="1" si="38"/>
        <v>39.582999999999998</v>
      </c>
      <c r="K70" s="360">
        <f t="shared" ca="1" si="39"/>
        <v>41.564</v>
      </c>
      <c r="L70" s="321"/>
      <c r="M70" s="293" t="s">
        <v>588</v>
      </c>
      <c r="N70" s="290" t="str">
        <f t="shared" si="40"/>
        <v>04386C</v>
      </c>
      <c r="O70" s="361" t="str">
        <f t="shared" si="41"/>
        <v>099</v>
      </c>
      <c r="P70" s="290" t="str">
        <f t="shared" si="42"/>
        <v xml:space="preserve">Fire Inspections Specialist II </v>
      </c>
      <c r="Q70" s="362" cm="1">
        <f t="array" aca="1" ref="Q70" ca="1">ROUND(IF($M70="Y",VLOOKUP($N70,INDIRECT($O$3),Q$8,0)*INDIRECT($N$2),VLOOKUP($N70,INDIRECT($O$3),Q$8,0)),IF(LEFT($C70,1)="N",3,0))</f>
        <v>34.194000000000003</v>
      </c>
      <c r="R70" s="362" cm="1">
        <f t="array" aca="1" ref="R70" ca="1">ROUND(IF($M70="Y",VLOOKUP($N70,INDIRECT($O$3),R$8,0)*INDIRECT($N$2),VLOOKUP($N70,INDIRECT($O$3),R$8,0)),IF(LEFT($C70,1)="N",3,0))</f>
        <v>35.904000000000003</v>
      </c>
      <c r="S70" s="362" cm="1">
        <f t="array" aca="1" ref="S70" ca="1">ROUND(IF($M70="Y",VLOOKUP($N70,INDIRECT($O$3),S$8,0)*INDIRECT($N$2),VLOOKUP($N70,INDIRECT($O$3),S$8,0)),IF(LEFT($C70,1)="N",3,0))</f>
        <v>37.698</v>
      </c>
      <c r="T70" s="362" cm="1">
        <f t="array" aca="1" ref="T70" ca="1">ROUND(IF($M70="Y",VLOOKUP($N70,INDIRECT($O$3),T$8,0)*INDIRECT($N$2),VLOOKUP($N70,INDIRECT($O$3),T$8,0)),IF(LEFT($C70,1)="N",3,0))</f>
        <v>39.582999999999998</v>
      </c>
      <c r="U70" s="362" cm="1">
        <f t="array" aca="1" ref="U70" ca="1">ROUND(IF($M70="Y",VLOOKUP($N70,INDIRECT($O$3),U$8,0)*INDIRECT($N$2),VLOOKUP($N70,INDIRECT($O$3),U$8,0)),IF(LEFT($C70,1)="N",3,0))</f>
        <v>41.564</v>
      </c>
      <c r="W70" s="363" t="str">
        <f t="shared" si="52"/>
        <v>Y</v>
      </c>
      <c r="X70" s="313" t="str">
        <f t="shared" si="53"/>
        <v>04386C</v>
      </c>
      <c r="Y70" s="364" t="str">
        <f t="shared" si="54"/>
        <v>099</v>
      </c>
      <c r="Z70" s="313" t="str">
        <f t="shared" si="55"/>
        <v xml:space="preserve">Fire Inspections Specialist II </v>
      </c>
      <c r="AA70" s="365">
        <f t="shared" ca="1" si="56"/>
        <v>34.194000000000003</v>
      </c>
      <c r="AB70" s="365">
        <f t="shared" ca="1" si="57"/>
        <v>35.904000000000003</v>
      </c>
      <c r="AC70" s="365">
        <f t="shared" ca="1" si="58"/>
        <v>37.698</v>
      </c>
      <c r="AD70" s="365">
        <f t="shared" ca="1" si="59"/>
        <v>39.582999999999998</v>
      </c>
      <c r="AE70" s="365">
        <f t="shared" ca="1" si="60"/>
        <v>41.564</v>
      </c>
    </row>
    <row r="71" spans="1:31">
      <c r="A71" s="357" t="s">
        <v>165</v>
      </c>
      <c r="B71" s="358">
        <v>119</v>
      </c>
      <c r="C71" s="357" t="s">
        <v>43</v>
      </c>
      <c r="D71" s="359" t="s">
        <v>465</v>
      </c>
      <c r="E71" s="357">
        <v>418</v>
      </c>
      <c r="F71" s="357">
        <v>9</v>
      </c>
      <c r="G71" s="360">
        <f t="shared" ca="1" si="35"/>
        <v>38.634</v>
      </c>
      <c r="H71" s="360">
        <f t="shared" ca="1" si="36"/>
        <v>40.567</v>
      </c>
      <c r="I71" s="360">
        <f t="shared" ca="1" si="37"/>
        <v>42.594000000000001</v>
      </c>
      <c r="J71" s="360">
        <f t="shared" ca="1" si="38"/>
        <v>44.725000000000001</v>
      </c>
      <c r="K71" s="360">
        <f t="shared" ca="1" si="39"/>
        <v>46.96</v>
      </c>
      <c r="L71" s="321"/>
      <c r="M71" s="293" t="s">
        <v>588</v>
      </c>
      <c r="N71" s="290" t="str">
        <f t="shared" si="40"/>
        <v>04382C</v>
      </c>
      <c r="O71" s="361">
        <f t="shared" si="41"/>
        <v>119</v>
      </c>
      <c r="P71" s="290" t="str">
        <f t="shared" si="42"/>
        <v xml:space="preserve">Fire Inspections Specialist III </v>
      </c>
      <c r="Q71" s="362" cm="1">
        <f t="array" aca="1" ref="Q71" ca="1">ROUND(IF($M71="Y",VLOOKUP($N71,INDIRECT($O$3),Q$8,0)*INDIRECT($N$2),VLOOKUP($N71,INDIRECT($O$3),Q$8,0)),IF(LEFT($C71,1)="N",3,0))</f>
        <v>38.634</v>
      </c>
      <c r="R71" s="362" cm="1">
        <f t="array" aca="1" ref="R71" ca="1">ROUND(IF($M71="Y",VLOOKUP($N71,INDIRECT($O$3),R$8,0)*INDIRECT($N$2),VLOOKUP($N71,INDIRECT($O$3),R$8,0)),IF(LEFT($C71,1)="N",3,0))</f>
        <v>40.567</v>
      </c>
      <c r="S71" s="362" cm="1">
        <f t="array" aca="1" ref="S71" ca="1">ROUND(IF($M71="Y",VLOOKUP($N71,INDIRECT($O$3),S$8,0)*INDIRECT($N$2),VLOOKUP($N71,INDIRECT($O$3),S$8,0)),IF(LEFT($C71,1)="N",3,0))</f>
        <v>42.594000000000001</v>
      </c>
      <c r="T71" s="362" cm="1">
        <f t="array" aca="1" ref="T71" ca="1">ROUND(IF($M71="Y",VLOOKUP($N71,INDIRECT($O$3),T$8,0)*INDIRECT($N$2),VLOOKUP($N71,INDIRECT($O$3),T$8,0)),IF(LEFT($C71,1)="N",3,0))</f>
        <v>44.725000000000001</v>
      </c>
      <c r="U71" s="362" cm="1">
        <f t="array" aca="1" ref="U71" ca="1">ROUND(IF($M71="Y",VLOOKUP($N71,INDIRECT($O$3),U$8,0)*INDIRECT($N$2),VLOOKUP($N71,INDIRECT($O$3),U$8,0)),IF(LEFT($C71,1)="N",3,0))</f>
        <v>46.96</v>
      </c>
      <c r="W71" s="363" t="str">
        <f t="shared" si="52"/>
        <v>Y</v>
      </c>
      <c r="X71" s="313" t="str">
        <f t="shared" si="53"/>
        <v>04382C</v>
      </c>
      <c r="Y71" s="364">
        <f t="shared" si="54"/>
        <v>119</v>
      </c>
      <c r="Z71" s="313" t="str">
        <f t="shared" si="55"/>
        <v xml:space="preserve">Fire Inspections Specialist III </v>
      </c>
      <c r="AA71" s="365">
        <f t="shared" ca="1" si="56"/>
        <v>38.634</v>
      </c>
      <c r="AB71" s="365">
        <f t="shared" ca="1" si="57"/>
        <v>40.567</v>
      </c>
      <c r="AC71" s="365">
        <f t="shared" ca="1" si="58"/>
        <v>42.594000000000001</v>
      </c>
      <c r="AD71" s="365">
        <f t="shared" ca="1" si="59"/>
        <v>44.725000000000001</v>
      </c>
      <c r="AE71" s="365">
        <f t="shared" ca="1" si="60"/>
        <v>46.96</v>
      </c>
    </row>
    <row r="72" spans="1:31">
      <c r="A72" s="357" t="s">
        <v>175</v>
      </c>
      <c r="B72" s="358">
        <v>206</v>
      </c>
      <c r="C72" s="357" t="s">
        <v>43</v>
      </c>
      <c r="D72" s="359" t="s">
        <v>476</v>
      </c>
      <c r="E72" s="357">
        <v>333</v>
      </c>
      <c r="F72" s="357">
        <v>7</v>
      </c>
      <c r="G72" s="360">
        <f t="shared" ca="1" si="35"/>
        <v>31.437999999999999</v>
      </c>
      <c r="H72" s="360">
        <f t="shared" ca="1" si="36"/>
        <v>33.011000000000003</v>
      </c>
      <c r="I72" s="360">
        <f t="shared" ca="1" si="37"/>
        <v>34.661000000000001</v>
      </c>
      <c r="J72" s="360">
        <f t="shared" ca="1" si="38"/>
        <v>36.393999999999998</v>
      </c>
      <c r="K72" s="360">
        <f t="shared" ca="1" si="39"/>
        <v>38.215000000000003</v>
      </c>
      <c r="L72" s="321"/>
      <c r="M72" s="293" t="s">
        <v>588</v>
      </c>
      <c r="N72" s="290" t="str">
        <f t="shared" si="40"/>
        <v>05062C</v>
      </c>
      <c r="O72" s="361">
        <f t="shared" si="41"/>
        <v>206</v>
      </c>
      <c r="P72" s="290" t="str">
        <f t="shared" si="42"/>
        <v>Forensic FirearmsTechnician</v>
      </c>
      <c r="Q72" s="362" cm="1">
        <f t="array" aca="1" ref="Q72" ca="1">ROUND(IF($M72="Y",VLOOKUP($N72,INDIRECT($O$3),Q$8,0)*INDIRECT($N$2),VLOOKUP($N72,INDIRECT($O$3),Q$8,0)),IF(LEFT($C72,1)="N",3,0))</f>
        <v>31.437999999999999</v>
      </c>
      <c r="R72" s="362" cm="1">
        <f t="array" aca="1" ref="R72" ca="1">ROUND(IF($M72="Y",VLOOKUP($N72,INDIRECT($O$3),R$8,0)*INDIRECT($N$2),VLOOKUP($N72,INDIRECT($O$3),R$8,0)),IF(LEFT($C72,1)="N",3,0))</f>
        <v>33.011000000000003</v>
      </c>
      <c r="S72" s="362" cm="1">
        <f t="array" aca="1" ref="S72" ca="1">ROUND(IF($M72="Y",VLOOKUP($N72,INDIRECT($O$3),S$8,0)*INDIRECT($N$2),VLOOKUP($N72,INDIRECT($O$3),S$8,0)),IF(LEFT($C72,1)="N",3,0))</f>
        <v>34.661000000000001</v>
      </c>
      <c r="T72" s="362" cm="1">
        <f t="array" aca="1" ref="T72" ca="1">ROUND(IF($M72="Y",VLOOKUP($N72,INDIRECT($O$3),T$8,0)*INDIRECT($N$2),VLOOKUP($N72,INDIRECT($O$3),T$8,0)),IF(LEFT($C72,1)="N",3,0))</f>
        <v>36.393999999999998</v>
      </c>
      <c r="U72" s="362" cm="1">
        <f t="array" aca="1" ref="U72" ca="1">ROUND(IF($M72="Y",VLOOKUP($N72,INDIRECT($O$3),U$8,0)*INDIRECT($N$2),VLOOKUP($N72,INDIRECT($O$3),U$8,0)),IF(LEFT($C72,1)="N",3,0))</f>
        <v>38.215000000000003</v>
      </c>
      <c r="W72" s="363" t="str">
        <f t="shared" si="52"/>
        <v>Y</v>
      </c>
      <c r="X72" s="313" t="str">
        <f t="shared" si="53"/>
        <v>05062C</v>
      </c>
      <c r="Y72" s="364">
        <f t="shared" si="54"/>
        <v>206</v>
      </c>
      <c r="Z72" s="313" t="str">
        <f t="shared" si="55"/>
        <v>Forensic FirearmsTechnician</v>
      </c>
      <c r="AA72" s="365">
        <f t="shared" ca="1" si="56"/>
        <v>31.437999999999999</v>
      </c>
      <c r="AB72" s="365">
        <f t="shared" ca="1" si="57"/>
        <v>33.011000000000003</v>
      </c>
      <c r="AC72" s="365">
        <f t="shared" ca="1" si="58"/>
        <v>34.661000000000001</v>
      </c>
      <c r="AD72" s="365">
        <f t="shared" ca="1" si="59"/>
        <v>36.393999999999998</v>
      </c>
      <c r="AE72" s="365">
        <f t="shared" ca="1" si="60"/>
        <v>38.215000000000003</v>
      </c>
    </row>
    <row r="73" spans="1:31">
      <c r="A73" s="357" t="s">
        <v>172</v>
      </c>
      <c r="B73" s="358" t="s">
        <v>173</v>
      </c>
      <c r="C73" s="357" t="s">
        <v>43</v>
      </c>
      <c r="D73" s="359" t="s">
        <v>176</v>
      </c>
      <c r="E73" s="357">
        <v>305</v>
      </c>
      <c r="F73" s="357">
        <v>6</v>
      </c>
      <c r="G73" s="360">
        <f t="shared" ca="1" si="35"/>
        <v>29.225999999999999</v>
      </c>
      <c r="H73" s="360">
        <f t="shared" ca="1" si="36"/>
        <v>30.689</v>
      </c>
      <c r="I73" s="360">
        <f t="shared" ca="1" si="37"/>
        <v>32.222000000000001</v>
      </c>
      <c r="J73" s="360">
        <f t="shared" ca="1" si="38"/>
        <v>33.834000000000003</v>
      </c>
      <c r="K73" s="360">
        <f t="shared" ca="1" si="39"/>
        <v>35.524999999999999</v>
      </c>
      <c r="L73" s="321"/>
      <c r="M73" s="293" t="s">
        <v>588</v>
      </c>
      <c r="N73" s="290" t="str">
        <f t="shared" si="40"/>
        <v>05035C</v>
      </c>
      <c r="O73" s="361" t="str">
        <f t="shared" si="41"/>
        <v>083</v>
      </c>
      <c r="P73" s="290" t="str">
        <f t="shared" si="42"/>
        <v>Forensic Technician</v>
      </c>
      <c r="Q73" s="362" cm="1">
        <f t="array" aca="1" ref="Q73" ca="1">ROUND(IF($M73="Y",VLOOKUP($N73,INDIRECT($O$3),Q$8,0)*INDIRECT($N$2),VLOOKUP($N73,INDIRECT($O$3),Q$8,0)),IF(LEFT($C73,1)="N",3,0))</f>
        <v>29.225999999999999</v>
      </c>
      <c r="R73" s="362" cm="1">
        <f t="array" aca="1" ref="R73" ca="1">ROUND(IF($M73="Y",VLOOKUP($N73,INDIRECT($O$3),R$8,0)*INDIRECT($N$2),VLOOKUP($N73,INDIRECT($O$3),R$8,0)),IF(LEFT($C73,1)="N",3,0))</f>
        <v>30.689</v>
      </c>
      <c r="S73" s="362" cm="1">
        <f t="array" aca="1" ref="S73" ca="1">ROUND(IF($M73="Y",VLOOKUP($N73,INDIRECT($O$3),S$8,0)*INDIRECT($N$2),VLOOKUP($N73,INDIRECT($O$3),S$8,0)),IF(LEFT($C73,1)="N",3,0))</f>
        <v>32.222000000000001</v>
      </c>
      <c r="T73" s="362" cm="1">
        <f t="array" aca="1" ref="T73" ca="1">ROUND(IF($M73="Y",VLOOKUP($N73,INDIRECT($O$3),T$8,0)*INDIRECT($N$2),VLOOKUP($N73,INDIRECT($O$3),T$8,0)),IF(LEFT($C73,1)="N",3,0))</f>
        <v>33.834000000000003</v>
      </c>
      <c r="U73" s="362" cm="1">
        <f t="array" aca="1" ref="U73" ca="1">ROUND(IF($M73="Y",VLOOKUP($N73,INDIRECT($O$3),U$8,0)*INDIRECT($N$2),VLOOKUP($N73,INDIRECT($O$3),U$8,0)),IF(LEFT($C73,1)="N",3,0))</f>
        <v>35.524999999999999</v>
      </c>
      <c r="W73" s="363" t="str">
        <f t="shared" si="52"/>
        <v>Y</v>
      </c>
      <c r="X73" s="313" t="str">
        <f t="shared" si="53"/>
        <v>05035C</v>
      </c>
      <c r="Y73" s="364" t="str">
        <f t="shared" si="54"/>
        <v>083</v>
      </c>
      <c r="Z73" s="313" t="str">
        <f t="shared" si="55"/>
        <v>Forensic Technician</v>
      </c>
      <c r="AA73" s="365">
        <f t="shared" ca="1" si="56"/>
        <v>29.225999999999999</v>
      </c>
      <c r="AB73" s="365">
        <f t="shared" ca="1" si="57"/>
        <v>30.689</v>
      </c>
      <c r="AC73" s="365">
        <f t="shared" ca="1" si="58"/>
        <v>32.222000000000001</v>
      </c>
      <c r="AD73" s="365">
        <f t="shared" ca="1" si="59"/>
        <v>33.834000000000003</v>
      </c>
      <c r="AE73" s="365">
        <f t="shared" ca="1" si="60"/>
        <v>35.524999999999999</v>
      </c>
    </row>
    <row r="74" spans="1:31">
      <c r="A74" s="357" t="s">
        <v>177</v>
      </c>
      <c r="B74" s="358" t="s">
        <v>178</v>
      </c>
      <c r="C74" s="357" t="s">
        <v>43</v>
      </c>
      <c r="D74" s="359" t="s">
        <v>179</v>
      </c>
      <c r="E74" s="357">
        <v>288</v>
      </c>
      <c r="F74" s="357">
        <v>6</v>
      </c>
      <c r="G74" s="360">
        <f t="shared" ca="1" si="35"/>
        <v>28.113</v>
      </c>
      <c r="H74" s="360">
        <f t="shared" ca="1" si="36"/>
        <v>29.516999999999999</v>
      </c>
      <c r="I74" s="360">
        <f t="shared" ca="1" si="37"/>
        <v>30.992999999999999</v>
      </c>
      <c r="J74" s="360">
        <f t="shared" ca="1" si="38"/>
        <v>32.542999999999999</v>
      </c>
      <c r="K74" s="360">
        <f t="shared" ca="1" si="39"/>
        <v>34.168999999999997</v>
      </c>
      <c r="L74" s="321"/>
      <c r="M74" s="293" t="s">
        <v>588</v>
      </c>
      <c r="N74" s="290" t="str">
        <f t="shared" si="40"/>
        <v>05330C</v>
      </c>
      <c r="O74" s="361" t="str">
        <f t="shared" si="41"/>
        <v>081</v>
      </c>
      <c r="P74" s="290" t="str">
        <f t="shared" si="42"/>
        <v xml:space="preserve">Graphic Designer I </v>
      </c>
      <c r="Q74" s="362" cm="1">
        <f t="array" aca="1" ref="Q74" ca="1">ROUND(IF($M74="Y",VLOOKUP($N74,INDIRECT($O$3),Q$8,0)*INDIRECT($N$2),VLOOKUP($N74,INDIRECT($O$3),Q$8,0)),IF(LEFT($C74,1)="N",3,0))</f>
        <v>28.113</v>
      </c>
      <c r="R74" s="362" cm="1">
        <f t="array" aca="1" ref="R74" ca="1">ROUND(IF($M74="Y",VLOOKUP($N74,INDIRECT($O$3),R$8,0)*INDIRECT($N$2),VLOOKUP($N74,INDIRECT($O$3),R$8,0)),IF(LEFT($C74,1)="N",3,0))</f>
        <v>29.516999999999999</v>
      </c>
      <c r="S74" s="362" cm="1">
        <f t="array" aca="1" ref="S74" ca="1">ROUND(IF($M74="Y",VLOOKUP($N74,INDIRECT($O$3),S$8,0)*INDIRECT($N$2),VLOOKUP($N74,INDIRECT($O$3),S$8,0)),IF(LEFT($C74,1)="N",3,0))</f>
        <v>30.992999999999999</v>
      </c>
      <c r="T74" s="362" cm="1">
        <f t="array" aca="1" ref="T74" ca="1">ROUND(IF($M74="Y",VLOOKUP($N74,INDIRECT($O$3),T$8,0)*INDIRECT($N$2),VLOOKUP($N74,INDIRECT($O$3),T$8,0)),IF(LEFT($C74,1)="N",3,0))</f>
        <v>32.542999999999999</v>
      </c>
      <c r="U74" s="362" cm="1">
        <f t="array" aca="1" ref="U74" ca="1">ROUND(IF($M74="Y",VLOOKUP($N74,INDIRECT($O$3),U$8,0)*INDIRECT($N$2),VLOOKUP($N74,INDIRECT($O$3),U$8,0)),IF(LEFT($C74,1)="N",3,0))</f>
        <v>34.168999999999997</v>
      </c>
      <c r="W74" s="363" t="str">
        <f t="shared" si="52"/>
        <v>Y</v>
      </c>
      <c r="X74" s="313" t="str">
        <f t="shared" si="53"/>
        <v>05330C</v>
      </c>
      <c r="Y74" s="364" t="str">
        <f t="shared" si="54"/>
        <v>081</v>
      </c>
      <c r="Z74" s="313" t="str">
        <f t="shared" si="55"/>
        <v xml:space="preserve">Graphic Designer I </v>
      </c>
      <c r="AA74" s="365">
        <f t="shared" ca="1" si="56"/>
        <v>28.113</v>
      </c>
      <c r="AB74" s="365">
        <f t="shared" ca="1" si="57"/>
        <v>29.516999999999999</v>
      </c>
      <c r="AC74" s="365">
        <f t="shared" ca="1" si="58"/>
        <v>30.992999999999999</v>
      </c>
      <c r="AD74" s="365">
        <f t="shared" ca="1" si="59"/>
        <v>32.542999999999999</v>
      </c>
      <c r="AE74" s="365">
        <f t="shared" ca="1" si="60"/>
        <v>34.168999999999997</v>
      </c>
    </row>
    <row r="75" spans="1:31">
      <c r="A75" s="357" t="s">
        <v>180</v>
      </c>
      <c r="B75" s="358" t="s">
        <v>181</v>
      </c>
      <c r="C75" s="357" t="s">
        <v>43</v>
      </c>
      <c r="D75" s="359" t="s">
        <v>182</v>
      </c>
      <c r="E75" s="357">
        <v>330</v>
      </c>
      <c r="F75" s="357">
        <v>7</v>
      </c>
      <c r="G75" s="360">
        <f t="shared" ref="G75:G106" ca="1" si="61">Q75</f>
        <v>30.352</v>
      </c>
      <c r="H75" s="360">
        <f t="shared" ref="H75:H106" ca="1" si="62">R75</f>
        <v>31.87</v>
      </c>
      <c r="I75" s="360">
        <f t="shared" ref="I75:I106" ca="1" si="63">S75</f>
        <v>33.463999999999999</v>
      </c>
      <c r="J75" s="360">
        <f t="shared" ref="J75:J106" ca="1" si="64">T75</f>
        <v>35.137999999999998</v>
      </c>
      <c r="K75" s="360">
        <f t="shared" ref="K75:K106" ca="1" si="65">U75</f>
        <v>36.893999999999998</v>
      </c>
      <c r="L75" s="321"/>
      <c r="M75" s="293" t="s">
        <v>588</v>
      </c>
      <c r="N75" s="290" t="str">
        <f t="shared" ref="N75:N106" si="66">A75</f>
        <v>05340C</v>
      </c>
      <c r="O75" s="361" t="str">
        <f t="shared" ref="O75:O106" si="67">B75</f>
        <v>090</v>
      </c>
      <c r="P75" s="290" t="str">
        <f t="shared" ref="P75:P106" si="68">D75</f>
        <v xml:space="preserve">Graphic Designer II </v>
      </c>
      <c r="Q75" s="362" cm="1">
        <f t="array" aca="1" ref="Q75" ca="1">ROUND(IF($M75="Y",VLOOKUP($N75,INDIRECT($O$3),Q$8,0)*INDIRECT($N$2),VLOOKUP($N75,INDIRECT($O$3),Q$8,0)),IF(LEFT($C75,1)="N",3,0))</f>
        <v>30.352</v>
      </c>
      <c r="R75" s="362" cm="1">
        <f t="array" aca="1" ref="R75" ca="1">ROUND(IF($M75="Y",VLOOKUP($N75,INDIRECT($O$3),R$8,0)*INDIRECT($N$2),VLOOKUP($N75,INDIRECT($O$3),R$8,0)),IF(LEFT($C75,1)="N",3,0))</f>
        <v>31.87</v>
      </c>
      <c r="S75" s="362" cm="1">
        <f t="array" aca="1" ref="S75" ca="1">ROUND(IF($M75="Y",VLOOKUP($N75,INDIRECT($O$3),S$8,0)*INDIRECT($N$2),VLOOKUP($N75,INDIRECT($O$3),S$8,0)),IF(LEFT($C75,1)="N",3,0))</f>
        <v>33.463999999999999</v>
      </c>
      <c r="T75" s="362" cm="1">
        <f t="array" aca="1" ref="T75" ca="1">ROUND(IF($M75="Y",VLOOKUP($N75,INDIRECT($O$3),T$8,0)*INDIRECT($N$2),VLOOKUP($N75,INDIRECT($O$3),T$8,0)),IF(LEFT($C75,1)="N",3,0))</f>
        <v>35.137999999999998</v>
      </c>
      <c r="U75" s="362" cm="1">
        <f t="array" aca="1" ref="U75" ca="1">ROUND(IF($M75="Y",VLOOKUP($N75,INDIRECT($O$3),U$8,0)*INDIRECT($N$2),VLOOKUP($N75,INDIRECT($O$3),U$8,0)),IF(LEFT($C75,1)="N",3,0))</f>
        <v>36.893999999999998</v>
      </c>
      <c r="W75" s="363" t="str">
        <f t="shared" si="52"/>
        <v>Y</v>
      </c>
      <c r="X75" s="313" t="str">
        <f t="shared" si="53"/>
        <v>05340C</v>
      </c>
      <c r="Y75" s="364" t="str">
        <f t="shared" si="54"/>
        <v>090</v>
      </c>
      <c r="Z75" s="313" t="str">
        <f t="shared" si="55"/>
        <v xml:space="preserve">Graphic Designer II </v>
      </c>
      <c r="AA75" s="365">
        <f t="shared" ca="1" si="56"/>
        <v>30.352</v>
      </c>
      <c r="AB75" s="365">
        <f t="shared" ca="1" si="57"/>
        <v>31.87</v>
      </c>
      <c r="AC75" s="365">
        <f t="shared" ca="1" si="58"/>
        <v>33.463999999999999</v>
      </c>
      <c r="AD75" s="365">
        <f t="shared" ca="1" si="59"/>
        <v>35.137999999999998</v>
      </c>
      <c r="AE75" s="365">
        <f t="shared" ca="1" si="60"/>
        <v>36.893999999999998</v>
      </c>
    </row>
    <row r="76" spans="1:31">
      <c r="A76" s="372" t="s">
        <v>516</v>
      </c>
      <c r="B76" s="358" t="s">
        <v>517</v>
      </c>
      <c r="C76" s="357" t="s">
        <v>43</v>
      </c>
      <c r="D76" s="359" t="s">
        <v>515</v>
      </c>
      <c r="E76" s="357">
        <v>273</v>
      </c>
      <c r="F76" s="357">
        <v>6</v>
      </c>
      <c r="G76" s="360">
        <f t="shared" ca="1" si="61"/>
        <v>27.016999999999999</v>
      </c>
      <c r="H76" s="360">
        <f t="shared" ca="1" si="62"/>
        <v>28.363</v>
      </c>
      <c r="I76" s="360">
        <f t="shared" ca="1" si="63"/>
        <v>29.786999999999999</v>
      </c>
      <c r="J76" s="360">
        <f t="shared" ca="1" si="64"/>
        <v>31.277000000000001</v>
      </c>
      <c r="K76" s="360">
        <f t="shared" ca="1" si="65"/>
        <v>32.837000000000003</v>
      </c>
      <c r="L76" s="321"/>
      <c r="M76" s="293" t="s">
        <v>588</v>
      </c>
      <c r="N76" s="290" t="str">
        <f t="shared" si="66"/>
        <v xml:space="preserve">52979C </v>
      </c>
      <c r="O76" s="361" t="str">
        <f t="shared" si="67"/>
        <v>145</v>
      </c>
      <c r="P76" s="290" t="str">
        <f t="shared" si="68"/>
        <v>Guest Services Support Technician</v>
      </c>
      <c r="Q76" s="362" cm="1">
        <f t="array" aca="1" ref="Q76" ca="1">ROUND(IF($M76="Y",VLOOKUP($N76,INDIRECT($O$3),Q$8,0)*INDIRECT($N$2),VLOOKUP($N76,INDIRECT($O$3),Q$8,0)),IF(LEFT($C76,1)="N",3,0))</f>
        <v>27.016999999999999</v>
      </c>
      <c r="R76" s="362" cm="1">
        <f t="array" aca="1" ref="R76" ca="1">ROUND(IF($M76="Y",VLOOKUP($N76,INDIRECT($O$3),R$8,0)*INDIRECT($N$2),VLOOKUP($N76,INDIRECT($O$3),R$8,0)),IF(LEFT($C76,1)="N",3,0))</f>
        <v>28.363</v>
      </c>
      <c r="S76" s="362" cm="1">
        <f t="array" aca="1" ref="S76" ca="1">ROUND(IF($M76="Y",VLOOKUP($N76,INDIRECT($O$3),S$8,0)*INDIRECT($N$2),VLOOKUP($N76,INDIRECT($O$3),S$8,0)),IF(LEFT($C76,1)="N",3,0))</f>
        <v>29.786999999999999</v>
      </c>
      <c r="T76" s="362" cm="1">
        <f t="array" aca="1" ref="T76" ca="1">ROUND(IF($M76="Y",VLOOKUP($N76,INDIRECT($O$3),T$8,0)*INDIRECT($N$2),VLOOKUP($N76,INDIRECT($O$3),T$8,0)),IF(LEFT($C76,1)="N",3,0))</f>
        <v>31.277000000000001</v>
      </c>
      <c r="U76" s="362" cm="1">
        <f t="array" aca="1" ref="U76" ca="1">ROUND(IF($M76="Y",VLOOKUP($N76,INDIRECT($O$3),U$8,0)*INDIRECT($N$2),VLOOKUP($N76,INDIRECT($O$3),U$8,0)),IF(LEFT($C76,1)="N",3,0))</f>
        <v>32.837000000000003</v>
      </c>
      <c r="W76" s="363" t="str">
        <f t="shared" si="52"/>
        <v>Y</v>
      </c>
      <c r="X76" s="313" t="str">
        <f t="shared" si="53"/>
        <v xml:space="preserve">52979C </v>
      </c>
      <c r="Y76" s="364" t="str">
        <f t="shared" si="54"/>
        <v>145</v>
      </c>
      <c r="Z76" s="313" t="str">
        <f t="shared" si="55"/>
        <v>Guest Services Support Technician</v>
      </c>
      <c r="AA76" s="365">
        <f t="shared" ca="1" si="56"/>
        <v>27.016999999999999</v>
      </c>
      <c r="AB76" s="365">
        <f t="shared" ca="1" si="57"/>
        <v>28.363</v>
      </c>
      <c r="AC76" s="365">
        <f t="shared" ca="1" si="58"/>
        <v>29.786999999999999</v>
      </c>
      <c r="AD76" s="365">
        <f t="shared" ca="1" si="59"/>
        <v>31.277000000000001</v>
      </c>
      <c r="AE76" s="365">
        <f t="shared" ca="1" si="60"/>
        <v>32.837000000000003</v>
      </c>
    </row>
    <row r="77" spans="1:31">
      <c r="A77" s="357" t="s">
        <v>526</v>
      </c>
      <c r="B77" s="358">
        <v>124</v>
      </c>
      <c r="C77" s="357" t="s">
        <v>43</v>
      </c>
      <c r="D77" s="359" t="s">
        <v>527</v>
      </c>
      <c r="E77" s="357">
        <v>410</v>
      </c>
      <c r="F77" s="357">
        <v>9</v>
      </c>
      <c r="G77" s="360">
        <f t="shared" ca="1" si="61"/>
        <v>37.034999999999997</v>
      </c>
      <c r="H77" s="360">
        <f t="shared" ca="1" si="62"/>
        <v>38.887</v>
      </c>
      <c r="I77" s="360">
        <f t="shared" ca="1" si="63"/>
        <v>40.832000000000001</v>
      </c>
      <c r="J77" s="360">
        <f t="shared" ca="1" si="64"/>
        <v>42.872999999999998</v>
      </c>
      <c r="K77" s="360">
        <f t="shared" ca="1" si="65"/>
        <v>45.017000000000003</v>
      </c>
      <c r="L77" s="321"/>
      <c r="M77" s="293" t="s">
        <v>588</v>
      </c>
      <c r="N77" s="290" t="str">
        <f t="shared" si="66"/>
        <v>59404C</v>
      </c>
      <c r="O77" s="361">
        <f t="shared" si="67"/>
        <v>124</v>
      </c>
      <c r="P77" s="290" t="str">
        <f t="shared" si="68"/>
        <v>Healthy Homes Inspections Coordinator</v>
      </c>
      <c r="Q77" s="362" cm="1">
        <f t="array" aca="1" ref="Q77" ca="1">ROUND(IF($M77="Y",VLOOKUP($N77,INDIRECT($O$3),Q$8,0)*INDIRECT($N$2),VLOOKUP($N77,INDIRECT($O$3),Q$8,0)),IF(LEFT($C77,1)="N",3,0))</f>
        <v>37.034999999999997</v>
      </c>
      <c r="R77" s="362" cm="1">
        <f t="array" aca="1" ref="R77" ca="1">ROUND(IF($M77="Y",VLOOKUP($N77,INDIRECT($O$3),R$8,0)*INDIRECT($N$2),VLOOKUP($N77,INDIRECT($O$3),R$8,0)),IF(LEFT($C77,1)="N",3,0))</f>
        <v>38.887</v>
      </c>
      <c r="S77" s="362" cm="1">
        <f t="array" aca="1" ref="S77" ca="1">ROUND(IF($M77="Y",VLOOKUP($N77,INDIRECT($O$3),S$8,0)*INDIRECT($N$2),VLOOKUP($N77,INDIRECT($O$3),S$8,0)),IF(LEFT($C77,1)="N",3,0))</f>
        <v>40.832000000000001</v>
      </c>
      <c r="T77" s="362" cm="1">
        <f t="array" aca="1" ref="T77" ca="1">ROUND(IF($M77="Y",VLOOKUP($N77,INDIRECT($O$3),T$8,0)*INDIRECT($N$2),VLOOKUP($N77,INDIRECT($O$3),T$8,0)),IF(LEFT($C77,1)="N",3,0))</f>
        <v>42.872999999999998</v>
      </c>
      <c r="U77" s="362" cm="1">
        <f t="array" aca="1" ref="U77" ca="1">ROUND(IF($M77="Y",VLOOKUP($N77,INDIRECT($O$3),U$8,0)*INDIRECT($N$2),VLOOKUP($N77,INDIRECT($O$3),U$8,0)),IF(LEFT($C77,1)="N",3,0))</f>
        <v>45.017000000000003</v>
      </c>
      <c r="W77" s="363" t="str">
        <f t="shared" si="52"/>
        <v>Y</v>
      </c>
      <c r="X77" s="313" t="str">
        <f t="shared" si="53"/>
        <v>59404C</v>
      </c>
      <c r="Y77" s="364">
        <f t="shared" si="54"/>
        <v>124</v>
      </c>
      <c r="Z77" s="313" t="str">
        <f t="shared" si="55"/>
        <v>Healthy Homes Inspections Coordinator</v>
      </c>
      <c r="AA77" s="365">
        <f t="shared" ca="1" si="56"/>
        <v>37.034999999999997</v>
      </c>
      <c r="AB77" s="365">
        <f t="shared" ca="1" si="57"/>
        <v>38.887</v>
      </c>
      <c r="AC77" s="365">
        <f t="shared" ca="1" si="58"/>
        <v>40.832000000000001</v>
      </c>
      <c r="AD77" s="365">
        <f t="shared" ca="1" si="59"/>
        <v>42.872999999999998</v>
      </c>
      <c r="AE77" s="365">
        <f t="shared" ca="1" si="60"/>
        <v>45.017000000000003</v>
      </c>
    </row>
    <row r="78" spans="1:31">
      <c r="A78" s="357" t="s">
        <v>183</v>
      </c>
      <c r="B78" s="358" t="s">
        <v>703</v>
      </c>
      <c r="C78" s="357" t="s">
        <v>43</v>
      </c>
      <c r="D78" s="359" t="s">
        <v>185</v>
      </c>
      <c r="E78" s="357">
        <v>285</v>
      </c>
      <c r="F78" s="357">
        <v>6</v>
      </c>
      <c r="G78" s="360">
        <f t="shared" ca="1" si="61"/>
        <v>29.175000000000001</v>
      </c>
      <c r="H78" s="360">
        <f t="shared" ca="1" si="62"/>
        <v>30.635000000000002</v>
      </c>
      <c r="I78" s="360">
        <f t="shared" ca="1" si="63"/>
        <v>32.167000000000002</v>
      </c>
      <c r="J78" s="360">
        <f t="shared" ca="1" si="64"/>
        <v>33.776000000000003</v>
      </c>
      <c r="K78" s="360">
        <f t="shared" ca="1" si="65"/>
        <v>35.463999999999999</v>
      </c>
      <c r="L78" s="321"/>
      <c r="M78" s="293" t="s">
        <v>588</v>
      </c>
      <c r="N78" s="290" t="str">
        <f t="shared" si="66"/>
        <v>05412C</v>
      </c>
      <c r="O78" s="361" t="str">
        <f t="shared" si="67"/>
        <v>156</v>
      </c>
      <c r="P78" s="290" t="str">
        <f t="shared" si="68"/>
        <v xml:space="preserve">HR Associate </v>
      </c>
      <c r="Q78" s="362" cm="1">
        <f t="array" aca="1" ref="Q78" ca="1">ROUND(IF($M78="Y",VLOOKUP($N78,INDIRECT($O$3),Q$8,0)*INDIRECT($N$2),VLOOKUP($N78,INDIRECT($O$3),Q$8,0)),IF(LEFT($C78,1)="N",3,0))</f>
        <v>29.175000000000001</v>
      </c>
      <c r="R78" s="362" cm="1">
        <f t="array" aca="1" ref="R78" ca="1">ROUND(IF($M78="Y",VLOOKUP($N78,INDIRECT($O$3),R$8,0)*INDIRECT($N$2),VLOOKUP($N78,INDIRECT($O$3),R$8,0)),IF(LEFT($C78,1)="N",3,0))</f>
        <v>30.635000000000002</v>
      </c>
      <c r="S78" s="362" cm="1">
        <f t="array" aca="1" ref="S78" ca="1">ROUND(IF($M78="Y",VLOOKUP($N78,INDIRECT($O$3),S$8,0)*INDIRECT($N$2),VLOOKUP($N78,INDIRECT($O$3),S$8,0)),IF(LEFT($C78,1)="N",3,0))</f>
        <v>32.167000000000002</v>
      </c>
      <c r="T78" s="362" cm="1">
        <f t="array" aca="1" ref="T78" ca="1">ROUND(IF($M78="Y",VLOOKUP($N78,INDIRECT($O$3),T$8,0)*INDIRECT($N$2),VLOOKUP($N78,INDIRECT($O$3),T$8,0)),IF(LEFT($C78,1)="N",3,0))</f>
        <v>33.776000000000003</v>
      </c>
      <c r="U78" s="362" cm="1">
        <f t="array" aca="1" ref="U78" ca="1">ROUND(IF($M78="Y",VLOOKUP($N78,INDIRECT($O$3),U$8,0)*INDIRECT($N$2),VLOOKUP($N78,INDIRECT($O$3),U$8,0)),IF(LEFT($C78,1)="N",3,0))</f>
        <v>35.463999999999999</v>
      </c>
      <c r="W78" s="363" t="str">
        <f t="shared" si="52"/>
        <v>Y</v>
      </c>
      <c r="X78" s="313" t="str">
        <f t="shared" si="53"/>
        <v>05412C</v>
      </c>
      <c r="Y78" s="364" t="str">
        <f t="shared" si="54"/>
        <v>156</v>
      </c>
      <c r="Z78" s="313" t="str">
        <f t="shared" si="55"/>
        <v xml:space="preserve">HR Associate </v>
      </c>
      <c r="AA78" s="365">
        <f t="shared" ca="1" si="56"/>
        <v>29.175000000000001</v>
      </c>
      <c r="AB78" s="365">
        <f t="shared" ca="1" si="57"/>
        <v>30.635000000000002</v>
      </c>
      <c r="AC78" s="365">
        <f t="shared" ca="1" si="58"/>
        <v>32.167000000000002</v>
      </c>
      <c r="AD78" s="365">
        <f t="shared" ca="1" si="59"/>
        <v>33.776000000000003</v>
      </c>
      <c r="AE78" s="365">
        <f t="shared" ca="1" si="60"/>
        <v>35.463999999999999</v>
      </c>
    </row>
    <row r="79" spans="1:31">
      <c r="A79" s="357" t="s">
        <v>186</v>
      </c>
      <c r="B79" s="358">
        <v>209</v>
      </c>
      <c r="C79" s="357" t="s">
        <v>43</v>
      </c>
      <c r="D79" s="359" t="s">
        <v>187</v>
      </c>
      <c r="E79" s="357">
        <v>380</v>
      </c>
      <c r="F79" s="357">
        <v>8</v>
      </c>
      <c r="G79" s="360">
        <f t="shared" ca="1" si="61"/>
        <v>34.805</v>
      </c>
      <c r="H79" s="360">
        <f t="shared" ca="1" si="62"/>
        <v>36.545000000000002</v>
      </c>
      <c r="I79" s="360">
        <f t="shared" ca="1" si="63"/>
        <v>38.372999999999998</v>
      </c>
      <c r="J79" s="360">
        <f t="shared" ca="1" si="64"/>
        <v>40.292000000000002</v>
      </c>
      <c r="K79" s="360">
        <f t="shared" ca="1" si="65"/>
        <v>42.305999999999997</v>
      </c>
      <c r="L79" s="321"/>
      <c r="M79" s="293" t="s">
        <v>588</v>
      </c>
      <c r="N79" s="290" t="str">
        <f t="shared" si="66"/>
        <v>05466C</v>
      </c>
      <c r="O79" s="361">
        <f t="shared" si="67"/>
        <v>209</v>
      </c>
      <c r="P79" s="290" t="str">
        <f t="shared" si="68"/>
        <v xml:space="preserve">Inspector Board and Lodging </v>
      </c>
      <c r="Q79" s="362" cm="1">
        <f t="array" aca="1" ref="Q79" ca="1">ROUND(IF($M79="Y",VLOOKUP($N79,INDIRECT($O$3),Q$8,0)*INDIRECT($N$2),VLOOKUP($N79,INDIRECT($O$3),Q$8,0)),IF(LEFT($C79,1)="N",3,0))</f>
        <v>34.805</v>
      </c>
      <c r="R79" s="362" cm="1">
        <f t="array" aca="1" ref="R79" ca="1">ROUND(IF($M79="Y",VLOOKUP($N79,INDIRECT($O$3),R$8,0)*INDIRECT($N$2),VLOOKUP($N79,INDIRECT($O$3),R$8,0)),IF(LEFT($C79,1)="N",3,0))</f>
        <v>36.545000000000002</v>
      </c>
      <c r="S79" s="362" cm="1">
        <f t="array" aca="1" ref="S79" ca="1">ROUND(IF($M79="Y",VLOOKUP($N79,INDIRECT($O$3),S$8,0)*INDIRECT($N$2),VLOOKUP($N79,INDIRECT($O$3),S$8,0)),IF(LEFT($C79,1)="N",3,0))</f>
        <v>38.372999999999998</v>
      </c>
      <c r="T79" s="362" cm="1">
        <f t="array" aca="1" ref="T79" ca="1">ROUND(IF($M79="Y",VLOOKUP($N79,INDIRECT($O$3),T$8,0)*INDIRECT($N$2),VLOOKUP($N79,INDIRECT($O$3),T$8,0)),IF(LEFT($C79,1)="N",3,0))</f>
        <v>40.292000000000002</v>
      </c>
      <c r="U79" s="362" cm="1">
        <f t="array" aca="1" ref="U79" ca="1">ROUND(IF($M79="Y",VLOOKUP($N79,INDIRECT($O$3),U$8,0)*INDIRECT($N$2),VLOOKUP($N79,INDIRECT($O$3),U$8,0)),IF(LEFT($C79,1)="N",3,0))</f>
        <v>42.305999999999997</v>
      </c>
      <c r="W79" s="363" t="str">
        <f t="shared" si="52"/>
        <v>Y</v>
      </c>
      <c r="X79" s="313" t="str">
        <f t="shared" si="53"/>
        <v>05466C</v>
      </c>
      <c r="Y79" s="364">
        <f t="shared" si="54"/>
        <v>209</v>
      </c>
      <c r="Z79" s="313" t="str">
        <f t="shared" si="55"/>
        <v xml:space="preserve">Inspector Board and Lodging </v>
      </c>
      <c r="AA79" s="365">
        <f t="shared" ca="1" si="56"/>
        <v>34.805</v>
      </c>
      <c r="AB79" s="365">
        <f t="shared" ca="1" si="57"/>
        <v>36.545000000000002</v>
      </c>
      <c r="AC79" s="365">
        <f t="shared" ca="1" si="58"/>
        <v>38.372999999999998</v>
      </c>
      <c r="AD79" s="365">
        <f t="shared" ca="1" si="59"/>
        <v>40.292000000000002</v>
      </c>
      <c r="AE79" s="365">
        <f t="shared" ca="1" si="60"/>
        <v>42.305999999999997</v>
      </c>
    </row>
    <row r="80" spans="1:31">
      <c r="A80" s="357" t="s">
        <v>188</v>
      </c>
      <c r="B80" s="358" t="s">
        <v>121</v>
      </c>
      <c r="C80" s="357" t="s">
        <v>43</v>
      </c>
      <c r="D80" s="359" t="s">
        <v>189</v>
      </c>
      <c r="E80" s="357">
        <v>323</v>
      </c>
      <c r="F80" s="357">
        <v>7</v>
      </c>
      <c r="G80" s="360">
        <f t="shared" ca="1" si="61"/>
        <v>30.352</v>
      </c>
      <c r="H80" s="360">
        <f t="shared" ca="1" si="62"/>
        <v>31.87</v>
      </c>
      <c r="I80" s="360">
        <f t="shared" ca="1" si="63"/>
        <v>33.463999999999999</v>
      </c>
      <c r="J80" s="360">
        <f t="shared" ca="1" si="64"/>
        <v>35.137999999999998</v>
      </c>
      <c r="K80" s="360">
        <f t="shared" ca="1" si="65"/>
        <v>36.895000000000003</v>
      </c>
      <c r="L80" s="321"/>
      <c r="M80" s="293" t="s">
        <v>588</v>
      </c>
      <c r="N80" s="290" t="str">
        <f t="shared" si="66"/>
        <v>05500C</v>
      </c>
      <c r="O80" s="361" t="str">
        <f t="shared" si="67"/>
        <v>084</v>
      </c>
      <c r="P80" s="290" t="str">
        <f t="shared" si="68"/>
        <v>Inspector Environmental I</v>
      </c>
      <c r="Q80" s="362" cm="1">
        <f t="array" aca="1" ref="Q80" ca="1">ROUND(IF($M80="Y",VLOOKUP($N80,INDIRECT($O$3),Q$8,0)*INDIRECT($N$2),VLOOKUP($N80,INDIRECT($O$3),Q$8,0)),IF(LEFT($C80,1)="N",3,0))</f>
        <v>30.352</v>
      </c>
      <c r="R80" s="362" cm="1">
        <f t="array" aca="1" ref="R80" ca="1">ROUND(IF($M80="Y",VLOOKUP($N80,INDIRECT($O$3),R$8,0)*INDIRECT($N$2),VLOOKUP($N80,INDIRECT($O$3),R$8,0)),IF(LEFT($C80,1)="N",3,0))</f>
        <v>31.87</v>
      </c>
      <c r="S80" s="362" cm="1">
        <f t="array" aca="1" ref="S80" ca="1">ROUND(IF($M80="Y",VLOOKUP($N80,INDIRECT($O$3),S$8,0)*INDIRECT($N$2),VLOOKUP($N80,INDIRECT($O$3),S$8,0)),IF(LEFT($C80,1)="N",3,0))</f>
        <v>33.463999999999999</v>
      </c>
      <c r="T80" s="362" cm="1">
        <f t="array" aca="1" ref="T80" ca="1">ROUND(IF($M80="Y",VLOOKUP($N80,INDIRECT($O$3),T$8,0)*INDIRECT($N$2),VLOOKUP($N80,INDIRECT($O$3),T$8,0)),IF(LEFT($C80,1)="N",3,0))</f>
        <v>35.137999999999998</v>
      </c>
      <c r="U80" s="362" cm="1">
        <f t="array" aca="1" ref="U80" ca="1">ROUND(IF($M80="Y",VLOOKUP($N80,INDIRECT($O$3),U$8,0)*INDIRECT($N$2),VLOOKUP($N80,INDIRECT($O$3),U$8,0)),IF(LEFT($C80,1)="N",3,0))</f>
        <v>36.895000000000003</v>
      </c>
      <c r="W80" s="363" t="str">
        <f t="shared" si="52"/>
        <v>Y</v>
      </c>
      <c r="X80" s="313" t="str">
        <f t="shared" si="53"/>
        <v>05500C</v>
      </c>
      <c r="Y80" s="364" t="str">
        <f t="shared" si="54"/>
        <v>084</v>
      </c>
      <c r="Z80" s="313" t="str">
        <f t="shared" si="55"/>
        <v>Inspector Environmental I</v>
      </c>
      <c r="AA80" s="365">
        <f t="shared" ca="1" si="56"/>
        <v>30.352</v>
      </c>
      <c r="AB80" s="365">
        <f t="shared" ca="1" si="57"/>
        <v>31.87</v>
      </c>
      <c r="AC80" s="365">
        <f t="shared" ca="1" si="58"/>
        <v>33.463999999999999</v>
      </c>
      <c r="AD80" s="365">
        <f t="shared" ca="1" si="59"/>
        <v>35.137999999999998</v>
      </c>
      <c r="AE80" s="365">
        <f t="shared" ca="1" si="60"/>
        <v>36.895000000000003</v>
      </c>
    </row>
    <row r="81" spans="1:31">
      <c r="A81" s="357" t="s">
        <v>190</v>
      </c>
      <c r="B81" s="358" t="s">
        <v>94</v>
      </c>
      <c r="C81" s="357" t="s">
        <v>43</v>
      </c>
      <c r="D81" s="359" t="s">
        <v>191</v>
      </c>
      <c r="E81" s="357">
        <v>368</v>
      </c>
      <c r="F81" s="357">
        <v>8</v>
      </c>
      <c r="G81" s="360">
        <f t="shared" ca="1" si="61"/>
        <v>34.194000000000003</v>
      </c>
      <c r="H81" s="360">
        <f t="shared" ca="1" si="62"/>
        <v>35.904000000000003</v>
      </c>
      <c r="I81" s="360">
        <f t="shared" ca="1" si="63"/>
        <v>37.698</v>
      </c>
      <c r="J81" s="360">
        <f t="shared" ca="1" si="64"/>
        <v>39.582999999999998</v>
      </c>
      <c r="K81" s="360">
        <f t="shared" ca="1" si="65"/>
        <v>41.564</v>
      </c>
      <c r="L81" s="321"/>
      <c r="M81" s="293" t="s">
        <v>588</v>
      </c>
      <c r="N81" s="290" t="str">
        <f t="shared" si="66"/>
        <v>05510C</v>
      </c>
      <c r="O81" s="361" t="str">
        <f t="shared" si="67"/>
        <v>099</v>
      </c>
      <c r="P81" s="290" t="str">
        <f t="shared" si="68"/>
        <v xml:space="preserve">Inspector Environmental II </v>
      </c>
      <c r="Q81" s="362" cm="1">
        <f t="array" aca="1" ref="Q81" ca="1">ROUND(IF($M81="Y",VLOOKUP($N81,INDIRECT($O$3),Q$8,0)*INDIRECT($N$2),VLOOKUP($N81,INDIRECT($O$3),Q$8,0)),IF(LEFT($C81,1)="N",3,0))</f>
        <v>34.194000000000003</v>
      </c>
      <c r="R81" s="362" cm="1">
        <f t="array" aca="1" ref="R81" ca="1">ROUND(IF($M81="Y",VLOOKUP($N81,INDIRECT($O$3),R$8,0)*INDIRECT($N$2),VLOOKUP($N81,INDIRECT($O$3),R$8,0)),IF(LEFT($C81,1)="N",3,0))</f>
        <v>35.904000000000003</v>
      </c>
      <c r="S81" s="362" cm="1">
        <f t="array" aca="1" ref="S81" ca="1">ROUND(IF($M81="Y",VLOOKUP($N81,INDIRECT($O$3),S$8,0)*INDIRECT($N$2),VLOOKUP($N81,INDIRECT($O$3),S$8,0)),IF(LEFT($C81,1)="N",3,0))</f>
        <v>37.698</v>
      </c>
      <c r="T81" s="362" cm="1">
        <f t="array" aca="1" ref="T81" ca="1">ROUND(IF($M81="Y",VLOOKUP($N81,INDIRECT($O$3),T$8,0)*INDIRECT($N$2),VLOOKUP($N81,INDIRECT($O$3),T$8,0)),IF(LEFT($C81,1)="N",3,0))</f>
        <v>39.582999999999998</v>
      </c>
      <c r="U81" s="362" cm="1">
        <f t="array" aca="1" ref="U81" ca="1">ROUND(IF($M81="Y",VLOOKUP($N81,INDIRECT($O$3),U$8,0)*INDIRECT($N$2),VLOOKUP($N81,INDIRECT($O$3),U$8,0)),IF(LEFT($C81,1)="N",3,0))</f>
        <v>41.564</v>
      </c>
      <c r="W81" s="363" t="str">
        <f t="shared" si="52"/>
        <v>Y</v>
      </c>
      <c r="X81" s="313" t="str">
        <f t="shared" si="53"/>
        <v>05510C</v>
      </c>
      <c r="Y81" s="364" t="str">
        <f t="shared" si="54"/>
        <v>099</v>
      </c>
      <c r="Z81" s="313" t="str">
        <f t="shared" si="55"/>
        <v xml:space="preserve">Inspector Environmental II </v>
      </c>
      <c r="AA81" s="365">
        <f t="shared" ca="1" si="56"/>
        <v>34.194000000000003</v>
      </c>
      <c r="AB81" s="365">
        <f t="shared" ca="1" si="57"/>
        <v>35.904000000000003</v>
      </c>
      <c r="AC81" s="365">
        <f t="shared" ca="1" si="58"/>
        <v>37.698</v>
      </c>
      <c r="AD81" s="365">
        <f t="shared" ca="1" si="59"/>
        <v>39.582999999999998</v>
      </c>
      <c r="AE81" s="365">
        <f t="shared" ca="1" si="60"/>
        <v>41.564</v>
      </c>
    </row>
    <row r="82" spans="1:31">
      <c r="A82" s="357" t="s">
        <v>192</v>
      </c>
      <c r="B82" s="358" t="s">
        <v>121</v>
      </c>
      <c r="C82" s="357" t="s">
        <v>43</v>
      </c>
      <c r="D82" s="359" t="s">
        <v>193</v>
      </c>
      <c r="E82" s="357">
        <v>323</v>
      </c>
      <c r="F82" s="357">
        <v>7</v>
      </c>
      <c r="G82" s="360">
        <f t="shared" ca="1" si="61"/>
        <v>30.352</v>
      </c>
      <c r="H82" s="360">
        <f t="shared" ca="1" si="62"/>
        <v>31.87</v>
      </c>
      <c r="I82" s="360">
        <f t="shared" ca="1" si="63"/>
        <v>33.463999999999999</v>
      </c>
      <c r="J82" s="360">
        <f t="shared" ca="1" si="64"/>
        <v>35.137999999999998</v>
      </c>
      <c r="K82" s="360">
        <f t="shared" ca="1" si="65"/>
        <v>36.895000000000003</v>
      </c>
      <c r="L82" s="321"/>
      <c r="M82" s="293" t="s">
        <v>588</v>
      </c>
      <c r="N82" s="290" t="str">
        <f t="shared" si="66"/>
        <v>05570C</v>
      </c>
      <c r="O82" s="361" t="str">
        <f t="shared" si="67"/>
        <v>084</v>
      </c>
      <c r="P82" s="290" t="str">
        <f t="shared" si="68"/>
        <v xml:space="preserve">Inspector Housing I </v>
      </c>
      <c r="Q82" s="362" cm="1">
        <f t="array" aca="1" ref="Q82" ca="1">ROUND(IF($M82="Y",VLOOKUP($N82,INDIRECT($O$3),Q$8,0)*INDIRECT($N$2),VLOOKUP($N82,INDIRECT($O$3),Q$8,0)),IF(LEFT($C82,1)="N",3,0))</f>
        <v>30.352</v>
      </c>
      <c r="R82" s="362" cm="1">
        <f t="array" aca="1" ref="R82" ca="1">ROUND(IF($M82="Y",VLOOKUP($N82,INDIRECT($O$3),R$8,0)*INDIRECT($N$2),VLOOKUP($N82,INDIRECT($O$3),R$8,0)),IF(LEFT($C82,1)="N",3,0))</f>
        <v>31.87</v>
      </c>
      <c r="S82" s="362" cm="1">
        <f t="array" aca="1" ref="S82" ca="1">ROUND(IF($M82="Y",VLOOKUP($N82,INDIRECT($O$3),S$8,0)*INDIRECT($N$2),VLOOKUP($N82,INDIRECT($O$3),S$8,0)),IF(LEFT($C82,1)="N",3,0))</f>
        <v>33.463999999999999</v>
      </c>
      <c r="T82" s="362" cm="1">
        <f t="array" aca="1" ref="T82" ca="1">ROUND(IF($M82="Y",VLOOKUP($N82,INDIRECT($O$3),T$8,0)*INDIRECT($N$2),VLOOKUP($N82,INDIRECT($O$3),T$8,0)),IF(LEFT($C82,1)="N",3,0))</f>
        <v>35.137999999999998</v>
      </c>
      <c r="U82" s="362" cm="1">
        <f t="array" aca="1" ref="U82" ca="1">ROUND(IF($M82="Y",VLOOKUP($N82,INDIRECT($O$3),U$8,0)*INDIRECT($N$2),VLOOKUP($N82,INDIRECT($O$3),U$8,0)),IF(LEFT($C82,1)="N",3,0))</f>
        <v>36.895000000000003</v>
      </c>
      <c r="W82" s="363" t="str">
        <f t="shared" si="52"/>
        <v>Y</v>
      </c>
      <c r="X82" s="313" t="str">
        <f t="shared" si="53"/>
        <v>05570C</v>
      </c>
      <c r="Y82" s="364" t="str">
        <f t="shared" si="54"/>
        <v>084</v>
      </c>
      <c r="Z82" s="313" t="str">
        <f t="shared" si="55"/>
        <v xml:space="preserve">Inspector Housing I </v>
      </c>
      <c r="AA82" s="365">
        <f t="shared" ca="1" si="56"/>
        <v>30.352</v>
      </c>
      <c r="AB82" s="365">
        <f t="shared" ca="1" si="57"/>
        <v>31.87</v>
      </c>
      <c r="AC82" s="365">
        <f t="shared" ca="1" si="58"/>
        <v>33.463999999999999</v>
      </c>
      <c r="AD82" s="365">
        <f t="shared" ca="1" si="59"/>
        <v>35.137999999999998</v>
      </c>
      <c r="AE82" s="365">
        <f t="shared" ca="1" si="60"/>
        <v>36.895000000000003</v>
      </c>
    </row>
    <row r="83" spans="1:31">
      <c r="A83" s="357" t="s">
        <v>194</v>
      </c>
      <c r="B83" s="358" t="s">
        <v>94</v>
      </c>
      <c r="C83" s="357" t="s">
        <v>43</v>
      </c>
      <c r="D83" s="359" t="s">
        <v>195</v>
      </c>
      <c r="E83" s="357">
        <v>365</v>
      </c>
      <c r="F83" s="357">
        <v>8</v>
      </c>
      <c r="G83" s="360">
        <f t="shared" ca="1" si="61"/>
        <v>34.194000000000003</v>
      </c>
      <c r="H83" s="360">
        <f t="shared" ca="1" si="62"/>
        <v>35.904000000000003</v>
      </c>
      <c r="I83" s="360">
        <f t="shared" ca="1" si="63"/>
        <v>37.698</v>
      </c>
      <c r="J83" s="360">
        <f t="shared" ca="1" si="64"/>
        <v>39.582999999999998</v>
      </c>
      <c r="K83" s="360">
        <f t="shared" ca="1" si="65"/>
        <v>41.564</v>
      </c>
      <c r="L83" s="321"/>
      <c r="M83" s="293" t="s">
        <v>588</v>
      </c>
      <c r="N83" s="290" t="str">
        <f t="shared" si="66"/>
        <v>05580C</v>
      </c>
      <c r="O83" s="361" t="str">
        <f t="shared" si="67"/>
        <v>099</v>
      </c>
      <c r="P83" s="290" t="str">
        <f t="shared" si="68"/>
        <v xml:space="preserve">Inspector Housing II </v>
      </c>
      <c r="Q83" s="362" cm="1">
        <f t="array" aca="1" ref="Q83" ca="1">ROUND(IF($M83="Y",VLOOKUP($N83,INDIRECT($O$3),Q$8,0)*INDIRECT($N$2),VLOOKUP($N83,INDIRECT($O$3),Q$8,0)),IF(LEFT($C83,1)="N",3,0))</f>
        <v>34.194000000000003</v>
      </c>
      <c r="R83" s="362" cm="1">
        <f t="array" aca="1" ref="R83" ca="1">ROUND(IF($M83="Y",VLOOKUP($N83,INDIRECT($O$3),R$8,0)*INDIRECT($N$2),VLOOKUP($N83,INDIRECT($O$3),R$8,0)),IF(LEFT($C83,1)="N",3,0))</f>
        <v>35.904000000000003</v>
      </c>
      <c r="S83" s="362" cm="1">
        <f t="array" aca="1" ref="S83" ca="1">ROUND(IF($M83="Y",VLOOKUP($N83,INDIRECT($O$3),S$8,0)*INDIRECT($N$2),VLOOKUP($N83,INDIRECT($O$3),S$8,0)),IF(LEFT($C83,1)="N",3,0))</f>
        <v>37.698</v>
      </c>
      <c r="T83" s="362" cm="1">
        <f t="array" aca="1" ref="T83" ca="1">ROUND(IF($M83="Y",VLOOKUP($N83,INDIRECT($O$3),T$8,0)*INDIRECT($N$2),VLOOKUP($N83,INDIRECT($O$3),T$8,0)),IF(LEFT($C83,1)="N",3,0))</f>
        <v>39.582999999999998</v>
      </c>
      <c r="U83" s="362" cm="1">
        <f t="array" aca="1" ref="U83" ca="1">ROUND(IF($M83="Y",VLOOKUP($N83,INDIRECT($O$3),U$8,0)*INDIRECT($N$2),VLOOKUP($N83,INDIRECT($O$3),U$8,0)),IF(LEFT($C83,1)="N",3,0))</f>
        <v>41.564</v>
      </c>
      <c r="W83" s="363" t="str">
        <f t="shared" ref="W83:W116" si="69">M83</f>
        <v>Y</v>
      </c>
      <c r="X83" s="313" t="str">
        <f t="shared" ref="X83:X116" si="70">N83</f>
        <v>05580C</v>
      </c>
      <c r="Y83" s="364" t="str">
        <f t="shared" ref="Y83:Y116" si="71">O83</f>
        <v>099</v>
      </c>
      <c r="Z83" s="313" t="str">
        <f t="shared" ref="Z83:Z116" si="72">P83</f>
        <v xml:space="preserve">Inspector Housing II </v>
      </c>
      <c r="AA83" s="365">
        <f t="shared" ref="AA83:AA116" ca="1" si="73">IF(LEFT($C83,1)="N",Q83,ROUNDUP(Q83/2080,3))</f>
        <v>34.194000000000003</v>
      </c>
      <c r="AB83" s="365">
        <f t="shared" ref="AB83:AB116" ca="1" si="74">IF(LEFT($C83,1)="N",R83,ROUNDUP(R83/2080,3))</f>
        <v>35.904000000000003</v>
      </c>
      <c r="AC83" s="365">
        <f t="shared" ref="AC83:AC116" ca="1" si="75">IF(LEFT($C83,1)="N",S83,ROUNDUP(S83/2080,3))</f>
        <v>37.698</v>
      </c>
      <c r="AD83" s="365">
        <f t="shared" ref="AD83:AD116" ca="1" si="76">IF(LEFT($C83,1)="N",T83,ROUNDUP(T83/2080,3))</f>
        <v>39.582999999999998</v>
      </c>
      <c r="AE83" s="365">
        <f t="shared" ref="AE83:AE116" ca="1" si="77">IF(LEFT($C83,1)="N",U83,ROUNDUP(U83/2080,3))</f>
        <v>41.564</v>
      </c>
    </row>
    <row r="84" spans="1:31">
      <c r="A84" s="357" t="s">
        <v>583</v>
      </c>
      <c r="B84" s="358" t="s">
        <v>580</v>
      </c>
      <c r="C84" s="357" t="s">
        <v>43</v>
      </c>
      <c r="D84" s="359" t="s">
        <v>582</v>
      </c>
      <c r="E84" s="357">
        <v>388</v>
      </c>
      <c r="F84" s="357">
        <v>8</v>
      </c>
      <c r="G84" s="360">
        <f t="shared" ca="1" si="61"/>
        <v>34.805</v>
      </c>
      <c r="H84" s="360">
        <f t="shared" ca="1" si="62"/>
        <v>36.545000000000002</v>
      </c>
      <c r="I84" s="360">
        <f t="shared" ca="1" si="63"/>
        <v>38.372999999999998</v>
      </c>
      <c r="J84" s="360">
        <f t="shared" ca="1" si="64"/>
        <v>40.292000000000002</v>
      </c>
      <c r="K84" s="360">
        <f t="shared" ca="1" si="65"/>
        <v>42.305</v>
      </c>
      <c r="L84" s="321"/>
      <c r="M84" s="293" t="s">
        <v>588</v>
      </c>
      <c r="N84" s="290" t="str">
        <f t="shared" si="66"/>
        <v>53025C</v>
      </c>
      <c r="O84" s="361" t="str">
        <f t="shared" si="67"/>
        <v>131</v>
      </c>
      <c r="P84" s="290" t="str">
        <f t="shared" si="68"/>
        <v>Inspector Housing II - SIG</v>
      </c>
      <c r="Q84" s="362" cm="1">
        <f t="array" aca="1" ref="Q84" ca="1">ROUND(IF($M84="Y",VLOOKUP($N84,INDIRECT($O$3),Q$8,0)*INDIRECT($N$2),VLOOKUP($N84,INDIRECT($O$3),Q$8,0)),IF(LEFT($C84,1)="N",3,0))</f>
        <v>34.805</v>
      </c>
      <c r="R84" s="362" cm="1">
        <f t="array" aca="1" ref="R84" ca="1">ROUND(IF($M84="Y",VLOOKUP($N84,INDIRECT($O$3),R$8,0)*INDIRECT($N$2),VLOOKUP($N84,INDIRECT($O$3),R$8,0)),IF(LEFT($C84,1)="N",3,0))</f>
        <v>36.545000000000002</v>
      </c>
      <c r="S84" s="362" cm="1">
        <f t="array" aca="1" ref="S84" ca="1">ROUND(IF($M84="Y",VLOOKUP($N84,INDIRECT($O$3),S$8,0)*INDIRECT($N$2),VLOOKUP($N84,INDIRECT($O$3),S$8,0)),IF(LEFT($C84,1)="N",3,0))</f>
        <v>38.372999999999998</v>
      </c>
      <c r="T84" s="362" cm="1">
        <f t="array" aca="1" ref="T84" ca="1">ROUND(IF($M84="Y",VLOOKUP($N84,INDIRECT($O$3),T$8,0)*INDIRECT($N$2),VLOOKUP($N84,INDIRECT($O$3),T$8,0)),IF(LEFT($C84,1)="N",3,0))</f>
        <v>40.292000000000002</v>
      </c>
      <c r="U84" s="362" cm="1">
        <f t="array" aca="1" ref="U84" ca="1">ROUND(IF($M84="Y",VLOOKUP($N84,INDIRECT($O$3),U$8,0)*INDIRECT($N$2),VLOOKUP($N84,INDIRECT($O$3),U$8,0)),IF(LEFT($C84,1)="N",3,0))</f>
        <v>42.305</v>
      </c>
      <c r="W84" s="363" t="str">
        <f t="shared" si="69"/>
        <v>Y</v>
      </c>
      <c r="X84" s="313" t="str">
        <f t="shared" si="70"/>
        <v>53025C</v>
      </c>
      <c r="Y84" s="364" t="str">
        <f t="shared" si="71"/>
        <v>131</v>
      </c>
      <c r="Z84" s="313" t="str">
        <f t="shared" si="72"/>
        <v>Inspector Housing II - SIG</v>
      </c>
      <c r="AA84" s="365">
        <f t="shared" ca="1" si="73"/>
        <v>34.805</v>
      </c>
      <c r="AB84" s="365">
        <f t="shared" ca="1" si="74"/>
        <v>36.545000000000002</v>
      </c>
      <c r="AC84" s="365">
        <f t="shared" ca="1" si="75"/>
        <v>38.372999999999998</v>
      </c>
      <c r="AD84" s="365">
        <f t="shared" ca="1" si="76"/>
        <v>40.292000000000002</v>
      </c>
      <c r="AE84" s="365">
        <f t="shared" ca="1" si="77"/>
        <v>42.305</v>
      </c>
    </row>
    <row r="85" spans="1:31">
      <c r="A85" s="357" t="s">
        <v>196</v>
      </c>
      <c r="B85" s="358">
        <v>209</v>
      </c>
      <c r="C85" s="357" t="s">
        <v>43</v>
      </c>
      <c r="D85" s="359" t="s">
        <v>197</v>
      </c>
      <c r="E85" s="357">
        <v>383</v>
      </c>
      <c r="F85" s="357">
        <v>8</v>
      </c>
      <c r="G85" s="360">
        <f t="shared" ca="1" si="61"/>
        <v>34.805</v>
      </c>
      <c r="H85" s="360">
        <f t="shared" ca="1" si="62"/>
        <v>36.545000000000002</v>
      </c>
      <c r="I85" s="360">
        <f t="shared" ca="1" si="63"/>
        <v>38.372999999999998</v>
      </c>
      <c r="J85" s="360">
        <f t="shared" ca="1" si="64"/>
        <v>40.292000000000002</v>
      </c>
      <c r="K85" s="360">
        <f t="shared" ca="1" si="65"/>
        <v>42.305999999999997</v>
      </c>
      <c r="L85" s="321"/>
      <c r="M85" s="293" t="s">
        <v>588</v>
      </c>
      <c r="N85" s="290" t="str">
        <f t="shared" si="66"/>
        <v>05590C</v>
      </c>
      <c r="O85" s="361">
        <f t="shared" si="67"/>
        <v>209</v>
      </c>
      <c r="P85" s="290" t="str">
        <f t="shared" si="68"/>
        <v xml:space="preserve">Inspector License Cons Svcs </v>
      </c>
      <c r="Q85" s="362" cm="1">
        <f t="array" aca="1" ref="Q85" ca="1">ROUND(IF($M85="Y",VLOOKUP($N85,INDIRECT($O$3),Q$8,0)*INDIRECT($N$2),VLOOKUP($N85,INDIRECT($O$3),Q$8,0)),IF(LEFT($C85,1)="N",3,0))</f>
        <v>34.805</v>
      </c>
      <c r="R85" s="362" cm="1">
        <f t="array" aca="1" ref="R85" ca="1">ROUND(IF($M85="Y",VLOOKUP($N85,INDIRECT($O$3),R$8,0)*INDIRECT($N$2),VLOOKUP($N85,INDIRECT($O$3),R$8,0)),IF(LEFT($C85,1)="N",3,0))</f>
        <v>36.545000000000002</v>
      </c>
      <c r="S85" s="362" cm="1">
        <f t="array" aca="1" ref="S85" ca="1">ROUND(IF($M85="Y",VLOOKUP($N85,INDIRECT($O$3),S$8,0)*INDIRECT($N$2),VLOOKUP($N85,INDIRECT($O$3),S$8,0)),IF(LEFT($C85,1)="N",3,0))</f>
        <v>38.372999999999998</v>
      </c>
      <c r="T85" s="362" cm="1">
        <f t="array" aca="1" ref="T85" ca="1">ROUND(IF($M85="Y",VLOOKUP($N85,INDIRECT($O$3),T$8,0)*INDIRECT($N$2),VLOOKUP($N85,INDIRECT($O$3),T$8,0)),IF(LEFT($C85,1)="N",3,0))</f>
        <v>40.292000000000002</v>
      </c>
      <c r="U85" s="362" cm="1">
        <f t="array" aca="1" ref="U85" ca="1">ROUND(IF($M85="Y",VLOOKUP($N85,INDIRECT($O$3),U$8,0)*INDIRECT($N$2),VLOOKUP($N85,INDIRECT($O$3),U$8,0)),IF(LEFT($C85,1)="N",3,0))</f>
        <v>42.305999999999997</v>
      </c>
      <c r="W85" s="363" t="str">
        <f t="shared" si="69"/>
        <v>Y</v>
      </c>
      <c r="X85" s="313" t="str">
        <f t="shared" si="70"/>
        <v>05590C</v>
      </c>
      <c r="Y85" s="364">
        <f t="shared" si="71"/>
        <v>209</v>
      </c>
      <c r="Z85" s="313" t="str">
        <f t="shared" si="72"/>
        <v xml:space="preserve">Inspector License Cons Svcs </v>
      </c>
      <c r="AA85" s="365">
        <f t="shared" ca="1" si="73"/>
        <v>34.805</v>
      </c>
      <c r="AB85" s="365">
        <f t="shared" ca="1" si="74"/>
        <v>36.545000000000002</v>
      </c>
      <c r="AC85" s="365">
        <f t="shared" ca="1" si="75"/>
        <v>38.372999999999998</v>
      </c>
      <c r="AD85" s="365">
        <f t="shared" ca="1" si="76"/>
        <v>40.292000000000002</v>
      </c>
      <c r="AE85" s="365">
        <f t="shared" ca="1" si="77"/>
        <v>42.305999999999997</v>
      </c>
    </row>
    <row r="86" spans="1:31">
      <c r="A86" s="357" t="s">
        <v>198</v>
      </c>
      <c r="B86" s="358">
        <v>207</v>
      </c>
      <c r="C86" s="357" t="s">
        <v>43</v>
      </c>
      <c r="D86" s="359" t="s">
        <v>199</v>
      </c>
      <c r="E86" s="357">
        <v>338</v>
      </c>
      <c r="F86" s="357">
        <v>7</v>
      </c>
      <c r="G86" s="360">
        <f t="shared" ca="1" si="61"/>
        <v>31.436</v>
      </c>
      <c r="H86" s="360">
        <f t="shared" ca="1" si="62"/>
        <v>33.011000000000003</v>
      </c>
      <c r="I86" s="360">
        <f t="shared" ca="1" si="63"/>
        <v>34.661000000000001</v>
      </c>
      <c r="J86" s="360">
        <f t="shared" ca="1" si="64"/>
        <v>36.393999999999998</v>
      </c>
      <c r="K86" s="360">
        <f t="shared" ca="1" si="65"/>
        <v>38.215000000000003</v>
      </c>
      <c r="L86" s="321"/>
      <c r="M86" s="293" t="s">
        <v>588</v>
      </c>
      <c r="N86" s="290" t="str">
        <f t="shared" si="66"/>
        <v>05665C</v>
      </c>
      <c r="O86" s="361">
        <f t="shared" si="67"/>
        <v>207</v>
      </c>
      <c r="P86" s="290" t="str">
        <f t="shared" si="68"/>
        <v xml:space="preserve">Inspector Utility Connections </v>
      </c>
      <c r="Q86" s="362" cm="1">
        <f t="array" aca="1" ref="Q86" ca="1">ROUND(IF($M86="Y",VLOOKUP($N86,INDIRECT($O$3),Q$8,0)*INDIRECT($N$2),VLOOKUP($N86,INDIRECT($O$3),Q$8,0)),IF(LEFT($C86,1)="N",3,0))</f>
        <v>31.436</v>
      </c>
      <c r="R86" s="362" cm="1">
        <f t="array" aca="1" ref="R86" ca="1">ROUND(IF($M86="Y",VLOOKUP($N86,INDIRECT($O$3),R$8,0)*INDIRECT($N$2),VLOOKUP($N86,INDIRECT($O$3),R$8,0)),IF(LEFT($C86,1)="N",3,0))</f>
        <v>33.011000000000003</v>
      </c>
      <c r="S86" s="362" cm="1">
        <f t="array" aca="1" ref="S86" ca="1">ROUND(IF($M86="Y",VLOOKUP($N86,INDIRECT($O$3),S$8,0)*INDIRECT($N$2),VLOOKUP($N86,INDIRECT($O$3),S$8,0)),IF(LEFT($C86,1)="N",3,0))</f>
        <v>34.661000000000001</v>
      </c>
      <c r="T86" s="362" cm="1">
        <f t="array" aca="1" ref="T86" ca="1">ROUND(IF($M86="Y",VLOOKUP($N86,INDIRECT($O$3),T$8,0)*INDIRECT($N$2),VLOOKUP($N86,INDIRECT($O$3),T$8,0)),IF(LEFT($C86,1)="N",3,0))</f>
        <v>36.393999999999998</v>
      </c>
      <c r="U86" s="362" cm="1">
        <f t="array" aca="1" ref="U86" ca="1">ROUND(IF($M86="Y",VLOOKUP($N86,INDIRECT($O$3),U$8,0)*INDIRECT($N$2),VLOOKUP($N86,INDIRECT($O$3),U$8,0)),IF(LEFT($C86,1)="N",3,0))</f>
        <v>38.215000000000003</v>
      </c>
      <c r="W86" s="363" t="str">
        <f t="shared" si="69"/>
        <v>Y</v>
      </c>
      <c r="X86" s="313" t="str">
        <f t="shared" si="70"/>
        <v>05665C</v>
      </c>
      <c r="Y86" s="364">
        <f t="shared" si="71"/>
        <v>207</v>
      </c>
      <c r="Z86" s="313" t="str">
        <f t="shared" si="72"/>
        <v xml:space="preserve">Inspector Utility Connections </v>
      </c>
      <c r="AA86" s="365">
        <f t="shared" ca="1" si="73"/>
        <v>31.436</v>
      </c>
      <c r="AB86" s="365">
        <f t="shared" ca="1" si="74"/>
        <v>33.011000000000003</v>
      </c>
      <c r="AC86" s="365">
        <f t="shared" ca="1" si="75"/>
        <v>34.661000000000001</v>
      </c>
      <c r="AD86" s="365">
        <f t="shared" ca="1" si="76"/>
        <v>36.393999999999998</v>
      </c>
      <c r="AE86" s="365">
        <f t="shared" ca="1" si="77"/>
        <v>38.215000000000003</v>
      </c>
    </row>
    <row r="87" spans="1:31">
      <c r="A87" s="357" t="s">
        <v>200</v>
      </c>
      <c r="B87" s="358" t="s">
        <v>94</v>
      </c>
      <c r="C87" s="357" t="s">
        <v>43</v>
      </c>
      <c r="D87" s="359" t="s">
        <v>201</v>
      </c>
      <c r="E87" s="357">
        <v>363</v>
      </c>
      <c r="F87" s="357">
        <v>8</v>
      </c>
      <c r="G87" s="360">
        <f t="shared" ca="1" si="61"/>
        <v>34.194000000000003</v>
      </c>
      <c r="H87" s="360">
        <f t="shared" ca="1" si="62"/>
        <v>35.904000000000003</v>
      </c>
      <c r="I87" s="360">
        <f t="shared" ca="1" si="63"/>
        <v>37.698</v>
      </c>
      <c r="J87" s="360">
        <f t="shared" ca="1" si="64"/>
        <v>39.582999999999998</v>
      </c>
      <c r="K87" s="360">
        <f t="shared" ca="1" si="65"/>
        <v>41.564</v>
      </c>
      <c r="L87" s="321"/>
      <c r="M87" s="293" t="s">
        <v>588</v>
      </c>
      <c r="N87" s="290" t="str">
        <f t="shared" si="66"/>
        <v>05690C</v>
      </c>
      <c r="O87" s="361" t="str">
        <f t="shared" si="67"/>
        <v>099</v>
      </c>
      <c r="P87" s="290" t="str">
        <f t="shared" si="68"/>
        <v xml:space="preserve">Inspector Zoning II </v>
      </c>
      <c r="Q87" s="362" cm="1">
        <f t="array" aca="1" ref="Q87" ca="1">ROUND(IF($M87="Y",VLOOKUP($N87,INDIRECT($O$3),Q$8,0)*INDIRECT($N$2),VLOOKUP($N87,INDIRECT($O$3),Q$8,0)),IF(LEFT($C87,1)="N",3,0))</f>
        <v>34.194000000000003</v>
      </c>
      <c r="R87" s="362" cm="1">
        <f t="array" aca="1" ref="R87" ca="1">ROUND(IF($M87="Y",VLOOKUP($N87,INDIRECT($O$3),R$8,0)*INDIRECT($N$2),VLOOKUP($N87,INDIRECT($O$3),R$8,0)),IF(LEFT($C87,1)="N",3,0))</f>
        <v>35.904000000000003</v>
      </c>
      <c r="S87" s="362" cm="1">
        <f t="array" aca="1" ref="S87" ca="1">ROUND(IF($M87="Y",VLOOKUP($N87,INDIRECT($O$3),S$8,0)*INDIRECT($N$2),VLOOKUP($N87,INDIRECT($O$3),S$8,0)),IF(LEFT($C87,1)="N",3,0))</f>
        <v>37.698</v>
      </c>
      <c r="T87" s="362" cm="1">
        <f t="array" aca="1" ref="T87" ca="1">ROUND(IF($M87="Y",VLOOKUP($N87,INDIRECT($O$3),T$8,0)*INDIRECT($N$2),VLOOKUP($N87,INDIRECT($O$3),T$8,0)),IF(LEFT($C87,1)="N",3,0))</f>
        <v>39.582999999999998</v>
      </c>
      <c r="U87" s="362" cm="1">
        <f t="array" aca="1" ref="U87" ca="1">ROUND(IF($M87="Y",VLOOKUP($N87,INDIRECT($O$3),U$8,0)*INDIRECT($N$2),VLOOKUP($N87,INDIRECT($O$3),U$8,0)),IF(LEFT($C87,1)="N",3,0))</f>
        <v>41.564</v>
      </c>
      <c r="W87" s="363" t="str">
        <f t="shared" si="69"/>
        <v>Y</v>
      </c>
      <c r="X87" s="313" t="str">
        <f t="shared" si="70"/>
        <v>05690C</v>
      </c>
      <c r="Y87" s="364" t="str">
        <f t="shared" si="71"/>
        <v>099</v>
      </c>
      <c r="Z87" s="313" t="str">
        <f t="shared" si="72"/>
        <v xml:space="preserve">Inspector Zoning II </v>
      </c>
      <c r="AA87" s="365">
        <f t="shared" ca="1" si="73"/>
        <v>34.194000000000003</v>
      </c>
      <c r="AB87" s="365">
        <f t="shared" ca="1" si="74"/>
        <v>35.904000000000003</v>
      </c>
      <c r="AC87" s="365">
        <f t="shared" ca="1" si="75"/>
        <v>37.698</v>
      </c>
      <c r="AD87" s="365">
        <f t="shared" ca="1" si="76"/>
        <v>39.582999999999998</v>
      </c>
      <c r="AE87" s="365">
        <f t="shared" ca="1" si="77"/>
        <v>41.564</v>
      </c>
    </row>
    <row r="88" spans="1:31">
      <c r="A88" s="357" t="s">
        <v>202</v>
      </c>
      <c r="B88" s="358">
        <v>210</v>
      </c>
      <c r="C88" s="357" t="s">
        <v>43</v>
      </c>
      <c r="D88" s="359" t="s">
        <v>203</v>
      </c>
      <c r="E88" s="357">
        <v>288</v>
      </c>
      <c r="F88" s="357">
        <v>6</v>
      </c>
      <c r="G88" s="360">
        <f t="shared" ca="1" si="61"/>
        <v>28.603999999999999</v>
      </c>
      <c r="H88" s="360">
        <f t="shared" ca="1" si="62"/>
        <v>30.030999999999999</v>
      </c>
      <c r="I88" s="360">
        <f t="shared" ca="1" si="63"/>
        <v>31.535</v>
      </c>
      <c r="J88" s="360">
        <f t="shared" ca="1" si="64"/>
        <v>33.110999999999997</v>
      </c>
      <c r="K88" s="360">
        <f t="shared" ca="1" si="65"/>
        <v>34.765999999999998</v>
      </c>
      <c r="L88" s="321"/>
      <c r="M88" s="293" t="s">
        <v>588</v>
      </c>
      <c r="N88" s="290" t="str">
        <f t="shared" si="66"/>
        <v>10084C</v>
      </c>
      <c r="O88" s="361">
        <f t="shared" si="67"/>
        <v>210</v>
      </c>
      <c r="P88" s="290" t="str">
        <f t="shared" si="68"/>
        <v>IT Deskside Support Technician I</v>
      </c>
      <c r="Q88" s="362" cm="1">
        <f t="array" aca="1" ref="Q88" ca="1">ROUND(IF($M88="Y",VLOOKUP($N88,INDIRECT($O$3),Q$8,0)*INDIRECT($N$2),VLOOKUP($N88,INDIRECT($O$3),Q$8,0)),IF(LEFT($C88,1)="N",3,0))</f>
        <v>28.603999999999999</v>
      </c>
      <c r="R88" s="362" cm="1">
        <f t="array" aca="1" ref="R88" ca="1">ROUND(IF($M88="Y",VLOOKUP($N88,INDIRECT($O$3),R$8,0)*INDIRECT($N$2),VLOOKUP($N88,INDIRECT($O$3),R$8,0)),IF(LEFT($C88,1)="N",3,0))</f>
        <v>30.030999999999999</v>
      </c>
      <c r="S88" s="362" cm="1">
        <f t="array" aca="1" ref="S88" ca="1">ROUND(IF($M88="Y",VLOOKUP($N88,INDIRECT($O$3),S$8,0)*INDIRECT($N$2),VLOOKUP($N88,INDIRECT($O$3),S$8,0)),IF(LEFT($C88,1)="N",3,0))</f>
        <v>31.535</v>
      </c>
      <c r="T88" s="362" cm="1">
        <f t="array" aca="1" ref="T88" ca="1">ROUND(IF($M88="Y",VLOOKUP($N88,INDIRECT($O$3),T$8,0)*INDIRECT($N$2),VLOOKUP($N88,INDIRECT($O$3),T$8,0)),IF(LEFT($C88,1)="N",3,0))</f>
        <v>33.110999999999997</v>
      </c>
      <c r="U88" s="362" cm="1">
        <f t="array" aca="1" ref="U88" ca="1">ROUND(IF($M88="Y",VLOOKUP($N88,INDIRECT($O$3),U$8,0)*INDIRECT($N$2),VLOOKUP($N88,INDIRECT($O$3),U$8,0)),IF(LEFT($C88,1)="N",3,0))</f>
        <v>34.765999999999998</v>
      </c>
      <c r="W88" s="363" t="str">
        <f t="shared" si="69"/>
        <v>Y</v>
      </c>
      <c r="X88" s="313" t="str">
        <f t="shared" si="70"/>
        <v>10084C</v>
      </c>
      <c r="Y88" s="364">
        <f t="shared" si="71"/>
        <v>210</v>
      </c>
      <c r="Z88" s="313" t="str">
        <f t="shared" si="72"/>
        <v>IT Deskside Support Technician I</v>
      </c>
      <c r="AA88" s="365">
        <f t="shared" ca="1" si="73"/>
        <v>28.603999999999999</v>
      </c>
      <c r="AB88" s="365">
        <f t="shared" ca="1" si="74"/>
        <v>30.030999999999999</v>
      </c>
      <c r="AC88" s="365">
        <f t="shared" ca="1" si="75"/>
        <v>31.535</v>
      </c>
      <c r="AD88" s="365">
        <f t="shared" ca="1" si="76"/>
        <v>33.110999999999997</v>
      </c>
      <c r="AE88" s="365">
        <f t="shared" ca="1" si="77"/>
        <v>34.765999999999998</v>
      </c>
    </row>
    <row r="89" spans="1:31">
      <c r="A89" s="357" t="s">
        <v>204</v>
      </c>
      <c r="B89" s="358">
        <v>150</v>
      </c>
      <c r="C89" s="357" t="s">
        <v>43</v>
      </c>
      <c r="D89" s="359" t="s">
        <v>205</v>
      </c>
      <c r="E89" s="357">
        <v>323</v>
      </c>
      <c r="F89" s="357">
        <v>7</v>
      </c>
      <c r="G89" s="360">
        <f t="shared" ca="1" si="61"/>
        <v>30.786999999999999</v>
      </c>
      <c r="H89" s="360">
        <f t="shared" ca="1" si="62"/>
        <v>32.326999999999998</v>
      </c>
      <c r="I89" s="360">
        <f t="shared" ca="1" si="63"/>
        <v>33.944000000000003</v>
      </c>
      <c r="J89" s="360">
        <f t="shared" ca="1" si="64"/>
        <v>35.64</v>
      </c>
      <c r="K89" s="360">
        <f t="shared" ca="1" si="65"/>
        <v>37.423000000000002</v>
      </c>
      <c r="L89" s="321"/>
      <c r="M89" s="293" t="s">
        <v>588</v>
      </c>
      <c r="N89" s="290" t="str">
        <f t="shared" si="66"/>
        <v>10085C</v>
      </c>
      <c r="O89" s="361">
        <f t="shared" si="67"/>
        <v>150</v>
      </c>
      <c r="P89" s="290" t="str">
        <f t="shared" si="68"/>
        <v>IT Deskside Support Technician II</v>
      </c>
      <c r="Q89" s="362" cm="1">
        <f t="array" aca="1" ref="Q89" ca="1">ROUND(IF($M89="Y",VLOOKUP($N89,INDIRECT($O$3),Q$8,0)*INDIRECT($N$2),VLOOKUP($N89,INDIRECT($O$3),Q$8,0)),IF(LEFT($C89,1)="N",3,0))</f>
        <v>30.786999999999999</v>
      </c>
      <c r="R89" s="362" cm="1">
        <f t="array" aca="1" ref="R89" ca="1">ROUND(IF($M89="Y",VLOOKUP($N89,INDIRECT($O$3),R$8,0)*INDIRECT($N$2),VLOOKUP($N89,INDIRECT($O$3),R$8,0)),IF(LEFT($C89,1)="N",3,0))</f>
        <v>32.326999999999998</v>
      </c>
      <c r="S89" s="362" cm="1">
        <f t="array" aca="1" ref="S89" ca="1">ROUND(IF($M89="Y",VLOOKUP($N89,INDIRECT($O$3),S$8,0)*INDIRECT($N$2),VLOOKUP($N89,INDIRECT($O$3),S$8,0)),IF(LEFT($C89,1)="N",3,0))</f>
        <v>33.944000000000003</v>
      </c>
      <c r="T89" s="362" cm="1">
        <f t="array" aca="1" ref="T89" ca="1">ROUND(IF($M89="Y",VLOOKUP($N89,INDIRECT($O$3),T$8,0)*INDIRECT($N$2),VLOOKUP($N89,INDIRECT($O$3),T$8,0)),IF(LEFT($C89,1)="N",3,0))</f>
        <v>35.64</v>
      </c>
      <c r="U89" s="362" cm="1">
        <f t="array" aca="1" ref="U89" ca="1">ROUND(IF($M89="Y",VLOOKUP($N89,INDIRECT($O$3),U$8,0)*INDIRECT($N$2),VLOOKUP($N89,INDIRECT($O$3),U$8,0)),IF(LEFT($C89,1)="N",3,0))</f>
        <v>37.423000000000002</v>
      </c>
      <c r="W89" s="363" t="str">
        <f t="shared" si="69"/>
        <v>Y</v>
      </c>
      <c r="X89" s="313" t="str">
        <f t="shared" si="70"/>
        <v>10085C</v>
      </c>
      <c r="Y89" s="364">
        <f t="shared" si="71"/>
        <v>150</v>
      </c>
      <c r="Z89" s="313" t="str">
        <f t="shared" si="72"/>
        <v>IT Deskside Support Technician II</v>
      </c>
      <c r="AA89" s="365">
        <f t="shared" ca="1" si="73"/>
        <v>30.786999999999999</v>
      </c>
      <c r="AB89" s="365">
        <f t="shared" ca="1" si="74"/>
        <v>32.326999999999998</v>
      </c>
      <c r="AC89" s="365">
        <f t="shared" ca="1" si="75"/>
        <v>33.944000000000003</v>
      </c>
      <c r="AD89" s="365">
        <f t="shared" ca="1" si="76"/>
        <v>35.64</v>
      </c>
      <c r="AE89" s="365">
        <f t="shared" ca="1" si="77"/>
        <v>37.423000000000002</v>
      </c>
    </row>
    <row r="90" spans="1:31">
      <c r="A90" s="357" t="s">
        <v>658</v>
      </c>
      <c r="B90" s="358" t="s">
        <v>565</v>
      </c>
      <c r="C90" s="357" t="s">
        <v>43</v>
      </c>
      <c r="D90" s="359" t="s">
        <v>564</v>
      </c>
      <c r="E90" s="357">
        <v>366</v>
      </c>
      <c r="F90" s="357">
        <v>8</v>
      </c>
      <c r="G90" s="360">
        <f t="shared" ca="1" si="61"/>
        <v>33.685000000000002</v>
      </c>
      <c r="H90" s="360">
        <f t="shared" ca="1" si="62"/>
        <v>35.368000000000002</v>
      </c>
      <c r="I90" s="360">
        <f t="shared" ca="1" si="63"/>
        <v>37.137</v>
      </c>
      <c r="J90" s="360">
        <f t="shared" ca="1" si="64"/>
        <v>38.991999999999997</v>
      </c>
      <c r="K90" s="360">
        <f t="shared" ca="1" si="65"/>
        <v>40.942</v>
      </c>
      <c r="L90" s="321"/>
      <c r="M90" s="293" t="s">
        <v>588</v>
      </c>
      <c r="N90" s="290" t="str">
        <f t="shared" si="66"/>
        <v>59416C</v>
      </c>
      <c r="O90" s="361" t="str">
        <f t="shared" si="67"/>
        <v>123</v>
      </c>
      <c r="P90" s="290" t="str">
        <f t="shared" si="68"/>
        <v>IT Deskside Support Technician III</v>
      </c>
      <c r="Q90" s="362" cm="1">
        <f t="array" aca="1" ref="Q90" ca="1">ROUND(IF($M90="Y",VLOOKUP($N90,INDIRECT($O$3),Q$8,0)*INDIRECT($N$2),VLOOKUP($N90,INDIRECT($O$3),Q$8,0)),IF(LEFT($C90,1)="N",3,0))</f>
        <v>33.685000000000002</v>
      </c>
      <c r="R90" s="362" cm="1">
        <f t="array" aca="1" ref="R90" ca="1">ROUND(IF($M90="Y",VLOOKUP($N90,INDIRECT($O$3),R$8,0)*INDIRECT($N$2),VLOOKUP($N90,INDIRECT($O$3),R$8,0)),IF(LEFT($C90,1)="N",3,0))</f>
        <v>35.368000000000002</v>
      </c>
      <c r="S90" s="362" cm="1">
        <f t="array" aca="1" ref="S90" ca="1">ROUND(IF($M90="Y",VLOOKUP($N90,INDIRECT($O$3),S$8,0)*INDIRECT($N$2),VLOOKUP($N90,INDIRECT($O$3),S$8,0)),IF(LEFT($C90,1)="N",3,0))</f>
        <v>37.137</v>
      </c>
      <c r="T90" s="362" cm="1">
        <f t="array" aca="1" ref="T90" ca="1">ROUND(IF($M90="Y",VLOOKUP($N90,INDIRECT($O$3),T$8,0)*INDIRECT($N$2),VLOOKUP($N90,INDIRECT($O$3),T$8,0)),IF(LEFT($C90,1)="N",3,0))</f>
        <v>38.991999999999997</v>
      </c>
      <c r="U90" s="362" cm="1">
        <f t="array" aca="1" ref="U90" ca="1">ROUND(IF($M90="Y",VLOOKUP($N90,INDIRECT($O$3),U$8,0)*INDIRECT($N$2),VLOOKUP($N90,INDIRECT($O$3),U$8,0)),IF(LEFT($C90,1)="N",3,0))</f>
        <v>40.942</v>
      </c>
      <c r="W90" s="363" t="str">
        <f t="shared" si="69"/>
        <v>Y</v>
      </c>
      <c r="X90" s="313" t="str">
        <f t="shared" si="70"/>
        <v>59416C</v>
      </c>
      <c r="Y90" s="364" t="str">
        <f t="shared" si="71"/>
        <v>123</v>
      </c>
      <c r="Z90" s="313" t="str">
        <f t="shared" si="72"/>
        <v>IT Deskside Support Technician III</v>
      </c>
      <c r="AA90" s="365">
        <f t="shared" ca="1" si="73"/>
        <v>33.685000000000002</v>
      </c>
      <c r="AB90" s="365">
        <f t="shared" ca="1" si="74"/>
        <v>35.368000000000002</v>
      </c>
      <c r="AC90" s="365">
        <f t="shared" ca="1" si="75"/>
        <v>37.137</v>
      </c>
      <c r="AD90" s="365">
        <f t="shared" ca="1" si="76"/>
        <v>38.991999999999997</v>
      </c>
      <c r="AE90" s="365">
        <f t="shared" ca="1" si="77"/>
        <v>40.942</v>
      </c>
    </row>
    <row r="91" spans="1:31">
      <c r="A91" s="357" t="s">
        <v>474</v>
      </c>
      <c r="B91" s="358">
        <v>122</v>
      </c>
      <c r="C91" s="357" t="s">
        <v>43</v>
      </c>
      <c r="D91" s="359" t="s">
        <v>467</v>
      </c>
      <c r="E91" s="357">
        <v>333</v>
      </c>
      <c r="F91" s="357">
        <v>7</v>
      </c>
      <c r="G91" s="360">
        <f t="shared" ca="1" si="61"/>
        <v>31.437999999999999</v>
      </c>
      <c r="H91" s="360">
        <f t="shared" ca="1" si="62"/>
        <v>33.011000000000003</v>
      </c>
      <c r="I91" s="360">
        <f t="shared" ca="1" si="63"/>
        <v>34.661000000000001</v>
      </c>
      <c r="J91" s="360">
        <f t="shared" ca="1" si="64"/>
        <v>36.393999999999998</v>
      </c>
      <c r="K91" s="360">
        <f t="shared" ca="1" si="65"/>
        <v>38.215000000000003</v>
      </c>
      <c r="L91" s="321"/>
      <c r="M91" s="293" t="s">
        <v>588</v>
      </c>
      <c r="N91" s="290" t="str">
        <f t="shared" si="66"/>
        <v>52925C</v>
      </c>
      <c r="O91" s="361">
        <f t="shared" si="67"/>
        <v>122</v>
      </c>
      <c r="P91" s="290" t="str">
        <f t="shared" si="68"/>
        <v>IT Security Specialist I</v>
      </c>
      <c r="Q91" s="362" cm="1">
        <f t="array" aca="1" ref="Q91" ca="1">ROUND(IF($M91="Y",VLOOKUP($N91,INDIRECT($O$3),Q$8,0)*INDIRECT($N$2),VLOOKUP($N91,INDIRECT($O$3),Q$8,0)),IF(LEFT($C91,1)="N",3,0))</f>
        <v>31.437999999999999</v>
      </c>
      <c r="R91" s="362" cm="1">
        <f t="array" aca="1" ref="R91" ca="1">ROUND(IF($M91="Y",VLOOKUP($N91,INDIRECT($O$3),R$8,0)*INDIRECT($N$2),VLOOKUP($N91,INDIRECT($O$3),R$8,0)),IF(LEFT($C91,1)="N",3,0))</f>
        <v>33.011000000000003</v>
      </c>
      <c r="S91" s="362" cm="1">
        <f t="array" aca="1" ref="S91" ca="1">ROUND(IF($M91="Y",VLOOKUP($N91,INDIRECT($O$3),S$8,0)*INDIRECT($N$2),VLOOKUP($N91,INDIRECT($O$3),S$8,0)),IF(LEFT($C91,1)="N",3,0))</f>
        <v>34.661000000000001</v>
      </c>
      <c r="T91" s="362" cm="1">
        <f t="array" aca="1" ref="T91" ca="1">ROUND(IF($M91="Y",VLOOKUP($N91,INDIRECT($O$3),T$8,0)*INDIRECT($N$2),VLOOKUP($N91,INDIRECT($O$3),T$8,0)),IF(LEFT($C91,1)="N",3,0))</f>
        <v>36.393999999999998</v>
      </c>
      <c r="U91" s="362" cm="1">
        <f t="array" aca="1" ref="U91" ca="1">ROUND(IF($M91="Y",VLOOKUP($N91,INDIRECT($O$3),U$8,0)*INDIRECT($N$2),VLOOKUP($N91,INDIRECT($O$3),U$8,0)),IF(LEFT($C91,1)="N",3,0))</f>
        <v>38.215000000000003</v>
      </c>
      <c r="W91" s="363" t="str">
        <f t="shared" si="69"/>
        <v>Y</v>
      </c>
      <c r="X91" s="313" t="str">
        <f t="shared" si="70"/>
        <v>52925C</v>
      </c>
      <c r="Y91" s="364">
        <f t="shared" si="71"/>
        <v>122</v>
      </c>
      <c r="Z91" s="313" t="str">
        <f t="shared" si="72"/>
        <v>IT Security Specialist I</v>
      </c>
      <c r="AA91" s="365">
        <f t="shared" ca="1" si="73"/>
        <v>31.437999999999999</v>
      </c>
      <c r="AB91" s="365">
        <f t="shared" ca="1" si="74"/>
        <v>33.011000000000003</v>
      </c>
      <c r="AC91" s="365">
        <f t="shared" ca="1" si="75"/>
        <v>34.661000000000001</v>
      </c>
      <c r="AD91" s="365">
        <f t="shared" ca="1" si="76"/>
        <v>36.393999999999998</v>
      </c>
      <c r="AE91" s="365">
        <f t="shared" ca="1" si="77"/>
        <v>38.215000000000003</v>
      </c>
    </row>
    <row r="92" spans="1:31">
      <c r="A92" s="357" t="s">
        <v>473</v>
      </c>
      <c r="B92" s="358">
        <v>123</v>
      </c>
      <c r="C92" s="357" t="s">
        <v>43</v>
      </c>
      <c r="D92" s="359" t="s">
        <v>468</v>
      </c>
      <c r="E92" s="357">
        <v>363</v>
      </c>
      <c r="F92" s="357">
        <v>8</v>
      </c>
      <c r="G92" s="360">
        <f t="shared" ca="1" si="61"/>
        <v>33.685000000000002</v>
      </c>
      <c r="H92" s="360">
        <f t="shared" ca="1" si="62"/>
        <v>35.368000000000002</v>
      </c>
      <c r="I92" s="360">
        <f t="shared" ca="1" si="63"/>
        <v>37.137</v>
      </c>
      <c r="J92" s="360">
        <f t="shared" ca="1" si="64"/>
        <v>38.991999999999997</v>
      </c>
      <c r="K92" s="360">
        <f t="shared" ca="1" si="65"/>
        <v>40.942</v>
      </c>
      <c r="L92" s="321"/>
      <c r="M92" s="293" t="s">
        <v>588</v>
      </c>
      <c r="N92" s="290" t="str">
        <f t="shared" si="66"/>
        <v>52926C</v>
      </c>
      <c r="O92" s="361">
        <f t="shared" si="67"/>
        <v>123</v>
      </c>
      <c r="P92" s="290" t="str">
        <f t="shared" si="68"/>
        <v>IT Security Specialist II</v>
      </c>
      <c r="Q92" s="362" cm="1">
        <f t="array" aca="1" ref="Q92" ca="1">ROUND(IF($M92="Y",VLOOKUP($N92,INDIRECT($O$3),Q$8,0)*INDIRECT($N$2),VLOOKUP($N92,INDIRECT($O$3),Q$8,0)),IF(LEFT($C92,1)="N",3,0))</f>
        <v>33.685000000000002</v>
      </c>
      <c r="R92" s="362" cm="1">
        <f t="array" aca="1" ref="R92" ca="1">ROUND(IF($M92="Y",VLOOKUP($N92,INDIRECT($O$3),R$8,0)*INDIRECT($N$2),VLOOKUP($N92,INDIRECT($O$3),R$8,0)),IF(LEFT($C92,1)="N",3,0))</f>
        <v>35.368000000000002</v>
      </c>
      <c r="S92" s="362" cm="1">
        <f t="array" aca="1" ref="S92" ca="1">ROUND(IF($M92="Y",VLOOKUP($N92,INDIRECT($O$3),S$8,0)*INDIRECT($N$2),VLOOKUP($N92,INDIRECT($O$3),S$8,0)),IF(LEFT($C92,1)="N",3,0))</f>
        <v>37.137</v>
      </c>
      <c r="T92" s="362" cm="1">
        <f t="array" aca="1" ref="T92" ca="1">ROUND(IF($M92="Y",VLOOKUP($N92,INDIRECT($O$3),T$8,0)*INDIRECT($N$2),VLOOKUP($N92,INDIRECT($O$3),T$8,0)),IF(LEFT($C92,1)="N",3,0))</f>
        <v>38.991999999999997</v>
      </c>
      <c r="U92" s="362" cm="1">
        <f t="array" aca="1" ref="U92" ca="1">ROUND(IF($M92="Y",VLOOKUP($N92,INDIRECT($O$3),U$8,0)*INDIRECT($N$2),VLOOKUP($N92,INDIRECT($O$3),U$8,0)),IF(LEFT($C92,1)="N",3,0))</f>
        <v>40.942</v>
      </c>
      <c r="W92" s="363" t="str">
        <f t="shared" si="69"/>
        <v>Y</v>
      </c>
      <c r="X92" s="313" t="str">
        <f t="shared" si="70"/>
        <v>52926C</v>
      </c>
      <c r="Y92" s="364">
        <f t="shared" si="71"/>
        <v>123</v>
      </c>
      <c r="Z92" s="313" t="str">
        <f t="shared" si="72"/>
        <v>IT Security Specialist II</v>
      </c>
      <c r="AA92" s="365">
        <f t="shared" ca="1" si="73"/>
        <v>33.685000000000002</v>
      </c>
      <c r="AB92" s="365">
        <f t="shared" ca="1" si="74"/>
        <v>35.368000000000002</v>
      </c>
      <c r="AC92" s="365">
        <f t="shared" ca="1" si="75"/>
        <v>37.137</v>
      </c>
      <c r="AD92" s="365">
        <f t="shared" ca="1" si="76"/>
        <v>38.991999999999997</v>
      </c>
      <c r="AE92" s="365">
        <f t="shared" ca="1" si="77"/>
        <v>40.942</v>
      </c>
    </row>
    <row r="93" spans="1:31">
      <c r="A93" s="357" t="s">
        <v>206</v>
      </c>
      <c r="B93" s="358">
        <v>130</v>
      </c>
      <c r="C93" s="357" t="s">
        <v>43</v>
      </c>
      <c r="D93" s="359" t="s">
        <v>207</v>
      </c>
      <c r="E93" s="357">
        <v>265</v>
      </c>
      <c r="F93" s="357">
        <v>5</v>
      </c>
      <c r="G93" s="360">
        <f t="shared" ca="1" si="61"/>
        <v>25.911000000000001</v>
      </c>
      <c r="H93" s="360">
        <f t="shared" ca="1" si="62"/>
        <v>27.209</v>
      </c>
      <c r="I93" s="360">
        <f t="shared" ca="1" si="63"/>
        <v>28.567</v>
      </c>
      <c r="J93" s="360">
        <f t="shared" ca="1" si="64"/>
        <v>29.995999999999999</v>
      </c>
      <c r="K93" s="360">
        <f t="shared" ca="1" si="65"/>
        <v>31.495999999999999</v>
      </c>
      <c r="L93" s="321"/>
      <c r="M93" s="293" t="s">
        <v>588</v>
      </c>
      <c r="N93" s="290" t="str">
        <f t="shared" si="66"/>
        <v>10086C</v>
      </c>
      <c r="O93" s="361">
        <f t="shared" si="67"/>
        <v>130</v>
      </c>
      <c r="P93" s="290" t="str">
        <f t="shared" si="68"/>
        <v>IT Service Desk Agent I</v>
      </c>
      <c r="Q93" s="362" cm="1">
        <f t="array" aca="1" ref="Q93" ca="1">ROUND(IF($M93="Y",VLOOKUP($N93,INDIRECT($O$3),Q$8,0)*INDIRECT($N$2),VLOOKUP($N93,INDIRECT($O$3),Q$8,0)),IF(LEFT($C93,1)="N",3,0))</f>
        <v>25.911000000000001</v>
      </c>
      <c r="R93" s="362" cm="1">
        <f t="array" aca="1" ref="R93" ca="1">ROUND(IF($M93="Y",VLOOKUP($N93,INDIRECT($O$3),R$8,0)*INDIRECT($N$2),VLOOKUP($N93,INDIRECT($O$3),R$8,0)),IF(LEFT($C93,1)="N",3,0))</f>
        <v>27.209</v>
      </c>
      <c r="S93" s="362" cm="1">
        <f t="array" aca="1" ref="S93" ca="1">ROUND(IF($M93="Y",VLOOKUP($N93,INDIRECT($O$3),S$8,0)*INDIRECT($N$2),VLOOKUP($N93,INDIRECT($O$3),S$8,0)),IF(LEFT($C93,1)="N",3,0))</f>
        <v>28.567</v>
      </c>
      <c r="T93" s="362" cm="1">
        <f t="array" aca="1" ref="T93" ca="1">ROUND(IF($M93="Y",VLOOKUP($N93,INDIRECT($O$3),T$8,0)*INDIRECT($N$2),VLOOKUP($N93,INDIRECT($O$3),T$8,0)),IF(LEFT($C93,1)="N",3,0))</f>
        <v>29.995999999999999</v>
      </c>
      <c r="U93" s="362" cm="1">
        <f t="array" aca="1" ref="U93" ca="1">ROUND(IF($M93="Y",VLOOKUP($N93,INDIRECT($O$3),U$8,0)*INDIRECT($N$2),VLOOKUP($N93,INDIRECT($O$3),U$8,0)),IF(LEFT($C93,1)="N",3,0))</f>
        <v>31.495999999999999</v>
      </c>
      <c r="W93" s="363" t="str">
        <f t="shared" si="69"/>
        <v>Y</v>
      </c>
      <c r="X93" s="313" t="str">
        <f t="shared" si="70"/>
        <v>10086C</v>
      </c>
      <c r="Y93" s="364">
        <f t="shared" si="71"/>
        <v>130</v>
      </c>
      <c r="Z93" s="313" t="str">
        <f t="shared" si="72"/>
        <v>IT Service Desk Agent I</v>
      </c>
      <c r="AA93" s="365">
        <f t="shared" ca="1" si="73"/>
        <v>25.911000000000001</v>
      </c>
      <c r="AB93" s="365">
        <f t="shared" ca="1" si="74"/>
        <v>27.209</v>
      </c>
      <c r="AC93" s="365">
        <f t="shared" ca="1" si="75"/>
        <v>28.567</v>
      </c>
      <c r="AD93" s="365">
        <f t="shared" ca="1" si="76"/>
        <v>29.995999999999999</v>
      </c>
      <c r="AE93" s="365">
        <f t="shared" ca="1" si="77"/>
        <v>31.495999999999999</v>
      </c>
    </row>
    <row r="94" spans="1:31">
      <c r="A94" s="357" t="s">
        <v>208</v>
      </c>
      <c r="B94" s="358">
        <v>210</v>
      </c>
      <c r="C94" s="357" t="s">
        <v>43</v>
      </c>
      <c r="D94" s="359" t="s">
        <v>209</v>
      </c>
      <c r="E94" s="357">
        <v>300</v>
      </c>
      <c r="F94" s="357">
        <v>6</v>
      </c>
      <c r="G94" s="360">
        <f t="shared" ca="1" si="61"/>
        <v>28.603999999999999</v>
      </c>
      <c r="H94" s="360">
        <f t="shared" ca="1" si="62"/>
        <v>30.030999999999999</v>
      </c>
      <c r="I94" s="360">
        <f t="shared" ca="1" si="63"/>
        <v>31.535</v>
      </c>
      <c r="J94" s="360">
        <f t="shared" ca="1" si="64"/>
        <v>33.110999999999997</v>
      </c>
      <c r="K94" s="360">
        <f t="shared" ca="1" si="65"/>
        <v>34.765999999999998</v>
      </c>
      <c r="L94" s="321"/>
      <c r="M94" s="293" t="s">
        <v>588</v>
      </c>
      <c r="N94" s="290" t="str">
        <f t="shared" si="66"/>
        <v>10087C</v>
      </c>
      <c r="O94" s="361">
        <f t="shared" si="67"/>
        <v>210</v>
      </c>
      <c r="P94" s="290" t="str">
        <f t="shared" si="68"/>
        <v>IT Service Desk Agent II</v>
      </c>
      <c r="Q94" s="362" cm="1">
        <f t="array" aca="1" ref="Q94" ca="1">ROUND(IF($M94="Y",VLOOKUP($N94,INDIRECT($O$3),Q$8,0)*INDIRECT($N$2),VLOOKUP($N94,INDIRECT($O$3),Q$8,0)),IF(LEFT($C94,1)="N",3,0))</f>
        <v>28.603999999999999</v>
      </c>
      <c r="R94" s="362" cm="1">
        <f t="array" aca="1" ref="R94" ca="1">ROUND(IF($M94="Y",VLOOKUP($N94,INDIRECT($O$3),R$8,0)*INDIRECT($N$2),VLOOKUP($N94,INDIRECT($O$3),R$8,0)),IF(LEFT($C94,1)="N",3,0))</f>
        <v>30.030999999999999</v>
      </c>
      <c r="S94" s="362" cm="1">
        <f t="array" aca="1" ref="S94" ca="1">ROUND(IF($M94="Y",VLOOKUP($N94,INDIRECT($O$3),S$8,0)*INDIRECT($N$2),VLOOKUP($N94,INDIRECT($O$3),S$8,0)),IF(LEFT($C94,1)="N",3,0))</f>
        <v>31.535</v>
      </c>
      <c r="T94" s="362" cm="1">
        <f t="array" aca="1" ref="T94" ca="1">ROUND(IF($M94="Y",VLOOKUP($N94,INDIRECT($O$3),T$8,0)*INDIRECT($N$2),VLOOKUP($N94,INDIRECT($O$3),T$8,0)),IF(LEFT($C94,1)="N",3,0))</f>
        <v>33.110999999999997</v>
      </c>
      <c r="U94" s="362" cm="1">
        <f t="array" aca="1" ref="U94" ca="1">ROUND(IF($M94="Y",VLOOKUP($N94,INDIRECT($O$3),U$8,0)*INDIRECT($N$2),VLOOKUP($N94,INDIRECT($O$3),U$8,0)),IF(LEFT($C94,1)="N",3,0))</f>
        <v>34.765999999999998</v>
      </c>
      <c r="W94" s="363" t="str">
        <f t="shared" si="69"/>
        <v>Y</v>
      </c>
      <c r="X94" s="313" t="str">
        <f t="shared" si="70"/>
        <v>10087C</v>
      </c>
      <c r="Y94" s="364">
        <f t="shared" si="71"/>
        <v>210</v>
      </c>
      <c r="Z94" s="313" t="str">
        <f t="shared" si="72"/>
        <v>IT Service Desk Agent II</v>
      </c>
      <c r="AA94" s="365">
        <f t="shared" ca="1" si="73"/>
        <v>28.603999999999999</v>
      </c>
      <c r="AB94" s="365">
        <f t="shared" ca="1" si="74"/>
        <v>30.030999999999999</v>
      </c>
      <c r="AC94" s="365">
        <f t="shared" ca="1" si="75"/>
        <v>31.535</v>
      </c>
      <c r="AD94" s="365">
        <f t="shared" ca="1" si="76"/>
        <v>33.110999999999997</v>
      </c>
      <c r="AE94" s="365">
        <f t="shared" ca="1" si="77"/>
        <v>34.765999999999998</v>
      </c>
    </row>
    <row r="95" spans="1:31">
      <c r="A95" s="357" t="s">
        <v>210</v>
      </c>
      <c r="B95" s="358">
        <v>201</v>
      </c>
      <c r="C95" s="357" t="s">
        <v>43</v>
      </c>
      <c r="D95" s="359" t="s">
        <v>211</v>
      </c>
      <c r="E95" s="357">
        <v>235</v>
      </c>
      <c r="F95" s="357">
        <v>5</v>
      </c>
      <c r="G95" s="360">
        <f t="shared" ca="1" si="61"/>
        <v>20.617999999999999</v>
      </c>
      <c r="H95" s="360">
        <f t="shared" ca="1" si="62"/>
        <v>21.649000000000001</v>
      </c>
      <c r="I95" s="360">
        <f t="shared" ca="1" si="63"/>
        <v>22.731999999999999</v>
      </c>
      <c r="J95" s="360">
        <f t="shared" ca="1" si="64"/>
        <v>23.867999999999999</v>
      </c>
      <c r="K95" s="360">
        <f t="shared" ca="1" si="65"/>
        <v>25.06</v>
      </c>
      <c r="L95" s="321"/>
      <c r="M95" s="293" t="s">
        <v>588</v>
      </c>
      <c r="N95" s="290" t="str">
        <f t="shared" si="66"/>
        <v>05910C</v>
      </c>
      <c r="O95" s="361">
        <f t="shared" si="67"/>
        <v>201</v>
      </c>
      <c r="P95" s="290" t="str">
        <f t="shared" si="68"/>
        <v xml:space="preserve">Laboratory Tech Seasonal </v>
      </c>
      <c r="Q95" s="362" cm="1">
        <f t="array" aca="1" ref="Q95" ca="1">ROUND(IF($M95="Y",VLOOKUP($N95,INDIRECT($O$3),Q$8,0)*INDIRECT($N$2),VLOOKUP($N95,INDIRECT($O$3),Q$8,0)),IF(LEFT($C95,1)="N",3,0))</f>
        <v>20.617999999999999</v>
      </c>
      <c r="R95" s="362" cm="1">
        <f t="array" aca="1" ref="R95" ca="1">ROUND(IF($M95="Y",VLOOKUP($N95,INDIRECT($O$3),R$8,0)*INDIRECT($N$2),VLOOKUP($N95,INDIRECT($O$3),R$8,0)),IF(LEFT($C95,1)="N",3,0))</f>
        <v>21.649000000000001</v>
      </c>
      <c r="S95" s="362" cm="1">
        <f t="array" aca="1" ref="S95" ca="1">ROUND(IF($M95="Y",VLOOKUP($N95,INDIRECT($O$3),S$8,0)*INDIRECT($N$2),VLOOKUP($N95,INDIRECT($O$3),S$8,0)),IF(LEFT($C95,1)="N",3,0))</f>
        <v>22.731999999999999</v>
      </c>
      <c r="T95" s="362" cm="1">
        <f t="array" aca="1" ref="T95" ca="1">ROUND(IF($M95="Y",VLOOKUP($N95,INDIRECT($O$3),T$8,0)*INDIRECT($N$2),VLOOKUP($N95,INDIRECT($O$3),T$8,0)),IF(LEFT($C95,1)="N",3,0))</f>
        <v>23.867999999999999</v>
      </c>
      <c r="U95" s="362" cm="1">
        <f t="array" aca="1" ref="U95" ca="1">ROUND(IF($M95="Y",VLOOKUP($N95,INDIRECT($O$3),U$8,0)*INDIRECT($N$2),VLOOKUP($N95,INDIRECT($O$3),U$8,0)),IF(LEFT($C95,1)="N",3,0))</f>
        <v>25.06</v>
      </c>
      <c r="W95" s="363" t="str">
        <f t="shared" si="69"/>
        <v>Y</v>
      </c>
      <c r="X95" s="313" t="str">
        <f t="shared" si="70"/>
        <v>05910C</v>
      </c>
      <c r="Y95" s="364">
        <f t="shared" si="71"/>
        <v>201</v>
      </c>
      <c r="Z95" s="313" t="str">
        <f t="shared" si="72"/>
        <v xml:space="preserve">Laboratory Tech Seasonal </v>
      </c>
      <c r="AA95" s="365">
        <f t="shared" ca="1" si="73"/>
        <v>20.617999999999999</v>
      </c>
      <c r="AB95" s="365">
        <f t="shared" ca="1" si="74"/>
        <v>21.649000000000001</v>
      </c>
      <c r="AC95" s="365">
        <f t="shared" ca="1" si="75"/>
        <v>22.731999999999999</v>
      </c>
      <c r="AD95" s="365">
        <f t="shared" ca="1" si="76"/>
        <v>23.867999999999999</v>
      </c>
      <c r="AE95" s="365">
        <f t="shared" ca="1" si="77"/>
        <v>25.06</v>
      </c>
    </row>
    <row r="96" spans="1:31">
      <c r="A96" s="357" t="s">
        <v>212</v>
      </c>
      <c r="B96" s="358" t="s">
        <v>213</v>
      </c>
      <c r="C96" s="357" t="s">
        <v>43</v>
      </c>
      <c r="D96" s="359" t="s">
        <v>214</v>
      </c>
      <c r="E96" s="357">
        <v>235</v>
      </c>
      <c r="F96" s="357">
        <v>5</v>
      </c>
      <c r="G96" s="360">
        <f t="shared" ca="1" si="61"/>
        <v>25.773</v>
      </c>
      <c r="H96" s="360">
        <f t="shared" ca="1" si="62"/>
        <v>27.062000000000001</v>
      </c>
      <c r="I96" s="360">
        <f t="shared" ca="1" si="63"/>
        <v>28.414000000000001</v>
      </c>
      <c r="J96" s="360">
        <f t="shared" ca="1" si="64"/>
        <v>29.835000000000001</v>
      </c>
      <c r="K96" s="360">
        <f t="shared" ca="1" si="65"/>
        <v>31.327999999999999</v>
      </c>
      <c r="L96" s="321"/>
      <c r="M96" s="293" t="s">
        <v>588</v>
      </c>
      <c r="N96" s="290" t="str">
        <f t="shared" si="66"/>
        <v>05920C</v>
      </c>
      <c r="O96" s="361" t="str">
        <f t="shared" si="67"/>
        <v>073</v>
      </c>
      <c r="P96" s="290" t="str">
        <f t="shared" si="68"/>
        <v xml:space="preserve">Laboratory Technician </v>
      </c>
      <c r="Q96" s="362" cm="1">
        <f t="array" aca="1" ref="Q96" ca="1">ROUND(IF($M96="Y",VLOOKUP($N96,INDIRECT($O$3),Q$8,0)*INDIRECT($N$2),VLOOKUP($N96,INDIRECT($O$3),Q$8,0)),IF(LEFT($C96,1)="N",3,0))</f>
        <v>25.773</v>
      </c>
      <c r="R96" s="362" cm="1">
        <f t="array" aca="1" ref="R96" ca="1">ROUND(IF($M96="Y",VLOOKUP($N96,INDIRECT($O$3),R$8,0)*INDIRECT($N$2),VLOOKUP($N96,INDIRECT($O$3),R$8,0)),IF(LEFT($C96,1)="N",3,0))</f>
        <v>27.062000000000001</v>
      </c>
      <c r="S96" s="362" cm="1">
        <f t="array" aca="1" ref="S96" ca="1">ROUND(IF($M96="Y",VLOOKUP($N96,INDIRECT($O$3),S$8,0)*INDIRECT($N$2),VLOOKUP($N96,INDIRECT($O$3),S$8,0)),IF(LEFT($C96,1)="N",3,0))</f>
        <v>28.414000000000001</v>
      </c>
      <c r="T96" s="362" cm="1">
        <f t="array" aca="1" ref="T96" ca="1">ROUND(IF($M96="Y",VLOOKUP($N96,INDIRECT($O$3),T$8,0)*INDIRECT($N$2),VLOOKUP($N96,INDIRECT($O$3),T$8,0)),IF(LEFT($C96,1)="N",3,0))</f>
        <v>29.835000000000001</v>
      </c>
      <c r="U96" s="362" cm="1">
        <f t="array" aca="1" ref="U96" ca="1">ROUND(IF($M96="Y",VLOOKUP($N96,INDIRECT($O$3),U$8,0)*INDIRECT($N$2),VLOOKUP($N96,INDIRECT($O$3),U$8,0)),IF(LEFT($C96,1)="N",3,0))</f>
        <v>31.327999999999999</v>
      </c>
      <c r="W96" s="363" t="str">
        <f t="shared" si="69"/>
        <v>Y</v>
      </c>
      <c r="X96" s="313" t="str">
        <f t="shared" si="70"/>
        <v>05920C</v>
      </c>
      <c r="Y96" s="364" t="str">
        <f t="shared" si="71"/>
        <v>073</v>
      </c>
      <c r="Z96" s="313" t="str">
        <f t="shared" si="72"/>
        <v xml:space="preserve">Laboratory Technician </v>
      </c>
      <c r="AA96" s="365">
        <f t="shared" ca="1" si="73"/>
        <v>25.773</v>
      </c>
      <c r="AB96" s="365">
        <f t="shared" ca="1" si="74"/>
        <v>27.062000000000001</v>
      </c>
      <c r="AC96" s="365">
        <f t="shared" ca="1" si="75"/>
        <v>28.414000000000001</v>
      </c>
      <c r="AD96" s="365">
        <f t="shared" ca="1" si="76"/>
        <v>29.835000000000001</v>
      </c>
      <c r="AE96" s="365">
        <f t="shared" ca="1" si="77"/>
        <v>31.327999999999999</v>
      </c>
    </row>
    <row r="97" spans="1:31">
      <c r="A97" s="357" t="s">
        <v>215</v>
      </c>
      <c r="B97" s="358" t="s">
        <v>66</v>
      </c>
      <c r="C97" s="357" t="s">
        <v>43</v>
      </c>
      <c r="D97" s="359" t="s">
        <v>216</v>
      </c>
      <c r="E97" s="357">
        <v>330</v>
      </c>
      <c r="F97" s="357">
        <v>7</v>
      </c>
      <c r="G97" s="360">
        <f t="shared" ca="1" si="61"/>
        <v>30.352</v>
      </c>
      <c r="H97" s="360">
        <f t="shared" ca="1" si="62"/>
        <v>31.87</v>
      </c>
      <c r="I97" s="360">
        <f t="shared" ca="1" si="63"/>
        <v>33.463999999999999</v>
      </c>
      <c r="J97" s="360">
        <f t="shared" ca="1" si="64"/>
        <v>35.137999999999998</v>
      </c>
      <c r="K97" s="360">
        <f t="shared" ca="1" si="65"/>
        <v>36.893999999999998</v>
      </c>
      <c r="L97" s="321"/>
      <c r="M97" s="293" t="s">
        <v>588</v>
      </c>
      <c r="N97" s="290" t="str">
        <f t="shared" si="66"/>
        <v>05952C</v>
      </c>
      <c r="O97" s="361" t="str">
        <f t="shared" si="67"/>
        <v>064</v>
      </c>
      <c r="P97" s="290" t="str">
        <f t="shared" si="68"/>
        <v>Lead Code Compliance Specialist -Traffic</v>
      </c>
      <c r="Q97" s="362" cm="1">
        <f t="array" aca="1" ref="Q97" ca="1">ROUND(IF($M97="Y",VLOOKUP($N97,INDIRECT($O$3),Q$8,0)*INDIRECT($N$2),VLOOKUP($N97,INDIRECT($O$3),Q$8,0)),IF(LEFT($C97,1)="N",3,0))</f>
        <v>30.352</v>
      </c>
      <c r="R97" s="362" cm="1">
        <f t="array" aca="1" ref="R97" ca="1">ROUND(IF($M97="Y",VLOOKUP($N97,INDIRECT($O$3),R$8,0)*INDIRECT($N$2),VLOOKUP($N97,INDIRECT($O$3),R$8,0)),IF(LEFT($C97,1)="N",3,0))</f>
        <v>31.87</v>
      </c>
      <c r="S97" s="362" cm="1">
        <f t="array" aca="1" ref="S97" ca="1">ROUND(IF($M97="Y",VLOOKUP($N97,INDIRECT($O$3),S$8,0)*INDIRECT($N$2),VLOOKUP($N97,INDIRECT($O$3),S$8,0)),IF(LEFT($C97,1)="N",3,0))</f>
        <v>33.463999999999999</v>
      </c>
      <c r="T97" s="362" cm="1">
        <f t="array" aca="1" ref="T97" ca="1">ROUND(IF($M97="Y",VLOOKUP($N97,INDIRECT($O$3),T$8,0)*INDIRECT($N$2),VLOOKUP($N97,INDIRECT($O$3),T$8,0)),IF(LEFT($C97,1)="N",3,0))</f>
        <v>35.137999999999998</v>
      </c>
      <c r="U97" s="362" cm="1">
        <f t="array" aca="1" ref="U97" ca="1">ROUND(IF($M97="Y",VLOOKUP($N97,INDIRECT($O$3),U$8,0)*INDIRECT($N$2),VLOOKUP($N97,INDIRECT($O$3),U$8,0)),IF(LEFT($C97,1)="N",3,0))</f>
        <v>36.893999999999998</v>
      </c>
      <c r="W97" s="363" t="str">
        <f t="shared" si="69"/>
        <v>Y</v>
      </c>
      <c r="X97" s="313" t="str">
        <f t="shared" si="70"/>
        <v>05952C</v>
      </c>
      <c r="Y97" s="364" t="str">
        <f t="shared" si="71"/>
        <v>064</v>
      </c>
      <c r="Z97" s="313" t="str">
        <f t="shared" si="72"/>
        <v>Lead Code Compliance Specialist -Traffic</v>
      </c>
      <c r="AA97" s="365">
        <f t="shared" ca="1" si="73"/>
        <v>30.352</v>
      </c>
      <c r="AB97" s="365">
        <f t="shared" ca="1" si="74"/>
        <v>31.87</v>
      </c>
      <c r="AC97" s="365">
        <f t="shared" ca="1" si="75"/>
        <v>33.463999999999999</v>
      </c>
      <c r="AD97" s="365">
        <f t="shared" ca="1" si="76"/>
        <v>35.137999999999998</v>
      </c>
      <c r="AE97" s="365">
        <f t="shared" ca="1" si="77"/>
        <v>36.893999999999998</v>
      </c>
    </row>
    <row r="98" spans="1:31">
      <c r="A98" s="357" t="s">
        <v>217</v>
      </c>
      <c r="B98" s="358" t="s">
        <v>218</v>
      </c>
      <c r="C98" s="357" t="s">
        <v>43</v>
      </c>
      <c r="D98" s="359" t="s">
        <v>219</v>
      </c>
      <c r="E98" s="357">
        <v>410</v>
      </c>
      <c r="F98" s="357">
        <v>9</v>
      </c>
      <c r="G98" s="360">
        <f t="shared" ca="1" si="61"/>
        <v>37.506999999999998</v>
      </c>
      <c r="H98" s="360">
        <f t="shared" ca="1" si="62"/>
        <v>39.381999999999998</v>
      </c>
      <c r="I98" s="360">
        <f t="shared" ca="1" si="63"/>
        <v>41.351999999999997</v>
      </c>
      <c r="J98" s="360">
        <f t="shared" ca="1" si="64"/>
        <v>43.417000000000002</v>
      </c>
      <c r="K98" s="360">
        <f t="shared" ca="1" si="65"/>
        <v>45.591000000000001</v>
      </c>
      <c r="L98" s="321"/>
      <c r="M98" s="293" t="s">
        <v>588</v>
      </c>
      <c r="N98" s="290" t="str">
        <f t="shared" si="66"/>
        <v>05985C</v>
      </c>
      <c r="O98" s="361" t="str">
        <f t="shared" si="67"/>
        <v>101</v>
      </c>
      <c r="P98" s="290" t="str">
        <f t="shared" si="68"/>
        <v xml:space="preserve">Lead Inspector Housing </v>
      </c>
      <c r="Q98" s="362" cm="1">
        <f t="array" aca="1" ref="Q98" ca="1">ROUND(IF($M98="Y",VLOOKUP($N98,INDIRECT($O$3),Q$8,0)*INDIRECT($N$2),VLOOKUP($N98,INDIRECT($O$3),Q$8,0)),IF(LEFT($C98,1)="N",3,0))</f>
        <v>37.506999999999998</v>
      </c>
      <c r="R98" s="362" cm="1">
        <f t="array" aca="1" ref="R98" ca="1">ROUND(IF($M98="Y",VLOOKUP($N98,INDIRECT($O$3),R$8,0)*INDIRECT($N$2),VLOOKUP($N98,INDIRECT($O$3),R$8,0)),IF(LEFT($C98,1)="N",3,0))</f>
        <v>39.381999999999998</v>
      </c>
      <c r="S98" s="362" cm="1">
        <f t="array" aca="1" ref="S98" ca="1">ROUND(IF($M98="Y",VLOOKUP($N98,INDIRECT($O$3),S$8,0)*INDIRECT($N$2),VLOOKUP($N98,INDIRECT($O$3),S$8,0)),IF(LEFT($C98,1)="N",3,0))</f>
        <v>41.351999999999997</v>
      </c>
      <c r="T98" s="362" cm="1">
        <f t="array" aca="1" ref="T98" ca="1">ROUND(IF($M98="Y",VLOOKUP($N98,INDIRECT($O$3),T$8,0)*INDIRECT($N$2),VLOOKUP($N98,INDIRECT($O$3),T$8,0)),IF(LEFT($C98,1)="N",3,0))</f>
        <v>43.417000000000002</v>
      </c>
      <c r="U98" s="362" cm="1">
        <f t="array" aca="1" ref="U98" ca="1">ROUND(IF($M98="Y",VLOOKUP($N98,INDIRECT($O$3),U$8,0)*INDIRECT($N$2),VLOOKUP($N98,INDIRECT($O$3),U$8,0)),IF(LEFT($C98,1)="N",3,0))</f>
        <v>45.591000000000001</v>
      </c>
      <c r="W98" s="363" t="str">
        <f t="shared" si="69"/>
        <v>Y</v>
      </c>
      <c r="X98" s="313" t="str">
        <f t="shared" si="70"/>
        <v>05985C</v>
      </c>
      <c r="Y98" s="364" t="str">
        <f t="shared" si="71"/>
        <v>101</v>
      </c>
      <c r="Z98" s="313" t="str">
        <f t="shared" si="72"/>
        <v xml:space="preserve">Lead Inspector Housing </v>
      </c>
      <c r="AA98" s="365">
        <f t="shared" ca="1" si="73"/>
        <v>37.506999999999998</v>
      </c>
      <c r="AB98" s="365">
        <f t="shared" ca="1" si="74"/>
        <v>39.381999999999998</v>
      </c>
      <c r="AC98" s="365">
        <f t="shared" ca="1" si="75"/>
        <v>41.351999999999997</v>
      </c>
      <c r="AD98" s="365">
        <f t="shared" ca="1" si="76"/>
        <v>43.417000000000002</v>
      </c>
      <c r="AE98" s="365">
        <f t="shared" ca="1" si="77"/>
        <v>45.591000000000001</v>
      </c>
    </row>
    <row r="99" spans="1:31">
      <c r="A99" s="357" t="s">
        <v>220</v>
      </c>
      <c r="B99" s="358">
        <v>101</v>
      </c>
      <c r="C99" s="357" t="s">
        <v>43</v>
      </c>
      <c r="D99" s="359" t="s">
        <v>453</v>
      </c>
      <c r="E99" s="357">
        <v>415</v>
      </c>
      <c r="F99" s="357">
        <v>9</v>
      </c>
      <c r="G99" s="360">
        <f t="shared" ca="1" si="61"/>
        <v>37.506999999999998</v>
      </c>
      <c r="H99" s="360">
        <f t="shared" ca="1" si="62"/>
        <v>39.381999999999998</v>
      </c>
      <c r="I99" s="360">
        <f t="shared" ca="1" si="63"/>
        <v>41.351999999999997</v>
      </c>
      <c r="J99" s="360">
        <f t="shared" ca="1" si="64"/>
        <v>43.417000000000002</v>
      </c>
      <c r="K99" s="360">
        <f t="shared" ca="1" si="65"/>
        <v>45.591000000000001</v>
      </c>
      <c r="L99" s="321"/>
      <c r="M99" s="293" t="s">
        <v>588</v>
      </c>
      <c r="N99" s="290" t="str">
        <f t="shared" si="66"/>
        <v>05995C</v>
      </c>
      <c r="O99" s="361">
        <f t="shared" si="67"/>
        <v>101</v>
      </c>
      <c r="P99" s="290" t="str">
        <f t="shared" si="68"/>
        <v>Lead Inspector Licenses &amp; Con Services</v>
      </c>
      <c r="Q99" s="362" cm="1">
        <f t="array" aca="1" ref="Q99" ca="1">ROUND(IF($M99="Y",VLOOKUP($N99,INDIRECT($O$3),Q$8,0)*INDIRECT($N$2),VLOOKUP($N99,INDIRECT($O$3),Q$8,0)),IF(LEFT($C99,1)="N",3,0))</f>
        <v>37.506999999999998</v>
      </c>
      <c r="R99" s="362" cm="1">
        <f t="array" aca="1" ref="R99" ca="1">ROUND(IF($M99="Y",VLOOKUP($N99,INDIRECT($O$3),R$8,0)*INDIRECT($N$2),VLOOKUP($N99,INDIRECT($O$3),R$8,0)),IF(LEFT($C99,1)="N",3,0))</f>
        <v>39.381999999999998</v>
      </c>
      <c r="S99" s="362" cm="1">
        <f t="array" aca="1" ref="S99" ca="1">ROUND(IF($M99="Y",VLOOKUP($N99,INDIRECT($O$3),S$8,0)*INDIRECT($N$2),VLOOKUP($N99,INDIRECT($O$3),S$8,0)),IF(LEFT($C99,1)="N",3,0))</f>
        <v>41.351999999999997</v>
      </c>
      <c r="T99" s="362" cm="1">
        <f t="array" aca="1" ref="T99" ca="1">ROUND(IF($M99="Y",VLOOKUP($N99,INDIRECT($O$3),T$8,0)*INDIRECT($N$2),VLOOKUP($N99,INDIRECT($O$3),T$8,0)),IF(LEFT($C99,1)="N",3,0))</f>
        <v>43.417000000000002</v>
      </c>
      <c r="U99" s="362" cm="1">
        <f t="array" aca="1" ref="U99" ca="1">ROUND(IF($M99="Y",VLOOKUP($N99,INDIRECT($O$3),U$8,0)*INDIRECT($N$2),VLOOKUP($N99,INDIRECT($O$3),U$8,0)),IF(LEFT($C99,1)="N",3,0))</f>
        <v>45.591000000000001</v>
      </c>
      <c r="W99" s="363" t="str">
        <f t="shared" si="69"/>
        <v>Y</v>
      </c>
      <c r="X99" s="313" t="str">
        <f t="shared" si="70"/>
        <v>05995C</v>
      </c>
      <c r="Y99" s="364">
        <f t="shared" si="71"/>
        <v>101</v>
      </c>
      <c r="Z99" s="313" t="str">
        <f t="shared" si="72"/>
        <v>Lead Inspector Licenses &amp; Con Services</v>
      </c>
      <c r="AA99" s="365">
        <f t="shared" ca="1" si="73"/>
        <v>37.506999999999998</v>
      </c>
      <c r="AB99" s="365">
        <f t="shared" ca="1" si="74"/>
        <v>39.381999999999998</v>
      </c>
      <c r="AC99" s="365">
        <f t="shared" ca="1" si="75"/>
        <v>41.351999999999997</v>
      </c>
      <c r="AD99" s="365">
        <f t="shared" ca="1" si="76"/>
        <v>43.417000000000002</v>
      </c>
      <c r="AE99" s="365">
        <f t="shared" ca="1" si="77"/>
        <v>45.591000000000001</v>
      </c>
    </row>
    <row r="100" spans="1:31">
      <c r="A100" s="357" t="s">
        <v>222</v>
      </c>
      <c r="B100" s="358">
        <v>101</v>
      </c>
      <c r="C100" s="357" t="s">
        <v>43</v>
      </c>
      <c r="D100" s="359" t="s">
        <v>455</v>
      </c>
      <c r="E100" s="357">
        <v>410</v>
      </c>
      <c r="F100" s="357">
        <v>9</v>
      </c>
      <c r="G100" s="360">
        <f t="shared" ca="1" si="61"/>
        <v>37.506999999999998</v>
      </c>
      <c r="H100" s="360">
        <f t="shared" ca="1" si="62"/>
        <v>39.381999999999998</v>
      </c>
      <c r="I100" s="360">
        <f t="shared" ca="1" si="63"/>
        <v>41.351999999999997</v>
      </c>
      <c r="J100" s="360">
        <f t="shared" ca="1" si="64"/>
        <v>43.417000000000002</v>
      </c>
      <c r="K100" s="360">
        <f t="shared" ca="1" si="65"/>
        <v>45.591000000000001</v>
      </c>
      <c r="L100" s="321"/>
      <c r="M100" s="293" t="s">
        <v>588</v>
      </c>
      <c r="N100" s="290" t="str">
        <f t="shared" si="66"/>
        <v>06005C</v>
      </c>
      <c r="O100" s="361">
        <f t="shared" si="67"/>
        <v>101</v>
      </c>
      <c r="P100" s="290" t="str">
        <f t="shared" si="68"/>
        <v>Lead Inspector Problem Properties</v>
      </c>
      <c r="Q100" s="362" cm="1">
        <f t="array" aca="1" ref="Q100" ca="1">ROUND(IF($M100="Y",VLOOKUP($N100,INDIRECT($O$3),Q$8,0)*INDIRECT($N$2),VLOOKUP($N100,INDIRECT($O$3),Q$8,0)),IF(LEFT($C100,1)="N",3,0))</f>
        <v>37.506999999999998</v>
      </c>
      <c r="R100" s="362" cm="1">
        <f t="array" aca="1" ref="R100" ca="1">ROUND(IF($M100="Y",VLOOKUP($N100,INDIRECT($O$3),R$8,0)*INDIRECT($N$2),VLOOKUP($N100,INDIRECT($O$3),R$8,0)),IF(LEFT($C100,1)="N",3,0))</f>
        <v>39.381999999999998</v>
      </c>
      <c r="S100" s="362" cm="1">
        <f t="array" aca="1" ref="S100" ca="1">ROUND(IF($M100="Y",VLOOKUP($N100,INDIRECT($O$3),S$8,0)*INDIRECT($N$2),VLOOKUP($N100,INDIRECT($O$3),S$8,0)),IF(LEFT($C100,1)="N",3,0))</f>
        <v>41.351999999999997</v>
      </c>
      <c r="T100" s="362" cm="1">
        <f t="array" aca="1" ref="T100" ca="1">ROUND(IF($M100="Y",VLOOKUP($N100,INDIRECT($O$3),T$8,0)*INDIRECT($N$2),VLOOKUP($N100,INDIRECT($O$3),T$8,0)),IF(LEFT($C100,1)="N",3,0))</f>
        <v>43.417000000000002</v>
      </c>
      <c r="U100" s="362" cm="1">
        <f t="array" aca="1" ref="U100" ca="1">ROUND(IF($M100="Y",VLOOKUP($N100,INDIRECT($O$3),U$8,0)*INDIRECT($N$2),VLOOKUP($N100,INDIRECT($O$3),U$8,0)),IF(LEFT($C100,1)="N",3,0))</f>
        <v>45.591000000000001</v>
      </c>
      <c r="W100" s="363" t="str">
        <f t="shared" si="69"/>
        <v>Y</v>
      </c>
      <c r="X100" s="313" t="str">
        <f t="shared" si="70"/>
        <v>06005C</v>
      </c>
      <c r="Y100" s="364">
        <f t="shared" si="71"/>
        <v>101</v>
      </c>
      <c r="Z100" s="313" t="str">
        <f t="shared" si="72"/>
        <v>Lead Inspector Problem Properties</v>
      </c>
      <c r="AA100" s="365">
        <f t="shared" ca="1" si="73"/>
        <v>37.506999999999998</v>
      </c>
      <c r="AB100" s="365">
        <f t="shared" ca="1" si="74"/>
        <v>39.381999999999998</v>
      </c>
      <c r="AC100" s="365">
        <f t="shared" ca="1" si="75"/>
        <v>41.351999999999997</v>
      </c>
      <c r="AD100" s="365">
        <f t="shared" ca="1" si="76"/>
        <v>43.417000000000002</v>
      </c>
      <c r="AE100" s="365">
        <f t="shared" ca="1" si="77"/>
        <v>45.591000000000001</v>
      </c>
    </row>
    <row r="101" spans="1:31">
      <c r="A101" s="357" t="s">
        <v>224</v>
      </c>
      <c r="B101" s="358" t="s">
        <v>105</v>
      </c>
      <c r="C101" s="357" t="s">
        <v>43</v>
      </c>
      <c r="D101" s="359" t="s">
        <v>225</v>
      </c>
      <c r="E101" s="357">
        <v>280</v>
      </c>
      <c r="F101" s="357">
        <v>6</v>
      </c>
      <c r="G101" s="360">
        <f t="shared" ca="1" si="61"/>
        <v>27.013999999999999</v>
      </c>
      <c r="H101" s="360">
        <f t="shared" ca="1" si="62"/>
        <v>28.366</v>
      </c>
      <c r="I101" s="360">
        <f t="shared" ca="1" si="63"/>
        <v>29.783000000000001</v>
      </c>
      <c r="J101" s="360">
        <f t="shared" ca="1" si="64"/>
        <v>31.274000000000001</v>
      </c>
      <c r="K101" s="360">
        <f t="shared" ca="1" si="65"/>
        <v>32.837000000000003</v>
      </c>
      <c r="L101" s="321"/>
      <c r="M101" s="293" t="s">
        <v>588</v>
      </c>
      <c r="N101" s="290" t="str">
        <f t="shared" si="66"/>
        <v>06070C</v>
      </c>
      <c r="O101" s="361" t="str">
        <f t="shared" si="67"/>
        <v>076</v>
      </c>
      <c r="P101" s="290" t="str">
        <f t="shared" si="68"/>
        <v>Legal Secretary-C</v>
      </c>
      <c r="Q101" s="362" cm="1">
        <f t="array" aca="1" ref="Q101" ca="1">ROUND(IF($M101="Y",VLOOKUP($N101,INDIRECT($O$3),Q$8,0)*INDIRECT($N$2),VLOOKUP($N101,INDIRECT($O$3),Q$8,0)),IF(LEFT($C101,1)="N",3,0))</f>
        <v>27.013999999999999</v>
      </c>
      <c r="R101" s="362" cm="1">
        <f t="array" aca="1" ref="R101" ca="1">ROUND(IF($M101="Y",VLOOKUP($N101,INDIRECT($O$3),R$8,0)*INDIRECT($N$2),VLOOKUP($N101,INDIRECT($O$3),R$8,0)),IF(LEFT($C101,1)="N",3,0))</f>
        <v>28.366</v>
      </c>
      <c r="S101" s="362" cm="1">
        <f t="array" aca="1" ref="S101" ca="1">ROUND(IF($M101="Y",VLOOKUP($N101,INDIRECT($O$3),S$8,0)*INDIRECT($N$2),VLOOKUP($N101,INDIRECT($O$3),S$8,0)),IF(LEFT($C101,1)="N",3,0))</f>
        <v>29.783000000000001</v>
      </c>
      <c r="T101" s="362" cm="1">
        <f t="array" aca="1" ref="T101" ca="1">ROUND(IF($M101="Y",VLOOKUP($N101,INDIRECT($O$3),T$8,0)*INDIRECT($N$2),VLOOKUP($N101,INDIRECT($O$3),T$8,0)),IF(LEFT($C101,1)="N",3,0))</f>
        <v>31.274000000000001</v>
      </c>
      <c r="U101" s="362" cm="1">
        <f t="array" aca="1" ref="U101" ca="1">ROUND(IF($M101="Y",VLOOKUP($N101,INDIRECT($O$3),U$8,0)*INDIRECT($N$2),VLOOKUP($N101,INDIRECT($O$3),U$8,0)),IF(LEFT($C101,1)="N",3,0))</f>
        <v>32.837000000000003</v>
      </c>
      <c r="W101" s="363" t="str">
        <f t="shared" si="69"/>
        <v>Y</v>
      </c>
      <c r="X101" s="313" t="str">
        <f t="shared" si="70"/>
        <v>06070C</v>
      </c>
      <c r="Y101" s="364" t="str">
        <f t="shared" si="71"/>
        <v>076</v>
      </c>
      <c r="Z101" s="313" t="str">
        <f t="shared" si="72"/>
        <v>Legal Secretary-C</v>
      </c>
      <c r="AA101" s="365">
        <f t="shared" ca="1" si="73"/>
        <v>27.013999999999999</v>
      </c>
      <c r="AB101" s="365">
        <f t="shared" ca="1" si="74"/>
        <v>28.366</v>
      </c>
      <c r="AC101" s="365">
        <f t="shared" ca="1" si="75"/>
        <v>29.783000000000001</v>
      </c>
      <c r="AD101" s="365">
        <f t="shared" ca="1" si="76"/>
        <v>31.274000000000001</v>
      </c>
      <c r="AE101" s="365">
        <f t="shared" ca="1" si="77"/>
        <v>32.837000000000003</v>
      </c>
    </row>
    <row r="102" spans="1:31">
      <c r="A102" s="357" t="s">
        <v>226</v>
      </c>
      <c r="B102" s="358" t="s">
        <v>163</v>
      </c>
      <c r="C102" s="357" t="s">
        <v>43</v>
      </c>
      <c r="D102" s="359" t="s">
        <v>227</v>
      </c>
      <c r="E102" s="357">
        <v>253</v>
      </c>
      <c r="F102" s="357">
        <v>5</v>
      </c>
      <c r="G102" s="360">
        <f t="shared" ca="1" si="61"/>
        <v>24.774000000000001</v>
      </c>
      <c r="H102" s="360">
        <f t="shared" ca="1" si="62"/>
        <v>26.012</v>
      </c>
      <c r="I102" s="360">
        <f t="shared" ca="1" si="63"/>
        <v>27.312999999999999</v>
      </c>
      <c r="J102" s="360">
        <f t="shared" ca="1" si="64"/>
        <v>28.68</v>
      </c>
      <c r="K102" s="360">
        <f t="shared" ca="1" si="65"/>
        <v>30.113</v>
      </c>
      <c r="L102" s="321"/>
      <c r="M102" s="293" t="s">
        <v>588</v>
      </c>
      <c r="N102" s="290" t="str">
        <f t="shared" si="66"/>
        <v>06080C</v>
      </c>
      <c r="O102" s="361" t="str">
        <f t="shared" si="67"/>
        <v>051</v>
      </c>
      <c r="P102" s="290" t="str">
        <f t="shared" si="68"/>
        <v xml:space="preserve">Legal Support Specialist </v>
      </c>
      <c r="Q102" s="362" cm="1">
        <f t="array" aca="1" ref="Q102" ca="1">ROUND(IF($M102="Y",VLOOKUP($N102,INDIRECT($O$3),Q$8,0)*INDIRECT($N$2),VLOOKUP($N102,INDIRECT($O$3),Q$8,0)),IF(LEFT($C102,1)="N",3,0))</f>
        <v>24.774000000000001</v>
      </c>
      <c r="R102" s="362" cm="1">
        <f t="array" aca="1" ref="R102" ca="1">ROUND(IF($M102="Y",VLOOKUP($N102,INDIRECT($O$3),R$8,0)*INDIRECT($N$2),VLOOKUP($N102,INDIRECT($O$3),R$8,0)),IF(LEFT($C102,1)="N",3,0))</f>
        <v>26.012</v>
      </c>
      <c r="S102" s="362" cm="1">
        <f t="array" aca="1" ref="S102" ca="1">ROUND(IF($M102="Y",VLOOKUP($N102,INDIRECT($O$3),S$8,0)*INDIRECT($N$2),VLOOKUP($N102,INDIRECT($O$3),S$8,0)),IF(LEFT($C102,1)="N",3,0))</f>
        <v>27.312999999999999</v>
      </c>
      <c r="T102" s="362" cm="1">
        <f t="array" aca="1" ref="T102" ca="1">ROUND(IF($M102="Y",VLOOKUP($N102,INDIRECT($O$3),T$8,0)*INDIRECT($N$2),VLOOKUP($N102,INDIRECT($O$3),T$8,0)),IF(LEFT($C102,1)="N",3,0))</f>
        <v>28.68</v>
      </c>
      <c r="U102" s="362" cm="1">
        <f t="array" aca="1" ref="U102" ca="1">ROUND(IF($M102="Y",VLOOKUP($N102,INDIRECT($O$3),U$8,0)*INDIRECT($N$2),VLOOKUP($N102,INDIRECT($O$3),U$8,0)),IF(LEFT($C102,1)="N",3,0))</f>
        <v>30.113</v>
      </c>
      <c r="W102" s="363" t="str">
        <f t="shared" si="69"/>
        <v>Y</v>
      </c>
      <c r="X102" s="313" t="str">
        <f t="shared" si="70"/>
        <v>06080C</v>
      </c>
      <c r="Y102" s="364" t="str">
        <f t="shared" si="71"/>
        <v>051</v>
      </c>
      <c r="Z102" s="313" t="str">
        <f t="shared" si="72"/>
        <v xml:space="preserve">Legal Support Specialist </v>
      </c>
      <c r="AA102" s="365">
        <f t="shared" ca="1" si="73"/>
        <v>24.774000000000001</v>
      </c>
      <c r="AB102" s="365">
        <f t="shared" ca="1" si="74"/>
        <v>26.012</v>
      </c>
      <c r="AC102" s="365">
        <f t="shared" ca="1" si="75"/>
        <v>27.312999999999999</v>
      </c>
      <c r="AD102" s="365">
        <f t="shared" ca="1" si="76"/>
        <v>28.68</v>
      </c>
      <c r="AE102" s="365">
        <f t="shared" ca="1" si="77"/>
        <v>30.113</v>
      </c>
    </row>
    <row r="103" spans="1:31">
      <c r="A103" s="357" t="s">
        <v>504</v>
      </c>
      <c r="B103" s="358">
        <v>164</v>
      </c>
      <c r="C103" s="357" t="s">
        <v>21</v>
      </c>
      <c r="D103" s="359" t="s">
        <v>487</v>
      </c>
      <c r="E103" s="357">
        <v>393</v>
      </c>
      <c r="F103" s="357">
        <v>8</v>
      </c>
      <c r="G103" s="360">
        <f t="shared" ca="1" si="61"/>
        <v>75442</v>
      </c>
      <c r="H103" s="360">
        <f t="shared" ca="1" si="62"/>
        <v>79213</v>
      </c>
      <c r="I103" s="360">
        <f t="shared" ca="1" si="63"/>
        <v>83175</v>
      </c>
      <c r="J103" s="360">
        <f t="shared" ca="1" si="64"/>
        <v>87333</v>
      </c>
      <c r="K103" s="360">
        <f t="shared" ca="1" si="65"/>
        <v>91699</v>
      </c>
      <c r="L103" s="321"/>
      <c r="M103" s="293" t="s">
        <v>588</v>
      </c>
      <c r="N103" s="290" t="str">
        <f t="shared" si="66"/>
        <v>52947C</v>
      </c>
      <c r="O103" s="361">
        <f t="shared" si="67"/>
        <v>164</v>
      </c>
      <c r="P103" s="290" t="str">
        <f t="shared" si="68"/>
        <v>Legislative Clerk</v>
      </c>
      <c r="Q103" s="362" cm="1">
        <f t="array" aca="1" ref="Q103" ca="1">ROUND(IF($M103="Y",VLOOKUP($N103,INDIRECT($O$3),Q$8,0)*INDIRECT($N$2),VLOOKUP($N103,INDIRECT($O$3),Q$8,0)),IF(LEFT($C103,1)="N",3,0))</f>
        <v>75442</v>
      </c>
      <c r="R103" s="362" cm="1">
        <f t="array" aca="1" ref="R103" ca="1">ROUND(IF($M103="Y",VLOOKUP($N103,INDIRECT($O$3),R$8,0)*INDIRECT($N$2),VLOOKUP($N103,INDIRECT($O$3),R$8,0)),IF(LEFT($C103,1)="N",3,0))</f>
        <v>79213</v>
      </c>
      <c r="S103" s="362" cm="1">
        <f t="array" aca="1" ref="S103" ca="1">ROUND(IF($M103="Y",VLOOKUP($N103,INDIRECT($O$3),S$8,0)*INDIRECT($N$2),VLOOKUP($N103,INDIRECT($O$3),S$8,0)),IF(LEFT($C103,1)="N",3,0))</f>
        <v>83175</v>
      </c>
      <c r="T103" s="362" cm="1">
        <f t="array" aca="1" ref="T103" ca="1">ROUND(IF($M103="Y",VLOOKUP($N103,INDIRECT($O$3),T$8,0)*INDIRECT($N$2),VLOOKUP($N103,INDIRECT($O$3),T$8,0)),IF(LEFT($C103,1)="N",3,0))</f>
        <v>87333</v>
      </c>
      <c r="U103" s="362" cm="1">
        <f t="array" aca="1" ref="U103" ca="1">ROUND(IF($M103="Y",VLOOKUP($N103,INDIRECT($O$3),U$8,0)*INDIRECT($N$2),VLOOKUP($N103,INDIRECT($O$3),U$8,0)),IF(LEFT($C103,1)="N",3,0))</f>
        <v>91699</v>
      </c>
      <c r="W103" s="363" t="str">
        <f t="shared" si="69"/>
        <v>Y</v>
      </c>
      <c r="X103" s="313" t="str">
        <f t="shared" si="70"/>
        <v>52947C</v>
      </c>
      <c r="Y103" s="364">
        <f t="shared" si="71"/>
        <v>164</v>
      </c>
      <c r="Z103" s="313" t="str">
        <f t="shared" si="72"/>
        <v>Legislative Clerk</v>
      </c>
      <c r="AA103" s="365">
        <f t="shared" ca="1" si="73"/>
        <v>36.271000000000001</v>
      </c>
      <c r="AB103" s="365">
        <f t="shared" ca="1" si="74"/>
        <v>38.083999999999996</v>
      </c>
      <c r="AC103" s="365">
        <f t="shared" ca="1" si="75"/>
        <v>39.988</v>
      </c>
      <c r="AD103" s="365">
        <f t="shared" ca="1" si="76"/>
        <v>41.988</v>
      </c>
      <c r="AE103" s="365">
        <f t="shared" ca="1" si="77"/>
        <v>44.086999999999996</v>
      </c>
    </row>
    <row r="104" spans="1:31">
      <c r="A104" s="368" t="s">
        <v>31</v>
      </c>
      <c r="B104" s="358" t="s">
        <v>24</v>
      </c>
      <c r="C104" s="368" t="s">
        <v>21</v>
      </c>
      <c r="D104" s="369" t="s">
        <v>32</v>
      </c>
      <c r="E104" s="368">
        <v>383</v>
      </c>
      <c r="F104" s="368">
        <v>8</v>
      </c>
      <c r="G104" s="360">
        <f t="shared" ca="1" si="61"/>
        <v>73103</v>
      </c>
      <c r="H104" s="360">
        <f t="shared" ca="1" si="62"/>
        <v>76758</v>
      </c>
      <c r="I104" s="360">
        <f t="shared" ca="1" si="63"/>
        <v>80596</v>
      </c>
      <c r="J104" s="360">
        <f t="shared" ca="1" si="64"/>
        <v>84626</v>
      </c>
      <c r="K104" s="360">
        <f t="shared" ca="1" si="65"/>
        <v>88856</v>
      </c>
      <c r="L104" s="321"/>
      <c r="M104" s="293" t="s">
        <v>588</v>
      </c>
      <c r="N104" s="290" t="str">
        <f t="shared" si="66"/>
        <v>06150C</v>
      </c>
      <c r="O104" s="361" t="str">
        <f t="shared" si="67"/>
        <v>097</v>
      </c>
      <c r="P104" s="290" t="str">
        <f t="shared" si="68"/>
        <v>Liability Investigator</v>
      </c>
      <c r="Q104" s="362" cm="1">
        <f t="array" aca="1" ref="Q104" ca="1">ROUND(IF($M104="Y",VLOOKUP($N104,INDIRECT($O$3),Q$8,0)*INDIRECT($N$2),VLOOKUP($N104,INDIRECT($O$3),Q$8,0)),IF(LEFT($C104,1)="N",3,0))</f>
        <v>73103</v>
      </c>
      <c r="R104" s="362" cm="1">
        <f t="array" aca="1" ref="R104" ca="1">ROUND(IF($M104="Y",VLOOKUP($N104,INDIRECT($O$3),R$8,0)*INDIRECT($N$2),VLOOKUP($N104,INDIRECT($O$3),R$8,0)),IF(LEFT($C104,1)="N",3,0))</f>
        <v>76758</v>
      </c>
      <c r="S104" s="362" cm="1">
        <f t="array" aca="1" ref="S104" ca="1">ROUND(IF($M104="Y",VLOOKUP($N104,INDIRECT($O$3),S$8,0)*INDIRECT($N$2),VLOOKUP($N104,INDIRECT($O$3),S$8,0)),IF(LEFT($C104,1)="N",3,0))</f>
        <v>80596</v>
      </c>
      <c r="T104" s="362" cm="1">
        <f t="array" aca="1" ref="T104" ca="1">ROUND(IF($M104="Y",VLOOKUP($N104,INDIRECT($O$3),T$8,0)*INDIRECT($N$2),VLOOKUP($N104,INDIRECT($O$3),T$8,0)),IF(LEFT($C104,1)="N",3,0))</f>
        <v>84626</v>
      </c>
      <c r="U104" s="362" cm="1">
        <f t="array" aca="1" ref="U104" ca="1">ROUND(IF($M104="Y",VLOOKUP($N104,INDIRECT($O$3),U$8,0)*INDIRECT($N$2),VLOOKUP($N104,INDIRECT($O$3),U$8,0)),IF(LEFT($C104,1)="N",3,0))</f>
        <v>88856</v>
      </c>
      <c r="W104" s="363" t="str">
        <f t="shared" si="69"/>
        <v>Y</v>
      </c>
      <c r="X104" s="313" t="str">
        <f t="shared" si="70"/>
        <v>06150C</v>
      </c>
      <c r="Y104" s="364" t="str">
        <f t="shared" si="71"/>
        <v>097</v>
      </c>
      <c r="Z104" s="313" t="str">
        <f t="shared" si="72"/>
        <v>Liability Investigator</v>
      </c>
      <c r="AA104" s="365">
        <f t="shared" ca="1" si="73"/>
        <v>35.146000000000001</v>
      </c>
      <c r="AB104" s="365">
        <f t="shared" ca="1" si="74"/>
        <v>36.902999999999999</v>
      </c>
      <c r="AC104" s="365">
        <f t="shared" ca="1" si="75"/>
        <v>38.748999999999995</v>
      </c>
      <c r="AD104" s="365">
        <f t="shared" ca="1" si="76"/>
        <v>40.686</v>
      </c>
      <c r="AE104" s="365">
        <f t="shared" ca="1" si="77"/>
        <v>42.72</v>
      </c>
    </row>
    <row r="105" spans="1:31">
      <c r="A105" s="368" t="s">
        <v>33</v>
      </c>
      <c r="B105" s="358">
        <v>118</v>
      </c>
      <c r="C105" s="368" t="s">
        <v>21</v>
      </c>
      <c r="D105" s="369" t="s">
        <v>34</v>
      </c>
      <c r="E105" s="368">
        <v>458</v>
      </c>
      <c r="F105" s="368">
        <v>10</v>
      </c>
      <c r="G105" s="360">
        <f t="shared" ca="1" si="61"/>
        <v>85586</v>
      </c>
      <c r="H105" s="360">
        <f t="shared" ca="1" si="62"/>
        <v>89866</v>
      </c>
      <c r="I105" s="360">
        <f t="shared" ca="1" si="63"/>
        <v>94358</v>
      </c>
      <c r="J105" s="360">
        <f t="shared" ca="1" si="64"/>
        <v>99078</v>
      </c>
      <c r="K105" s="360">
        <f t="shared" ca="1" si="65"/>
        <v>104030</v>
      </c>
      <c r="L105" s="321"/>
      <c r="M105" s="293" t="s">
        <v>588</v>
      </c>
      <c r="N105" s="290" t="str">
        <f t="shared" si="66"/>
        <v>06738C</v>
      </c>
      <c r="O105" s="361">
        <f t="shared" si="67"/>
        <v>118</v>
      </c>
      <c r="P105" s="290" t="str">
        <f t="shared" si="68"/>
        <v>Manager Hazardous Material Inspections</v>
      </c>
      <c r="Q105" s="362" cm="1">
        <f t="array" aca="1" ref="Q105" ca="1">ROUND(IF($M105="Y",VLOOKUP($N105,INDIRECT($O$3),Q$8,0)*INDIRECT($N$2),VLOOKUP($N105,INDIRECT($O$3),Q$8,0)),IF(LEFT($C105,1)="N",3,0))</f>
        <v>85586</v>
      </c>
      <c r="R105" s="362" cm="1">
        <f t="array" aca="1" ref="R105" ca="1">ROUND(IF($M105="Y",VLOOKUP($N105,INDIRECT($O$3),R$8,0)*INDIRECT($N$2),VLOOKUP($N105,INDIRECT($O$3),R$8,0)),IF(LEFT($C105,1)="N",3,0))</f>
        <v>89866</v>
      </c>
      <c r="S105" s="362" cm="1">
        <f t="array" aca="1" ref="S105" ca="1">ROUND(IF($M105="Y",VLOOKUP($N105,INDIRECT($O$3),S$8,0)*INDIRECT($N$2),VLOOKUP($N105,INDIRECT($O$3),S$8,0)),IF(LEFT($C105,1)="N",3,0))</f>
        <v>94358</v>
      </c>
      <c r="T105" s="362" cm="1">
        <f t="array" aca="1" ref="T105" ca="1">ROUND(IF($M105="Y",VLOOKUP($N105,INDIRECT($O$3),T$8,0)*INDIRECT($N$2),VLOOKUP($N105,INDIRECT($O$3),T$8,0)),IF(LEFT($C105,1)="N",3,0))</f>
        <v>99078</v>
      </c>
      <c r="U105" s="362" cm="1">
        <f t="array" aca="1" ref="U105" ca="1">ROUND(IF($M105="Y",VLOOKUP($N105,INDIRECT($O$3),U$8,0)*INDIRECT($N$2),VLOOKUP($N105,INDIRECT($O$3),U$8,0)),IF(LEFT($C105,1)="N",3,0))</f>
        <v>104030</v>
      </c>
      <c r="W105" s="363" t="str">
        <f t="shared" si="69"/>
        <v>Y</v>
      </c>
      <c r="X105" s="313" t="str">
        <f t="shared" si="70"/>
        <v>06738C</v>
      </c>
      <c r="Y105" s="364">
        <f t="shared" si="71"/>
        <v>118</v>
      </c>
      <c r="Z105" s="313" t="str">
        <f t="shared" si="72"/>
        <v>Manager Hazardous Material Inspections</v>
      </c>
      <c r="AA105" s="365">
        <f t="shared" ca="1" si="73"/>
        <v>41.147999999999996</v>
      </c>
      <c r="AB105" s="365">
        <f t="shared" ca="1" si="74"/>
        <v>43.204999999999998</v>
      </c>
      <c r="AC105" s="365">
        <f t="shared" ca="1" si="75"/>
        <v>45.364999999999995</v>
      </c>
      <c r="AD105" s="365">
        <f t="shared" ca="1" si="76"/>
        <v>47.634</v>
      </c>
      <c r="AE105" s="365">
        <f t="shared" ca="1" si="77"/>
        <v>50.015000000000001</v>
      </c>
    </row>
    <row r="106" spans="1:31">
      <c r="A106" s="357" t="s">
        <v>228</v>
      </c>
      <c r="B106" s="358">
        <v>143</v>
      </c>
      <c r="C106" s="357" t="s">
        <v>43</v>
      </c>
      <c r="D106" s="359" t="s">
        <v>229</v>
      </c>
      <c r="E106" s="357">
        <v>310</v>
      </c>
      <c r="F106" s="357">
        <v>6</v>
      </c>
      <c r="G106" s="360">
        <f t="shared" ca="1" si="61"/>
        <v>29.225999999999999</v>
      </c>
      <c r="H106" s="360">
        <f t="shared" ca="1" si="62"/>
        <v>30.689</v>
      </c>
      <c r="I106" s="360">
        <f t="shared" ca="1" si="63"/>
        <v>32.222000000000001</v>
      </c>
      <c r="J106" s="360">
        <f t="shared" ca="1" si="64"/>
        <v>33.834000000000003</v>
      </c>
      <c r="K106" s="360">
        <f t="shared" ca="1" si="65"/>
        <v>35.524999999999999</v>
      </c>
      <c r="L106" s="321"/>
      <c r="M106" s="293" t="s">
        <v>588</v>
      </c>
      <c r="N106" s="290" t="str">
        <f t="shared" si="66"/>
        <v>07050C</v>
      </c>
      <c r="O106" s="361">
        <f t="shared" si="67"/>
        <v>143</v>
      </c>
      <c r="P106" s="290" t="str">
        <f t="shared" si="68"/>
        <v>Mayors Office Associate</v>
      </c>
      <c r="Q106" s="362" cm="1">
        <f t="array" aca="1" ref="Q106" ca="1">ROUND(IF($M106="Y",VLOOKUP($N106,INDIRECT($O$3),Q$8,0)*INDIRECT($N$2),VLOOKUP($N106,INDIRECT($O$3),Q$8,0)),IF(LEFT($C106,1)="N",3,0))</f>
        <v>29.225999999999999</v>
      </c>
      <c r="R106" s="362" cm="1">
        <f t="array" aca="1" ref="R106" ca="1">ROUND(IF($M106="Y",VLOOKUP($N106,INDIRECT($O$3),R$8,0)*INDIRECT($N$2),VLOOKUP($N106,INDIRECT($O$3),R$8,0)),IF(LEFT($C106,1)="N",3,0))</f>
        <v>30.689</v>
      </c>
      <c r="S106" s="362" cm="1">
        <f t="array" aca="1" ref="S106" ca="1">ROUND(IF($M106="Y",VLOOKUP($N106,INDIRECT($O$3),S$8,0)*INDIRECT($N$2),VLOOKUP($N106,INDIRECT($O$3),S$8,0)),IF(LEFT($C106,1)="N",3,0))</f>
        <v>32.222000000000001</v>
      </c>
      <c r="T106" s="362" cm="1">
        <f t="array" aca="1" ref="T106" ca="1">ROUND(IF($M106="Y",VLOOKUP($N106,INDIRECT($O$3),T$8,0)*INDIRECT($N$2),VLOOKUP($N106,INDIRECT($O$3),T$8,0)),IF(LEFT($C106,1)="N",3,0))</f>
        <v>33.834000000000003</v>
      </c>
      <c r="U106" s="362" cm="1">
        <f t="array" aca="1" ref="U106" ca="1">ROUND(IF($M106="Y",VLOOKUP($N106,INDIRECT($O$3),U$8,0)*INDIRECT($N$2),VLOOKUP($N106,INDIRECT($O$3),U$8,0)),IF(LEFT($C106,1)="N",3,0))</f>
        <v>35.524999999999999</v>
      </c>
      <c r="W106" s="363" t="str">
        <f t="shared" si="69"/>
        <v>Y</v>
      </c>
      <c r="X106" s="313" t="str">
        <f t="shared" si="70"/>
        <v>07050C</v>
      </c>
      <c r="Y106" s="364">
        <f t="shared" si="71"/>
        <v>143</v>
      </c>
      <c r="Z106" s="313" t="str">
        <f t="shared" si="72"/>
        <v>Mayors Office Associate</v>
      </c>
      <c r="AA106" s="365">
        <f t="shared" ca="1" si="73"/>
        <v>29.225999999999999</v>
      </c>
      <c r="AB106" s="365">
        <f t="shared" ca="1" si="74"/>
        <v>30.689</v>
      </c>
      <c r="AC106" s="365">
        <f t="shared" ca="1" si="75"/>
        <v>32.222000000000001</v>
      </c>
      <c r="AD106" s="365">
        <f t="shared" ca="1" si="76"/>
        <v>33.834000000000003</v>
      </c>
      <c r="AE106" s="365">
        <f t="shared" ca="1" si="77"/>
        <v>35.524999999999999</v>
      </c>
    </row>
    <row r="107" spans="1:31">
      <c r="A107" s="357" t="s">
        <v>230</v>
      </c>
      <c r="B107" s="358" t="s">
        <v>543</v>
      </c>
      <c r="C107" s="357" t="s">
        <v>43</v>
      </c>
      <c r="D107" s="359" t="s">
        <v>231</v>
      </c>
      <c r="E107" s="357">
        <v>298</v>
      </c>
      <c r="F107" s="357">
        <v>6</v>
      </c>
      <c r="G107" s="360">
        <f t="shared" ref="G107:G140" ca="1" si="78">Q107</f>
        <v>28.113</v>
      </c>
      <c r="H107" s="360">
        <f t="shared" ref="H107:H140" ca="1" si="79">R107</f>
        <v>29.516999999999999</v>
      </c>
      <c r="I107" s="360">
        <f t="shared" ref="I107:I140" ca="1" si="80">S107</f>
        <v>30.992999999999999</v>
      </c>
      <c r="J107" s="360">
        <f t="shared" ref="J107:J140" ca="1" si="81">T107</f>
        <v>32.542999999999999</v>
      </c>
      <c r="K107" s="360">
        <f t="shared" ref="K107:K140" ca="1" si="82">U107</f>
        <v>34.168999999999997</v>
      </c>
      <c r="L107" s="321"/>
      <c r="M107" s="293" t="s">
        <v>588</v>
      </c>
      <c r="N107" s="290" t="str">
        <f t="shared" ref="N107:N140" si="83">A107</f>
        <v>07089C</v>
      </c>
      <c r="O107" s="361" t="str">
        <f t="shared" ref="O107:O140" si="84">B107</f>
        <v>161</v>
      </c>
      <c r="P107" s="290" t="str">
        <f t="shared" ref="P107:P140" si="85">D107</f>
        <v xml:space="preserve">Medical Assistant </v>
      </c>
      <c r="Q107" s="362" cm="1">
        <f t="array" aca="1" ref="Q107" ca="1">ROUND(IF($M107="Y",VLOOKUP($N107,INDIRECT($O$3),Q$8,0)*INDIRECT($N$2),VLOOKUP($N107,INDIRECT($O$3),Q$8,0)),IF(LEFT($C107,1)="N",3,0))</f>
        <v>28.113</v>
      </c>
      <c r="R107" s="362" cm="1">
        <f t="array" aca="1" ref="R107" ca="1">ROUND(IF($M107="Y",VLOOKUP($N107,INDIRECT($O$3),R$8,0)*INDIRECT($N$2),VLOOKUP($N107,INDIRECT($O$3),R$8,0)),IF(LEFT($C107,1)="N",3,0))</f>
        <v>29.516999999999999</v>
      </c>
      <c r="S107" s="362" cm="1">
        <f t="array" aca="1" ref="S107" ca="1">ROUND(IF($M107="Y",VLOOKUP($N107,INDIRECT($O$3),S$8,0)*INDIRECT($N$2),VLOOKUP($N107,INDIRECT($O$3),S$8,0)),IF(LEFT($C107,1)="N",3,0))</f>
        <v>30.992999999999999</v>
      </c>
      <c r="T107" s="362" cm="1">
        <f t="array" aca="1" ref="T107" ca="1">ROUND(IF($M107="Y",VLOOKUP($N107,INDIRECT($O$3),T$8,0)*INDIRECT($N$2),VLOOKUP($N107,INDIRECT($O$3),T$8,0)),IF(LEFT($C107,1)="N",3,0))</f>
        <v>32.542999999999999</v>
      </c>
      <c r="U107" s="362" cm="1">
        <f t="array" aca="1" ref="U107" ca="1">ROUND(IF($M107="Y",VLOOKUP($N107,INDIRECT($O$3),U$8,0)*INDIRECT($N$2),VLOOKUP($N107,INDIRECT($O$3),U$8,0)),IF(LEFT($C107,1)="N",3,0))</f>
        <v>34.168999999999997</v>
      </c>
      <c r="W107" s="363" t="str">
        <f t="shared" si="69"/>
        <v>Y</v>
      </c>
      <c r="X107" s="313" t="str">
        <f t="shared" si="70"/>
        <v>07089C</v>
      </c>
      <c r="Y107" s="364" t="str">
        <f t="shared" si="71"/>
        <v>161</v>
      </c>
      <c r="Z107" s="313" t="str">
        <f t="shared" si="72"/>
        <v xml:space="preserve">Medical Assistant </v>
      </c>
      <c r="AA107" s="365">
        <f t="shared" ca="1" si="73"/>
        <v>28.113</v>
      </c>
      <c r="AB107" s="365">
        <f t="shared" ca="1" si="74"/>
        <v>29.516999999999999</v>
      </c>
      <c r="AC107" s="365">
        <f t="shared" ca="1" si="75"/>
        <v>30.992999999999999</v>
      </c>
      <c r="AD107" s="365">
        <f t="shared" ca="1" si="76"/>
        <v>32.542999999999999</v>
      </c>
      <c r="AE107" s="365">
        <f t="shared" ca="1" si="77"/>
        <v>34.168999999999997</v>
      </c>
    </row>
    <row r="108" spans="1:31">
      <c r="A108" s="357" t="s">
        <v>572</v>
      </c>
      <c r="B108" s="358" t="s">
        <v>292</v>
      </c>
      <c r="C108" s="357" t="s">
        <v>43</v>
      </c>
      <c r="D108" s="359" t="s">
        <v>568</v>
      </c>
      <c r="E108" s="357">
        <v>275</v>
      </c>
      <c r="F108" s="357">
        <v>6</v>
      </c>
      <c r="G108" s="360">
        <f t="shared" ca="1" si="78"/>
        <v>27.013999999999999</v>
      </c>
      <c r="H108" s="360">
        <f t="shared" ca="1" si="79"/>
        <v>28.366</v>
      </c>
      <c r="I108" s="360">
        <f t="shared" ca="1" si="80"/>
        <v>29.783000000000001</v>
      </c>
      <c r="J108" s="360">
        <f t="shared" ca="1" si="81"/>
        <v>31.274000000000001</v>
      </c>
      <c r="K108" s="360">
        <f t="shared" ca="1" si="82"/>
        <v>32.837000000000003</v>
      </c>
      <c r="L108" s="321"/>
      <c r="M108" s="293" t="s">
        <v>588</v>
      </c>
      <c r="N108" s="290" t="str">
        <f t="shared" si="83"/>
        <v>53011C</v>
      </c>
      <c r="O108" s="361" t="str">
        <f t="shared" si="84"/>
        <v>054</v>
      </c>
      <c r="P108" s="290" t="str">
        <f t="shared" si="85"/>
        <v>MPD Field Technology Specialist</v>
      </c>
      <c r="Q108" s="362" cm="1">
        <f t="array" aca="1" ref="Q108" ca="1">ROUND(IF($M108="Y",VLOOKUP($N108,INDIRECT($O$3),Q$8,0)*INDIRECT($N$2),VLOOKUP($N108,INDIRECT($O$3),Q$8,0)),IF(LEFT($C108,1)="N",3,0))</f>
        <v>27.013999999999999</v>
      </c>
      <c r="R108" s="362" cm="1">
        <f t="array" aca="1" ref="R108" ca="1">ROUND(IF($M108="Y",VLOOKUP($N108,INDIRECT($O$3),R$8,0)*INDIRECT($N$2),VLOOKUP($N108,INDIRECT($O$3),R$8,0)),IF(LEFT($C108,1)="N",3,0))</f>
        <v>28.366</v>
      </c>
      <c r="S108" s="362" cm="1">
        <f t="array" aca="1" ref="S108" ca="1">ROUND(IF($M108="Y",VLOOKUP($N108,INDIRECT($O$3),S$8,0)*INDIRECT($N$2),VLOOKUP($N108,INDIRECT($O$3),S$8,0)),IF(LEFT($C108,1)="N",3,0))</f>
        <v>29.783000000000001</v>
      </c>
      <c r="T108" s="362" cm="1">
        <f t="array" aca="1" ref="T108" ca="1">ROUND(IF($M108="Y",VLOOKUP($N108,INDIRECT($O$3),T$8,0)*INDIRECT($N$2),VLOOKUP($N108,INDIRECT($O$3),T$8,0)),IF(LEFT($C108,1)="N",3,0))</f>
        <v>31.274000000000001</v>
      </c>
      <c r="U108" s="362" cm="1">
        <f t="array" aca="1" ref="U108" ca="1">ROUND(IF($M108="Y",VLOOKUP($N108,INDIRECT($O$3),U$8,0)*INDIRECT($N$2),VLOOKUP($N108,INDIRECT($O$3),U$8,0)),IF(LEFT($C108,1)="N",3,0))</f>
        <v>32.837000000000003</v>
      </c>
      <c r="W108" s="363" t="str">
        <f t="shared" si="69"/>
        <v>Y</v>
      </c>
      <c r="X108" s="313" t="str">
        <f t="shared" si="70"/>
        <v>53011C</v>
      </c>
      <c r="Y108" s="364" t="str">
        <f t="shared" si="71"/>
        <v>054</v>
      </c>
      <c r="Z108" s="313" t="str">
        <f t="shared" si="72"/>
        <v>MPD Field Technology Specialist</v>
      </c>
      <c r="AA108" s="365">
        <f t="shared" ca="1" si="73"/>
        <v>27.013999999999999</v>
      </c>
      <c r="AB108" s="365">
        <f t="shared" ca="1" si="74"/>
        <v>28.366</v>
      </c>
      <c r="AC108" s="365">
        <f t="shared" ca="1" si="75"/>
        <v>29.783000000000001</v>
      </c>
      <c r="AD108" s="365">
        <f t="shared" ca="1" si="76"/>
        <v>31.274000000000001</v>
      </c>
      <c r="AE108" s="365">
        <f t="shared" ca="1" si="77"/>
        <v>32.837000000000003</v>
      </c>
    </row>
    <row r="109" spans="1:31">
      <c r="A109" s="357" t="s">
        <v>458</v>
      </c>
      <c r="B109" s="358" t="s">
        <v>66</v>
      </c>
      <c r="C109" s="357" t="s">
        <v>43</v>
      </c>
      <c r="D109" s="359" t="s">
        <v>698</v>
      </c>
      <c r="E109" s="357">
        <v>320</v>
      </c>
      <c r="F109" s="357">
        <v>7</v>
      </c>
      <c r="G109" s="360">
        <f t="shared" ref="G109" ca="1" si="86">Q109</f>
        <v>30.352</v>
      </c>
      <c r="H109" s="360">
        <f t="shared" ref="H109" ca="1" si="87">R109</f>
        <v>31.87</v>
      </c>
      <c r="I109" s="360">
        <f t="shared" ref="I109" ca="1" si="88">S109</f>
        <v>33.463999999999999</v>
      </c>
      <c r="J109" s="360">
        <f t="shared" ref="J109" ca="1" si="89">T109</f>
        <v>35.137999999999998</v>
      </c>
      <c r="K109" s="360">
        <f t="shared" ref="K109" ca="1" si="90">U109</f>
        <v>36.893999999999998</v>
      </c>
      <c r="L109" s="321"/>
      <c r="M109" s="293" t="s">
        <v>588</v>
      </c>
      <c r="N109" s="290" t="str">
        <f>A109</f>
        <v>08143C</v>
      </c>
      <c r="O109" s="361" t="str">
        <f>B109</f>
        <v>064</v>
      </c>
      <c r="P109" s="290" t="str">
        <f>D109</f>
        <v>MPD Internal Affairs Support Specialist</v>
      </c>
      <c r="Q109" s="362" cm="1">
        <f t="array" aca="1" ref="Q109" ca="1">ROUND(IF($M109="Y",VLOOKUP($N109,INDIRECT($O$3),Q$8,0)*INDIRECT($N$2),VLOOKUP($N109,INDIRECT($O$3),Q$8,0)),IF(LEFT($C109,1)="N",3,0))</f>
        <v>30.352</v>
      </c>
      <c r="R109" s="362" cm="1">
        <f t="array" aca="1" ref="R109" ca="1">ROUND(IF($M109="Y",VLOOKUP($N109,INDIRECT($O$3),R$8,0)*INDIRECT($N$2),VLOOKUP($N109,INDIRECT($O$3),R$8,0)),IF(LEFT($C109,1)="N",3,0))</f>
        <v>31.87</v>
      </c>
      <c r="S109" s="362" cm="1">
        <f t="array" aca="1" ref="S109" ca="1">ROUND(IF($M109="Y",VLOOKUP($N109,INDIRECT($O$3),S$8,0)*INDIRECT($N$2),VLOOKUP($N109,INDIRECT($O$3),S$8,0)),IF(LEFT($C109,1)="N",3,0))</f>
        <v>33.463999999999999</v>
      </c>
      <c r="T109" s="362" cm="1">
        <f t="array" aca="1" ref="T109" ca="1">ROUND(IF($M109="Y",VLOOKUP($N109,INDIRECT($O$3),T$8,0)*INDIRECT($N$2),VLOOKUP($N109,INDIRECT($O$3),T$8,0)),IF(LEFT($C109,1)="N",3,0))</f>
        <v>35.137999999999998</v>
      </c>
      <c r="U109" s="362" cm="1">
        <f t="array" aca="1" ref="U109" ca="1">ROUND(IF($M109="Y",VLOOKUP($N109,INDIRECT($O$3),U$8,0)*INDIRECT($N$2),VLOOKUP($N109,INDIRECT($O$3),U$8,0)),IF(LEFT($C109,1)="N",3,0))</f>
        <v>36.893999999999998</v>
      </c>
      <c r="W109" s="363" t="str">
        <f>M109</f>
        <v>Y</v>
      </c>
      <c r="X109" s="313" t="str">
        <f>N109</f>
        <v>08143C</v>
      </c>
      <c r="Y109" s="364" t="str">
        <f>O109</f>
        <v>064</v>
      </c>
      <c r="Z109" s="313" t="str">
        <f>P109</f>
        <v>MPD Internal Affairs Support Specialist</v>
      </c>
      <c r="AA109" s="365">
        <f t="shared" ref="AA109" ca="1" si="91">IF(LEFT($C109,1)="N",Q109,ROUNDUP(Q109/2080,3))</f>
        <v>30.352</v>
      </c>
      <c r="AB109" s="365">
        <f t="shared" ref="AB109" ca="1" si="92">IF(LEFT($C109,1)="N",R109,ROUNDUP(R109/2080,3))</f>
        <v>31.87</v>
      </c>
      <c r="AC109" s="365">
        <f t="shared" ref="AC109" ca="1" si="93">IF(LEFT($C109,1)="N",S109,ROUNDUP(S109/2080,3))</f>
        <v>33.463999999999999</v>
      </c>
      <c r="AD109" s="365">
        <f t="shared" ref="AD109" ca="1" si="94">IF(LEFT($C109,1)="N",T109,ROUNDUP(T109/2080,3))</f>
        <v>35.137999999999998</v>
      </c>
      <c r="AE109" s="365">
        <f t="shared" ref="AE109" ca="1" si="95">IF(LEFT($C109,1)="N",U109,ROUNDUP(U109/2080,3))</f>
        <v>36.893999999999998</v>
      </c>
    </row>
    <row r="110" spans="1:31">
      <c r="A110" s="357" t="s">
        <v>523</v>
      </c>
      <c r="B110" s="358" t="s">
        <v>656</v>
      </c>
      <c r="C110" s="357" t="s">
        <v>43</v>
      </c>
      <c r="D110" s="359" t="s">
        <v>524</v>
      </c>
      <c r="E110" s="357">
        <v>293</v>
      </c>
      <c r="F110" s="357">
        <v>6</v>
      </c>
      <c r="G110" s="360">
        <f t="shared" ca="1" si="78"/>
        <v>28.113</v>
      </c>
      <c r="H110" s="360">
        <f t="shared" ca="1" si="79"/>
        <v>29.516999999999999</v>
      </c>
      <c r="I110" s="360">
        <f t="shared" ca="1" si="80"/>
        <v>30.992999999999999</v>
      </c>
      <c r="J110" s="360">
        <f t="shared" ca="1" si="81"/>
        <v>32.543999999999997</v>
      </c>
      <c r="K110" s="360">
        <f t="shared" ca="1" si="82"/>
        <v>34.168999999999997</v>
      </c>
      <c r="L110" s="321"/>
      <c r="M110" s="293" t="s">
        <v>588</v>
      </c>
      <c r="N110" s="290" t="str">
        <f t="shared" si="83"/>
        <v>52988C</v>
      </c>
      <c r="O110" s="361" t="str">
        <f t="shared" si="84"/>
        <v>132</v>
      </c>
      <c r="P110" s="290" t="str">
        <f t="shared" si="85"/>
        <v>MPD Kit Coordinator</v>
      </c>
      <c r="Q110" s="362" cm="1">
        <f t="array" aca="1" ref="Q110" ca="1">ROUND(IF($M110="Y",VLOOKUP($N110,INDIRECT($O$3),Q$8,0)*INDIRECT($N$2),VLOOKUP($N110,INDIRECT($O$3),Q$8,0)),IF(LEFT($C110,1)="N",3,0))</f>
        <v>28.113</v>
      </c>
      <c r="R110" s="362" cm="1">
        <f t="array" aca="1" ref="R110" ca="1">ROUND(IF($M110="Y",VLOOKUP($N110,INDIRECT($O$3),R$8,0)*INDIRECT($N$2),VLOOKUP($N110,INDIRECT($O$3),R$8,0)),IF(LEFT($C110,1)="N",3,0))</f>
        <v>29.516999999999999</v>
      </c>
      <c r="S110" s="362" cm="1">
        <f t="array" aca="1" ref="S110" ca="1">ROUND(IF($M110="Y",VLOOKUP($N110,INDIRECT($O$3),S$8,0)*INDIRECT($N$2),VLOOKUP($N110,INDIRECT($O$3),S$8,0)),IF(LEFT($C110,1)="N",3,0))</f>
        <v>30.992999999999999</v>
      </c>
      <c r="T110" s="362" cm="1">
        <f t="array" aca="1" ref="T110" ca="1">ROUND(IF($M110="Y",VLOOKUP($N110,INDIRECT($O$3),T$8,0)*INDIRECT($N$2),VLOOKUP($N110,INDIRECT($O$3),T$8,0)),IF(LEFT($C110,1)="N",3,0))</f>
        <v>32.543999999999997</v>
      </c>
      <c r="U110" s="362" cm="1">
        <f t="array" aca="1" ref="U110" ca="1">ROUND(IF($M110="Y",VLOOKUP($N110,INDIRECT($O$3),U$8,0)*INDIRECT($N$2),VLOOKUP($N110,INDIRECT($O$3),U$8,0)),IF(LEFT($C110,1)="N",3,0))</f>
        <v>34.168999999999997</v>
      </c>
      <c r="W110" s="363" t="str">
        <f t="shared" si="69"/>
        <v>Y</v>
      </c>
      <c r="X110" s="313" t="str">
        <f t="shared" si="70"/>
        <v>52988C</v>
      </c>
      <c r="Y110" s="364" t="str">
        <f t="shared" si="71"/>
        <v>132</v>
      </c>
      <c r="Z110" s="313" t="str">
        <f t="shared" si="72"/>
        <v>MPD Kit Coordinator</v>
      </c>
      <c r="AA110" s="365">
        <f t="shared" ca="1" si="73"/>
        <v>28.113</v>
      </c>
      <c r="AB110" s="365">
        <f t="shared" ca="1" si="74"/>
        <v>29.516999999999999</v>
      </c>
      <c r="AC110" s="365">
        <f t="shared" ca="1" si="75"/>
        <v>30.992999999999999</v>
      </c>
      <c r="AD110" s="365">
        <f t="shared" ca="1" si="76"/>
        <v>32.543999999999997</v>
      </c>
      <c r="AE110" s="365">
        <f t="shared" ca="1" si="77"/>
        <v>34.168999999999997</v>
      </c>
    </row>
    <row r="111" spans="1:31">
      <c r="A111" s="357" t="s">
        <v>704</v>
      </c>
      <c r="B111" s="358" t="s">
        <v>705</v>
      </c>
      <c r="C111" s="357" t="s">
        <v>43</v>
      </c>
      <c r="D111" s="359" t="s">
        <v>706</v>
      </c>
      <c r="E111" s="357">
        <v>300</v>
      </c>
      <c r="F111" s="357">
        <v>6</v>
      </c>
      <c r="G111" s="360">
        <f t="shared" ref="G111" si="96">Q111</f>
        <v>28.603999999999999</v>
      </c>
      <c r="H111" s="360">
        <f t="shared" ref="H111" si="97">R111</f>
        <v>30.030999999999999</v>
      </c>
      <c r="I111" s="360">
        <f t="shared" ref="I111" si="98">S111</f>
        <v>31.535</v>
      </c>
      <c r="J111" s="360">
        <f t="shared" ref="J111" si="99">T111</f>
        <v>33.110999999999997</v>
      </c>
      <c r="K111" s="360">
        <f t="shared" ref="K111" si="100">U111</f>
        <v>34.765999999999998</v>
      </c>
      <c r="L111" s="321"/>
      <c r="M111" s="293" t="s">
        <v>588</v>
      </c>
      <c r="N111" s="290" t="str">
        <f t="shared" si="83"/>
        <v>59471C</v>
      </c>
      <c r="O111" s="361" t="str">
        <f t="shared" si="84"/>
        <v>210</v>
      </c>
      <c r="P111" s="290" t="str">
        <f t="shared" si="85"/>
        <v>MPD Police Background Specialist</v>
      </c>
      <c r="Q111" s="362">
        <v>28.603999999999999</v>
      </c>
      <c r="R111" s="362">
        <v>30.030999999999999</v>
      </c>
      <c r="S111" s="362">
        <v>31.535</v>
      </c>
      <c r="T111" s="362">
        <v>33.110999999999997</v>
      </c>
      <c r="U111" s="362">
        <v>34.765999999999998</v>
      </c>
      <c r="W111" s="363" t="str">
        <f t="shared" ref="W111" si="101">M111</f>
        <v>Y</v>
      </c>
      <c r="X111" s="313" t="str">
        <f t="shared" ref="X111" si="102">N111</f>
        <v>59471C</v>
      </c>
      <c r="Y111" s="364" t="str">
        <f t="shared" ref="Y111" si="103">O111</f>
        <v>210</v>
      </c>
      <c r="Z111" s="313" t="str">
        <f t="shared" ref="Z111" si="104">P111</f>
        <v>MPD Police Background Specialist</v>
      </c>
      <c r="AA111" s="365">
        <f t="shared" ref="AA111" si="105">IF(LEFT($C111,1)="N",Q111,ROUNDUP(Q111/2080,3))</f>
        <v>28.603999999999999</v>
      </c>
      <c r="AB111" s="365">
        <f t="shared" ref="AB111" si="106">IF(LEFT($C111,1)="N",R111,ROUNDUP(R111/2080,3))</f>
        <v>30.030999999999999</v>
      </c>
      <c r="AC111" s="365">
        <f t="shared" ref="AC111" si="107">IF(LEFT($C111,1)="N",S111,ROUNDUP(S111/2080,3))</f>
        <v>31.535</v>
      </c>
      <c r="AD111" s="365">
        <f t="shared" ref="AD111" si="108">IF(LEFT($C111,1)="N",T111,ROUNDUP(T111/2080,3))</f>
        <v>33.110999999999997</v>
      </c>
      <c r="AE111" s="365">
        <f t="shared" ref="AE111" si="109">IF(LEFT($C111,1)="N",U111,ROUNDUP(U111/2080,3))</f>
        <v>34.765999999999998</v>
      </c>
    </row>
    <row r="112" spans="1:31">
      <c r="A112" s="357" t="s">
        <v>550</v>
      </c>
      <c r="B112" s="358" t="s">
        <v>554</v>
      </c>
      <c r="C112" s="357" t="s">
        <v>43</v>
      </c>
      <c r="D112" s="359" t="s">
        <v>549</v>
      </c>
      <c r="E112" s="357">
        <v>328</v>
      </c>
      <c r="F112" s="357">
        <v>7</v>
      </c>
      <c r="G112" s="360">
        <f t="shared" ca="1" si="78"/>
        <v>30.352</v>
      </c>
      <c r="H112" s="360">
        <f t="shared" ca="1" si="79"/>
        <v>31.87</v>
      </c>
      <c r="I112" s="360">
        <f t="shared" ca="1" si="80"/>
        <v>33.463999999999999</v>
      </c>
      <c r="J112" s="360">
        <f t="shared" ca="1" si="81"/>
        <v>35.137999999999998</v>
      </c>
      <c r="K112" s="360">
        <f t="shared" ca="1" si="82"/>
        <v>36.893999999999998</v>
      </c>
      <c r="L112" s="321"/>
      <c r="M112" s="293" t="s">
        <v>588</v>
      </c>
      <c r="N112" s="290" t="str">
        <f t="shared" si="83"/>
        <v>53000C</v>
      </c>
      <c r="O112" s="361" t="str">
        <f t="shared" si="84"/>
        <v>216</v>
      </c>
      <c r="P112" s="290" t="str">
        <f t="shared" si="85"/>
        <v>MPD TAC/RMS</v>
      </c>
      <c r="Q112" s="362" cm="1">
        <f t="array" aca="1" ref="Q112" ca="1">ROUND(IF($M112="Y",VLOOKUP($N112,INDIRECT($O$3),Q$8,0)*INDIRECT($N$2),VLOOKUP($N112,INDIRECT($O$3),Q$8,0)),IF(LEFT($C112,1)="N",3,0))</f>
        <v>30.352</v>
      </c>
      <c r="R112" s="362" cm="1">
        <f t="array" aca="1" ref="R112" ca="1">ROUND(IF($M112="Y",VLOOKUP($N112,INDIRECT($O$3),R$8,0)*INDIRECT($N$2),VLOOKUP($N112,INDIRECT($O$3),R$8,0)),IF(LEFT($C112,1)="N",3,0))</f>
        <v>31.87</v>
      </c>
      <c r="S112" s="362" cm="1">
        <f t="array" aca="1" ref="S112" ca="1">ROUND(IF($M112="Y",VLOOKUP($N112,INDIRECT($O$3),S$8,0)*INDIRECT($N$2),VLOOKUP($N112,INDIRECT($O$3),S$8,0)),IF(LEFT($C112,1)="N",3,0))</f>
        <v>33.463999999999999</v>
      </c>
      <c r="T112" s="362" cm="1">
        <f t="array" aca="1" ref="T112" ca="1">ROUND(IF($M112="Y",VLOOKUP($N112,INDIRECT($O$3),T$8,0)*INDIRECT($N$2),VLOOKUP($N112,INDIRECT($O$3),T$8,0)),IF(LEFT($C112,1)="N",3,0))</f>
        <v>35.137999999999998</v>
      </c>
      <c r="U112" s="362" cm="1">
        <f t="array" aca="1" ref="U112" ca="1">ROUND(IF($M112="Y",VLOOKUP($N112,INDIRECT($O$3),U$8,0)*INDIRECT($N$2),VLOOKUP($N112,INDIRECT($O$3),U$8,0)),IF(LEFT($C112,1)="N",3,0))</f>
        <v>36.893999999999998</v>
      </c>
      <c r="W112" s="363" t="str">
        <f t="shared" si="69"/>
        <v>Y</v>
      </c>
      <c r="X112" s="313" t="str">
        <f t="shared" si="70"/>
        <v>53000C</v>
      </c>
      <c r="Y112" s="364" t="str">
        <f t="shared" si="71"/>
        <v>216</v>
      </c>
      <c r="Z112" s="313" t="str">
        <f t="shared" si="72"/>
        <v>MPD TAC/RMS</v>
      </c>
      <c r="AA112" s="365">
        <f t="shared" ca="1" si="73"/>
        <v>30.352</v>
      </c>
      <c r="AB112" s="365">
        <f t="shared" ca="1" si="74"/>
        <v>31.87</v>
      </c>
      <c r="AC112" s="365">
        <f t="shared" ca="1" si="75"/>
        <v>33.463999999999999</v>
      </c>
      <c r="AD112" s="365">
        <f t="shared" ca="1" si="76"/>
        <v>35.137999999999998</v>
      </c>
      <c r="AE112" s="365">
        <f t="shared" ca="1" si="77"/>
        <v>36.893999999999998</v>
      </c>
    </row>
    <row r="113" spans="1:31">
      <c r="A113" s="357" t="s">
        <v>542</v>
      </c>
      <c r="B113" s="358" t="s">
        <v>543</v>
      </c>
      <c r="C113" s="357" t="s">
        <v>43</v>
      </c>
      <c r="D113" s="359" t="s">
        <v>544</v>
      </c>
      <c r="E113" s="357">
        <v>296</v>
      </c>
      <c r="F113" s="357">
        <v>6</v>
      </c>
      <c r="G113" s="360">
        <f t="shared" ca="1" si="78"/>
        <v>28.113</v>
      </c>
      <c r="H113" s="360">
        <f t="shared" ca="1" si="79"/>
        <v>29.516999999999999</v>
      </c>
      <c r="I113" s="360">
        <f t="shared" ca="1" si="80"/>
        <v>30.992999999999999</v>
      </c>
      <c r="J113" s="360">
        <f t="shared" ca="1" si="81"/>
        <v>32.542999999999999</v>
      </c>
      <c r="K113" s="360">
        <f t="shared" ca="1" si="82"/>
        <v>34.168999999999997</v>
      </c>
      <c r="L113" s="321"/>
      <c r="M113" s="293" t="s">
        <v>588</v>
      </c>
      <c r="N113" s="290" t="str">
        <f t="shared" si="83"/>
        <v>52994C</v>
      </c>
      <c r="O113" s="361" t="str">
        <f t="shared" si="84"/>
        <v>161</v>
      </c>
      <c r="P113" s="290" t="str">
        <f t="shared" si="85"/>
        <v>MPD Warehouse Specialist</v>
      </c>
      <c r="Q113" s="362" cm="1">
        <f t="array" aca="1" ref="Q113" ca="1">ROUND(IF($M113="Y",VLOOKUP($N113,INDIRECT($O$3),Q$8,0)*INDIRECT($N$2),VLOOKUP($N113,INDIRECT($O$3),Q$8,0)),IF(LEFT($C113,1)="N",3,0))</f>
        <v>28.113</v>
      </c>
      <c r="R113" s="362" cm="1">
        <f t="array" aca="1" ref="R113" ca="1">ROUND(IF($M113="Y",VLOOKUP($N113,INDIRECT($O$3),R$8,0)*INDIRECT($N$2),VLOOKUP($N113,INDIRECT($O$3),R$8,0)),IF(LEFT($C113,1)="N",3,0))</f>
        <v>29.516999999999999</v>
      </c>
      <c r="S113" s="362" cm="1">
        <f t="array" aca="1" ref="S113" ca="1">ROUND(IF($M113="Y",VLOOKUP($N113,INDIRECT($O$3),S$8,0)*INDIRECT($N$2),VLOOKUP($N113,INDIRECT($O$3),S$8,0)),IF(LEFT($C113,1)="N",3,0))</f>
        <v>30.992999999999999</v>
      </c>
      <c r="T113" s="362" cm="1">
        <f t="array" aca="1" ref="T113" ca="1">ROUND(IF($M113="Y",VLOOKUP($N113,INDIRECT($O$3),T$8,0)*INDIRECT($N$2),VLOOKUP($N113,INDIRECT($O$3),T$8,0)),IF(LEFT($C113,1)="N",3,0))</f>
        <v>32.542999999999999</v>
      </c>
      <c r="U113" s="362" cm="1">
        <f t="array" aca="1" ref="U113" ca="1">ROUND(IF($M113="Y",VLOOKUP($N113,INDIRECT($O$3),U$8,0)*INDIRECT($N$2),VLOOKUP($N113,INDIRECT($O$3),U$8,0)),IF(LEFT($C113,1)="N",3,0))</f>
        <v>34.168999999999997</v>
      </c>
      <c r="W113" s="363" t="str">
        <f t="shared" si="69"/>
        <v>Y</v>
      </c>
      <c r="X113" s="313" t="str">
        <f t="shared" si="70"/>
        <v>52994C</v>
      </c>
      <c r="Y113" s="364" t="str">
        <f t="shared" si="71"/>
        <v>161</v>
      </c>
      <c r="Z113" s="313" t="str">
        <f t="shared" si="72"/>
        <v>MPD Warehouse Specialist</v>
      </c>
      <c r="AA113" s="365">
        <f t="shared" ca="1" si="73"/>
        <v>28.113</v>
      </c>
      <c r="AB113" s="365">
        <f t="shared" ca="1" si="74"/>
        <v>29.516999999999999</v>
      </c>
      <c r="AC113" s="365">
        <f t="shared" ca="1" si="75"/>
        <v>30.992999999999999</v>
      </c>
      <c r="AD113" s="365">
        <f t="shared" ca="1" si="76"/>
        <v>32.542999999999999</v>
      </c>
      <c r="AE113" s="365">
        <f t="shared" ca="1" si="77"/>
        <v>34.168999999999997</v>
      </c>
    </row>
    <row r="114" spans="1:31">
      <c r="A114" s="357" t="s">
        <v>232</v>
      </c>
      <c r="B114" s="358">
        <v>211</v>
      </c>
      <c r="C114" s="357" t="s">
        <v>43</v>
      </c>
      <c r="D114" s="359" t="s">
        <v>233</v>
      </c>
      <c r="E114" s="357">
        <v>210</v>
      </c>
      <c r="F114" s="357">
        <v>4</v>
      </c>
      <c r="G114" s="360">
        <f t="shared" ca="1" si="78"/>
        <v>22.003</v>
      </c>
      <c r="H114" s="360">
        <f t="shared" ca="1" si="79"/>
        <v>23.102</v>
      </c>
      <c r="I114" s="360">
        <f t="shared" ca="1" si="80"/>
        <v>24.257000000000001</v>
      </c>
      <c r="J114" s="360">
        <f t="shared" ca="1" si="81"/>
        <v>25.47</v>
      </c>
      <c r="K114" s="360">
        <f t="shared" ca="1" si="82"/>
        <v>26.742999999999999</v>
      </c>
      <c r="L114" s="321"/>
      <c r="M114" s="293" t="s">
        <v>588</v>
      </c>
      <c r="N114" s="290" t="str">
        <f t="shared" si="83"/>
        <v>07281C</v>
      </c>
      <c r="O114" s="361">
        <f t="shared" si="84"/>
        <v>211</v>
      </c>
      <c r="P114" s="290" t="str">
        <f t="shared" si="85"/>
        <v xml:space="preserve">Office Support Specialist I </v>
      </c>
      <c r="Q114" s="362" cm="1">
        <f t="array" aca="1" ref="Q114" ca="1">ROUND(IF($M114="Y",VLOOKUP($N114,INDIRECT($O$3),Q$8,0)*INDIRECT($N$2),VLOOKUP($N114,INDIRECT($O$3),Q$8,0)),IF(LEFT($C114,1)="N",3,0))</f>
        <v>22.003</v>
      </c>
      <c r="R114" s="362" cm="1">
        <f t="array" aca="1" ref="R114" ca="1">ROUND(IF($M114="Y",VLOOKUP($N114,INDIRECT($O$3),R$8,0)*INDIRECT($N$2),VLOOKUP($N114,INDIRECT($O$3),R$8,0)),IF(LEFT($C114,1)="N",3,0))</f>
        <v>23.102</v>
      </c>
      <c r="S114" s="362" cm="1">
        <f t="array" aca="1" ref="S114" ca="1">ROUND(IF($M114="Y",VLOOKUP($N114,INDIRECT($O$3),S$8,0)*INDIRECT($N$2),VLOOKUP($N114,INDIRECT($O$3),S$8,0)),IF(LEFT($C114,1)="N",3,0))</f>
        <v>24.257000000000001</v>
      </c>
      <c r="T114" s="362" cm="1">
        <f t="array" aca="1" ref="T114" ca="1">ROUND(IF($M114="Y",VLOOKUP($N114,INDIRECT($O$3),T$8,0)*INDIRECT($N$2),VLOOKUP($N114,INDIRECT($O$3),T$8,0)),IF(LEFT($C114,1)="N",3,0))</f>
        <v>25.47</v>
      </c>
      <c r="U114" s="362" cm="1">
        <f t="array" aca="1" ref="U114" ca="1">ROUND(IF($M114="Y",VLOOKUP($N114,INDIRECT($O$3),U$8,0)*INDIRECT($N$2),VLOOKUP($N114,INDIRECT($O$3),U$8,0)),IF(LEFT($C114,1)="N",3,0))</f>
        <v>26.742999999999999</v>
      </c>
      <c r="W114" s="363" t="str">
        <f t="shared" si="69"/>
        <v>Y</v>
      </c>
      <c r="X114" s="313" t="str">
        <f t="shared" si="70"/>
        <v>07281C</v>
      </c>
      <c r="Y114" s="364">
        <f t="shared" si="71"/>
        <v>211</v>
      </c>
      <c r="Z114" s="313" t="str">
        <f t="shared" si="72"/>
        <v xml:space="preserve">Office Support Specialist I </v>
      </c>
      <c r="AA114" s="365">
        <f t="shared" ca="1" si="73"/>
        <v>22.003</v>
      </c>
      <c r="AB114" s="365">
        <f t="shared" ca="1" si="74"/>
        <v>23.102</v>
      </c>
      <c r="AC114" s="365">
        <f t="shared" ca="1" si="75"/>
        <v>24.257000000000001</v>
      </c>
      <c r="AD114" s="365">
        <f t="shared" ca="1" si="76"/>
        <v>25.47</v>
      </c>
      <c r="AE114" s="365">
        <f t="shared" ca="1" si="77"/>
        <v>26.742999999999999</v>
      </c>
    </row>
    <row r="115" spans="1:31">
      <c r="A115" s="357" t="s">
        <v>238</v>
      </c>
      <c r="B115" s="358">
        <v>211</v>
      </c>
      <c r="C115" s="357" t="s">
        <v>43</v>
      </c>
      <c r="D115" s="359" t="s">
        <v>446</v>
      </c>
      <c r="E115" s="357">
        <v>210</v>
      </c>
      <c r="F115" s="357">
        <v>4</v>
      </c>
      <c r="G115" s="360">
        <f t="shared" ca="1" si="78"/>
        <v>22.003</v>
      </c>
      <c r="H115" s="360">
        <f t="shared" ca="1" si="79"/>
        <v>23.102</v>
      </c>
      <c r="I115" s="360">
        <f t="shared" ca="1" si="80"/>
        <v>24.257000000000001</v>
      </c>
      <c r="J115" s="360">
        <f t="shared" ca="1" si="81"/>
        <v>25.47</v>
      </c>
      <c r="K115" s="360">
        <f t="shared" ca="1" si="82"/>
        <v>26.742999999999999</v>
      </c>
      <c r="L115" s="321"/>
      <c r="M115" s="293" t="s">
        <v>588</v>
      </c>
      <c r="N115" s="290" t="str">
        <f t="shared" si="83"/>
        <v>07282C</v>
      </c>
      <c r="O115" s="361">
        <f t="shared" si="84"/>
        <v>211</v>
      </c>
      <c r="P115" s="290" t="str">
        <f t="shared" si="85"/>
        <v>Office Support Specialist I (Conf)</v>
      </c>
      <c r="Q115" s="362" cm="1">
        <f t="array" aca="1" ref="Q115" ca="1">ROUND(IF($M115="Y",VLOOKUP($N115,INDIRECT($O$3),Q$8,0)*INDIRECT($N$2),VLOOKUP($N115,INDIRECT($O$3),Q$8,0)),IF(LEFT($C115,1)="N",3,0))</f>
        <v>22.003</v>
      </c>
      <c r="R115" s="362" cm="1">
        <f t="array" aca="1" ref="R115" ca="1">ROUND(IF($M115="Y",VLOOKUP($N115,INDIRECT($O$3),R$8,0)*INDIRECT($N$2),VLOOKUP($N115,INDIRECT($O$3),R$8,0)),IF(LEFT($C115,1)="N",3,0))</f>
        <v>23.102</v>
      </c>
      <c r="S115" s="362" cm="1">
        <f t="array" aca="1" ref="S115" ca="1">ROUND(IF($M115="Y",VLOOKUP($N115,INDIRECT($O$3),S$8,0)*INDIRECT($N$2),VLOOKUP($N115,INDIRECT($O$3),S$8,0)),IF(LEFT($C115,1)="N",3,0))</f>
        <v>24.257000000000001</v>
      </c>
      <c r="T115" s="362" cm="1">
        <f t="array" aca="1" ref="T115" ca="1">ROUND(IF($M115="Y",VLOOKUP($N115,INDIRECT($O$3),T$8,0)*INDIRECT($N$2),VLOOKUP($N115,INDIRECT($O$3),T$8,0)),IF(LEFT($C115,1)="N",3,0))</f>
        <v>25.47</v>
      </c>
      <c r="U115" s="362" cm="1">
        <f t="array" aca="1" ref="U115" ca="1">ROUND(IF($M115="Y",VLOOKUP($N115,INDIRECT($O$3),U$8,0)*INDIRECT($N$2),VLOOKUP($N115,INDIRECT($O$3),U$8,0)),IF(LEFT($C115,1)="N",3,0))</f>
        <v>26.742999999999999</v>
      </c>
      <c r="W115" s="363" t="str">
        <f t="shared" si="69"/>
        <v>Y</v>
      </c>
      <c r="X115" s="313" t="str">
        <f t="shared" si="70"/>
        <v>07282C</v>
      </c>
      <c r="Y115" s="364">
        <f t="shared" si="71"/>
        <v>211</v>
      </c>
      <c r="Z115" s="313" t="str">
        <f t="shared" si="72"/>
        <v>Office Support Specialist I (Conf)</v>
      </c>
      <c r="AA115" s="365">
        <f t="shared" ca="1" si="73"/>
        <v>22.003</v>
      </c>
      <c r="AB115" s="365">
        <f t="shared" ca="1" si="74"/>
        <v>23.102</v>
      </c>
      <c r="AC115" s="365">
        <f t="shared" ca="1" si="75"/>
        <v>24.257000000000001</v>
      </c>
      <c r="AD115" s="365">
        <f t="shared" ca="1" si="76"/>
        <v>25.47</v>
      </c>
      <c r="AE115" s="365">
        <f t="shared" ca="1" si="77"/>
        <v>26.742999999999999</v>
      </c>
    </row>
    <row r="116" spans="1:31">
      <c r="A116" s="357" t="s">
        <v>234</v>
      </c>
      <c r="B116" s="358" t="s">
        <v>163</v>
      </c>
      <c r="C116" s="357" t="s">
        <v>43</v>
      </c>
      <c r="D116" s="359" t="s">
        <v>235</v>
      </c>
      <c r="E116" s="357">
        <v>253</v>
      </c>
      <c r="F116" s="357">
        <v>5</v>
      </c>
      <c r="G116" s="360">
        <f t="shared" ca="1" si="78"/>
        <v>24.774000000000001</v>
      </c>
      <c r="H116" s="360">
        <f t="shared" ca="1" si="79"/>
        <v>26.012</v>
      </c>
      <c r="I116" s="360">
        <f t="shared" ca="1" si="80"/>
        <v>27.312999999999999</v>
      </c>
      <c r="J116" s="360">
        <f t="shared" ca="1" si="81"/>
        <v>28.68</v>
      </c>
      <c r="K116" s="360">
        <f t="shared" ca="1" si="82"/>
        <v>30.113</v>
      </c>
      <c r="L116" s="321"/>
      <c r="M116" s="293" t="s">
        <v>588</v>
      </c>
      <c r="N116" s="290" t="str">
        <f t="shared" si="83"/>
        <v>07284C</v>
      </c>
      <c r="O116" s="361" t="str">
        <f t="shared" si="84"/>
        <v>051</v>
      </c>
      <c r="P116" s="290" t="str">
        <f t="shared" si="85"/>
        <v xml:space="preserve">Office Support Specialist II </v>
      </c>
      <c r="Q116" s="362" cm="1">
        <f t="array" aca="1" ref="Q116" ca="1">ROUND(IF($M116="Y",VLOOKUP($N116,INDIRECT($O$3),Q$8,0)*INDIRECT($N$2),VLOOKUP($N116,INDIRECT($O$3),Q$8,0)),IF(LEFT($C116,1)="N",3,0))</f>
        <v>24.774000000000001</v>
      </c>
      <c r="R116" s="362" cm="1">
        <f t="array" aca="1" ref="R116" ca="1">ROUND(IF($M116="Y",VLOOKUP($N116,INDIRECT($O$3),R$8,0)*INDIRECT($N$2),VLOOKUP($N116,INDIRECT($O$3),R$8,0)),IF(LEFT($C116,1)="N",3,0))</f>
        <v>26.012</v>
      </c>
      <c r="S116" s="362" cm="1">
        <f t="array" aca="1" ref="S116" ca="1">ROUND(IF($M116="Y",VLOOKUP($N116,INDIRECT($O$3),S$8,0)*INDIRECT($N$2),VLOOKUP($N116,INDIRECT($O$3),S$8,0)),IF(LEFT($C116,1)="N",3,0))</f>
        <v>27.312999999999999</v>
      </c>
      <c r="T116" s="362" cm="1">
        <f t="array" aca="1" ref="T116" ca="1">ROUND(IF($M116="Y",VLOOKUP($N116,INDIRECT($O$3),T$8,0)*INDIRECT($N$2),VLOOKUP($N116,INDIRECT($O$3),T$8,0)),IF(LEFT($C116,1)="N",3,0))</f>
        <v>28.68</v>
      </c>
      <c r="U116" s="362" cm="1">
        <f t="array" aca="1" ref="U116" ca="1">ROUND(IF($M116="Y",VLOOKUP($N116,INDIRECT($O$3),U$8,0)*INDIRECT($N$2),VLOOKUP($N116,INDIRECT($O$3),U$8,0)),IF(LEFT($C116,1)="N",3,0))</f>
        <v>30.113</v>
      </c>
      <c r="W116" s="363" t="str">
        <f t="shared" si="69"/>
        <v>Y</v>
      </c>
      <c r="X116" s="313" t="str">
        <f t="shared" si="70"/>
        <v>07284C</v>
      </c>
      <c r="Y116" s="364" t="str">
        <f t="shared" si="71"/>
        <v>051</v>
      </c>
      <c r="Z116" s="313" t="str">
        <f t="shared" si="72"/>
        <v xml:space="preserve">Office Support Specialist II </v>
      </c>
      <c r="AA116" s="365">
        <f t="shared" ca="1" si="73"/>
        <v>24.774000000000001</v>
      </c>
      <c r="AB116" s="365">
        <f t="shared" ca="1" si="74"/>
        <v>26.012</v>
      </c>
      <c r="AC116" s="365">
        <f t="shared" ca="1" si="75"/>
        <v>27.312999999999999</v>
      </c>
      <c r="AD116" s="365">
        <f t="shared" ca="1" si="76"/>
        <v>28.68</v>
      </c>
      <c r="AE116" s="365">
        <f t="shared" ca="1" si="77"/>
        <v>30.113</v>
      </c>
    </row>
    <row r="117" spans="1:31">
      <c r="A117" s="357" t="s">
        <v>236</v>
      </c>
      <c r="B117" s="358" t="s">
        <v>105</v>
      </c>
      <c r="C117" s="357" t="s">
        <v>43</v>
      </c>
      <c r="D117" s="359" t="s">
        <v>237</v>
      </c>
      <c r="E117" s="357">
        <v>280</v>
      </c>
      <c r="F117" s="357">
        <v>6</v>
      </c>
      <c r="G117" s="360">
        <f t="shared" ca="1" si="78"/>
        <v>27.013999999999999</v>
      </c>
      <c r="H117" s="360">
        <f t="shared" ca="1" si="79"/>
        <v>28.366</v>
      </c>
      <c r="I117" s="360">
        <f t="shared" ca="1" si="80"/>
        <v>29.783000000000001</v>
      </c>
      <c r="J117" s="360">
        <f t="shared" ca="1" si="81"/>
        <v>31.274000000000001</v>
      </c>
      <c r="K117" s="360">
        <f t="shared" ca="1" si="82"/>
        <v>32.837000000000003</v>
      </c>
      <c r="L117" s="321"/>
      <c r="M117" s="293" t="s">
        <v>588</v>
      </c>
      <c r="N117" s="290" t="str">
        <f t="shared" si="83"/>
        <v>07285C</v>
      </c>
      <c r="O117" s="361" t="str">
        <f t="shared" si="84"/>
        <v>076</v>
      </c>
      <c r="P117" s="290" t="str">
        <f t="shared" si="85"/>
        <v xml:space="preserve">Office Support Specialist III </v>
      </c>
      <c r="Q117" s="362" cm="1">
        <f t="array" aca="1" ref="Q117" ca="1">ROUND(IF($M117="Y",VLOOKUP($N117,INDIRECT($O$3),Q$8,0)*INDIRECT($N$2),VLOOKUP($N117,INDIRECT($O$3),Q$8,0)),IF(LEFT($C117,1)="N",3,0))</f>
        <v>27.013999999999999</v>
      </c>
      <c r="R117" s="362" cm="1">
        <f t="array" aca="1" ref="R117" ca="1">ROUND(IF($M117="Y",VLOOKUP($N117,INDIRECT($O$3),R$8,0)*INDIRECT($N$2),VLOOKUP($N117,INDIRECT($O$3),R$8,0)),IF(LEFT($C117,1)="N",3,0))</f>
        <v>28.366</v>
      </c>
      <c r="S117" s="362" cm="1">
        <f t="array" aca="1" ref="S117" ca="1">ROUND(IF($M117="Y",VLOOKUP($N117,INDIRECT($O$3),S$8,0)*INDIRECT($N$2),VLOOKUP($N117,INDIRECT($O$3),S$8,0)),IF(LEFT($C117,1)="N",3,0))</f>
        <v>29.783000000000001</v>
      </c>
      <c r="T117" s="362" cm="1">
        <f t="array" aca="1" ref="T117" ca="1">ROUND(IF($M117="Y",VLOOKUP($N117,INDIRECT($O$3),T$8,0)*INDIRECT($N$2),VLOOKUP($N117,INDIRECT($O$3),T$8,0)),IF(LEFT($C117,1)="N",3,0))</f>
        <v>31.274000000000001</v>
      </c>
      <c r="U117" s="362" cm="1">
        <f t="array" aca="1" ref="U117" ca="1">ROUND(IF($M117="Y",VLOOKUP($N117,INDIRECT($O$3),U$8,0)*INDIRECT($N$2),VLOOKUP($N117,INDIRECT($O$3),U$8,0)),IF(LEFT($C117,1)="N",3,0))</f>
        <v>32.837000000000003</v>
      </c>
      <c r="W117" s="363" t="str">
        <f t="shared" ref="W117:W151" si="110">M117</f>
        <v>Y</v>
      </c>
      <c r="X117" s="313" t="str">
        <f t="shared" ref="X117:X151" si="111">N117</f>
        <v>07285C</v>
      </c>
      <c r="Y117" s="364" t="str">
        <f t="shared" ref="Y117:Y151" si="112">O117</f>
        <v>076</v>
      </c>
      <c r="Z117" s="313" t="str">
        <f t="shared" ref="Z117:Z151" si="113">P117</f>
        <v xml:space="preserve">Office Support Specialist III </v>
      </c>
      <c r="AA117" s="365">
        <f t="shared" ref="AA117:AA151" ca="1" si="114">IF(LEFT($C117,1)="N",Q117,ROUNDUP(Q117/2080,3))</f>
        <v>27.013999999999999</v>
      </c>
      <c r="AB117" s="365">
        <f t="shared" ref="AB117:AB151" ca="1" si="115">IF(LEFT($C117,1)="N",R117,ROUNDUP(R117/2080,3))</f>
        <v>28.366</v>
      </c>
      <c r="AC117" s="365">
        <f t="shared" ref="AC117:AC151" ca="1" si="116">IF(LEFT($C117,1)="N",S117,ROUNDUP(S117/2080,3))</f>
        <v>29.783000000000001</v>
      </c>
      <c r="AD117" s="365">
        <f t="shared" ref="AD117:AD151" ca="1" si="117">IF(LEFT($C117,1)="N",T117,ROUNDUP(T117/2080,3))</f>
        <v>31.274000000000001</v>
      </c>
      <c r="AE117" s="365">
        <f t="shared" ref="AE117:AE151" ca="1" si="118">IF(LEFT($C117,1)="N",U117,ROUNDUP(U117/2080,3))</f>
        <v>32.837000000000003</v>
      </c>
    </row>
    <row r="118" spans="1:31">
      <c r="A118" s="357" t="s">
        <v>240</v>
      </c>
      <c r="B118" s="358" t="s">
        <v>105</v>
      </c>
      <c r="C118" s="357" t="s">
        <v>43</v>
      </c>
      <c r="D118" s="359" t="s">
        <v>447</v>
      </c>
      <c r="E118" s="357">
        <v>280</v>
      </c>
      <c r="F118" s="357">
        <v>6</v>
      </c>
      <c r="G118" s="360">
        <f t="shared" ca="1" si="78"/>
        <v>27.013999999999999</v>
      </c>
      <c r="H118" s="360">
        <f t="shared" ca="1" si="79"/>
        <v>28.366</v>
      </c>
      <c r="I118" s="360">
        <f t="shared" ca="1" si="80"/>
        <v>29.783000000000001</v>
      </c>
      <c r="J118" s="360">
        <f t="shared" ca="1" si="81"/>
        <v>31.274000000000001</v>
      </c>
      <c r="K118" s="360">
        <f t="shared" ca="1" si="82"/>
        <v>32.837000000000003</v>
      </c>
      <c r="L118" s="321"/>
      <c r="M118" s="293" t="s">
        <v>588</v>
      </c>
      <c r="N118" s="290" t="str">
        <f t="shared" si="83"/>
        <v>07286C</v>
      </c>
      <c r="O118" s="361" t="str">
        <f t="shared" si="84"/>
        <v>076</v>
      </c>
      <c r="P118" s="290" t="str">
        <f t="shared" si="85"/>
        <v>Office Support Specialist III (Conf)</v>
      </c>
      <c r="Q118" s="362" cm="1">
        <f t="array" aca="1" ref="Q118" ca="1">ROUND(IF($M118="Y",VLOOKUP($N118,INDIRECT($O$3),Q$8,0)*INDIRECT($N$2),VLOOKUP($N118,INDIRECT($O$3),Q$8,0)),IF(LEFT($C118,1)="N",3,0))</f>
        <v>27.013999999999999</v>
      </c>
      <c r="R118" s="362" cm="1">
        <f t="array" aca="1" ref="R118" ca="1">ROUND(IF($M118="Y",VLOOKUP($N118,INDIRECT($O$3),R$8,0)*INDIRECT($N$2),VLOOKUP($N118,INDIRECT($O$3),R$8,0)),IF(LEFT($C118,1)="N",3,0))</f>
        <v>28.366</v>
      </c>
      <c r="S118" s="362" cm="1">
        <f t="array" aca="1" ref="S118" ca="1">ROUND(IF($M118="Y",VLOOKUP($N118,INDIRECT($O$3),S$8,0)*INDIRECT($N$2),VLOOKUP($N118,INDIRECT($O$3),S$8,0)),IF(LEFT($C118,1)="N",3,0))</f>
        <v>29.783000000000001</v>
      </c>
      <c r="T118" s="362" cm="1">
        <f t="array" aca="1" ref="T118" ca="1">ROUND(IF($M118="Y",VLOOKUP($N118,INDIRECT($O$3),T$8,0)*INDIRECT($N$2),VLOOKUP($N118,INDIRECT($O$3),T$8,0)),IF(LEFT($C118,1)="N",3,0))</f>
        <v>31.274000000000001</v>
      </c>
      <c r="U118" s="362" cm="1">
        <f t="array" aca="1" ref="U118" ca="1">ROUND(IF($M118="Y",VLOOKUP($N118,INDIRECT($O$3),U$8,0)*INDIRECT($N$2),VLOOKUP($N118,INDIRECT($O$3),U$8,0)),IF(LEFT($C118,1)="N",3,0))</f>
        <v>32.837000000000003</v>
      </c>
      <c r="W118" s="363" t="str">
        <f t="shared" si="110"/>
        <v>Y</v>
      </c>
      <c r="X118" s="313" t="str">
        <f t="shared" si="111"/>
        <v>07286C</v>
      </c>
      <c r="Y118" s="364" t="str">
        <f t="shared" si="112"/>
        <v>076</v>
      </c>
      <c r="Z118" s="313" t="str">
        <f t="shared" si="113"/>
        <v>Office Support Specialist III (Conf)</v>
      </c>
      <c r="AA118" s="365">
        <f t="shared" ca="1" si="114"/>
        <v>27.013999999999999</v>
      </c>
      <c r="AB118" s="365">
        <f t="shared" ca="1" si="115"/>
        <v>28.366</v>
      </c>
      <c r="AC118" s="365">
        <f t="shared" ca="1" si="116"/>
        <v>29.783000000000001</v>
      </c>
      <c r="AD118" s="365">
        <f t="shared" ca="1" si="117"/>
        <v>31.274000000000001</v>
      </c>
      <c r="AE118" s="365">
        <f t="shared" ca="1" si="118"/>
        <v>32.837000000000003</v>
      </c>
    </row>
    <row r="119" spans="1:31">
      <c r="A119" s="357" t="s">
        <v>469</v>
      </c>
      <c r="B119" s="358" t="s">
        <v>113</v>
      </c>
      <c r="C119" s="357" t="s">
        <v>43</v>
      </c>
      <c r="D119" s="359" t="s">
        <v>673</v>
      </c>
      <c r="E119" s="357">
        <v>308</v>
      </c>
      <c r="F119" s="357">
        <v>6</v>
      </c>
      <c r="G119" s="360">
        <f t="shared" ca="1" si="78"/>
        <v>29.225999999999999</v>
      </c>
      <c r="H119" s="360">
        <f t="shared" ca="1" si="79"/>
        <v>30.689</v>
      </c>
      <c r="I119" s="360">
        <f t="shared" ca="1" si="80"/>
        <v>32.222000000000001</v>
      </c>
      <c r="J119" s="360">
        <f t="shared" ca="1" si="81"/>
        <v>33.834000000000003</v>
      </c>
      <c r="K119" s="360">
        <f t="shared" ca="1" si="82"/>
        <v>35.524999999999999</v>
      </c>
      <c r="L119" s="321"/>
      <c r="M119" s="293" t="s">
        <v>588</v>
      </c>
      <c r="N119" s="290" t="str">
        <f t="shared" si="83"/>
        <v>06013C</v>
      </c>
      <c r="O119" s="361" t="str">
        <f t="shared" si="84"/>
        <v>140</v>
      </c>
      <c r="P119" s="290" t="str">
        <f t="shared" si="85"/>
        <v>Outreach &amp; Relocation Coordinator</v>
      </c>
      <c r="Q119" s="362" cm="1">
        <f t="array" aca="1" ref="Q119" ca="1">ROUND(IF($M119="Y",VLOOKUP($N119,INDIRECT($O$3),Q$8,0)*INDIRECT($N$2),VLOOKUP($N119,INDIRECT($O$3),Q$8,0)),IF(LEFT($C119,1)="N",3,0))</f>
        <v>29.225999999999999</v>
      </c>
      <c r="R119" s="362" cm="1">
        <f t="array" aca="1" ref="R119" ca="1">ROUND(IF($M119="Y",VLOOKUP($N119,INDIRECT($O$3),R$8,0)*INDIRECT($N$2),VLOOKUP($N119,INDIRECT($O$3),R$8,0)),IF(LEFT($C119,1)="N",3,0))</f>
        <v>30.689</v>
      </c>
      <c r="S119" s="362" cm="1">
        <f t="array" aca="1" ref="S119" ca="1">ROUND(IF($M119="Y",VLOOKUP($N119,INDIRECT($O$3),S$8,0)*INDIRECT($N$2),VLOOKUP($N119,INDIRECT($O$3),S$8,0)),IF(LEFT($C119,1)="N",3,0))</f>
        <v>32.222000000000001</v>
      </c>
      <c r="T119" s="362" cm="1">
        <f t="array" aca="1" ref="T119" ca="1">ROUND(IF($M119="Y",VLOOKUP($N119,INDIRECT($O$3),T$8,0)*INDIRECT($N$2),VLOOKUP($N119,INDIRECT($O$3),T$8,0)),IF(LEFT($C119,1)="N",3,0))</f>
        <v>33.834000000000003</v>
      </c>
      <c r="U119" s="362" cm="1">
        <f t="array" aca="1" ref="U119" ca="1">ROUND(IF($M119="Y",VLOOKUP($N119,INDIRECT($O$3),U$8,0)*INDIRECT($N$2),VLOOKUP($N119,INDIRECT($O$3),U$8,0)),IF(LEFT($C119,1)="N",3,0))</f>
        <v>35.524999999999999</v>
      </c>
      <c r="W119" s="363" t="str">
        <f t="shared" si="110"/>
        <v>Y</v>
      </c>
      <c r="X119" s="313" t="str">
        <f t="shared" si="111"/>
        <v>06013C</v>
      </c>
      <c r="Y119" s="364" t="str">
        <f t="shared" si="112"/>
        <v>140</v>
      </c>
      <c r="Z119" s="313" t="str">
        <f t="shared" si="113"/>
        <v>Outreach &amp; Relocation Coordinator</v>
      </c>
      <c r="AA119" s="365">
        <f t="shared" ca="1" si="114"/>
        <v>29.225999999999999</v>
      </c>
      <c r="AB119" s="365">
        <f t="shared" ca="1" si="115"/>
        <v>30.689</v>
      </c>
      <c r="AC119" s="365">
        <f t="shared" ca="1" si="116"/>
        <v>32.222000000000001</v>
      </c>
      <c r="AD119" s="365">
        <f t="shared" ca="1" si="117"/>
        <v>33.834000000000003</v>
      </c>
      <c r="AE119" s="365">
        <f t="shared" ca="1" si="118"/>
        <v>35.524999999999999</v>
      </c>
    </row>
    <row r="120" spans="1:31">
      <c r="A120" s="357" t="s">
        <v>242</v>
      </c>
      <c r="B120" s="358">
        <v>161</v>
      </c>
      <c r="C120" s="357" t="s">
        <v>43</v>
      </c>
      <c r="D120" s="359" t="s">
        <v>243</v>
      </c>
      <c r="E120" s="357">
        <v>287</v>
      </c>
      <c r="F120" s="357">
        <v>6</v>
      </c>
      <c r="G120" s="360">
        <f t="shared" ca="1" si="78"/>
        <v>28.113</v>
      </c>
      <c r="H120" s="360">
        <f t="shared" ca="1" si="79"/>
        <v>29.516999999999999</v>
      </c>
      <c r="I120" s="360">
        <f t="shared" ca="1" si="80"/>
        <v>30.992999999999999</v>
      </c>
      <c r="J120" s="360">
        <f t="shared" ca="1" si="81"/>
        <v>32.542999999999999</v>
      </c>
      <c r="K120" s="360">
        <f t="shared" ca="1" si="82"/>
        <v>34.168999999999997</v>
      </c>
      <c r="L120" s="321"/>
      <c r="M120" s="293" t="s">
        <v>588</v>
      </c>
      <c r="N120" s="290" t="str">
        <f t="shared" si="83"/>
        <v>07644C</v>
      </c>
      <c r="O120" s="361">
        <f t="shared" si="84"/>
        <v>161</v>
      </c>
      <c r="P120" s="290" t="str">
        <f t="shared" si="85"/>
        <v>Payroll Technician</v>
      </c>
      <c r="Q120" s="362" cm="1">
        <f t="array" aca="1" ref="Q120" ca="1">ROUND(IF($M120="Y",VLOOKUP($N120,INDIRECT($O$3),Q$8,0)*INDIRECT($N$2),VLOOKUP($N120,INDIRECT($O$3),Q$8,0)),IF(LEFT($C120,1)="N",3,0))</f>
        <v>28.113</v>
      </c>
      <c r="R120" s="362" cm="1">
        <f t="array" aca="1" ref="R120" ca="1">ROUND(IF($M120="Y",VLOOKUP($N120,INDIRECT($O$3),R$8,0)*INDIRECT($N$2),VLOOKUP($N120,INDIRECT($O$3),R$8,0)),IF(LEFT($C120,1)="N",3,0))</f>
        <v>29.516999999999999</v>
      </c>
      <c r="S120" s="362" cm="1">
        <f t="array" aca="1" ref="S120" ca="1">ROUND(IF($M120="Y",VLOOKUP($N120,INDIRECT($O$3),S$8,0)*INDIRECT($N$2),VLOOKUP($N120,INDIRECT($O$3),S$8,0)),IF(LEFT($C120,1)="N",3,0))</f>
        <v>30.992999999999999</v>
      </c>
      <c r="T120" s="362" cm="1">
        <f t="array" aca="1" ref="T120" ca="1">ROUND(IF($M120="Y",VLOOKUP($N120,INDIRECT($O$3),T$8,0)*INDIRECT($N$2),VLOOKUP($N120,INDIRECT($O$3),T$8,0)),IF(LEFT($C120,1)="N",3,0))</f>
        <v>32.542999999999999</v>
      </c>
      <c r="U120" s="362" cm="1">
        <f t="array" aca="1" ref="U120" ca="1">ROUND(IF($M120="Y",VLOOKUP($N120,INDIRECT($O$3),U$8,0)*INDIRECT($N$2),VLOOKUP($N120,INDIRECT($O$3),U$8,0)),IF(LEFT($C120,1)="N",3,0))</f>
        <v>34.168999999999997</v>
      </c>
      <c r="W120" s="363" t="str">
        <f t="shared" si="110"/>
        <v>Y</v>
      </c>
      <c r="X120" s="313" t="str">
        <f t="shared" si="111"/>
        <v>07644C</v>
      </c>
      <c r="Y120" s="364">
        <f t="shared" si="112"/>
        <v>161</v>
      </c>
      <c r="Z120" s="313" t="str">
        <f t="shared" si="113"/>
        <v>Payroll Technician</v>
      </c>
      <c r="AA120" s="365">
        <f t="shared" ca="1" si="114"/>
        <v>28.113</v>
      </c>
      <c r="AB120" s="365">
        <f t="shared" ca="1" si="115"/>
        <v>29.516999999999999</v>
      </c>
      <c r="AC120" s="365">
        <f t="shared" ca="1" si="116"/>
        <v>30.992999999999999</v>
      </c>
      <c r="AD120" s="365">
        <f t="shared" ca="1" si="117"/>
        <v>32.542999999999999</v>
      </c>
      <c r="AE120" s="365">
        <f t="shared" ca="1" si="118"/>
        <v>34.168999999999997</v>
      </c>
    </row>
    <row r="121" spans="1:31">
      <c r="A121" s="357" t="s">
        <v>244</v>
      </c>
      <c r="B121" s="358" t="s">
        <v>245</v>
      </c>
      <c r="C121" s="357" t="s">
        <v>43</v>
      </c>
      <c r="D121" s="359" t="s">
        <v>246</v>
      </c>
      <c r="E121" s="357">
        <v>413</v>
      </c>
      <c r="F121" s="357">
        <v>9</v>
      </c>
      <c r="G121" s="360">
        <f t="shared" ca="1" si="78"/>
        <v>37.034999999999997</v>
      </c>
      <c r="H121" s="360">
        <f t="shared" ca="1" si="79"/>
        <v>38.886000000000003</v>
      </c>
      <c r="I121" s="360">
        <f t="shared" ca="1" si="80"/>
        <v>40.832000000000001</v>
      </c>
      <c r="J121" s="360">
        <f t="shared" ca="1" si="81"/>
        <v>42.874000000000002</v>
      </c>
      <c r="K121" s="360">
        <f t="shared" ca="1" si="82"/>
        <v>45.015999999999998</v>
      </c>
      <c r="L121" s="321"/>
      <c r="M121" s="293" t="s">
        <v>588</v>
      </c>
      <c r="N121" s="290" t="str">
        <f t="shared" si="83"/>
        <v>07825C</v>
      </c>
      <c r="O121" s="361" t="str">
        <f t="shared" si="84"/>
        <v>103</v>
      </c>
      <c r="P121" s="290" t="str">
        <f t="shared" si="85"/>
        <v xml:space="preserve">Plan Examiner I  </v>
      </c>
      <c r="Q121" s="362" cm="1">
        <f t="array" aca="1" ref="Q121" ca="1">ROUND(IF($M121="Y",VLOOKUP($N121,INDIRECT($O$3),Q$8,0)*INDIRECT($N$2),VLOOKUP($N121,INDIRECT($O$3),Q$8,0)),IF(LEFT($C121,1)="N",3,0))</f>
        <v>37.034999999999997</v>
      </c>
      <c r="R121" s="362" cm="1">
        <f t="array" aca="1" ref="R121" ca="1">ROUND(IF($M121="Y",VLOOKUP($N121,INDIRECT($O$3),R$8,0)*INDIRECT($N$2),VLOOKUP($N121,INDIRECT($O$3),R$8,0)),IF(LEFT($C121,1)="N",3,0))</f>
        <v>38.886000000000003</v>
      </c>
      <c r="S121" s="362" cm="1">
        <f t="array" aca="1" ref="S121" ca="1">ROUND(IF($M121="Y",VLOOKUP($N121,INDIRECT($O$3),S$8,0)*INDIRECT($N$2),VLOOKUP($N121,INDIRECT($O$3),S$8,0)),IF(LEFT($C121,1)="N",3,0))</f>
        <v>40.832000000000001</v>
      </c>
      <c r="T121" s="362" cm="1">
        <f t="array" aca="1" ref="T121" ca="1">ROUND(IF($M121="Y",VLOOKUP($N121,INDIRECT($O$3),T$8,0)*INDIRECT($N$2),VLOOKUP($N121,INDIRECT($O$3),T$8,0)),IF(LEFT($C121,1)="N",3,0))</f>
        <v>42.874000000000002</v>
      </c>
      <c r="U121" s="362" cm="1">
        <f t="array" aca="1" ref="U121" ca="1">ROUND(IF($M121="Y",VLOOKUP($N121,INDIRECT($O$3),U$8,0)*INDIRECT($N$2),VLOOKUP($N121,INDIRECT($O$3),U$8,0)),IF(LEFT($C121,1)="N",3,0))</f>
        <v>45.015999999999998</v>
      </c>
      <c r="W121" s="363" t="str">
        <f t="shared" si="110"/>
        <v>Y</v>
      </c>
      <c r="X121" s="313" t="str">
        <f t="shared" si="111"/>
        <v>07825C</v>
      </c>
      <c r="Y121" s="364" t="str">
        <f t="shared" si="112"/>
        <v>103</v>
      </c>
      <c r="Z121" s="313" t="str">
        <f t="shared" si="113"/>
        <v xml:space="preserve">Plan Examiner I  </v>
      </c>
      <c r="AA121" s="365">
        <f t="shared" ca="1" si="114"/>
        <v>37.034999999999997</v>
      </c>
      <c r="AB121" s="365">
        <f t="shared" ca="1" si="115"/>
        <v>38.886000000000003</v>
      </c>
      <c r="AC121" s="365">
        <f t="shared" ca="1" si="116"/>
        <v>40.832000000000001</v>
      </c>
      <c r="AD121" s="365">
        <f t="shared" ca="1" si="117"/>
        <v>42.874000000000002</v>
      </c>
      <c r="AE121" s="365">
        <f t="shared" ca="1" si="118"/>
        <v>45.015999999999998</v>
      </c>
    </row>
    <row r="122" spans="1:31">
      <c r="A122" s="357" t="s">
        <v>249</v>
      </c>
      <c r="B122" s="358" t="s">
        <v>250</v>
      </c>
      <c r="C122" s="357" t="s">
        <v>43</v>
      </c>
      <c r="D122" s="359" t="s">
        <v>251</v>
      </c>
      <c r="E122" s="357">
        <v>240</v>
      </c>
      <c r="F122" s="357">
        <v>5</v>
      </c>
      <c r="G122" s="360">
        <f t="shared" ca="1" si="78"/>
        <v>23.872</v>
      </c>
      <c r="H122" s="360">
        <f t="shared" si="79"/>
        <v>0</v>
      </c>
      <c r="I122" s="360">
        <f t="shared" si="80"/>
        <v>0</v>
      </c>
      <c r="J122" s="360">
        <f t="shared" si="81"/>
        <v>0</v>
      </c>
      <c r="K122" s="360">
        <f t="shared" si="82"/>
        <v>0</v>
      </c>
      <c r="L122" s="321"/>
      <c r="M122" s="293" t="s">
        <v>588</v>
      </c>
      <c r="N122" s="290" t="str">
        <f t="shared" si="83"/>
        <v>08080C</v>
      </c>
      <c r="O122" s="361" t="str">
        <f t="shared" si="84"/>
        <v>121</v>
      </c>
      <c r="P122" s="290" t="str">
        <f t="shared" si="85"/>
        <v xml:space="preserve">Police Cadet </v>
      </c>
      <c r="Q122" s="362" cm="1">
        <f t="array" aca="1" ref="Q122" ca="1">ROUND(IF($M122="Y",VLOOKUP($N122,INDIRECT($O$3),Q$8,0)*INDIRECT($N$2),VLOOKUP($N122,INDIRECT($O$3),Q$8,0)),IF(LEFT($C122,1)="N",3,0))</f>
        <v>23.872</v>
      </c>
      <c r="R122" s="362"/>
      <c r="S122" s="362"/>
      <c r="T122" s="362"/>
      <c r="U122" s="362"/>
      <c r="W122" s="363" t="str">
        <f t="shared" si="110"/>
        <v>Y</v>
      </c>
      <c r="X122" s="313" t="str">
        <f t="shared" si="111"/>
        <v>08080C</v>
      </c>
      <c r="Y122" s="364" t="str">
        <f t="shared" si="112"/>
        <v>121</v>
      </c>
      <c r="Z122" s="313" t="str">
        <f t="shared" si="113"/>
        <v xml:space="preserve">Police Cadet </v>
      </c>
      <c r="AA122" s="365">
        <f t="shared" ca="1" si="114"/>
        <v>23.872</v>
      </c>
      <c r="AB122" s="365">
        <f t="shared" si="115"/>
        <v>0</v>
      </c>
      <c r="AC122" s="365">
        <f t="shared" si="116"/>
        <v>0</v>
      </c>
      <c r="AD122" s="365">
        <f t="shared" si="117"/>
        <v>0</v>
      </c>
      <c r="AE122" s="365">
        <f t="shared" si="118"/>
        <v>0</v>
      </c>
    </row>
    <row r="123" spans="1:31">
      <c r="A123" s="357" t="s">
        <v>708</v>
      </c>
      <c r="B123" s="358" t="s">
        <v>105</v>
      </c>
      <c r="C123" s="357" t="s">
        <v>43</v>
      </c>
      <c r="D123" s="359" t="s">
        <v>709</v>
      </c>
      <c r="E123" s="357">
        <v>283</v>
      </c>
      <c r="F123" s="357">
        <v>6</v>
      </c>
      <c r="G123" s="360">
        <f t="shared" ref="G123" si="119">Q123</f>
        <v>27.013999999999999</v>
      </c>
      <c r="H123" s="360">
        <f t="shared" ref="H123" si="120">R123</f>
        <v>28.366</v>
      </c>
      <c r="I123" s="360">
        <f t="shared" ref="I123" si="121">S123</f>
        <v>29.783000000000001</v>
      </c>
      <c r="J123" s="360">
        <f t="shared" ref="J123" si="122">T123</f>
        <v>31.274000000000001</v>
      </c>
      <c r="K123" s="360">
        <f t="shared" ref="K123" si="123">U123</f>
        <v>32.837000000000003</v>
      </c>
      <c r="L123" s="321"/>
      <c r="M123" s="293" t="s">
        <v>588</v>
      </c>
      <c r="N123" s="290" t="str">
        <f t="shared" ref="N123" si="124">A123</f>
        <v>59474C</v>
      </c>
      <c r="O123" s="361" t="str">
        <f t="shared" ref="O123" si="125">B123</f>
        <v>076</v>
      </c>
      <c r="P123" s="290" t="str">
        <f t="shared" ref="P123" si="126">D123</f>
        <v>Police Records Technician</v>
      </c>
      <c r="Q123" s="362">
        <v>27.013999999999999</v>
      </c>
      <c r="R123" s="362">
        <v>28.366</v>
      </c>
      <c r="S123" s="362">
        <v>29.783000000000001</v>
      </c>
      <c r="T123" s="362">
        <v>31.274000000000001</v>
      </c>
      <c r="U123" s="362">
        <v>32.837000000000003</v>
      </c>
      <c r="W123" s="363" t="str">
        <f t="shared" ref="W123" si="127">M123</f>
        <v>Y</v>
      </c>
      <c r="X123" s="313" t="str">
        <f t="shared" ref="X123" si="128">N123</f>
        <v>59474C</v>
      </c>
      <c r="Y123" s="364" t="str">
        <f t="shared" ref="Y123" si="129">O123</f>
        <v>076</v>
      </c>
      <c r="Z123" s="313" t="str">
        <f t="shared" ref="Z123" si="130">P123</f>
        <v>Police Records Technician</v>
      </c>
      <c r="AA123" s="365">
        <f t="shared" ref="AA123" si="131">IF(LEFT($C123,1)="N",Q123,ROUNDUP(Q123/2080,3))</f>
        <v>27.013999999999999</v>
      </c>
      <c r="AB123" s="365">
        <f t="shared" ref="AB123" si="132">IF(LEFT($C123,1)="N",R123,ROUNDUP(R123/2080,3))</f>
        <v>28.366</v>
      </c>
      <c r="AC123" s="365">
        <f t="shared" ref="AC123" si="133">IF(LEFT($C123,1)="N",S123,ROUNDUP(S123/2080,3))</f>
        <v>29.783000000000001</v>
      </c>
      <c r="AD123" s="365">
        <f t="shared" ref="AD123" si="134">IF(LEFT($C123,1)="N",T123,ROUNDUP(T123/2080,3))</f>
        <v>31.274000000000001</v>
      </c>
      <c r="AE123" s="365">
        <f t="shared" ref="AE123" si="135">IF(LEFT($C123,1)="N",U123,ROUNDUP(U123/2080,3))</f>
        <v>32.837000000000003</v>
      </c>
    </row>
    <row r="124" spans="1:31">
      <c r="A124" s="357" t="s">
        <v>561</v>
      </c>
      <c r="B124" s="358" t="s">
        <v>562</v>
      </c>
      <c r="C124" s="357" t="s">
        <v>43</v>
      </c>
      <c r="D124" s="359" t="s">
        <v>560</v>
      </c>
      <c r="E124" s="357">
        <v>350</v>
      </c>
      <c r="F124" s="357">
        <v>7</v>
      </c>
      <c r="G124" s="360">
        <f t="shared" ca="1" si="78"/>
        <v>32.585000000000001</v>
      </c>
      <c r="H124" s="360">
        <f t="shared" ca="1" si="79"/>
        <v>34.210999999999999</v>
      </c>
      <c r="I124" s="360">
        <f t="shared" ca="1" si="80"/>
        <v>35.921999999999997</v>
      </c>
      <c r="J124" s="360">
        <f t="shared" ca="1" si="81"/>
        <v>37.719000000000001</v>
      </c>
      <c r="K124" s="360">
        <f t="shared" ca="1" si="82"/>
        <v>39.604999999999997</v>
      </c>
      <c r="L124" s="321"/>
      <c r="M124" s="293" t="s">
        <v>588</v>
      </c>
      <c r="N124" s="290" t="str">
        <f t="shared" si="83"/>
        <v>53007C</v>
      </c>
      <c r="O124" s="361" t="str">
        <f t="shared" si="84"/>
        <v>125</v>
      </c>
      <c r="P124" s="290" t="str">
        <f t="shared" si="85"/>
        <v>Police Support Specialist</v>
      </c>
      <c r="Q124" s="362" cm="1">
        <f t="array" aca="1" ref="Q124" ca="1">ROUND(IF($M124="Y",VLOOKUP($N124,INDIRECT($O$3),Q$8,0)*INDIRECT($N$2),VLOOKUP($N124,INDIRECT($O$3),Q$8,0)),IF(LEFT($C124,1)="N",3,0))</f>
        <v>32.585000000000001</v>
      </c>
      <c r="R124" s="362" cm="1">
        <f t="array" aca="1" ref="R124" ca="1">ROUND(IF($M124="Y",VLOOKUP($N124,INDIRECT($O$3),R$8,0)*INDIRECT($N$2),VLOOKUP($N124,INDIRECT($O$3),R$8,0)),IF(LEFT($C124,1)="N",3,0))</f>
        <v>34.210999999999999</v>
      </c>
      <c r="S124" s="362" cm="1">
        <f t="array" aca="1" ref="S124" ca="1">ROUND(IF($M124="Y",VLOOKUP($N124,INDIRECT($O$3),S$8,0)*INDIRECT($N$2),VLOOKUP($N124,INDIRECT($O$3),S$8,0)),IF(LEFT($C124,1)="N",3,0))</f>
        <v>35.921999999999997</v>
      </c>
      <c r="T124" s="362" cm="1">
        <f t="array" aca="1" ref="T124" ca="1">ROUND(IF($M124="Y",VLOOKUP($N124,INDIRECT($O$3),T$8,0)*INDIRECT($N$2),VLOOKUP($N124,INDIRECT($O$3),T$8,0)),IF(LEFT($C124,1)="N",3,0))</f>
        <v>37.719000000000001</v>
      </c>
      <c r="U124" s="362" cm="1">
        <f t="array" aca="1" ref="U124" ca="1">ROUND(IF($M124="Y",VLOOKUP($N124,INDIRECT($O$3),U$8,0)*INDIRECT($N$2),VLOOKUP($N124,INDIRECT($O$3),U$8,0)),IF(LEFT($C124,1)="N",3,0))</f>
        <v>39.604999999999997</v>
      </c>
      <c r="W124" s="363" t="str">
        <f t="shared" si="110"/>
        <v>Y</v>
      </c>
      <c r="X124" s="313" t="str">
        <f t="shared" si="111"/>
        <v>53007C</v>
      </c>
      <c r="Y124" s="364" t="str">
        <f t="shared" si="112"/>
        <v>125</v>
      </c>
      <c r="Z124" s="313" t="str">
        <f t="shared" si="113"/>
        <v>Police Support Specialist</v>
      </c>
      <c r="AA124" s="365">
        <f t="shared" ca="1" si="114"/>
        <v>32.585000000000001</v>
      </c>
      <c r="AB124" s="365">
        <f t="shared" ca="1" si="115"/>
        <v>34.210999999999999</v>
      </c>
      <c r="AC124" s="365">
        <f t="shared" ca="1" si="116"/>
        <v>35.921999999999997</v>
      </c>
      <c r="AD124" s="365">
        <f t="shared" ca="1" si="117"/>
        <v>37.719000000000001</v>
      </c>
      <c r="AE124" s="365">
        <f t="shared" ca="1" si="118"/>
        <v>39.604999999999997</v>
      </c>
    </row>
    <row r="125" spans="1:31">
      <c r="A125" s="357" t="s">
        <v>254</v>
      </c>
      <c r="B125" s="358" t="s">
        <v>76</v>
      </c>
      <c r="C125" s="357" t="s">
        <v>43</v>
      </c>
      <c r="D125" s="359" t="s">
        <v>255</v>
      </c>
      <c r="E125" s="357">
        <v>268</v>
      </c>
      <c r="F125" s="357">
        <v>5</v>
      </c>
      <c r="G125" s="360">
        <f t="shared" ca="1" si="78"/>
        <v>25.911000000000001</v>
      </c>
      <c r="H125" s="360">
        <f t="shared" ca="1" si="79"/>
        <v>27.209</v>
      </c>
      <c r="I125" s="360">
        <f t="shared" ca="1" si="80"/>
        <v>28.567</v>
      </c>
      <c r="J125" s="360">
        <f t="shared" ca="1" si="81"/>
        <v>29.995999999999999</v>
      </c>
      <c r="K125" s="360">
        <f t="shared" ca="1" si="82"/>
        <v>31.495999999999999</v>
      </c>
      <c r="L125" s="321"/>
      <c r="M125" s="293" t="s">
        <v>588</v>
      </c>
      <c r="N125" s="290" t="str">
        <f t="shared" si="83"/>
        <v>08241C</v>
      </c>
      <c r="O125" s="361" t="str">
        <f t="shared" si="84"/>
        <v>060</v>
      </c>
      <c r="P125" s="290" t="str">
        <f t="shared" si="85"/>
        <v xml:space="preserve">Police Support Technician I </v>
      </c>
      <c r="Q125" s="362" cm="1">
        <f t="array" aca="1" ref="Q125" ca="1">ROUND(IF($M125="Y",VLOOKUP($N125,INDIRECT($O$3),Q$8,0)*INDIRECT($N$2),VLOOKUP($N125,INDIRECT($O$3),Q$8,0)),IF(LEFT($C125,1)="N",3,0))</f>
        <v>25.911000000000001</v>
      </c>
      <c r="R125" s="362" cm="1">
        <f t="array" aca="1" ref="R125" ca="1">ROUND(IF($M125="Y",VLOOKUP($N125,INDIRECT($O$3),R$8,0)*INDIRECT($N$2),VLOOKUP($N125,INDIRECT($O$3),R$8,0)),IF(LEFT($C125,1)="N",3,0))</f>
        <v>27.209</v>
      </c>
      <c r="S125" s="362" cm="1">
        <f t="array" aca="1" ref="S125" ca="1">ROUND(IF($M125="Y",VLOOKUP($N125,INDIRECT($O$3),S$8,0)*INDIRECT($N$2),VLOOKUP($N125,INDIRECT($O$3),S$8,0)),IF(LEFT($C125,1)="N",3,0))</f>
        <v>28.567</v>
      </c>
      <c r="T125" s="362" cm="1">
        <f t="array" aca="1" ref="T125" ca="1">ROUND(IF($M125="Y",VLOOKUP($N125,INDIRECT($O$3),T$8,0)*INDIRECT($N$2),VLOOKUP($N125,INDIRECT($O$3),T$8,0)),IF(LEFT($C125,1)="N",3,0))</f>
        <v>29.995999999999999</v>
      </c>
      <c r="U125" s="362" cm="1">
        <f t="array" aca="1" ref="U125" ca="1">ROUND(IF($M125="Y",VLOOKUP($N125,INDIRECT($O$3),U$8,0)*INDIRECT($N$2),VLOOKUP($N125,INDIRECT($O$3),U$8,0)),IF(LEFT($C125,1)="N",3,0))</f>
        <v>31.495999999999999</v>
      </c>
      <c r="W125" s="363" t="str">
        <f t="shared" si="110"/>
        <v>Y</v>
      </c>
      <c r="X125" s="313" t="str">
        <f t="shared" si="111"/>
        <v>08241C</v>
      </c>
      <c r="Y125" s="364" t="str">
        <f t="shared" si="112"/>
        <v>060</v>
      </c>
      <c r="Z125" s="313" t="str">
        <f t="shared" si="113"/>
        <v xml:space="preserve">Police Support Technician I </v>
      </c>
      <c r="AA125" s="365">
        <f t="shared" ca="1" si="114"/>
        <v>25.911000000000001</v>
      </c>
      <c r="AB125" s="365">
        <f t="shared" ca="1" si="115"/>
        <v>27.209</v>
      </c>
      <c r="AC125" s="365">
        <f t="shared" ca="1" si="116"/>
        <v>28.567</v>
      </c>
      <c r="AD125" s="365">
        <f t="shared" ca="1" si="117"/>
        <v>29.995999999999999</v>
      </c>
      <c r="AE125" s="365">
        <f t="shared" ca="1" si="118"/>
        <v>31.495999999999999</v>
      </c>
    </row>
    <row r="126" spans="1:31">
      <c r="A126" s="357" t="s">
        <v>256</v>
      </c>
      <c r="B126" s="358">
        <v>140</v>
      </c>
      <c r="C126" s="357" t="s">
        <v>43</v>
      </c>
      <c r="D126" s="359" t="s">
        <v>257</v>
      </c>
      <c r="E126" s="357">
        <v>308</v>
      </c>
      <c r="F126" s="357">
        <v>6</v>
      </c>
      <c r="G126" s="360">
        <f t="shared" ca="1" si="78"/>
        <v>29.225999999999999</v>
      </c>
      <c r="H126" s="360">
        <f t="shared" ca="1" si="79"/>
        <v>30.689</v>
      </c>
      <c r="I126" s="360">
        <f t="shared" ca="1" si="80"/>
        <v>32.222000000000001</v>
      </c>
      <c r="J126" s="360">
        <f t="shared" ca="1" si="81"/>
        <v>33.834000000000003</v>
      </c>
      <c r="K126" s="360">
        <f t="shared" ca="1" si="82"/>
        <v>35.524999999999999</v>
      </c>
      <c r="L126" s="321"/>
      <c r="M126" s="293" t="s">
        <v>588</v>
      </c>
      <c r="N126" s="290" t="str">
        <f t="shared" si="83"/>
        <v>08240C</v>
      </c>
      <c r="O126" s="361">
        <f t="shared" si="84"/>
        <v>140</v>
      </c>
      <c r="P126" s="290" t="str">
        <f t="shared" si="85"/>
        <v xml:space="preserve">Police Support Technician II </v>
      </c>
      <c r="Q126" s="362" cm="1">
        <f t="array" aca="1" ref="Q126" ca="1">ROUND(IF($M126="Y",VLOOKUP($N126,INDIRECT($O$3),Q$8,0)*INDIRECT($N$2),VLOOKUP($N126,INDIRECT($O$3),Q$8,0)),IF(LEFT($C126,1)="N",3,0))</f>
        <v>29.225999999999999</v>
      </c>
      <c r="R126" s="362" cm="1">
        <f t="array" aca="1" ref="R126" ca="1">ROUND(IF($M126="Y",VLOOKUP($N126,INDIRECT($O$3),R$8,0)*INDIRECT($N$2),VLOOKUP($N126,INDIRECT($O$3),R$8,0)),IF(LEFT($C126,1)="N",3,0))</f>
        <v>30.689</v>
      </c>
      <c r="S126" s="362" cm="1">
        <f t="array" aca="1" ref="S126" ca="1">ROUND(IF($M126="Y",VLOOKUP($N126,INDIRECT($O$3),S$8,0)*INDIRECT($N$2),VLOOKUP($N126,INDIRECT($O$3),S$8,0)),IF(LEFT($C126,1)="N",3,0))</f>
        <v>32.222000000000001</v>
      </c>
      <c r="T126" s="362" cm="1">
        <f t="array" aca="1" ref="T126" ca="1">ROUND(IF($M126="Y",VLOOKUP($N126,INDIRECT($O$3),T$8,0)*INDIRECT($N$2),VLOOKUP($N126,INDIRECT($O$3),T$8,0)),IF(LEFT($C126,1)="N",3,0))</f>
        <v>33.834000000000003</v>
      </c>
      <c r="U126" s="362" cm="1">
        <f t="array" aca="1" ref="U126" ca="1">ROUND(IF($M126="Y",VLOOKUP($N126,INDIRECT($O$3),U$8,0)*INDIRECT($N$2),VLOOKUP($N126,INDIRECT($O$3),U$8,0)),IF(LEFT($C126,1)="N",3,0))</f>
        <v>35.524999999999999</v>
      </c>
      <c r="W126" s="363" t="str">
        <f t="shared" si="110"/>
        <v>Y</v>
      </c>
      <c r="X126" s="313" t="str">
        <f t="shared" si="111"/>
        <v>08240C</v>
      </c>
      <c r="Y126" s="364">
        <f t="shared" si="112"/>
        <v>140</v>
      </c>
      <c r="Z126" s="313" t="str">
        <f t="shared" si="113"/>
        <v xml:space="preserve">Police Support Technician II </v>
      </c>
      <c r="AA126" s="365">
        <f t="shared" ca="1" si="114"/>
        <v>29.225999999999999</v>
      </c>
      <c r="AB126" s="365">
        <f t="shared" ca="1" si="115"/>
        <v>30.689</v>
      </c>
      <c r="AC126" s="365">
        <f t="shared" ca="1" si="116"/>
        <v>32.222000000000001</v>
      </c>
      <c r="AD126" s="365">
        <f t="shared" ca="1" si="117"/>
        <v>33.834000000000003</v>
      </c>
      <c r="AE126" s="365">
        <f t="shared" ca="1" si="118"/>
        <v>35.524999999999999</v>
      </c>
    </row>
    <row r="127" spans="1:31">
      <c r="A127" s="368" t="s">
        <v>35</v>
      </c>
      <c r="B127" s="358" t="s">
        <v>36</v>
      </c>
      <c r="C127" s="368" t="s">
        <v>21</v>
      </c>
      <c r="D127" s="369" t="s">
        <v>37</v>
      </c>
      <c r="E127" s="368">
        <v>523</v>
      </c>
      <c r="F127" s="368">
        <v>11</v>
      </c>
      <c r="G127" s="360">
        <f t="shared" ca="1" si="78"/>
        <v>95253</v>
      </c>
      <c r="H127" s="360">
        <f t="shared" ca="1" si="79"/>
        <v>100015</v>
      </c>
      <c r="I127" s="360">
        <f t="shared" ca="1" si="80"/>
        <v>105016</v>
      </c>
      <c r="J127" s="360">
        <f t="shared" ca="1" si="81"/>
        <v>110267</v>
      </c>
      <c r="K127" s="360">
        <f t="shared" ca="1" si="82"/>
        <v>115782</v>
      </c>
      <c r="L127" s="321"/>
      <c r="M127" s="293" t="s">
        <v>588</v>
      </c>
      <c r="N127" s="290" t="str">
        <f t="shared" si="83"/>
        <v>52900C</v>
      </c>
      <c r="O127" s="361" t="str">
        <f t="shared" si="84"/>
        <v>117</v>
      </c>
      <c r="P127" s="290" t="str">
        <f t="shared" si="85"/>
        <v xml:space="preserve">Principal Project Crd (CPED) </v>
      </c>
      <c r="Q127" s="362" cm="1">
        <f t="array" aca="1" ref="Q127" ca="1">ROUND(IF($M127="Y",VLOOKUP($N127,INDIRECT($O$3),Q$8,0)*INDIRECT($N$2),VLOOKUP($N127,INDIRECT($O$3),Q$8,0)),IF(LEFT($C127,1)="N",3,0))</f>
        <v>95253</v>
      </c>
      <c r="R127" s="362" cm="1">
        <f t="array" aca="1" ref="R127" ca="1">ROUND(IF($M127="Y",VLOOKUP($N127,INDIRECT($O$3),R$8,0)*INDIRECT($N$2),VLOOKUP($N127,INDIRECT($O$3),R$8,0)),IF(LEFT($C127,1)="N",3,0))</f>
        <v>100015</v>
      </c>
      <c r="S127" s="362" cm="1">
        <f t="array" aca="1" ref="S127" ca="1">ROUND(IF($M127="Y",VLOOKUP($N127,INDIRECT($O$3),S$8,0)*INDIRECT($N$2),VLOOKUP($N127,INDIRECT($O$3),S$8,0)),IF(LEFT($C127,1)="N",3,0))</f>
        <v>105016</v>
      </c>
      <c r="T127" s="362" cm="1">
        <f t="array" aca="1" ref="T127" ca="1">ROUND(IF($M127="Y",VLOOKUP($N127,INDIRECT($O$3),T$8,0)*INDIRECT($N$2),VLOOKUP($N127,INDIRECT($O$3),T$8,0)),IF(LEFT($C127,1)="N",3,0))</f>
        <v>110267</v>
      </c>
      <c r="U127" s="362" cm="1">
        <f t="array" aca="1" ref="U127" ca="1">ROUND(IF($M127="Y",VLOOKUP($N127,INDIRECT($O$3),U$8,0)*INDIRECT($N$2),VLOOKUP($N127,INDIRECT($O$3),U$8,0)),IF(LEFT($C127,1)="N",3,0))</f>
        <v>115782</v>
      </c>
      <c r="W127" s="363" t="str">
        <f t="shared" si="110"/>
        <v>Y</v>
      </c>
      <c r="X127" s="313" t="str">
        <f t="shared" si="111"/>
        <v>52900C</v>
      </c>
      <c r="Y127" s="364" t="str">
        <f t="shared" si="112"/>
        <v>117</v>
      </c>
      <c r="Z127" s="313" t="str">
        <f t="shared" si="113"/>
        <v xml:space="preserve">Principal Project Crd (CPED) </v>
      </c>
      <c r="AA127" s="365">
        <f t="shared" ca="1" si="114"/>
        <v>45.794999999999995</v>
      </c>
      <c r="AB127" s="365">
        <f t="shared" ca="1" si="115"/>
        <v>48.085000000000001</v>
      </c>
      <c r="AC127" s="365">
        <f t="shared" ca="1" si="116"/>
        <v>50.488999999999997</v>
      </c>
      <c r="AD127" s="365">
        <f t="shared" ca="1" si="117"/>
        <v>53.012999999999998</v>
      </c>
      <c r="AE127" s="365">
        <f t="shared" ca="1" si="118"/>
        <v>55.664999999999999</v>
      </c>
    </row>
    <row r="128" spans="1:31">
      <c r="A128" s="357" t="s">
        <v>719</v>
      </c>
      <c r="B128" s="358">
        <v>7</v>
      </c>
      <c r="C128" s="357" t="s">
        <v>43</v>
      </c>
      <c r="D128" s="359" t="s">
        <v>506</v>
      </c>
      <c r="E128" s="357">
        <v>338</v>
      </c>
      <c r="F128" s="357">
        <v>7</v>
      </c>
      <c r="G128" s="360">
        <f t="shared" ca="1" si="78"/>
        <v>31.431999999999999</v>
      </c>
      <c r="H128" s="360">
        <f t="shared" ca="1" si="79"/>
        <v>33.012999999999998</v>
      </c>
      <c r="I128" s="360">
        <f t="shared" ca="1" si="80"/>
        <v>34.658999999999999</v>
      </c>
      <c r="J128" s="360">
        <f t="shared" ca="1" si="81"/>
        <v>36.393999999999998</v>
      </c>
      <c r="K128" s="360">
        <f t="shared" ca="1" si="82"/>
        <v>38.219000000000001</v>
      </c>
      <c r="L128" s="321"/>
      <c r="M128" s="293" t="s">
        <v>588</v>
      </c>
      <c r="N128" s="290" t="str">
        <f t="shared" si="83"/>
        <v>52950C</v>
      </c>
      <c r="O128" s="361">
        <f t="shared" si="84"/>
        <v>7</v>
      </c>
      <c r="P128" s="290" t="str">
        <f t="shared" si="85"/>
        <v>Process Logic Control Technician</v>
      </c>
      <c r="Q128" s="362" cm="1">
        <f t="array" aca="1" ref="Q128" ca="1">ROUND(IF($M128="Y",VLOOKUP($N128,INDIRECT($O$3),Q$8,0)*INDIRECT($N$2),VLOOKUP($N128,INDIRECT($O$3),Q$8,0)),IF(LEFT($C128,1)="N",3,0))</f>
        <v>31.431999999999999</v>
      </c>
      <c r="R128" s="362" cm="1">
        <f t="array" aca="1" ref="R128" ca="1">ROUND(IF($M128="Y",VLOOKUP($N128,INDIRECT($O$3),R$8,0)*INDIRECT($N$2),VLOOKUP($N128,INDIRECT($O$3),R$8,0)),IF(LEFT($C128,1)="N",3,0))</f>
        <v>33.012999999999998</v>
      </c>
      <c r="S128" s="362" cm="1">
        <f t="array" aca="1" ref="S128" ca="1">ROUND(IF($M128="Y",VLOOKUP($N128,INDIRECT($O$3),S$8,0)*INDIRECT($N$2),VLOOKUP($N128,INDIRECT($O$3),S$8,0)),IF(LEFT($C128,1)="N",3,0))</f>
        <v>34.658999999999999</v>
      </c>
      <c r="T128" s="362" cm="1">
        <f t="array" aca="1" ref="T128" ca="1">ROUND(IF($M128="Y",VLOOKUP($N128,INDIRECT($O$3),T$8,0)*INDIRECT($N$2),VLOOKUP($N128,INDIRECT($O$3),T$8,0)),IF(LEFT($C128,1)="N",3,0))</f>
        <v>36.393999999999998</v>
      </c>
      <c r="U128" s="362" cm="1">
        <f t="array" aca="1" ref="U128" ca="1">ROUND(IF($M128="Y",VLOOKUP($N128,INDIRECT($O$3),U$8,0)*INDIRECT($N$2),VLOOKUP($N128,INDIRECT($O$3),U$8,0)),IF(LEFT($C128,1)="N",3,0))</f>
        <v>38.219000000000001</v>
      </c>
      <c r="W128" s="363" t="str">
        <f t="shared" si="110"/>
        <v>Y</v>
      </c>
      <c r="X128" s="313" t="str">
        <f t="shared" si="111"/>
        <v>52950C</v>
      </c>
      <c r="Y128" s="364">
        <f t="shared" si="112"/>
        <v>7</v>
      </c>
      <c r="Z128" s="313" t="str">
        <f t="shared" si="113"/>
        <v>Process Logic Control Technician</v>
      </c>
      <c r="AA128" s="365">
        <f t="shared" ca="1" si="114"/>
        <v>31.431999999999999</v>
      </c>
      <c r="AB128" s="365">
        <f t="shared" ca="1" si="115"/>
        <v>33.012999999999998</v>
      </c>
      <c r="AC128" s="365">
        <f t="shared" ca="1" si="116"/>
        <v>34.658999999999999</v>
      </c>
      <c r="AD128" s="365">
        <f t="shared" ca="1" si="117"/>
        <v>36.393999999999998</v>
      </c>
      <c r="AE128" s="365">
        <f t="shared" ca="1" si="118"/>
        <v>38.219000000000001</v>
      </c>
    </row>
    <row r="129" spans="1:31">
      <c r="A129" s="357" t="s">
        <v>258</v>
      </c>
      <c r="B129" s="358" t="s">
        <v>259</v>
      </c>
      <c r="C129" s="357" t="s">
        <v>43</v>
      </c>
      <c r="D129" s="359" t="s">
        <v>260</v>
      </c>
      <c r="E129" s="357">
        <v>280</v>
      </c>
      <c r="F129" s="357">
        <v>6</v>
      </c>
      <c r="G129" s="360">
        <f t="shared" ca="1" si="78"/>
        <v>27.013999999999999</v>
      </c>
      <c r="H129" s="360">
        <f t="shared" ca="1" si="79"/>
        <v>28.366</v>
      </c>
      <c r="I129" s="360">
        <f t="shared" ca="1" si="80"/>
        <v>29.783000000000001</v>
      </c>
      <c r="J129" s="360">
        <f t="shared" ca="1" si="81"/>
        <v>31.274000000000001</v>
      </c>
      <c r="K129" s="360">
        <f t="shared" ca="1" si="82"/>
        <v>32.837000000000003</v>
      </c>
      <c r="L129" s="321"/>
      <c r="M129" s="293" t="s">
        <v>588</v>
      </c>
      <c r="N129" s="290" t="str">
        <f t="shared" si="83"/>
        <v>08340C</v>
      </c>
      <c r="O129" s="361" t="str">
        <f t="shared" si="84"/>
        <v>160</v>
      </c>
      <c r="P129" s="290" t="str">
        <f t="shared" si="85"/>
        <v xml:space="preserve">Program Aide II </v>
      </c>
      <c r="Q129" s="362" cm="1">
        <f t="array" aca="1" ref="Q129" ca="1">ROUND(IF($M129="Y",VLOOKUP($N129,INDIRECT($O$3),Q$8,0)*INDIRECT($N$2),VLOOKUP($N129,INDIRECT($O$3),Q$8,0)),IF(LEFT($C129,1)="N",3,0))</f>
        <v>27.013999999999999</v>
      </c>
      <c r="R129" s="362" cm="1">
        <f t="array" aca="1" ref="R129" ca="1">ROUND(IF($M129="Y",VLOOKUP($N129,INDIRECT($O$3),R$8,0)*INDIRECT($N$2),VLOOKUP($N129,INDIRECT($O$3),R$8,0)),IF(LEFT($C129,1)="N",3,0))</f>
        <v>28.366</v>
      </c>
      <c r="S129" s="362" cm="1">
        <f t="array" aca="1" ref="S129" ca="1">ROUND(IF($M129="Y",VLOOKUP($N129,INDIRECT($O$3),S$8,0)*INDIRECT($N$2),VLOOKUP($N129,INDIRECT($O$3),S$8,0)),IF(LEFT($C129,1)="N",3,0))</f>
        <v>29.783000000000001</v>
      </c>
      <c r="T129" s="362" cm="1">
        <f t="array" aca="1" ref="T129" ca="1">ROUND(IF($M129="Y",VLOOKUP($N129,INDIRECT($O$3),T$8,0)*INDIRECT($N$2),VLOOKUP($N129,INDIRECT($O$3),T$8,0)),IF(LEFT($C129,1)="N",3,0))</f>
        <v>31.274000000000001</v>
      </c>
      <c r="U129" s="362" cm="1">
        <f t="array" aca="1" ref="U129" ca="1">ROUND(IF($M129="Y",VLOOKUP($N129,INDIRECT($O$3),U$8,0)*INDIRECT($N$2),VLOOKUP($N129,INDIRECT($O$3),U$8,0)),IF(LEFT($C129,1)="N",3,0))</f>
        <v>32.837000000000003</v>
      </c>
      <c r="W129" s="363" t="str">
        <f t="shared" si="110"/>
        <v>Y</v>
      </c>
      <c r="X129" s="313" t="str">
        <f t="shared" si="111"/>
        <v>08340C</v>
      </c>
      <c r="Y129" s="364" t="str">
        <f t="shared" si="112"/>
        <v>160</v>
      </c>
      <c r="Z129" s="313" t="str">
        <f t="shared" si="113"/>
        <v xml:space="preserve">Program Aide II </v>
      </c>
      <c r="AA129" s="365">
        <f t="shared" ca="1" si="114"/>
        <v>27.013999999999999</v>
      </c>
      <c r="AB129" s="365">
        <f t="shared" ca="1" si="115"/>
        <v>28.366</v>
      </c>
      <c r="AC129" s="365">
        <f t="shared" ca="1" si="116"/>
        <v>29.783000000000001</v>
      </c>
      <c r="AD129" s="365">
        <f t="shared" ca="1" si="117"/>
        <v>31.274000000000001</v>
      </c>
      <c r="AE129" s="365">
        <f t="shared" ca="1" si="118"/>
        <v>32.837000000000003</v>
      </c>
    </row>
    <row r="130" spans="1:31">
      <c r="A130" s="357" t="s">
        <v>530</v>
      </c>
      <c r="B130" s="358" t="s">
        <v>118</v>
      </c>
      <c r="C130" s="357" t="s">
        <v>43</v>
      </c>
      <c r="D130" s="359" t="s">
        <v>529</v>
      </c>
      <c r="E130" s="357">
        <v>295</v>
      </c>
      <c r="F130" s="357">
        <v>6</v>
      </c>
      <c r="G130" s="360">
        <f t="shared" ca="1" si="78"/>
        <v>28.113</v>
      </c>
      <c r="H130" s="360">
        <f t="shared" ca="1" si="79"/>
        <v>29.516999999999999</v>
      </c>
      <c r="I130" s="360">
        <f t="shared" ca="1" si="80"/>
        <v>30.992999999999999</v>
      </c>
      <c r="J130" s="360">
        <f t="shared" ca="1" si="81"/>
        <v>32.543999999999997</v>
      </c>
      <c r="K130" s="360">
        <f t="shared" ca="1" si="82"/>
        <v>34.168999999999997</v>
      </c>
      <c r="L130" s="321"/>
      <c r="M130" s="293" t="s">
        <v>588</v>
      </c>
      <c r="N130" s="290" t="str">
        <f t="shared" si="83"/>
        <v>52981C</v>
      </c>
      <c r="O130" s="361" t="str">
        <f t="shared" si="84"/>
        <v>067</v>
      </c>
      <c r="P130" s="290" t="str">
        <f t="shared" si="85"/>
        <v>Public Service Agent</v>
      </c>
      <c r="Q130" s="362" cm="1">
        <f t="array" aca="1" ref="Q130" ca="1">ROUND(IF($M130="Y",VLOOKUP($N130,INDIRECT($O$3),Q$8,0)*INDIRECT($N$2),VLOOKUP($N130,INDIRECT($O$3),Q$8,0)),IF(LEFT($C130,1)="N",3,0))</f>
        <v>28.113</v>
      </c>
      <c r="R130" s="362" cm="1">
        <f t="array" aca="1" ref="R130" ca="1">ROUND(IF($M130="Y",VLOOKUP($N130,INDIRECT($O$3),R$8,0)*INDIRECT($N$2),VLOOKUP($N130,INDIRECT($O$3),R$8,0)),IF(LEFT($C130,1)="N",3,0))</f>
        <v>29.516999999999999</v>
      </c>
      <c r="S130" s="362" cm="1">
        <f t="array" aca="1" ref="S130" ca="1">ROUND(IF($M130="Y",VLOOKUP($N130,INDIRECT($O$3),S$8,0)*INDIRECT($N$2),VLOOKUP($N130,INDIRECT($O$3),S$8,0)),IF(LEFT($C130,1)="N",3,0))</f>
        <v>30.992999999999999</v>
      </c>
      <c r="T130" s="362" cm="1">
        <f t="array" aca="1" ref="T130" ca="1">ROUND(IF($M130="Y",VLOOKUP($N130,INDIRECT($O$3),T$8,0)*INDIRECT($N$2),VLOOKUP($N130,INDIRECT($O$3),T$8,0)),IF(LEFT($C130,1)="N",3,0))</f>
        <v>32.543999999999997</v>
      </c>
      <c r="U130" s="362" cm="1">
        <f t="array" aca="1" ref="U130" ca="1">ROUND(IF($M130="Y",VLOOKUP($N130,INDIRECT($O$3),U$8,0)*INDIRECT($N$2),VLOOKUP($N130,INDIRECT($O$3),U$8,0)),IF(LEFT($C130,1)="N",3,0))</f>
        <v>34.168999999999997</v>
      </c>
      <c r="W130" s="363" t="str">
        <f t="shared" si="110"/>
        <v>Y</v>
      </c>
      <c r="X130" s="313" t="str">
        <f t="shared" si="111"/>
        <v>52981C</v>
      </c>
      <c r="Y130" s="364" t="str">
        <f t="shared" si="112"/>
        <v>067</v>
      </c>
      <c r="Z130" s="313" t="str">
        <f t="shared" si="113"/>
        <v>Public Service Agent</v>
      </c>
      <c r="AA130" s="365">
        <f t="shared" ca="1" si="114"/>
        <v>28.113</v>
      </c>
      <c r="AB130" s="365">
        <f t="shared" ca="1" si="115"/>
        <v>29.516999999999999</v>
      </c>
      <c r="AC130" s="365">
        <f t="shared" ca="1" si="116"/>
        <v>30.992999999999999</v>
      </c>
      <c r="AD130" s="365">
        <f t="shared" ca="1" si="117"/>
        <v>32.543999999999997</v>
      </c>
      <c r="AE130" s="365">
        <f t="shared" ca="1" si="118"/>
        <v>34.168999999999997</v>
      </c>
    </row>
    <row r="131" spans="1:31">
      <c r="A131" s="357" t="s">
        <v>263</v>
      </c>
      <c r="B131" s="358" t="s">
        <v>264</v>
      </c>
      <c r="C131" s="357" t="s">
        <v>43</v>
      </c>
      <c r="D131" s="359" t="s">
        <v>265</v>
      </c>
      <c r="E131" s="357">
        <v>228</v>
      </c>
      <c r="F131" s="357">
        <v>5</v>
      </c>
      <c r="G131" s="360">
        <f t="shared" ca="1" si="78"/>
        <v>23.664999999999999</v>
      </c>
      <c r="H131" s="360">
        <f t="shared" ca="1" si="79"/>
        <v>24.849</v>
      </c>
      <c r="I131" s="360">
        <f t="shared" ca="1" si="80"/>
        <v>26.09</v>
      </c>
      <c r="J131" s="360">
        <f t="shared" ca="1" si="81"/>
        <v>27.395</v>
      </c>
      <c r="K131" s="360">
        <f t="shared" ca="1" si="82"/>
        <v>28.765999999999998</v>
      </c>
      <c r="L131" s="321"/>
      <c r="M131" s="293" t="s">
        <v>588</v>
      </c>
      <c r="N131" s="290" t="str">
        <f t="shared" si="83"/>
        <v>08630C</v>
      </c>
      <c r="O131" s="361" t="str">
        <f t="shared" si="84"/>
        <v>026</v>
      </c>
      <c r="P131" s="290" t="str">
        <f t="shared" si="85"/>
        <v xml:space="preserve">Real Est Investigator Aide I  </v>
      </c>
      <c r="Q131" s="362" cm="1">
        <f t="array" aca="1" ref="Q131" ca="1">ROUND(IF($M131="Y",VLOOKUP($N131,INDIRECT($O$3),Q$8,0)*INDIRECT($N$2),VLOOKUP($N131,INDIRECT($O$3),Q$8,0)),IF(LEFT($C131,1)="N",3,0))</f>
        <v>23.664999999999999</v>
      </c>
      <c r="R131" s="362" cm="1">
        <f t="array" aca="1" ref="R131" ca="1">ROUND(IF($M131="Y",VLOOKUP($N131,INDIRECT($O$3),R$8,0)*INDIRECT($N$2),VLOOKUP($N131,INDIRECT($O$3),R$8,0)),IF(LEFT($C131,1)="N",3,0))</f>
        <v>24.849</v>
      </c>
      <c r="S131" s="362" cm="1">
        <f t="array" aca="1" ref="S131" ca="1">ROUND(IF($M131="Y",VLOOKUP($N131,INDIRECT($O$3),S$8,0)*INDIRECT($N$2),VLOOKUP($N131,INDIRECT($O$3),S$8,0)),IF(LEFT($C131,1)="N",3,0))</f>
        <v>26.09</v>
      </c>
      <c r="T131" s="362" cm="1">
        <f t="array" aca="1" ref="T131" ca="1">ROUND(IF($M131="Y",VLOOKUP($N131,INDIRECT($O$3),T$8,0)*INDIRECT($N$2),VLOOKUP($N131,INDIRECT($O$3),T$8,0)),IF(LEFT($C131,1)="N",3,0))</f>
        <v>27.395</v>
      </c>
      <c r="U131" s="362" cm="1">
        <f t="array" aca="1" ref="U131" ca="1">ROUND(IF($M131="Y",VLOOKUP($N131,INDIRECT($O$3),U$8,0)*INDIRECT($N$2),VLOOKUP($N131,INDIRECT($O$3),U$8,0)),IF(LEFT($C131,1)="N",3,0))</f>
        <v>28.765999999999998</v>
      </c>
      <c r="W131" s="363" t="str">
        <f t="shared" si="110"/>
        <v>Y</v>
      </c>
      <c r="X131" s="313" t="str">
        <f t="shared" si="111"/>
        <v>08630C</v>
      </c>
      <c r="Y131" s="364" t="str">
        <f t="shared" si="112"/>
        <v>026</v>
      </c>
      <c r="Z131" s="313" t="str">
        <f t="shared" si="113"/>
        <v xml:space="preserve">Real Est Investigator Aide I  </v>
      </c>
      <c r="AA131" s="365">
        <f t="shared" ca="1" si="114"/>
        <v>23.664999999999999</v>
      </c>
      <c r="AB131" s="365">
        <f t="shared" ca="1" si="115"/>
        <v>24.849</v>
      </c>
      <c r="AC131" s="365">
        <f t="shared" ca="1" si="116"/>
        <v>26.09</v>
      </c>
      <c r="AD131" s="365">
        <f t="shared" ca="1" si="117"/>
        <v>27.395</v>
      </c>
      <c r="AE131" s="365">
        <f t="shared" ca="1" si="118"/>
        <v>28.765999999999998</v>
      </c>
    </row>
    <row r="132" spans="1:31">
      <c r="A132" s="357" t="s">
        <v>266</v>
      </c>
      <c r="B132" s="358" t="s">
        <v>178</v>
      </c>
      <c r="C132" s="357" t="s">
        <v>43</v>
      </c>
      <c r="D132" s="359" t="s">
        <v>267</v>
      </c>
      <c r="E132" s="357">
        <v>288</v>
      </c>
      <c r="F132" s="357">
        <v>6</v>
      </c>
      <c r="G132" s="360">
        <f t="shared" ca="1" si="78"/>
        <v>28.113</v>
      </c>
      <c r="H132" s="360">
        <f t="shared" ca="1" si="79"/>
        <v>29.516999999999999</v>
      </c>
      <c r="I132" s="360">
        <f t="shared" ca="1" si="80"/>
        <v>30.992999999999999</v>
      </c>
      <c r="J132" s="360">
        <f t="shared" ca="1" si="81"/>
        <v>32.542999999999999</v>
      </c>
      <c r="K132" s="360">
        <f t="shared" ca="1" si="82"/>
        <v>34.168999999999997</v>
      </c>
      <c r="L132" s="321"/>
      <c r="M132" s="293" t="s">
        <v>588</v>
      </c>
      <c r="N132" s="290" t="str">
        <f t="shared" si="83"/>
        <v>08650C</v>
      </c>
      <c r="O132" s="361" t="str">
        <f t="shared" si="84"/>
        <v>081</v>
      </c>
      <c r="P132" s="290" t="str">
        <f t="shared" si="85"/>
        <v xml:space="preserve">Real Est Investigator Aide II </v>
      </c>
      <c r="Q132" s="362" cm="1">
        <f t="array" aca="1" ref="Q132" ca="1">ROUND(IF($M132="Y",VLOOKUP($N132,INDIRECT($O$3),Q$8,0)*INDIRECT($N$2),VLOOKUP($N132,INDIRECT($O$3),Q$8,0)),IF(LEFT($C132,1)="N",3,0))</f>
        <v>28.113</v>
      </c>
      <c r="R132" s="362" cm="1">
        <f t="array" aca="1" ref="R132" ca="1">ROUND(IF($M132="Y",VLOOKUP($N132,INDIRECT($O$3),R$8,0)*INDIRECT($N$2),VLOOKUP($N132,INDIRECT($O$3),R$8,0)),IF(LEFT($C132,1)="N",3,0))</f>
        <v>29.516999999999999</v>
      </c>
      <c r="S132" s="362" cm="1">
        <f t="array" aca="1" ref="S132" ca="1">ROUND(IF($M132="Y",VLOOKUP($N132,INDIRECT($O$3),S$8,0)*INDIRECT($N$2),VLOOKUP($N132,INDIRECT($O$3),S$8,0)),IF(LEFT($C132,1)="N",3,0))</f>
        <v>30.992999999999999</v>
      </c>
      <c r="T132" s="362" cm="1">
        <f t="array" aca="1" ref="T132" ca="1">ROUND(IF($M132="Y",VLOOKUP($N132,INDIRECT($O$3),T$8,0)*INDIRECT($N$2),VLOOKUP($N132,INDIRECT($O$3),T$8,0)),IF(LEFT($C132,1)="N",3,0))</f>
        <v>32.542999999999999</v>
      </c>
      <c r="U132" s="362" cm="1">
        <f t="array" aca="1" ref="U132" ca="1">ROUND(IF($M132="Y",VLOOKUP($N132,INDIRECT($O$3),U$8,0)*INDIRECT($N$2),VLOOKUP($N132,INDIRECT($O$3),U$8,0)),IF(LEFT($C132,1)="N",3,0))</f>
        <v>34.168999999999997</v>
      </c>
      <c r="W132" s="363" t="str">
        <f t="shared" si="110"/>
        <v>Y</v>
      </c>
      <c r="X132" s="313" t="str">
        <f t="shared" si="111"/>
        <v>08650C</v>
      </c>
      <c r="Y132" s="364" t="str">
        <f t="shared" si="112"/>
        <v>081</v>
      </c>
      <c r="Z132" s="313" t="str">
        <f t="shared" si="113"/>
        <v xml:space="preserve">Real Est Investigator Aide II </v>
      </c>
      <c r="AA132" s="365">
        <f t="shared" ca="1" si="114"/>
        <v>28.113</v>
      </c>
      <c r="AB132" s="365">
        <f t="shared" ca="1" si="115"/>
        <v>29.516999999999999</v>
      </c>
      <c r="AC132" s="365">
        <f t="shared" ca="1" si="116"/>
        <v>30.992999999999999</v>
      </c>
      <c r="AD132" s="365">
        <f t="shared" ca="1" si="117"/>
        <v>32.542999999999999</v>
      </c>
      <c r="AE132" s="365">
        <f t="shared" ca="1" si="118"/>
        <v>34.168999999999997</v>
      </c>
    </row>
    <row r="133" spans="1:31">
      <c r="A133" s="357" t="s">
        <v>268</v>
      </c>
      <c r="B133" s="358" t="s">
        <v>269</v>
      </c>
      <c r="C133" s="357" t="s">
        <v>43</v>
      </c>
      <c r="D133" s="359" t="s">
        <v>270</v>
      </c>
      <c r="E133" s="357">
        <v>320</v>
      </c>
      <c r="F133" s="357">
        <v>7</v>
      </c>
      <c r="G133" s="360">
        <f t="shared" ca="1" si="78"/>
        <v>30.352</v>
      </c>
      <c r="H133" s="360">
        <f t="shared" ca="1" si="79"/>
        <v>31.87</v>
      </c>
      <c r="I133" s="360">
        <f t="shared" ca="1" si="80"/>
        <v>33.463999999999999</v>
      </c>
      <c r="J133" s="360">
        <f t="shared" ca="1" si="81"/>
        <v>35.137999999999998</v>
      </c>
      <c r="K133" s="360">
        <f t="shared" ca="1" si="82"/>
        <v>36.893999999999998</v>
      </c>
      <c r="L133" s="321"/>
      <c r="M133" s="293" t="s">
        <v>588</v>
      </c>
      <c r="N133" s="290" t="str">
        <f t="shared" si="83"/>
        <v>08660C</v>
      </c>
      <c r="O133" s="361" t="str">
        <f t="shared" si="84"/>
        <v>089</v>
      </c>
      <c r="P133" s="290" t="str">
        <f t="shared" si="85"/>
        <v xml:space="preserve">Real Est Investigator I  </v>
      </c>
      <c r="Q133" s="362" cm="1">
        <f t="array" aca="1" ref="Q133" ca="1">ROUND(IF($M133="Y",VLOOKUP($N133,INDIRECT($O$3),Q$8,0)*INDIRECT($N$2),VLOOKUP($N133,INDIRECT($O$3),Q$8,0)),IF(LEFT($C133,1)="N",3,0))</f>
        <v>30.352</v>
      </c>
      <c r="R133" s="362" cm="1">
        <f t="array" aca="1" ref="R133" ca="1">ROUND(IF($M133="Y",VLOOKUP($N133,INDIRECT($O$3),R$8,0)*INDIRECT($N$2),VLOOKUP($N133,INDIRECT($O$3),R$8,0)),IF(LEFT($C133,1)="N",3,0))</f>
        <v>31.87</v>
      </c>
      <c r="S133" s="362" cm="1">
        <f t="array" aca="1" ref="S133" ca="1">ROUND(IF($M133="Y",VLOOKUP($N133,INDIRECT($O$3),S$8,0)*INDIRECT($N$2),VLOOKUP($N133,INDIRECT($O$3),S$8,0)),IF(LEFT($C133,1)="N",3,0))</f>
        <v>33.463999999999999</v>
      </c>
      <c r="T133" s="362" cm="1">
        <f t="array" aca="1" ref="T133" ca="1">ROUND(IF($M133="Y",VLOOKUP($N133,INDIRECT($O$3),T$8,0)*INDIRECT($N$2),VLOOKUP($N133,INDIRECT($O$3),T$8,0)),IF(LEFT($C133,1)="N",3,0))</f>
        <v>35.137999999999998</v>
      </c>
      <c r="U133" s="362" cm="1">
        <f t="array" aca="1" ref="U133" ca="1">ROUND(IF($M133="Y",VLOOKUP($N133,INDIRECT($O$3),U$8,0)*INDIRECT($N$2),VLOOKUP($N133,INDIRECT($O$3),U$8,0)),IF(LEFT($C133,1)="N",3,0))</f>
        <v>36.893999999999998</v>
      </c>
      <c r="W133" s="363" t="str">
        <f t="shared" si="110"/>
        <v>Y</v>
      </c>
      <c r="X133" s="313" t="str">
        <f t="shared" si="111"/>
        <v>08660C</v>
      </c>
      <c r="Y133" s="364" t="str">
        <f t="shared" si="112"/>
        <v>089</v>
      </c>
      <c r="Z133" s="313" t="str">
        <f t="shared" si="113"/>
        <v xml:space="preserve">Real Est Investigator I  </v>
      </c>
      <c r="AA133" s="365">
        <f t="shared" ca="1" si="114"/>
        <v>30.352</v>
      </c>
      <c r="AB133" s="365">
        <f t="shared" ca="1" si="115"/>
        <v>31.87</v>
      </c>
      <c r="AC133" s="365">
        <f t="shared" ca="1" si="116"/>
        <v>33.463999999999999</v>
      </c>
      <c r="AD133" s="365">
        <f t="shared" ca="1" si="117"/>
        <v>35.137999999999998</v>
      </c>
      <c r="AE133" s="365">
        <f t="shared" ca="1" si="118"/>
        <v>36.893999999999998</v>
      </c>
    </row>
    <row r="134" spans="1:31">
      <c r="A134" s="357" t="s">
        <v>271</v>
      </c>
      <c r="B134" s="358" t="s">
        <v>272</v>
      </c>
      <c r="C134" s="357" t="s">
        <v>43</v>
      </c>
      <c r="D134" s="359" t="s">
        <v>273</v>
      </c>
      <c r="E134" s="357">
        <v>380</v>
      </c>
      <c r="F134" s="357">
        <v>8</v>
      </c>
      <c r="G134" s="360">
        <f t="shared" ca="1" si="78"/>
        <v>34.805</v>
      </c>
      <c r="H134" s="360">
        <f t="shared" ca="1" si="79"/>
        <v>36.545000000000002</v>
      </c>
      <c r="I134" s="360">
        <f t="shared" ca="1" si="80"/>
        <v>38.372999999999998</v>
      </c>
      <c r="J134" s="360">
        <f t="shared" ca="1" si="81"/>
        <v>40.292000000000002</v>
      </c>
      <c r="K134" s="360">
        <f t="shared" ca="1" si="82"/>
        <v>42.305999999999997</v>
      </c>
      <c r="L134" s="321"/>
      <c r="M134" s="293" t="s">
        <v>588</v>
      </c>
      <c r="N134" s="290" t="str">
        <f t="shared" si="83"/>
        <v>08670C</v>
      </c>
      <c r="O134" s="361" t="str">
        <f t="shared" si="84"/>
        <v>094</v>
      </c>
      <c r="P134" s="290" t="str">
        <f t="shared" si="85"/>
        <v xml:space="preserve">Real Est Investigator II </v>
      </c>
      <c r="Q134" s="362" cm="1">
        <f t="array" aca="1" ref="Q134" ca="1">ROUND(IF($M134="Y",VLOOKUP($N134,INDIRECT($O$3),Q$8,0)*INDIRECT($N$2),VLOOKUP($N134,INDIRECT($O$3),Q$8,0)),IF(LEFT($C134,1)="N",3,0))</f>
        <v>34.805</v>
      </c>
      <c r="R134" s="362" cm="1">
        <f t="array" aca="1" ref="R134" ca="1">ROUND(IF($M134="Y",VLOOKUP($N134,INDIRECT($O$3),R$8,0)*INDIRECT($N$2),VLOOKUP($N134,INDIRECT($O$3),R$8,0)),IF(LEFT($C134,1)="N",3,0))</f>
        <v>36.545000000000002</v>
      </c>
      <c r="S134" s="362" cm="1">
        <f t="array" aca="1" ref="S134" ca="1">ROUND(IF($M134="Y",VLOOKUP($N134,INDIRECT($O$3),S$8,0)*INDIRECT($N$2),VLOOKUP($N134,INDIRECT($O$3),S$8,0)),IF(LEFT($C134,1)="N",3,0))</f>
        <v>38.372999999999998</v>
      </c>
      <c r="T134" s="362" cm="1">
        <f t="array" aca="1" ref="T134" ca="1">ROUND(IF($M134="Y",VLOOKUP($N134,INDIRECT($O$3),T$8,0)*INDIRECT($N$2),VLOOKUP($N134,INDIRECT($O$3),T$8,0)),IF(LEFT($C134,1)="N",3,0))</f>
        <v>40.292000000000002</v>
      </c>
      <c r="U134" s="362" cm="1">
        <f t="array" aca="1" ref="U134" ca="1">ROUND(IF($M134="Y",VLOOKUP($N134,INDIRECT($O$3),U$8,0)*INDIRECT($N$2),VLOOKUP($N134,INDIRECT($O$3),U$8,0)),IF(LEFT($C134,1)="N",3,0))</f>
        <v>42.305999999999997</v>
      </c>
      <c r="W134" s="363" t="str">
        <f t="shared" si="110"/>
        <v>Y</v>
      </c>
      <c r="X134" s="313" t="str">
        <f t="shared" si="111"/>
        <v>08670C</v>
      </c>
      <c r="Y134" s="364" t="str">
        <f t="shared" si="112"/>
        <v>094</v>
      </c>
      <c r="Z134" s="313" t="str">
        <f t="shared" si="113"/>
        <v xml:space="preserve">Real Est Investigator II </v>
      </c>
      <c r="AA134" s="365">
        <f t="shared" ca="1" si="114"/>
        <v>34.805</v>
      </c>
      <c r="AB134" s="365">
        <f t="shared" ca="1" si="115"/>
        <v>36.545000000000002</v>
      </c>
      <c r="AC134" s="365">
        <f t="shared" ca="1" si="116"/>
        <v>38.372999999999998</v>
      </c>
      <c r="AD134" s="365">
        <f t="shared" ca="1" si="117"/>
        <v>40.292000000000002</v>
      </c>
      <c r="AE134" s="365">
        <f t="shared" ca="1" si="118"/>
        <v>42.305999999999997</v>
      </c>
    </row>
    <row r="135" spans="1:31">
      <c r="A135" s="357" t="s">
        <v>274</v>
      </c>
      <c r="B135" s="358" t="s">
        <v>66</v>
      </c>
      <c r="C135" s="357" t="s">
        <v>43</v>
      </c>
      <c r="D135" s="359" t="s">
        <v>275</v>
      </c>
      <c r="E135" s="357">
        <v>320</v>
      </c>
      <c r="F135" s="357">
        <v>7</v>
      </c>
      <c r="G135" s="360">
        <f t="shared" ca="1" si="78"/>
        <v>30.352</v>
      </c>
      <c r="H135" s="360">
        <f t="shared" ca="1" si="79"/>
        <v>31.87</v>
      </c>
      <c r="I135" s="360">
        <f t="shared" ca="1" si="80"/>
        <v>33.463999999999999</v>
      </c>
      <c r="J135" s="360">
        <f t="shared" ca="1" si="81"/>
        <v>35.137999999999998</v>
      </c>
      <c r="K135" s="360">
        <f t="shared" ca="1" si="82"/>
        <v>36.893999999999998</v>
      </c>
      <c r="L135" s="321"/>
      <c r="M135" s="293" t="s">
        <v>588</v>
      </c>
      <c r="N135" s="290" t="str">
        <f t="shared" si="83"/>
        <v>52775C</v>
      </c>
      <c r="O135" s="361" t="str">
        <f t="shared" si="84"/>
        <v>064</v>
      </c>
      <c r="P135" s="290" t="str">
        <f t="shared" si="85"/>
        <v xml:space="preserve">Real Estate Assistant </v>
      </c>
      <c r="Q135" s="362" cm="1">
        <f t="array" aca="1" ref="Q135" ca="1">ROUND(IF($M135="Y",VLOOKUP($N135,INDIRECT($O$3),Q$8,0)*INDIRECT($N$2),VLOOKUP($N135,INDIRECT($O$3),Q$8,0)),IF(LEFT($C135,1)="N",3,0))</f>
        <v>30.352</v>
      </c>
      <c r="R135" s="362" cm="1">
        <f t="array" aca="1" ref="R135" ca="1">ROUND(IF($M135="Y",VLOOKUP($N135,INDIRECT($O$3),R$8,0)*INDIRECT($N$2),VLOOKUP($N135,INDIRECT($O$3),R$8,0)),IF(LEFT($C135,1)="N",3,0))</f>
        <v>31.87</v>
      </c>
      <c r="S135" s="362" cm="1">
        <f t="array" aca="1" ref="S135" ca="1">ROUND(IF($M135="Y",VLOOKUP($N135,INDIRECT($O$3),S$8,0)*INDIRECT($N$2),VLOOKUP($N135,INDIRECT($O$3),S$8,0)),IF(LEFT($C135,1)="N",3,0))</f>
        <v>33.463999999999999</v>
      </c>
      <c r="T135" s="362" cm="1">
        <f t="array" aca="1" ref="T135" ca="1">ROUND(IF($M135="Y",VLOOKUP($N135,INDIRECT($O$3),T$8,0)*INDIRECT($N$2),VLOOKUP($N135,INDIRECT($O$3),T$8,0)),IF(LEFT($C135,1)="N",3,0))</f>
        <v>35.137999999999998</v>
      </c>
      <c r="U135" s="362" cm="1">
        <f t="array" aca="1" ref="U135" ca="1">ROUND(IF($M135="Y",VLOOKUP($N135,INDIRECT($O$3),U$8,0)*INDIRECT($N$2),VLOOKUP($N135,INDIRECT($O$3),U$8,0)),IF(LEFT($C135,1)="N",3,0))</f>
        <v>36.893999999999998</v>
      </c>
      <c r="W135" s="363" t="str">
        <f t="shared" si="110"/>
        <v>Y</v>
      </c>
      <c r="X135" s="313" t="str">
        <f t="shared" si="111"/>
        <v>52775C</v>
      </c>
      <c r="Y135" s="364" t="str">
        <f t="shared" si="112"/>
        <v>064</v>
      </c>
      <c r="Z135" s="313" t="str">
        <f t="shared" si="113"/>
        <v xml:space="preserve">Real Estate Assistant </v>
      </c>
      <c r="AA135" s="365">
        <f t="shared" ca="1" si="114"/>
        <v>30.352</v>
      </c>
      <c r="AB135" s="365">
        <f t="shared" ca="1" si="115"/>
        <v>31.87</v>
      </c>
      <c r="AC135" s="365">
        <f t="shared" ca="1" si="116"/>
        <v>33.463999999999999</v>
      </c>
      <c r="AD135" s="365">
        <f t="shared" ca="1" si="117"/>
        <v>35.137999999999998</v>
      </c>
      <c r="AE135" s="365">
        <f t="shared" ca="1" si="118"/>
        <v>36.893999999999998</v>
      </c>
    </row>
    <row r="136" spans="1:31">
      <c r="A136" s="357" t="s">
        <v>519</v>
      </c>
      <c r="B136" s="358" t="s">
        <v>656</v>
      </c>
      <c r="C136" s="357" t="s">
        <v>43</v>
      </c>
      <c r="D136" s="359" t="s">
        <v>518</v>
      </c>
      <c r="E136" s="357">
        <v>293</v>
      </c>
      <c r="F136" s="357">
        <v>6</v>
      </c>
      <c r="G136" s="360">
        <f t="shared" ca="1" si="78"/>
        <v>28.113</v>
      </c>
      <c r="H136" s="360">
        <f t="shared" ca="1" si="79"/>
        <v>29.516999999999999</v>
      </c>
      <c r="I136" s="360">
        <f t="shared" ca="1" si="80"/>
        <v>30.992999999999999</v>
      </c>
      <c r="J136" s="360">
        <f t="shared" ca="1" si="81"/>
        <v>32.542999999999999</v>
      </c>
      <c r="K136" s="360">
        <f t="shared" ca="1" si="82"/>
        <v>34.168999999999997</v>
      </c>
      <c r="L136" s="321"/>
      <c r="M136" s="293" t="s">
        <v>588</v>
      </c>
      <c r="N136" s="290" t="str">
        <f t="shared" si="83"/>
        <v>52978C</v>
      </c>
      <c r="O136" s="361" t="str">
        <f t="shared" si="84"/>
        <v>132</v>
      </c>
      <c r="P136" s="290" t="str">
        <f t="shared" si="85"/>
        <v>Security Specialist</v>
      </c>
      <c r="Q136" s="362" cm="1">
        <f t="array" aca="1" ref="Q136" ca="1">ROUND(IF($M136="Y",VLOOKUP($N136,INDIRECT($O$3),Q$8,0)*INDIRECT($N$2),VLOOKUP($N136,INDIRECT($O$3),Q$8,0)),IF(LEFT($C136,1)="N",3,0))</f>
        <v>28.113</v>
      </c>
      <c r="R136" s="362" cm="1">
        <f t="array" aca="1" ref="R136" ca="1">ROUND(IF($M136="Y",VLOOKUP($N136,INDIRECT($O$3),R$8,0)*INDIRECT($N$2),VLOOKUP($N136,INDIRECT($O$3),R$8,0)),IF(LEFT($C136,1)="N",3,0))</f>
        <v>29.516999999999999</v>
      </c>
      <c r="S136" s="362" cm="1">
        <f t="array" aca="1" ref="S136" ca="1">ROUND(IF($M136="Y",VLOOKUP($N136,INDIRECT($O$3),S$8,0)*INDIRECT($N$2),VLOOKUP($N136,INDIRECT($O$3),S$8,0)),IF(LEFT($C136,1)="N",3,0))</f>
        <v>30.992999999999999</v>
      </c>
      <c r="T136" s="362" cm="1">
        <f t="array" aca="1" ref="T136" ca="1">ROUND(IF($M136="Y",VLOOKUP($N136,INDIRECT($O$3),T$8,0)*INDIRECT($N$2),VLOOKUP($N136,INDIRECT($O$3),T$8,0)),IF(LEFT($C136,1)="N",3,0))</f>
        <v>32.542999999999999</v>
      </c>
      <c r="U136" s="362" cm="1">
        <f t="array" aca="1" ref="U136" ca="1">ROUND(IF($M136="Y",VLOOKUP($N136,INDIRECT($O$3),U$8,0)*INDIRECT($N$2),VLOOKUP($N136,INDIRECT($O$3),U$8,0)),IF(LEFT($C136,1)="N",3,0))</f>
        <v>34.168999999999997</v>
      </c>
      <c r="W136" s="363" t="str">
        <f t="shared" si="110"/>
        <v>Y</v>
      </c>
      <c r="X136" s="313" t="str">
        <f t="shared" si="111"/>
        <v>52978C</v>
      </c>
      <c r="Y136" s="364" t="str">
        <f t="shared" si="112"/>
        <v>132</v>
      </c>
      <c r="Z136" s="313" t="str">
        <f t="shared" si="113"/>
        <v>Security Specialist</v>
      </c>
      <c r="AA136" s="365">
        <f t="shared" ca="1" si="114"/>
        <v>28.113</v>
      </c>
      <c r="AB136" s="365">
        <f t="shared" ca="1" si="115"/>
        <v>29.516999999999999</v>
      </c>
      <c r="AC136" s="365">
        <f t="shared" ca="1" si="116"/>
        <v>30.992999999999999</v>
      </c>
      <c r="AD136" s="365">
        <f t="shared" ca="1" si="117"/>
        <v>32.542999999999999</v>
      </c>
      <c r="AE136" s="365">
        <f t="shared" ca="1" si="118"/>
        <v>34.168999999999997</v>
      </c>
    </row>
    <row r="137" spans="1:31">
      <c r="A137" s="357" t="s">
        <v>276</v>
      </c>
      <c r="B137" s="358" t="s">
        <v>94</v>
      </c>
      <c r="C137" s="357" t="s">
        <v>43</v>
      </c>
      <c r="D137" s="359" t="s">
        <v>277</v>
      </c>
      <c r="E137" s="357">
        <v>368</v>
      </c>
      <c r="F137" s="357">
        <v>8</v>
      </c>
      <c r="G137" s="360">
        <f t="shared" ca="1" si="78"/>
        <v>34.194000000000003</v>
      </c>
      <c r="H137" s="360">
        <f t="shared" ca="1" si="79"/>
        <v>35.904000000000003</v>
      </c>
      <c r="I137" s="360">
        <f t="shared" ca="1" si="80"/>
        <v>37.698</v>
      </c>
      <c r="J137" s="360">
        <f t="shared" ca="1" si="81"/>
        <v>39.582999999999998</v>
      </c>
      <c r="K137" s="360">
        <f t="shared" ca="1" si="82"/>
        <v>41.564</v>
      </c>
      <c r="L137" s="321"/>
      <c r="M137" s="293" t="s">
        <v>588</v>
      </c>
      <c r="N137" s="290" t="str">
        <f t="shared" si="83"/>
        <v>05277C</v>
      </c>
      <c r="O137" s="361" t="str">
        <f t="shared" si="84"/>
        <v>099</v>
      </c>
      <c r="P137" s="290" t="str">
        <f t="shared" si="85"/>
        <v>Senior Graphic Designer</v>
      </c>
      <c r="Q137" s="362" cm="1">
        <f t="array" aca="1" ref="Q137" ca="1">ROUND(IF($M137="Y",VLOOKUP($N137,INDIRECT($O$3),Q$8,0)*INDIRECT($N$2),VLOOKUP($N137,INDIRECT($O$3),Q$8,0)),IF(LEFT($C137,1)="N",3,0))</f>
        <v>34.194000000000003</v>
      </c>
      <c r="R137" s="362" cm="1">
        <f t="array" aca="1" ref="R137" ca="1">ROUND(IF($M137="Y",VLOOKUP($N137,INDIRECT($O$3),R$8,0)*INDIRECT($N$2),VLOOKUP($N137,INDIRECT($O$3),R$8,0)),IF(LEFT($C137,1)="N",3,0))</f>
        <v>35.904000000000003</v>
      </c>
      <c r="S137" s="362" cm="1">
        <f t="array" aca="1" ref="S137" ca="1">ROUND(IF($M137="Y",VLOOKUP($N137,INDIRECT($O$3),S$8,0)*INDIRECT($N$2),VLOOKUP($N137,INDIRECT($O$3),S$8,0)),IF(LEFT($C137,1)="N",3,0))</f>
        <v>37.698</v>
      </c>
      <c r="T137" s="362" cm="1">
        <f t="array" aca="1" ref="T137" ca="1">ROUND(IF($M137="Y",VLOOKUP($N137,INDIRECT($O$3),T$8,0)*INDIRECT($N$2),VLOOKUP($N137,INDIRECT($O$3),T$8,0)),IF(LEFT($C137,1)="N",3,0))</f>
        <v>39.582999999999998</v>
      </c>
      <c r="U137" s="362" cm="1">
        <f t="array" aca="1" ref="U137" ca="1">ROUND(IF($M137="Y",VLOOKUP($N137,INDIRECT($O$3),U$8,0)*INDIRECT($N$2),VLOOKUP($N137,INDIRECT($O$3),U$8,0)),IF(LEFT($C137,1)="N",3,0))</f>
        <v>41.564</v>
      </c>
      <c r="W137" s="363" t="str">
        <f t="shared" si="110"/>
        <v>Y</v>
      </c>
      <c r="X137" s="313" t="str">
        <f t="shared" si="111"/>
        <v>05277C</v>
      </c>
      <c r="Y137" s="364" t="str">
        <f t="shared" si="112"/>
        <v>099</v>
      </c>
      <c r="Z137" s="313" t="str">
        <f t="shared" si="113"/>
        <v>Senior Graphic Designer</v>
      </c>
      <c r="AA137" s="365">
        <f t="shared" ca="1" si="114"/>
        <v>34.194000000000003</v>
      </c>
      <c r="AB137" s="365">
        <f t="shared" ca="1" si="115"/>
        <v>35.904000000000003</v>
      </c>
      <c r="AC137" s="365">
        <f t="shared" ca="1" si="116"/>
        <v>37.698</v>
      </c>
      <c r="AD137" s="365">
        <f t="shared" ca="1" si="117"/>
        <v>39.582999999999998</v>
      </c>
      <c r="AE137" s="365">
        <f t="shared" ca="1" si="118"/>
        <v>41.564</v>
      </c>
    </row>
    <row r="138" spans="1:31">
      <c r="A138" s="357" t="s">
        <v>278</v>
      </c>
      <c r="B138" s="358" t="s">
        <v>279</v>
      </c>
      <c r="C138" s="357" t="s">
        <v>43</v>
      </c>
      <c r="D138" s="359" t="s">
        <v>280</v>
      </c>
      <c r="E138" s="357">
        <v>308</v>
      </c>
      <c r="F138" s="357">
        <v>6</v>
      </c>
      <c r="G138" s="360">
        <f t="shared" ca="1" si="78"/>
        <v>29.225999999999999</v>
      </c>
      <c r="H138" s="360">
        <f t="shared" ca="1" si="79"/>
        <v>30.689</v>
      </c>
      <c r="I138" s="360">
        <f t="shared" ca="1" si="80"/>
        <v>32.222000000000001</v>
      </c>
      <c r="J138" s="360">
        <f t="shared" ca="1" si="81"/>
        <v>33.834000000000003</v>
      </c>
      <c r="K138" s="360">
        <f t="shared" ca="1" si="82"/>
        <v>35.524999999999999</v>
      </c>
      <c r="L138" s="321"/>
      <c r="M138" s="293" t="s">
        <v>588</v>
      </c>
      <c r="N138" s="290" t="str">
        <f t="shared" si="83"/>
        <v>09171C</v>
      </c>
      <c r="O138" s="361" t="str">
        <f t="shared" si="84"/>
        <v>142</v>
      </c>
      <c r="P138" s="290" t="str">
        <f t="shared" si="85"/>
        <v xml:space="preserve">Senior Legal Support Specialist  </v>
      </c>
      <c r="Q138" s="362" cm="1">
        <f t="array" aca="1" ref="Q138" ca="1">ROUND(IF($M138="Y",VLOOKUP($N138,INDIRECT($O$3),Q$8,0)*INDIRECT($N$2),VLOOKUP($N138,INDIRECT($O$3),Q$8,0)),IF(LEFT($C138,1)="N",3,0))</f>
        <v>29.225999999999999</v>
      </c>
      <c r="R138" s="362" cm="1">
        <f t="array" aca="1" ref="R138" ca="1">ROUND(IF($M138="Y",VLOOKUP($N138,INDIRECT($O$3),R$8,0)*INDIRECT($N$2),VLOOKUP($N138,INDIRECT($O$3),R$8,0)),IF(LEFT($C138,1)="N",3,0))</f>
        <v>30.689</v>
      </c>
      <c r="S138" s="362" cm="1">
        <f t="array" aca="1" ref="S138" ca="1">ROUND(IF($M138="Y",VLOOKUP($N138,INDIRECT($O$3),S$8,0)*INDIRECT($N$2),VLOOKUP($N138,INDIRECT($O$3),S$8,0)),IF(LEFT($C138,1)="N",3,0))</f>
        <v>32.222000000000001</v>
      </c>
      <c r="T138" s="362" cm="1">
        <f t="array" aca="1" ref="T138" ca="1">ROUND(IF($M138="Y",VLOOKUP($N138,INDIRECT($O$3),T$8,0)*INDIRECT($N$2),VLOOKUP($N138,INDIRECT($O$3),T$8,0)),IF(LEFT($C138,1)="N",3,0))</f>
        <v>33.834000000000003</v>
      </c>
      <c r="U138" s="362" cm="1">
        <f t="array" aca="1" ref="U138" ca="1">ROUND(IF($M138="Y",VLOOKUP($N138,INDIRECT($O$3),U$8,0)*INDIRECT($N$2),VLOOKUP($N138,INDIRECT($O$3),U$8,0)),IF(LEFT($C138,1)="N",3,0))</f>
        <v>35.524999999999999</v>
      </c>
      <c r="W138" s="363" t="str">
        <f t="shared" si="110"/>
        <v>Y</v>
      </c>
      <c r="X138" s="313" t="str">
        <f t="shared" si="111"/>
        <v>09171C</v>
      </c>
      <c r="Y138" s="364" t="str">
        <f t="shared" si="112"/>
        <v>142</v>
      </c>
      <c r="Z138" s="313" t="str">
        <f t="shared" si="113"/>
        <v xml:space="preserve">Senior Legal Support Specialist  </v>
      </c>
      <c r="AA138" s="365">
        <f t="shared" ca="1" si="114"/>
        <v>29.225999999999999</v>
      </c>
      <c r="AB138" s="365">
        <f t="shared" ca="1" si="115"/>
        <v>30.689</v>
      </c>
      <c r="AC138" s="365">
        <f t="shared" ca="1" si="116"/>
        <v>32.222000000000001</v>
      </c>
      <c r="AD138" s="365">
        <f t="shared" ca="1" si="117"/>
        <v>33.834000000000003</v>
      </c>
      <c r="AE138" s="365">
        <f t="shared" ca="1" si="118"/>
        <v>35.524999999999999</v>
      </c>
    </row>
    <row r="139" spans="1:31">
      <c r="A139" s="368" t="s">
        <v>38</v>
      </c>
      <c r="B139" s="358" t="s">
        <v>39</v>
      </c>
      <c r="C139" s="368" t="s">
        <v>21</v>
      </c>
      <c r="D139" s="369" t="s">
        <v>40</v>
      </c>
      <c r="E139" s="368">
        <v>455</v>
      </c>
      <c r="F139" s="368">
        <v>10</v>
      </c>
      <c r="G139" s="360">
        <f t="shared" ca="1" si="78"/>
        <v>85586</v>
      </c>
      <c r="H139" s="360">
        <f t="shared" ca="1" si="79"/>
        <v>89866</v>
      </c>
      <c r="I139" s="360">
        <f t="shared" ca="1" si="80"/>
        <v>94358</v>
      </c>
      <c r="J139" s="360">
        <f t="shared" ca="1" si="81"/>
        <v>99078</v>
      </c>
      <c r="K139" s="360">
        <f t="shared" ca="1" si="82"/>
        <v>104030</v>
      </c>
      <c r="L139" s="321"/>
      <c r="M139" s="293" t="s">
        <v>588</v>
      </c>
      <c r="N139" s="290" t="str">
        <f t="shared" si="83"/>
        <v>52740C</v>
      </c>
      <c r="O139" s="361" t="str">
        <f t="shared" si="84"/>
        <v>118</v>
      </c>
      <c r="P139" s="290" t="str">
        <f t="shared" si="85"/>
        <v xml:space="preserve">Senior Project Coordinator </v>
      </c>
      <c r="Q139" s="362" cm="1">
        <f t="array" aca="1" ref="Q139" ca="1">ROUND(IF($M139="Y",VLOOKUP($N139,INDIRECT($O$3),Q$8,0)*INDIRECT($N$2),VLOOKUP($N139,INDIRECT($O$3),Q$8,0)),IF(LEFT($C139,1)="N",3,0))</f>
        <v>85586</v>
      </c>
      <c r="R139" s="362" cm="1">
        <f t="array" aca="1" ref="R139" ca="1">ROUND(IF($M139="Y",VLOOKUP($N139,INDIRECT($O$3),R$8,0)*INDIRECT($N$2),VLOOKUP($N139,INDIRECT($O$3),R$8,0)),IF(LEFT($C139,1)="N",3,0))</f>
        <v>89866</v>
      </c>
      <c r="S139" s="362" cm="1">
        <f t="array" aca="1" ref="S139" ca="1">ROUND(IF($M139="Y",VLOOKUP($N139,INDIRECT($O$3),S$8,0)*INDIRECT($N$2),VLOOKUP($N139,INDIRECT($O$3),S$8,0)),IF(LEFT($C139,1)="N",3,0))</f>
        <v>94358</v>
      </c>
      <c r="T139" s="362" cm="1">
        <f t="array" aca="1" ref="T139" ca="1">ROUND(IF($M139="Y",VLOOKUP($N139,INDIRECT($O$3),T$8,0)*INDIRECT($N$2),VLOOKUP($N139,INDIRECT($O$3),T$8,0)),IF(LEFT($C139,1)="N",3,0))</f>
        <v>99078</v>
      </c>
      <c r="U139" s="362" cm="1">
        <f t="array" aca="1" ref="U139" ca="1">ROUND(IF($M139="Y",VLOOKUP($N139,INDIRECT($O$3),U$8,0)*INDIRECT($N$2),VLOOKUP($N139,INDIRECT($O$3),U$8,0)),IF(LEFT($C139,1)="N",3,0))</f>
        <v>104030</v>
      </c>
      <c r="W139" s="363" t="str">
        <f t="shared" si="110"/>
        <v>Y</v>
      </c>
      <c r="X139" s="313" t="str">
        <f t="shared" si="111"/>
        <v>52740C</v>
      </c>
      <c r="Y139" s="364" t="str">
        <f t="shared" si="112"/>
        <v>118</v>
      </c>
      <c r="Z139" s="313" t="str">
        <f t="shared" si="113"/>
        <v xml:space="preserve">Senior Project Coordinator </v>
      </c>
      <c r="AA139" s="365">
        <f t="shared" ca="1" si="114"/>
        <v>41.147999999999996</v>
      </c>
      <c r="AB139" s="365">
        <f t="shared" ca="1" si="115"/>
        <v>43.204999999999998</v>
      </c>
      <c r="AC139" s="365">
        <f t="shared" ca="1" si="116"/>
        <v>45.364999999999995</v>
      </c>
      <c r="AD139" s="365">
        <f t="shared" ca="1" si="117"/>
        <v>47.634</v>
      </c>
      <c r="AE139" s="365">
        <f t="shared" ca="1" si="118"/>
        <v>50.015000000000001</v>
      </c>
    </row>
    <row r="140" spans="1:31">
      <c r="A140" s="368" t="s">
        <v>536</v>
      </c>
      <c r="B140" s="358">
        <v>140</v>
      </c>
      <c r="C140" s="368" t="s">
        <v>43</v>
      </c>
      <c r="D140" s="369" t="s">
        <v>535</v>
      </c>
      <c r="E140" s="368">
        <v>308</v>
      </c>
      <c r="F140" s="368">
        <v>6</v>
      </c>
      <c r="G140" s="360">
        <f t="shared" ca="1" si="78"/>
        <v>29.225999999999999</v>
      </c>
      <c r="H140" s="360">
        <f t="shared" ca="1" si="79"/>
        <v>30.689</v>
      </c>
      <c r="I140" s="360">
        <f t="shared" ca="1" si="80"/>
        <v>32.222000000000001</v>
      </c>
      <c r="J140" s="360">
        <f t="shared" ca="1" si="81"/>
        <v>33.834000000000003</v>
      </c>
      <c r="K140" s="360">
        <f t="shared" ca="1" si="82"/>
        <v>35.524999999999999</v>
      </c>
      <c r="L140" s="321"/>
      <c r="M140" s="293" t="s">
        <v>588</v>
      </c>
      <c r="N140" s="290" t="str">
        <f t="shared" si="83"/>
        <v>52996C</v>
      </c>
      <c r="O140" s="361">
        <f t="shared" si="84"/>
        <v>140</v>
      </c>
      <c r="P140" s="290" t="str">
        <f t="shared" si="85"/>
        <v>Service Center Agent</v>
      </c>
      <c r="Q140" s="362" cm="1">
        <f t="array" aca="1" ref="Q140" ca="1">ROUND(IF($M140="Y",VLOOKUP($N140,INDIRECT($O$3),Q$8,0)*INDIRECT($N$2),VLOOKUP($N140,INDIRECT($O$3),Q$8,0)),IF(LEFT($C140,1)="N",3,0))</f>
        <v>29.225999999999999</v>
      </c>
      <c r="R140" s="362" cm="1">
        <f t="array" aca="1" ref="R140" ca="1">ROUND(IF($M140="Y",VLOOKUP($N140,INDIRECT($O$3),R$8,0)*INDIRECT($N$2),VLOOKUP($N140,INDIRECT($O$3),R$8,0)),IF(LEFT($C140,1)="N",3,0))</f>
        <v>30.689</v>
      </c>
      <c r="S140" s="362" cm="1">
        <f t="array" aca="1" ref="S140" ca="1">ROUND(IF($M140="Y",VLOOKUP($N140,INDIRECT($O$3),S$8,0)*INDIRECT($N$2),VLOOKUP($N140,INDIRECT($O$3),S$8,0)),IF(LEFT($C140,1)="N",3,0))</f>
        <v>32.222000000000001</v>
      </c>
      <c r="T140" s="362" cm="1">
        <f t="array" aca="1" ref="T140" ca="1">ROUND(IF($M140="Y",VLOOKUP($N140,INDIRECT($O$3),T$8,0)*INDIRECT($N$2),VLOOKUP($N140,INDIRECT($O$3),T$8,0)),IF(LEFT($C140,1)="N",3,0))</f>
        <v>33.834000000000003</v>
      </c>
      <c r="U140" s="362" cm="1">
        <f t="array" aca="1" ref="U140" ca="1">ROUND(IF($M140="Y",VLOOKUP($N140,INDIRECT($O$3),U$8,0)*INDIRECT($N$2),VLOOKUP($N140,INDIRECT($O$3),U$8,0)),IF(LEFT($C140,1)="N",3,0))</f>
        <v>35.524999999999999</v>
      </c>
      <c r="W140" s="363" t="str">
        <f t="shared" si="110"/>
        <v>Y</v>
      </c>
      <c r="X140" s="313" t="str">
        <f t="shared" si="111"/>
        <v>52996C</v>
      </c>
      <c r="Y140" s="364">
        <f t="shared" si="112"/>
        <v>140</v>
      </c>
      <c r="Z140" s="313" t="str">
        <f t="shared" si="113"/>
        <v>Service Center Agent</v>
      </c>
      <c r="AA140" s="365">
        <f t="shared" ca="1" si="114"/>
        <v>29.225999999999999</v>
      </c>
      <c r="AB140" s="365">
        <f t="shared" ca="1" si="115"/>
        <v>30.689</v>
      </c>
      <c r="AC140" s="365">
        <f t="shared" ca="1" si="116"/>
        <v>32.222000000000001</v>
      </c>
      <c r="AD140" s="365">
        <f t="shared" ca="1" si="117"/>
        <v>33.834000000000003</v>
      </c>
      <c r="AE140" s="365">
        <f t="shared" ca="1" si="118"/>
        <v>35.524999999999999</v>
      </c>
    </row>
    <row r="141" spans="1:31">
      <c r="A141" s="357" t="s">
        <v>281</v>
      </c>
      <c r="B141" s="358" t="s">
        <v>282</v>
      </c>
      <c r="C141" s="357" t="s">
        <v>43</v>
      </c>
      <c r="D141" s="359" t="s">
        <v>283</v>
      </c>
      <c r="E141" s="357">
        <v>280</v>
      </c>
      <c r="F141" s="357">
        <v>6</v>
      </c>
      <c r="G141" s="360">
        <f t="shared" ref="G141:G151" ca="1" si="136">Q141</f>
        <v>27.015999999999998</v>
      </c>
      <c r="H141" s="360">
        <f t="shared" ref="H141:H151" ca="1" si="137">R141</f>
        <v>28.366</v>
      </c>
      <c r="I141" s="360">
        <f t="shared" ref="I141:I151" ca="1" si="138">S141</f>
        <v>29.783000000000001</v>
      </c>
      <c r="J141" s="360">
        <f t="shared" ref="J141:J151" ca="1" si="139">T141</f>
        <v>31.274000000000001</v>
      </c>
      <c r="K141" s="360">
        <f t="shared" ref="K141:K151" ca="1" si="140">U141</f>
        <v>32.837000000000003</v>
      </c>
      <c r="L141" s="321"/>
      <c r="M141" s="293" t="s">
        <v>588</v>
      </c>
      <c r="N141" s="290" t="str">
        <f t="shared" ref="N141:N151" si="141">A141</f>
        <v>09280C</v>
      </c>
      <c r="O141" s="361" t="str">
        <f t="shared" ref="O141:O151" si="142">B141</f>
        <v>144</v>
      </c>
      <c r="P141" s="290" t="str">
        <f t="shared" ref="P141:P151" si="143">D141</f>
        <v xml:space="preserve">Solid Waste Aide  </v>
      </c>
      <c r="Q141" s="362" cm="1">
        <f t="array" aca="1" ref="Q141" ca="1">ROUND(IF($M141="Y",VLOOKUP($N141,INDIRECT($O$3),Q$8,0)*INDIRECT($N$2),VLOOKUP($N141,INDIRECT($O$3),Q$8,0)),IF(LEFT($C141,1)="N",3,0))</f>
        <v>27.015999999999998</v>
      </c>
      <c r="R141" s="362" cm="1">
        <f t="array" aca="1" ref="R141" ca="1">ROUND(IF($M141="Y",VLOOKUP($N141,INDIRECT($O$3),R$8,0)*INDIRECT($N$2),VLOOKUP($N141,INDIRECT($O$3),R$8,0)),IF(LEFT($C141,1)="N",3,0))</f>
        <v>28.366</v>
      </c>
      <c r="S141" s="362" cm="1">
        <f t="array" aca="1" ref="S141" ca="1">ROUND(IF($M141="Y",VLOOKUP($N141,INDIRECT($O$3),S$8,0)*INDIRECT($N$2),VLOOKUP($N141,INDIRECT($O$3),S$8,0)),IF(LEFT($C141,1)="N",3,0))</f>
        <v>29.783000000000001</v>
      </c>
      <c r="T141" s="362" cm="1">
        <f t="array" aca="1" ref="T141" ca="1">ROUND(IF($M141="Y",VLOOKUP($N141,INDIRECT($O$3),T$8,0)*INDIRECT($N$2),VLOOKUP($N141,INDIRECT($O$3),T$8,0)),IF(LEFT($C141,1)="N",3,0))</f>
        <v>31.274000000000001</v>
      </c>
      <c r="U141" s="362" cm="1">
        <f t="array" aca="1" ref="U141" ca="1">ROUND(IF($M141="Y",VLOOKUP($N141,INDIRECT($O$3),U$8,0)*INDIRECT($N$2),VLOOKUP($N141,INDIRECT($O$3),U$8,0)),IF(LEFT($C141,1)="N",3,0))</f>
        <v>32.837000000000003</v>
      </c>
      <c r="W141" s="363" t="str">
        <f t="shared" si="110"/>
        <v>Y</v>
      </c>
      <c r="X141" s="313" t="str">
        <f t="shared" si="111"/>
        <v>09280C</v>
      </c>
      <c r="Y141" s="364" t="str">
        <f t="shared" si="112"/>
        <v>144</v>
      </c>
      <c r="Z141" s="313" t="str">
        <f t="shared" si="113"/>
        <v xml:space="preserve">Solid Waste Aide  </v>
      </c>
      <c r="AA141" s="365">
        <f t="shared" ca="1" si="114"/>
        <v>27.015999999999998</v>
      </c>
      <c r="AB141" s="365">
        <f t="shared" ca="1" si="115"/>
        <v>28.366</v>
      </c>
      <c r="AC141" s="365">
        <f t="shared" ca="1" si="116"/>
        <v>29.783000000000001</v>
      </c>
      <c r="AD141" s="365">
        <f t="shared" ca="1" si="117"/>
        <v>31.274000000000001</v>
      </c>
      <c r="AE141" s="365">
        <f t="shared" ca="1" si="118"/>
        <v>32.837000000000003</v>
      </c>
    </row>
    <row r="142" spans="1:31">
      <c r="A142" s="357" t="s">
        <v>284</v>
      </c>
      <c r="B142" s="358">
        <v>209</v>
      </c>
      <c r="C142" s="357" t="s">
        <v>43</v>
      </c>
      <c r="D142" s="359" t="s">
        <v>285</v>
      </c>
      <c r="E142" s="357">
        <v>376</v>
      </c>
      <c r="F142" s="357">
        <v>8</v>
      </c>
      <c r="G142" s="360">
        <f t="shared" ca="1" si="136"/>
        <v>34.805</v>
      </c>
      <c r="H142" s="360">
        <f t="shared" ca="1" si="137"/>
        <v>36.545000000000002</v>
      </c>
      <c r="I142" s="360">
        <f t="shared" ca="1" si="138"/>
        <v>38.372999999999998</v>
      </c>
      <c r="J142" s="360">
        <f t="shared" ca="1" si="139"/>
        <v>40.292000000000002</v>
      </c>
      <c r="K142" s="360">
        <f t="shared" ca="1" si="140"/>
        <v>42.305999999999997</v>
      </c>
      <c r="L142" s="321"/>
      <c r="M142" s="293" t="s">
        <v>588</v>
      </c>
      <c r="N142" s="290" t="str">
        <f t="shared" si="141"/>
        <v>09285C</v>
      </c>
      <c r="O142" s="361">
        <f t="shared" si="142"/>
        <v>209</v>
      </c>
      <c r="P142" s="290" t="str">
        <f t="shared" si="143"/>
        <v>Space Coordinator Property Services</v>
      </c>
      <c r="Q142" s="362" cm="1">
        <f t="array" aca="1" ref="Q142" ca="1">ROUND(IF($M142="Y",VLOOKUP($N142,INDIRECT($O$3),Q$8,0)*INDIRECT($N$2),VLOOKUP($N142,INDIRECT($O$3),Q$8,0)),IF(LEFT($C142,1)="N",3,0))</f>
        <v>34.805</v>
      </c>
      <c r="R142" s="362" cm="1">
        <f t="array" aca="1" ref="R142" ca="1">ROUND(IF($M142="Y",VLOOKUP($N142,INDIRECT($O$3),R$8,0)*INDIRECT($N$2),VLOOKUP($N142,INDIRECT($O$3),R$8,0)),IF(LEFT($C142,1)="N",3,0))</f>
        <v>36.545000000000002</v>
      </c>
      <c r="S142" s="362" cm="1">
        <f t="array" aca="1" ref="S142" ca="1">ROUND(IF($M142="Y",VLOOKUP($N142,INDIRECT($O$3),S$8,0)*INDIRECT($N$2),VLOOKUP($N142,INDIRECT($O$3),S$8,0)),IF(LEFT($C142,1)="N",3,0))</f>
        <v>38.372999999999998</v>
      </c>
      <c r="T142" s="362" cm="1">
        <f t="array" aca="1" ref="T142" ca="1">ROUND(IF($M142="Y",VLOOKUP($N142,INDIRECT($O$3),T$8,0)*INDIRECT($N$2),VLOOKUP($N142,INDIRECT($O$3),T$8,0)),IF(LEFT($C142,1)="N",3,0))</f>
        <v>40.292000000000002</v>
      </c>
      <c r="U142" s="362" cm="1">
        <f t="array" aca="1" ref="U142" ca="1">ROUND(IF($M142="Y",VLOOKUP($N142,INDIRECT($O$3),U$8,0)*INDIRECT($N$2),VLOOKUP($N142,INDIRECT($O$3),U$8,0)),IF(LEFT($C142,1)="N",3,0))</f>
        <v>42.305999999999997</v>
      </c>
      <c r="W142" s="363" t="str">
        <f t="shared" si="110"/>
        <v>Y</v>
      </c>
      <c r="X142" s="313" t="str">
        <f t="shared" si="111"/>
        <v>09285C</v>
      </c>
      <c r="Y142" s="364">
        <f t="shared" si="112"/>
        <v>209</v>
      </c>
      <c r="Z142" s="313" t="str">
        <f t="shared" si="113"/>
        <v>Space Coordinator Property Services</v>
      </c>
      <c r="AA142" s="365">
        <f t="shared" ca="1" si="114"/>
        <v>34.805</v>
      </c>
      <c r="AB142" s="365">
        <f t="shared" ca="1" si="115"/>
        <v>36.545000000000002</v>
      </c>
      <c r="AC142" s="365">
        <f t="shared" ca="1" si="116"/>
        <v>38.372999999999998</v>
      </c>
      <c r="AD142" s="365">
        <f t="shared" ca="1" si="117"/>
        <v>40.292000000000002</v>
      </c>
      <c r="AE142" s="365">
        <f t="shared" ca="1" si="118"/>
        <v>42.305999999999997</v>
      </c>
    </row>
    <row r="143" spans="1:31">
      <c r="A143" s="357" t="s">
        <v>556</v>
      </c>
      <c r="B143" s="358" t="s">
        <v>557</v>
      </c>
      <c r="C143" s="357" t="s">
        <v>43</v>
      </c>
      <c r="D143" s="359" t="s">
        <v>558</v>
      </c>
      <c r="E143" s="357">
        <v>370</v>
      </c>
      <c r="F143" s="357">
        <v>8</v>
      </c>
      <c r="G143" s="360">
        <f t="shared" ca="1" si="136"/>
        <v>34.021000000000001</v>
      </c>
      <c r="H143" s="360">
        <f t="shared" ca="1" si="137"/>
        <v>35.720999999999997</v>
      </c>
      <c r="I143" s="360">
        <f t="shared" ca="1" si="138"/>
        <v>37.506999999999998</v>
      </c>
      <c r="J143" s="360">
        <f t="shared" ca="1" si="139"/>
        <v>39.381999999999998</v>
      </c>
      <c r="K143" s="360">
        <f t="shared" ca="1" si="140"/>
        <v>41.351999999999997</v>
      </c>
      <c r="L143" s="321"/>
      <c r="M143" s="293" t="s">
        <v>588</v>
      </c>
      <c r="N143" s="290" t="str">
        <f t="shared" si="141"/>
        <v>52974C</v>
      </c>
      <c r="O143" s="361" t="str">
        <f t="shared" si="142"/>
        <v>095</v>
      </c>
      <c r="P143" s="290" t="str">
        <f t="shared" si="143"/>
        <v>Special Service District Coordinator</v>
      </c>
      <c r="Q143" s="362" cm="1">
        <f t="array" aca="1" ref="Q143" ca="1">ROUND(IF($M143="Y",VLOOKUP($N143,INDIRECT($O$3),Q$8,0)*INDIRECT($N$2),VLOOKUP($N143,INDIRECT($O$3),Q$8,0)),IF(LEFT($C143,1)="N",3,0))</f>
        <v>34.021000000000001</v>
      </c>
      <c r="R143" s="362" cm="1">
        <f t="array" aca="1" ref="R143" ca="1">ROUND(IF($M143="Y",VLOOKUP($N143,INDIRECT($O$3),R$8,0)*INDIRECT($N$2),VLOOKUP($N143,INDIRECT($O$3),R$8,0)),IF(LEFT($C143,1)="N",3,0))</f>
        <v>35.720999999999997</v>
      </c>
      <c r="S143" s="362" cm="1">
        <f t="array" aca="1" ref="S143" ca="1">ROUND(IF($M143="Y",VLOOKUP($N143,INDIRECT($O$3),S$8,0)*INDIRECT($N$2),VLOOKUP($N143,INDIRECT($O$3),S$8,0)),IF(LEFT($C143,1)="N",3,0))</f>
        <v>37.506999999999998</v>
      </c>
      <c r="T143" s="362" cm="1">
        <f t="array" aca="1" ref="T143" ca="1">ROUND(IF($M143="Y",VLOOKUP($N143,INDIRECT($O$3),T$8,0)*INDIRECT($N$2),VLOOKUP($N143,INDIRECT($O$3),T$8,0)),IF(LEFT($C143,1)="N",3,0))</f>
        <v>39.381999999999998</v>
      </c>
      <c r="U143" s="362" cm="1">
        <f t="array" aca="1" ref="U143" ca="1">ROUND(IF($M143="Y",VLOOKUP($N143,INDIRECT($O$3),U$8,0)*INDIRECT($N$2),VLOOKUP($N143,INDIRECT($O$3),U$8,0)),IF(LEFT($C143,1)="N",3,0))</f>
        <v>41.351999999999997</v>
      </c>
      <c r="W143" s="363" t="str">
        <f t="shared" si="110"/>
        <v>Y</v>
      </c>
      <c r="X143" s="313" t="str">
        <f t="shared" si="111"/>
        <v>52974C</v>
      </c>
      <c r="Y143" s="364" t="str">
        <f t="shared" si="112"/>
        <v>095</v>
      </c>
      <c r="Z143" s="313" t="str">
        <f t="shared" si="113"/>
        <v>Special Service District Coordinator</v>
      </c>
      <c r="AA143" s="365">
        <f t="shared" ca="1" si="114"/>
        <v>34.021000000000001</v>
      </c>
      <c r="AB143" s="365">
        <f t="shared" ca="1" si="115"/>
        <v>35.720999999999997</v>
      </c>
      <c r="AC143" s="365">
        <f t="shared" ca="1" si="116"/>
        <v>37.506999999999998</v>
      </c>
      <c r="AD143" s="365">
        <f t="shared" ca="1" si="117"/>
        <v>39.381999999999998</v>
      </c>
      <c r="AE143" s="365">
        <f t="shared" ca="1" si="118"/>
        <v>41.351999999999997</v>
      </c>
    </row>
    <row r="144" spans="1:31">
      <c r="A144" s="357" t="s">
        <v>286</v>
      </c>
      <c r="B144" s="358" t="s">
        <v>287</v>
      </c>
      <c r="C144" s="357" t="s">
        <v>43</v>
      </c>
      <c r="D144" s="359" t="s">
        <v>288</v>
      </c>
      <c r="E144" s="357">
        <v>178</v>
      </c>
      <c r="F144" s="357">
        <v>3</v>
      </c>
      <c r="G144" s="360">
        <f t="shared" ca="1" si="136"/>
        <v>18.975999999999999</v>
      </c>
      <c r="H144" s="360">
        <f t="shared" ca="1" si="137"/>
        <v>19.925999999999998</v>
      </c>
      <c r="I144" s="360">
        <f t="shared" ca="1" si="138"/>
        <v>20.922000000000001</v>
      </c>
      <c r="J144" s="360">
        <f t="shared" ca="1" si="139"/>
        <v>21.969000000000001</v>
      </c>
      <c r="K144" s="360">
        <f t="shared" ca="1" si="140"/>
        <v>23.068000000000001</v>
      </c>
      <c r="L144" s="321"/>
      <c r="M144" s="293" t="s">
        <v>588</v>
      </c>
      <c r="N144" s="290" t="str">
        <f t="shared" si="141"/>
        <v>09350C</v>
      </c>
      <c r="O144" s="361" t="str">
        <f t="shared" si="142"/>
        <v>011</v>
      </c>
      <c r="P144" s="290" t="str">
        <f t="shared" si="143"/>
        <v xml:space="preserve">Stock Clerk I </v>
      </c>
      <c r="Q144" s="362" cm="1">
        <f t="array" aca="1" ref="Q144" ca="1">ROUND(IF($M144="Y",VLOOKUP($N144,INDIRECT($O$3),Q$8,0)*INDIRECT($N$2),VLOOKUP($N144,INDIRECT($O$3),Q$8,0)),IF(LEFT($C144,1)="N",3,0))</f>
        <v>18.975999999999999</v>
      </c>
      <c r="R144" s="362" cm="1">
        <f t="array" aca="1" ref="R144" ca="1">ROUND(IF($M144="Y",VLOOKUP($N144,INDIRECT($O$3),R$8,0)*INDIRECT($N$2),VLOOKUP($N144,INDIRECT($O$3),R$8,0)),IF(LEFT($C144,1)="N",3,0))</f>
        <v>19.925999999999998</v>
      </c>
      <c r="S144" s="362" cm="1">
        <f t="array" aca="1" ref="S144" ca="1">ROUND(IF($M144="Y",VLOOKUP($N144,INDIRECT($O$3),S$8,0)*INDIRECT($N$2),VLOOKUP($N144,INDIRECT($O$3),S$8,0)),IF(LEFT($C144,1)="N",3,0))</f>
        <v>20.922000000000001</v>
      </c>
      <c r="T144" s="362" cm="1">
        <f t="array" aca="1" ref="T144" ca="1">ROUND(IF($M144="Y",VLOOKUP($N144,INDIRECT($O$3),T$8,0)*INDIRECT($N$2),VLOOKUP($N144,INDIRECT($O$3),T$8,0)),IF(LEFT($C144,1)="N",3,0))</f>
        <v>21.969000000000001</v>
      </c>
      <c r="U144" s="362" cm="1">
        <f t="array" aca="1" ref="U144" ca="1">ROUND(IF($M144="Y",VLOOKUP($N144,INDIRECT($O$3),U$8,0)*INDIRECT($N$2),VLOOKUP($N144,INDIRECT($O$3),U$8,0)),IF(LEFT($C144,1)="N",3,0))</f>
        <v>23.068000000000001</v>
      </c>
      <c r="W144" s="363" t="str">
        <f t="shared" si="110"/>
        <v>Y</v>
      </c>
      <c r="X144" s="313" t="str">
        <f t="shared" si="111"/>
        <v>09350C</v>
      </c>
      <c r="Y144" s="364" t="str">
        <f t="shared" si="112"/>
        <v>011</v>
      </c>
      <c r="Z144" s="313" t="str">
        <f t="shared" si="113"/>
        <v xml:space="preserve">Stock Clerk I </v>
      </c>
      <c r="AA144" s="365">
        <f t="shared" ca="1" si="114"/>
        <v>18.975999999999999</v>
      </c>
      <c r="AB144" s="365">
        <f t="shared" ca="1" si="115"/>
        <v>19.925999999999998</v>
      </c>
      <c r="AC144" s="365">
        <f t="shared" ca="1" si="116"/>
        <v>20.922000000000001</v>
      </c>
      <c r="AD144" s="365">
        <f t="shared" ca="1" si="117"/>
        <v>21.969000000000001</v>
      </c>
      <c r="AE144" s="365">
        <f t="shared" ca="1" si="118"/>
        <v>23.068000000000001</v>
      </c>
    </row>
    <row r="145" spans="1:31">
      <c r="A145" s="357" t="s">
        <v>289</v>
      </c>
      <c r="B145" s="358" t="s">
        <v>49</v>
      </c>
      <c r="C145" s="357" t="s">
        <v>43</v>
      </c>
      <c r="D145" s="359" t="s">
        <v>290</v>
      </c>
      <c r="E145" s="357">
        <v>235</v>
      </c>
      <c r="F145" s="357">
        <v>5</v>
      </c>
      <c r="G145" s="360">
        <f t="shared" ca="1" si="136"/>
        <v>23.658999999999999</v>
      </c>
      <c r="H145" s="360">
        <f t="shared" ca="1" si="137"/>
        <v>24.841000000000001</v>
      </c>
      <c r="I145" s="360">
        <f t="shared" ca="1" si="138"/>
        <v>26.082999999999998</v>
      </c>
      <c r="J145" s="360">
        <f t="shared" ca="1" si="139"/>
        <v>27.388000000000002</v>
      </c>
      <c r="K145" s="360">
        <f t="shared" ca="1" si="140"/>
        <v>28.757000000000001</v>
      </c>
      <c r="L145" s="321"/>
      <c r="M145" s="293" t="s">
        <v>588</v>
      </c>
      <c r="N145" s="290" t="str">
        <f t="shared" si="141"/>
        <v>09360C</v>
      </c>
      <c r="O145" s="361" t="str">
        <f t="shared" si="142"/>
        <v>040</v>
      </c>
      <c r="P145" s="290" t="str">
        <f t="shared" si="143"/>
        <v xml:space="preserve">Stock Clerk II </v>
      </c>
      <c r="Q145" s="362" cm="1">
        <f t="array" aca="1" ref="Q145" ca="1">ROUND(IF($M145="Y",VLOOKUP($N145,INDIRECT($O$3),Q$8,0)*INDIRECT($N$2),VLOOKUP($N145,INDIRECT($O$3),Q$8,0)),IF(LEFT($C145,1)="N",3,0))</f>
        <v>23.658999999999999</v>
      </c>
      <c r="R145" s="362" cm="1">
        <f t="array" aca="1" ref="R145" ca="1">ROUND(IF($M145="Y",VLOOKUP($N145,INDIRECT($O$3),R$8,0)*INDIRECT($N$2),VLOOKUP($N145,INDIRECT($O$3),R$8,0)),IF(LEFT($C145,1)="N",3,0))</f>
        <v>24.841000000000001</v>
      </c>
      <c r="S145" s="362" cm="1">
        <f t="array" aca="1" ref="S145" ca="1">ROUND(IF($M145="Y",VLOOKUP($N145,INDIRECT($O$3),S$8,0)*INDIRECT($N$2),VLOOKUP($N145,INDIRECT($O$3),S$8,0)),IF(LEFT($C145,1)="N",3,0))</f>
        <v>26.082999999999998</v>
      </c>
      <c r="T145" s="362" cm="1">
        <f t="array" aca="1" ref="T145" ca="1">ROUND(IF($M145="Y",VLOOKUP($N145,INDIRECT($O$3),T$8,0)*INDIRECT($N$2),VLOOKUP($N145,INDIRECT($O$3),T$8,0)),IF(LEFT($C145,1)="N",3,0))</f>
        <v>27.388000000000002</v>
      </c>
      <c r="U145" s="362" cm="1">
        <f t="array" aca="1" ref="U145" ca="1">ROUND(IF($M145="Y",VLOOKUP($N145,INDIRECT($O$3),U$8,0)*INDIRECT($N$2),VLOOKUP($N145,INDIRECT($O$3),U$8,0)),IF(LEFT($C145,1)="N",3,0))</f>
        <v>28.757000000000001</v>
      </c>
      <c r="W145" s="363" t="str">
        <f t="shared" si="110"/>
        <v>Y</v>
      </c>
      <c r="X145" s="313" t="str">
        <f t="shared" si="111"/>
        <v>09360C</v>
      </c>
      <c r="Y145" s="364" t="str">
        <f t="shared" si="112"/>
        <v>040</v>
      </c>
      <c r="Z145" s="313" t="str">
        <f t="shared" si="113"/>
        <v xml:space="preserve">Stock Clerk II </v>
      </c>
      <c r="AA145" s="365">
        <f t="shared" ca="1" si="114"/>
        <v>23.658999999999999</v>
      </c>
      <c r="AB145" s="365">
        <f t="shared" ca="1" si="115"/>
        <v>24.841000000000001</v>
      </c>
      <c r="AC145" s="365">
        <f t="shared" ca="1" si="116"/>
        <v>26.082999999999998</v>
      </c>
      <c r="AD145" s="365">
        <f t="shared" ca="1" si="117"/>
        <v>27.388000000000002</v>
      </c>
      <c r="AE145" s="365">
        <f t="shared" ca="1" si="118"/>
        <v>28.757000000000001</v>
      </c>
    </row>
    <row r="146" spans="1:31">
      <c r="A146" s="357" t="s">
        <v>291</v>
      </c>
      <c r="B146" s="358" t="s">
        <v>292</v>
      </c>
      <c r="C146" s="357" t="s">
        <v>43</v>
      </c>
      <c r="D146" s="359" t="s">
        <v>293</v>
      </c>
      <c r="E146" s="357">
        <v>275</v>
      </c>
      <c r="F146" s="357">
        <v>6</v>
      </c>
      <c r="G146" s="360">
        <f t="shared" ca="1" si="136"/>
        <v>27.013999999999999</v>
      </c>
      <c r="H146" s="360">
        <f t="shared" ca="1" si="137"/>
        <v>28.366</v>
      </c>
      <c r="I146" s="360">
        <f t="shared" ca="1" si="138"/>
        <v>29.783000000000001</v>
      </c>
      <c r="J146" s="360">
        <f t="shared" ca="1" si="139"/>
        <v>31.274000000000001</v>
      </c>
      <c r="K146" s="360">
        <f t="shared" ca="1" si="140"/>
        <v>32.837000000000003</v>
      </c>
      <c r="L146" s="239"/>
      <c r="M146" s="293" t="s">
        <v>588</v>
      </c>
      <c r="N146" s="290" t="str">
        <f t="shared" si="141"/>
        <v>09420C</v>
      </c>
      <c r="O146" s="361" t="str">
        <f t="shared" si="142"/>
        <v>054</v>
      </c>
      <c r="P146" s="290" t="str">
        <f t="shared" si="143"/>
        <v xml:space="preserve">Storekeeper  </v>
      </c>
      <c r="Q146" s="362" cm="1">
        <f t="array" aca="1" ref="Q146" ca="1">ROUND(IF($M146="Y",VLOOKUP($N146,INDIRECT($O$3),Q$8,0)*INDIRECT($N$2),VLOOKUP($N146,INDIRECT($O$3),Q$8,0)),IF(LEFT($C146,1)="N",3,0))</f>
        <v>27.013999999999999</v>
      </c>
      <c r="R146" s="362" cm="1">
        <f t="array" aca="1" ref="R146" ca="1">ROUND(IF($M146="Y",VLOOKUP($N146,INDIRECT($O$3),R$8,0)*INDIRECT($N$2),VLOOKUP($N146,INDIRECT($O$3),R$8,0)),IF(LEFT($C146,1)="N",3,0))</f>
        <v>28.366</v>
      </c>
      <c r="S146" s="362" cm="1">
        <f t="array" aca="1" ref="S146" ca="1">ROUND(IF($M146="Y",VLOOKUP($N146,INDIRECT($O$3),S$8,0)*INDIRECT($N$2),VLOOKUP($N146,INDIRECT($O$3),S$8,0)),IF(LEFT($C146,1)="N",3,0))</f>
        <v>29.783000000000001</v>
      </c>
      <c r="T146" s="362" cm="1">
        <f t="array" aca="1" ref="T146" ca="1">ROUND(IF($M146="Y",VLOOKUP($N146,INDIRECT($O$3),T$8,0)*INDIRECT($N$2),VLOOKUP($N146,INDIRECT($O$3),T$8,0)),IF(LEFT($C146,1)="N",3,0))</f>
        <v>31.274000000000001</v>
      </c>
      <c r="U146" s="362" cm="1">
        <f t="array" aca="1" ref="U146" ca="1">ROUND(IF($M146="Y",VLOOKUP($N146,INDIRECT($O$3),U$8,0)*INDIRECT($N$2),VLOOKUP($N146,INDIRECT($O$3),U$8,0)),IF(LEFT($C146,1)="N",3,0))</f>
        <v>32.837000000000003</v>
      </c>
      <c r="W146" s="363" t="str">
        <f t="shared" si="110"/>
        <v>Y</v>
      </c>
      <c r="X146" s="313" t="str">
        <f t="shared" si="111"/>
        <v>09420C</v>
      </c>
      <c r="Y146" s="364" t="str">
        <f t="shared" si="112"/>
        <v>054</v>
      </c>
      <c r="Z146" s="313" t="str">
        <f t="shared" si="113"/>
        <v xml:space="preserve">Storekeeper  </v>
      </c>
      <c r="AA146" s="365">
        <f t="shared" ca="1" si="114"/>
        <v>27.013999999999999</v>
      </c>
      <c r="AB146" s="365">
        <f t="shared" ca="1" si="115"/>
        <v>28.366</v>
      </c>
      <c r="AC146" s="365">
        <f t="shared" ca="1" si="116"/>
        <v>29.783000000000001</v>
      </c>
      <c r="AD146" s="365">
        <f t="shared" ca="1" si="117"/>
        <v>31.274000000000001</v>
      </c>
      <c r="AE146" s="365">
        <f t="shared" ca="1" si="118"/>
        <v>32.837000000000003</v>
      </c>
    </row>
    <row r="147" spans="1:31">
      <c r="A147" s="357" t="s">
        <v>294</v>
      </c>
      <c r="B147" s="358" t="s">
        <v>173</v>
      </c>
      <c r="C147" s="357" t="s">
        <v>43</v>
      </c>
      <c r="D147" s="359" t="s">
        <v>295</v>
      </c>
      <c r="E147" s="357">
        <v>308</v>
      </c>
      <c r="F147" s="357">
        <v>6</v>
      </c>
      <c r="G147" s="360">
        <f t="shared" ca="1" si="136"/>
        <v>29.225999999999999</v>
      </c>
      <c r="H147" s="360">
        <f t="shared" ca="1" si="137"/>
        <v>30.689</v>
      </c>
      <c r="I147" s="360">
        <f t="shared" ca="1" si="138"/>
        <v>32.222000000000001</v>
      </c>
      <c r="J147" s="360">
        <f t="shared" ca="1" si="139"/>
        <v>33.834000000000003</v>
      </c>
      <c r="K147" s="360">
        <f t="shared" ca="1" si="140"/>
        <v>35.524999999999999</v>
      </c>
      <c r="L147" s="239"/>
      <c r="M147" s="293" t="s">
        <v>588</v>
      </c>
      <c r="N147" s="290" t="str">
        <f t="shared" si="141"/>
        <v>10630C</v>
      </c>
      <c r="O147" s="361" t="str">
        <f t="shared" si="142"/>
        <v>083</v>
      </c>
      <c r="P147" s="290" t="str">
        <f t="shared" si="143"/>
        <v xml:space="preserve">Traffic Systems Operator </v>
      </c>
      <c r="Q147" s="362" cm="1">
        <f t="array" aca="1" ref="Q147" ca="1">ROUND(IF($M147="Y",VLOOKUP($N147,INDIRECT($O$3),Q$8,0)*INDIRECT($N$2),VLOOKUP($N147,INDIRECT($O$3),Q$8,0)),IF(LEFT($C147,1)="N",3,0))</f>
        <v>29.225999999999999</v>
      </c>
      <c r="R147" s="362" cm="1">
        <f t="array" aca="1" ref="R147" ca="1">ROUND(IF($M147="Y",VLOOKUP($N147,INDIRECT($O$3),R$8,0)*INDIRECT($N$2),VLOOKUP($N147,INDIRECT($O$3),R$8,0)),IF(LEFT($C147,1)="N",3,0))</f>
        <v>30.689</v>
      </c>
      <c r="S147" s="362" cm="1">
        <f t="array" aca="1" ref="S147" ca="1">ROUND(IF($M147="Y",VLOOKUP($N147,INDIRECT($O$3),S$8,0)*INDIRECT($N$2),VLOOKUP($N147,INDIRECT($O$3),S$8,0)),IF(LEFT($C147,1)="N",3,0))</f>
        <v>32.222000000000001</v>
      </c>
      <c r="T147" s="362" cm="1">
        <f t="array" aca="1" ref="T147" ca="1">ROUND(IF($M147="Y",VLOOKUP($N147,INDIRECT($O$3),T$8,0)*INDIRECT($N$2),VLOOKUP($N147,INDIRECT($O$3),T$8,0)),IF(LEFT($C147,1)="N",3,0))</f>
        <v>33.834000000000003</v>
      </c>
      <c r="U147" s="362" cm="1">
        <f t="array" aca="1" ref="U147" ca="1">ROUND(IF($M147="Y",VLOOKUP($N147,INDIRECT($O$3),U$8,0)*INDIRECT($N$2),VLOOKUP($N147,INDIRECT($O$3),U$8,0)),IF(LEFT($C147,1)="N",3,0))</f>
        <v>35.524999999999999</v>
      </c>
      <c r="W147" s="363" t="str">
        <f t="shared" si="110"/>
        <v>Y</v>
      </c>
      <c r="X147" s="313" t="str">
        <f t="shared" si="111"/>
        <v>10630C</v>
      </c>
      <c r="Y147" s="364" t="str">
        <f t="shared" si="112"/>
        <v>083</v>
      </c>
      <c r="Z147" s="313" t="str">
        <f t="shared" si="113"/>
        <v xml:space="preserve">Traffic Systems Operator </v>
      </c>
      <c r="AA147" s="365">
        <f t="shared" ca="1" si="114"/>
        <v>29.225999999999999</v>
      </c>
      <c r="AB147" s="365">
        <f t="shared" ca="1" si="115"/>
        <v>30.689</v>
      </c>
      <c r="AC147" s="365">
        <f t="shared" ca="1" si="116"/>
        <v>32.222000000000001</v>
      </c>
      <c r="AD147" s="365">
        <f t="shared" ca="1" si="117"/>
        <v>33.834000000000003</v>
      </c>
      <c r="AE147" s="365">
        <f t="shared" ca="1" si="118"/>
        <v>35.524999999999999</v>
      </c>
    </row>
    <row r="148" spans="1:31">
      <c r="A148" s="357" t="s">
        <v>566</v>
      </c>
      <c r="B148" s="358" t="s">
        <v>46</v>
      </c>
      <c r="C148" s="357" t="s">
        <v>43</v>
      </c>
      <c r="D148" s="359" t="s">
        <v>571</v>
      </c>
      <c r="E148" s="357">
        <v>258</v>
      </c>
      <c r="F148" s="357">
        <v>5</v>
      </c>
      <c r="G148" s="360">
        <f t="shared" ca="1" si="136"/>
        <v>25.911000000000001</v>
      </c>
      <c r="H148" s="360">
        <f t="shared" ca="1" si="137"/>
        <v>27.209</v>
      </c>
      <c r="I148" s="360">
        <f t="shared" ca="1" si="138"/>
        <v>28.567</v>
      </c>
      <c r="J148" s="360">
        <f t="shared" ca="1" si="139"/>
        <v>29.995999999999999</v>
      </c>
      <c r="K148" s="360">
        <f t="shared" ca="1" si="140"/>
        <v>31.495999999999999</v>
      </c>
      <c r="L148" s="239"/>
      <c r="M148" s="293" t="s">
        <v>588</v>
      </c>
      <c r="N148" s="290" t="str">
        <f t="shared" si="141"/>
        <v>59415C</v>
      </c>
      <c r="O148" s="361" t="str">
        <f t="shared" si="142"/>
        <v>056</v>
      </c>
      <c r="P148" s="290" t="str">
        <f t="shared" si="143"/>
        <v>Vendor Records Specialist</v>
      </c>
      <c r="Q148" s="362" cm="1">
        <f t="array" aca="1" ref="Q148" ca="1">ROUND(IF($M148="Y",VLOOKUP($N148,INDIRECT($O$3),Q$8,0)*INDIRECT($N$2),VLOOKUP($N148,INDIRECT($O$3),Q$8,0)),IF(LEFT($C148,1)="N",3,0))</f>
        <v>25.911000000000001</v>
      </c>
      <c r="R148" s="362" cm="1">
        <f t="array" aca="1" ref="R148" ca="1">ROUND(IF($M148="Y",VLOOKUP($N148,INDIRECT($O$3),R$8,0)*INDIRECT($N$2),VLOOKUP($N148,INDIRECT($O$3),R$8,0)),IF(LEFT($C148,1)="N",3,0))</f>
        <v>27.209</v>
      </c>
      <c r="S148" s="362" cm="1">
        <f t="array" aca="1" ref="S148" ca="1">ROUND(IF($M148="Y",VLOOKUP($N148,INDIRECT($O$3),S$8,0)*INDIRECT($N$2),VLOOKUP($N148,INDIRECT($O$3),S$8,0)),IF(LEFT($C148,1)="N",3,0))</f>
        <v>28.567</v>
      </c>
      <c r="T148" s="362" cm="1">
        <f t="array" aca="1" ref="T148" ca="1">ROUND(IF($M148="Y",VLOOKUP($N148,INDIRECT($O$3),T$8,0)*INDIRECT($N$2),VLOOKUP($N148,INDIRECT($O$3),T$8,0)),IF(LEFT($C148,1)="N",3,0))</f>
        <v>29.995999999999999</v>
      </c>
      <c r="U148" s="362" cm="1">
        <f t="array" aca="1" ref="U148" ca="1">ROUND(IF($M148="Y",VLOOKUP($N148,INDIRECT($O$3),U$8,0)*INDIRECT($N$2),VLOOKUP($N148,INDIRECT($O$3),U$8,0)),IF(LEFT($C148,1)="N",3,0))</f>
        <v>31.495999999999999</v>
      </c>
      <c r="W148" s="363" t="str">
        <f t="shared" si="110"/>
        <v>Y</v>
      </c>
      <c r="X148" s="313" t="str">
        <f t="shared" si="111"/>
        <v>59415C</v>
      </c>
      <c r="Y148" s="364" t="str">
        <f t="shared" si="112"/>
        <v>056</v>
      </c>
      <c r="Z148" s="313" t="str">
        <f t="shared" si="113"/>
        <v>Vendor Records Specialist</v>
      </c>
      <c r="AA148" s="365">
        <f t="shared" ca="1" si="114"/>
        <v>25.911000000000001</v>
      </c>
      <c r="AB148" s="365">
        <f t="shared" ca="1" si="115"/>
        <v>27.209</v>
      </c>
      <c r="AC148" s="365">
        <f t="shared" ca="1" si="116"/>
        <v>28.567</v>
      </c>
      <c r="AD148" s="365">
        <f t="shared" ca="1" si="117"/>
        <v>29.995999999999999</v>
      </c>
      <c r="AE148" s="365">
        <f t="shared" ca="1" si="118"/>
        <v>31.495999999999999</v>
      </c>
    </row>
    <row r="149" spans="1:31">
      <c r="A149" s="357" t="s">
        <v>296</v>
      </c>
      <c r="B149" s="373">
        <v>161</v>
      </c>
      <c r="C149" s="357" t="s">
        <v>43</v>
      </c>
      <c r="D149" s="359" t="s">
        <v>316</v>
      </c>
      <c r="E149" s="357">
        <v>288</v>
      </c>
      <c r="F149" s="357">
        <v>6</v>
      </c>
      <c r="G149" s="360">
        <f t="shared" ca="1" si="136"/>
        <v>28.113</v>
      </c>
      <c r="H149" s="360">
        <f t="shared" ca="1" si="137"/>
        <v>29.516999999999999</v>
      </c>
      <c r="I149" s="360">
        <f t="shared" ca="1" si="138"/>
        <v>30.992999999999999</v>
      </c>
      <c r="J149" s="360">
        <f t="shared" ca="1" si="139"/>
        <v>32.542999999999999</v>
      </c>
      <c r="K149" s="360">
        <f t="shared" ca="1" si="140"/>
        <v>34.168999999999997</v>
      </c>
      <c r="L149" s="239"/>
      <c r="M149" s="293" t="s">
        <v>588</v>
      </c>
      <c r="N149" s="290" t="str">
        <f t="shared" si="141"/>
        <v>10796C</v>
      </c>
      <c r="O149" s="361">
        <f t="shared" si="142"/>
        <v>161</v>
      </c>
      <c r="P149" s="290" t="str">
        <f t="shared" si="143"/>
        <v>Veterinary Care Technician</v>
      </c>
      <c r="Q149" s="362" cm="1">
        <f t="array" aca="1" ref="Q149" ca="1">ROUND(IF($M149="Y",VLOOKUP($N149,INDIRECT($O$3),Q$8,0)*INDIRECT($N$2),VLOOKUP($N149,INDIRECT($O$3),Q$8,0)),IF(LEFT($C149,1)="N",3,0))</f>
        <v>28.113</v>
      </c>
      <c r="R149" s="362" cm="1">
        <f t="array" aca="1" ref="R149" ca="1">ROUND(IF($M149="Y",VLOOKUP($N149,INDIRECT($O$3),R$8,0)*INDIRECT($N$2),VLOOKUP($N149,INDIRECT($O$3),R$8,0)),IF(LEFT($C149,1)="N",3,0))</f>
        <v>29.516999999999999</v>
      </c>
      <c r="S149" s="362" cm="1">
        <f t="array" aca="1" ref="S149" ca="1">ROUND(IF($M149="Y",VLOOKUP($N149,INDIRECT($O$3),S$8,0)*INDIRECT($N$2),VLOOKUP($N149,INDIRECT($O$3),S$8,0)),IF(LEFT($C149,1)="N",3,0))</f>
        <v>30.992999999999999</v>
      </c>
      <c r="T149" s="362" cm="1">
        <f t="array" aca="1" ref="T149" ca="1">ROUND(IF($M149="Y",VLOOKUP($N149,INDIRECT($O$3),T$8,0)*INDIRECT($N$2),VLOOKUP($N149,INDIRECT($O$3),T$8,0)),IF(LEFT($C149,1)="N",3,0))</f>
        <v>32.542999999999999</v>
      </c>
      <c r="U149" s="362" cm="1">
        <f t="array" aca="1" ref="U149" ca="1">ROUND(IF($M149="Y",VLOOKUP($N149,INDIRECT($O$3),U$8,0)*INDIRECT($N$2),VLOOKUP($N149,INDIRECT($O$3),U$8,0)),IF(LEFT($C149,1)="N",3,0))</f>
        <v>34.168999999999997</v>
      </c>
      <c r="W149" s="363" t="str">
        <f t="shared" si="110"/>
        <v>Y</v>
      </c>
      <c r="X149" s="313" t="str">
        <f t="shared" si="111"/>
        <v>10796C</v>
      </c>
      <c r="Y149" s="364">
        <f t="shared" si="112"/>
        <v>161</v>
      </c>
      <c r="Z149" s="313" t="str">
        <f t="shared" si="113"/>
        <v>Veterinary Care Technician</v>
      </c>
      <c r="AA149" s="365">
        <f t="shared" ca="1" si="114"/>
        <v>28.113</v>
      </c>
      <c r="AB149" s="365">
        <f t="shared" ca="1" si="115"/>
        <v>29.516999999999999</v>
      </c>
      <c r="AC149" s="365">
        <f t="shared" ca="1" si="116"/>
        <v>30.992999999999999</v>
      </c>
      <c r="AD149" s="365">
        <f t="shared" ca="1" si="117"/>
        <v>32.542999999999999</v>
      </c>
      <c r="AE149" s="365">
        <f t="shared" ca="1" si="118"/>
        <v>34.168999999999997</v>
      </c>
    </row>
    <row r="150" spans="1:31">
      <c r="A150" s="357" t="s">
        <v>720</v>
      </c>
      <c r="B150" s="373">
        <v>164</v>
      </c>
      <c r="C150" s="357" t="s">
        <v>21</v>
      </c>
      <c r="D150" s="359" t="s">
        <v>510</v>
      </c>
      <c r="E150" s="357">
        <v>400</v>
      </c>
      <c r="F150" s="357">
        <v>8</v>
      </c>
      <c r="G150" s="360">
        <f t="shared" ca="1" si="136"/>
        <v>75442</v>
      </c>
      <c r="H150" s="360">
        <f t="shared" ca="1" si="137"/>
        <v>79213</v>
      </c>
      <c r="I150" s="360">
        <f t="shared" ca="1" si="138"/>
        <v>83175</v>
      </c>
      <c r="J150" s="360">
        <f t="shared" ca="1" si="139"/>
        <v>87333</v>
      </c>
      <c r="K150" s="360">
        <f t="shared" ca="1" si="140"/>
        <v>91699</v>
      </c>
      <c r="L150" s="239"/>
      <c r="M150" s="293" t="s">
        <v>588</v>
      </c>
      <c r="N150" s="290" t="str">
        <f t="shared" si="141"/>
        <v>52956C</v>
      </c>
      <c r="O150" s="361">
        <f t="shared" si="142"/>
        <v>164</v>
      </c>
      <c r="P150" s="290" t="str">
        <f t="shared" si="143"/>
        <v>Visual Communications Management Coord</v>
      </c>
      <c r="Q150" s="362" cm="1">
        <f t="array" aca="1" ref="Q150" ca="1">ROUND(IF($M150="Y",VLOOKUP($N150,INDIRECT($O$3),Q$8,0)*INDIRECT($N$2),VLOOKUP($N150,INDIRECT($O$3),Q$8,0)),IF(LEFT($C150,1)="N",3,0))</f>
        <v>75442</v>
      </c>
      <c r="R150" s="362" cm="1">
        <f t="array" aca="1" ref="R150" ca="1">ROUND(IF($M150="Y",VLOOKUP($N150,INDIRECT($O$3),R$8,0)*INDIRECT($N$2),VLOOKUP($N150,INDIRECT($O$3),R$8,0)),IF(LEFT($C150,1)="N",3,0))</f>
        <v>79213</v>
      </c>
      <c r="S150" s="362" cm="1">
        <f t="array" aca="1" ref="S150" ca="1">ROUND(IF($M150="Y",VLOOKUP($N150,INDIRECT($O$3),S$8,0)*INDIRECT($N$2),VLOOKUP($N150,INDIRECT($O$3),S$8,0)),IF(LEFT($C150,1)="N",3,0))</f>
        <v>83175</v>
      </c>
      <c r="T150" s="362" cm="1">
        <f t="array" aca="1" ref="T150" ca="1">ROUND(IF($M150="Y",VLOOKUP($N150,INDIRECT($O$3),T$8,0)*INDIRECT($N$2),VLOOKUP($N150,INDIRECT($O$3),T$8,0)),IF(LEFT($C150,1)="N",3,0))</f>
        <v>87333</v>
      </c>
      <c r="U150" s="362" cm="1">
        <f t="array" aca="1" ref="U150" ca="1">ROUND(IF($M150="Y",VLOOKUP($N150,INDIRECT($O$3),U$8,0)*INDIRECT($N$2),VLOOKUP($N150,INDIRECT($O$3),U$8,0)),IF(LEFT($C150,1)="N",3,0))</f>
        <v>91699</v>
      </c>
      <c r="W150" s="363" t="str">
        <f t="shared" si="110"/>
        <v>Y</v>
      </c>
      <c r="X150" s="313" t="str">
        <f t="shared" si="111"/>
        <v>52956C</v>
      </c>
      <c r="Y150" s="364">
        <f t="shared" si="112"/>
        <v>164</v>
      </c>
      <c r="Z150" s="313" t="str">
        <f t="shared" si="113"/>
        <v>Visual Communications Management Coord</v>
      </c>
      <c r="AA150" s="365">
        <f t="shared" ca="1" si="114"/>
        <v>36.271000000000001</v>
      </c>
      <c r="AB150" s="365">
        <f t="shared" ca="1" si="115"/>
        <v>38.083999999999996</v>
      </c>
      <c r="AC150" s="365">
        <f t="shared" ca="1" si="116"/>
        <v>39.988</v>
      </c>
      <c r="AD150" s="365">
        <f t="shared" ca="1" si="117"/>
        <v>41.988</v>
      </c>
      <c r="AE150" s="365">
        <f t="shared" ca="1" si="118"/>
        <v>44.086999999999996</v>
      </c>
    </row>
    <row r="151" spans="1:31">
      <c r="A151" s="357" t="s">
        <v>327</v>
      </c>
      <c r="B151" s="373">
        <v>163</v>
      </c>
      <c r="C151" s="357" t="s">
        <v>43</v>
      </c>
      <c r="D151" s="359" t="s">
        <v>318</v>
      </c>
      <c r="E151" s="357">
        <v>303</v>
      </c>
      <c r="F151" s="357">
        <v>6</v>
      </c>
      <c r="G151" s="360">
        <f t="shared" ca="1" si="136"/>
        <v>29.225999999999999</v>
      </c>
      <c r="H151" s="360">
        <f t="shared" ca="1" si="137"/>
        <v>30.689</v>
      </c>
      <c r="I151" s="360">
        <f t="shared" ca="1" si="138"/>
        <v>32.222000000000001</v>
      </c>
      <c r="J151" s="360">
        <f t="shared" ca="1" si="139"/>
        <v>33.834000000000003</v>
      </c>
      <c r="K151" s="360">
        <f t="shared" ca="1" si="140"/>
        <v>35.524999999999999</v>
      </c>
      <c r="L151" s="239"/>
      <c r="M151" s="293" t="s">
        <v>588</v>
      </c>
      <c r="N151" s="290" t="str">
        <f t="shared" si="141"/>
        <v>10902C</v>
      </c>
      <c r="O151" s="361">
        <f t="shared" si="142"/>
        <v>163</v>
      </c>
      <c r="P151" s="290" t="str">
        <f t="shared" si="143"/>
        <v>Water Quality Technician</v>
      </c>
      <c r="Q151" s="362" cm="1">
        <f t="array" aca="1" ref="Q151" ca="1">ROUND(IF($M151="Y",VLOOKUP($N151,INDIRECT($O$3),Q$8,0)*INDIRECT($N$2),VLOOKUP($N151,INDIRECT($O$3),Q$8,0)),IF(LEFT($C151,1)="N",3,0))</f>
        <v>29.225999999999999</v>
      </c>
      <c r="R151" s="362" cm="1">
        <f t="array" aca="1" ref="R151" ca="1">ROUND(IF($M151="Y",VLOOKUP($N151,INDIRECT($O$3),R$8,0)*INDIRECT($N$2),VLOOKUP($N151,INDIRECT($O$3),R$8,0)),IF(LEFT($C151,1)="N",3,0))</f>
        <v>30.689</v>
      </c>
      <c r="S151" s="362" cm="1">
        <f t="array" aca="1" ref="S151" ca="1">ROUND(IF($M151="Y",VLOOKUP($N151,INDIRECT($O$3),S$8,0)*INDIRECT($N$2),VLOOKUP($N151,INDIRECT($O$3),S$8,0)),IF(LEFT($C151,1)="N",3,0))</f>
        <v>32.222000000000001</v>
      </c>
      <c r="T151" s="362" cm="1">
        <f t="array" aca="1" ref="T151" ca="1">ROUND(IF($M151="Y",VLOOKUP($N151,INDIRECT($O$3),T$8,0)*INDIRECT($N$2),VLOOKUP($N151,INDIRECT($O$3),T$8,0)),IF(LEFT($C151,1)="N",3,0))</f>
        <v>33.834000000000003</v>
      </c>
      <c r="U151" s="362" cm="1">
        <f t="array" aca="1" ref="U151" ca="1">ROUND(IF($M151="Y",VLOOKUP($N151,INDIRECT($O$3),U$8,0)*INDIRECT($N$2),VLOOKUP($N151,INDIRECT($O$3),U$8,0)),IF(LEFT($C151,1)="N",3,0))</f>
        <v>35.524999999999999</v>
      </c>
      <c r="W151" s="363" t="str">
        <f t="shared" si="110"/>
        <v>Y</v>
      </c>
      <c r="X151" s="313" t="str">
        <f t="shared" si="111"/>
        <v>10902C</v>
      </c>
      <c r="Y151" s="364">
        <f t="shared" si="112"/>
        <v>163</v>
      </c>
      <c r="Z151" s="313" t="str">
        <f t="shared" si="113"/>
        <v>Water Quality Technician</v>
      </c>
      <c r="AA151" s="365">
        <f t="shared" ca="1" si="114"/>
        <v>29.225999999999999</v>
      </c>
      <c r="AB151" s="365">
        <f t="shared" ca="1" si="115"/>
        <v>30.689</v>
      </c>
      <c r="AC151" s="365">
        <f t="shared" ca="1" si="116"/>
        <v>32.222000000000001</v>
      </c>
      <c r="AD151" s="365">
        <f t="shared" ca="1" si="117"/>
        <v>33.834000000000003</v>
      </c>
      <c r="AE151" s="365">
        <f t="shared" ca="1" si="118"/>
        <v>35.524999999999999</v>
      </c>
    </row>
    <row r="152" spans="1:31">
      <c r="A152" s="239"/>
      <c r="B152" s="253"/>
      <c r="C152" s="239"/>
      <c r="D152" s="240"/>
      <c r="E152" s="239"/>
      <c r="F152" s="239"/>
      <c r="G152" s="244"/>
      <c r="H152" s="244"/>
      <c r="I152" s="244"/>
      <c r="J152" s="244"/>
      <c r="K152" s="244"/>
      <c r="L152" s="239"/>
      <c r="M152" s="293"/>
    </row>
    <row r="153" spans="1:31">
      <c r="A153" s="238" t="s">
        <v>463</v>
      </c>
      <c r="B153" s="253"/>
      <c r="C153" s="240"/>
      <c r="D153" s="240"/>
      <c r="E153" s="239"/>
      <c r="F153" s="240"/>
      <c r="G153" s="244"/>
      <c r="H153" s="249"/>
      <c r="I153" s="244"/>
      <c r="J153" s="244"/>
      <c r="K153" s="244"/>
      <c r="L153" s="239"/>
      <c r="M153" s="293"/>
    </row>
    <row r="154" spans="1:31">
      <c r="A154" s="241" t="s">
        <v>479</v>
      </c>
      <c r="B154" s="253"/>
      <c r="C154" s="240"/>
      <c r="D154" s="240"/>
      <c r="E154" s="239"/>
      <c r="F154" s="240"/>
      <c r="G154" s="245"/>
      <c r="H154" s="245" t="s">
        <v>485</v>
      </c>
      <c r="I154" s="245"/>
      <c r="J154" s="245"/>
      <c r="K154" s="245"/>
      <c r="L154" s="239"/>
    </row>
    <row r="155" spans="1:31">
      <c r="A155" s="239"/>
      <c r="B155" s="254" t="s">
        <v>299</v>
      </c>
      <c r="C155" s="243"/>
      <c r="D155" s="243"/>
      <c r="E155" s="239"/>
      <c r="F155" s="240"/>
      <c r="G155" s="245"/>
      <c r="H155" s="245"/>
      <c r="I155" s="245"/>
      <c r="J155" s="245"/>
      <c r="K155" s="245"/>
      <c r="L155" s="239"/>
      <c r="N155" s="389" t="s">
        <v>589</v>
      </c>
      <c r="X155" s="313" t="str">
        <f>N155</f>
        <v>Longevity</v>
      </c>
    </row>
    <row r="156" spans="1:31">
      <c r="A156" s="244"/>
      <c r="B156" s="244">
        <f ca="1">Q156</f>
        <v>718</v>
      </c>
      <c r="C156" s="240" t="s">
        <v>300</v>
      </c>
      <c r="D156" s="240"/>
      <c r="E156" s="239"/>
      <c r="F156" s="240"/>
      <c r="G156" s="245"/>
      <c r="H156" s="245"/>
      <c r="I156" s="245"/>
      <c r="J156" s="245"/>
      <c r="K156" s="245"/>
      <c r="L156" s="239"/>
      <c r="M156" s="289" t="s">
        <v>588</v>
      </c>
      <c r="N156" s="389" t="s">
        <v>590</v>
      </c>
      <c r="Q156" s="374" cm="1">
        <f t="array" aca="1" ref="Q156" ca="1">ROUND(IF($M156="Y",VLOOKUP(N156,INDIRECT($O$3),Q$8,0)*INDIRECT($N$2),VLOOKUP(N156,INDIRECT($O$3),Q$8,0)),0)</f>
        <v>718</v>
      </c>
      <c r="W156" s="375" t="str">
        <f>M156</f>
        <v>Y</v>
      </c>
      <c r="X156" s="375" t="str">
        <f t="shared" ref="X156:AA159" si="144">N156</f>
        <v>10thEx</v>
      </c>
      <c r="Y156" s="375"/>
      <c r="Z156" s="375"/>
      <c r="AA156" s="376">
        <f t="shared" ca="1" si="144"/>
        <v>718</v>
      </c>
    </row>
    <row r="157" spans="1:31">
      <c r="A157" s="244"/>
      <c r="B157" s="244">
        <f t="shared" ref="B157:B159" ca="1" si="145">Q157</f>
        <v>921</v>
      </c>
      <c r="C157" s="240" t="s">
        <v>301</v>
      </c>
      <c r="D157" s="240"/>
      <c r="E157" s="239"/>
      <c r="F157" s="240"/>
      <c r="G157" s="245"/>
      <c r="H157" s="245"/>
      <c r="I157" s="245"/>
      <c r="J157" s="245"/>
      <c r="K157" s="245"/>
      <c r="L157" s="239"/>
      <c r="M157" s="289" t="s">
        <v>588</v>
      </c>
      <c r="N157" s="389" t="s">
        <v>591</v>
      </c>
      <c r="Q157" s="374" cm="1">
        <f t="array" aca="1" ref="Q157" ca="1">ROUND(IF($M157="Y",VLOOKUP(N157,INDIRECT($O$3),Q$8,0)*INDIRECT($N$2),VLOOKUP(N157,INDIRECT($O$3),Q$8,0)),0)</f>
        <v>921</v>
      </c>
      <c r="W157" s="375" t="str">
        <f t="shared" ref="W157:W159" si="146">M157</f>
        <v>Y</v>
      </c>
      <c r="X157" s="375" t="str">
        <f t="shared" si="144"/>
        <v>15thEx</v>
      </c>
      <c r="Y157" s="375"/>
      <c r="Z157" s="375"/>
      <c r="AA157" s="376">
        <f t="shared" ca="1" si="144"/>
        <v>921</v>
      </c>
    </row>
    <row r="158" spans="1:31">
      <c r="A158" s="244"/>
      <c r="B158" s="244">
        <f t="shared" ca="1" si="145"/>
        <v>1126</v>
      </c>
      <c r="C158" s="240" t="s">
        <v>302</v>
      </c>
      <c r="D158" s="240"/>
      <c r="E158" s="239"/>
      <c r="F158" s="240"/>
      <c r="G158" s="245"/>
      <c r="H158" s="245"/>
      <c r="I158" s="245"/>
      <c r="J158" s="245"/>
      <c r="K158" s="245"/>
      <c r="L158" s="239"/>
      <c r="M158" s="289" t="s">
        <v>588</v>
      </c>
      <c r="N158" s="389" t="s">
        <v>592</v>
      </c>
      <c r="Q158" s="374" cm="1">
        <f t="array" aca="1" ref="Q158" ca="1">ROUND(IF($M158="Y",VLOOKUP(N158,INDIRECT($O$3),Q$8,0)*INDIRECT($N$2),VLOOKUP(N158,INDIRECT($O$3),Q$8,0)),0)</f>
        <v>1126</v>
      </c>
      <c r="W158" s="375" t="str">
        <f t="shared" si="146"/>
        <v>Y</v>
      </c>
      <c r="X158" s="375" t="str">
        <f t="shared" si="144"/>
        <v>20thEx</v>
      </c>
      <c r="Y158" s="375"/>
      <c r="Z158" s="375"/>
      <c r="AA158" s="376">
        <f t="shared" ca="1" si="144"/>
        <v>1126</v>
      </c>
    </row>
    <row r="159" spans="1:31">
      <c r="A159" s="244"/>
      <c r="B159" s="244">
        <f t="shared" ca="1" si="145"/>
        <v>1329</v>
      </c>
      <c r="C159" s="240" t="s">
        <v>303</v>
      </c>
      <c r="D159" s="240"/>
      <c r="E159" s="239"/>
      <c r="F159" s="240"/>
      <c r="G159" s="245"/>
      <c r="H159" s="245"/>
      <c r="I159" s="245"/>
      <c r="J159" s="245"/>
      <c r="K159" s="245"/>
      <c r="L159" s="239"/>
      <c r="M159" s="289" t="s">
        <v>588</v>
      </c>
      <c r="N159" s="389" t="s">
        <v>593</v>
      </c>
      <c r="Q159" s="374" cm="1">
        <f t="array" aca="1" ref="Q159" ca="1">ROUND(IF($M159="Y",VLOOKUP(N159,INDIRECT($O$3),Q$8,0)*INDIRECT($N$2),VLOOKUP(N159,INDIRECT($O$3),Q$8,0)),0)</f>
        <v>1329</v>
      </c>
      <c r="W159" s="375" t="str">
        <f t="shared" si="146"/>
        <v>Y</v>
      </c>
      <c r="X159" s="375" t="str">
        <f t="shared" si="144"/>
        <v>25thEx</v>
      </c>
      <c r="Y159" s="375"/>
      <c r="Z159" s="375"/>
      <c r="AA159" s="376">
        <f t="shared" ca="1" si="144"/>
        <v>1329</v>
      </c>
    </row>
    <row r="160" spans="1:31">
      <c r="A160" s="239"/>
      <c r="B160" s="253"/>
      <c r="C160" s="240"/>
      <c r="D160" s="240"/>
      <c r="E160" s="239"/>
      <c r="F160" s="240"/>
      <c r="G160" s="245"/>
      <c r="H160" s="245"/>
      <c r="I160" s="245"/>
      <c r="J160" s="245"/>
      <c r="K160" s="245"/>
      <c r="L160" s="239"/>
      <c r="N160" s="389"/>
    </row>
    <row r="161" spans="1:31">
      <c r="A161" s="239"/>
      <c r="B161" s="254" t="s">
        <v>304</v>
      </c>
      <c r="C161" s="243"/>
      <c r="D161" s="243"/>
      <c r="E161" s="239"/>
      <c r="F161" s="240"/>
      <c r="G161" s="245"/>
      <c r="H161" s="245"/>
      <c r="I161" s="245"/>
      <c r="J161" s="245"/>
      <c r="K161" s="245"/>
      <c r="L161" s="239"/>
      <c r="N161" s="389"/>
      <c r="W161" s="375"/>
      <c r="X161" s="375"/>
      <c r="Y161" s="375"/>
      <c r="Z161" s="375"/>
      <c r="AA161" s="376"/>
    </row>
    <row r="162" spans="1:31">
      <c r="A162" s="239"/>
      <c r="B162" s="249">
        <f t="shared" ref="B162:B165" ca="1" si="147">Q162</f>
        <v>0.34499999999999997</v>
      </c>
      <c r="C162" s="240" t="s">
        <v>305</v>
      </c>
      <c r="D162" s="240"/>
      <c r="E162" s="239"/>
      <c r="F162" s="240"/>
      <c r="G162" s="245"/>
      <c r="H162" s="245"/>
      <c r="I162" s="245"/>
      <c r="J162" s="245"/>
      <c r="K162" s="245"/>
      <c r="L162" s="239"/>
      <c r="M162" s="289" t="s">
        <v>588</v>
      </c>
      <c r="N162" s="389" t="s">
        <v>594</v>
      </c>
      <c r="Q162" s="362" cm="1">
        <f t="array" aca="1" ref="Q162" ca="1">ROUND(IF($M162="Y",VLOOKUP(N162,INDIRECT($O$3),Q$8,0)*INDIRECT($N$2),VLOOKUP(N162,INDIRECT($O$3),Q$8,0)),3)</f>
        <v>0.34499999999999997</v>
      </c>
      <c r="W162" s="375" t="str">
        <f>M162</f>
        <v>Y</v>
      </c>
      <c r="X162" s="375" t="str">
        <f t="shared" ref="X162:X165" si="148">N162</f>
        <v>10thNEx</v>
      </c>
      <c r="Y162" s="375"/>
      <c r="Z162" s="375"/>
      <c r="AA162" s="377">
        <f t="shared" ref="AA162:AA165" ca="1" si="149">Q162</f>
        <v>0.34499999999999997</v>
      </c>
    </row>
    <row r="163" spans="1:31">
      <c r="A163" s="239"/>
      <c r="B163" s="249">
        <f t="shared" ca="1" si="147"/>
        <v>0.442</v>
      </c>
      <c r="C163" s="240" t="s">
        <v>306</v>
      </c>
      <c r="D163" s="240"/>
      <c r="E163" s="239"/>
      <c r="F163" s="240"/>
      <c r="G163" s="245"/>
      <c r="H163" s="245"/>
      <c r="I163" s="245"/>
      <c r="J163" s="245"/>
      <c r="K163" s="245"/>
      <c r="L163" s="239"/>
      <c r="M163" s="289" t="s">
        <v>588</v>
      </c>
      <c r="N163" s="389" t="s">
        <v>595</v>
      </c>
      <c r="Q163" s="362" cm="1">
        <f t="array" aca="1" ref="Q163" ca="1">ROUND(IF($M163="Y",VLOOKUP(N163,INDIRECT($O$3),Q$8,0)*INDIRECT($N$2),VLOOKUP(N163,INDIRECT($O$3),Q$8,0)),3)</f>
        <v>0.442</v>
      </c>
      <c r="W163" s="375" t="str">
        <f t="shared" ref="W163:W165" si="150">M163</f>
        <v>Y</v>
      </c>
      <c r="X163" s="375" t="str">
        <f t="shared" si="148"/>
        <v>15thNEx</v>
      </c>
      <c r="Y163" s="375"/>
      <c r="Z163" s="375"/>
      <c r="AA163" s="377">
        <f t="shared" ca="1" si="149"/>
        <v>0.442</v>
      </c>
    </row>
    <row r="164" spans="1:31">
      <c r="A164" s="239"/>
      <c r="B164" s="249">
        <f t="shared" ca="1" si="147"/>
        <v>0.54100000000000004</v>
      </c>
      <c r="C164" s="240" t="s">
        <v>307</v>
      </c>
      <c r="D164" s="240"/>
      <c r="E164" s="239"/>
      <c r="F164" s="240"/>
      <c r="G164" s="245"/>
      <c r="H164" s="245"/>
      <c r="I164" s="245"/>
      <c r="J164" s="245"/>
      <c r="K164" s="245"/>
      <c r="L164" s="239"/>
      <c r="M164" s="289" t="s">
        <v>588</v>
      </c>
      <c r="N164" s="389" t="s">
        <v>596</v>
      </c>
      <c r="Q164" s="362" cm="1">
        <f t="array" aca="1" ref="Q164" ca="1">ROUND(IF($M164="Y",VLOOKUP(N164,INDIRECT($O$3),Q$8,0)*INDIRECT($N$2),VLOOKUP(N164,INDIRECT($O$3),Q$8,0)),3)</f>
        <v>0.54100000000000004</v>
      </c>
      <c r="W164" s="375" t="str">
        <f t="shared" si="150"/>
        <v>Y</v>
      </c>
      <c r="X164" s="375" t="str">
        <f t="shared" si="148"/>
        <v>20thNEx</v>
      </c>
      <c r="Y164" s="375"/>
      <c r="Z164" s="375"/>
      <c r="AA164" s="377">
        <f t="shared" ca="1" si="149"/>
        <v>0.54100000000000004</v>
      </c>
    </row>
    <row r="165" spans="1:31" s="207" customFormat="1">
      <c r="A165" s="239"/>
      <c r="B165" s="249">
        <f t="shared" ca="1" si="147"/>
        <v>0.64100000000000001</v>
      </c>
      <c r="C165" s="240" t="s">
        <v>308</v>
      </c>
      <c r="D165" s="240"/>
      <c r="E165" s="239"/>
      <c r="F165" s="240"/>
      <c r="G165" s="245"/>
      <c r="H165" s="245"/>
      <c r="I165" s="245"/>
      <c r="J165" s="245"/>
      <c r="K165" s="245"/>
      <c r="L165" s="239"/>
      <c r="M165" s="289" t="s">
        <v>588</v>
      </c>
      <c r="N165" s="389" t="s">
        <v>597</v>
      </c>
      <c r="O165" s="288"/>
      <c r="P165" s="288"/>
      <c r="Q165" s="362" cm="1">
        <f t="array" aca="1" ref="Q165" ca="1">ROUND(IF($M165="Y",VLOOKUP(N165,INDIRECT($O$3),Q$8,0)*INDIRECT($N$2),VLOOKUP(N165,INDIRECT($O$3),Q$8,0)),3)</f>
        <v>0.64100000000000001</v>
      </c>
      <c r="R165" s="288"/>
      <c r="S165" s="288"/>
      <c r="T165" s="288"/>
      <c r="U165" s="288"/>
      <c r="W165" s="375" t="str">
        <f t="shared" si="150"/>
        <v>Y</v>
      </c>
      <c r="X165" s="375" t="str">
        <f t="shared" si="148"/>
        <v>25thNEx</v>
      </c>
      <c r="Y165" s="375"/>
      <c r="Z165" s="375"/>
      <c r="AA165" s="377">
        <f t="shared" ca="1" si="149"/>
        <v>0.64100000000000001</v>
      </c>
      <c r="AB165" s="312"/>
      <c r="AC165" s="312"/>
      <c r="AD165" s="312"/>
      <c r="AE165" s="312"/>
    </row>
    <row r="166" spans="1:31" s="207" customFormat="1">
      <c r="A166" s="378"/>
      <c r="B166" s="253"/>
      <c r="C166" s="240"/>
      <c r="D166" s="240"/>
      <c r="E166" s="239"/>
      <c r="F166" s="240"/>
      <c r="G166" s="245"/>
      <c r="H166" s="245"/>
      <c r="I166" s="245"/>
      <c r="J166" s="245"/>
      <c r="K166" s="245"/>
      <c r="L166" s="239"/>
      <c r="M166" s="292"/>
      <c r="N166" s="288"/>
      <c r="O166" s="288"/>
      <c r="P166" s="288"/>
      <c r="Q166" s="288"/>
      <c r="R166" s="288"/>
      <c r="S166" s="288"/>
      <c r="T166" s="288"/>
      <c r="U166" s="288"/>
      <c r="W166" s="312"/>
      <c r="X166" s="312"/>
      <c r="Y166" s="312"/>
      <c r="Z166" s="312"/>
      <c r="AA166" s="312"/>
      <c r="AB166" s="312"/>
      <c r="AC166" s="312"/>
      <c r="AD166" s="312"/>
      <c r="AE166" s="312"/>
    </row>
    <row r="167" spans="1:31" s="207" customFormat="1">
      <c r="A167" s="238" t="s">
        <v>309</v>
      </c>
      <c r="B167" s="253"/>
      <c r="C167" s="240"/>
      <c r="D167" s="240"/>
      <c r="E167" s="239"/>
      <c r="F167" s="240"/>
      <c r="G167" s="245"/>
      <c r="H167" s="245"/>
      <c r="I167" s="245"/>
      <c r="J167" s="245"/>
      <c r="K167" s="245"/>
      <c r="L167" s="239"/>
      <c r="M167" s="292"/>
      <c r="N167" s="288"/>
      <c r="O167" s="288"/>
      <c r="P167" s="288"/>
      <c r="Q167" s="288"/>
      <c r="R167" s="288"/>
      <c r="S167" s="288"/>
      <c r="T167" s="288"/>
      <c r="U167" s="288"/>
      <c r="W167" s="312"/>
      <c r="X167" s="312"/>
      <c r="Y167" s="312"/>
      <c r="Z167" s="312"/>
      <c r="AA167" s="312"/>
      <c r="AB167" s="312"/>
      <c r="AC167" s="312"/>
      <c r="AD167" s="312"/>
      <c r="AE167" s="312"/>
    </row>
    <row r="168" spans="1:31" s="207" customFormat="1">
      <c r="B168" s="241" t="s">
        <v>621</v>
      </c>
      <c r="C168" s="240"/>
      <c r="D168" s="240"/>
      <c r="E168" s="239"/>
      <c r="F168" s="240"/>
      <c r="G168" s="245"/>
      <c r="H168" s="245"/>
      <c r="I168" s="245"/>
      <c r="J168" s="245"/>
      <c r="K168" s="245"/>
      <c r="L168" s="239"/>
      <c r="M168" s="292"/>
      <c r="N168" s="288"/>
      <c r="O168" s="288"/>
      <c r="P168" s="288"/>
      <c r="Q168" s="288"/>
      <c r="R168" s="288"/>
      <c r="S168" s="288"/>
      <c r="T168" s="288"/>
      <c r="U168" s="288"/>
      <c r="W168" s="375"/>
      <c r="X168" s="375"/>
      <c r="Y168" s="375"/>
      <c r="Z168" s="375"/>
      <c r="AA168" s="377"/>
      <c r="AB168" s="312"/>
      <c r="AC168" s="312"/>
      <c r="AD168" s="312"/>
      <c r="AE168" s="312"/>
    </row>
    <row r="169" spans="1:31" s="207" customFormat="1">
      <c r="A169" s="239"/>
      <c r="B169" s="255" t="s">
        <v>666</v>
      </c>
      <c r="C169" s="240"/>
      <c r="D169" s="240"/>
      <c r="E169" s="239"/>
      <c r="F169" s="240"/>
      <c r="G169" s="245"/>
      <c r="H169" s="245"/>
      <c r="I169" s="245"/>
      <c r="J169" s="245"/>
      <c r="K169" s="245"/>
      <c r="L169" s="239"/>
      <c r="M169" s="292" t="s">
        <v>588</v>
      </c>
      <c r="N169" s="288" t="s">
        <v>598</v>
      </c>
      <c r="O169" s="288"/>
      <c r="P169" s="379" t="s">
        <v>604</v>
      </c>
      <c r="Q169" s="362" cm="1">
        <f t="array" aca="1" ref="Q169" ca="1">ROUND(IF($M169="Y",VLOOKUP(N169,INDIRECT($O$3),Q$8,0)*INDIRECT($N$2),VLOOKUP(N169,INDIRECT($O$3),Q$8,0)),3)</f>
        <v>1.349</v>
      </c>
      <c r="R169" s="288"/>
      <c r="S169" s="288"/>
      <c r="T169" s="288"/>
      <c r="U169" s="288"/>
      <c r="W169" s="375" t="str">
        <f t="shared" ref="W169:X172" si="151">M169</f>
        <v>Y</v>
      </c>
      <c r="X169" s="375" t="str">
        <f t="shared" si="151"/>
        <v>CAFM1</v>
      </c>
      <c r="Y169" s="375"/>
      <c r="Z169" s="380" t="str">
        <f>P169</f>
        <v>TL-Morning Shift Premium CAF</v>
      </c>
      <c r="AA169" s="377">
        <f t="shared" ref="AA169:AA172" ca="1" si="152">Q169</f>
        <v>1.349</v>
      </c>
      <c r="AB169" s="312"/>
      <c r="AC169" s="312"/>
      <c r="AD169" s="312"/>
      <c r="AE169" s="312"/>
    </row>
    <row r="170" spans="1:31" s="207" customFormat="1">
      <c r="A170" s="239"/>
      <c r="B170" s="63" t="str">
        <f ca="1">"shall be paid an additional "&amp;TEXT(Q169,"$0.000")&amp;" per hour for all hours worked on such a shift. In addition, should that same employee be authorized to come in early or stay over, "</f>
        <v xml:space="preserve">shall be paid an additional $1.349 per hour for all hours worked on such a shift. In addition, should that same employee be authorized to come in early or stay over, </v>
      </c>
      <c r="C170" s="240"/>
      <c r="D170" s="240"/>
      <c r="E170" s="239"/>
      <c r="F170" s="239"/>
      <c r="G170" s="245"/>
      <c r="H170" s="245"/>
      <c r="I170" s="245"/>
      <c r="J170" s="245"/>
      <c r="K170" s="245"/>
      <c r="L170" s="239"/>
      <c r="M170" s="292" t="s">
        <v>588</v>
      </c>
      <c r="N170" s="288" t="s">
        <v>599</v>
      </c>
      <c r="O170" s="288"/>
      <c r="P170" s="379" t="s">
        <v>605</v>
      </c>
      <c r="Q170" s="362">
        <f ca="1">Q169</f>
        <v>1.349</v>
      </c>
      <c r="R170" s="288"/>
      <c r="S170" s="288"/>
      <c r="T170" s="288"/>
      <c r="U170" s="288"/>
      <c r="W170" s="375" t="str">
        <f t="shared" si="151"/>
        <v>Y</v>
      </c>
      <c r="X170" s="375" t="str">
        <f t="shared" si="151"/>
        <v>CAFEVE</v>
      </c>
      <c r="Y170" s="375"/>
      <c r="Z170" s="380" t="str">
        <f t="shared" ref="Z170:Z172" si="153">P170</f>
        <v>TL-Evening Shift Premium-CAF</v>
      </c>
      <c r="AA170" s="377">
        <f t="shared" ca="1" si="152"/>
        <v>1.349</v>
      </c>
      <c r="AB170" s="312"/>
      <c r="AC170" s="312"/>
      <c r="AD170" s="312"/>
      <c r="AE170" s="312"/>
    </row>
    <row r="171" spans="1:31" s="207" customFormat="1">
      <c r="A171" s="239"/>
      <c r="B171" s="63" t="str">
        <f ca="1">"working overtime immediately adjacent to such a shift, "&amp;TEXT(Q169,"$0.000")&amp;" differential shall also be applied to those overtime hours."</f>
        <v>working overtime immediately adjacent to such a shift, $1.349 differential shall also be applied to those overtime hours.</v>
      </c>
      <c r="C171" s="240"/>
      <c r="D171" s="240"/>
      <c r="E171" s="239"/>
      <c r="F171" s="240"/>
      <c r="G171" s="245"/>
      <c r="H171" s="245"/>
      <c r="I171" s="245"/>
      <c r="J171" s="245"/>
      <c r="K171" s="245"/>
      <c r="L171" s="239"/>
      <c r="M171" s="292" t="s">
        <v>588</v>
      </c>
      <c r="N171" s="288" t="s">
        <v>600</v>
      </c>
      <c r="O171" s="288"/>
      <c r="P171" s="379" t="s">
        <v>606</v>
      </c>
      <c r="Q171" s="362">
        <f t="shared" ref="Q171:Q172" ca="1" si="154">Q170</f>
        <v>1.349</v>
      </c>
      <c r="R171" s="288"/>
      <c r="S171" s="288"/>
      <c r="T171" s="288"/>
      <c r="U171" s="288"/>
      <c r="W171" s="375" t="str">
        <f t="shared" si="151"/>
        <v>Y</v>
      </c>
      <c r="X171" s="375" t="str">
        <f t="shared" si="151"/>
        <v>CAFNIT</v>
      </c>
      <c r="Y171" s="375"/>
      <c r="Z171" s="380" t="str">
        <f t="shared" si="153"/>
        <v>TL-Night Shift Premium-CAF</v>
      </c>
      <c r="AA171" s="377">
        <f t="shared" ca="1" si="152"/>
        <v>1.349</v>
      </c>
      <c r="AB171" s="312"/>
      <c r="AC171" s="312"/>
      <c r="AD171" s="312"/>
      <c r="AE171" s="312"/>
    </row>
    <row r="172" spans="1:31" s="207" customFormat="1">
      <c r="A172" s="239"/>
      <c r="B172" s="256"/>
      <c r="C172" s="240"/>
      <c r="D172" s="240"/>
      <c r="E172" s="247"/>
      <c r="F172" s="248"/>
      <c r="G172" s="245"/>
      <c r="H172" s="245"/>
      <c r="I172" s="245"/>
      <c r="J172" s="245"/>
      <c r="K172" s="245"/>
      <c r="L172" s="239"/>
      <c r="M172" s="292" t="s">
        <v>588</v>
      </c>
      <c r="N172" s="288" t="s">
        <v>601</v>
      </c>
      <c r="O172" s="288"/>
      <c r="P172" s="379" t="s">
        <v>607</v>
      </c>
      <c r="Q172" s="362">
        <f t="shared" ca="1" si="154"/>
        <v>1.349</v>
      </c>
      <c r="R172" s="288"/>
      <c r="S172" s="288"/>
      <c r="T172" s="288"/>
      <c r="U172" s="288"/>
      <c r="W172" s="375" t="str">
        <f t="shared" si="151"/>
        <v>Y</v>
      </c>
      <c r="X172" s="375" t="str">
        <f t="shared" si="151"/>
        <v>CAFWKE</v>
      </c>
      <c r="Y172" s="375"/>
      <c r="Z172" s="380" t="str">
        <f t="shared" si="153"/>
        <v>TL-Weekend Shift-CAF</v>
      </c>
      <c r="AA172" s="377">
        <f t="shared" ca="1" si="152"/>
        <v>1.349</v>
      </c>
      <c r="AB172" s="312"/>
      <c r="AC172" s="312"/>
      <c r="AD172" s="312"/>
      <c r="AE172" s="312"/>
    </row>
    <row r="173" spans="1:31" s="207" customFormat="1">
      <c r="A173" s="239"/>
      <c r="B173" s="63" t="s">
        <v>646</v>
      </c>
      <c r="C173" s="240"/>
      <c r="D173" s="240"/>
      <c r="E173" s="239"/>
      <c r="F173" s="240"/>
      <c r="G173" s="245"/>
      <c r="H173" s="245"/>
      <c r="I173" s="245"/>
      <c r="J173" s="245"/>
      <c r="K173" s="245"/>
      <c r="L173" s="239"/>
      <c r="M173" s="292" t="s">
        <v>588</v>
      </c>
      <c r="N173" s="381" t="str">
        <f>'1-1-2023'!N171</f>
        <v>CAF?</v>
      </c>
      <c r="O173" s="381"/>
      <c r="P173" s="382" t="str">
        <f>'1-1-2023'!P171</f>
        <v>New premium code needed</v>
      </c>
      <c r="Q173" s="362" cm="1">
        <f t="array" aca="1" ref="Q173" ca="1">ROUND(IF($M173="Y",VLOOKUP(N173,INDIRECT($O$3),Q$8,0)*INDIRECT($N$2),VLOOKUP(N173,INDIRECT($O$3),Q$8,0)),3)</f>
        <v>1.538</v>
      </c>
      <c r="R173" s="288"/>
      <c r="S173" s="288"/>
      <c r="T173" s="288"/>
      <c r="U173" s="288"/>
      <c r="W173" s="375"/>
      <c r="X173" s="375"/>
      <c r="Y173" s="375"/>
      <c r="Z173" s="380"/>
      <c r="AA173" s="377"/>
      <c r="AB173" s="312"/>
      <c r="AC173" s="312"/>
      <c r="AD173" s="312"/>
      <c r="AE173" s="312"/>
    </row>
    <row r="174" spans="1:31" s="207" customFormat="1">
      <c r="A174" s="239"/>
      <c r="B174" s="63" t="str">
        <f ca="1">TEXT(Q173,"$0.000")&amp;" per hour for all hours worked on such a shift. In addition, should that same employee be authorized to come in early or stay over, working overtime immediately"</f>
        <v>$1.538 per hour for all hours worked on such a shift. In addition, should that same employee be authorized to come in early or stay over, working overtime immediately</v>
      </c>
      <c r="C174" s="240"/>
      <c r="D174" s="240"/>
      <c r="E174" s="239"/>
      <c r="F174" s="239"/>
      <c r="G174" s="245"/>
      <c r="H174" s="245"/>
      <c r="I174" s="245"/>
      <c r="J174" s="245"/>
      <c r="K174" s="245"/>
      <c r="L174" s="239"/>
      <c r="M174" s="292"/>
      <c r="N174" s="288"/>
      <c r="O174" s="288"/>
      <c r="P174" s="379"/>
      <c r="Q174" s="362"/>
      <c r="R174" s="288"/>
      <c r="S174" s="288"/>
      <c r="T174" s="288"/>
      <c r="U174" s="288"/>
      <c r="W174" s="375"/>
      <c r="X174" s="375"/>
      <c r="Y174" s="375"/>
      <c r="Z174" s="380"/>
      <c r="AA174" s="377"/>
      <c r="AB174" s="312"/>
      <c r="AC174" s="312"/>
      <c r="AD174" s="312"/>
      <c r="AE174" s="312"/>
    </row>
    <row r="175" spans="1:31" s="207" customFormat="1">
      <c r="A175" s="239"/>
      <c r="B175" s="63" t="str">
        <f ca="1">"adjacent to such a shift, the "&amp;TEXT(Q173,"$0.000")&amp;" differential shall also be applied to those overtime hours."</f>
        <v>adjacent to such a shift, the $1.538 differential shall also be applied to those overtime hours.</v>
      </c>
      <c r="C175" s="240"/>
      <c r="D175" s="240"/>
      <c r="E175" s="239"/>
      <c r="F175" s="240"/>
      <c r="G175" s="245"/>
      <c r="H175" s="245"/>
      <c r="I175" s="245"/>
      <c r="J175" s="245"/>
      <c r="K175" s="245"/>
      <c r="L175" s="239"/>
      <c r="M175" s="292"/>
      <c r="N175" s="288"/>
      <c r="O175" s="288"/>
      <c r="P175" s="379"/>
      <c r="Q175" s="362"/>
      <c r="R175" s="288"/>
      <c r="S175" s="288"/>
      <c r="T175" s="288"/>
      <c r="U175" s="288"/>
      <c r="W175" s="375"/>
      <c r="X175" s="375"/>
      <c r="Y175" s="375"/>
      <c r="Z175" s="380"/>
      <c r="AA175" s="377"/>
      <c r="AB175" s="312"/>
      <c r="AC175" s="312"/>
      <c r="AD175" s="312"/>
      <c r="AE175" s="312"/>
    </row>
    <row r="176" spans="1:31" s="207" customFormat="1">
      <c r="A176" s="239"/>
      <c r="B176" s="256"/>
      <c r="C176" s="240"/>
      <c r="D176" s="240"/>
      <c r="E176" s="247"/>
      <c r="F176" s="248"/>
      <c r="G176" s="245"/>
      <c r="H176" s="245"/>
      <c r="I176" s="245"/>
      <c r="J176" s="245"/>
      <c r="K176" s="245"/>
      <c r="L176" s="239"/>
      <c r="M176" s="292"/>
      <c r="N176" s="288"/>
      <c r="O176" s="288"/>
      <c r="P176" s="379"/>
      <c r="Q176" s="362"/>
      <c r="R176" s="288"/>
      <c r="S176" s="288"/>
      <c r="T176" s="288"/>
      <c r="U176" s="288"/>
      <c r="W176" s="375"/>
      <c r="X176" s="375"/>
      <c r="Y176" s="375"/>
      <c r="Z176" s="380"/>
      <c r="AA176" s="377"/>
      <c r="AB176" s="312"/>
      <c r="AC176" s="312"/>
      <c r="AD176" s="312"/>
      <c r="AE176" s="312"/>
    </row>
    <row r="177" spans="1:31" s="207" customFormat="1">
      <c r="A177" s="238" t="s">
        <v>310</v>
      </c>
      <c r="B177" s="253"/>
      <c r="C177" s="240"/>
      <c r="D177" s="240"/>
      <c r="E177" s="239"/>
      <c r="F177" s="240"/>
      <c r="G177" s="245"/>
      <c r="H177" s="245"/>
      <c r="I177" s="245"/>
      <c r="J177" s="245"/>
      <c r="K177" s="245"/>
      <c r="L177" s="239"/>
      <c r="M177" s="288"/>
      <c r="N177" s="288"/>
      <c r="O177" s="288"/>
      <c r="P177" s="288"/>
      <c r="Q177" s="288"/>
      <c r="R177" s="288"/>
      <c r="S177" s="288"/>
      <c r="T177" s="288"/>
      <c r="U177" s="288"/>
      <c r="W177" s="375"/>
      <c r="X177" s="375"/>
      <c r="Y177" s="375"/>
      <c r="Z177" s="380"/>
      <c r="AA177" s="377"/>
      <c r="AB177" s="312"/>
      <c r="AC177" s="312"/>
      <c r="AD177" s="312"/>
      <c r="AE177" s="312"/>
    </row>
    <row r="178" spans="1:31" s="207" customFormat="1">
      <c r="B178" s="241" t="str">
        <f ca="1">"Provided that the Customer Service Representative will receive an additional "&amp;TEXT(Q178,"$0.000")&amp;" hour when assigned as an Acting Supervisor at the Impound Lot."</f>
        <v>Provided that the Customer Service Representative will receive an additional $2.058 hour when assigned as an Acting Supervisor at the Impound Lot.</v>
      </c>
      <c r="C178" s="240"/>
      <c r="D178" s="240"/>
      <c r="E178" s="240"/>
      <c r="F178" s="239"/>
      <c r="G178" s="245"/>
      <c r="H178" s="245"/>
      <c r="I178" s="245"/>
      <c r="J178" s="245"/>
      <c r="K178" s="245"/>
      <c r="L178" s="239"/>
      <c r="M178" s="292" t="s">
        <v>588</v>
      </c>
      <c r="N178" s="288" t="s">
        <v>602</v>
      </c>
      <c r="O178" s="288"/>
      <c r="P178" s="379" t="s">
        <v>608</v>
      </c>
      <c r="Q178" s="362" cm="1">
        <f t="array" aca="1" ref="Q178" ca="1">ROUND(IF($M178="Y",VLOOKUP(N178,INDIRECT($O$3),Q$8,0)*INDIRECT($N$2),VLOOKUP(N178,INDIRECT($O$3),Q$8,0)),3)</f>
        <v>2.0579999999999998</v>
      </c>
      <c r="R178" s="288"/>
      <c r="S178" s="288"/>
      <c r="T178" s="288"/>
      <c r="U178" s="288"/>
      <c r="W178" s="375" t="str">
        <f t="shared" ref="W178:X178" si="155">M178</f>
        <v>Y</v>
      </c>
      <c r="X178" s="375" t="str">
        <f t="shared" si="155"/>
        <v>CAFLDS</v>
      </c>
      <c r="Y178" s="375"/>
      <c r="Z178" s="380" t="str">
        <f t="shared" ref="Z178:AA178" si="156">P178</f>
        <v>TL-Lead Prem (Substitute)-CAF</v>
      </c>
      <c r="AA178" s="377">
        <f t="shared" ca="1" si="156"/>
        <v>2.0579999999999998</v>
      </c>
      <c r="AB178" s="312"/>
      <c r="AC178" s="312"/>
      <c r="AD178" s="312"/>
      <c r="AE178" s="312"/>
    </row>
    <row r="179" spans="1:31">
      <c r="A179" s="241"/>
      <c r="B179" s="253"/>
      <c r="C179" s="239"/>
      <c r="D179" s="240"/>
      <c r="E179" s="239"/>
      <c r="F179" s="239"/>
      <c r="G179" s="245"/>
      <c r="H179" s="245"/>
      <c r="I179" s="245"/>
      <c r="J179" s="245"/>
      <c r="K179" s="245"/>
      <c r="L179" s="239"/>
      <c r="M179" s="293"/>
      <c r="W179" s="375"/>
      <c r="X179" s="375"/>
      <c r="Y179" s="375"/>
      <c r="Z179" s="380"/>
      <c r="AA179" s="377"/>
    </row>
    <row r="180" spans="1:31" s="207" customFormat="1">
      <c r="A180" s="238" t="s">
        <v>311</v>
      </c>
      <c r="B180" s="253"/>
      <c r="C180" s="239"/>
      <c r="D180" s="240"/>
      <c r="E180" s="239"/>
      <c r="F180" s="239"/>
      <c r="G180" s="245"/>
      <c r="H180" s="245"/>
      <c r="I180" s="245"/>
      <c r="J180" s="245"/>
      <c r="K180" s="245"/>
      <c r="L180" s="239"/>
      <c r="M180" s="292"/>
      <c r="N180" s="288"/>
      <c r="O180" s="288"/>
      <c r="P180" s="288"/>
      <c r="Q180" s="288"/>
      <c r="R180" s="288"/>
      <c r="S180" s="288"/>
      <c r="T180" s="288"/>
      <c r="U180" s="288"/>
      <c r="W180" s="375"/>
      <c r="X180" s="375"/>
      <c r="Y180" s="375"/>
      <c r="Z180" s="380"/>
      <c r="AA180" s="377"/>
      <c r="AB180" s="312"/>
      <c r="AC180" s="312"/>
      <c r="AD180" s="312"/>
      <c r="AE180" s="312"/>
    </row>
    <row r="181" spans="1:31" s="207" customFormat="1">
      <c r="B181" s="241" t="s">
        <v>712</v>
      </c>
      <c r="C181" s="253"/>
      <c r="D181" s="240"/>
      <c r="E181" s="239"/>
      <c r="F181" s="239"/>
      <c r="G181" s="245"/>
      <c r="H181" s="245"/>
      <c r="I181" s="245"/>
      <c r="J181" s="245"/>
      <c r="K181" s="245"/>
      <c r="L181" s="239"/>
      <c r="M181" s="292"/>
      <c r="N181" s="288"/>
      <c r="O181" s="288"/>
      <c r="P181" s="288"/>
      <c r="Q181" s="288"/>
      <c r="R181" s="288"/>
      <c r="S181" s="288"/>
      <c r="T181" s="288"/>
      <c r="U181" s="288"/>
      <c r="W181" s="375"/>
      <c r="X181" s="375"/>
      <c r="Y181" s="375"/>
      <c r="Z181" s="380"/>
      <c r="AA181" s="377"/>
      <c r="AB181" s="312"/>
      <c r="AC181" s="312"/>
      <c r="AD181" s="312"/>
      <c r="AE181" s="312"/>
    </row>
    <row r="182" spans="1:31" s="207" customFormat="1">
      <c r="B182" s="241" t="str">
        <f ca="1">"Assessors who achieve and maintain an Accredited Minnesota Assessor (AMA) designation shall be paid an additional "&amp;TEXT(Q182,"$0.000")&amp;"  per hour."</f>
        <v>Assessors who achieve and maintain an Accredited Minnesota Assessor (AMA) designation shall be paid an additional $1.259  per hour.</v>
      </c>
      <c r="C182" s="239"/>
      <c r="D182" s="240"/>
      <c r="E182" s="239"/>
      <c r="F182" s="239"/>
      <c r="G182" s="245"/>
      <c r="H182" s="245"/>
      <c r="I182" s="245"/>
      <c r="J182" s="245"/>
      <c r="K182" s="245"/>
      <c r="L182" s="239"/>
      <c r="M182" s="292" t="s">
        <v>588</v>
      </c>
      <c r="N182" s="379" t="s">
        <v>603</v>
      </c>
      <c r="O182" s="288"/>
      <c r="P182" s="379" t="s">
        <v>609</v>
      </c>
      <c r="Q182" s="362" cm="1">
        <f t="array" aca="1" ref="Q182" ca="1">ROUND(IF($M182="Y",VLOOKUP(N182,INDIRECT($O$3),Q$8,0)*INDIRECT($N$2),VLOOKUP(N182,INDIRECT($O$3),Q$8,0)),3)</f>
        <v>1.2589999999999999</v>
      </c>
      <c r="R182" s="288"/>
      <c r="S182" s="288"/>
      <c r="T182" s="288"/>
      <c r="U182" s="288"/>
      <c r="W182" s="375" t="str">
        <f t="shared" ref="W182:X182" si="157">M182</f>
        <v>Y</v>
      </c>
      <c r="X182" s="375" t="str">
        <f t="shared" si="157"/>
        <v>CAFAMA</v>
      </c>
      <c r="Y182" s="375"/>
      <c r="Z182" s="380" t="str">
        <f t="shared" ref="Z182:AA182" si="158">P182</f>
        <v>Accredited Minnesota Assessor</v>
      </c>
      <c r="AA182" s="377">
        <f t="shared" ca="1" si="158"/>
        <v>1.2589999999999999</v>
      </c>
      <c r="AB182" s="312"/>
      <c r="AC182" s="312"/>
      <c r="AD182" s="312"/>
      <c r="AE182" s="312"/>
    </row>
    <row r="183" spans="1:31">
      <c r="A183" s="239"/>
      <c r="B183" s="256"/>
      <c r="C183" s="239"/>
      <c r="D183" s="240"/>
      <c r="E183" s="239"/>
      <c r="F183" s="239"/>
      <c r="G183" s="245"/>
      <c r="H183" s="245"/>
      <c r="I183" s="245"/>
      <c r="J183" s="245"/>
      <c r="K183" s="245"/>
      <c r="L183" s="239"/>
      <c r="M183" s="293"/>
      <c r="W183" s="375"/>
      <c r="X183" s="375"/>
      <c r="Y183" s="375"/>
      <c r="Z183" s="380"/>
      <c r="AA183" s="377"/>
    </row>
    <row r="184" spans="1:31" s="207" customFormat="1">
      <c r="B184" s="241" t="s">
        <v>623</v>
      </c>
      <c r="C184" s="239"/>
      <c r="D184" s="240"/>
      <c r="E184" s="239"/>
      <c r="F184" s="239"/>
      <c r="G184" s="245"/>
      <c r="H184" s="245"/>
      <c r="I184" s="245"/>
      <c r="J184" s="245"/>
      <c r="K184" s="245"/>
      <c r="L184" s="239"/>
      <c r="M184" s="292" t="s">
        <v>588</v>
      </c>
      <c r="N184" s="379" t="s">
        <v>611</v>
      </c>
      <c r="O184" s="288"/>
      <c r="P184" s="379" t="s">
        <v>610</v>
      </c>
      <c r="Q184" s="362" cm="1">
        <f t="array" aca="1" ref="Q184" ca="1">ROUND(IF($M184="Y",VLOOKUP(N184,INDIRECT($O$3),Q$8,0)*INDIRECT($N$2),VLOOKUP(N184,INDIRECT($O$3),Q$8,0)),3)</f>
        <v>2.7029999999999998</v>
      </c>
      <c r="R184" s="288"/>
      <c r="S184" s="288"/>
      <c r="T184" s="288"/>
      <c r="U184" s="288"/>
      <c r="W184" s="375" t="str">
        <f t="shared" ref="W184:X185" si="159">M184</f>
        <v>Y</v>
      </c>
      <c r="X184" s="375" t="str">
        <f t="shared" si="159"/>
        <v>CAFSAM</v>
      </c>
      <c r="Y184" s="375"/>
      <c r="Z184" s="380" t="str">
        <f t="shared" ref="Z184:AA185" si="160">P184</f>
        <v>Senior Accredited MN Assessor</v>
      </c>
      <c r="AA184" s="377">
        <f t="shared" ca="1" si="160"/>
        <v>2.7029999999999998</v>
      </c>
      <c r="AB184" s="312"/>
      <c r="AC184" s="312"/>
      <c r="AD184" s="312"/>
      <c r="AE184" s="312"/>
    </row>
    <row r="185" spans="1:31" s="207" customFormat="1">
      <c r="A185" s="239"/>
      <c r="B185" s="241" t="str">
        <f ca="1">"the International Association of Assessing Officers shall be paid an additional "&amp;TEXT(Q184,"$0.000")&amp;" per hour."</f>
        <v>the International Association of Assessing Officers shall be paid an additional $2.703 per hour.</v>
      </c>
      <c r="C185" s="239"/>
      <c r="D185" s="240"/>
      <c r="E185" s="239"/>
      <c r="F185" s="239"/>
      <c r="G185" s="245"/>
      <c r="H185" s="245"/>
      <c r="I185" s="245"/>
      <c r="J185" s="245"/>
      <c r="K185" s="245"/>
      <c r="L185" s="239"/>
      <c r="M185" s="292" t="s">
        <v>588</v>
      </c>
      <c r="N185" s="379" t="s">
        <v>613</v>
      </c>
      <c r="O185" s="288"/>
      <c r="P185" s="379" t="s">
        <v>612</v>
      </c>
      <c r="Q185" s="288">
        <f ca="1">Q184</f>
        <v>2.7029999999999998</v>
      </c>
      <c r="R185" s="288"/>
      <c r="S185" s="288"/>
      <c r="T185" s="288"/>
      <c r="U185" s="288"/>
      <c r="W185" s="375" t="str">
        <f t="shared" si="159"/>
        <v>Y</v>
      </c>
      <c r="X185" s="375" t="str">
        <f t="shared" si="159"/>
        <v>CAFCAE</v>
      </c>
      <c r="Y185" s="375"/>
      <c r="Z185" s="380" t="str">
        <f t="shared" si="160"/>
        <v>Certified Assessment Evaluator</v>
      </c>
      <c r="AA185" s="377">
        <f t="shared" ca="1" si="160"/>
        <v>2.7029999999999998</v>
      </c>
      <c r="AB185" s="312"/>
      <c r="AC185" s="312"/>
      <c r="AD185" s="312"/>
      <c r="AE185" s="312"/>
    </row>
    <row r="186" spans="1:31" s="207" customFormat="1">
      <c r="A186" s="239"/>
      <c r="B186" s="256" t="s">
        <v>317</v>
      </c>
      <c r="C186" s="239"/>
      <c r="D186" s="240"/>
      <c r="E186" s="239"/>
      <c r="F186" s="239"/>
      <c r="G186" s="245"/>
      <c r="H186" s="245"/>
      <c r="I186" s="245"/>
      <c r="J186" s="245"/>
      <c r="K186" s="245"/>
      <c r="L186" s="249"/>
      <c r="M186" s="292"/>
      <c r="N186" s="288"/>
      <c r="O186" s="288"/>
      <c r="P186" s="288"/>
      <c r="Q186" s="288"/>
      <c r="R186" s="288"/>
      <c r="S186" s="288"/>
      <c r="T186" s="288"/>
      <c r="U186" s="288"/>
      <c r="W186" s="375"/>
      <c r="X186" s="375"/>
      <c r="Y186" s="375"/>
      <c r="Z186" s="380"/>
      <c r="AA186" s="377"/>
      <c r="AB186" s="312"/>
      <c r="AC186" s="312"/>
      <c r="AD186" s="312"/>
      <c r="AE186" s="312"/>
    </row>
    <row r="187" spans="1:31" s="207" customFormat="1">
      <c r="A187" s="239"/>
      <c r="B187" s="253"/>
      <c r="C187" s="239"/>
      <c r="D187" s="240"/>
      <c r="E187" s="239"/>
      <c r="F187" s="239"/>
      <c r="G187" s="245"/>
      <c r="H187" s="245"/>
      <c r="I187" s="245"/>
      <c r="J187" s="245"/>
      <c r="K187" s="245"/>
      <c r="L187" s="239"/>
      <c r="M187" s="292"/>
      <c r="N187" s="288"/>
      <c r="O187" s="288"/>
      <c r="P187" s="288"/>
      <c r="Q187" s="288"/>
      <c r="R187" s="288"/>
      <c r="S187" s="288"/>
      <c r="T187" s="288"/>
      <c r="U187" s="288"/>
      <c r="W187" s="375"/>
      <c r="X187" s="375"/>
      <c r="Y187" s="375"/>
      <c r="Z187" s="380"/>
      <c r="AA187" s="377"/>
      <c r="AB187" s="312"/>
      <c r="AC187" s="312"/>
      <c r="AD187" s="312"/>
      <c r="AE187" s="312"/>
    </row>
    <row r="188" spans="1:31">
      <c r="A188" s="384" t="s">
        <v>687</v>
      </c>
      <c r="M188" s="289" t="s">
        <v>588</v>
      </c>
      <c r="N188" s="379" t="s">
        <v>615</v>
      </c>
      <c r="P188" s="379" t="s">
        <v>614</v>
      </c>
      <c r="Q188" s="362" cm="1">
        <f t="array" aca="1" ref="Q188" ca="1">ROUND(IF($M188="Y",VLOOKUP(N188,INDIRECT($O$3),Q$8,0)*INDIRECT($N$2),VLOOKUP(N188,INDIRECT($O$3),Q$8,0)),3)</f>
        <v>10.384</v>
      </c>
      <c r="W188" s="375" t="str">
        <f t="shared" ref="W188:X188" si="161">M188</f>
        <v>Y</v>
      </c>
      <c r="X188" s="375" t="str">
        <f t="shared" si="161"/>
        <v>CAFBIL</v>
      </c>
      <c r="Y188" s="375"/>
      <c r="Z188" s="380" t="str">
        <f t="shared" ref="Z188:AA188" si="162">P188</f>
        <v>Bi-lingual Premium Pay</v>
      </c>
      <c r="AA188" s="377">
        <f t="shared" ca="1" si="162"/>
        <v>10.384</v>
      </c>
    </row>
    <row r="189" spans="1:31">
      <c r="B189" s="388" t="s">
        <v>688</v>
      </c>
      <c r="Q189" s="362"/>
    </row>
    <row r="190" spans="1:31">
      <c r="B190" s="388" t="str">
        <f ca="1">TEXT(Q188,"$###.000")&amp;" per day when assigned and used."</f>
        <v>$10.384 per day when assigned and used.</v>
      </c>
      <c r="Q190" s="362"/>
    </row>
    <row r="192" spans="1:31">
      <c r="B192" s="207" t="s">
        <v>724</v>
      </c>
      <c r="L192" s="207" t="s">
        <v>725</v>
      </c>
    </row>
  </sheetData>
  <sheetProtection sheet="1" autoFilter="0"/>
  <autoFilter ref="A9:L151" xr:uid="{0FF2353D-0E54-44CF-A6E6-F77654080815}"/>
  <sortState xmlns:xlrd2="http://schemas.microsoft.com/office/spreadsheetml/2017/richdata2" ref="A10:AE151">
    <sortCondition ref="D10:D151"/>
  </sortState>
  <mergeCells count="4">
    <mergeCell ref="A2:K2"/>
    <mergeCell ref="B8:F8"/>
    <mergeCell ref="A3:E3"/>
    <mergeCell ref="A1:D1"/>
  </mergeCells>
  <conditionalFormatting sqref="G10:K151">
    <cfRule type="cellIs" dxfId="34" priority="1" operator="equal">
      <formula>0</formula>
    </cfRule>
    <cfRule type="cellIs" dxfId="33" priority="2" operator="greaterThanOrEqual">
      <formula>100</formula>
    </cfRule>
    <cfRule type="cellIs" dxfId="32" priority="3" operator="lessThan">
      <formula>100</formula>
    </cfRule>
  </conditionalFormatting>
  <pageMargins left="0.25" right="0.25" top="0.75" bottom="0.75" header="0.3" footer="0.3"/>
  <pageSetup paperSize="5"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A862E-82FD-4CCB-ACFB-686F87A12B05}">
  <sheetPr codeName="Sheet15">
    <tabColor theme="1"/>
  </sheetPr>
  <dimension ref="A1:AE192"/>
  <sheetViews>
    <sheetView showGridLines="0" topLeftCell="E118" zoomScale="85" zoomScaleNormal="85" workbookViewId="0">
      <selection activeCell="Q140" sqref="Q140"/>
    </sheetView>
  </sheetViews>
  <sheetFormatPr defaultColWidth="9.28515625" defaultRowHeight="15.75"/>
  <cols>
    <col min="1" max="1" width="8.5703125" style="207" customWidth="1"/>
    <col min="2" max="2" width="9.7109375" style="385" customWidth="1"/>
    <col min="3" max="3" width="6" style="207" customWidth="1"/>
    <col min="4" max="4" width="50.42578125" style="386" bestFit="1" customWidth="1"/>
    <col min="5" max="5" width="7.7109375" style="207" customWidth="1"/>
    <col min="6" max="6" width="8.7109375" style="207" bestFit="1" customWidth="1"/>
    <col min="7" max="10" width="11.5703125" style="387" bestFit="1" customWidth="1"/>
    <col min="11" max="11" width="13.28515625" style="387" bestFit="1" customWidth="1"/>
    <col min="12" max="12" width="11.5703125" style="207" bestFit="1" customWidth="1"/>
    <col min="13" max="13" width="13.85546875" style="289" bestFit="1" customWidth="1"/>
    <col min="14" max="14" width="15.5703125" style="289" bestFit="1" customWidth="1"/>
    <col min="15" max="15" width="16" style="290" bestFit="1" customWidth="1"/>
    <col min="16" max="16" width="50.42578125" style="290" bestFit="1" customWidth="1"/>
    <col min="17" max="20" width="12.7109375" style="289" bestFit="1" customWidth="1"/>
    <col min="21" max="21" width="13.28515625" style="289" bestFit="1" customWidth="1"/>
    <col min="22" max="22" width="9.28515625" style="206" hidden="1" customWidth="1"/>
    <col min="23" max="23" width="13.85546875" style="313" bestFit="1" customWidth="1"/>
    <col min="24" max="24" width="15.5703125" style="313" bestFit="1" customWidth="1"/>
    <col min="25" max="25" width="16" style="313" bestFit="1" customWidth="1"/>
    <col min="26" max="26" width="50.42578125" style="313" bestFit="1" customWidth="1"/>
    <col min="27" max="30" width="12.7109375" style="313" bestFit="1" customWidth="1"/>
    <col min="31" max="31" width="13.28515625" style="313" bestFit="1" customWidth="1"/>
    <col min="32" max="34" width="9.28515625" style="206" customWidth="1"/>
    <col min="35" max="16384" width="9.28515625" style="206"/>
  </cols>
  <sheetData>
    <row r="1" spans="1:31">
      <c r="A1" s="455" t="s">
        <v>718</v>
      </c>
      <c r="B1" s="455"/>
      <c r="C1" s="455"/>
      <c r="D1" s="455"/>
    </row>
    <row r="2" spans="1:31">
      <c r="A2" s="456" t="s">
        <v>691</v>
      </c>
      <c r="B2" s="457"/>
      <c r="C2" s="457"/>
      <c r="D2" s="457"/>
      <c r="E2" s="457"/>
      <c r="F2" s="457"/>
      <c r="G2" s="457"/>
      <c r="H2" s="457"/>
      <c r="I2" s="457"/>
      <c r="J2" s="457"/>
      <c r="K2" s="457"/>
      <c r="L2" s="333"/>
      <c r="M2" s="293"/>
      <c r="N2" s="289" t="s">
        <v>634</v>
      </c>
      <c r="O2" s="334">
        <v>1.0075000000000001</v>
      </c>
    </row>
    <row r="3" spans="1:31" s="49" customFormat="1" ht="15.75" customHeight="1">
      <c r="A3" s="456" t="s">
        <v>642</v>
      </c>
      <c r="B3" s="456"/>
      <c r="C3" s="456"/>
      <c r="D3" s="456"/>
      <c r="E3" s="456"/>
      <c r="F3" s="335"/>
      <c r="G3" s="335"/>
      <c r="H3" s="335"/>
      <c r="I3" s="335"/>
      <c r="J3" s="335"/>
      <c r="K3" s="335"/>
      <c r="L3" s="336"/>
      <c r="M3" s="337"/>
      <c r="N3" s="338" t="s">
        <v>616</v>
      </c>
      <c r="O3" s="339" t="s">
        <v>632</v>
      </c>
      <c r="P3" s="339"/>
      <c r="Q3" s="338"/>
      <c r="R3" s="338"/>
      <c r="S3" s="338"/>
      <c r="T3" s="338"/>
      <c r="U3" s="338"/>
      <c r="W3" s="340"/>
      <c r="X3" s="340"/>
      <c r="Y3" s="340"/>
      <c r="Z3" s="340"/>
      <c r="AA3" s="340"/>
      <c r="AB3" s="340"/>
      <c r="AC3" s="340"/>
      <c r="AD3" s="340"/>
      <c r="AE3" s="340"/>
    </row>
    <row r="4" spans="1:31" s="49" customFormat="1" ht="18.75" customHeight="1">
      <c r="A4" s="341" t="s">
        <v>655</v>
      </c>
      <c r="B4" s="335"/>
      <c r="C4" s="335"/>
      <c r="D4" s="404"/>
      <c r="E4" s="335"/>
      <c r="F4" s="335"/>
      <c r="G4" s="335"/>
      <c r="H4" s="335"/>
      <c r="I4" s="335"/>
      <c r="J4" s="335"/>
      <c r="K4" s="335"/>
      <c r="L4" s="336"/>
      <c r="M4" s="337"/>
      <c r="N4" s="338"/>
      <c r="O4" s="339"/>
      <c r="P4" s="339"/>
      <c r="Q4" s="338"/>
      <c r="R4" s="338"/>
      <c r="S4" s="338"/>
      <c r="T4" s="338"/>
      <c r="U4" s="338"/>
      <c r="W4" s="340"/>
      <c r="X4" s="340"/>
      <c r="Y4" s="340"/>
      <c r="Z4" s="340"/>
      <c r="AA4" s="340"/>
      <c r="AB4" s="340"/>
      <c r="AC4" s="340"/>
      <c r="AD4" s="340"/>
      <c r="AE4" s="340"/>
    </row>
    <row r="5" spans="1:31" s="49" customFormat="1">
      <c r="A5" s="397" t="s">
        <v>733</v>
      </c>
      <c r="B5" s="335"/>
      <c r="C5" s="335"/>
      <c r="D5" s="404"/>
      <c r="E5" s="335"/>
      <c r="F5" s="335"/>
      <c r="G5" s="335"/>
      <c r="H5" s="335"/>
      <c r="I5" s="335"/>
      <c r="J5" s="335"/>
      <c r="K5" s="335"/>
      <c r="L5" s="336"/>
      <c r="M5" s="337"/>
      <c r="N5" s="338"/>
      <c r="O5" s="339"/>
      <c r="P5" s="339"/>
      <c r="Q5" s="338"/>
      <c r="R5" s="338"/>
      <c r="S5" s="338"/>
      <c r="T5" s="338"/>
      <c r="U5" s="338"/>
      <c r="W5" s="340"/>
      <c r="X5" s="340"/>
      <c r="Y5" s="340"/>
      <c r="Z5" s="340"/>
      <c r="AA5" s="340"/>
      <c r="AB5" s="340"/>
      <c r="AC5" s="340"/>
      <c r="AD5" s="340"/>
      <c r="AE5" s="340"/>
    </row>
    <row r="6" spans="1:31" s="49" customFormat="1">
      <c r="L6" s="336"/>
      <c r="M6" s="337"/>
      <c r="N6" s="338"/>
      <c r="O6" s="339"/>
      <c r="P6" s="339"/>
      <c r="Q6" s="338"/>
      <c r="R6" s="338"/>
      <c r="S6" s="338"/>
      <c r="T6" s="338"/>
      <c r="U6" s="338"/>
      <c r="W6" s="340"/>
      <c r="X6" s="340"/>
      <c r="Y6" s="340"/>
      <c r="Z6" s="340"/>
      <c r="AA6" s="340"/>
      <c r="AB6" s="340"/>
      <c r="AC6" s="340"/>
      <c r="AD6" s="340"/>
      <c r="AE6" s="340"/>
    </row>
    <row r="7" spans="1:31" s="49" customFormat="1">
      <c r="A7" s="323"/>
      <c r="B7" s="342"/>
      <c r="C7" s="342"/>
      <c r="D7" s="405"/>
      <c r="E7" s="342"/>
      <c r="F7" s="342"/>
      <c r="G7" s="342"/>
      <c r="H7" s="342"/>
      <c r="I7" s="342"/>
      <c r="J7" s="342"/>
      <c r="K7" s="342"/>
      <c r="L7" s="336"/>
      <c r="M7" s="337"/>
      <c r="N7" s="338"/>
      <c r="O7" s="339"/>
      <c r="P7" s="339"/>
      <c r="Q7" s="338"/>
      <c r="R7" s="338"/>
      <c r="S7" s="338"/>
      <c r="T7" s="338"/>
      <c r="U7" s="338"/>
      <c r="W7" s="340"/>
      <c r="X7" s="340"/>
      <c r="Y7" s="340"/>
      <c r="Z7" s="340"/>
      <c r="AA7" s="340"/>
      <c r="AB7" s="340"/>
      <c r="AC7" s="340"/>
      <c r="AD7" s="340"/>
      <c r="AE7" s="340"/>
    </row>
    <row r="8" spans="1:31">
      <c r="A8" s="343"/>
      <c r="B8" s="458"/>
      <c r="C8" s="458"/>
      <c r="D8" s="458"/>
      <c r="E8" s="458"/>
      <c r="F8" s="458"/>
      <c r="G8" s="344"/>
      <c r="H8" s="344"/>
      <c r="I8" s="344"/>
      <c r="J8" s="344"/>
      <c r="K8" s="344"/>
      <c r="L8" s="239"/>
      <c r="M8" s="293"/>
      <c r="Q8" s="289">
        <v>4</v>
      </c>
      <c r="R8" s="289">
        <v>5</v>
      </c>
      <c r="S8" s="289">
        <v>6</v>
      </c>
      <c r="T8" s="289">
        <v>7</v>
      </c>
      <c r="U8" s="289">
        <v>8</v>
      </c>
    </row>
    <row r="9" spans="1:31" ht="47.25">
      <c r="A9" s="345" t="s">
        <v>8</v>
      </c>
      <c r="B9" s="346" t="s">
        <v>9</v>
      </c>
      <c r="C9" s="345" t="s">
        <v>360</v>
      </c>
      <c r="D9" s="406" t="s">
        <v>10</v>
      </c>
      <c r="E9" s="345" t="s">
        <v>359</v>
      </c>
      <c r="F9" s="345" t="s">
        <v>12</v>
      </c>
      <c r="G9" s="348" t="s">
        <v>366</v>
      </c>
      <c r="H9" s="348" t="s">
        <v>14</v>
      </c>
      <c r="I9" s="348" t="s">
        <v>15</v>
      </c>
      <c r="J9" s="348" t="s">
        <v>16</v>
      </c>
      <c r="K9" s="348" t="s">
        <v>367</v>
      </c>
      <c r="L9" s="321"/>
      <c r="M9" s="349" t="s">
        <v>587</v>
      </c>
      <c r="N9" s="350" t="s">
        <v>8</v>
      </c>
      <c r="O9" s="350" t="s">
        <v>9</v>
      </c>
      <c r="P9" s="351" t="s">
        <v>10</v>
      </c>
      <c r="Q9" s="352" t="s">
        <v>366</v>
      </c>
      <c r="R9" s="352" t="s">
        <v>14</v>
      </c>
      <c r="S9" s="352" t="s">
        <v>15</v>
      </c>
      <c r="T9" s="352" t="s">
        <v>16</v>
      </c>
      <c r="U9" s="352" t="s">
        <v>367</v>
      </c>
      <c r="W9" s="353" t="s">
        <v>587</v>
      </c>
      <c r="X9" s="354" t="s">
        <v>8</v>
      </c>
      <c r="Y9" s="354" t="s">
        <v>9</v>
      </c>
      <c r="Z9" s="355" t="s">
        <v>10</v>
      </c>
      <c r="AA9" s="356" t="s">
        <v>366</v>
      </c>
      <c r="AB9" s="356" t="s">
        <v>14</v>
      </c>
      <c r="AC9" s="356" t="s">
        <v>15</v>
      </c>
      <c r="AD9" s="356" t="s">
        <v>16</v>
      </c>
      <c r="AE9" s="356" t="s">
        <v>367</v>
      </c>
    </row>
    <row r="10" spans="1:31">
      <c r="A10" s="357" t="s">
        <v>110</v>
      </c>
      <c r="B10" s="358" t="s">
        <v>664</v>
      </c>
      <c r="C10" s="357" t="s">
        <v>43</v>
      </c>
      <c r="D10" s="407" t="s">
        <v>662</v>
      </c>
      <c r="E10" s="357">
        <v>311</v>
      </c>
      <c r="F10" s="357">
        <v>6</v>
      </c>
      <c r="G10" s="360">
        <f t="shared" ref="G10:G43" ca="1" si="0">Q10</f>
        <v>29.445</v>
      </c>
      <c r="H10" s="360">
        <f t="shared" ref="H10:H43" ca="1" si="1">R10</f>
        <v>30.919</v>
      </c>
      <c r="I10" s="360">
        <f t="shared" ref="I10:I43" ca="1" si="2">S10</f>
        <v>32.463999999999999</v>
      </c>
      <c r="J10" s="360">
        <f t="shared" ref="J10:J43" ca="1" si="3">T10</f>
        <v>34.087000000000003</v>
      </c>
      <c r="K10" s="360">
        <f t="shared" ref="K10:K43" ca="1" si="4">U10</f>
        <v>35.790999999999997</v>
      </c>
      <c r="L10" s="321"/>
      <c r="M10" s="293" t="s">
        <v>588</v>
      </c>
      <c r="N10" s="289" t="str">
        <f t="shared" ref="N10:N43" si="5">A10</f>
        <v>02845C</v>
      </c>
      <c r="O10" s="361" t="str">
        <f t="shared" ref="O10:O43" si="6">B10</f>
        <v>141</v>
      </c>
      <c r="P10" s="290" t="str">
        <f t="shared" ref="P10:P43" si="7">D10</f>
        <v xml:space="preserve">311 Customer Service Agent I </v>
      </c>
      <c r="Q10" s="362" cm="1">
        <f t="array" aca="1" ref="Q10" ca="1">ROUND(IF($M10="Y",VLOOKUP($N10,INDIRECT($O$3),Q$8,0)*INDIRECT($N$2),VLOOKUP($N10,INDIRECT($O$3),Q$8,0)),IF(LEFT($C10,1)="N",3,0))</f>
        <v>29.445</v>
      </c>
      <c r="R10" s="362" cm="1">
        <f t="array" aca="1" ref="R10" ca="1">ROUND(IF($M10="Y",VLOOKUP($N10,INDIRECT($O$3),R$8,0)*INDIRECT($N$2),VLOOKUP($N10,INDIRECT($O$3),R$8,0)),IF(LEFT($C10,1)="N",3,0))</f>
        <v>30.919</v>
      </c>
      <c r="S10" s="362" cm="1">
        <f t="array" aca="1" ref="S10" ca="1">ROUND(IF($M10="Y",VLOOKUP($N10,INDIRECT($O$3),S$8,0)*INDIRECT($N$2),VLOOKUP($N10,INDIRECT($O$3),S$8,0)),IF(LEFT($C10,1)="N",3,0))</f>
        <v>32.463999999999999</v>
      </c>
      <c r="T10" s="362" cm="1">
        <f t="array" aca="1" ref="T10" ca="1">ROUND(IF($M10="Y",VLOOKUP($N10,INDIRECT($O$3),T$8,0)*INDIRECT($N$2),VLOOKUP($N10,INDIRECT($O$3),T$8,0)),IF(LEFT($C10,1)="N",3,0))</f>
        <v>34.087000000000003</v>
      </c>
      <c r="U10" s="362" cm="1">
        <f t="array" aca="1" ref="U10" ca="1">ROUND(IF($M10="Y",VLOOKUP($N10,INDIRECT($O$3),U$8,0)*INDIRECT($N$2),VLOOKUP($N10,INDIRECT($O$3),U$8,0)),IF(LEFT($C10,1)="N",3,0))</f>
        <v>35.790999999999997</v>
      </c>
      <c r="W10" s="363" t="str">
        <f t="shared" ref="W10:W20" si="8">M10</f>
        <v>Y</v>
      </c>
      <c r="X10" s="313" t="str">
        <f t="shared" ref="X10:X20" si="9">N10</f>
        <v>02845C</v>
      </c>
      <c r="Y10" s="364" t="str">
        <f t="shared" ref="Y10:Y20" si="10">O10</f>
        <v>141</v>
      </c>
      <c r="Z10" s="313" t="str">
        <f t="shared" ref="Z10:Z20" si="11">P10</f>
        <v xml:space="preserve">311 Customer Service Agent I </v>
      </c>
      <c r="AA10" s="365">
        <f t="shared" ref="AA10:AA20" ca="1" si="12">IF(LEFT($C10,1)="N",Q10,ROUNDUP(Q10/2080,3))</f>
        <v>29.445</v>
      </c>
      <c r="AB10" s="365">
        <f t="shared" ref="AB10:AB20" ca="1" si="13">IF(LEFT($C10,1)="N",R10,ROUNDUP(R10/2080,3))</f>
        <v>30.919</v>
      </c>
      <c r="AC10" s="365">
        <f t="shared" ref="AC10:AC20" ca="1" si="14">IF(LEFT($C10,1)="N",S10,ROUNDUP(S10/2080,3))</f>
        <v>32.463999999999999</v>
      </c>
      <c r="AD10" s="365">
        <f t="shared" ref="AD10:AD20" ca="1" si="15">IF(LEFT($C10,1)="N",T10,ROUNDUP(T10/2080,3))</f>
        <v>34.087000000000003</v>
      </c>
      <c r="AE10" s="365">
        <f t="shared" ref="AE10:AE20" ca="1" si="16">IF(LEFT($C10,1)="N",U10,ROUNDUP(U10/2080,3))</f>
        <v>35.790999999999997</v>
      </c>
    </row>
    <row r="11" spans="1:31">
      <c r="A11" s="357" t="s">
        <v>112</v>
      </c>
      <c r="B11" s="358" t="s">
        <v>66</v>
      </c>
      <c r="C11" s="357" t="s">
        <v>43</v>
      </c>
      <c r="D11" s="407" t="s">
        <v>663</v>
      </c>
      <c r="E11" s="357">
        <v>326</v>
      </c>
      <c r="F11" s="357">
        <v>7</v>
      </c>
      <c r="G11" s="360">
        <f t="shared" ca="1" si="0"/>
        <v>30.58</v>
      </c>
      <c r="H11" s="360">
        <f t="shared" ca="1" si="1"/>
        <v>32.109000000000002</v>
      </c>
      <c r="I11" s="360">
        <f t="shared" ca="1" si="2"/>
        <v>33.715000000000003</v>
      </c>
      <c r="J11" s="360">
        <f t="shared" ca="1" si="3"/>
        <v>35.402000000000001</v>
      </c>
      <c r="K11" s="360">
        <f t="shared" ca="1" si="4"/>
        <v>37.170999999999999</v>
      </c>
      <c r="L11" s="321"/>
      <c r="M11" s="293" t="s">
        <v>588</v>
      </c>
      <c r="N11" s="289" t="str">
        <f t="shared" si="5"/>
        <v>02846C</v>
      </c>
      <c r="O11" s="361" t="str">
        <f t="shared" si="6"/>
        <v>064</v>
      </c>
      <c r="P11" s="290" t="str">
        <f t="shared" si="7"/>
        <v xml:space="preserve">311 Customer Service Agent II </v>
      </c>
      <c r="Q11" s="362" cm="1">
        <f t="array" aca="1" ref="Q11" ca="1">ROUND(IF($M11="Y",VLOOKUP($N11,INDIRECT($O$3),Q$8,0)*INDIRECT($N$2),VLOOKUP($N11,INDIRECT($O$3),Q$8,0)),IF(LEFT($C11,1)="N",3,0))</f>
        <v>30.58</v>
      </c>
      <c r="R11" s="362" cm="1">
        <f t="array" aca="1" ref="R11" ca="1">ROUND(IF($M11="Y",VLOOKUP($N11,INDIRECT($O$3),R$8,0)*INDIRECT($N$2),VLOOKUP($N11,INDIRECT($O$3),R$8,0)),IF(LEFT($C11,1)="N",3,0))</f>
        <v>32.109000000000002</v>
      </c>
      <c r="S11" s="362" cm="1">
        <f t="array" aca="1" ref="S11" ca="1">ROUND(IF($M11="Y",VLOOKUP($N11,INDIRECT($O$3),S$8,0)*INDIRECT($N$2),VLOOKUP($N11,INDIRECT($O$3),S$8,0)),IF(LEFT($C11,1)="N",3,0))</f>
        <v>33.715000000000003</v>
      </c>
      <c r="T11" s="362" cm="1">
        <f t="array" aca="1" ref="T11" ca="1">ROUND(IF($M11="Y",VLOOKUP($N11,INDIRECT($O$3),T$8,0)*INDIRECT($N$2),VLOOKUP($N11,INDIRECT($O$3),T$8,0)),IF(LEFT($C11,1)="N",3,0))</f>
        <v>35.402000000000001</v>
      </c>
      <c r="U11" s="362" cm="1">
        <f t="array" aca="1" ref="U11" ca="1">ROUND(IF($M11="Y",VLOOKUP($N11,INDIRECT($O$3),U$8,0)*INDIRECT($N$2),VLOOKUP($N11,INDIRECT($O$3),U$8,0)),IF(LEFT($C11,1)="N",3,0))</f>
        <v>37.170999999999999</v>
      </c>
      <c r="W11" s="363" t="str">
        <f t="shared" si="8"/>
        <v>Y</v>
      </c>
      <c r="X11" s="313" t="str">
        <f t="shared" si="9"/>
        <v>02846C</v>
      </c>
      <c r="Y11" s="364" t="str">
        <f t="shared" si="10"/>
        <v>064</v>
      </c>
      <c r="Z11" s="313" t="str">
        <f t="shared" si="11"/>
        <v xml:space="preserve">311 Customer Service Agent II </v>
      </c>
      <c r="AA11" s="365">
        <f t="shared" ca="1" si="12"/>
        <v>30.58</v>
      </c>
      <c r="AB11" s="365">
        <f t="shared" ca="1" si="13"/>
        <v>32.109000000000002</v>
      </c>
      <c r="AC11" s="365">
        <f t="shared" ca="1" si="14"/>
        <v>33.715000000000003</v>
      </c>
      <c r="AD11" s="365">
        <f t="shared" ca="1" si="15"/>
        <v>35.402000000000001</v>
      </c>
      <c r="AE11" s="365">
        <f t="shared" ca="1" si="16"/>
        <v>37.170999999999999</v>
      </c>
    </row>
    <row r="12" spans="1:31">
      <c r="A12" s="357" t="s">
        <v>459</v>
      </c>
      <c r="B12" s="358" t="s">
        <v>386</v>
      </c>
      <c r="C12" s="357" t="s">
        <v>43</v>
      </c>
      <c r="D12" s="407" t="s">
        <v>460</v>
      </c>
      <c r="E12" s="357">
        <v>230</v>
      </c>
      <c r="F12" s="357">
        <v>5</v>
      </c>
      <c r="G12" s="360">
        <f t="shared" ca="1" si="0"/>
        <v>23.835999999999999</v>
      </c>
      <c r="H12" s="360">
        <f t="shared" ca="1" si="1"/>
        <v>25.026</v>
      </c>
      <c r="I12" s="360">
        <f t="shared" ca="1" si="2"/>
        <v>26.279</v>
      </c>
      <c r="J12" s="360">
        <f t="shared" ca="1" si="3"/>
        <v>27.593</v>
      </c>
      <c r="K12" s="360">
        <f t="shared" ca="1" si="4"/>
        <v>28.974</v>
      </c>
      <c r="L12" s="321"/>
      <c r="M12" s="293" t="s">
        <v>588</v>
      </c>
      <c r="N12" s="289" t="str">
        <f t="shared" si="5"/>
        <v>50905C</v>
      </c>
      <c r="O12" s="361" t="str">
        <f t="shared" si="6"/>
        <v>N51</v>
      </c>
      <c r="P12" s="290" t="str">
        <f t="shared" si="7"/>
        <v>911 Quality Assurance Technician</v>
      </c>
      <c r="Q12" s="362" cm="1">
        <f t="array" aca="1" ref="Q12" ca="1">ROUND(IF($M12="Y",VLOOKUP($N12,INDIRECT($O$3),Q$8,0)*INDIRECT($N$2),VLOOKUP($N12,INDIRECT($O$3),Q$8,0)),IF(LEFT($C12,1)="N",3,0))</f>
        <v>23.835999999999999</v>
      </c>
      <c r="R12" s="362" cm="1">
        <f t="array" aca="1" ref="R12" ca="1">ROUND(IF($M12="Y",VLOOKUP($N12,INDIRECT($O$3),R$8,0)*INDIRECT($N$2),VLOOKUP($N12,INDIRECT($O$3),R$8,0)),IF(LEFT($C12,1)="N",3,0))</f>
        <v>25.026</v>
      </c>
      <c r="S12" s="362" cm="1">
        <f t="array" aca="1" ref="S12" ca="1">ROUND(IF($M12="Y",VLOOKUP($N12,INDIRECT($O$3),S$8,0)*INDIRECT($N$2),VLOOKUP($N12,INDIRECT($O$3),S$8,0)),IF(LEFT($C12,1)="N",3,0))</f>
        <v>26.279</v>
      </c>
      <c r="T12" s="362" cm="1">
        <f t="array" aca="1" ref="T12" ca="1">ROUND(IF($M12="Y",VLOOKUP($N12,INDIRECT($O$3),T$8,0)*INDIRECT($N$2),VLOOKUP($N12,INDIRECT($O$3),T$8,0)),IF(LEFT($C12,1)="N",3,0))</f>
        <v>27.593</v>
      </c>
      <c r="U12" s="362" cm="1">
        <f t="array" aca="1" ref="U12" ca="1">ROUND(IF($M12="Y",VLOOKUP($N12,INDIRECT($O$3),U$8,0)*INDIRECT($N$2),VLOOKUP($N12,INDIRECT($O$3),U$8,0)),IF(LEFT($C12,1)="N",3,0))</f>
        <v>28.974</v>
      </c>
      <c r="W12" s="363" t="str">
        <f t="shared" si="8"/>
        <v>Y</v>
      </c>
      <c r="X12" s="313" t="str">
        <f t="shared" si="9"/>
        <v>50905C</v>
      </c>
      <c r="Y12" s="364" t="str">
        <f t="shared" si="10"/>
        <v>N51</v>
      </c>
      <c r="Z12" s="313" t="str">
        <f t="shared" si="11"/>
        <v>911 Quality Assurance Technician</v>
      </c>
      <c r="AA12" s="365">
        <f t="shared" ca="1" si="12"/>
        <v>23.835999999999999</v>
      </c>
      <c r="AB12" s="365">
        <f t="shared" ca="1" si="13"/>
        <v>25.026</v>
      </c>
      <c r="AC12" s="365">
        <f t="shared" ca="1" si="14"/>
        <v>26.279</v>
      </c>
      <c r="AD12" s="365">
        <f t="shared" ca="1" si="15"/>
        <v>27.593</v>
      </c>
      <c r="AE12" s="365">
        <f t="shared" ca="1" si="16"/>
        <v>28.974</v>
      </c>
    </row>
    <row r="13" spans="1:31">
      <c r="A13" s="357" t="s">
        <v>41</v>
      </c>
      <c r="B13" s="358" t="s">
        <v>42</v>
      </c>
      <c r="C13" s="357" t="s">
        <v>43</v>
      </c>
      <c r="D13" s="407" t="s">
        <v>44</v>
      </c>
      <c r="E13" s="357">
        <v>188</v>
      </c>
      <c r="F13" s="357">
        <v>4</v>
      </c>
      <c r="G13" s="360">
        <f t="shared" ca="1" si="0"/>
        <v>20.466000000000001</v>
      </c>
      <c r="H13" s="360">
        <f t="shared" ca="1" si="1"/>
        <v>21.491</v>
      </c>
      <c r="I13" s="360">
        <f t="shared" ca="1" si="2"/>
        <v>22.564</v>
      </c>
      <c r="J13" s="360">
        <f t="shared" ca="1" si="3"/>
        <v>23.692</v>
      </c>
      <c r="K13" s="360">
        <f t="shared" ca="1" si="4"/>
        <v>24.876000000000001</v>
      </c>
      <c r="L13" s="321"/>
      <c r="M13" s="293" t="s">
        <v>588</v>
      </c>
      <c r="N13" s="289" t="str">
        <f t="shared" si="5"/>
        <v>00030C</v>
      </c>
      <c r="O13" s="361" t="str">
        <f t="shared" si="6"/>
        <v>018</v>
      </c>
      <c r="P13" s="290" t="str">
        <f t="shared" si="7"/>
        <v xml:space="preserve">Account Clerk I  </v>
      </c>
      <c r="Q13" s="362" cm="1">
        <f t="array" aca="1" ref="Q13" ca="1">ROUND(IF($M13="Y",VLOOKUP($N13,INDIRECT($O$3),Q$8,0)*INDIRECT($N$2),VLOOKUP($N13,INDIRECT($O$3),Q$8,0)),IF(LEFT($C13,1)="N",3,0))</f>
        <v>20.466000000000001</v>
      </c>
      <c r="R13" s="362" cm="1">
        <f t="array" aca="1" ref="R13" ca="1">ROUND(IF($M13="Y",VLOOKUP($N13,INDIRECT($O$3),R$8,0)*INDIRECT($N$2),VLOOKUP($N13,INDIRECT($O$3),R$8,0)),IF(LEFT($C13,1)="N",3,0))</f>
        <v>21.491</v>
      </c>
      <c r="S13" s="362" cm="1">
        <f t="array" aca="1" ref="S13" ca="1">ROUND(IF($M13="Y",VLOOKUP($N13,INDIRECT($O$3),S$8,0)*INDIRECT($N$2),VLOOKUP($N13,INDIRECT($O$3),S$8,0)),IF(LEFT($C13,1)="N",3,0))</f>
        <v>22.564</v>
      </c>
      <c r="T13" s="362" cm="1">
        <f t="array" aca="1" ref="T13" ca="1">ROUND(IF($M13="Y",VLOOKUP($N13,INDIRECT($O$3),T$8,0)*INDIRECT($N$2),VLOOKUP($N13,INDIRECT($O$3),T$8,0)),IF(LEFT($C13,1)="N",3,0))</f>
        <v>23.692</v>
      </c>
      <c r="U13" s="362" cm="1">
        <f t="array" aca="1" ref="U13" ca="1">ROUND(IF($M13="Y",VLOOKUP($N13,INDIRECT($O$3),U$8,0)*INDIRECT($N$2),VLOOKUP($N13,INDIRECT($O$3),U$8,0)),IF(LEFT($C13,1)="N",3,0))</f>
        <v>24.876000000000001</v>
      </c>
      <c r="W13" s="363" t="str">
        <f t="shared" si="8"/>
        <v>Y</v>
      </c>
      <c r="X13" s="313" t="str">
        <f t="shared" si="9"/>
        <v>00030C</v>
      </c>
      <c r="Y13" s="364" t="str">
        <f t="shared" si="10"/>
        <v>018</v>
      </c>
      <c r="Z13" s="313" t="str">
        <f t="shared" si="11"/>
        <v xml:space="preserve">Account Clerk I  </v>
      </c>
      <c r="AA13" s="365">
        <f t="shared" ca="1" si="12"/>
        <v>20.466000000000001</v>
      </c>
      <c r="AB13" s="365">
        <f t="shared" ca="1" si="13"/>
        <v>21.491</v>
      </c>
      <c r="AC13" s="365">
        <f t="shared" ca="1" si="14"/>
        <v>22.564</v>
      </c>
      <c r="AD13" s="365">
        <f t="shared" ca="1" si="15"/>
        <v>23.692</v>
      </c>
      <c r="AE13" s="365">
        <f t="shared" ca="1" si="16"/>
        <v>24.876000000000001</v>
      </c>
    </row>
    <row r="14" spans="1:31">
      <c r="A14" s="357" t="s">
        <v>45</v>
      </c>
      <c r="B14" s="358" t="s">
        <v>46</v>
      </c>
      <c r="C14" s="357" t="s">
        <v>43</v>
      </c>
      <c r="D14" s="407" t="s">
        <v>47</v>
      </c>
      <c r="E14" s="357">
        <v>260</v>
      </c>
      <c r="F14" s="357">
        <v>5</v>
      </c>
      <c r="G14" s="360">
        <f t="shared" ca="1" si="0"/>
        <v>26.105</v>
      </c>
      <c r="H14" s="360">
        <f t="shared" ca="1" si="1"/>
        <v>27.413</v>
      </c>
      <c r="I14" s="360">
        <f t="shared" ca="1" si="2"/>
        <v>28.780999999999999</v>
      </c>
      <c r="J14" s="360">
        <f t="shared" ca="1" si="3"/>
        <v>30.221</v>
      </c>
      <c r="K14" s="360">
        <f t="shared" ca="1" si="4"/>
        <v>31.731999999999999</v>
      </c>
      <c r="L14" s="321"/>
      <c r="M14" s="293" t="s">
        <v>588</v>
      </c>
      <c r="N14" s="289" t="str">
        <f t="shared" si="5"/>
        <v>00070C</v>
      </c>
      <c r="O14" s="361" t="str">
        <f t="shared" si="6"/>
        <v>056</v>
      </c>
      <c r="P14" s="290" t="str">
        <f t="shared" si="7"/>
        <v xml:space="preserve">Account Clerk II  </v>
      </c>
      <c r="Q14" s="362" cm="1">
        <f t="array" aca="1" ref="Q14" ca="1">ROUND(IF($M14="Y",VLOOKUP($N14,INDIRECT($O$3),Q$8,0)*INDIRECT($N$2),VLOOKUP($N14,INDIRECT($O$3),Q$8,0)),IF(LEFT($C14,1)="N",3,0))</f>
        <v>26.105</v>
      </c>
      <c r="R14" s="362" cm="1">
        <f t="array" aca="1" ref="R14" ca="1">ROUND(IF($M14="Y",VLOOKUP($N14,INDIRECT($O$3),R$8,0)*INDIRECT($N$2),VLOOKUP($N14,INDIRECT($O$3),R$8,0)),IF(LEFT($C14,1)="N",3,0))</f>
        <v>27.413</v>
      </c>
      <c r="S14" s="362" cm="1">
        <f t="array" aca="1" ref="S14" ca="1">ROUND(IF($M14="Y",VLOOKUP($N14,INDIRECT($O$3),S$8,0)*INDIRECT($N$2),VLOOKUP($N14,INDIRECT($O$3),S$8,0)),IF(LEFT($C14,1)="N",3,0))</f>
        <v>28.780999999999999</v>
      </c>
      <c r="T14" s="362" cm="1">
        <f t="array" aca="1" ref="T14" ca="1">ROUND(IF($M14="Y",VLOOKUP($N14,INDIRECT($O$3),T$8,0)*INDIRECT($N$2),VLOOKUP($N14,INDIRECT($O$3),T$8,0)),IF(LEFT($C14,1)="N",3,0))</f>
        <v>30.221</v>
      </c>
      <c r="U14" s="362" cm="1">
        <f t="array" aca="1" ref="U14" ca="1">ROUND(IF($M14="Y",VLOOKUP($N14,INDIRECT($O$3),U$8,0)*INDIRECT($N$2),VLOOKUP($N14,INDIRECT($O$3),U$8,0)),IF(LEFT($C14,1)="N",3,0))</f>
        <v>31.731999999999999</v>
      </c>
      <c r="W14" s="363" t="str">
        <f t="shared" si="8"/>
        <v>Y</v>
      </c>
      <c r="X14" s="313" t="str">
        <f t="shared" si="9"/>
        <v>00070C</v>
      </c>
      <c r="Y14" s="364" t="str">
        <f t="shared" si="10"/>
        <v>056</v>
      </c>
      <c r="Z14" s="313" t="str">
        <f t="shared" si="11"/>
        <v xml:space="preserve">Account Clerk II  </v>
      </c>
      <c r="AA14" s="365">
        <f t="shared" ca="1" si="12"/>
        <v>26.105</v>
      </c>
      <c r="AB14" s="365">
        <f t="shared" ca="1" si="13"/>
        <v>27.413</v>
      </c>
      <c r="AC14" s="365">
        <f t="shared" ca="1" si="14"/>
        <v>28.780999999999999</v>
      </c>
      <c r="AD14" s="365">
        <f t="shared" ca="1" si="15"/>
        <v>30.221</v>
      </c>
      <c r="AE14" s="365">
        <f t="shared" ca="1" si="16"/>
        <v>31.731999999999999</v>
      </c>
    </row>
    <row r="15" spans="1:31">
      <c r="A15" s="357" t="s">
        <v>48</v>
      </c>
      <c r="B15" s="358" t="s">
        <v>135</v>
      </c>
      <c r="C15" s="357" t="s">
        <v>43</v>
      </c>
      <c r="D15" s="407" t="s">
        <v>50</v>
      </c>
      <c r="E15" s="357">
        <v>265</v>
      </c>
      <c r="F15" s="357">
        <v>5</v>
      </c>
      <c r="G15" s="360">
        <f t="shared" si="0"/>
        <v>26.105</v>
      </c>
      <c r="H15" s="360">
        <f t="shared" si="1"/>
        <v>27.413</v>
      </c>
      <c r="I15" s="360">
        <f t="shared" si="2"/>
        <v>28.780999999999999</v>
      </c>
      <c r="J15" s="360">
        <f t="shared" si="3"/>
        <v>30.221</v>
      </c>
      <c r="K15" s="360">
        <f t="shared" si="4"/>
        <v>31.731999999999999</v>
      </c>
      <c r="L15" s="321"/>
      <c r="M15" s="293" t="s">
        <v>588</v>
      </c>
      <c r="N15" s="289" t="str">
        <f t="shared" si="5"/>
        <v>00170C</v>
      </c>
      <c r="O15" s="361" t="str">
        <f t="shared" si="6"/>
        <v>130</v>
      </c>
      <c r="P15" s="290" t="str">
        <f t="shared" si="7"/>
        <v>Account Maintenance Representative</v>
      </c>
      <c r="Q15" s="362">
        <v>26.105</v>
      </c>
      <c r="R15" s="362">
        <v>27.413</v>
      </c>
      <c r="S15" s="362">
        <v>28.780999999999999</v>
      </c>
      <c r="T15" s="362">
        <v>30.221</v>
      </c>
      <c r="U15" s="362">
        <v>31.731999999999999</v>
      </c>
      <c r="W15" s="363" t="str">
        <f t="shared" si="8"/>
        <v>Y</v>
      </c>
      <c r="X15" s="313" t="str">
        <f t="shared" si="9"/>
        <v>00170C</v>
      </c>
      <c r="Y15" s="364" t="str">
        <f t="shared" si="10"/>
        <v>130</v>
      </c>
      <c r="Z15" s="313" t="str">
        <f t="shared" si="11"/>
        <v>Account Maintenance Representative</v>
      </c>
      <c r="AA15" s="365">
        <f t="shared" si="12"/>
        <v>26.105</v>
      </c>
      <c r="AB15" s="365">
        <f t="shared" si="13"/>
        <v>27.413</v>
      </c>
      <c r="AC15" s="365">
        <f t="shared" si="14"/>
        <v>28.780999999999999</v>
      </c>
      <c r="AD15" s="365">
        <f t="shared" si="15"/>
        <v>30.221</v>
      </c>
      <c r="AE15" s="365">
        <f t="shared" si="16"/>
        <v>31.731999999999999</v>
      </c>
    </row>
    <row r="16" spans="1:31">
      <c r="A16" s="357" t="s">
        <v>51</v>
      </c>
      <c r="B16" s="358">
        <v>161</v>
      </c>
      <c r="C16" s="357" t="s">
        <v>43</v>
      </c>
      <c r="D16" s="407" t="s">
        <v>52</v>
      </c>
      <c r="E16" s="357">
        <v>287</v>
      </c>
      <c r="F16" s="357">
        <v>6</v>
      </c>
      <c r="G16" s="360">
        <f t="shared" ca="1" si="0"/>
        <v>28.324000000000002</v>
      </c>
      <c r="H16" s="360">
        <f t="shared" ca="1" si="1"/>
        <v>29.738</v>
      </c>
      <c r="I16" s="360">
        <f t="shared" ca="1" si="2"/>
        <v>31.225000000000001</v>
      </c>
      <c r="J16" s="360">
        <f t="shared" ca="1" si="3"/>
        <v>32.786999999999999</v>
      </c>
      <c r="K16" s="360">
        <f t="shared" ca="1" si="4"/>
        <v>34.424999999999997</v>
      </c>
      <c r="L16" s="321"/>
      <c r="M16" s="293" t="s">
        <v>588</v>
      </c>
      <c r="N16" s="289" t="str">
        <f t="shared" si="5"/>
        <v>00076C</v>
      </c>
      <c r="O16" s="361">
        <f t="shared" si="6"/>
        <v>161</v>
      </c>
      <c r="P16" s="290" t="str">
        <f t="shared" si="7"/>
        <v>Accounting Technician</v>
      </c>
      <c r="Q16" s="362" cm="1">
        <f t="array" aca="1" ref="Q16" ca="1">ROUND(IF($M16="Y",VLOOKUP($N16,INDIRECT($O$3),Q$8,0)*INDIRECT($N$2),VLOOKUP($N16,INDIRECT($O$3),Q$8,0)),IF(LEFT($C16,1)="N",3,0))</f>
        <v>28.324000000000002</v>
      </c>
      <c r="R16" s="362" cm="1">
        <f t="array" aca="1" ref="R16" ca="1">ROUND(IF($M16="Y",VLOOKUP($N16,INDIRECT($O$3),R$8,0)*INDIRECT($N$2),VLOOKUP($N16,INDIRECT($O$3),R$8,0)),IF(LEFT($C16,1)="N",3,0))</f>
        <v>29.738</v>
      </c>
      <c r="S16" s="362" cm="1">
        <f t="array" aca="1" ref="S16" ca="1">ROUND(IF($M16="Y",VLOOKUP($N16,INDIRECT($O$3),S$8,0)*INDIRECT($N$2),VLOOKUP($N16,INDIRECT($O$3),S$8,0)),IF(LEFT($C16,1)="N",3,0))</f>
        <v>31.225000000000001</v>
      </c>
      <c r="T16" s="362" cm="1">
        <f t="array" aca="1" ref="T16" ca="1">ROUND(IF($M16="Y",VLOOKUP($N16,INDIRECT($O$3),T$8,0)*INDIRECT($N$2),VLOOKUP($N16,INDIRECT($O$3),T$8,0)),IF(LEFT($C16,1)="N",3,0))</f>
        <v>32.786999999999999</v>
      </c>
      <c r="U16" s="362" cm="1">
        <f t="array" aca="1" ref="U16" ca="1">ROUND(IF($M16="Y",VLOOKUP($N16,INDIRECT($O$3),U$8,0)*INDIRECT($N$2),VLOOKUP($N16,INDIRECT($O$3),U$8,0)),IF(LEFT($C16,1)="N",3,0))</f>
        <v>34.424999999999997</v>
      </c>
      <c r="W16" s="363" t="str">
        <f t="shared" si="8"/>
        <v>Y</v>
      </c>
      <c r="X16" s="313" t="str">
        <f t="shared" si="9"/>
        <v>00076C</v>
      </c>
      <c r="Y16" s="364">
        <f t="shared" si="10"/>
        <v>161</v>
      </c>
      <c r="Z16" s="313" t="str">
        <f t="shared" si="11"/>
        <v>Accounting Technician</v>
      </c>
      <c r="AA16" s="365">
        <f t="shared" ca="1" si="12"/>
        <v>28.324000000000002</v>
      </c>
      <c r="AB16" s="365">
        <f t="shared" ca="1" si="13"/>
        <v>29.738</v>
      </c>
      <c r="AC16" s="365">
        <f t="shared" ca="1" si="14"/>
        <v>31.225000000000001</v>
      </c>
      <c r="AD16" s="365">
        <f t="shared" ca="1" si="15"/>
        <v>32.786999999999999</v>
      </c>
      <c r="AE16" s="365">
        <f t="shared" ca="1" si="16"/>
        <v>34.424999999999997</v>
      </c>
    </row>
    <row r="17" spans="1:31">
      <c r="A17" s="357" t="s">
        <v>678</v>
      </c>
      <c r="B17" s="358" t="s">
        <v>121</v>
      </c>
      <c r="C17" s="357" t="s">
        <v>43</v>
      </c>
      <c r="D17" s="407" t="s">
        <v>679</v>
      </c>
      <c r="E17" s="357">
        <v>323</v>
      </c>
      <c r="F17" s="357">
        <v>7</v>
      </c>
      <c r="G17" s="360">
        <f t="shared" ref="G17" ca="1" si="17">Q17</f>
        <v>30.58</v>
      </c>
      <c r="H17" s="360">
        <f t="shared" ref="H17" ca="1" si="18">R17</f>
        <v>32.109000000000002</v>
      </c>
      <c r="I17" s="360">
        <f t="shared" ref="I17" ca="1" si="19">S17</f>
        <v>33.715000000000003</v>
      </c>
      <c r="J17" s="360">
        <f t="shared" ref="J17" ca="1" si="20">T17</f>
        <v>35.402000000000001</v>
      </c>
      <c r="K17" s="360">
        <f t="shared" ref="K17" ca="1" si="21">U17</f>
        <v>37.171999999999997</v>
      </c>
      <c r="L17" s="321"/>
      <c r="M17" s="293" t="s">
        <v>588</v>
      </c>
      <c r="N17" s="289" t="str">
        <f t="shared" si="5"/>
        <v>53045C</v>
      </c>
      <c r="O17" s="361" t="str">
        <f t="shared" si="6"/>
        <v>084</v>
      </c>
      <c r="P17" s="290" t="str">
        <f t="shared" si="7"/>
        <v>Administrative Assistant Elections &amp; Voter Services</v>
      </c>
      <c r="Q17" s="362" cm="1">
        <f t="array" aca="1" ref="Q17" ca="1">ROUND(IF($M17="Y",VLOOKUP($N17,INDIRECT($O$3),Q$8,0)*INDIRECT($N$2),VLOOKUP($N17,INDIRECT($O$3),Q$8,0)),IF(LEFT($C17,1)="N",3,0))</f>
        <v>30.58</v>
      </c>
      <c r="R17" s="362" cm="1">
        <f t="array" aca="1" ref="R17" ca="1">ROUND(IF($M17="Y",VLOOKUP($N17,INDIRECT($O$3),R$8,0)*INDIRECT($N$2),VLOOKUP($N17,INDIRECT($O$3),R$8,0)),IF(LEFT($C17,1)="N",3,0))</f>
        <v>32.109000000000002</v>
      </c>
      <c r="S17" s="362" cm="1">
        <f t="array" aca="1" ref="S17" ca="1">ROUND(IF($M17="Y",VLOOKUP($N17,INDIRECT($O$3),S$8,0)*INDIRECT($N$2),VLOOKUP($N17,INDIRECT($O$3),S$8,0)),IF(LEFT($C17,1)="N",3,0))</f>
        <v>33.715000000000003</v>
      </c>
      <c r="T17" s="362" cm="1">
        <f t="array" aca="1" ref="T17" ca="1">ROUND(IF($M17="Y",VLOOKUP($N17,INDIRECT($O$3),T$8,0)*INDIRECT($N$2),VLOOKUP($N17,INDIRECT($O$3),T$8,0)),IF(LEFT($C17,1)="N",3,0))</f>
        <v>35.402000000000001</v>
      </c>
      <c r="U17" s="362" cm="1">
        <f t="array" aca="1" ref="U17" ca="1">ROUND(IF($M17="Y",VLOOKUP($N17,INDIRECT($O$3),U$8,0)*INDIRECT($N$2),VLOOKUP($N17,INDIRECT($O$3),U$8,0)),IF(LEFT($C17,1)="N",3,0))</f>
        <v>37.171999999999997</v>
      </c>
      <c r="W17" s="363" t="s">
        <v>588</v>
      </c>
      <c r="X17" s="313" t="str">
        <f t="shared" si="9"/>
        <v>53045C</v>
      </c>
      <c r="Y17" s="364" t="s">
        <v>121</v>
      </c>
      <c r="Z17" s="313" t="str">
        <f t="shared" si="11"/>
        <v>Administrative Assistant Elections &amp; Voter Services</v>
      </c>
      <c r="AA17" s="365">
        <f t="shared" ref="AA17" ca="1" si="22">IF(LEFT($C17,1)="N",Q17,ROUNDUP(Q17/2080,3))</f>
        <v>30.58</v>
      </c>
      <c r="AB17" s="365">
        <f t="shared" ref="AB17" ca="1" si="23">IF(LEFT($C17,1)="N",R17,ROUNDUP(R17/2080,3))</f>
        <v>32.109000000000002</v>
      </c>
      <c r="AC17" s="365">
        <f t="shared" ref="AC17" ca="1" si="24">IF(LEFT($C17,1)="N",S17,ROUNDUP(S17/2080,3))</f>
        <v>33.715000000000003</v>
      </c>
      <c r="AD17" s="365">
        <f t="shared" ref="AD17" ca="1" si="25">IF(LEFT($C17,1)="N",T17,ROUNDUP(T17/2080,3))</f>
        <v>35.402000000000001</v>
      </c>
      <c r="AE17" s="365">
        <f t="shared" ref="AE17" ca="1" si="26">IF(LEFT($C17,1)="N",U17,ROUNDUP(U17/2080,3))</f>
        <v>37.171999999999997</v>
      </c>
    </row>
    <row r="18" spans="1:31">
      <c r="A18" s="357" t="s">
        <v>53</v>
      </c>
      <c r="B18" s="358">
        <v>151</v>
      </c>
      <c r="C18" s="357" t="s">
        <v>43</v>
      </c>
      <c r="D18" s="407" t="s">
        <v>54</v>
      </c>
      <c r="E18" s="357">
        <v>220</v>
      </c>
      <c r="F18" s="357">
        <v>4</v>
      </c>
      <c r="G18" s="360">
        <f t="shared" ca="1" si="0"/>
        <v>22.706</v>
      </c>
      <c r="H18" s="360">
        <f t="shared" ca="1" si="1"/>
        <v>23.841000000000001</v>
      </c>
      <c r="I18" s="360">
        <f t="shared" ca="1" si="2"/>
        <v>25.033000000000001</v>
      </c>
      <c r="J18" s="360">
        <f t="shared" ca="1" si="3"/>
        <v>26.283999999999999</v>
      </c>
      <c r="K18" s="360">
        <f t="shared" ca="1" si="4"/>
        <v>27.599</v>
      </c>
      <c r="L18" s="321"/>
      <c r="M18" s="293" t="s">
        <v>588</v>
      </c>
      <c r="N18" s="289" t="str">
        <f t="shared" si="5"/>
        <v>00475C</v>
      </c>
      <c r="O18" s="361">
        <f t="shared" si="6"/>
        <v>151</v>
      </c>
      <c r="P18" s="290" t="str">
        <f t="shared" si="7"/>
        <v>Animal Care Technician</v>
      </c>
      <c r="Q18" s="362" cm="1">
        <f t="array" aca="1" ref="Q18" ca="1">ROUND(IF($M18="Y",VLOOKUP($N18,INDIRECT($O$3),Q$8,0)*INDIRECT($N$2),VLOOKUP($N18,INDIRECT($O$3),Q$8,0)),IF(LEFT($C18,1)="N",3,0))</f>
        <v>22.706</v>
      </c>
      <c r="R18" s="362" cm="1">
        <f t="array" aca="1" ref="R18" ca="1">ROUND(IF($M18="Y",VLOOKUP($N18,INDIRECT($O$3),R$8,0)*INDIRECT($N$2),VLOOKUP($N18,INDIRECT($O$3),R$8,0)),IF(LEFT($C18,1)="N",3,0))</f>
        <v>23.841000000000001</v>
      </c>
      <c r="S18" s="362" cm="1">
        <f t="array" aca="1" ref="S18" ca="1">ROUND(IF($M18="Y",VLOOKUP($N18,INDIRECT($O$3),S$8,0)*INDIRECT($N$2),VLOOKUP($N18,INDIRECT($O$3),S$8,0)),IF(LEFT($C18,1)="N",3,0))</f>
        <v>25.033000000000001</v>
      </c>
      <c r="T18" s="362" cm="1">
        <f t="array" aca="1" ref="T18" ca="1">ROUND(IF($M18="Y",VLOOKUP($N18,INDIRECT($O$3),T$8,0)*INDIRECT($N$2),VLOOKUP($N18,INDIRECT($O$3),T$8,0)),IF(LEFT($C18,1)="N",3,0))</f>
        <v>26.283999999999999</v>
      </c>
      <c r="U18" s="362" cm="1">
        <f t="array" aca="1" ref="U18" ca="1">ROUND(IF($M18="Y",VLOOKUP($N18,INDIRECT($O$3),U$8,0)*INDIRECT($N$2),VLOOKUP($N18,INDIRECT($O$3),U$8,0)),IF(LEFT($C18,1)="N",3,0))</f>
        <v>27.599</v>
      </c>
      <c r="W18" s="363" t="str">
        <f t="shared" si="8"/>
        <v>Y</v>
      </c>
      <c r="X18" s="313" t="str">
        <f t="shared" si="9"/>
        <v>00475C</v>
      </c>
      <c r="Y18" s="364">
        <f t="shared" si="10"/>
        <v>151</v>
      </c>
      <c r="Z18" s="313" t="str">
        <f t="shared" si="11"/>
        <v>Animal Care Technician</v>
      </c>
      <c r="AA18" s="365">
        <f t="shared" ca="1" si="12"/>
        <v>22.706</v>
      </c>
      <c r="AB18" s="365">
        <f t="shared" ca="1" si="13"/>
        <v>23.841000000000001</v>
      </c>
      <c r="AC18" s="365">
        <f t="shared" ca="1" si="14"/>
        <v>25.033000000000001</v>
      </c>
      <c r="AD18" s="365">
        <f t="shared" ca="1" si="15"/>
        <v>26.283999999999999</v>
      </c>
      <c r="AE18" s="365">
        <f t="shared" ca="1" si="16"/>
        <v>27.599</v>
      </c>
    </row>
    <row r="19" spans="1:31">
      <c r="A19" s="357" t="s">
        <v>55</v>
      </c>
      <c r="B19" s="358" t="s">
        <v>56</v>
      </c>
      <c r="C19" s="357" t="s">
        <v>43</v>
      </c>
      <c r="D19" s="407" t="s">
        <v>57</v>
      </c>
      <c r="E19" s="357">
        <v>250</v>
      </c>
      <c r="F19" s="357">
        <v>5</v>
      </c>
      <c r="G19" s="360">
        <f t="shared" ca="1" si="0"/>
        <v>24.96</v>
      </c>
      <c r="H19" s="360">
        <f t="shared" ca="1" si="1"/>
        <v>26.207000000000001</v>
      </c>
      <c r="I19" s="360">
        <f t="shared" ca="1" si="2"/>
        <v>27.518000000000001</v>
      </c>
      <c r="J19" s="360">
        <f t="shared" ca="1" si="3"/>
        <v>28.895</v>
      </c>
      <c r="K19" s="360">
        <f t="shared" ca="1" si="4"/>
        <v>30.338999999999999</v>
      </c>
      <c r="L19" s="321"/>
      <c r="M19" s="293" t="s">
        <v>588</v>
      </c>
      <c r="N19" s="289" t="str">
        <f t="shared" si="5"/>
        <v>00476C</v>
      </c>
      <c r="O19" s="361" t="str">
        <f t="shared" si="6"/>
        <v>001</v>
      </c>
      <c r="P19" s="290" t="str">
        <f t="shared" si="7"/>
        <v>Animal Care Technician II</v>
      </c>
      <c r="Q19" s="362" cm="1">
        <f t="array" aca="1" ref="Q19" ca="1">ROUND(IF($M19="Y",VLOOKUP($N19,INDIRECT($O$3),Q$8,0)*INDIRECT($N$2),VLOOKUP($N19,INDIRECT($O$3),Q$8,0)),IF(LEFT($C19,1)="N",3,0))</f>
        <v>24.96</v>
      </c>
      <c r="R19" s="362" cm="1">
        <f t="array" aca="1" ref="R19" ca="1">ROUND(IF($M19="Y",VLOOKUP($N19,INDIRECT($O$3),R$8,0)*INDIRECT($N$2),VLOOKUP($N19,INDIRECT($O$3),R$8,0)),IF(LEFT($C19,1)="N",3,0))</f>
        <v>26.207000000000001</v>
      </c>
      <c r="S19" s="362" cm="1">
        <f t="array" aca="1" ref="S19" ca="1">ROUND(IF($M19="Y",VLOOKUP($N19,INDIRECT($O$3),S$8,0)*INDIRECT($N$2),VLOOKUP($N19,INDIRECT($O$3),S$8,0)),IF(LEFT($C19,1)="N",3,0))</f>
        <v>27.518000000000001</v>
      </c>
      <c r="T19" s="362" cm="1">
        <f t="array" aca="1" ref="T19" ca="1">ROUND(IF($M19="Y",VLOOKUP($N19,INDIRECT($O$3),T$8,0)*INDIRECT($N$2),VLOOKUP($N19,INDIRECT($O$3),T$8,0)),IF(LEFT($C19,1)="N",3,0))</f>
        <v>28.895</v>
      </c>
      <c r="U19" s="362" cm="1">
        <f t="array" aca="1" ref="U19" ca="1">ROUND(IF($M19="Y",VLOOKUP($N19,INDIRECT($O$3),U$8,0)*INDIRECT($N$2),VLOOKUP($N19,INDIRECT($O$3),U$8,0)),IF(LEFT($C19,1)="N",3,0))</f>
        <v>30.338999999999999</v>
      </c>
      <c r="W19" s="363" t="str">
        <f t="shared" si="8"/>
        <v>Y</v>
      </c>
      <c r="X19" s="313" t="str">
        <f t="shared" si="9"/>
        <v>00476C</v>
      </c>
      <c r="Y19" s="364" t="str">
        <f t="shared" si="10"/>
        <v>001</v>
      </c>
      <c r="Z19" s="313" t="str">
        <f t="shared" si="11"/>
        <v>Animal Care Technician II</v>
      </c>
      <c r="AA19" s="365">
        <f t="shared" ca="1" si="12"/>
        <v>24.96</v>
      </c>
      <c r="AB19" s="365">
        <f t="shared" ca="1" si="13"/>
        <v>26.207000000000001</v>
      </c>
      <c r="AC19" s="365">
        <f t="shared" ca="1" si="14"/>
        <v>27.518000000000001</v>
      </c>
      <c r="AD19" s="365">
        <f t="shared" ca="1" si="15"/>
        <v>28.895</v>
      </c>
      <c r="AE19" s="365">
        <f t="shared" ca="1" si="16"/>
        <v>30.338999999999999</v>
      </c>
    </row>
    <row r="20" spans="1:31">
      <c r="A20" s="357" t="s">
        <v>58</v>
      </c>
      <c r="B20" s="358" t="s">
        <v>66</v>
      </c>
      <c r="C20" s="357" t="s">
        <v>43</v>
      </c>
      <c r="D20" s="407" t="s">
        <v>648</v>
      </c>
      <c r="E20" s="357">
        <v>326</v>
      </c>
      <c r="F20" s="357">
        <v>7</v>
      </c>
      <c r="G20" s="360">
        <f t="shared" ca="1" si="0"/>
        <v>30.58</v>
      </c>
      <c r="H20" s="360">
        <f t="shared" ca="1" si="1"/>
        <v>32.109000000000002</v>
      </c>
      <c r="I20" s="360">
        <f t="shared" ca="1" si="2"/>
        <v>33.715000000000003</v>
      </c>
      <c r="J20" s="360">
        <f t="shared" ca="1" si="3"/>
        <v>35.402000000000001</v>
      </c>
      <c r="K20" s="360">
        <f t="shared" ca="1" si="4"/>
        <v>37.170999999999999</v>
      </c>
      <c r="L20" s="321"/>
      <c r="M20" s="293" t="s">
        <v>588</v>
      </c>
      <c r="N20" s="289" t="str">
        <f t="shared" si="5"/>
        <v>00480C</v>
      </c>
      <c r="O20" s="361" t="str">
        <f t="shared" si="6"/>
        <v>064</v>
      </c>
      <c r="P20" s="290" t="str">
        <f t="shared" si="7"/>
        <v>Animal Control Officer</v>
      </c>
      <c r="Q20" s="362" cm="1">
        <f t="array" aca="1" ref="Q20" ca="1">ROUND(IF($M20="Y",VLOOKUP($N20,INDIRECT($O$3),Q$8,0)*INDIRECT($N$2),VLOOKUP($N20,INDIRECT($O$3),Q$8,0)),IF(LEFT($C20,1)="N",3,0))</f>
        <v>30.58</v>
      </c>
      <c r="R20" s="362" cm="1">
        <f t="array" aca="1" ref="R20" ca="1">ROUND(IF($M20="Y",VLOOKUP($N20,INDIRECT($O$3),R$8,0)*INDIRECT($N$2),VLOOKUP($N20,INDIRECT($O$3),R$8,0)),IF(LEFT($C20,1)="N",3,0))</f>
        <v>32.109000000000002</v>
      </c>
      <c r="S20" s="362" cm="1">
        <f t="array" aca="1" ref="S20" ca="1">ROUND(IF($M20="Y",VLOOKUP($N20,INDIRECT($O$3),S$8,0)*INDIRECT($N$2),VLOOKUP($N20,INDIRECT($O$3),S$8,0)),IF(LEFT($C20,1)="N",3,0))</f>
        <v>33.715000000000003</v>
      </c>
      <c r="T20" s="362" cm="1">
        <f t="array" aca="1" ref="T20" ca="1">ROUND(IF($M20="Y",VLOOKUP($N20,INDIRECT($O$3),T$8,0)*INDIRECT($N$2),VLOOKUP($N20,INDIRECT($O$3),T$8,0)),IF(LEFT($C20,1)="N",3,0))</f>
        <v>35.402000000000001</v>
      </c>
      <c r="U20" s="362" cm="1">
        <f t="array" aca="1" ref="U20" ca="1">ROUND(IF($M20="Y",VLOOKUP($N20,INDIRECT($O$3),U$8,0)*INDIRECT($N$2),VLOOKUP($N20,INDIRECT($O$3),U$8,0)),IF(LEFT($C20,1)="N",3,0))</f>
        <v>37.170999999999999</v>
      </c>
      <c r="W20" s="363" t="str">
        <f t="shared" si="8"/>
        <v>Y</v>
      </c>
      <c r="X20" s="313" t="str">
        <f t="shared" si="9"/>
        <v>00480C</v>
      </c>
      <c r="Y20" s="364" t="str">
        <f t="shared" si="10"/>
        <v>064</v>
      </c>
      <c r="Z20" s="313" t="str">
        <f t="shared" si="11"/>
        <v>Animal Control Officer</v>
      </c>
      <c r="AA20" s="365">
        <f t="shared" ca="1" si="12"/>
        <v>30.58</v>
      </c>
      <c r="AB20" s="365">
        <f t="shared" ca="1" si="13"/>
        <v>32.109000000000002</v>
      </c>
      <c r="AC20" s="365">
        <f t="shared" ca="1" si="14"/>
        <v>33.715000000000003</v>
      </c>
      <c r="AD20" s="365">
        <f t="shared" ca="1" si="15"/>
        <v>35.402000000000001</v>
      </c>
      <c r="AE20" s="365">
        <f t="shared" ca="1" si="16"/>
        <v>37.170999999999999</v>
      </c>
    </row>
    <row r="21" spans="1:31">
      <c r="A21" s="357" t="s">
        <v>125</v>
      </c>
      <c r="B21" s="358" t="s">
        <v>565</v>
      </c>
      <c r="C21" s="357" t="s">
        <v>43</v>
      </c>
      <c r="D21" s="407" t="s">
        <v>649</v>
      </c>
      <c r="E21" s="357">
        <v>368</v>
      </c>
      <c r="F21" s="357">
        <v>8</v>
      </c>
      <c r="G21" s="360">
        <f t="shared" ca="1" si="0"/>
        <v>33.938000000000002</v>
      </c>
      <c r="H21" s="360">
        <f t="shared" ca="1" si="1"/>
        <v>35.633000000000003</v>
      </c>
      <c r="I21" s="360">
        <f t="shared" ca="1" si="2"/>
        <v>37.415999999999997</v>
      </c>
      <c r="J21" s="360">
        <f t="shared" ca="1" si="3"/>
        <v>39.283999999999999</v>
      </c>
      <c r="K21" s="360">
        <f t="shared" ca="1" si="4"/>
        <v>41.249000000000002</v>
      </c>
      <c r="L21" s="321"/>
      <c r="M21" s="293" t="s">
        <v>588</v>
      </c>
      <c r="N21" s="289" t="str">
        <f t="shared" si="5"/>
        <v>03587C</v>
      </c>
      <c r="O21" s="361" t="str">
        <f t="shared" si="6"/>
        <v>123</v>
      </c>
      <c r="P21" s="290" t="str">
        <f t="shared" si="7"/>
        <v>Animal Control Officer, Lead</v>
      </c>
      <c r="Q21" s="362" cm="1">
        <f t="array" aca="1" ref="Q21" ca="1">ROUND(IF($M21="Y",VLOOKUP($N21,INDIRECT($O$3),Q$8,0)*INDIRECT($N$2),VLOOKUP($N21,INDIRECT($O$3),Q$8,0)),IF(LEFT($C21,1)="N",3,0))</f>
        <v>33.938000000000002</v>
      </c>
      <c r="R21" s="362" cm="1">
        <f t="array" aca="1" ref="R21" ca="1">ROUND(IF($M21="Y",VLOOKUP($N21,INDIRECT($O$3),R$8,0)*INDIRECT($N$2),VLOOKUP($N21,INDIRECT($O$3),R$8,0)),IF(LEFT($C21,1)="N",3,0))</f>
        <v>35.633000000000003</v>
      </c>
      <c r="S21" s="362" cm="1">
        <f t="array" aca="1" ref="S21" ca="1">ROUND(IF($M21="Y",VLOOKUP($N21,INDIRECT($O$3),S$8,0)*INDIRECT($N$2),VLOOKUP($N21,INDIRECT($O$3),S$8,0)),IF(LEFT($C21,1)="N",3,0))</f>
        <v>37.415999999999997</v>
      </c>
      <c r="T21" s="362" cm="1">
        <f t="array" aca="1" ref="T21" ca="1">ROUND(IF($M21="Y",VLOOKUP($N21,INDIRECT($O$3),T$8,0)*INDIRECT($N$2),VLOOKUP($N21,INDIRECT($O$3),T$8,0)),IF(LEFT($C21,1)="N",3,0))</f>
        <v>39.283999999999999</v>
      </c>
      <c r="U21" s="362" cm="1">
        <f t="array" aca="1" ref="U21" ca="1">ROUND(IF($M21="Y",VLOOKUP($N21,INDIRECT($O$3),U$8,0)*INDIRECT($N$2),VLOOKUP($N21,INDIRECT($O$3),U$8,0)),IF(LEFT($C21,1)="N",3,0))</f>
        <v>41.249000000000002</v>
      </c>
      <c r="W21" s="363" t="s">
        <v>588</v>
      </c>
      <c r="X21" s="313" t="str">
        <f t="shared" ref="X21" si="27">N21</f>
        <v>03587C</v>
      </c>
      <c r="Y21" s="364" t="str">
        <f t="shared" ref="Y21" si="28">O21</f>
        <v>123</v>
      </c>
      <c r="Z21" s="313" t="str">
        <f t="shared" ref="Z21" si="29">P21</f>
        <v>Animal Control Officer, Lead</v>
      </c>
      <c r="AA21" s="365">
        <f t="shared" ref="AA21" ca="1" si="30">IF(LEFT($C21,1)="N",Q21,ROUNDUP(Q21/2080,3))</f>
        <v>33.938000000000002</v>
      </c>
      <c r="AB21" s="365">
        <f t="shared" ref="AB21" ca="1" si="31">IF(LEFT($C21,1)="N",R21,ROUNDUP(R21/2080,3))</f>
        <v>35.633000000000003</v>
      </c>
      <c r="AC21" s="365">
        <f t="shared" ref="AC21" ca="1" si="32">IF(LEFT($C21,1)="N",S21,ROUNDUP(S21/2080,3))</f>
        <v>37.415999999999997</v>
      </c>
      <c r="AD21" s="365">
        <f t="shared" ref="AD21" ca="1" si="33">IF(LEFT($C21,1)="N",T21,ROUNDUP(T21/2080,3))</f>
        <v>39.283999999999999</v>
      </c>
      <c r="AE21" s="365">
        <f t="shared" ref="AE21" ca="1" si="34">IF(LEFT($C21,1)="N",U21,ROUNDUP(U21/2080,3))</f>
        <v>41.249000000000002</v>
      </c>
    </row>
    <row r="22" spans="1:31">
      <c r="A22" s="357" t="s">
        <v>498</v>
      </c>
      <c r="B22" s="358" t="s">
        <v>102</v>
      </c>
      <c r="C22" s="366" t="s">
        <v>43</v>
      </c>
      <c r="D22" s="367" t="s">
        <v>499</v>
      </c>
      <c r="E22" s="357">
        <v>338</v>
      </c>
      <c r="F22" s="357">
        <v>7</v>
      </c>
      <c r="G22" s="360">
        <f t="shared" ca="1" si="0"/>
        <v>31.673999999999999</v>
      </c>
      <c r="H22" s="360">
        <f t="shared" ca="1" si="1"/>
        <v>33.259</v>
      </c>
      <c r="I22" s="360">
        <f t="shared" ca="1" si="2"/>
        <v>34.920999999999999</v>
      </c>
      <c r="J22" s="360">
        <f t="shared" ca="1" si="3"/>
        <v>36.667000000000002</v>
      </c>
      <c r="K22" s="360">
        <f t="shared" ca="1" si="4"/>
        <v>38.502000000000002</v>
      </c>
      <c r="L22" s="321"/>
      <c r="M22" s="293" t="s">
        <v>588</v>
      </c>
      <c r="N22" s="289" t="str">
        <f t="shared" si="5"/>
        <v>59231C</v>
      </c>
      <c r="O22" s="361" t="str">
        <f t="shared" si="6"/>
        <v>088</v>
      </c>
      <c r="P22" s="290" t="str">
        <f t="shared" si="7"/>
        <v>Assessing Technician</v>
      </c>
      <c r="Q22" s="362" cm="1">
        <f t="array" aca="1" ref="Q22" ca="1">ROUND(IF($M22="Y",VLOOKUP($N22,INDIRECT($O$3),Q$8,0)*INDIRECT($N$2),VLOOKUP($N22,INDIRECT($O$3),Q$8,0)),IF(LEFT($C22,1)="N",3,0))</f>
        <v>31.673999999999999</v>
      </c>
      <c r="R22" s="362" cm="1">
        <f t="array" aca="1" ref="R22" ca="1">ROUND(IF($M22="Y",VLOOKUP($N22,INDIRECT($O$3),R$8,0)*INDIRECT($N$2),VLOOKUP($N22,INDIRECT($O$3),R$8,0)),IF(LEFT($C22,1)="N",3,0))</f>
        <v>33.259</v>
      </c>
      <c r="S22" s="362" cm="1">
        <f t="array" aca="1" ref="S22" ca="1">ROUND(IF($M22="Y",VLOOKUP($N22,INDIRECT($O$3),S$8,0)*INDIRECT($N$2),VLOOKUP($N22,INDIRECT($O$3),S$8,0)),IF(LEFT($C22,1)="N",3,0))</f>
        <v>34.920999999999999</v>
      </c>
      <c r="T22" s="362" cm="1">
        <f t="array" aca="1" ref="T22" ca="1">ROUND(IF($M22="Y",VLOOKUP($N22,INDIRECT($O$3),T$8,0)*INDIRECT($N$2),VLOOKUP($N22,INDIRECT($O$3),T$8,0)),IF(LEFT($C22,1)="N",3,0))</f>
        <v>36.667000000000002</v>
      </c>
      <c r="U22" s="362" cm="1">
        <f t="array" aca="1" ref="U22" ca="1">ROUND(IF($M22="Y",VLOOKUP($N22,INDIRECT($O$3),U$8,0)*INDIRECT($N$2),VLOOKUP($N22,INDIRECT($O$3),U$8,0)),IF(LEFT($C22,1)="N",3,0))</f>
        <v>38.502000000000002</v>
      </c>
      <c r="W22" s="363" t="str">
        <f t="shared" ref="W22:W50" si="35">M22</f>
        <v>Y</v>
      </c>
      <c r="X22" s="313" t="str">
        <f t="shared" ref="X22:X50" si="36">N22</f>
        <v>59231C</v>
      </c>
      <c r="Y22" s="364" t="str">
        <f t="shared" ref="Y22:Y51" si="37">O22</f>
        <v>088</v>
      </c>
      <c r="Z22" s="313" t="str">
        <f t="shared" ref="Z22:Z50" si="38">P22</f>
        <v>Assessing Technician</v>
      </c>
      <c r="AA22" s="365">
        <f t="shared" ref="AA22:AA50" ca="1" si="39">IF(LEFT($C22,1)="N",Q22,ROUNDUP(Q22/2080,3))</f>
        <v>31.673999999999999</v>
      </c>
      <c r="AB22" s="365">
        <f t="shared" ref="AB22:AB50" ca="1" si="40">IF(LEFT($C22,1)="N",R22,ROUNDUP(R22/2080,3))</f>
        <v>33.259</v>
      </c>
      <c r="AC22" s="365">
        <f t="shared" ref="AC22:AC50" ca="1" si="41">IF(LEFT($C22,1)="N",S22,ROUNDUP(S22/2080,3))</f>
        <v>34.920999999999999</v>
      </c>
      <c r="AD22" s="365">
        <f t="shared" ref="AD22:AD50" ca="1" si="42">IF(LEFT($C22,1)="N",T22,ROUNDUP(T22/2080,3))</f>
        <v>36.667000000000002</v>
      </c>
      <c r="AE22" s="365">
        <f t="shared" ref="AE22:AE50" ca="1" si="43">IF(LEFT($C22,1)="N",U22,ROUNDUP(U22/2080,3))</f>
        <v>38.502000000000002</v>
      </c>
    </row>
    <row r="23" spans="1:31">
      <c r="A23" s="357" t="s">
        <v>61</v>
      </c>
      <c r="B23" s="358" t="s">
        <v>700</v>
      </c>
      <c r="C23" s="357" t="s">
        <v>43</v>
      </c>
      <c r="D23" s="407" t="s">
        <v>62</v>
      </c>
      <c r="E23" s="357">
        <v>390</v>
      </c>
      <c r="F23" s="357">
        <v>8</v>
      </c>
      <c r="G23" s="360">
        <f t="shared" ca="1" si="0"/>
        <v>42.002000000000002</v>
      </c>
      <c r="H23" s="360">
        <f t="shared" ca="1" si="1"/>
        <v>44.101999999999997</v>
      </c>
      <c r="I23" s="360">
        <f t="shared" ca="1" si="2"/>
        <v>46.307000000000002</v>
      </c>
      <c r="J23" s="360">
        <f t="shared" ca="1" si="3"/>
        <v>48.622</v>
      </c>
      <c r="K23" s="360">
        <f t="shared" ca="1" si="4"/>
        <v>51.052999999999997</v>
      </c>
      <c r="L23" s="239"/>
      <c r="M23" s="293" t="s">
        <v>588</v>
      </c>
      <c r="N23" s="289" t="str">
        <f t="shared" si="5"/>
        <v>00520C</v>
      </c>
      <c r="O23" s="361" t="str">
        <f t="shared" si="6"/>
        <v>134</v>
      </c>
      <c r="P23" s="290" t="str">
        <f t="shared" si="7"/>
        <v xml:space="preserve">Assessor I </v>
      </c>
      <c r="Q23" s="362" cm="1">
        <f t="array" aca="1" ref="Q23" ca="1">ROUND(IF($M23="Y",VLOOKUP($N23,INDIRECT($O$3),Q$8,0)*INDIRECT($N$2),VLOOKUP($N23,INDIRECT($O$3),Q$8,0)),IF(LEFT($C23,1)="N",3,0))</f>
        <v>42.002000000000002</v>
      </c>
      <c r="R23" s="362" cm="1">
        <f t="array" aca="1" ref="R23" ca="1">ROUND(IF($M23="Y",VLOOKUP($N23,INDIRECT($O$3),R$8,0)*INDIRECT($N$2),VLOOKUP($N23,INDIRECT($O$3),R$8,0)),IF(LEFT($C23,1)="N",3,0))</f>
        <v>44.101999999999997</v>
      </c>
      <c r="S23" s="362" cm="1">
        <f t="array" aca="1" ref="S23" ca="1">ROUND(IF($M23="Y",VLOOKUP($N23,INDIRECT($O$3),S$8,0)*INDIRECT($N$2),VLOOKUP($N23,INDIRECT($O$3),S$8,0)),IF(LEFT($C23,1)="N",3,0))</f>
        <v>46.307000000000002</v>
      </c>
      <c r="T23" s="362" cm="1">
        <f t="array" aca="1" ref="T23" ca="1">ROUND(IF($M23="Y",VLOOKUP($N23,INDIRECT($O$3),T$8,0)*INDIRECT($N$2),VLOOKUP($N23,INDIRECT($O$3),T$8,0)),IF(LEFT($C23,1)="N",3,0))</f>
        <v>48.622</v>
      </c>
      <c r="U23" s="362" cm="1">
        <f t="array" aca="1" ref="U23" ca="1">ROUND(IF($M23="Y",VLOOKUP($N23,INDIRECT($O$3),U$8,0)*INDIRECT($N$2),VLOOKUP($N23,INDIRECT($O$3),U$8,0)),IF(LEFT($C23,1)="N",3,0))</f>
        <v>51.052999999999997</v>
      </c>
      <c r="W23" s="363" t="str">
        <f t="shared" si="35"/>
        <v>Y</v>
      </c>
      <c r="X23" s="313" t="str">
        <f t="shared" si="36"/>
        <v>00520C</v>
      </c>
      <c r="Y23" s="364" t="str">
        <f t="shared" si="37"/>
        <v>134</v>
      </c>
      <c r="Z23" s="313" t="str">
        <f t="shared" si="38"/>
        <v xml:space="preserve">Assessor I </v>
      </c>
      <c r="AA23" s="365">
        <f t="shared" ca="1" si="39"/>
        <v>42.002000000000002</v>
      </c>
      <c r="AB23" s="365">
        <f t="shared" ca="1" si="40"/>
        <v>44.101999999999997</v>
      </c>
      <c r="AC23" s="365">
        <f t="shared" ca="1" si="41"/>
        <v>46.307000000000002</v>
      </c>
      <c r="AD23" s="365">
        <f t="shared" ca="1" si="42"/>
        <v>48.622</v>
      </c>
      <c r="AE23" s="365">
        <f t="shared" ca="1" si="43"/>
        <v>51.052999999999997</v>
      </c>
    </row>
    <row r="24" spans="1:31">
      <c r="A24" s="357" t="s">
        <v>63</v>
      </c>
      <c r="B24" s="358" t="s">
        <v>701</v>
      </c>
      <c r="C24" s="357" t="s">
        <v>43</v>
      </c>
      <c r="D24" s="407" t="s">
        <v>64</v>
      </c>
      <c r="E24" s="357">
        <v>448</v>
      </c>
      <c r="F24" s="357">
        <v>9</v>
      </c>
      <c r="G24" s="360">
        <f t="shared" ca="1" si="0"/>
        <v>42.936</v>
      </c>
      <c r="H24" s="360">
        <f t="shared" ca="1" si="1"/>
        <v>45.084000000000003</v>
      </c>
      <c r="I24" s="360">
        <f t="shared" ca="1" si="2"/>
        <v>47.337000000000003</v>
      </c>
      <c r="J24" s="360">
        <f t="shared" ca="1" si="3"/>
        <v>49.704000000000001</v>
      </c>
      <c r="K24" s="360">
        <f t="shared" ca="1" si="4"/>
        <v>52.192999999999998</v>
      </c>
      <c r="L24" s="239"/>
      <c r="M24" s="293" t="s">
        <v>588</v>
      </c>
      <c r="N24" s="289" t="str">
        <f t="shared" si="5"/>
        <v>00530C</v>
      </c>
      <c r="O24" s="361" t="str">
        <f t="shared" si="6"/>
        <v>146</v>
      </c>
      <c r="P24" s="290" t="str">
        <f t="shared" si="7"/>
        <v xml:space="preserve">Assessor II </v>
      </c>
      <c r="Q24" s="362" cm="1">
        <f t="array" aca="1" ref="Q24" ca="1">ROUND(IF($M24="Y",VLOOKUP($N24,INDIRECT($O$3),Q$8,0)*INDIRECT($N$2),VLOOKUP($N24,INDIRECT($O$3),Q$8,0)),IF(LEFT($C24,1)="N",3,0))</f>
        <v>42.936</v>
      </c>
      <c r="R24" s="362" cm="1">
        <f t="array" aca="1" ref="R24" ca="1">ROUND(IF($M24="Y",VLOOKUP($N24,INDIRECT($O$3),R$8,0)*INDIRECT($N$2),VLOOKUP($N24,INDIRECT($O$3),R$8,0)),IF(LEFT($C24,1)="N",3,0))</f>
        <v>45.084000000000003</v>
      </c>
      <c r="S24" s="362" cm="1">
        <f t="array" aca="1" ref="S24" ca="1">ROUND(IF($M24="Y",VLOOKUP($N24,INDIRECT($O$3),S$8,0)*INDIRECT($N$2),VLOOKUP($N24,INDIRECT($O$3),S$8,0)),IF(LEFT($C24,1)="N",3,0))</f>
        <v>47.337000000000003</v>
      </c>
      <c r="T24" s="362" cm="1">
        <f t="array" aca="1" ref="T24" ca="1">ROUND(IF($M24="Y",VLOOKUP($N24,INDIRECT($O$3),T$8,0)*INDIRECT($N$2),VLOOKUP($N24,INDIRECT($O$3),T$8,0)),IF(LEFT($C24,1)="N",3,0))</f>
        <v>49.704000000000001</v>
      </c>
      <c r="U24" s="362" cm="1">
        <f t="array" aca="1" ref="U24" ca="1">ROUND(IF($M24="Y",VLOOKUP($N24,INDIRECT($O$3),U$8,0)*INDIRECT($N$2),VLOOKUP($N24,INDIRECT($O$3),U$8,0)),IF(LEFT($C24,1)="N",3,0))</f>
        <v>52.192999999999998</v>
      </c>
      <c r="W24" s="363" t="str">
        <f t="shared" si="35"/>
        <v>Y</v>
      </c>
      <c r="X24" s="313" t="str">
        <f t="shared" si="36"/>
        <v>00530C</v>
      </c>
      <c r="Y24" s="364" t="str">
        <f t="shared" si="37"/>
        <v>146</v>
      </c>
      <c r="Z24" s="313" t="str">
        <f t="shared" si="38"/>
        <v xml:space="preserve">Assessor II </v>
      </c>
      <c r="AA24" s="365">
        <f t="shared" ca="1" si="39"/>
        <v>42.936</v>
      </c>
      <c r="AB24" s="365">
        <f t="shared" ca="1" si="40"/>
        <v>45.084000000000003</v>
      </c>
      <c r="AC24" s="365">
        <f t="shared" ca="1" si="41"/>
        <v>47.337000000000003</v>
      </c>
      <c r="AD24" s="365">
        <f t="shared" ca="1" si="42"/>
        <v>49.704000000000001</v>
      </c>
      <c r="AE24" s="365">
        <f t="shared" ca="1" si="43"/>
        <v>52.192999999999998</v>
      </c>
    </row>
    <row r="25" spans="1:31">
      <c r="A25" s="357" t="s">
        <v>65</v>
      </c>
      <c r="B25" s="358" t="s">
        <v>66</v>
      </c>
      <c r="C25" s="357" t="s">
        <v>43</v>
      </c>
      <c r="D25" s="407" t="s">
        <v>67</v>
      </c>
      <c r="E25" s="357">
        <v>320</v>
      </c>
      <c r="F25" s="357">
        <v>7</v>
      </c>
      <c r="G25" s="360">
        <f t="shared" ca="1" si="0"/>
        <v>30.58</v>
      </c>
      <c r="H25" s="360">
        <f t="shared" ca="1" si="1"/>
        <v>32.109000000000002</v>
      </c>
      <c r="I25" s="360">
        <f t="shared" ca="1" si="2"/>
        <v>33.715000000000003</v>
      </c>
      <c r="J25" s="360">
        <f t="shared" ca="1" si="3"/>
        <v>35.402000000000001</v>
      </c>
      <c r="K25" s="360">
        <f t="shared" ca="1" si="4"/>
        <v>37.170999999999999</v>
      </c>
      <c r="L25" s="321"/>
      <c r="M25" s="293" t="s">
        <v>588</v>
      </c>
      <c r="N25" s="289" t="str">
        <f t="shared" si="5"/>
        <v>52170C</v>
      </c>
      <c r="O25" s="361" t="str">
        <f t="shared" si="6"/>
        <v>064</v>
      </c>
      <c r="P25" s="290" t="str">
        <f t="shared" si="7"/>
        <v>Associate Buyer-C</v>
      </c>
      <c r="Q25" s="362" cm="1">
        <f t="array" aca="1" ref="Q25" ca="1">ROUND(IF($M25="Y",VLOOKUP($N25,INDIRECT($O$3),Q$8,0)*INDIRECT($N$2),VLOOKUP($N25,INDIRECT($O$3),Q$8,0)),IF(LEFT($C25,1)="N",3,0))</f>
        <v>30.58</v>
      </c>
      <c r="R25" s="362" cm="1">
        <f t="array" aca="1" ref="R25" ca="1">ROUND(IF($M25="Y",VLOOKUP($N25,INDIRECT($O$3),R$8,0)*INDIRECT($N$2),VLOOKUP($N25,INDIRECT($O$3),R$8,0)),IF(LEFT($C25,1)="N",3,0))</f>
        <v>32.109000000000002</v>
      </c>
      <c r="S25" s="362" cm="1">
        <f t="array" aca="1" ref="S25" ca="1">ROUND(IF($M25="Y",VLOOKUP($N25,INDIRECT($O$3),S$8,0)*INDIRECT($N$2),VLOOKUP($N25,INDIRECT($O$3),S$8,0)),IF(LEFT($C25,1)="N",3,0))</f>
        <v>33.715000000000003</v>
      </c>
      <c r="T25" s="362" cm="1">
        <f t="array" aca="1" ref="T25" ca="1">ROUND(IF($M25="Y",VLOOKUP($N25,INDIRECT($O$3),T$8,0)*INDIRECT($N$2),VLOOKUP($N25,INDIRECT($O$3),T$8,0)),IF(LEFT($C25,1)="N",3,0))</f>
        <v>35.402000000000001</v>
      </c>
      <c r="U25" s="362" cm="1">
        <f t="array" aca="1" ref="U25" ca="1">ROUND(IF($M25="Y",VLOOKUP($N25,INDIRECT($O$3),U$8,0)*INDIRECT($N$2),VLOOKUP($N25,INDIRECT($O$3),U$8,0)),IF(LEFT($C25,1)="N",3,0))</f>
        <v>37.170999999999999</v>
      </c>
      <c r="W25" s="363" t="str">
        <f t="shared" si="35"/>
        <v>Y</v>
      </c>
      <c r="X25" s="313" t="str">
        <f t="shared" si="36"/>
        <v>52170C</v>
      </c>
      <c r="Y25" s="364" t="str">
        <f t="shared" si="37"/>
        <v>064</v>
      </c>
      <c r="Z25" s="313" t="str">
        <f t="shared" si="38"/>
        <v>Associate Buyer-C</v>
      </c>
      <c r="AA25" s="365">
        <f t="shared" ca="1" si="39"/>
        <v>30.58</v>
      </c>
      <c r="AB25" s="365">
        <f t="shared" ca="1" si="40"/>
        <v>32.109000000000002</v>
      </c>
      <c r="AC25" s="365">
        <f t="shared" ca="1" si="41"/>
        <v>33.715000000000003</v>
      </c>
      <c r="AD25" s="365">
        <f t="shared" ca="1" si="42"/>
        <v>35.402000000000001</v>
      </c>
      <c r="AE25" s="365">
        <f t="shared" ca="1" si="43"/>
        <v>37.170999999999999</v>
      </c>
    </row>
    <row r="26" spans="1:31">
      <c r="A26" s="357" t="s">
        <v>68</v>
      </c>
      <c r="B26" s="358">
        <v>105</v>
      </c>
      <c r="C26" s="357" t="s">
        <v>43</v>
      </c>
      <c r="D26" s="407" t="s">
        <v>69</v>
      </c>
      <c r="E26" s="357">
        <v>343</v>
      </c>
      <c r="F26" s="357">
        <v>7</v>
      </c>
      <c r="G26" s="360">
        <f t="shared" ca="1" si="0"/>
        <v>31.673999999999999</v>
      </c>
      <c r="H26" s="360">
        <f t="shared" ca="1" si="1"/>
        <v>33.259</v>
      </c>
      <c r="I26" s="360">
        <f t="shared" ca="1" si="2"/>
        <v>34.920999999999999</v>
      </c>
      <c r="J26" s="360">
        <f t="shared" ca="1" si="3"/>
        <v>36.667000000000002</v>
      </c>
      <c r="K26" s="360">
        <f t="shared" ca="1" si="4"/>
        <v>38.502000000000002</v>
      </c>
      <c r="L26" s="321"/>
      <c r="M26" s="293" t="s">
        <v>588</v>
      </c>
      <c r="N26" s="289" t="str">
        <f t="shared" si="5"/>
        <v>01265C</v>
      </c>
      <c r="O26" s="361">
        <f t="shared" si="6"/>
        <v>105</v>
      </c>
      <c r="P26" s="290" t="str">
        <f t="shared" si="7"/>
        <v>Bilingual Crime Prevent Spec</v>
      </c>
      <c r="Q26" s="362" cm="1">
        <f t="array" aca="1" ref="Q26" ca="1">ROUND(IF($M26="Y",VLOOKUP($N26,INDIRECT($O$3),Q$8,0)*INDIRECT($N$2),VLOOKUP($N26,INDIRECT($O$3),Q$8,0)),IF(LEFT($C26,1)="N",3,0))</f>
        <v>31.673999999999999</v>
      </c>
      <c r="R26" s="362" cm="1">
        <f t="array" aca="1" ref="R26" ca="1">ROUND(IF($M26="Y",VLOOKUP($N26,INDIRECT($O$3),R$8,0)*INDIRECT($N$2),VLOOKUP($N26,INDIRECT($O$3),R$8,0)),IF(LEFT($C26,1)="N",3,0))</f>
        <v>33.259</v>
      </c>
      <c r="S26" s="362" cm="1">
        <f t="array" aca="1" ref="S26" ca="1">ROUND(IF($M26="Y",VLOOKUP($N26,INDIRECT($O$3),S$8,0)*INDIRECT($N$2),VLOOKUP($N26,INDIRECT($O$3),S$8,0)),IF(LEFT($C26,1)="N",3,0))</f>
        <v>34.920999999999999</v>
      </c>
      <c r="T26" s="362" cm="1">
        <f t="array" aca="1" ref="T26" ca="1">ROUND(IF($M26="Y",VLOOKUP($N26,INDIRECT($O$3),T$8,0)*INDIRECT($N$2),VLOOKUP($N26,INDIRECT($O$3),T$8,0)),IF(LEFT($C26,1)="N",3,0))</f>
        <v>36.667000000000002</v>
      </c>
      <c r="U26" s="362" cm="1">
        <f t="array" aca="1" ref="U26" ca="1">ROUND(IF($M26="Y",VLOOKUP($N26,INDIRECT($O$3),U$8,0)*INDIRECT($N$2),VLOOKUP($N26,INDIRECT($O$3),U$8,0)),IF(LEFT($C26,1)="N",3,0))</f>
        <v>38.502000000000002</v>
      </c>
      <c r="W26" s="363" t="str">
        <f t="shared" si="35"/>
        <v>Y</v>
      </c>
      <c r="X26" s="313" t="str">
        <f t="shared" si="36"/>
        <v>01265C</v>
      </c>
      <c r="Y26" s="364">
        <f t="shared" si="37"/>
        <v>105</v>
      </c>
      <c r="Z26" s="313" t="str">
        <f t="shared" si="38"/>
        <v>Bilingual Crime Prevent Spec</v>
      </c>
      <c r="AA26" s="365">
        <f t="shared" ca="1" si="39"/>
        <v>31.673999999999999</v>
      </c>
      <c r="AB26" s="365">
        <f t="shared" ca="1" si="40"/>
        <v>33.259</v>
      </c>
      <c r="AC26" s="365">
        <f t="shared" ca="1" si="41"/>
        <v>34.920999999999999</v>
      </c>
      <c r="AD26" s="365">
        <f t="shared" ca="1" si="42"/>
        <v>36.667000000000002</v>
      </c>
      <c r="AE26" s="365">
        <f t="shared" ca="1" si="43"/>
        <v>38.502000000000002</v>
      </c>
    </row>
    <row r="27" spans="1:31">
      <c r="A27" s="357" t="s">
        <v>70</v>
      </c>
      <c r="B27" s="358" t="s">
        <v>71</v>
      </c>
      <c r="C27" s="357" t="s">
        <v>43</v>
      </c>
      <c r="D27" s="407" t="s">
        <v>72</v>
      </c>
      <c r="E27" s="357">
        <v>280</v>
      </c>
      <c r="F27" s="357">
        <v>6</v>
      </c>
      <c r="G27" s="360">
        <f t="shared" ca="1" si="0"/>
        <v>27.216999999999999</v>
      </c>
      <c r="H27" s="360">
        <f t="shared" ca="1" si="1"/>
        <v>28.579000000000001</v>
      </c>
      <c r="I27" s="360">
        <f t="shared" ca="1" si="2"/>
        <v>30.006</v>
      </c>
      <c r="J27" s="360">
        <f t="shared" ca="1" si="3"/>
        <v>31.509</v>
      </c>
      <c r="K27" s="360">
        <f t="shared" ca="1" si="4"/>
        <v>33.082999999999998</v>
      </c>
      <c r="L27" s="321"/>
      <c r="M27" s="293" t="s">
        <v>588</v>
      </c>
      <c r="N27" s="289" t="str">
        <f t="shared" si="5"/>
        <v>01290C</v>
      </c>
      <c r="O27" s="361" t="str">
        <f t="shared" si="6"/>
        <v>107</v>
      </c>
      <c r="P27" s="290" t="str">
        <f t="shared" si="7"/>
        <v xml:space="preserve">Bilingual Program Aide </v>
      </c>
      <c r="Q27" s="362" cm="1">
        <f t="array" aca="1" ref="Q27" ca="1">ROUND(IF($M27="Y",VLOOKUP($N27,INDIRECT($O$3),Q$8,0)*INDIRECT($N$2),VLOOKUP($N27,INDIRECT($O$3),Q$8,0)),IF(LEFT($C27,1)="N",3,0))</f>
        <v>27.216999999999999</v>
      </c>
      <c r="R27" s="362" cm="1">
        <f t="array" aca="1" ref="R27" ca="1">ROUND(IF($M27="Y",VLOOKUP($N27,INDIRECT($O$3),R$8,0)*INDIRECT($N$2),VLOOKUP($N27,INDIRECT($O$3),R$8,0)),IF(LEFT($C27,1)="N",3,0))</f>
        <v>28.579000000000001</v>
      </c>
      <c r="S27" s="362" cm="1">
        <f t="array" aca="1" ref="S27" ca="1">ROUND(IF($M27="Y",VLOOKUP($N27,INDIRECT($O$3),S$8,0)*INDIRECT($N$2),VLOOKUP($N27,INDIRECT($O$3),S$8,0)),IF(LEFT($C27,1)="N",3,0))</f>
        <v>30.006</v>
      </c>
      <c r="T27" s="362" cm="1">
        <f t="array" aca="1" ref="T27" ca="1">ROUND(IF($M27="Y",VLOOKUP($N27,INDIRECT($O$3),T$8,0)*INDIRECT($N$2),VLOOKUP($N27,INDIRECT($O$3),T$8,0)),IF(LEFT($C27,1)="N",3,0))</f>
        <v>31.509</v>
      </c>
      <c r="U27" s="362" cm="1">
        <f t="array" aca="1" ref="U27" ca="1">ROUND(IF($M27="Y",VLOOKUP($N27,INDIRECT($O$3),U$8,0)*INDIRECT($N$2),VLOOKUP($N27,INDIRECT($O$3),U$8,0)),IF(LEFT($C27,1)="N",3,0))</f>
        <v>33.082999999999998</v>
      </c>
      <c r="W27" s="363" t="str">
        <f t="shared" si="35"/>
        <v>Y</v>
      </c>
      <c r="X27" s="313" t="str">
        <f t="shared" si="36"/>
        <v>01290C</v>
      </c>
      <c r="Y27" s="364" t="str">
        <f t="shared" si="37"/>
        <v>107</v>
      </c>
      <c r="Z27" s="313" t="str">
        <f t="shared" si="38"/>
        <v xml:space="preserve">Bilingual Program Aide </v>
      </c>
      <c r="AA27" s="365">
        <f t="shared" ca="1" si="39"/>
        <v>27.216999999999999</v>
      </c>
      <c r="AB27" s="365">
        <f t="shared" ca="1" si="40"/>
        <v>28.579000000000001</v>
      </c>
      <c r="AC27" s="365">
        <f t="shared" ca="1" si="41"/>
        <v>30.006</v>
      </c>
      <c r="AD27" s="365">
        <f t="shared" ca="1" si="42"/>
        <v>31.509</v>
      </c>
      <c r="AE27" s="365">
        <f t="shared" ca="1" si="43"/>
        <v>33.082999999999998</v>
      </c>
    </row>
    <row r="28" spans="1:31">
      <c r="A28" s="357" t="s">
        <v>552</v>
      </c>
      <c r="B28" s="358">
        <v>155</v>
      </c>
      <c r="C28" s="357" t="s">
        <v>43</v>
      </c>
      <c r="D28" s="407" t="s">
        <v>551</v>
      </c>
      <c r="E28" s="357">
        <v>338</v>
      </c>
      <c r="F28" s="357">
        <v>7</v>
      </c>
      <c r="G28" s="360">
        <f t="shared" ca="1" si="0"/>
        <v>31.673999999999999</v>
      </c>
      <c r="H28" s="360">
        <f t="shared" ca="1" si="1"/>
        <v>33.259</v>
      </c>
      <c r="I28" s="360">
        <f t="shared" ca="1" si="2"/>
        <v>34.920999999999999</v>
      </c>
      <c r="J28" s="360">
        <f t="shared" ca="1" si="3"/>
        <v>36.667000000000002</v>
      </c>
      <c r="K28" s="360">
        <f t="shared" ca="1" si="4"/>
        <v>38.502000000000002</v>
      </c>
      <c r="L28" s="321"/>
      <c r="M28" s="293" t="s">
        <v>588</v>
      </c>
      <c r="N28" s="289" t="str">
        <f t="shared" si="5"/>
        <v>59412C</v>
      </c>
      <c r="O28" s="361">
        <f t="shared" si="6"/>
        <v>155</v>
      </c>
      <c r="P28" s="290" t="str">
        <f t="shared" si="7"/>
        <v>Body Worn Cameras Specialist</v>
      </c>
      <c r="Q28" s="362" cm="1">
        <f t="array" aca="1" ref="Q28" ca="1">ROUND(IF($M28="Y",VLOOKUP($N28,INDIRECT($O$3),Q$8,0)*INDIRECT($N$2),VLOOKUP($N28,INDIRECT($O$3),Q$8,0)),IF(LEFT($C28,1)="N",3,0))</f>
        <v>31.673999999999999</v>
      </c>
      <c r="R28" s="362" cm="1">
        <f t="array" aca="1" ref="R28" ca="1">ROUND(IF($M28="Y",VLOOKUP($N28,INDIRECT($O$3),R$8,0)*INDIRECT($N$2),VLOOKUP($N28,INDIRECT($O$3),R$8,0)),IF(LEFT($C28,1)="N",3,0))</f>
        <v>33.259</v>
      </c>
      <c r="S28" s="362" cm="1">
        <f t="array" aca="1" ref="S28" ca="1">ROUND(IF($M28="Y",VLOOKUP($N28,INDIRECT($O$3),S$8,0)*INDIRECT($N$2),VLOOKUP($N28,INDIRECT($O$3),S$8,0)),IF(LEFT($C28,1)="N",3,0))</f>
        <v>34.920999999999999</v>
      </c>
      <c r="T28" s="362" cm="1">
        <f t="array" aca="1" ref="T28" ca="1">ROUND(IF($M28="Y",VLOOKUP($N28,INDIRECT($O$3),T$8,0)*INDIRECT($N$2),VLOOKUP($N28,INDIRECT($O$3),T$8,0)),IF(LEFT($C28,1)="N",3,0))</f>
        <v>36.667000000000002</v>
      </c>
      <c r="U28" s="362" cm="1">
        <f t="array" aca="1" ref="U28" ca="1">ROUND(IF($M28="Y",VLOOKUP($N28,INDIRECT($O$3),U$8,0)*INDIRECT($N$2),VLOOKUP($N28,INDIRECT($O$3),U$8,0)),IF(LEFT($C28,1)="N",3,0))</f>
        <v>38.502000000000002</v>
      </c>
      <c r="W28" s="363" t="str">
        <f t="shared" si="35"/>
        <v>Y</v>
      </c>
      <c r="X28" s="313" t="str">
        <f t="shared" si="36"/>
        <v>59412C</v>
      </c>
      <c r="Y28" s="364">
        <f t="shared" si="37"/>
        <v>155</v>
      </c>
      <c r="Z28" s="313" t="str">
        <f t="shared" si="38"/>
        <v>Body Worn Cameras Specialist</v>
      </c>
      <c r="AA28" s="365">
        <f t="shared" ca="1" si="39"/>
        <v>31.673999999999999</v>
      </c>
      <c r="AB28" s="365">
        <f t="shared" ca="1" si="40"/>
        <v>33.259</v>
      </c>
      <c r="AC28" s="365">
        <f t="shared" ca="1" si="41"/>
        <v>34.920999999999999</v>
      </c>
      <c r="AD28" s="365">
        <f t="shared" ca="1" si="42"/>
        <v>36.667000000000002</v>
      </c>
      <c r="AE28" s="365">
        <f t="shared" ca="1" si="43"/>
        <v>38.502000000000002</v>
      </c>
    </row>
    <row r="29" spans="1:31">
      <c r="A29" s="357" t="s">
        <v>73</v>
      </c>
      <c r="B29" s="358">
        <v>151</v>
      </c>
      <c r="C29" s="357" t="s">
        <v>43</v>
      </c>
      <c r="D29" s="407" t="s">
        <v>74</v>
      </c>
      <c r="E29" s="357">
        <v>218</v>
      </c>
      <c r="F29" s="357">
        <v>4</v>
      </c>
      <c r="G29" s="360">
        <f t="shared" ca="1" si="0"/>
        <v>22.706</v>
      </c>
      <c r="H29" s="360">
        <f t="shared" ca="1" si="1"/>
        <v>23.841000000000001</v>
      </c>
      <c r="I29" s="360">
        <f t="shared" ca="1" si="2"/>
        <v>25.033000000000001</v>
      </c>
      <c r="J29" s="360">
        <f t="shared" ca="1" si="3"/>
        <v>26.283999999999999</v>
      </c>
      <c r="K29" s="360">
        <f t="shared" ca="1" si="4"/>
        <v>27.599</v>
      </c>
      <c r="L29" s="321"/>
      <c r="M29" s="293" t="s">
        <v>588</v>
      </c>
      <c r="N29" s="289" t="str">
        <f t="shared" si="5"/>
        <v>01447C</v>
      </c>
      <c r="O29" s="361">
        <f t="shared" si="6"/>
        <v>151</v>
      </c>
      <c r="P29" s="290" t="str">
        <f t="shared" si="7"/>
        <v>Building Services Specialist I</v>
      </c>
      <c r="Q29" s="362" cm="1">
        <f t="array" aca="1" ref="Q29" ca="1">ROUND(IF($M29="Y",VLOOKUP($N29,INDIRECT($O$3),Q$8,0)*INDIRECT($N$2),VLOOKUP($N29,INDIRECT($O$3),Q$8,0)),IF(LEFT($C29,1)="N",3,0))</f>
        <v>22.706</v>
      </c>
      <c r="R29" s="362" cm="1">
        <f t="array" aca="1" ref="R29" ca="1">ROUND(IF($M29="Y",VLOOKUP($N29,INDIRECT($O$3),R$8,0)*INDIRECT($N$2),VLOOKUP($N29,INDIRECT($O$3),R$8,0)),IF(LEFT($C29,1)="N",3,0))</f>
        <v>23.841000000000001</v>
      </c>
      <c r="S29" s="362" cm="1">
        <f t="array" aca="1" ref="S29" ca="1">ROUND(IF($M29="Y",VLOOKUP($N29,INDIRECT($O$3),S$8,0)*INDIRECT($N$2),VLOOKUP($N29,INDIRECT($O$3),S$8,0)),IF(LEFT($C29,1)="N",3,0))</f>
        <v>25.033000000000001</v>
      </c>
      <c r="T29" s="362" cm="1">
        <f t="array" aca="1" ref="T29" ca="1">ROUND(IF($M29="Y",VLOOKUP($N29,INDIRECT($O$3),T$8,0)*INDIRECT($N$2),VLOOKUP($N29,INDIRECT($O$3),T$8,0)),IF(LEFT($C29,1)="N",3,0))</f>
        <v>26.283999999999999</v>
      </c>
      <c r="U29" s="362" cm="1">
        <f t="array" aca="1" ref="U29" ca="1">ROUND(IF($M29="Y",VLOOKUP($N29,INDIRECT($O$3),U$8,0)*INDIRECT($N$2),VLOOKUP($N29,INDIRECT($O$3),U$8,0)),IF(LEFT($C29,1)="N",3,0))</f>
        <v>27.599</v>
      </c>
      <c r="W29" s="363" t="str">
        <f t="shared" si="35"/>
        <v>Y</v>
      </c>
      <c r="X29" s="313" t="str">
        <f t="shared" si="36"/>
        <v>01447C</v>
      </c>
      <c r="Y29" s="364">
        <f t="shared" si="37"/>
        <v>151</v>
      </c>
      <c r="Z29" s="313" t="str">
        <f t="shared" si="38"/>
        <v>Building Services Specialist I</v>
      </c>
      <c r="AA29" s="365">
        <f t="shared" ca="1" si="39"/>
        <v>22.706</v>
      </c>
      <c r="AB29" s="365">
        <f t="shared" ca="1" si="40"/>
        <v>23.841000000000001</v>
      </c>
      <c r="AC29" s="365">
        <f t="shared" ca="1" si="41"/>
        <v>25.033000000000001</v>
      </c>
      <c r="AD29" s="365">
        <f t="shared" ca="1" si="42"/>
        <v>26.283999999999999</v>
      </c>
      <c r="AE29" s="365">
        <f t="shared" ca="1" si="43"/>
        <v>27.599</v>
      </c>
    </row>
    <row r="30" spans="1:31">
      <c r="A30" s="357" t="s">
        <v>75</v>
      </c>
      <c r="B30" s="358" t="s">
        <v>76</v>
      </c>
      <c r="C30" s="357" t="s">
        <v>43</v>
      </c>
      <c r="D30" s="407" t="s">
        <v>77</v>
      </c>
      <c r="E30" s="357">
        <v>268</v>
      </c>
      <c r="F30" s="357">
        <v>5</v>
      </c>
      <c r="G30" s="360">
        <f t="shared" ca="1" si="0"/>
        <v>26.105</v>
      </c>
      <c r="H30" s="360">
        <f t="shared" ca="1" si="1"/>
        <v>27.413</v>
      </c>
      <c r="I30" s="360">
        <f t="shared" ca="1" si="2"/>
        <v>28.780999999999999</v>
      </c>
      <c r="J30" s="360">
        <f t="shared" ca="1" si="3"/>
        <v>30.221</v>
      </c>
      <c r="K30" s="360">
        <f t="shared" ca="1" si="4"/>
        <v>31.731999999999999</v>
      </c>
      <c r="L30" s="321"/>
      <c r="M30" s="293" t="s">
        <v>588</v>
      </c>
      <c r="N30" s="289" t="str">
        <f t="shared" si="5"/>
        <v>01448C</v>
      </c>
      <c r="O30" s="361" t="str">
        <f t="shared" si="6"/>
        <v>060</v>
      </c>
      <c r="P30" s="290" t="str">
        <f t="shared" si="7"/>
        <v>Building Services Specialist II</v>
      </c>
      <c r="Q30" s="362" cm="1">
        <f t="array" aca="1" ref="Q30" ca="1">ROUND(IF($M30="Y",VLOOKUP($N30,INDIRECT($O$3),Q$8,0)*INDIRECT($N$2),VLOOKUP($N30,INDIRECT($O$3),Q$8,0)),IF(LEFT($C30,1)="N",3,0))</f>
        <v>26.105</v>
      </c>
      <c r="R30" s="362" cm="1">
        <f t="array" aca="1" ref="R30" ca="1">ROUND(IF($M30="Y",VLOOKUP($N30,INDIRECT($O$3),R$8,0)*INDIRECT($N$2),VLOOKUP($N30,INDIRECT($O$3),R$8,0)),IF(LEFT($C30,1)="N",3,0))</f>
        <v>27.413</v>
      </c>
      <c r="S30" s="362" cm="1">
        <f t="array" aca="1" ref="S30" ca="1">ROUND(IF($M30="Y",VLOOKUP($N30,INDIRECT($O$3),S$8,0)*INDIRECT($N$2),VLOOKUP($N30,INDIRECT($O$3),S$8,0)),IF(LEFT($C30,1)="N",3,0))</f>
        <v>28.780999999999999</v>
      </c>
      <c r="T30" s="362" cm="1">
        <f t="array" aca="1" ref="T30" ca="1">ROUND(IF($M30="Y",VLOOKUP($N30,INDIRECT($O$3),T$8,0)*INDIRECT($N$2),VLOOKUP($N30,INDIRECT($O$3),T$8,0)),IF(LEFT($C30,1)="N",3,0))</f>
        <v>30.221</v>
      </c>
      <c r="U30" s="362" cm="1">
        <f t="array" aca="1" ref="U30" ca="1">ROUND(IF($M30="Y",VLOOKUP($N30,INDIRECT($O$3),U$8,0)*INDIRECT($N$2),VLOOKUP($N30,INDIRECT($O$3),U$8,0)),IF(LEFT($C30,1)="N",3,0))</f>
        <v>31.731999999999999</v>
      </c>
      <c r="W30" s="363" t="str">
        <f t="shared" si="35"/>
        <v>Y</v>
      </c>
      <c r="X30" s="313" t="str">
        <f t="shared" si="36"/>
        <v>01448C</v>
      </c>
      <c r="Y30" s="364" t="str">
        <f t="shared" si="37"/>
        <v>060</v>
      </c>
      <c r="Z30" s="313" t="str">
        <f t="shared" si="38"/>
        <v>Building Services Specialist II</v>
      </c>
      <c r="AA30" s="365">
        <f t="shared" ca="1" si="39"/>
        <v>26.105</v>
      </c>
      <c r="AB30" s="365">
        <f t="shared" ca="1" si="40"/>
        <v>27.413</v>
      </c>
      <c r="AC30" s="365">
        <f t="shared" ca="1" si="41"/>
        <v>28.780999999999999</v>
      </c>
      <c r="AD30" s="365">
        <f t="shared" ca="1" si="42"/>
        <v>30.221</v>
      </c>
      <c r="AE30" s="365">
        <f t="shared" ca="1" si="43"/>
        <v>31.731999999999999</v>
      </c>
    </row>
    <row r="31" spans="1:31">
      <c r="A31" s="368" t="s">
        <v>19</v>
      </c>
      <c r="B31" s="358" t="s">
        <v>577</v>
      </c>
      <c r="C31" s="368" t="s">
        <v>21</v>
      </c>
      <c r="D31" s="408" t="s">
        <v>22</v>
      </c>
      <c r="E31" s="368">
        <v>435</v>
      </c>
      <c r="F31" s="368">
        <v>9</v>
      </c>
      <c r="G31" s="360">
        <f t="shared" ca="1" si="0"/>
        <v>80721</v>
      </c>
      <c r="H31" s="360">
        <f t="shared" ca="1" si="1"/>
        <v>84758</v>
      </c>
      <c r="I31" s="360">
        <f t="shared" ca="1" si="2"/>
        <v>88995</v>
      </c>
      <c r="J31" s="360">
        <f t="shared" ca="1" si="3"/>
        <v>93447</v>
      </c>
      <c r="K31" s="360">
        <f t="shared" ca="1" si="4"/>
        <v>98118</v>
      </c>
      <c r="L31" s="321"/>
      <c r="M31" s="293" t="s">
        <v>588</v>
      </c>
      <c r="N31" s="289" t="str">
        <f t="shared" si="5"/>
        <v>01458C</v>
      </c>
      <c r="O31" s="361" t="str">
        <f t="shared" si="6"/>
        <v>129</v>
      </c>
      <c r="P31" s="290" t="str">
        <f t="shared" si="7"/>
        <v xml:space="preserve">Buyer </v>
      </c>
      <c r="Q31" s="362" cm="1">
        <f t="array" aca="1" ref="Q31" ca="1">ROUND(IF($M31="Y",VLOOKUP($N31,INDIRECT($O$3),Q$8,0)*INDIRECT($N$2),VLOOKUP($N31,INDIRECT($O$3),Q$8,0)),IF(LEFT($C31,1)="N",3,0))</f>
        <v>80721</v>
      </c>
      <c r="R31" s="362" cm="1">
        <f t="array" aca="1" ref="R31" ca="1">ROUND(IF($M31="Y",VLOOKUP($N31,INDIRECT($O$3),R$8,0)*INDIRECT($N$2),VLOOKUP($N31,INDIRECT($O$3),R$8,0)),IF(LEFT($C31,1)="N",3,0))</f>
        <v>84758</v>
      </c>
      <c r="S31" s="362" cm="1">
        <f t="array" aca="1" ref="S31" ca="1">ROUND(IF($M31="Y",VLOOKUP($N31,INDIRECT($O$3),S$8,0)*INDIRECT($N$2),VLOOKUP($N31,INDIRECT($O$3),S$8,0)),IF(LEFT($C31,1)="N",3,0))</f>
        <v>88995</v>
      </c>
      <c r="T31" s="362" cm="1">
        <f t="array" aca="1" ref="T31" ca="1">ROUND(IF($M31="Y",VLOOKUP($N31,INDIRECT($O$3),T$8,0)*INDIRECT($N$2),VLOOKUP($N31,INDIRECT($O$3),T$8,0)),IF(LEFT($C31,1)="N",3,0))</f>
        <v>93447</v>
      </c>
      <c r="U31" s="362" cm="1">
        <f t="array" aca="1" ref="U31" ca="1">ROUND(IF($M31="Y",VLOOKUP($N31,INDIRECT($O$3),U$8,0)*INDIRECT($N$2),VLOOKUP($N31,INDIRECT($O$3),U$8,0)),IF(LEFT($C31,1)="N",3,0))</f>
        <v>98118</v>
      </c>
      <c r="W31" s="363" t="str">
        <f t="shared" si="35"/>
        <v>Y</v>
      </c>
      <c r="X31" s="313" t="str">
        <f t="shared" si="36"/>
        <v>01458C</v>
      </c>
      <c r="Y31" s="364" t="str">
        <f t="shared" si="37"/>
        <v>129</v>
      </c>
      <c r="Z31" s="313" t="str">
        <f t="shared" si="38"/>
        <v xml:space="preserve">Buyer </v>
      </c>
      <c r="AA31" s="365">
        <f t="shared" ca="1" si="39"/>
        <v>38.808999999999997</v>
      </c>
      <c r="AB31" s="365">
        <f t="shared" ca="1" si="40"/>
        <v>40.75</v>
      </c>
      <c r="AC31" s="365">
        <f t="shared" ca="1" si="41"/>
        <v>42.786999999999999</v>
      </c>
      <c r="AD31" s="365">
        <f t="shared" ca="1" si="42"/>
        <v>44.927</v>
      </c>
      <c r="AE31" s="365">
        <f t="shared" ca="1" si="43"/>
        <v>47.172999999999995</v>
      </c>
    </row>
    <row r="32" spans="1:31">
      <c r="A32" s="368" t="s">
        <v>715</v>
      </c>
      <c r="B32" s="358" t="s">
        <v>24</v>
      </c>
      <c r="C32" s="368" t="s">
        <v>43</v>
      </c>
      <c r="D32" s="408" t="s">
        <v>25</v>
      </c>
      <c r="E32" s="368">
        <v>383</v>
      </c>
      <c r="F32" s="368">
        <v>8</v>
      </c>
      <c r="G32" s="360">
        <f t="shared" si="0"/>
        <v>35.409999999999997</v>
      </c>
      <c r="H32" s="360">
        <f t="shared" si="1"/>
        <v>37.18</v>
      </c>
      <c r="I32" s="360">
        <f t="shared" si="2"/>
        <v>39.038999999999994</v>
      </c>
      <c r="J32" s="360">
        <f t="shared" si="3"/>
        <v>40.991</v>
      </c>
      <c r="K32" s="360">
        <f t="shared" si="4"/>
        <v>43.04</v>
      </c>
      <c r="L32" s="321"/>
      <c r="M32" s="293" t="s">
        <v>588</v>
      </c>
      <c r="N32" s="289" t="str">
        <f t="shared" si="5"/>
        <v>53072C</v>
      </c>
      <c r="O32" s="361" t="str">
        <f t="shared" si="6"/>
        <v>097</v>
      </c>
      <c r="P32" s="290" t="str">
        <f t="shared" si="7"/>
        <v xml:space="preserve">Case Investigator </v>
      </c>
      <c r="Q32" s="401">
        <v>35.409999999999997</v>
      </c>
      <c r="R32" s="401">
        <v>37.18</v>
      </c>
      <c r="S32" s="401">
        <v>39.038999999999994</v>
      </c>
      <c r="T32" s="401">
        <v>40.991</v>
      </c>
      <c r="U32" s="401">
        <v>43.04</v>
      </c>
      <c r="W32" s="363" t="str">
        <f t="shared" si="35"/>
        <v>Y</v>
      </c>
      <c r="X32" s="313" t="str">
        <f t="shared" si="36"/>
        <v>53072C</v>
      </c>
      <c r="Y32" s="364" t="str">
        <f t="shared" si="37"/>
        <v>097</v>
      </c>
      <c r="Z32" s="313" t="str">
        <f t="shared" si="38"/>
        <v xml:space="preserve">Case Investigator </v>
      </c>
      <c r="AA32" s="365">
        <f t="shared" si="39"/>
        <v>35.409999999999997</v>
      </c>
      <c r="AB32" s="365">
        <f t="shared" si="40"/>
        <v>37.18</v>
      </c>
      <c r="AC32" s="365">
        <f t="shared" si="41"/>
        <v>39.038999999999994</v>
      </c>
      <c r="AD32" s="365">
        <f t="shared" si="42"/>
        <v>40.991</v>
      </c>
      <c r="AE32" s="365">
        <f t="shared" si="43"/>
        <v>43.04</v>
      </c>
    </row>
    <row r="33" spans="1:31">
      <c r="A33" s="368" t="s">
        <v>729</v>
      </c>
      <c r="B33" s="358" t="s">
        <v>730</v>
      </c>
      <c r="C33" s="368" t="s">
        <v>43</v>
      </c>
      <c r="D33" s="408" t="s">
        <v>731</v>
      </c>
      <c r="E33" s="368">
        <v>425</v>
      </c>
      <c r="F33" s="368">
        <v>9</v>
      </c>
      <c r="G33" s="360">
        <f t="shared" ref="G33" si="44">Q33</f>
        <v>38.423999999999999</v>
      </c>
      <c r="H33" s="360">
        <f t="shared" ref="H33" si="45">R33</f>
        <v>40.345999999999997</v>
      </c>
      <c r="I33" s="360">
        <f t="shared" ref="I33" si="46">S33</f>
        <v>42.363</v>
      </c>
      <c r="J33" s="360">
        <f t="shared" ref="J33" si="47">T33</f>
        <v>44.481000000000002</v>
      </c>
      <c r="K33" s="360">
        <f t="shared" ref="K33" si="48">U33</f>
        <v>46.706000000000003</v>
      </c>
      <c r="L33" s="321"/>
      <c r="M33" s="293" t="s">
        <v>588</v>
      </c>
      <c r="N33" s="289" t="str">
        <f t="shared" si="5"/>
        <v>53095C</v>
      </c>
      <c r="O33" s="361" t="str">
        <f t="shared" si="6"/>
        <v>170</v>
      </c>
      <c r="P33" s="290" t="str">
        <f t="shared" si="7"/>
        <v>Case Investigator II - Civil Rights</v>
      </c>
      <c r="Q33" s="411">
        <v>38.423999999999999</v>
      </c>
      <c r="R33" s="411">
        <v>40.345999999999997</v>
      </c>
      <c r="S33" s="411">
        <v>42.363</v>
      </c>
      <c r="T33" s="411">
        <v>44.481000000000002</v>
      </c>
      <c r="U33" s="411">
        <v>46.706000000000003</v>
      </c>
      <c r="W33" s="363" t="str">
        <f t="shared" si="35"/>
        <v>Y</v>
      </c>
      <c r="X33" s="313" t="str">
        <f t="shared" si="36"/>
        <v>53095C</v>
      </c>
      <c r="Y33" s="364" t="str">
        <f t="shared" si="37"/>
        <v>170</v>
      </c>
      <c r="Z33" s="313" t="str">
        <f t="shared" si="38"/>
        <v>Case Investigator II - Civil Rights</v>
      </c>
      <c r="AA33" s="365">
        <f t="shared" ref="AA33" si="49">IF(LEFT($C33,1)="N",Q33,ROUNDUP(Q33/2080,3))</f>
        <v>38.423999999999999</v>
      </c>
      <c r="AB33" s="365">
        <f t="shared" ref="AB33" si="50">IF(LEFT($C33,1)="N",R33,ROUNDUP(R33/2080,3))</f>
        <v>40.345999999999997</v>
      </c>
      <c r="AC33" s="365">
        <f t="shared" ref="AC33" si="51">IF(LEFT($C33,1)="N",S33,ROUNDUP(S33/2080,3))</f>
        <v>42.363</v>
      </c>
      <c r="AD33" s="365">
        <f t="shared" ref="AD33" si="52">IF(LEFT($C33,1)="N",T33,ROUNDUP(T33/2080,3))</f>
        <v>44.481000000000002</v>
      </c>
      <c r="AE33" s="365">
        <f t="shared" ref="AE33" si="53">IF(LEFT($C33,1)="N",U33,ROUNDUP(U33/2080,3))</f>
        <v>46.706000000000003</v>
      </c>
    </row>
    <row r="34" spans="1:31">
      <c r="A34" s="357" t="s">
        <v>78</v>
      </c>
      <c r="B34" s="358" t="s">
        <v>79</v>
      </c>
      <c r="C34" s="357" t="s">
        <v>43</v>
      </c>
      <c r="D34" s="407" t="s">
        <v>80</v>
      </c>
      <c r="E34" s="357">
        <v>240</v>
      </c>
      <c r="F34" s="357">
        <v>5</v>
      </c>
      <c r="G34" s="360">
        <f t="shared" ca="1" si="0"/>
        <v>23.835999999999999</v>
      </c>
      <c r="H34" s="360">
        <f t="shared" ca="1" si="1"/>
        <v>25.027000000000001</v>
      </c>
      <c r="I34" s="360">
        <f t="shared" ca="1" si="2"/>
        <v>26.279</v>
      </c>
      <c r="J34" s="360">
        <f t="shared" ca="1" si="3"/>
        <v>27.593</v>
      </c>
      <c r="K34" s="360">
        <f t="shared" ca="1" si="4"/>
        <v>28.972999999999999</v>
      </c>
      <c r="L34" s="321"/>
      <c r="M34" s="293" t="s">
        <v>588</v>
      </c>
      <c r="N34" s="289" t="str">
        <f t="shared" si="5"/>
        <v>01610C</v>
      </c>
      <c r="O34" s="361" t="str">
        <f t="shared" si="6"/>
        <v>111</v>
      </c>
      <c r="P34" s="290" t="str">
        <f t="shared" si="7"/>
        <v xml:space="preserve">Central Alarm Station Oper </v>
      </c>
      <c r="Q34" s="362" cm="1">
        <f t="array" aca="1" ref="Q34" ca="1">ROUND(IF($M34="Y",VLOOKUP($N34,INDIRECT($O$3),Q$8,0)*INDIRECT($N$2),VLOOKUP($N34,INDIRECT($O$3),Q$8,0)),IF(LEFT($C34,1)="N",3,0))</f>
        <v>23.835999999999999</v>
      </c>
      <c r="R34" s="362" cm="1">
        <f t="array" aca="1" ref="R34" ca="1">ROUND(IF($M34="Y",VLOOKUP($N34,INDIRECT($O$3),R$8,0)*INDIRECT($N$2),VLOOKUP($N34,INDIRECT($O$3),R$8,0)),IF(LEFT($C34,1)="N",3,0))</f>
        <v>25.027000000000001</v>
      </c>
      <c r="S34" s="362" cm="1">
        <f t="array" aca="1" ref="S34" ca="1">ROUND(IF($M34="Y",VLOOKUP($N34,INDIRECT($O$3),S$8,0)*INDIRECT($N$2),VLOOKUP($N34,INDIRECT($O$3),S$8,0)),IF(LEFT($C34,1)="N",3,0))</f>
        <v>26.279</v>
      </c>
      <c r="T34" s="362" cm="1">
        <f t="array" aca="1" ref="T34" ca="1">ROUND(IF($M34="Y",VLOOKUP($N34,INDIRECT($O$3),T$8,0)*INDIRECT($N$2),VLOOKUP($N34,INDIRECT($O$3),T$8,0)),IF(LEFT($C34,1)="N",3,0))</f>
        <v>27.593</v>
      </c>
      <c r="U34" s="362" cm="1">
        <f t="array" aca="1" ref="U34" ca="1">ROUND(IF($M34="Y",VLOOKUP($N34,INDIRECT($O$3),U$8,0)*INDIRECT($N$2),VLOOKUP($N34,INDIRECT($O$3),U$8,0)),IF(LEFT($C34,1)="N",3,0))</f>
        <v>28.972999999999999</v>
      </c>
      <c r="W34" s="363" t="str">
        <f t="shared" si="35"/>
        <v>Y</v>
      </c>
      <c r="X34" s="313" t="str">
        <f t="shared" si="36"/>
        <v>01610C</v>
      </c>
      <c r="Y34" s="364" t="str">
        <f t="shared" si="37"/>
        <v>111</v>
      </c>
      <c r="Z34" s="313" t="str">
        <f t="shared" si="38"/>
        <v xml:space="preserve">Central Alarm Station Oper </v>
      </c>
      <c r="AA34" s="365">
        <f t="shared" ca="1" si="39"/>
        <v>23.835999999999999</v>
      </c>
      <c r="AB34" s="365">
        <f t="shared" ca="1" si="40"/>
        <v>25.027000000000001</v>
      </c>
      <c r="AC34" s="365">
        <f t="shared" ca="1" si="41"/>
        <v>26.279</v>
      </c>
      <c r="AD34" s="365">
        <f t="shared" ca="1" si="42"/>
        <v>27.593</v>
      </c>
      <c r="AE34" s="365">
        <f t="shared" ca="1" si="43"/>
        <v>28.972999999999999</v>
      </c>
    </row>
    <row r="35" spans="1:31">
      <c r="A35" s="357" t="s">
        <v>81</v>
      </c>
      <c r="B35" s="358" t="s">
        <v>82</v>
      </c>
      <c r="C35" s="357" t="s">
        <v>43</v>
      </c>
      <c r="D35" s="407" t="s">
        <v>83</v>
      </c>
      <c r="E35" s="357">
        <v>273</v>
      </c>
      <c r="F35" s="357">
        <v>6</v>
      </c>
      <c r="G35" s="360">
        <f t="shared" ca="1" si="0"/>
        <v>27.216999999999999</v>
      </c>
      <c r="H35" s="360">
        <f t="shared" ca="1" si="1"/>
        <v>28.579000000000001</v>
      </c>
      <c r="I35" s="360">
        <f t="shared" ca="1" si="2"/>
        <v>30.006</v>
      </c>
      <c r="J35" s="360">
        <f t="shared" ca="1" si="3"/>
        <v>31.509</v>
      </c>
      <c r="K35" s="360">
        <f t="shared" ca="1" si="4"/>
        <v>33.082999999999998</v>
      </c>
      <c r="L35" s="321"/>
      <c r="M35" s="293" t="s">
        <v>588</v>
      </c>
      <c r="N35" s="289" t="str">
        <f t="shared" si="5"/>
        <v>11020C</v>
      </c>
      <c r="O35" s="361" t="str">
        <f t="shared" si="6"/>
        <v>063</v>
      </c>
      <c r="P35" s="290" t="str">
        <f t="shared" si="7"/>
        <v xml:space="preserve">Claims Specialist </v>
      </c>
      <c r="Q35" s="362" cm="1">
        <f t="array" aca="1" ref="Q35" ca="1">ROUND(IF($M35="Y",VLOOKUP($N35,INDIRECT($O$3),Q$8,0)*INDIRECT($N$2),VLOOKUP($N35,INDIRECT($O$3),Q$8,0)),IF(LEFT($C35,1)="N",3,0))</f>
        <v>27.216999999999999</v>
      </c>
      <c r="R35" s="362" cm="1">
        <f t="array" aca="1" ref="R35" ca="1">ROUND(IF($M35="Y",VLOOKUP($N35,INDIRECT($O$3),R$8,0)*INDIRECT($N$2),VLOOKUP($N35,INDIRECT($O$3),R$8,0)),IF(LEFT($C35,1)="N",3,0))</f>
        <v>28.579000000000001</v>
      </c>
      <c r="S35" s="362" cm="1">
        <f t="array" aca="1" ref="S35" ca="1">ROUND(IF($M35="Y",VLOOKUP($N35,INDIRECT($O$3),S$8,0)*INDIRECT($N$2),VLOOKUP($N35,INDIRECT($O$3),S$8,0)),IF(LEFT($C35,1)="N",3,0))</f>
        <v>30.006</v>
      </c>
      <c r="T35" s="362" cm="1">
        <f t="array" aca="1" ref="T35" ca="1">ROUND(IF($M35="Y",VLOOKUP($N35,INDIRECT($O$3),T$8,0)*INDIRECT($N$2),VLOOKUP($N35,INDIRECT($O$3),T$8,0)),IF(LEFT($C35,1)="N",3,0))</f>
        <v>31.509</v>
      </c>
      <c r="U35" s="362" cm="1">
        <f t="array" aca="1" ref="U35" ca="1">ROUND(IF($M35="Y",VLOOKUP($N35,INDIRECT($O$3),U$8,0)*INDIRECT($N$2),VLOOKUP($N35,INDIRECT($O$3),U$8,0)),IF(LEFT($C35,1)="N",3,0))</f>
        <v>33.082999999999998</v>
      </c>
      <c r="W35" s="363" t="str">
        <f t="shared" si="35"/>
        <v>Y</v>
      </c>
      <c r="X35" s="313" t="str">
        <f t="shared" si="36"/>
        <v>11020C</v>
      </c>
      <c r="Y35" s="364" t="str">
        <f t="shared" si="37"/>
        <v>063</v>
      </c>
      <c r="Z35" s="313" t="str">
        <f t="shared" si="38"/>
        <v xml:space="preserve">Claims Specialist </v>
      </c>
      <c r="AA35" s="365">
        <f t="shared" ca="1" si="39"/>
        <v>27.216999999999999</v>
      </c>
      <c r="AB35" s="365">
        <f t="shared" ca="1" si="40"/>
        <v>28.579000000000001</v>
      </c>
      <c r="AC35" s="365">
        <f t="shared" ca="1" si="41"/>
        <v>30.006</v>
      </c>
      <c r="AD35" s="365">
        <f t="shared" ca="1" si="42"/>
        <v>31.509</v>
      </c>
      <c r="AE35" s="365">
        <f t="shared" ca="1" si="43"/>
        <v>33.082999999999998</v>
      </c>
    </row>
    <row r="36" spans="1:31">
      <c r="A36" s="357" t="s">
        <v>84</v>
      </c>
      <c r="B36" s="358" t="s">
        <v>113</v>
      </c>
      <c r="C36" s="357" t="s">
        <v>43</v>
      </c>
      <c r="D36" s="407" t="s">
        <v>85</v>
      </c>
      <c r="E36" s="357">
        <v>311</v>
      </c>
      <c r="F36" s="357">
        <v>6</v>
      </c>
      <c r="G36" s="360">
        <f t="shared" ca="1" si="0"/>
        <v>29.445</v>
      </c>
      <c r="H36" s="360">
        <f t="shared" ca="1" si="1"/>
        <v>30.919</v>
      </c>
      <c r="I36" s="360">
        <f t="shared" ca="1" si="2"/>
        <v>32.463999999999999</v>
      </c>
      <c r="J36" s="360">
        <f t="shared" ca="1" si="3"/>
        <v>34.087000000000003</v>
      </c>
      <c r="K36" s="360">
        <f t="shared" ca="1" si="4"/>
        <v>35.790999999999997</v>
      </c>
      <c r="L36" s="321"/>
      <c r="M36" s="293" t="s">
        <v>588</v>
      </c>
      <c r="N36" s="289" t="str">
        <f t="shared" si="5"/>
        <v>02236C</v>
      </c>
      <c r="O36" s="361" t="str">
        <f t="shared" si="6"/>
        <v>140</v>
      </c>
      <c r="P36" s="290" t="str">
        <f t="shared" si="7"/>
        <v>Code Compliance Specialist - Traffic</v>
      </c>
      <c r="Q36" s="362" cm="1">
        <f t="array" aca="1" ref="Q36" ca="1">ROUND(IF($M36="Y",VLOOKUP($N36,INDIRECT($O$3),Q$8,0)*INDIRECT($N$2),VLOOKUP($N36,INDIRECT($O$3),Q$8,0)),IF(LEFT($C36,1)="N",3,0))</f>
        <v>29.445</v>
      </c>
      <c r="R36" s="362" cm="1">
        <f t="array" aca="1" ref="R36" ca="1">ROUND(IF($M36="Y",VLOOKUP($N36,INDIRECT($O$3),R$8,0)*INDIRECT($N$2),VLOOKUP($N36,INDIRECT($O$3),R$8,0)),IF(LEFT($C36,1)="N",3,0))</f>
        <v>30.919</v>
      </c>
      <c r="S36" s="362" cm="1">
        <f t="array" aca="1" ref="S36" ca="1">ROUND(IF($M36="Y",VLOOKUP($N36,INDIRECT($O$3),S$8,0)*INDIRECT($N$2),VLOOKUP($N36,INDIRECT($O$3),S$8,0)),IF(LEFT($C36,1)="N",3,0))</f>
        <v>32.463999999999999</v>
      </c>
      <c r="T36" s="362" cm="1">
        <f t="array" aca="1" ref="T36" ca="1">ROUND(IF($M36="Y",VLOOKUP($N36,INDIRECT($O$3),T$8,0)*INDIRECT($N$2),VLOOKUP($N36,INDIRECT($O$3),T$8,0)),IF(LEFT($C36,1)="N",3,0))</f>
        <v>34.087000000000003</v>
      </c>
      <c r="U36" s="362" cm="1">
        <f t="array" aca="1" ref="U36" ca="1">ROUND(IF($M36="Y",VLOOKUP($N36,INDIRECT($O$3),U$8,0)*INDIRECT($N$2),VLOOKUP($N36,INDIRECT($O$3),U$8,0)),IF(LEFT($C36,1)="N",3,0))</f>
        <v>35.790999999999997</v>
      </c>
      <c r="W36" s="363" t="str">
        <f t="shared" si="35"/>
        <v>Y</v>
      </c>
      <c r="X36" s="313" t="str">
        <f t="shared" si="36"/>
        <v>02236C</v>
      </c>
      <c r="Y36" s="364" t="str">
        <f t="shared" si="37"/>
        <v>140</v>
      </c>
      <c r="Z36" s="313" t="str">
        <f t="shared" si="38"/>
        <v>Code Compliance Specialist - Traffic</v>
      </c>
      <c r="AA36" s="365">
        <f t="shared" ca="1" si="39"/>
        <v>29.445</v>
      </c>
      <c r="AB36" s="365">
        <f t="shared" ca="1" si="40"/>
        <v>30.919</v>
      </c>
      <c r="AC36" s="365">
        <f t="shared" ca="1" si="41"/>
        <v>32.463999999999999</v>
      </c>
      <c r="AD36" s="365">
        <f t="shared" ca="1" si="42"/>
        <v>34.087000000000003</v>
      </c>
      <c r="AE36" s="365">
        <f t="shared" ca="1" si="43"/>
        <v>35.790999999999997</v>
      </c>
    </row>
    <row r="37" spans="1:31">
      <c r="A37" s="357" t="s">
        <v>86</v>
      </c>
      <c r="B37" s="358" t="s">
        <v>87</v>
      </c>
      <c r="C37" s="357" t="s">
        <v>43</v>
      </c>
      <c r="D37" s="407" t="s">
        <v>88</v>
      </c>
      <c r="E37" s="357">
        <v>308</v>
      </c>
      <c r="F37" s="357">
        <v>6</v>
      </c>
      <c r="G37" s="360">
        <f t="shared" ca="1" si="0"/>
        <v>29.445</v>
      </c>
      <c r="H37" s="360">
        <f t="shared" ca="1" si="1"/>
        <v>30.919</v>
      </c>
      <c r="I37" s="360">
        <f t="shared" ca="1" si="2"/>
        <v>32.463999999999999</v>
      </c>
      <c r="J37" s="360">
        <f t="shared" ca="1" si="3"/>
        <v>34.088000000000001</v>
      </c>
      <c r="K37" s="360">
        <f t="shared" ca="1" si="4"/>
        <v>35.790999999999997</v>
      </c>
      <c r="L37" s="321"/>
      <c r="M37" s="293" t="s">
        <v>588</v>
      </c>
      <c r="N37" s="289" t="str">
        <f t="shared" si="5"/>
        <v>02260C</v>
      </c>
      <c r="O37" s="361" t="str">
        <f t="shared" si="6"/>
        <v>143</v>
      </c>
      <c r="P37" s="290" t="str">
        <f t="shared" si="7"/>
        <v xml:space="preserve">Committee Clerk </v>
      </c>
      <c r="Q37" s="362" cm="1">
        <f t="array" aca="1" ref="Q37" ca="1">ROUND(IF($M37="Y",VLOOKUP($N37,INDIRECT($O$3),Q$8,0)*INDIRECT($N$2),VLOOKUP($N37,INDIRECT($O$3),Q$8,0)),IF(LEFT($C37,1)="N",3,0))</f>
        <v>29.445</v>
      </c>
      <c r="R37" s="362" cm="1">
        <f t="array" aca="1" ref="R37" ca="1">ROUND(IF($M37="Y",VLOOKUP($N37,INDIRECT($O$3),R$8,0)*INDIRECT($N$2),VLOOKUP($N37,INDIRECT($O$3),R$8,0)),IF(LEFT($C37,1)="N",3,0))</f>
        <v>30.919</v>
      </c>
      <c r="S37" s="362" cm="1">
        <f t="array" aca="1" ref="S37" ca="1">ROUND(IF($M37="Y",VLOOKUP($N37,INDIRECT($O$3),S$8,0)*INDIRECT($N$2),VLOOKUP($N37,INDIRECT($O$3),S$8,0)),IF(LEFT($C37,1)="N",3,0))</f>
        <v>32.463999999999999</v>
      </c>
      <c r="T37" s="362" cm="1">
        <f t="array" aca="1" ref="T37" ca="1">ROUND(IF($M37="Y",VLOOKUP($N37,INDIRECT($O$3),T$8,0)*INDIRECT($N$2),VLOOKUP($N37,INDIRECT($O$3),T$8,0)),IF(LEFT($C37,1)="N",3,0))</f>
        <v>34.088000000000001</v>
      </c>
      <c r="U37" s="362" cm="1">
        <f t="array" aca="1" ref="U37" ca="1">ROUND(IF($M37="Y",VLOOKUP($N37,INDIRECT($O$3),U$8,0)*INDIRECT($N$2),VLOOKUP($N37,INDIRECT($O$3),U$8,0)),IF(LEFT($C37,1)="N",3,0))</f>
        <v>35.790999999999997</v>
      </c>
      <c r="W37" s="363" t="str">
        <f t="shared" si="35"/>
        <v>Y</v>
      </c>
      <c r="X37" s="313" t="str">
        <f t="shared" si="36"/>
        <v>02260C</v>
      </c>
      <c r="Y37" s="364" t="str">
        <f t="shared" si="37"/>
        <v>143</v>
      </c>
      <c r="Z37" s="313" t="str">
        <f t="shared" si="38"/>
        <v xml:space="preserve">Committee Clerk </v>
      </c>
      <c r="AA37" s="365">
        <f t="shared" ca="1" si="39"/>
        <v>29.445</v>
      </c>
      <c r="AB37" s="365">
        <f t="shared" ca="1" si="40"/>
        <v>30.919</v>
      </c>
      <c r="AC37" s="365">
        <f t="shared" ca="1" si="41"/>
        <v>32.463999999999999</v>
      </c>
      <c r="AD37" s="365">
        <f t="shared" ca="1" si="42"/>
        <v>34.088000000000001</v>
      </c>
      <c r="AE37" s="365">
        <f t="shared" ca="1" si="43"/>
        <v>35.790999999999997</v>
      </c>
    </row>
    <row r="38" spans="1:31">
      <c r="A38" s="357" t="s">
        <v>573</v>
      </c>
      <c r="B38" s="358" t="s">
        <v>574</v>
      </c>
      <c r="C38" s="357" t="s">
        <v>43</v>
      </c>
      <c r="D38" s="407" t="s">
        <v>575</v>
      </c>
      <c r="E38" s="357">
        <v>348</v>
      </c>
      <c r="F38" s="357">
        <v>7</v>
      </c>
      <c r="G38" s="360">
        <f t="shared" ca="1" si="0"/>
        <v>32.829000000000001</v>
      </c>
      <c r="H38" s="360">
        <f t="shared" ca="1" si="1"/>
        <v>34.468000000000004</v>
      </c>
      <c r="I38" s="360">
        <f t="shared" ca="1" si="2"/>
        <v>36.191000000000003</v>
      </c>
      <c r="J38" s="360">
        <f t="shared" ca="1" si="3"/>
        <v>38.002000000000002</v>
      </c>
      <c r="K38" s="360">
        <f t="shared" ca="1" si="4"/>
        <v>39.902000000000001</v>
      </c>
      <c r="L38" s="321"/>
      <c r="M38" s="293" t="s">
        <v>588</v>
      </c>
      <c r="N38" s="289" t="str">
        <f t="shared" si="5"/>
        <v>53022C</v>
      </c>
      <c r="O38" s="361" t="str">
        <f t="shared" si="6"/>
        <v>126</v>
      </c>
      <c r="P38" s="290" t="str">
        <f t="shared" si="7"/>
        <v>Community Partnership Liaison</v>
      </c>
      <c r="Q38" s="362" cm="1">
        <f t="array" aca="1" ref="Q38" ca="1">ROUND(IF($M38="Y",VLOOKUP($N38,INDIRECT($O$3),Q$8,0)*INDIRECT($N$2),VLOOKUP($N38,INDIRECT($O$3),Q$8,0)),IF(LEFT($C38,1)="N",3,0))</f>
        <v>32.829000000000001</v>
      </c>
      <c r="R38" s="362" cm="1">
        <f t="array" aca="1" ref="R38" ca="1">ROUND(IF($M38="Y",VLOOKUP($N38,INDIRECT($O$3),R$8,0)*INDIRECT($N$2),VLOOKUP($N38,INDIRECT($O$3),R$8,0)),IF(LEFT($C38,1)="N",3,0))</f>
        <v>34.468000000000004</v>
      </c>
      <c r="S38" s="362" cm="1">
        <f t="array" aca="1" ref="S38" ca="1">ROUND(IF($M38="Y",VLOOKUP($N38,INDIRECT($O$3),S$8,0)*INDIRECT($N$2),VLOOKUP($N38,INDIRECT($O$3),S$8,0)),IF(LEFT($C38,1)="N",3,0))</f>
        <v>36.191000000000003</v>
      </c>
      <c r="T38" s="362" cm="1">
        <f t="array" aca="1" ref="T38" ca="1">ROUND(IF($M38="Y",VLOOKUP($N38,INDIRECT($O$3),T$8,0)*INDIRECT($N$2),VLOOKUP($N38,INDIRECT($O$3),T$8,0)),IF(LEFT($C38,1)="N",3,0))</f>
        <v>38.002000000000002</v>
      </c>
      <c r="U38" s="362" cm="1">
        <f t="array" aca="1" ref="U38" ca="1">ROUND(IF($M38="Y",VLOOKUP($N38,INDIRECT($O$3),U$8,0)*INDIRECT($N$2),VLOOKUP($N38,INDIRECT($O$3),U$8,0)),IF(LEFT($C38,1)="N",3,0))</f>
        <v>39.902000000000001</v>
      </c>
      <c r="W38" s="363" t="str">
        <f t="shared" si="35"/>
        <v>Y</v>
      </c>
      <c r="X38" s="313" t="str">
        <f t="shared" si="36"/>
        <v>53022C</v>
      </c>
      <c r="Y38" s="364" t="str">
        <f t="shared" si="37"/>
        <v>126</v>
      </c>
      <c r="Z38" s="313" t="str">
        <f t="shared" si="38"/>
        <v>Community Partnership Liaison</v>
      </c>
      <c r="AA38" s="365">
        <f t="shared" ca="1" si="39"/>
        <v>32.829000000000001</v>
      </c>
      <c r="AB38" s="365">
        <f t="shared" ca="1" si="40"/>
        <v>34.468000000000004</v>
      </c>
      <c r="AC38" s="365">
        <f t="shared" ca="1" si="41"/>
        <v>36.191000000000003</v>
      </c>
      <c r="AD38" s="365">
        <f t="shared" ca="1" si="42"/>
        <v>38.002000000000002</v>
      </c>
      <c r="AE38" s="365">
        <f t="shared" ca="1" si="43"/>
        <v>39.902000000000001</v>
      </c>
    </row>
    <row r="39" spans="1:31">
      <c r="A39" s="357" t="s">
        <v>532</v>
      </c>
      <c r="B39" s="358">
        <v>154</v>
      </c>
      <c r="C39" s="357" t="s">
        <v>43</v>
      </c>
      <c r="D39" s="407" t="s">
        <v>533</v>
      </c>
      <c r="E39" s="357">
        <v>355</v>
      </c>
      <c r="F39" s="357">
        <v>7</v>
      </c>
      <c r="G39" s="360">
        <f t="shared" ca="1" si="0"/>
        <v>32.834000000000003</v>
      </c>
      <c r="H39" s="360">
        <f t="shared" ca="1" si="1"/>
        <v>34.469000000000001</v>
      </c>
      <c r="I39" s="360">
        <f t="shared" ca="1" si="2"/>
        <v>36.195</v>
      </c>
      <c r="J39" s="360">
        <f t="shared" ca="1" si="3"/>
        <v>38</v>
      </c>
      <c r="K39" s="360">
        <f t="shared" ca="1" si="4"/>
        <v>39.904000000000003</v>
      </c>
      <c r="L39" s="321"/>
      <c r="M39" s="293" t="s">
        <v>588</v>
      </c>
      <c r="N39" s="289" t="str">
        <f t="shared" si="5"/>
        <v>59409C</v>
      </c>
      <c r="O39" s="361">
        <f t="shared" si="6"/>
        <v>154</v>
      </c>
      <c r="P39" s="290" t="str">
        <f t="shared" si="7"/>
        <v>Community Pet Case Coordinator</v>
      </c>
      <c r="Q39" s="362" cm="1">
        <f t="array" aca="1" ref="Q39" ca="1">ROUND(IF($M39="Y",VLOOKUP($N39,INDIRECT($O$3),Q$8,0)*INDIRECT($N$2),VLOOKUP($N39,INDIRECT($O$3),Q$8,0)),IF(LEFT($C39,1)="N",3,0))</f>
        <v>32.834000000000003</v>
      </c>
      <c r="R39" s="362" cm="1">
        <f t="array" aca="1" ref="R39" ca="1">ROUND(IF($M39="Y",VLOOKUP($N39,INDIRECT($O$3),R$8,0)*INDIRECT($N$2),VLOOKUP($N39,INDIRECT($O$3),R$8,0)),IF(LEFT($C39,1)="N",3,0))</f>
        <v>34.469000000000001</v>
      </c>
      <c r="S39" s="362" cm="1">
        <f t="array" aca="1" ref="S39" ca="1">ROUND(IF($M39="Y",VLOOKUP($N39,INDIRECT($O$3),S$8,0)*INDIRECT($N$2),VLOOKUP($N39,INDIRECT($O$3),S$8,0)),IF(LEFT($C39,1)="N",3,0))</f>
        <v>36.195</v>
      </c>
      <c r="T39" s="362" cm="1">
        <f t="array" aca="1" ref="T39" ca="1">ROUND(IF($M39="Y",VLOOKUP($N39,INDIRECT($O$3),T$8,0)*INDIRECT($N$2),VLOOKUP($N39,INDIRECT($O$3),T$8,0)),IF(LEFT($C39,1)="N",3,0))</f>
        <v>38</v>
      </c>
      <c r="U39" s="362" cm="1">
        <f t="array" aca="1" ref="U39" ca="1">ROUND(IF($M39="Y",VLOOKUP($N39,INDIRECT($O$3),U$8,0)*INDIRECT($N$2),VLOOKUP($N39,INDIRECT($O$3),U$8,0)),IF(LEFT($C39,1)="N",3,0))</f>
        <v>39.904000000000003</v>
      </c>
      <c r="W39" s="363" t="str">
        <f t="shared" si="35"/>
        <v>Y</v>
      </c>
      <c r="X39" s="313" t="str">
        <f t="shared" si="36"/>
        <v>59409C</v>
      </c>
      <c r="Y39" s="364">
        <f t="shared" si="37"/>
        <v>154</v>
      </c>
      <c r="Z39" s="313" t="str">
        <f t="shared" si="38"/>
        <v>Community Pet Case Coordinator</v>
      </c>
      <c r="AA39" s="365">
        <f t="shared" ca="1" si="39"/>
        <v>32.834000000000003</v>
      </c>
      <c r="AB39" s="365">
        <f t="shared" ca="1" si="40"/>
        <v>34.469000000000001</v>
      </c>
      <c r="AC39" s="365">
        <f t="shared" ca="1" si="41"/>
        <v>36.195</v>
      </c>
      <c r="AD39" s="365">
        <f t="shared" ca="1" si="42"/>
        <v>38</v>
      </c>
      <c r="AE39" s="365">
        <f t="shared" ca="1" si="43"/>
        <v>39.904000000000003</v>
      </c>
    </row>
    <row r="40" spans="1:31">
      <c r="A40" s="357" t="s">
        <v>89</v>
      </c>
      <c r="B40" s="358" t="s">
        <v>90</v>
      </c>
      <c r="C40" s="357" t="s">
        <v>43</v>
      </c>
      <c r="D40" s="407" t="s">
        <v>91</v>
      </c>
      <c r="E40" s="357">
        <v>198</v>
      </c>
      <c r="F40" s="357">
        <v>4</v>
      </c>
      <c r="G40" s="360">
        <f t="shared" ca="1" si="0"/>
        <v>22.454999999999998</v>
      </c>
      <c r="H40" s="360">
        <f t="shared" ca="1" si="1"/>
        <v>23.577999999999999</v>
      </c>
      <c r="I40" s="360">
        <f t="shared" ca="1" si="2"/>
        <v>24.754000000000001</v>
      </c>
      <c r="J40" s="360">
        <f t="shared" ca="1" si="3"/>
        <v>25.991</v>
      </c>
      <c r="K40" s="360">
        <f t="shared" si="4"/>
        <v>0</v>
      </c>
      <c r="L40" s="321"/>
      <c r="M40" s="293" t="s">
        <v>588</v>
      </c>
      <c r="N40" s="289" t="str">
        <f t="shared" si="5"/>
        <v>02350C</v>
      </c>
      <c r="O40" s="361" t="str">
        <f t="shared" si="6"/>
        <v>030</v>
      </c>
      <c r="P40" s="290" t="str">
        <f t="shared" si="7"/>
        <v xml:space="preserve">Community Service Officer </v>
      </c>
      <c r="Q40" s="362" cm="1">
        <f t="array" aca="1" ref="Q40" ca="1">ROUND(IF($M40="Y",VLOOKUP($N40,INDIRECT($O$3),Q$8,0)*INDIRECT($N$2),VLOOKUP($N40,INDIRECT($O$3),Q$8,0)),IF(LEFT($C40,1)="N",3,0))</f>
        <v>22.454999999999998</v>
      </c>
      <c r="R40" s="362" cm="1">
        <f t="array" aca="1" ref="R40" ca="1">ROUND(IF($M40="Y",VLOOKUP($N40,INDIRECT($O$3),R$8,0)*INDIRECT($N$2),VLOOKUP($N40,INDIRECT($O$3),R$8,0)),IF(LEFT($C40,1)="N",3,0))</f>
        <v>23.577999999999999</v>
      </c>
      <c r="S40" s="362" cm="1">
        <f t="array" aca="1" ref="S40" ca="1">ROUND(IF($M40="Y",VLOOKUP($N40,INDIRECT($O$3),S$8,0)*INDIRECT($N$2),VLOOKUP($N40,INDIRECT($O$3),S$8,0)),IF(LEFT($C40,1)="N",3,0))</f>
        <v>24.754000000000001</v>
      </c>
      <c r="T40" s="362" cm="1">
        <f t="array" aca="1" ref="T40" ca="1">ROUND(IF($M40="Y",VLOOKUP($N40,INDIRECT($O$3),T$8,0)*INDIRECT($N$2),VLOOKUP($N40,INDIRECT($O$3),T$8,0)),IF(LEFT($C40,1)="N",3,0))</f>
        <v>25.991</v>
      </c>
      <c r="U40" s="362"/>
      <c r="W40" s="363" t="str">
        <f t="shared" si="35"/>
        <v>Y</v>
      </c>
      <c r="X40" s="313" t="str">
        <f t="shared" si="36"/>
        <v>02350C</v>
      </c>
      <c r="Y40" s="364" t="str">
        <f t="shared" si="37"/>
        <v>030</v>
      </c>
      <c r="Z40" s="313" t="str">
        <f t="shared" si="38"/>
        <v xml:space="preserve">Community Service Officer </v>
      </c>
      <c r="AA40" s="365">
        <f t="shared" ca="1" si="39"/>
        <v>22.454999999999998</v>
      </c>
      <c r="AB40" s="365">
        <f t="shared" ca="1" si="40"/>
        <v>23.577999999999999</v>
      </c>
      <c r="AC40" s="365">
        <f t="shared" ca="1" si="41"/>
        <v>24.754000000000001</v>
      </c>
      <c r="AD40" s="365">
        <f t="shared" ca="1" si="42"/>
        <v>25.991</v>
      </c>
      <c r="AE40" s="365">
        <f t="shared" si="43"/>
        <v>0</v>
      </c>
    </row>
    <row r="41" spans="1:31">
      <c r="A41" s="357" t="s">
        <v>93</v>
      </c>
      <c r="B41" s="358">
        <v>208</v>
      </c>
      <c r="C41" s="357" t="s">
        <v>43</v>
      </c>
      <c r="D41" s="407" t="s">
        <v>438</v>
      </c>
      <c r="E41" s="357">
        <v>393</v>
      </c>
      <c r="F41" s="357">
        <v>8</v>
      </c>
      <c r="G41" s="360">
        <f t="shared" ca="1" si="0"/>
        <v>36.130000000000003</v>
      </c>
      <c r="H41" s="360">
        <f t="shared" ca="1" si="1"/>
        <v>37.936999999999998</v>
      </c>
      <c r="I41" s="360">
        <f t="shared" ca="1" si="2"/>
        <v>39.835000000000001</v>
      </c>
      <c r="J41" s="360">
        <f t="shared" ca="1" si="3"/>
        <v>41.828000000000003</v>
      </c>
      <c r="K41" s="360">
        <f t="shared" ca="1" si="4"/>
        <v>43.918999999999997</v>
      </c>
      <c r="L41" s="321"/>
      <c r="M41" s="293" t="s">
        <v>588</v>
      </c>
      <c r="N41" s="289" t="str">
        <f t="shared" si="5"/>
        <v>02355C</v>
      </c>
      <c r="O41" s="361">
        <f t="shared" si="6"/>
        <v>208</v>
      </c>
      <c r="P41" s="290" t="str">
        <f t="shared" si="7"/>
        <v xml:space="preserve">Complaint Investigation Officer </v>
      </c>
      <c r="Q41" s="362" cm="1">
        <f t="array" aca="1" ref="Q41" ca="1">ROUND(IF($M41="Y",VLOOKUP($N41,INDIRECT($O$3),Q$8,0)*INDIRECT($N$2),VLOOKUP($N41,INDIRECT($O$3),Q$8,0)),IF(LEFT($C41,1)="N",3,0))</f>
        <v>36.130000000000003</v>
      </c>
      <c r="R41" s="362" cm="1">
        <f t="array" aca="1" ref="R41" ca="1">ROUND(IF($M41="Y",VLOOKUP($N41,INDIRECT($O$3),R$8,0)*INDIRECT($N$2),VLOOKUP($N41,INDIRECT($O$3),R$8,0)),IF(LEFT($C41,1)="N",3,0))</f>
        <v>37.936999999999998</v>
      </c>
      <c r="S41" s="362" cm="1">
        <f t="array" aca="1" ref="S41" ca="1">ROUND(IF($M41="Y",VLOOKUP($N41,INDIRECT($O$3),S$8,0)*INDIRECT($N$2),VLOOKUP($N41,INDIRECT($O$3),S$8,0)),IF(LEFT($C41,1)="N",3,0))</f>
        <v>39.835000000000001</v>
      </c>
      <c r="T41" s="362" cm="1">
        <f t="array" aca="1" ref="T41" ca="1">ROUND(IF($M41="Y",VLOOKUP($N41,INDIRECT($O$3),T$8,0)*INDIRECT($N$2),VLOOKUP($N41,INDIRECT($O$3),T$8,0)),IF(LEFT($C41,1)="N",3,0))</f>
        <v>41.828000000000003</v>
      </c>
      <c r="U41" s="362" cm="1">
        <f t="array" aca="1" ref="U41" ca="1">ROUND(IF($M41="Y",VLOOKUP($N41,INDIRECT($O$3),U$8,0)*INDIRECT($N$2),VLOOKUP($N41,INDIRECT($O$3),U$8,0)),IF(LEFT($C41,1)="N",3,0))</f>
        <v>43.918999999999997</v>
      </c>
      <c r="W41" s="363" t="str">
        <f t="shared" si="35"/>
        <v>Y</v>
      </c>
      <c r="X41" s="313" t="str">
        <f t="shared" si="36"/>
        <v>02355C</v>
      </c>
      <c r="Y41" s="364">
        <f t="shared" si="37"/>
        <v>208</v>
      </c>
      <c r="Z41" s="313" t="str">
        <f t="shared" si="38"/>
        <v xml:space="preserve">Complaint Investigation Officer </v>
      </c>
      <c r="AA41" s="365">
        <f t="shared" ca="1" si="39"/>
        <v>36.130000000000003</v>
      </c>
      <c r="AB41" s="365">
        <f t="shared" ca="1" si="40"/>
        <v>37.936999999999998</v>
      </c>
      <c r="AC41" s="365">
        <f t="shared" ca="1" si="41"/>
        <v>39.835000000000001</v>
      </c>
      <c r="AD41" s="365">
        <f t="shared" ca="1" si="42"/>
        <v>41.828000000000003</v>
      </c>
      <c r="AE41" s="365">
        <f t="shared" ca="1" si="43"/>
        <v>43.918999999999997</v>
      </c>
    </row>
    <row r="42" spans="1:31">
      <c r="A42" s="368" t="s">
        <v>26</v>
      </c>
      <c r="B42" s="358" t="s">
        <v>27</v>
      </c>
      <c r="C42" s="368" t="s">
        <v>21</v>
      </c>
      <c r="D42" s="408" t="s">
        <v>28</v>
      </c>
      <c r="E42" s="368">
        <v>420</v>
      </c>
      <c r="F42" s="368">
        <v>9</v>
      </c>
      <c r="G42" s="360">
        <f t="shared" ca="1" si="0"/>
        <v>78607</v>
      </c>
      <c r="H42" s="360">
        <f t="shared" ca="1" si="1"/>
        <v>82537</v>
      </c>
      <c r="I42" s="360">
        <f t="shared" ca="1" si="2"/>
        <v>86664</v>
      </c>
      <c r="J42" s="360">
        <f t="shared" ca="1" si="3"/>
        <v>90996</v>
      </c>
      <c r="K42" s="360">
        <f t="shared" ca="1" si="4"/>
        <v>95547</v>
      </c>
      <c r="L42" s="321"/>
      <c r="M42" s="293" t="s">
        <v>588</v>
      </c>
      <c r="N42" s="289" t="str">
        <f t="shared" si="5"/>
        <v>05955C</v>
      </c>
      <c r="O42" s="361" t="str">
        <f t="shared" si="6"/>
        <v>95</v>
      </c>
      <c r="P42" s="290" t="str">
        <f t="shared" si="7"/>
        <v xml:space="preserve">Complaint Investigation Officer II </v>
      </c>
      <c r="Q42" s="362" cm="1">
        <f t="array" aca="1" ref="Q42" ca="1">ROUND(IF($M42="Y",VLOOKUP($N42,INDIRECT($O$3),Q$8,0)*INDIRECT($N$2),VLOOKUP($N42,INDIRECT($O$3),Q$8,0)),IF(LEFT($C42,1)="N",3,0))</f>
        <v>78607</v>
      </c>
      <c r="R42" s="362" cm="1">
        <f t="array" aca="1" ref="R42" ca="1">ROUND(IF($M42="Y",VLOOKUP($N42,INDIRECT($O$3),R$8,0)*INDIRECT($N$2),VLOOKUP($N42,INDIRECT($O$3),R$8,0)),IF(LEFT($C42,1)="N",3,0))</f>
        <v>82537</v>
      </c>
      <c r="S42" s="362" cm="1">
        <f t="array" aca="1" ref="S42" ca="1">ROUND(IF($M42="Y",VLOOKUP($N42,INDIRECT($O$3),S$8,0)*INDIRECT($N$2),VLOOKUP($N42,INDIRECT($O$3),S$8,0)),IF(LEFT($C42,1)="N",3,0))</f>
        <v>86664</v>
      </c>
      <c r="T42" s="362" cm="1">
        <f t="array" aca="1" ref="T42" ca="1">ROUND(IF($M42="Y",VLOOKUP($N42,INDIRECT($O$3),T$8,0)*INDIRECT($N$2),VLOOKUP($N42,INDIRECT($O$3),T$8,0)),IF(LEFT($C42,1)="N",3,0))</f>
        <v>90996</v>
      </c>
      <c r="U42" s="362" cm="1">
        <f t="array" aca="1" ref="U42" ca="1">ROUND(IF($M42="Y",VLOOKUP($N42,INDIRECT($O$3),U$8,0)*INDIRECT($N$2),VLOOKUP($N42,INDIRECT($O$3),U$8,0)),IF(LEFT($C42,1)="N",3,0))</f>
        <v>95547</v>
      </c>
      <c r="W42" s="363" t="str">
        <f t="shared" si="35"/>
        <v>Y</v>
      </c>
      <c r="X42" s="313" t="str">
        <f t="shared" si="36"/>
        <v>05955C</v>
      </c>
      <c r="Y42" s="364" t="str">
        <f t="shared" si="37"/>
        <v>95</v>
      </c>
      <c r="Z42" s="313" t="str">
        <f t="shared" si="38"/>
        <v xml:space="preserve">Complaint Investigation Officer II </v>
      </c>
      <c r="AA42" s="365">
        <f t="shared" ca="1" si="39"/>
        <v>37.791999999999994</v>
      </c>
      <c r="AB42" s="365">
        <f t="shared" ca="1" si="40"/>
        <v>39.681999999999995</v>
      </c>
      <c r="AC42" s="365">
        <f t="shared" ca="1" si="41"/>
        <v>41.665999999999997</v>
      </c>
      <c r="AD42" s="365">
        <f t="shared" ca="1" si="42"/>
        <v>43.748999999999995</v>
      </c>
      <c r="AE42" s="365">
        <f t="shared" ca="1" si="43"/>
        <v>45.936999999999998</v>
      </c>
    </row>
    <row r="43" spans="1:31">
      <c r="A43" s="357" t="s">
        <v>96</v>
      </c>
      <c r="B43" s="358" t="s">
        <v>97</v>
      </c>
      <c r="C43" s="357" t="s">
        <v>43</v>
      </c>
      <c r="D43" s="407" t="s">
        <v>98</v>
      </c>
      <c r="E43" s="357">
        <v>218</v>
      </c>
      <c r="F43" s="357">
        <v>4</v>
      </c>
      <c r="G43" s="360">
        <f t="shared" ca="1" si="0"/>
        <v>22.706</v>
      </c>
      <c r="H43" s="360">
        <f t="shared" ca="1" si="1"/>
        <v>23.841000000000001</v>
      </c>
      <c r="I43" s="360">
        <f t="shared" ca="1" si="2"/>
        <v>25.033000000000001</v>
      </c>
      <c r="J43" s="360">
        <f t="shared" ca="1" si="3"/>
        <v>26.283999999999999</v>
      </c>
      <c r="K43" s="360">
        <f t="shared" ca="1" si="4"/>
        <v>27.599</v>
      </c>
      <c r="L43" s="321"/>
      <c r="M43" s="293" t="s">
        <v>588</v>
      </c>
      <c r="N43" s="289" t="str">
        <f t="shared" si="5"/>
        <v>02440C</v>
      </c>
      <c r="O43" s="361" t="str">
        <f t="shared" si="6"/>
        <v>033</v>
      </c>
      <c r="P43" s="290" t="str">
        <f t="shared" si="7"/>
        <v xml:space="preserve">Concierge Convention Center </v>
      </c>
      <c r="Q43" s="362" cm="1">
        <f t="array" aca="1" ref="Q43" ca="1">ROUND(IF($M43="Y",VLOOKUP($N43,INDIRECT($O$3),Q$8,0)*INDIRECT($N$2),VLOOKUP($N43,INDIRECT($O$3),Q$8,0)),IF(LEFT($C43,1)="N",3,0))</f>
        <v>22.706</v>
      </c>
      <c r="R43" s="362" cm="1">
        <f t="array" aca="1" ref="R43" ca="1">ROUND(IF($M43="Y",VLOOKUP($N43,INDIRECT($O$3),R$8,0)*INDIRECT($N$2),VLOOKUP($N43,INDIRECT($O$3),R$8,0)),IF(LEFT($C43,1)="N",3,0))</f>
        <v>23.841000000000001</v>
      </c>
      <c r="S43" s="362" cm="1">
        <f t="array" aca="1" ref="S43" ca="1">ROUND(IF($M43="Y",VLOOKUP($N43,INDIRECT($O$3),S$8,0)*INDIRECT($N$2),VLOOKUP($N43,INDIRECT($O$3),S$8,0)),IF(LEFT($C43,1)="N",3,0))</f>
        <v>25.033000000000001</v>
      </c>
      <c r="T43" s="362" cm="1">
        <f t="array" aca="1" ref="T43" ca="1">ROUND(IF($M43="Y",VLOOKUP($N43,INDIRECT($O$3),T$8,0)*INDIRECT($N$2),VLOOKUP($N43,INDIRECT($O$3),T$8,0)),IF(LEFT($C43,1)="N",3,0))</f>
        <v>26.283999999999999</v>
      </c>
      <c r="U43" s="362" cm="1">
        <f t="array" aca="1" ref="U43" ca="1">ROUND(IF($M43="Y",VLOOKUP($N43,INDIRECT($O$3),U$8,0)*INDIRECT($N$2),VLOOKUP($N43,INDIRECT($O$3),U$8,0)),IF(LEFT($C43,1)="N",3,0))</f>
        <v>27.599</v>
      </c>
      <c r="W43" s="363" t="str">
        <f t="shared" si="35"/>
        <v>Y</v>
      </c>
      <c r="X43" s="313" t="str">
        <f t="shared" si="36"/>
        <v>02440C</v>
      </c>
      <c r="Y43" s="364" t="str">
        <f t="shared" si="37"/>
        <v>033</v>
      </c>
      <c r="Z43" s="313" t="str">
        <f t="shared" si="38"/>
        <v xml:space="preserve">Concierge Convention Center </v>
      </c>
      <c r="AA43" s="365">
        <f t="shared" ca="1" si="39"/>
        <v>22.706</v>
      </c>
      <c r="AB43" s="365">
        <f t="shared" ca="1" si="40"/>
        <v>23.841000000000001</v>
      </c>
      <c r="AC43" s="365">
        <f t="shared" ca="1" si="41"/>
        <v>25.033000000000001</v>
      </c>
      <c r="AD43" s="365">
        <f t="shared" ca="1" si="42"/>
        <v>26.283999999999999</v>
      </c>
      <c r="AE43" s="365">
        <f t="shared" ca="1" si="43"/>
        <v>27.599</v>
      </c>
    </row>
    <row r="44" spans="1:31">
      <c r="A44" s="357" t="s">
        <v>99</v>
      </c>
      <c r="B44" s="358">
        <v>208</v>
      </c>
      <c r="C44" s="357" t="s">
        <v>43</v>
      </c>
      <c r="D44" s="407" t="s">
        <v>100</v>
      </c>
      <c r="E44" s="357">
        <v>393</v>
      </c>
      <c r="F44" s="357">
        <v>8</v>
      </c>
      <c r="G44" s="360">
        <f t="shared" ref="G44:G74" ca="1" si="54">Q44</f>
        <v>36.130000000000003</v>
      </c>
      <c r="H44" s="360">
        <f t="shared" ref="H44:H74" ca="1" si="55">R44</f>
        <v>37.936999999999998</v>
      </c>
      <c r="I44" s="360">
        <f t="shared" ref="I44:I74" ca="1" si="56">S44</f>
        <v>39.835000000000001</v>
      </c>
      <c r="J44" s="360">
        <f t="shared" ref="J44:J74" ca="1" si="57">T44</f>
        <v>41.828000000000003</v>
      </c>
      <c r="K44" s="360">
        <f t="shared" ref="K44:K74" ca="1" si="58">U44</f>
        <v>43.918999999999997</v>
      </c>
      <c r="L44" s="321"/>
      <c r="M44" s="293" t="s">
        <v>588</v>
      </c>
      <c r="N44" s="289" t="str">
        <f t="shared" ref="N44:N74" si="59">A44</f>
        <v>02627C</v>
      </c>
      <c r="O44" s="361">
        <f t="shared" ref="O44:O74" si="60">B44</f>
        <v>208</v>
      </c>
      <c r="P44" s="290" t="str">
        <f t="shared" ref="P44:P74" si="61">D44</f>
        <v xml:space="preserve">Contract Compliance Officer </v>
      </c>
      <c r="Q44" s="362" cm="1">
        <f t="array" aca="1" ref="Q44" ca="1">ROUND(IF($M44="Y",VLOOKUP($N44,INDIRECT($O$3),Q$8,0)*INDIRECT($N$2),VLOOKUP($N44,INDIRECT($O$3),Q$8,0)),IF(LEFT($C44,1)="N",3,0))</f>
        <v>36.130000000000003</v>
      </c>
      <c r="R44" s="362" cm="1">
        <f t="array" aca="1" ref="R44" ca="1">ROUND(IF($M44="Y",VLOOKUP($N44,INDIRECT($O$3),R$8,0)*INDIRECT($N$2),VLOOKUP($N44,INDIRECT($O$3),R$8,0)),IF(LEFT($C44,1)="N",3,0))</f>
        <v>37.936999999999998</v>
      </c>
      <c r="S44" s="362" cm="1">
        <f t="array" aca="1" ref="S44" ca="1">ROUND(IF($M44="Y",VLOOKUP($N44,INDIRECT($O$3),S$8,0)*INDIRECT($N$2),VLOOKUP($N44,INDIRECT($O$3),S$8,0)),IF(LEFT($C44,1)="N",3,0))</f>
        <v>39.835000000000001</v>
      </c>
      <c r="T44" s="362" cm="1">
        <f t="array" aca="1" ref="T44" ca="1">ROUND(IF($M44="Y",VLOOKUP($N44,INDIRECT($O$3),T$8,0)*INDIRECT($N$2),VLOOKUP($N44,INDIRECT($O$3),T$8,0)),IF(LEFT($C44,1)="N",3,0))</f>
        <v>41.828000000000003</v>
      </c>
      <c r="U44" s="362" cm="1">
        <f t="array" aca="1" ref="U44" ca="1">ROUND(IF($M44="Y",VLOOKUP($N44,INDIRECT($O$3),U$8,0)*INDIRECT($N$2),VLOOKUP($N44,INDIRECT($O$3),U$8,0)),IF(LEFT($C44,1)="N",3,0))</f>
        <v>43.918999999999997</v>
      </c>
      <c r="W44" s="363" t="str">
        <f t="shared" si="35"/>
        <v>Y</v>
      </c>
      <c r="X44" s="313" t="str">
        <f t="shared" si="36"/>
        <v>02627C</v>
      </c>
      <c r="Y44" s="364">
        <f t="shared" si="37"/>
        <v>208</v>
      </c>
      <c r="Z44" s="313" t="str">
        <f t="shared" si="38"/>
        <v xml:space="preserve">Contract Compliance Officer </v>
      </c>
      <c r="AA44" s="365">
        <f t="shared" ca="1" si="39"/>
        <v>36.130000000000003</v>
      </c>
      <c r="AB44" s="365">
        <f t="shared" ca="1" si="40"/>
        <v>37.936999999999998</v>
      </c>
      <c r="AC44" s="365">
        <f t="shared" ca="1" si="41"/>
        <v>39.835000000000001</v>
      </c>
      <c r="AD44" s="365">
        <f t="shared" ca="1" si="42"/>
        <v>41.828000000000003</v>
      </c>
      <c r="AE44" s="365">
        <f t="shared" ca="1" si="43"/>
        <v>43.918999999999997</v>
      </c>
    </row>
    <row r="45" spans="1:31">
      <c r="A45" s="357" t="s">
        <v>486</v>
      </c>
      <c r="B45" s="358" t="s">
        <v>94</v>
      </c>
      <c r="C45" s="357" t="s">
        <v>43</v>
      </c>
      <c r="D45" s="407" t="s">
        <v>484</v>
      </c>
      <c r="E45" s="357">
        <v>375</v>
      </c>
      <c r="F45" s="357">
        <v>8</v>
      </c>
      <c r="G45" s="360">
        <f t="shared" ca="1" si="54"/>
        <v>34.450000000000003</v>
      </c>
      <c r="H45" s="360">
        <f t="shared" ca="1" si="55"/>
        <v>36.173000000000002</v>
      </c>
      <c r="I45" s="360">
        <f t="shared" ca="1" si="56"/>
        <v>37.981000000000002</v>
      </c>
      <c r="J45" s="360">
        <f t="shared" ca="1" si="57"/>
        <v>39.880000000000003</v>
      </c>
      <c r="K45" s="360">
        <f t="shared" ca="1" si="58"/>
        <v>41.875999999999998</v>
      </c>
      <c r="L45" s="321"/>
      <c r="M45" s="293" t="s">
        <v>588</v>
      </c>
      <c r="N45" s="289" t="str">
        <f t="shared" si="59"/>
        <v>04950C</v>
      </c>
      <c r="O45" s="361" t="str">
        <f t="shared" si="60"/>
        <v>099</v>
      </c>
      <c r="P45" s="290" t="str">
        <f t="shared" si="61"/>
        <v>Coordinator Water Pumping Stations</v>
      </c>
      <c r="Q45" s="362" cm="1">
        <f t="array" aca="1" ref="Q45" ca="1">ROUND(IF($M45="Y",VLOOKUP($N45,INDIRECT($O$3),Q$8,0)*INDIRECT($N$2),VLOOKUP($N45,INDIRECT($O$3),Q$8,0)),IF(LEFT($C45,1)="N",3,0))</f>
        <v>34.450000000000003</v>
      </c>
      <c r="R45" s="362" cm="1">
        <f t="array" aca="1" ref="R45" ca="1">ROUND(IF($M45="Y",VLOOKUP($N45,INDIRECT($O$3),R$8,0)*INDIRECT($N$2),VLOOKUP($N45,INDIRECT($O$3),R$8,0)),IF(LEFT($C45,1)="N",3,0))</f>
        <v>36.173000000000002</v>
      </c>
      <c r="S45" s="362" cm="1">
        <f t="array" aca="1" ref="S45" ca="1">ROUND(IF($M45="Y",VLOOKUP($N45,INDIRECT($O$3),S$8,0)*INDIRECT($N$2),VLOOKUP($N45,INDIRECT($O$3),S$8,0)),IF(LEFT($C45,1)="N",3,0))</f>
        <v>37.981000000000002</v>
      </c>
      <c r="T45" s="362" cm="1">
        <f t="array" aca="1" ref="T45" ca="1">ROUND(IF($M45="Y",VLOOKUP($N45,INDIRECT($O$3),T$8,0)*INDIRECT($N$2),VLOOKUP($N45,INDIRECT($O$3),T$8,0)),IF(LEFT($C45,1)="N",3,0))</f>
        <v>39.880000000000003</v>
      </c>
      <c r="U45" s="362" cm="1">
        <f t="array" aca="1" ref="U45" ca="1">ROUND(IF($M45="Y",VLOOKUP($N45,INDIRECT($O$3),U$8,0)*INDIRECT($N$2),VLOOKUP($N45,INDIRECT($O$3),U$8,0)),IF(LEFT($C45,1)="N",3,0))</f>
        <v>41.875999999999998</v>
      </c>
      <c r="W45" s="363" t="str">
        <f t="shared" si="35"/>
        <v>Y</v>
      </c>
      <c r="X45" s="313" t="str">
        <f t="shared" si="36"/>
        <v>04950C</v>
      </c>
      <c r="Y45" s="364" t="str">
        <f t="shared" si="37"/>
        <v>099</v>
      </c>
      <c r="Z45" s="313" t="str">
        <f t="shared" si="38"/>
        <v>Coordinator Water Pumping Stations</v>
      </c>
      <c r="AA45" s="365">
        <f t="shared" ca="1" si="39"/>
        <v>34.450000000000003</v>
      </c>
      <c r="AB45" s="365">
        <f t="shared" ca="1" si="40"/>
        <v>36.173000000000002</v>
      </c>
      <c r="AC45" s="365">
        <f t="shared" ca="1" si="41"/>
        <v>37.981000000000002</v>
      </c>
      <c r="AD45" s="365">
        <f t="shared" ca="1" si="42"/>
        <v>39.880000000000003</v>
      </c>
      <c r="AE45" s="365">
        <f t="shared" ca="1" si="43"/>
        <v>41.875999999999998</v>
      </c>
    </row>
    <row r="46" spans="1:31">
      <c r="A46" s="357" t="s">
        <v>104</v>
      </c>
      <c r="B46" s="358" t="s">
        <v>105</v>
      </c>
      <c r="C46" s="357" t="s">
        <v>43</v>
      </c>
      <c r="D46" s="407" t="s">
        <v>106</v>
      </c>
      <c r="E46" s="357">
        <v>280</v>
      </c>
      <c r="F46" s="357">
        <v>6</v>
      </c>
      <c r="G46" s="360">
        <f t="shared" ca="1" si="54"/>
        <v>27.216999999999999</v>
      </c>
      <c r="H46" s="360">
        <f t="shared" ca="1" si="55"/>
        <v>28.579000000000001</v>
      </c>
      <c r="I46" s="360">
        <f t="shared" ca="1" si="56"/>
        <v>30.006</v>
      </c>
      <c r="J46" s="360">
        <f t="shared" ca="1" si="57"/>
        <v>31.509</v>
      </c>
      <c r="K46" s="360">
        <f t="shared" ca="1" si="58"/>
        <v>33.082999999999998</v>
      </c>
      <c r="L46" s="321"/>
      <c r="M46" s="293" t="s">
        <v>588</v>
      </c>
      <c r="N46" s="289" t="str">
        <f t="shared" si="59"/>
        <v>02740C</v>
      </c>
      <c r="O46" s="361" t="str">
        <f t="shared" si="60"/>
        <v>076</v>
      </c>
      <c r="P46" s="290" t="str">
        <f t="shared" si="61"/>
        <v>Council Information Spec</v>
      </c>
      <c r="Q46" s="362" cm="1">
        <f t="array" aca="1" ref="Q46" ca="1">ROUND(IF($M46="Y",VLOOKUP($N46,INDIRECT($O$3),Q$8,0)*INDIRECT($N$2),VLOOKUP($N46,INDIRECT($O$3),Q$8,0)),IF(LEFT($C46,1)="N",3,0))</f>
        <v>27.216999999999999</v>
      </c>
      <c r="R46" s="362" cm="1">
        <f t="array" aca="1" ref="R46" ca="1">ROUND(IF($M46="Y",VLOOKUP($N46,INDIRECT($O$3),R$8,0)*INDIRECT($N$2),VLOOKUP($N46,INDIRECT($O$3),R$8,0)),IF(LEFT($C46,1)="N",3,0))</f>
        <v>28.579000000000001</v>
      </c>
      <c r="S46" s="362" cm="1">
        <f t="array" aca="1" ref="S46" ca="1">ROUND(IF($M46="Y",VLOOKUP($N46,INDIRECT($O$3),S$8,0)*INDIRECT($N$2),VLOOKUP($N46,INDIRECT($O$3),S$8,0)),IF(LEFT($C46,1)="N",3,0))</f>
        <v>30.006</v>
      </c>
      <c r="T46" s="362" cm="1">
        <f t="array" aca="1" ref="T46" ca="1">ROUND(IF($M46="Y",VLOOKUP($N46,INDIRECT($O$3),T$8,0)*INDIRECT($N$2),VLOOKUP($N46,INDIRECT($O$3),T$8,0)),IF(LEFT($C46,1)="N",3,0))</f>
        <v>31.509</v>
      </c>
      <c r="U46" s="362" cm="1">
        <f t="array" aca="1" ref="U46" ca="1">ROUND(IF($M46="Y",VLOOKUP($N46,INDIRECT($O$3),U$8,0)*INDIRECT($N$2),VLOOKUP($N46,INDIRECT($O$3),U$8,0)),IF(LEFT($C46,1)="N",3,0))</f>
        <v>33.082999999999998</v>
      </c>
      <c r="W46" s="363" t="str">
        <f t="shared" si="35"/>
        <v>Y</v>
      </c>
      <c r="X46" s="313" t="str">
        <f t="shared" si="36"/>
        <v>02740C</v>
      </c>
      <c r="Y46" s="364" t="str">
        <f t="shared" si="37"/>
        <v>076</v>
      </c>
      <c r="Z46" s="313" t="str">
        <f t="shared" si="38"/>
        <v>Council Information Spec</v>
      </c>
      <c r="AA46" s="365">
        <f t="shared" ca="1" si="39"/>
        <v>27.216999999999999</v>
      </c>
      <c r="AB46" s="365">
        <f t="shared" ca="1" si="40"/>
        <v>28.579000000000001</v>
      </c>
      <c r="AC46" s="365">
        <f t="shared" ca="1" si="41"/>
        <v>30.006</v>
      </c>
      <c r="AD46" s="365">
        <f t="shared" ca="1" si="42"/>
        <v>31.509</v>
      </c>
      <c r="AE46" s="365">
        <f t="shared" ca="1" si="43"/>
        <v>33.082999999999998</v>
      </c>
    </row>
    <row r="47" spans="1:31">
      <c r="A47" s="368" t="s">
        <v>29</v>
      </c>
      <c r="B47" s="358" t="s">
        <v>20</v>
      </c>
      <c r="C47" s="368" t="s">
        <v>21</v>
      </c>
      <c r="D47" s="408" t="s">
        <v>30</v>
      </c>
      <c r="E47" s="368">
        <v>413</v>
      </c>
      <c r="F47" s="368">
        <v>9</v>
      </c>
      <c r="G47" s="360">
        <f t="shared" ca="1" si="54"/>
        <v>78364</v>
      </c>
      <c r="H47" s="360">
        <f t="shared" ca="1" si="55"/>
        <v>82283</v>
      </c>
      <c r="I47" s="360">
        <f t="shared" ca="1" si="56"/>
        <v>86397</v>
      </c>
      <c r="J47" s="360">
        <f t="shared" ca="1" si="57"/>
        <v>90717</v>
      </c>
      <c r="K47" s="360">
        <f t="shared" ca="1" si="58"/>
        <v>95254</v>
      </c>
      <c r="L47" s="321"/>
      <c r="M47" s="293" t="s">
        <v>588</v>
      </c>
      <c r="N47" s="289" t="str">
        <f t="shared" si="59"/>
        <v>52730C</v>
      </c>
      <c r="O47" s="361" t="str">
        <f t="shared" si="60"/>
        <v>120</v>
      </c>
      <c r="P47" s="290" t="str">
        <f t="shared" si="61"/>
        <v xml:space="preserve">CPED Project Coordinator </v>
      </c>
      <c r="Q47" s="362" cm="1">
        <f t="array" aca="1" ref="Q47" ca="1">ROUND(IF($M47="Y",VLOOKUP($N47,INDIRECT($O$3),Q$8,0)*INDIRECT($N$2),VLOOKUP($N47,INDIRECT($O$3),Q$8,0)),IF(LEFT($C47,1)="N",3,0))</f>
        <v>78364</v>
      </c>
      <c r="R47" s="362" cm="1">
        <f t="array" aca="1" ref="R47" ca="1">ROUND(IF($M47="Y",VLOOKUP($N47,INDIRECT($O$3),R$8,0)*INDIRECT($N$2),VLOOKUP($N47,INDIRECT($O$3),R$8,0)),IF(LEFT($C47,1)="N",3,0))</f>
        <v>82283</v>
      </c>
      <c r="S47" s="362" cm="1">
        <f t="array" aca="1" ref="S47" ca="1">ROUND(IF($M47="Y",VLOOKUP($N47,INDIRECT($O$3),S$8,0)*INDIRECT($N$2),VLOOKUP($N47,INDIRECT($O$3),S$8,0)),IF(LEFT($C47,1)="N",3,0))</f>
        <v>86397</v>
      </c>
      <c r="T47" s="362" cm="1">
        <f t="array" aca="1" ref="T47" ca="1">ROUND(IF($M47="Y",VLOOKUP($N47,INDIRECT($O$3),T$8,0)*INDIRECT($N$2),VLOOKUP($N47,INDIRECT($O$3),T$8,0)),IF(LEFT($C47,1)="N",3,0))</f>
        <v>90717</v>
      </c>
      <c r="U47" s="362" cm="1">
        <f t="array" aca="1" ref="U47" ca="1">ROUND(IF($M47="Y",VLOOKUP($N47,INDIRECT($O$3),U$8,0)*INDIRECT($N$2),VLOOKUP($N47,INDIRECT($O$3),U$8,0)),IF(LEFT($C47,1)="N",3,0))</f>
        <v>95254</v>
      </c>
      <c r="W47" s="363" t="str">
        <f t="shared" si="35"/>
        <v>Y</v>
      </c>
      <c r="X47" s="313" t="str">
        <f t="shared" si="36"/>
        <v>52730C</v>
      </c>
      <c r="Y47" s="364" t="str">
        <f t="shared" si="37"/>
        <v>120</v>
      </c>
      <c r="Z47" s="313" t="str">
        <f t="shared" si="38"/>
        <v xml:space="preserve">CPED Project Coordinator </v>
      </c>
      <c r="AA47" s="365">
        <f t="shared" ca="1" si="39"/>
        <v>37.674999999999997</v>
      </c>
      <c r="AB47" s="365">
        <f t="shared" ca="1" si="40"/>
        <v>39.559999999999995</v>
      </c>
      <c r="AC47" s="365">
        <f t="shared" ca="1" si="41"/>
        <v>41.537999999999997</v>
      </c>
      <c r="AD47" s="365">
        <f t="shared" ca="1" si="42"/>
        <v>43.613999999999997</v>
      </c>
      <c r="AE47" s="365">
        <f t="shared" ca="1" si="43"/>
        <v>45.795999999999999</v>
      </c>
    </row>
    <row r="48" spans="1:31">
      <c r="A48" s="357" t="s">
        <v>107</v>
      </c>
      <c r="B48" s="358" t="s">
        <v>108</v>
      </c>
      <c r="C48" s="357" t="s">
        <v>43</v>
      </c>
      <c r="D48" s="407" t="s">
        <v>109</v>
      </c>
      <c r="E48" s="357">
        <v>343</v>
      </c>
      <c r="F48" s="357">
        <v>7</v>
      </c>
      <c r="G48" s="360">
        <f t="shared" ca="1" si="54"/>
        <v>31.673999999999999</v>
      </c>
      <c r="H48" s="360">
        <f t="shared" ca="1" si="55"/>
        <v>33.259</v>
      </c>
      <c r="I48" s="360">
        <f t="shared" ca="1" si="56"/>
        <v>34.920999999999999</v>
      </c>
      <c r="J48" s="360">
        <f t="shared" ca="1" si="57"/>
        <v>36.667000000000002</v>
      </c>
      <c r="K48" s="360">
        <f t="shared" ca="1" si="58"/>
        <v>38.502000000000002</v>
      </c>
      <c r="L48" s="321"/>
      <c r="M48" s="293" t="s">
        <v>588</v>
      </c>
      <c r="N48" s="289" t="str">
        <f t="shared" si="59"/>
        <v>02775C</v>
      </c>
      <c r="O48" s="361" t="str">
        <f t="shared" si="60"/>
        <v>105</v>
      </c>
      <c r="P48" s="290" t="str">
        <f t="shared" si="61"/>
        <v xml:space="preserve">Crime Prevention Specialist </v>
      </c>
      <c r="Q48" s="362" cm="1">
        <f t="array" aca="1" ref="Q48" ca="1">ROUND(IF($M48="Y",VLOOKUP($N48,INDIRECT($O$3),Q$8,0)*INDIRECT($N$2),VLOOKUP($N48,INDIRECT($O$3),Q$8,0)),IF(LEFT($C48,1)="N",3,0))</f>
        <v>31.673999999999999</v>
      </c>
      <c r="R48" s="362" cm="1">
        <f t="array" aca="1" ref="R48" ca="1">ROUND(IF($M48="Y",VLOOKUP($N48,INDIRECT($O$3),R$8,0)*INDIRECT($N$2),VLOOKUP($N48,INDIRECT($O$3),R$8,0)),IF(LEFT($C48,1)="N",3,0))</f>
        <v>33.259</v>
      </c>
      <c r="S48" s="362" cm="1">
        <f t="array" aca="1" ref="S48" ca="1">ROUND(IF($M48="Y",VLOOKUP($N48,INDIRECT($O$3),S$8,0)*INDIRECT($N$2),VLOOKUP($N48,INDIRECT($O$3),S$8,0)),IF(LEFT($C48,1)="N",3,0))</f>
        <v>34.920999999999999</v>
      </c>
      <c r="T48" s="362" cm="1">
        <f t="array" aca="1" ref="T48" ca="1">ROUND(IF($M48="Y",VLOOKUP($N48,INDIRECT($O$3),T$8,0)*INDIRECT($N$2),VLOOKUP($N48,INDIRECT($O$3),T$8,0)),IF(LEFT($C48,1)="N",3,0))</f>
        <v>36.667000000000002</v>
      </c>
      <c r="U48" s="362" cm="1">
        <f t="array" aca="1" ref="U48" ca="1">ROUND(IF($M48="Y",VLOOKUP($N48,INDIRECT($O$3),U$8,0)*INDIRECT($N$2),VLOOKUP($N48,INDIRECT($O$3),U$8,0)),IF(LEFT($C48,1)="N",3,0))</f>
        <v>38.502000000000002</v>
      </c>
      <c r="W48" s="363" t="str">
        <f t="shared" si="35"/>
        <v>Y</v>
      </c>
      <c r="X48" s="313" t="str">
        <f t="shared" si="36"/>
        <v>02775C</v>
      </c>
      <c r="Y48" s="364" t="str">
        <f t="shared" si="37"/>
        <v>105</v>
      </c>
      <c r="Z48" s="313" t="str">
        <f t="shared" si="38"/>
        <v xml:space="preserve">Crime Prevention Specialist </v>
      </c>
      <c r="AA48" s="365">
        <f t="shared" ca="1" si="39"/>
        <v>31.673999999999999</v>
      </c>
      <c r="AB48" s="365">
        <f t="shared" ca="1" si="40"/>
        <v>33.259</v>
      </c>
      <c r="AC48" s="365">
        <f t="shared" ca="1" si="41"/>
        <v>34.920999999999999</v>
      </c>
      <c r="AD48" s="365">
        <f t="shared" ca="1" si="42"/>
        <v>36.667000000000002</v>
      </c>
      <c r="AE48" s="365">
        <f t="shared" ca="1" si="43"/>
        <v>38.502000000000002</v>
      </c>
    </row>
    <row r="49" spans="1:31">
      <c r="A49" s="357" t="s">
        <v>115</v>
      </c>
      <c r="B49" s="358" t="s">
        <v>76</v>
      </c>
      <c r="C49" s="357" t="s">
        <v>43</v>
      </c>
      <c r="D49" s="407" t="s">
        <v>667</v>
      </c>
      <c r="E49" s="357">
        <v>268</v>
      </c>
      <c r="F49" s="357">
        <v>5</v>
      </c>
      <c r="G49" s="360">
        <f t="shared" ca="1" si="54"/>
        <v>26.105</v>
      </c>
      <c r="H49" s="360">
        <f t="shared" ca="1" si="55"/>
        <v>27.413</v>
      </c>
      <c r="I49" s="360">
        <f t="shared" ca="1" si="56"/>
        <v>28.780999999999999</v>
      </c>
      <c r="J49" s="360">
        <f t="shared" ca="1" si="57"/>
        <v>30.221</v>
      </c>
      <c r="K49" s="360">
        <f t="shared" ca="1" si="58"/>
        <v>31.731999999999999</v>
      </c>
      <c r="L49" s="321"/>
      <c r="M49" s="293" t="s">
        <v>588</v>
      </c>
      <c r="N49" s="289" t="str">
        <f t="shared" si="59"/>
        <v>02850C</v>
      </c>
      <c r="O49" s="361" t="str">
        <f t="shared" si="60"/>
        <v>060</v>
      </c>
      <c r="P49" s="290" t="str">
        <f t="shared" si="61"/>
        <v xml:space="preserve">Customer Service Representative I </v>
      </c>
      <c r="Q49" s="362" cm="1">
        <f t="array" aca="1" ref="Q49" ca="1">ROUND(IF($M49="Y",VLOOKUP($N49,INDIRECT($O$3),Q$8,0)*INDIRECT($N$2),VLOOKUP($N49,INDIRECT($O$3),Q$8,0)),IF(LEFT($C49,1)="N",3,0))</f>
        <v>26.105</v>
      </c>
      <c r="R49" s="362" cm="1">
        <f t="array" aca="1" ref="R49" ca="1">ROUND(IF($M49="Y",VLOOKUP($N49,INDIRECT($O$3),R$8,0)*INDIRECT($N$2),VLOOKUP($N49,INDIRECT($O$3),R$8,0)),IF(LEFT($C49,1)="N",3,0))</f>
        <v>27.413</v>
      </c>
      <c r="S49" s="362" cm="1">
        <f t="array" aca="1" ref="S49" ca="1">ROUND(IF($M49="Y",VLOOKUP($N49,INDIRECT($O$3),S$8,0)*INDIRECT($N$2),VLOOKUP($N49,INDIRECT($O$3),S$8,0)),IF(LEFT($C49,1)="N",3,0))</f>
        <v>28.780999999999999</v>
      </c>
      <c r="T49" s="362" cm="1">
        <f t="array" aca="1" ref="T49" ca="1">ROUND(IF($M49="Y",VLOOKUP($N49,INDIRECT($O$3),T$8,0)*INDIRECT($N$2),VLOOKUP($N49,INDIRECT($O$3),T$8,0)),IF(LEFT($C49,1)="N",3,0))</f>
        <v>30.221</v>
      </c>
      <c r="U49" s="362" cm="1">
        <f t="array" aca="1" ref="U49" ca="1">ROUND(IF($M49="Y",VLOOKUP($N49,INDIRECT($O$3),U$8,0)*INDIRECT($N$2),VLOOKUP($N49,INDIRECT($O$3),U$8,0)),IF(LEFT($C49,1)="N",3,0))</f>
        <v>31.731999999999999</v>
      </c>
      <c r="W49" s="363" t="str">
        <f t="shared" si="35"/>
        <v>Y</v>
      </c>
      <c r="X49" s="313" t="str">
        <f t="shared" si="36"/>
        <v>02850C</v>
      </c>
      <c r="Y49" s="364" t="str">
        <f t="shared" si="37"/>
        <v>060</v>
      </c>
      <c r="Z49" s="313" t="str">
        <f t="shared" si="38"/>
        <v xml:space="preserve">Customer Service Representative I </v>
      </c>
      <c r="AA49" s="365">
        <f t="shared" ca="1" si="39"/>
        <v>26.105</v>
      </c>
      <c r="AB49" s="365">
        <f t="shared" ca="1" si="40"/>
        <v>27.413</v>
      </c>
      <c r="AC49" s="365">
        <f t="shared" ca="1" si="41"/>
        <v>28.780999999999999</v>
      </c>
      <c r="AD49" s="365">
        <f t="shared" ca="1" si="42"/>
        <v>30.221</v>
      </c>
      <c r="AE49" s="365">
        <f t="shared" ca="1" si="43"/>
        <v>31.731999999999999</v>
      </c>
    </row>
    <row r="50" spans="1:31">
      <c r="A50" s="357" t="s">
        <v>117</v>
      </c>
      <c r="B50" s="358" t="s">
        <v>118</v>
      </c>
      <c r="C50" s="357" t="s">
        <v>43</v>
      </c>
      <c r="D50" s="407" t="s">
        <v>668</v>
      </c>
      <c r="E50" s="357">
        <v>295</v>
      </c>
      <c r="F50" s="357">
        <v>6</v>
      </c>
      <c r="G50" s="360">
        <f t="shared" ca="1" si="54"/>
        <v>28.324000000000002</v>
      </c>
      <c r="H50" s="360">
        <f t="shared" ca="1" si="55"/>
        <v>29.738</v>
      </c>
      <c r="I50" s="360">
        <f t="shared" ca="1" si="56"/>
        <v>31.225000000000001</v>
      </c>
      <c r="J50" s="360">
        <f t="shared" ca="1" si="57"/>
        <v>32.787999999999997</v>
      </c>
      <c r="K50" s="360">
        <f t="shared" ca="1" si="58"/>
        <v>34.424999999999997</v>
      </c>
      <c r="L50" s="321"/>
      <c r="M50" s="293" t="s">
        <v>588</v>
      </c>
      <c r="N50" s="289" t="str">
        <f t="shared" si="59"/>
        <v>02860C</v>
      </c>
      <c r="O50" s="361" t="str">
        <f t="shared" si="60"/>
        <v>067</v>
      </c>
      <c r="P50" s="290" t="str">
        <f t="shared" si="61"/>
        <v xml:space="preserve">Customer Service Representative II </v>
      </c>
      <c r="Q50" s="362" cm="1">
        <f t="array" aca="1" ref="Q50" ca="1">ROUND(IF($M50="Y",VLOOKUP($N50,INDIRECT($O$3),Q$8,0)*INDIRECT($N$2),VLOOKUP($N50,INDIRECT($O$3),Q$8,0)),IF(LEFT($C50,1)="N",3,0))</f>
        <v>28.324000000000002</v>
      </c>
      <c r="R50" s="362" cm="1">
        <f t="array" aca="1" ref="R50" ca="1">ROUND(IF($M50="Y",VLOOKUP($N50,INDIRECT($O$3),R$8,0)*INDIRECT($N$2),VLOOKUP($N50,INDIRECT($O$3),R$8,0)),IF(LEFT($C50,1)="N",3,0))</f>
        <v>29.738</v>
      </c>
      <c r="S50" s="362" cm="1">
        <f t="array" aca="1" ref="S50" ca="1">ROUND(IF($M50="Y",VLOOKUP($N50,INDIRECT($O$3),S$8,0)*INDIRECT($N$2),VLOOKUP($N50,INDIRECT($O$3),S$8,0)),IF(LEFT($C50,1)="N",3,0))</f>
        <v>31.225000000000001</v>
      </c>
      <c r="T50" s="362" cm="1">
        <f t="array" aca="1" ref="T50" ca="1">ROUND(IF($M50="Y",VLOOKUP($N50,INDIRECT($O$3),T$8,0)*INDIRECT($N$2),VLOOKUP($N50,INDIRECT($O$3),T$8,0)),IF(LEFT($C50,1)="N",3,0))</f>
        <v>32.787999999999997</v>
      </c>
      <c r="U50" s="362" cm="1">
        <f t="array" aca="1" ref="U50" ca="1">ROUND(IF($M50="Y",VLOOKUP($N50,INDIRECT($O$3),U$8,0)*INDIRECT($N$2),VLOOKUP($N50,INDIRECT($O$3),U$8,0)),IF(LEFT($C50,1)="N",3,0))</f>
        <v>34.424999999999997</v>
      </c>
      <c r="W50" s="363" t="str">
        <f t="shared" si="35"/>
        <v>Y</v>
      </c>
      <c r="X50" s="313" t="str">
        <f t="shared" si="36"/>
        <v>02860C</v>
      </c>
      <c r="Y50" s="364" t="str">
        <f t="shared" si="37"/>
        <v>067</v>
      </c>
      <c r="Z50" s="313" t="str">
        <f t="shared" si="38"/>
        <v xml:space="preserve">Customer Service Representative II </v>
      </c>
      <c r="AA50" s="365">
        <f t="shared" ca="1" si="39"/>
        <v>28.324000000000002</v>
      </c>
      <c r="AB50" s="365">
        <f t="shared" ca="1" si="40"/>
        <v>29.738</v>
      </c>
      <c r="AC50" s="365">
        <f t="shared" ca="1" si="41"/>
        <v>31.225000000000001</v>
      </c>
      <c r="AD50" s="365">
        <f t="shared" ca="1" si="42"/>
        <v>32.787999999999997</v>
      </c>
      <c r="AE50" s="365">
        <f t="shared" ca="1" si="43"/>
        <v>34.424999999999997</v>
      </c>
    </row>
    <row r="51" spans="1:31">
      <c r="A51" s="371" t="s">
        <v>670</v>
      </c>
      <c r="B51" s="358" t="s">
        <v>121</v>
      </c>
      <c r="C51" s="357" t="s">
        <v>43</v>
      </c>
      <c r="D51" s="407" t="s">
        <v>669</v>
      </c>
      <c r="E51" s="357">
        <v>323</v>
      </c>
      <c r="F51" s="357">
        <v>7</v>
      </c>
      <c r="G51" s="360">
        <f t="shared" ca="1" si="54"/>
        <v>30.58</v>
      </c>
      <c r="H51" s="360">
        <f t="shared" ca="1" si="55"/>
        <v>32.109000000000002</v>
      </c>
      <c r="I51" s="360">
        <f t="shared" ca="1" si="56"/>
        <v>33.715000000000003</v>
      </c>
      <c r="J51" s="360">
        <f t="shared" ca="1" si="57"/>
        <v>35.402000000000001</v>
      </c>
      <c r="K51" s="360">
        <f t="shared" ca="1" si="58"/>
        <v>37.171999999999997</v>
      </c>
      <c r="L51" s="321"/>
      <c r="M51" s="293" t="s">
        <v>588</v>
      </c>
      <c r="N51" s="289" t="str">
        <f t="shared" si="59"/>
        <v>53038C</v>
      </c>
      <c r="O51" s="361" t="str">
        <f t="shared" si="60"/>
        <v>084</v>
      </c>
      <c r="P51" s="290" t="str">
        <f t="shared" si="61"/>
        <v>Customer Service Representative, Lead</v>
      </c>
      <c r="Q51" s="362" cm="1">
        <f t="array" aca="1" ref="Q51" ca="1">ROUND(IF($M51="Y",VLOOKUP($N51,INDIRECT($O$3),Q$8,0)*INDIRECT($N$2),VLOOKUP($N51,INDIRECT($O$3),Q$8,0)),IF(LEFT($C51,1)="N",3,0))</f>
        <v>30.58</v>
      </c>
      <c r="R51" s="362" cm="1">
        <f t="array" aca="1" ref="R51" ca="1">ROUND(IF($M51="Y",VLOOKUP($N51,INDIRECT($O$3),R$8,0)*INDIRECT($N$2),VLOOKUP($N51,INDIRECT($O$3),R$8,0)),IF(LEFT($C51,1)="N",3,0))</f>
        <v>32.109000000000002</v>
      </c>
      <c r="S51" s="362" cm="1">
        <f t="array" aca="1" ref="S51" ca="1">ROUND(IF($M51="Y",VLOOKUP($N51,INDIRECT($O$3),S$8,0)*INDIRECT($N$2),VLOOKUP($N51,INDIRECT($O$3),S$8,0)),IF(LEFT($C51,1)="N",3,0))</f>
        <v>33.715000000000003</v>
      </c>
      <c r="T51" s="362" cm="1">
        <f t="array" aca="1" ref="T51" ca="1">ROUND(IF($M51="Y",VLOOKUP($N51,INDIRECT($O$3),T$8,0)*INDIRECT($N$2),VLOOKUP($N51,INDIRECT($O$3),T$8,0)),IF(LEFT($C51,1)="N",3,0))</f>
        <v>35.402000000000001</v>
      </c>
      <c r="U51" s="362" cm="1">
        <f t="array" aca="1" ref="U51" ca="1">ROUND(IF($M51="Y",VLOOKUP($N51,INDIRECT($O$3),U$8,0)*INDIRECT($N$2),VLOOKUP($N51,INDIRECT($O$3),U$8,0)),IF(LEFT($C51,1)="N",3,0))</f>
        <v>37.171999999999997</v>
      </c>
      <c r="W51" s="363" t="s">
        <v>588</v>
      </c>
      <c r="X51" s="313" t="str">
        <f>N51</f>
        <v>53038C</v>
      </c>
      <c r="Y51" s="364" t="str">
        <f t="shared" si="37"/>
        <v>084</v>
      </c>
      <c r="Z51" s="313" t="str">
        <f>P51</f>
        <v>Customer Service Representative, Lead</v>
      </c>
      <c r="AA51" s="365">
        <f t="shared" ref="AA51" ca="1" si="62">IF(LEFT($C51,1)="N",Q51,ROUNDUP(Q51/2080,3))</f>
        <v>30.58</v>
      </c>
      <c r="AB51" s="365">
        <f t="shared" ref="AB51" ca="1" si="63">IF(LEFT($C51,1)="N",R51,ROUNDUP(R51/2080,3))</f>
        <v>32.109000000000002</v>
      </c>
      <c r="AC51" s="365">
        <f t="shared" ref="AC51" ca="1" si="64">IF(LEFT($C51,1)="N",S51,ROUNDUP(S51/2080,3))</f>
        <v>33.715000000000003</v>
      </c>
      <c r="AD51" s="365">
        <f t="shared" ref="AD51" ca="1" si="65">IF(LEFT($C51,1)="N",T51,ROUNDUP(T51/2080,3))</f>
        <v>35.402000000000001</v>
      </c>
      <c r="AE51" s="365">
        <f t="shared" ref="AE51" ca="1" si="66">IF(LEFT($C51,1)="N",U51,ROUNDUP(U51/2080,3))</f>
        <v>37.171999999999997</v>
      </c>
    </row>
    <row r="52" spans="1:31">
      <c r="A52" s="357" t="s">
        <v>120</v>
      </c>
      <c r="B52" s="358" t="s">
        <v>121</v>
      </c>
      <c r="C52" s="357" t="s">
        <v>43</v>
      </c>
      <c r="D52" s="407" t="s">
        <v>122</v>
      </c>
      <c r="E52" s="357">
        <v>320</v>
      </c>
      <c r="F52" s="357">
        <v>7</v>
      </c>
      <c r="G52" s="360">
        <f t="shared" ca="1" si="54"/>
        <v>30.58</v>
      </c>
      <c r="H52" s="360">
        <f t="shared" ca="1" si="55"/>
        <v>32.109000000000002</v>
      </c>
      <c r="I52" s="360">
        <f t="shared" ca="1" si="56"/>
        <v>33.715000000000003</v>
      </c>
      <c r="J52" s="360">
        <f t="shared" ca="1" si="57"/>
        <v>35.402000000000001</v>
      </c>
      <c r="K52" s="360">
        <f t="shared" ca="1" si="58"/>
        <v>37.171999999999997</v>
      </c>
      <c r="L52" s="321"/>
      <c r="M52" s="293" t="s">
        <v>588</v>
      </c>
      <c r="N52" s="289" t="str">
        <f t="shared" si="59"/>
        <v>03037C</v>
      </c>
      <c r="O52" s="361" t="str">
        <f t="shared" si="60"/>
        <v>084</v>
      </c>
      <c r="P52" s="290" t="str">
        <f t="shared" si="61"/>
        <v>Development Coordinator I</v>
      </c>
      <c r="Q52" s="362" cm="1">
        <f t="array" aca="1" ref="Q52" ca="1">ROUND(IF($M52="Y",VLOOKUP($N52,INDIRECT($O$3),Q$8,0)*INDIRECT($N$2),VLOOKUP($N52,INDIRECT($O$3),Q$8,0)),IF(LEFT($C52,1)="N",3,0))</f>
        <v>30.58</v>
      </c>
      <c r="R52" s="362" cm="1">
        <f t="array" aca="1" ref="R52" ca="1">ROUND(IF($M52="Y",VLOOKUP($N52,INDIRECT($O$3),R$8,0)*INDIRECT($N$2),VLOOKUP($N52,INDIRECT($O$3),R$8,0)),IF(LEFT($C52,1)="N",3,0))</f>
        <v>32.109000000000002</v>
      </c>
      <c r="S52" s="362" cm="1">
        <f t="array" aca="1" ref="S52" ca="1">ROUND(IF($M52="Y",VLOOKUP($N52,INDIRECT($O$3),S$8,0)*INDIRECT($N$2),VLOOKUP($N52,INDIRECT($O$3),S$8,0)),IF(LEFT($C52,1)="N",3,0))</f>
        <v>33.715000000000003</v>
      </c>
      <c r="T52" s="362" cm="1">
        <f t="array" aca="1" ref="T52" ca="1">ROUND(IF($M52="Y",VLOOKUP($N52,INDIRECT($O$3),T$8,0)*INDIRECT($N$2),VLOOKUP($N52,INDIRECT($O$3),T$8,0)),IF(LEFT($C52,1)="N",3,0))</f>
        <v>35.402000000000001</v>
      </c>
      <c r="U52" s="362" cm="1">
        <f t="array" aca="1" ref="U52" ca="1">ROUND(IF($M52="Y",VLOOKUP($N52,INDIRECT($O$3),U$8,0)*INDIRECT($N$2),VLOOKUP($N52,INDIRECT($O$3),U$8,0)),IF(LEFT($C52,1)="N",3,0))</f>
        <v>37.171999999999997</v>
      </c>
      <c r="W52" s="363" t="str">
        <f t="shared" ref="W52:W82" si="67">M52</f>
        <v>Y</v>
      </c>
      <c r="X52" s="313" t="str">
        <f t="shared" ref="X52:X82" si="68">N52</f>
        <v>03037C</v>
      </c>
      <c r="Y52" s="364" t="str">
        <f t="shared" ref="Y52:Y82" si="69">O52</f>
        <v>084</v>
      </c>
      <c r="Z52" s="313" t="str">
        <f t="shared" ref="Z52:Z82" si="70">P52</f>
        <v>Development Coordinator I</v>
      </c>
      <c r="AA52" s="365">
        <f t="shared" ref="AA52:AA82" ca="1" si="71">IF(LEFT($C52,1)="N",Q52,ROUNDUP(Q52/2080,3))</f>
        <v>30.58</v>
      </c>
      <c r="AB52" s="365">
        <f t="shared" ref="AB52:AB82" ca="1" si="72">IF(LEFT($C52,1)="N",R52,ROUNDUP(R52/2080,3))</f>
        <v>32.109000000000002</v>
      </c>
      <c r="AC52" s="365">
        <f t="shared" ref="AC52:AC82" ca="1" si="73">IF(LEFT($C52,1)="N",S52,ROUNDUP(S52/2080,3))</f>
        <v>33.715000000000003</v>
      </c>
      <c r="AD52" s="365">
        <f t="shared" ref="AD52:AD82" ca="1" si="74">IF(LEFT($C52,1)="N",T52,ROUNDUP(T52/2080,3))</f>
        <v>35.402000000000001</v>
      </c>
      <c r="AE52" s="365">
        <f t="shared" ref="AE52:AE82" ca="1" si="75">IF(LEFT($C52,1)="N",U52,ROUNDUP(U52/2080,3))</f>
        <v>37.171999999999997</v>
      </c>
    </row>
    <row r="53" spans="1:31">
      <c r="A53" s="357" t="s">
        <v>123</v>
      </c>
      <c r="B53" s="358">
        <v>209</v>
      </c>
      <c r="C53" s="357" t="s">
        <v>43</v>
      </c>
      <c r="D53" s="407" t="s">
        <v>122</v>
      </c>
      <c r="E53" s="357">
        <v>378</v>
      </c>
      <c r="F53" s="357">
        <v>8</v>
      </c>
      <c r="G53" s="360">
        <f t="shared" ca="1" si="54"/>
        <v>35.066000000000003</v>
      </c>
      <c r="H53" s="360">
        <f t="shared" ca="1" si="55"/>
        <v>36.819000000000003</v>
      </c>
      <c r="I53" s="360">
        <f t="shared" ca="1" si="56"/>
        <v>38.661000000000001</v>
      </c>
      <c r="J53" s="360">
        <f t="shared" ca="1" si="57"/>
        <v>40.594000000000001</v>
      </c>
      <c r="K53" s="360">
        <f t="shared" ca="1" si="58"/>
        <v>42.622999999999998</v>
      </c>
      <c r="L53" s="321"/>
      <c r="M53" s="293" t="s">
        <v>588</v>
      </c>
      <c r="N53" s="289" t="str">
        <f t="shared" si="59"/>
        <v>03038C</v>
      </c>
      <c r="O53" s="361">
        <f t="shared" si="60"/>
        <v>209</v>
      </c>
      <c r="P53" s="290" t="str">
        <f t="shared" si="61"/>
        <v>Development Coordinator I</v>
      </c>
      <c r="Q53" s="362" cm="1">
        <f t="array" aca="1" ref="Q53" ca="1">ROUND(IF($M53="Y",VLOOKUP($N53,INDIRECT($O$3),Q$8,0)*INDIRECT($N$2),VLOOKUP($N53,INDIRECT($O$3),Q$8,0)),IF(LEFT($C53,1)="N",3,0))</f>
        <v>35.066000000000003</v>
      </c>
      <c r="R53" s="362" cm="1">
        <f t="array" aca="1" ref="R53" ca="1">ROUND(IF($M53="Y",VLOOKUP($N53,INDIRECT($O$3),R$8,0)*INDIRECT($N$2),VLOOKUP($N53,INDIRECT($O$3),R$8,0)),IF(LEFT($C53,1)="N",3,0))</f>
        <v>36.819000000000003</v>
      </c>
      <c r="S53" s="362" cm="1">
        <f t="array" aca="1" ref="S53" ca="1">ROUND(IF($M53="Y",VLOOKUP($N53,INDIRECT($O$3),S$8,0)*INDIRECT($N$2),VLOOKUP($N53,INDIRECT($O$3),S$8,0)),IF(LEFT($C53,1)="N",3,0))</f>
        <v>38.661000000000001</v>
      </c>
      <c r="T53" s="362" cm="1">
        <f t="array" aca="1" ref="T53" ca="1">ROUND(IF($M53="Y",VLOOKUP($N53,INDIRECT($O$3),T$8,0)*INDIRECT($N$2),VLOOKUP($N53,INDIRECT($O$3),T$8,0)),IF(LEFT($C53,1)="N",3,0))</f>
        <v>40.594000000000001</v>
      </c>
      <c r="U53" s="362" cm="1">
        <f t="array" aca="1" ref="U53" ca="1">ROUND(IF($M53="Y",VLOOKUP($N53,INDIRECT($O$3),U$8,0)*INDIRECT($N$2),VLOOKUP($N53,INDIRECT($O$3),U$8,0)),IF(LEFT($C53,1)="N",3,0))</f>
        <v>42.622999999999998</v>
      </c>
      <c r="W53" s="363" t="str">
        <f t="shared" si="67"/>
        <v>Y</v>
      </c>
      <c r="X53" s="313" t="str">
        <f t="shared" si="68"/>
        <v>03038C</v>
      </c>
      <c r="Y53" s="364">
        <f t="shared" si="69"/>
        <v>209</v>
      </c>
      <c r="Z53" s="313" t="str">
        <f t="shared" si="70"/>
        <v>Development Coordinator I</v>
      </c>
      <c r="AA53" s="365">
        <f t="shared" ca="1" si="71"/>
        <v>35.066000000000003</v>
      </c>
      <c r="AB53" s="365">
        <f t="shared" ca="1" si="72"/>
        <v>36.819000000000003</v>
      </c>
      <c r="AC53" s="365">
        <f t="shared" ca="1" si="73"/>
        <v>38.661000000000001</v>
      </c>
      <c r="AD53" s="365">
        <f t="shared" ca="1" si="74"/>
        <v>40.594000000000001</v>
      </c>
      <c r="AE53" s="365">
        <f t="shared" ca="1" si="75"/>
        <v>42.622999999999998</v>
      </c>
    </row>
    <row r="54" spans="1:31">
      <c r="A54" s="357" t="s">
        <v>127</v>
      </c>
      <c r="B54" s="358" t="s">
        <v>128</v>
      </c>
      <c r="C54" s="357" t="s">
        <v>43</v>
      </c>
      <c r="D54" s="407" t="s">
        <v>129</v>
      </c>
      <c r="E54" s="357">
        <v>248</v>
      </c>
      <c r="F54" s="357">
        <v>5</v>
      </c>
      <c r="G54" s="360">
        <f t="shared" ca="1" si="54"/>
        <v>24.96</v>
      </c>
      <c r="H54" s="360">
        <f t="shared" ca="1" si="55"/>
        <v>26.207000000000001</v>
      </c>
      <c r="I54" s="360">
        <f t="shared" ca="1" si="56"/>
        <v>27.518000000000001</v>
      </c>
      <c r="J54" s="360">
        <f t="shared" ca="1" si="57"/>
        <v>28.895</v>
      </c>
      <c r="K54" s="360">
        <f t="shared" ca="1" si="58"/>
        <v>30.338999999999999</v>
      </c>
      <c r="L54" s="321"/>
      <c r="M54" s="293" t="s">
        <v>588</v>
      </c>
      <c r="N54" s="289" t="str">
        <f t="shared" si="59"/>
        <v>03627C</v>
      </c>
      <c r="O54" s="361" t="str">
        <f t="shared" si="60"/>
        <v>027</v>
      </c>
      <c r="P54" s="290" t="str">
        <f t="shared" si="61"/>
        <v>Document Solutions Technician I</v>
      </c>
      <c r="Q54" s="362" cm="1">
        <f t="array" aca="1" ref="Q54" ca="1">ROUND(IF($M54="Y",VLOOKUP($N54,INDIRECT($O$3),Q$8,0)*INDIRECT($N$2),VLOOKUP($N54,INDIRECT($O$3),Q$8,0)),IF(LEFT($C54,1)="N",3,0))</f>
        <v>24.96</v>
      </c>
      <c r="R54" s="362" cm="1">
        <f t="array" aca="1" ref="R54" ca="1">ROUND(IF($M54="Y",VLOOKUP($N54,INDIRECT($O$3),R$8,0)*INDIRECT($N$2),VLOOKUP($N54,INDIRECT($O$3),R$8,0)),IF(LEFT($C54,1)="N",3,0))</f>
        <v>26.207000000000001</v>
      </c>
      <c r="S54" s="362" cm="1">
        <f t="array" aca="1" ref="S54" ca="1">ROUND(IF($M54="Y",VLOOKUP($N54,INDIRECT($O$3),S$8,0)*INDIRECT($N$2),VLOOKUP($N54,INDIRECT($O$3),S$8,0)),IF(LEFT($C54,1)="N",3,0))</f>
        <v>27.518000000000001</v>
      </c>
      <c r="T54" s="362" cm="1">
        <f t="array" aca="1" ref="T54" ca="1">ROUND(IF($M54="Y",VLOOKUP($N54,INDIRECT($O$3),T$8,0)*INDIRECT($N$2),VLOOKUP($N54,INDIRECT($O$3),T$8,0)),IF(LEFT($C54,1)="N",3,0))</f>
        <v>28.895</v>
      </c>
      <c r="U54" s="362" cm="1">
        <f t="array" aca="1" ref="U54" ca="1">ROUND(IF($M54="Y",VLOOKUP($N54,INDIRECT($O$3),U$8,0)*INDIRECT($N$2),VLOOKUP($N54,INDIRECT($O$3),U$8,0)),IF(LEFT($C54,1)="N",3,0))</f>
        <v>30.338999999999999</v>
      </c>
      <c r="W54" s="363" t="str">
        <f t="shared" si="67"/>
        <v>Y</v>
      </c>
      <c r="X54" s="313" t="str">
        <f t="shared" si="68"/>
        <v>03627C</v>
      </c>
      <c r="Y54" s="364" t="str">
        <f t="shared" si="69"/>
        <v>027</v>
      </c>
      <c r="Z54" s="313" t="str">
        <f t="shared" si="70"/>
        <v>Document Solutions Technician I</v>
      </c>
      <c r="AA54" s="365">
        <f t="shared" ca="1" si="71"/>
        <v>24.96</v>
      </c>
      <c r="AB54" s="365">
        <f t="shared" ca="1" si="72"/>
        <v>26.207000000000001</v>
      </c>
      <c r="AC54" s="365">
        <f t="shared" ca="1" si="73"/>
        <v>27.518000000000001</v>
      </c>
      <c r="AD54" s="365">
        <f t="shared" ca="1" si="74"/>
        <v>28.895</v>
      </c>
      <c r="AE54" s="365">
        <f t="shared" ca="1" si="75"/>
        <v>30.338999999999999</v>
      </c>
    </row>
    <row r="55" spans="1:31">
      <c r="A55" s="357" t="s">
        <v>130</v>
      </c>
      <c r="B55" s="358">
        <v>116</v>
      </c>
      <c r="C55" s="357" t="s">
        <v>43</v>
      </c>
      <c r="D55" s="407" t="s">
        <v>131</v>
      </c>
      <c r="E55" s="357">
        <v>303</v>
      </c>
      <c r="F55" s="357">
        <v>6</v>
      </c>
      <c r="G55" s="360">
        <f t="shared" ca="1" si="54"/>
        <v>29.445</v>
      </c>
      <c r="H55" s="360">
        <f t="shared" ca="1" si="55"/>
        <v>30.919</v>
      </c>
      <c r="I55" s="360">
        <f t="shared" ca="1" si="56"/>
        <v>32.463999999999999</v>
      </c>
      <c r="J55" s="360">
        <f t="shared" ca="1" si="57"/>
        <v>34.088000000000001</v>
      </c>
      <c r="K55" s="360">
        <f t="shared" ca="1" si="58"/>
        <v>35.790999999999997</v>
      </c>
      <c r="L55" s="321"/>
      <c r="M55" s="293" t="s">
        <v>588</v>
      </c>
      <c r="N55" s="289" t="str">
        <f t="shared" si="59"/>
        <v>03628C</v>
      </c>
      <c r="O55" s="361">
        <f t="shared" si="60"/>
        <v>116</v>
      </c>
      <c r="P55" s="290" t="str">
        <f t="shared" si="61"/>
        <v>Document Solutions Technician II</v>
      </c>
      <c r="Q55" s="362" cm="1">
        <f t="array" aca="1" ref="Q55" ca="1">ROUND(IF($M55="Y",VLOOKUP($N55,INDIRECT($O$3),Q$8,0)*INDIRECT($N$2),VLOOKUP($N55,INDIRECT($O$3),Q$8,0)),IF(LEFT($C55,1)="N",3,0))</f>
        <v>29.445</v>
      </c>
      <c r="R55" s="362" cm="1">
        <f t="array" aca="1" ref="R55" ca="1">ROUND(IF($M55="Y",VLOOKUP($N55,INDIRECT($O$3),R$8,0)*INDIRECT($N$2),VLOOKUP($N55,INDIRECT($O$3),R$8,0)),IF(LEFT($C55,1)="N",3,0))</f>
        <v>30.919</v>
      </c>
      <c r="S55" s="362" cm="1">
        <f t="array" aca="1" ref="S55" ca="1">ROUND(IF($M55="Y",VLOOKUP($N55,INDIRECT($O$3),S$8,0)*INDIRECT($N$2),VLOOKUP($N55,INDIRECT($O$3),S$8,0)),IF(LEFT($C55,1)="N",3,0))</f>
        <v>32.463999999999999</v>
      </c>
      <c r="T55" s="362" cm="1">
        <f t="array" aca="1" ref="T55" ca="1">ROUND(IF($M55="Y",VLOOKUP($N55,INDIRECT($O$3),T$8,0)*INDIRECT($N$2),VLOOKUP($N55,INDIRECT($O$3),T$8,0)),IF(LEFT($C55,1)="N",3,0))</f>
        <v>34.088000000000001</v>
      </c>
      <c r="U55" s="362" cm="1">
        <f t="array" aca="1" ref="U55" ca="1">ROUND(IF($M55="Y",VLOOKUP($N55,INDIRECT($O$3),U$8,0)*INDIRECT($N$2),VLOOKUP($N55,INDIRECT($O$3),U$8,0)),IF(LEFT($C55,1)="N",3,0))</f>
        <v>35.790999999999997</v>
      </c>
      <c r="W55" s="363" t="str">
        <f t="shared" si="67"/>
        <v>Y</v>
      </c>
      <c r="X55" s="313" t="str">
        <f t="shared" si="68"/>
        <v>03628C</v>
      </c>
      <c r="Y55" s="364">
        <f t="shared" si="69"/>
        <v>116</v>
      </c>
      <c r="Z55" s="313" t="str">
        <f t="shared" si="70"/>
        <v>Document Solutions Technician II</v>
      </c>
      <c r="AA55" s="365">
        <f t="shared" ca="1" si="71"/>
        <v>29.445</v>
      </c>
      <c r="AB55" s="365">
        <f t="shared" ca="1" si="72"/>
        <v>30.919</v>
      </c>
      <c r="AC55" s="365">
        <f t="shared" ca="1" si="73"/>
        <v>32.463999999999999</v>
      </c>
      <c r="AD55" s="365">
        <f t="shared" ca="1" si="74"/>
        <v>34.088000000000001</v>
      </c>
      <c r="AE55" s="365">
        <f t="shared" ca="1" si="75"/>
        <v>35.790999999999997</v>
      </c>
    </row>
    <row r="56" spans="1:31">
      <c r="A56" s="357" t="s">
        <v>132</v>
      </c>
      <c r="B56" s="358">
        <v>205</v>
      </c>
      <c r="C56" s="357" t="s">
        <v>43</v>
      </c>
      <c r="D56" s="407" t="s">
        <v>133</v>
      </c>
      <c r="E56" s="357">
        <v>325</v>
      </c>
      <c r="F56" s="357">
        <v>7</v>
      </c>
      <c r="G56" s="360">
        <f t="shared" ca="1" si="54"/>
        <v>30.58</v>
      </c>
      <c r="H56" s="360">
        <f t="shared" ca="1" si="55"/>
        <v>32.109000000000002</v>
      </c>
      <c r="I56" s="360">
        <f t="shared" ca="1" si="56"/>
        <v>33.715000000000003</v>
      </c>
      <c r="J56" s="360">
        <f t="shared" ca="1" si="57"/>
        <v>35.402000000000001</v>
      </c>
      <c r="K56" s="360">
        <f t="shared" ca="1" si="58"/>
        <v>37.170999999999999</v>
      </c>
      <c r="L56" s="321"/>
      <c r="M56" s="293" t="s">
        <v>588</v>
      </c>
      <c r="N56" s="289" t="str">
        <f t="shared" si="59"/>
        <v>03835C</v>
      </c>
      <c r="O56" s="361">
        <f t="shared" si="60"/>
        <v>205</v>
      </c>
      <c r="P56" s="290" t="str">
        <f t="shared" si="61"/>
        <v>Election Specialist</v>
      </c>
      <c r="Q56" s="362" cm="1">
        <f t="array" aca="1" ref="Q56" ca="1">ROUND(IF($M56="Y",VLOOKUP($N56,INDIRECT($O$3),Q$8,0)*INDIRECT($N$2),VLOOKUP($N56,INDIRECT($O$3),Q$8,0)),IF(LEFT($C56,1)="N",3,0))</f>
        <v>30.58</v>
      </c>
      <c r="R56" s="362" cm="1">
        <f t="array" aca="1" ref="R56" ca="1">ROUND(IF($M56="Y",VLOOKUP($N56,INDIRECT($O$3),R$8,0)*INDIRECT($N$2),VLOOKUP($N56,INDIRECT($O$3),R$8,0)),IF(LEFT($C56,1)="N",3,0))</f>
        <v>32.109000000000002</v>
      </c>
      <c r="S56" s="362" cm="1">
        <f t="array" aca="1" ref="S56" ca="1">ROUND(IF($M56="Y",VLOOKUP($N56,INDIRECT($O$3),S$8,0)*INDIRECT($N$2),VLOOKUP($N56,INDIRECT($O$3),S$8,0)),IF(LEFT($C56,1)="N",3,0))</f>
        <v>33.715000000000003</v>
      </c>
      <c r="T56" s="362" cm="1">
        <f t="array" aca="1" ref="T56" ca="1">ROUND(IF($M56="Y",VLOOKUP($N56,INDIRECT($O$3),T$8,0)*INDIRECT($N$2),VLOOKUP($N56,INDIRECT($O$3),T$8,0)),IF(LEFT($C56,1)="N",3,0))</f>
        <v>35.402000000000001</v>
      </c>
      <c r="U56" s="362" cm="1">
        <f t="array" aca="1" ref="U56" ca="1">ROUND(IF($M56="Y",VLOOKUP($N56,INDIRECT($O$3),U$8,0)*INDIRECT($N$2),VLOOKUP($N56,INDIRECT($O$3),U$8,0)),IF(LEFT($C56,1)="N",3,0))</f>
        <v>37.170999999999999</v>
      </c>
      <c r="W56" s="363" t="str">
        <f t="shared" si="67"/>
        <v>Y</v>
      </c>
      <c r="X56" s="313" t="str">
        <f t="shared" si="68"/>
        <v>03835C</v>
      </c>
      <c r="Y56" s="364">
        <f t="shared" si="69"/>
        <v>205</v>
      </c>
      <c r="Z56" s="313" t="str">
        <f t="shared" si="70"/>
        <v>Election Specialist</v>
      </c>
      <c r="AA56" s="365">
        <f t="shared" ca="1" si="71"/>
        <v>30.58</v>
      </c>
      <c r="AB56" s="365">
        <f t="shared" ca="1" si="72"/>
        <v>32.109000000000002</v>
      </c>
      <c r="AC56" s="365">
        <f t="shared" ca="1" si="73"/>
        <v>33.715000000000003</v>
      </c>
      <c r="AD56" s="365">
        <f t="shared" ca="1" si="74"/>
        <v>35.402000000000001</v>
      </c>
      <c r="AE56" s="365">
        <f t="shared" ca="1" si="75"/>
        <v>37.170999999999999</v>
      </c>
    </row>
    <row r="57" spans="1:31">
      <c r="A57" s="357" t="s">
        <v>134</v>
      </c>
      <c r="B57" s="358" t="s">
        <v>692</v>
      </c>
      <c r="C57" s="357" t="s">
        <v>43</v>
      </c>
      <c r="D57" s="407" t="s">
        <v>136</v>
      </c>
      <c r="E57" s="357">
        <v>268</v>
      </c>
      <c r="F57" s="357">
        <v>5</v>
      </c>
      <c r="G57" s="360">
        <f t="shared" ca="1" si="54"/>
        <v>26.628</v>
      </c>
      <c r="H57" s="360">
        <f t="shared" ca="1" si="55"/>
        <v>27.960999999999999</v>
      </c>
      <c r="I57" s="360">
        <f t="shared" ca="1" si="56"/>
        <v>29.356999999999999</v>
      </c>
      <c r="J57" s="360">
        <f t="shared" ca="1" si="57"/>
        <v>30.824000000000002</v>
      </c>
      <c r="K57" s="360">
        <f t="shared" ca="1" si="58"/>
        <v>32.368000000000002</v>
      </c>
      <c r="L57" s="321"/>
      <c r="M57" s="293" t="s">
        <v>588</v>
      </c>
      <c r="N57" s="289" t="str">
        <f t="shared" si="59"/>
        <v>04024C</v>
      </c>
      <c r="O57" s="361" t="str">
        <f t="shared" si="60"/>
        <v>127</v>
      </c>
      <c r="P57" s="290" t="str">
        <f t="shared" si="61"/>
        <v xml:space="preserve">Engineering Tech I Eng Lab </v>
      </c>
      <c r="Q57" s="362" cm="1">
        <f t="array" aca="1" ref="Q57" ca="1">ROUND(IF($M57="Y",VLOOKUP($N57,INDIRECT($O$3),Q$8,0)*INDIRECT($N$2),VLOOKUP($N57,INDIRECT($O$3),Q$8,0)),IF(LEFT($C57,1)="N",3,0))</f>
        <v>26.628</v>
      </c>
      <c r="R57" s="362" cm="1">
        <f t="array" aca="1" ref="R57" ca="1">ROUND(IF($M57="Y",VLOOKUP($N57,INDIRECT($O$3),R$8,0)*INDIRECT($N$2),VLOOKUP($N57,INDIRECT($O$3),R$8,0)),IF(LEFT($C57,1)="N",3,0))</f>
        <v>27.960999999999999</v>
      </c>
      <c r="S57" s="362" cm="1">
        <f t="array" aca="1" ref="S57" ca="1">ROUND(IF($M57="Y",VLOOKUP($N57,INDIRECT($O$3),S$8,0)*INDIRECT($N$2),VLOOKUP($N57,INDIRECT($O$3),S$8,0)),IF(LEFT($C57,1)="N",3,0))</f>
        <v>29.356999999999999</v>
      </c>
      <c r="T57" s="362" cm="1">
        <f t="array" aca="1" ref="T57" ca="1">ROUND(IF($M57="Y",VLOOKUP($N57,INDIRECT($O$3),T$8,0)*INDIRECT($N$2),VLOOKUP($N57,INDIRECT($O$3),T$8,0)),IF(LEFT($C57,1)="N",3,0))</f>
        <v>30.824000000000002</v>
      </c>
      <c r="U57" s="362" cm="1">
        <f t="array" aca="1" ref="U57" ca="1">ROUND(IF($M57="Y",VLOOKUP($N57,INDIRECT($O$3),U$8,0)*INDIRECT($N$2),VLOOKUP($N57,INDIRECT($O$3),U$8,0)),IF(LEFT($C57,1)="N",3,0))</f>
        <v>32.368000000000002</v>
      </c>
      <c r="W57" s="363" t="str">
        <f t="shared" si="67"/>
        <v>Y</v>
      </c>
      <c r="X57" s="313" t="str">
        <f t="shared" si="68"/>
        <v>04024C</v>
      </c>
      <c r="Y57" s="364" t="str">
        <f t="shared" si="69"/>
        <v>127</v>
      </c>
      <c r="Z57" s="313" t="str">
        <f t="shared" si="70"/>
        <v xml:space="preserve">Engineering Tech I Eng Lab </v>
      </c>
      <c r="AA57" s="365">
        <f t="shared" ca="1" si="71"/>
        <v>26.628</v>
      </c>
      <c r="AB57" s="365">
        <f t="shared" ca="1" si="72"/>
        <v>27.960999999999999</v>
      </c>
      <c r="AC57" s="365">
        <f t="shared" ca="1" si="73"/>
        <v>29.356999999999999</v>
      </c>
      <c r="AD57" s="365">
        <f t="shared" ca="1" si="74"/>
        <v>30.824000000000002</v>
      </c>
      <c r="AE57" s="365">
        <f t="shared" ca="1" si="75"/>
        <v>32.368000000000002</v>
      </c>
    </row>
    <row r="58" spans="1:31">
      <c r="A58" s="357" t="s">
        <v>137</v>
      </c>
      <c r="B58" s="358">
        <v>202</v>
      </c>
      <c r="C58" s="357" t="s">
        <v>43</v>
      </c>
      <c r="D58" s="407" t="s">
        <v>139</v>
      </c>
      <c r="E58" s="357">
        <v>268</v>
      </c>
      <c r="F58" s="357">
        <v>5</v>
      </c>
      <c r="G58" s="360">
        <f t="shared" ca="1" si="54"/>
        <v>21.303000000000001</v>
      </c>
      <c r="H58" s="360">
        <f t="shared" ca="1" si="55"/>
        <v>22.367000000000001</v>
      </c>
      <c r="I58" s="360">
        <f t="shared" ca="1" si="56"/>
        <v>23.486999999999998</v>
      </c>
      <c r="J58" s="360">
        <f t="shared" ca="1" si="57"/>
        <v>24.66</v>
      </c>
      <c r="K58" s="360">
        <f t="shared" ca="1" si="58"/>
        <v>25.893999999999998</v>
      </c>
      <c r="L58" s="321"/>
      <c r="M58" s="293" t="s">
        <v>588</v>
      </c>
      <c r="N58" s="289" t="str">
        <f t="shared" si="59"/>
        <v>04010C</v>
      </c>
      <c r="O58" s="361">
        <f t="shared" si="60"/>
        <v>202</v>
      </c>
      <c r="P58" s="290" t="str">
        <f t="shared" si="61"/>
        <v xml:space="preserve">Engineering Tech I Seasonal </v>
      </c>
      <c r="Q58" s="362" cm="1">
        <f t="array" aca="1" ref="Q58" ca="1">ROUND(IF($M58="Y",VLOOKUP($N58,INDIRECT($O$3),Q$8,0)*INDIRECT($N$2),VLOOKUP($N58,INDIRECT($O$3),Q$8,0)),IF(LEFT($C58,1)="N",3,0))</f>
        <v>21.303000000000001</v>
      </c>
      <c r="R58" s="362" cm="1">
        <f t="array" aca="1" ref="R58" ca="1">ROUND(IF($M58="Y",VLOOKUP($N58,INDIRECT($O$3),R$8,0)*INDIRECT($N$2),VLOOKUP($N58,INDIRECT($O$3),R$8,0)),IF(LEFT($C58,1)="N",3,0))</f>
        <v>22.367000000000001</v>
      </c>
      <c r="S58" s="362" cm="1">
        <f t="array" aca="1" ref="S58" ca="1">ROUND(IF($M58="Y",VLOOKUP($N58,INDIRECT($O$3),S$8,0)*INDIRECT($N$2),VLOOKUP($N58,INDIRECT($O$3),S$8,0)),IF(LEFT($C58,1)="N",3,0))</f>
        <v>23.486999999999998</v>
      </c>
      <c r="T58" s="362" cm="1">
        <f t="array" aca="1" ref="T58" ca="1">ROUND(IF($M58="Y",VLOOKUP($N58,INDIRECT($O$3),T$8,0)*INDIRECT($N$2),VLOOKUP($N58,INDIRECT($O$3),T$8,0)),IF(LEFT($C58,1)="N",3,0))</f>
        <v>24.66</v>
      </c>
      <c r="U58" s="362" cm="1">
        <f t="array" aca="1" ref="U58" ca="1">ROUND(IF($M58="Y",VLOOKUP($N58,INDIRECT($O$3),U$8,0)*INDIRECT($N$2),VLOOKUP($N58,INDIRECT($O$3),U$8,0)),IF(LEFT($C58,1)="N",3,0))</f>
        <v>25.893999999999998</v>
      </c>
      <c r="W58" s="363" t="str">
        <f t="shared" si="67"/>
        <v>Y</v>
      </c>
      <c r="X58" s="313" t="str">
        <f t="shared" si="68"/>
        <v>04010C</v>
      </c>
      <c r="Y58" s="364">
        <f t="shared" si="69"/>
        <v>202</v>
      </c>
      <c r="Z58" s="313" t="str">
        <f t="shared" si="70"/>
        <v xml:space="preserve">Engineering Tech I Seasonal </v>
      </c>
      <c r="AA58" s="365">
        <f t="shared" ca="1" si="71"/>
        <v>21.303000000000001</v>
      </c>
      <c r="AB58" s="365">
        <f t="shared" ca="1" si="72"/>
        <v>22.367000000000001</v>
      </c>
      <c r="AC58" s="365">
        <f t="shared" ca="1" si="73"/>
        <v>23.486999999999998</v>
      </c>
      <c r="AD58" s="365">
        <f t="shared" ca="1" si="74"/>
        <v>24.66</v>
      </c>
      <c r="AE58" s="365">
        <f t="shared" ca="1" si="75"/>
        <v>25.893999999999998</v>
      </c>
    </row>
    <row r="59" spans="1:31">
      <c r="A59" s="357" t="s">
        <v>140</v>
      </c>
      <c r="B59" s="358" t="s">
        <v>693</v>
      </c>
      <c r="C59" s="357" t="s">
        <v>43</v>
      </c>
      <c r="D59" s="407" t="s">
        <v>141</v>
      </c>
      <c r="E59" s="357">
        <v>305</v>
      </c>
      <c r="F59" s="357">
        <v>6</v>
      </c>
      <c r="G59" s="360">
        <f t="shared" ca="1" si="54"/>
        <v>30.033999999999999</v>
      </c>
      <c r="H59" s="360">
        <f t="shared" ca="1" si="55"/>
        <v>31.536999999999999</v>
      </c>
      <c r="I59" s="360">
        <f t="shared" ca="1" si="56"/>
        <v>33.113999999999997</v>
      </c>
      <c r="J59" s="360">
        <f t="shared" ca="1" si="57"/>
        <v>34.770000000000003</v>
      </c>
      <c r="K59" s="360">
        <f t="shared" ca="1" si="58"/>
        <v>36.508000000000003</v>
      </c>
      <c r="L59" s="321"/>
      <c r="M59" s="293" t="s">
        <v>588</v>
      </c>
      <c r="N59" s="289" t="str">
        <f t="shared" si="59"/>
        <v>04034C</v>
      </c>
      <c r="O59" s="361" t="str">
        <f t="shared" si="60"/>
        <v>128</v>
      </c>
      <c r="P59" s="290" t="str">
        <f t="shared" si="61"/>
        <v xml:space="preserve">Engineering Tech II Eng Lab </v>
      </c>
      <c r="Q59" s="362" cm="1">
        <f t="array" aca="1" ref="Q59" ca="1">ROUND(IF($M59="Y",VLOOKUP($N59,INDIRECT($O$3),Q$8,0)*INDIRECT($N$2),VLOOKUP($N59,INDIRECT($O$3),Q$8,0)),IF(LEFT($C59,1)="N",3,0))</f>
        <v>30.033999999999999</v>
      </c>
      <c r="R59" s="362" cm="1">
        <f t="array" aca="1" ref="R59" ca="1">ROUND(IF($M59="Y",VLOOKUP($N59,INDIRECT($O$3),R$8,0)*INDIRECT($N$2),VLOOKUP($N59,INDIRECT($O$3),R$8,0)),IF(LEFT($C59,1)="N",3,0))</f>
        <v>31.536999999999999</v>
      </c>
      <c r="S59" s="362" cm="1">
        <f t="array" aca="1" ref="S59" ca="1">ROUND(IF($M59="Y",VLOOKUP($N59,INDIRECT($O$3),S$8,0)*INDIRECT($N$2),VLOOKUP($N59,INDIRECT($O$3),S$8,0)),IF(LEFT($C59,1)="N",3,0))</f>
        <v>33.113999999999997</v>
      </c>
      <c r="T59" s="362" cm="1">
        <f t="array" aca="1" ref="T59" ca="1">ROUND(IF($M59="Y",VLOOKUP($N59,INDIRECT($O$3),T$8,0)*INDIRECT($N$2),VLOOKUP($N59,INDIRECT($O$3),T$8,0)),IF(LEFT($C59,1)="N",3,0))</f>
        <v>34.770000000000003</v>
      </c>
      <c r="U59" s="362" cm="1">
        <f t="array" aca="1" ref="U59" ca="1">ROUND(IF($M59="Y",VLOOKUP($N59,INDIRECT($O$3),U$8,0)*INDIRECT($N$2),VLOOKUP($N59,INDIRECT($O$3),U$8,0)),IF(LEFT($C59,1)="N",3,0))</f>
        <v>36.508000000000003</v>
      </c>
      <c r="W59" s="363" t="str">
        <f t="shared" si="67"/>
        <v>Y</v>
      </c>
      <c r="X59" s="313" t="str">
        <f t="shared" si="68"/>
        <v>04034C</v>
      </c>
      <c r="Y59" s="364" t="str">
        <f t="shared" si="69"/>
        <v>128</v>
      </c>
      <c r="Z59" s="313" t="str">
        <f t="shared" si="70"/>
        <v xml:space="preserve">Engineering Tech II Eng Lab </v>
      </c>
      <c r="AA59" s="365">
        <f t="shared" ca="1" si="71"/>
        <v>30.033999999999999</v>
      </c>
      <c r="AB59" s="365">
        <f t="shared" ca="1" si="72"/>
        <v>31.536999999999999</v>
      </c>
      <c r="AC59" s="365">
        <f t="shared" ca="1" si="73"/>
        <v>33.113999999999997</v>
      </c>
      <c r="AD59" s="365">
        <f t="shared" ca="1" si="74"/>
        <v>34.770000000000003</v>
      </c>
      <c r="AE59" s="365">
        <f t="shared" ca="1" si="75"/>
        <v>36.508000000000003</v>
      </c>
    </row>
    <row r="60" spans="1:31">
      <c r="A60" s="357" t="s">
        <v>142</v>
      </c>
      <c r="B60" s="358" t="s">
        <v>694</v>
      </c>
      <c r="C60" s="357" t="s">
        <v>43</v>
      </c>
      <c r="D60" s="407" t="s">
        <v>144</v>
      </c>
      <c r="E60" s="357">
        <v>328</v>
      </c>
      <c r="F60" s="357">
        <v>7</v>
      </c>
      <c r="G60" s="360">
        <f t="shared" ca="1" si="54"/>
        <v>31.638999999999999</v>
      </c>
      <c r="H60" s="360">
        <f t="shared" ca="1" si="55"/>
        <v>33.220999999999997</v>
      </c>
      <c r="I60" s="360">
        <f t="shared" ca="1" si="56"/>
        <v>34.881999999999998</v>
      </c>
      <c r="J60" s="360">
        <f t="shared" ca="1" si="57"/>
        <v>36.625999999999998</v>
      </c>
      <c r="K60" s="360">
        <f t="shared" ca="1" si="58"/>
        <v>38.457000000000001</v>
      </c>
      <c r="L60" s="321"/>
      <c r="M60" s="293" t="s">
        <v>588</v>
      </c>
      <c r="N60" s="289" t="str">
        <f t="shared" si="59"/>
        <v>04044C</v>
      </c>
      <c r="O60" s="361" t="str">
        <f t="shared" si="60"/>
        <v>133</v>
      </c>
      <c r="P60" s="290" t="str">
        <f t="shared" si="61"/>
        <v xml:space="preserve">Engineering Tech III Graphic </v>
      </c>
      <c r="Q60" s="362" cm="1">
        <f t="array" aca="1" ref="Q60" ca="1">ROUND(IF($M60="Y",VLOOKUP($N60,INDIRECT($O$3),Q$8,0)*INDIRECT($N$2),VLOOKUP($N60,INDIRECT($O$3),Q$8,0)),IF(LEFT($C60,1)="N",3,0))</f>
        <v>31.638999999999999</v>
      </c>
      <c r="R60" s="362" cm="1">
        <f t="array" aca="1" ref="R60" ca="1">ROUND(IF($M60="Y",VLOOKUP($N60,INDIRECT($O$3),R$8,0)*INDIRECT($N$2),VLOOKUP($N60,INDIRECT($O$3),R$8,0)),IF(LEFT($C60,1)="N",3,0))</f>
        <v>33.220999999999997</v>
      </c>
      <c r="S60" s="362" cm="1">
        <f t="array" aca="1" ref="S60" ca="1">ROUND(IF($M60="Y",VLOOKUP($N60,INDIRECT($O$3),S$8,0)*INDIRECT($N$2),VLOOKUP($N60,INDIRECT($O$3),S$8,0)),IF(LEFT($C60,1)="N",3,0))</f>
        <v>34.881999999999998</v>
      </c>
      <c r="T60" s="362" cm="1">
        <f t="array" aca="1" ref="T60" ca="1">ROUND(IF($M60="Y",VLOOKUP($N60,INDIRECT($O$3),T$8,0)*INDIRECT($N$2),VLOOKUP($N60,INDIRECT($O$3),T$8,0)),IF(LEFT($C60,1)="N",3,0))</f>
        <v>36.625999999999998</v>
      </c>
      <c r="U60" s="362" cm="1">
        <f t="array" aca="1" ref="U60" ca="1">ROUND(IF($M60="Y",VLOOKUP($N60,INDIRECT($O$3),U$8,0)*INDIRECT($N$2),VLOOKUP($N60,INDIRECT($O$3),U$8,0)),IF(LEFT($C60,1)="N",3,0))</f>
        <v>38.457000000000001</v>
      </c>
      <c r="W60" s="363" t="str">
        <f t="shared" si="67"/>
        <v>Y</v>
      </c>
      <c r="X60" s="313" t="str">
        <f t="shared" si="68"/>
        <v>04044C</v>
      </c>
      <c r="Y60" s="364" t="str">
        <f t="shared" si="69"/>
        <v>133</v>
      </c>
      <c r="Z60" s="313" t="str">
        <f t="shared" si="70"/>
        <v xml:space="preserve">Engineering Tech III Graphic </v>
      </c>
      <c r="AA60" s="365">
        <f t="shared" ca="1" si="71"/>
        <v>31.638999999999999</v>
      </c>
      <c r="AB60" s="365">
        <f t="shared" ca="1" si="72"/>
        <v>33.220999999999997</v>
      </c>
      <c r="AC60" s="365">
        <f t="shared" ca="1" si="73"/>
        <v>34.881999999999998</v>
      </c>
      <c r="AD60" s="365">
        <f t="shared" ca="1" si="74"/>
        <v>36.625999999999998</v>
      </c>
      <c r="AE60" s="365">
        <f t="shared" ca="1" si="75"/>
        <v>38.457000000000001</v>
      </c>
    </row>
    <row r="61" spans="1:31">
      <c r="A61" s="357" t="s">
        <v>145</v>
      </c>
      <c r="B61" s="358" t="s">
        <v>694</v>
      </c>
      <c r="C61" s="357" t="s">
        <v>43</v>
      </c>
      <c r="D61" s="407" t="s">
        <v>146</v>
      </c>
      <c r="E61" s="357">
        <v>328</v>
      </c>
      <c r="F61" s="357">
        <v>7</v>
      </c>
      <c r="G61" s="360">
        <f t="shared" ca="1" si="54"/>
        <v>31.638999999999999</v>
      </c>
      <c r="H61" s="360">
        <f t="shared" ca="1" si="55"/>
        <v>33.220999999999997</v>
      </c>
      <c r="I61" s="360">
        <f t="shared" ca="1" si="56"/>
        <v>34.881999999999998</v>
      </c>
      <c r="J61" s="360">
        <f t="shared" ca="1" si="57"/>
        <v>36.625999999999998</v>
      </c>
      <c r="K61" s="360">
        <f t="shared" ca="1" si="58"/>
        <v>38.457000000000001</v>
      </c>
      <c r="L61" s="321"/>
      <c r="M61" s="293" t="s">
        <v>588</v>
      </c>
      <c r="N61" s="289" t="str">
        <f t="shared" si="59"/>
        <v>04048C</v>
      </c>
      <c r="O61" s="361" t="str">
        <f t="shared" si="60"/>
        <v>133</v>
      </c>
      <c r="P61" s="290" t="str">
        <f t="shared" si="61"/>
        <v xml:space="preserve">Engineering Tech III Survey </v>
      </c>
      <c r="Q61" s="362" cm="1">
        <f t="array" aca="1" ref="Q61" ca="1">ROUND(IF($M61="Y",VLOOKUP($N61,INDIRECT($O$3),Q$8,0)*INDIRECT($N$2),VLOOKUP($N61,INDIRECT($O$3),Q$8,0)),IF(LEFT($C61,1)="N",3,0))</f>
        <v>31.638999999999999</v>
      </c>
      <c r="R61" s="362" cm="1">
        <f t="array" aca="1" ref="R61" ca="1">ROUND(IF($M61="Y",VLOOKUP($N61,INDIRECT($O$3),R$8,0)*INDIRECT($N$2),VLOOKUP($N61,INDIRECT($O$3),R$8,0)),IF(LEFT($C61,1)="N",3,0))</f>
        <v>33.220999999999997</v>
      </c>
      <c r="S61" s="362" cm="1">
        <f t="array" aca="1" ref="S61" ca="1">ROUND(IF($M61="Y",VLOOKUP($N61,INDIRECT($O$3),S$8,0)*INDIRECT($N$2),VLOOKUP($N61,INDIRECT($O$3),S$8,0)),IF(LEFT($C61,1)="N",3,0))</f>
        <v>34.881999999999998</v>
      </c>
      <c r="T61" s="362" cm="1">
        <f t="array" aca="1" ref="T61" ca="1">ROUND(IF($M61="Y",VLOOKUP($N61,INDIRECT($O$3),T$8,0)*INDIRECT($N$2),VLOOKUP($N61,INDIRECT($O$3),T$8,0)),IF(LEFT($C61,1)="N",3,0))</f>
        <v>36.625999999999998</v>
      </c>
      <c r="U61" s="362" cm="1">
        <f t="array" aca="1" ref="U61" ca="1">ROUND(IF($M61="Y",VLOOKUP($N61,INDIRECT($O$3),U$8,0)*INDIRECT($N$2),VLOOKUP($N61,INDIRECT($O$3),U$8,0)),IF(LEFT($C61,1)="N",3,0))</f>
        <v>38.457000000000001</v>
      </c>
      <c r="W61" s="363" t="str">
        <f t="shared" si="67"/>
        <v>Y</v>
      </c>
      <c r="X61" s="313" t="str">
        <f t="shared" si="68"/>
        <v>04048C</v>
      </c>
      <c r="Y61" s="364" t="str">
        <f t="shared" si="69"/>
        <v>133</v>
      </c>
      <c r="Z61" s="313" t="str">
        <f t="shared" si="70"/>
        <v xml:space="preserve">Engineering Tech III Survey </v>
      </c>
      <c r="AA61" s="365">
        <f t="shared" ca="1" si="71"/>
        <v>31.638999999999999</v>
      </c>
      <c r="AB61" s="365">
        <f t="shared" ca="1" si="72"/>
        <v>33.220999999999997</v>
      </c>
      <c r="AC61" s="365">
        <f t="shared" ca="1" si="73"/>
        <v>34.881999999999998</v>
      </c>
      <c r="AD61" s="365">
        <f t="shared" ca="1" si="74"/>
        <v>36.625999999999998</v>
      </c>
      <c r="AE61" s="365">
        <f t="shared" ca="1" si="75"/>
        <v>38.457000000000001</v>
      </c>
    </row>
    <row r="62" spans="1:31">
      <c r="A62" s="357" t="s">
        <v>147</v>
      </c>
      <c r="B62" s="358" t="s">
        <v>148</v>
      </c>
      <c r="C62" s="357" t="s">
        <v>43</v>
      </c>
      <c r="D62" s="407" t="s">
        <v>149</v>
      </c>
      <c r="E62" s="357">
        <v>190</v>
      </c>
      <c r="F62" s="357">
        <v>4</v>
      </c>
      <c r="G62" s="360">
        <f t="shared" ca="1" si="54"/>
        <v>22.164000000000001</v>
      </c>
      <c r="H62" s="360">
        <f t="shared" ca="1" si="55"/>
        <v>23.27</v>
      </c>
      <c r="I62" s="360">
        <f t="shared" ca="1" si="56"/>
        <v>24.436</v>
      </c>
      <c r="J62" s="360">
        <f t="shared" ca="1" si="57"/>
        <v>25.655999999999999</v>
      </c>
      <c r="K62" s="360">
        <f t="shared" ca="1" si="58"/>
        <v>26.937999999999999</v>
      </c>
      <c r="L62" s="321"/>
      <c r="M62" s="293" t="s">
        <v>588</v>
      </c>
      <c r="N62" s="289" t="str">
        <f t="shared" si="59"/>
        <v>04031C</v>
      </c>
      <c r="O62" s="361" t="str">
        <f t="shared" si="60"/>
        <v>003</v>
      </c>
      <c r="P62" s="290" t="str">
        <f t="shared" si="61"/>
        <v xml:space="preserve">Engineering Technician Asst </v>
      </c>
      <c r="Q62" s="362" cm="1">
        <f t="array" aca="1" ref="Q62" ca="1">ROUND(IF($M62="Y",VLOOKUP($N62,INDIRECT($O$3),Q$8,0)*INDIRECT($N$2),VLOOKUP($N62,INDIRECT($O$3),Q$8,0)),IF(LEFT($C62,1)="N",3,0))</f>
        <v>22.164000000000001</v>
      </c>
      <c r="R62" s="362" cm="1">
        <f t="array" aca="1" ref="R62" ca="1">ROUND(IF($M62="Y",VLOOKUP($N62,INDIRECT($O$3),R$8,0)*INDIRECT($N$2),VLOOKUP($N62,INDIRECT($O$3),R$8,0)),IF(LEFT($C62,1)="N",3,0))</f>
        <v>23.27</v>
      </c>
      <c r="S62" s="362" cm="1">
        <f t="array" aca="1" ref="S62" ca="1">ROUND(IF($M62="Y",VLOOKUP($N62,INDIRECT($O$3),S$8,0)*INDIRECT($N$2),VLOOKUP($N62,INDIRECT($O$3),S$8,0)),IF(LEFT($C62,1)="N",3,0))</f>
        <v>24.436</v>
      </c>
      <c r="T62" s="362" cm="1">
        <f t="array" aca="1" ref="T62" ca="1">ROUND(IF($M62="Y",VLOOKUP($N62,INDIRECT($O$3),T$8,0)*INDIRECT($N$2),VLOOKUP($N62,INDIRECT($O$3),T$8,0)),IF(LEFT($C62,1)="N",3,0))</f>
        <v>25.655999999999999</v>
      </c>
      <c r="U62" s="362" cm="1">
        <f t="array" aca="1" ref="U62" ca="1">ROUND(IF($M62="Y",VLOOKUP($N62,INDIRECT($O$3),U$8,0)*INDIRECT($N$2),VLOOKUP($N62,INDIRECT($O$3),U$8,0)),IF(LEFT($C62,1)="N",3,0))</f>
        <v>26.937999999999999</v>
      </c>
      <c r="W62" s="363" t="str">
        <f t="shared" si="67"/>
        <v>Y</v>
      </c>
      <c r="X62" s="313" t="str">
        <f t="shared" si="68"/>
        <v>04031C</v>
      </c>
      <c r="Y62" s="364" t="str">
        <f t="shared" si="69"/>
        <v>003</v>
      </c>
      <c r="Z62" s="313" t="str">
        <f t="shared" si="70"/>
        <v xml:space="preserve">Engineering Technician Asst </v>
      </c>
      <c r="AA62" s="365">
        <f t="shared" ca="1" si="71"/>
        <v>22.164000000000001</v>
      </c>
      <c r="AB62" s="365">
        <f t="shared" ca="1" si="72"/>
        <v>23.27</v>
      </c>
      <c r="AC62" s="365">
        <f t="shared" ca="1" si="73"/>
        <v>24.436</v>
      </c>
      <c r="AD62" s="365">
        <f t="shared" ca="1" si="74"/>
        <v>25.655999999999999</v>
      </c>
      <c r="AE62" s="365">
        <f t="shared" ca="1" si="75"/>
        <v>26.937999999999999</v>
      </c>
    </row>
    <row r="63" spans="1:31">
      <c r="A63" s="357" t="s">
        <v>150</v>
      </c>
      <c r="B63" s="358" t="s">
        <v>692</v>
      </c>
      <c r="C63" s="357" t="s">
        <v>43</v>
      </c>
      <c r="D63" s="407" t="s">
        <v>450</v>
      </c>
      <c r="E63" s="357">
        <v>268</v>
      </c>
      <c r="F63" s="357">
        <v>5</v>
      </c>
      <c r="G63" s="360">
        <f t="shared" ca="1" si="54"/>
        <v>26.628</v>
      </c>
      <c r="H63" s="360">
        <f t="shared" ca="1" si="55"/>
        <v>27.960999999999999</v>
      </c>
      <c r="I63" s="360">
        <f t="shared" ca="1" si="56"/>
        <v>29.356999999999999</v>
      </c>
      <c r="J63" s="360">
        <f t="shared" ca="1" si="57"/>
        <v>30.824000000000002</v>
      </c>
      <c r="K63" s="360">
        <f t="shared" ca="1" si="58"/>
        <v>32.368000000000002</v>
      </c>
      <c r="L63" s="321"/>
      <c r="M63" s="293" t="s">
        <v>588</v>
      </c>
      <c r="N63" s="289" t="str">
        <f t="shared" si="59"/>
        <v>04022C</v>
      </c>
      <c r="O63" s="361" t="str">
        <f t="shared" si="60"/>
        <v>127</v>
      </c>
      <c r="P63" s="290" t="str">
        <f t="shared" si="61"/>
        <v xml:space="preserve">Engineering Technician I </v>
      </c>
      <c r="Q63" s="362" cm="1">
        <f t="array" aca="1" ref="Q63" ca="1">ROUND(IF($M63="Y",VLOOKUP($N63,INDIRECT($O$3),Q$8,0)*INDIRECT($N$2),VLOOKUP($N63,INDIRECT($O$3),Q$8,0)),IF(LEFT($C63,1)="N",3,0))</f>
        <v>26.628</v>
      </c>
      <c r="R63" s="362" cm="1">
        <f t="array" aca="1" ref="R63" ca="1">ROUND(IF($M63="Y",VLOOKUP($N63,INDIRECT($O$3),R$8,0)*INDIRECT($N$2),VLOOKUP($N63,INDIRECT($O$3),R$8,0)),IF(LEFT($C63,1)="N",3,0))</f>
        <v>27.960999999999999</v>
      </c>
      <c r="S63" s="362" cm="1">
        <f t="array" aca="1" ref="S63" ca="1">ROUND(IF($M63="Y",VLOOKUP($N63,INDIRECT($O$3),S$8,0)*INDIRECT($N$2),VLOOKUP($N63,INDIRECT($O$3),S$8,0)),IF(LEFT($C63,1)="N",3,0))</f>
        <v>29.356999999999999</v>
      </c>
      <c r="T63" s="362" cm="1">
        <f t="array" aca="1" ref="T63" ca="1">ROUND(IF($M63="Y",VLOOKUP($N63,INDIRECT($O$3),T$8,0)*INDIRECT($N$2),VLOOKUP($N63,INDIRECT($O$3),T$8,0)),IF(LEFT($C63,1)="N",3,0))</f>
        <v>30.824000000000002</v>
      </c>
      <c r="U63" s="362" cm="1">
        <f t="array" aca="1" ref="U63" ca="1">ROUND(IF($M63="Y",VLOOKUP($N63,INDIRECT($O$3),U$8,0)*INDIRECT($N$2),VLOOKUP($N63,INDIRECT($O$3),U$8,0)),IF(LEFT($C63,1)="N",3,0))</f>
        <v>32.368000000000002</v>
      </c>
      <c r="W63" s="363" t="str">
        <f t="shared" si="67"/>
        <v>Y</v>
      </c>
      <c r="X63" s="313" t="str">
        <f t="shared" si="68"/>
        <v>04022C</v>
      </c>
      <c r="Y63" s="364" t="str">
        <f t="shared" si="69"/>
        <v>127</v>
      </c>
      <c r="Z63" s="313" t="str">
        <f t="shared" si="70"/>
        <v xml:space="preserve">Engineering Technician I </v>
      </c>
      <c r="AA63" s="365">
        <f t="shared" ca="1" si="71"/>
        <v>26.628</v>
      </c>
      <c r="AB63" s="365">
        <f t="shared" ca="1" si="72"/>
        <v>27.960999999999999</v>
      </c>
      <c r="AC63" s="365">
        <f t="shared" ca="1" si="73"/>
        <v>29.356999999999999</v>
      </c>
      <c r="AD63" s="365">
        <f t="shared" ca="1" si="74"/>
        <v>30.824000000000002</v>
      </c>
      <c r="AE63" s="365">
        <f t="shared" ca="1" si="75"/>
        <v>32.368000000000002</v>
      </c>
    </row>
    <row r="64" spans="1:31">
      <c r="A64" s="357" t="s">
        <v>152</v>
      </c>
      <c r="B64" s="358" t="s">
        <v>693</v>
      </c>
      <c r="C64" s="357" t="s">
        <v>43</v>
      </c>
      <c r="D64" s="407" t="s">
        <v>451</v>
      </c>
      <c r="E64" s="357">
        <v>305</v>
      </c>
      <c r="F64" s="357">
        <v>6</v>
      </c>
      <c r="G64" s="360">
        <f t="shared" ca="1" si="54"/>
        <v>30.033999999999999</v>
      </c>
      <c r="H64" s="360">
        <f t="shared" ca="1" si="55"/>
        <v>31.536999999999999</v>
      </c>
      <c r="I64" s="360">
        <f t="shared" ca="1" si="56"/>
        <v>33.113999999999997</v>
      </c>
      <c r="J64" s="360">
        <f t="shared" ca="1" si="57"/>
        <v>34.770000000000003</v>
      </c>
      <c r="K64" s="360">
        <f t="shared" ca="1" si="58"/>
        <v>36.508000000000003</v>
      </c>
      <c r="L64" s="321"/>
      <c r="M64" s="293" t="s">
        <v>588</v>
      </c>
      <c r="N64" s="289" t="str">
        <f t="shared" si="59"/>
        <v>04032C</v>
      </c>
      <c r="O64" s="361" t="str">
        <f t="shared" si="60"/>
        <v>128</v>
      </c>
      <c r="P64" s="290" t="str">
        <f t="shared" si="61"/>
        <v xml:space="preserve">Engineering Technician II </v>
      </c>
      <c r="Q64" s="362" cm="1">
        <f t="array" aca="1" ref="Q64" ca="1">ROUND(IF($M64="Y",VLOOKUP($N64,INDIRECT($O$3),Q$8,0)*INDIRECT($N$2),VLOOKUP($N64,INDIRECT($O$3),Q$8,0)),IF(LEFT($C64,1)="N",3,0))</f>
        <v>30.033999999999999</v>
      </c>
      <c r="R64" s="362" cm="1">
        <f t="array" aca="1" ref="R64" ca="1">ROUND(IF($M64="Y",VLOOKUP($N64,INDIRECT($O$3),R$8,0)*INDIRECT($N$2),VLOOKUP($N64,INDIRECT($O$3),R$8,0)),IF(LEFT($C64,1)="N",3,0))</f>
        <v>31.536999999999999</v>
      </c>
      <c r="S64" s="362" cm="1">
        <f t="array" aca="1" ref="S64" ca="1">ROUND(IF($M64="Y",VLOOKUP($N64,INDIRECT($O$3),S$8,0)*INDIRECT($N$2),VLOOKUP($N64,INDIRECT($O$3),S$8,0)),IF(LEFT($C64,1)="N",3,0))</f>
        <v>33.113999999999997</v>
      </c>
      <c r="T64" s="362" cm="1">
        <f t="array" aca="1" ref="T64" ca="1">ROUND(IF($M64="Y",VLOOKUP($N64,INDIRECT($O$3),T$8,0)*INDIRECT($N$2),VLOOKUP($N64,INDIRECT($O$3),T$8,0)),IF(LEFT($C64,1)="N",3,0))</f>
        <v>34.770000000000003</v>
      </c>
      <c r="U64" s="362" cm="1">
        <f t="array" aca="1" ref="U64" ca="1">ROUND(IF($M64="Y",VLOOKUP($N64,INDIRECT($O$3),U$8,0)*INDIRECT($N$2),VLOOKUP($N64,INDIRECT($O$3),U$8,0)),IF(LEFT($C64,1)="N",3,0))</f>
        <v>36.508000000000003</v>
      </c>
      <c r="W64" s="363" t="str">
        <f t="shared" si="67"/>
        <v>Y</v>
      </c>
      <c r="X64" s="313" t="str">
        <f t="shared" si="68"/>
        <v>04032C</v>
      </c>
      <c r="Y64" s="364" t="str">
        <f t="shared" si="69"/>
        <v>128</v>
      </c>
      <c r="Z64" s="313" t="str">
        <f t="shared" si="70"/>
        <v xml:space="preserve">Engineering Technician II </v>
      </c>
      <c r="AA64" s="365">
        <f t="shared" ca="1" si="71"/>
        <v>30.033999999999999</v>
      </c>
      <c r="AB64" s="365">
        <f t="shared" ca="1" si="72"/>
        <v>31.536999999999999</v>
      </c>
      <c r="AC64" s="365">
        <f t="shared" ca="1" si="73"/>
        <v>33.113999999999997</v>
      </c>
      <c r="AD64" s="365">
        <f t="shared" ca="1" si="74"/>
        <v>34.770000000000003</v>
      </c>
      <c r="AE64" s="365">
        <f t="shared" ca="1" si="75"/>
        <v>36.508000000000003</v>
      </c>
    </row>
    <row r="65" spans="1:31">
      <c r="A65" s="357" t="s">
        <v>154</v>
      </c>
      <c r="B65" s="358" t="s">
        <v>694</v>
      </c>
      <c r="C65" s="357" t="s">
        <v>43</v>
      </c>
      <c r="D65" s="407" t="s">
        <v>452</v>
      </c>
      <c r="E65" s="357">
        <v>328</v>
      </c>
      <c r="F65" s="357">
        <v>7</v>
      </c>
      <c r="G65" s="360">
        <f t="shared" ca="1" si="54"/>
        <v>31.638999999999999</v>
      </c>
      <c r="H65" s="360">
        <f t="shared" ca="1" si="55"/>
        <v>33.220999999999997</v>
      </c>
      <c r="I65" s="360">
        <f t="shared" ca="1" si="56"/>
        <v>34.881999999999998</v>
      </c>
      <c r="J65" s="360">
        <f t="shared" ca="1" si="57"/>
        <v>36.625999999999998</v>
      </c>
      <c r="K65" s="360">
        <f t="shared" ca="1" si="58"/>
        <v>38.457000000000001</v>
      </c>
      <c r="L65" s="321"/>
      <c r="M65" s="293" t="s">
        <v>588</v>
      </c>
      <c r="N65" s="289" t="str">
        <f t="shared" si="59"/>
        <v>04042C</v>
      </c>
      <c r="O65" s="361" t="str">
        <f t="shared" si="60"/>
        <v>133</v>
      </c>
      <c r="P65" s="290" t="str">
        <f t="shared" si="61"/>
        <v xml:space="preserve">Engineering Technician III </v>
      </c>
      <c r="Q65" s="362" cm="1">
        <f t="array" aca="1" ref="Q65" ca="1">ROUND(IF($M65="Y",VLOOKUP($N65,INDIRECT($O$3),Q$8,0)*INDIRECT($N$2),VLOOKUP($N65,INDIRECT($O$3),Q$8,0)),IF(LEFT($C65,1)="N",3,0))</f>
        <v>31.638999999999999</v>
      </c>
      <c r="R65" s="362" cm="1">
        <f t="array" aca="1" ref="R65" ca="1">ROUND(IF($M65="Y",VLOOKUP($N65,INDIRECT($O$3),R$8,0)*INDIRECT($N$2),VLOOKUP($N65,INDIRECT($O$3),R$8,0)),IF(LEFT($C65,1)="N",3,0))</f>
        <v>33.220999999999997</v>
      </c>
      <c r="S65" s="362" cm="1">
        <f t="array" aca="1" ref="S65" ca="1">ROUND(IF($M65="Y",VLOOKUP($N65,INDIRECT($O$3),S$8,0)*INDIRECT($N$2),VLOOKUP($N65,INDIRECT($O$3),S$8,0)),IF(LEFT($C65,1)="N",3,0))</f>
        <v>34.881999999999998</v>
      </c>
      <c r="T65" s="362" cm="1">
        <f t="array" aca="1" ref="T65" ca="1">ROUND(IF($M65="Y",VLOOKUP($N65,INDIRECT($O$3),T$8,0)*INDIRECT($N$2),VLOOKUP($N65,INDIRECT($O$3),T$8,0)),IF(LEFT($C65,1)="N",3,0))</f>
        <v>36.625999999999998</v>
      </c>
      <c r="U65" s="362" cm="1">
        <f t="array" aca="1" ref="U65" ca="1">ROUND(IF($M65="Y",VLOOKUP($N65,INDIRECT($O$3),U$8,0)*INDIRECT($N$2),VLOOKUP($N65,INDIRECT($O$3),U$8,0)),IF(LEFT($C65,1)="N",3,0))</f>
        <v>38.457000000000001</v>
      </c>
      <c r="W65" s="363" t="str">
        <f t="shared" si="67"/>
        <v>Y</v>
      </c>
      <c r="X65" s="313" t="str">
        <f t="shared" si="68"/>
        <v>04042C</v>
      </c>
      <c r="Y65" s="364" t="str">
        <f t="shared" si="69"/>
        <v>133</v>
      </c>
      <c r="Z65" s="313" t="str">
        <f t="shared" si="70"/>
        <v xml:space="preserve">Engineering Technician III </v>
      </c>
      <c r="AA65" s="365">
        <f t="shared" ca="1" si="71"/>
        <v>31.638999999999999</v>
      </c>
      <c r="AB65" s="365">
        <f t="shared" ca="1" si="72"/>
        <v>33.220999999999997</v>
      </c>
      <c r="AC65" s="365">
        <f t="shared" ca="1" si="73"/>
        <v>34.881999999999998</v>
      </c>
      <c r="AD65" s="365">
        <f t="shared" ca="1" si="74"/>
        <v>36.625999999999998</v>
      </c>
      <c r="AE65" s="365">
        <f t="shared" ca="1" si="75"/>
        <v>38.457000000000001</v>
      </c>
    </row>
    <row r="66" spans="1:31">
      <c r="A66" s="357" t="s">
        <v>156</v>
      </c>
      <c r="B66" s="358" t="s">
        <v>157</v>
      </c>
      <c r="C66" s="357" t="s">
        <v>43</v>
      </c>
      <c r="D66" s="407" t="s">
        <v>158</v>
      </c>
      <c r="E66" s="357">
        <v>285</v>
      </c>
      <c r="F66" s="357">
        <v>6</v>
      </c>
      <c r="G66" s="360">
        <f t="shared" ca="1" si="54"/>
        <v>27.216999999999999</v>
      </c>
      <c r="H66" s="360">
        <f t="shared" ca="1" si="55"/>
        <v>28.579000000000001</v>
      </c>
      <c r="I66" s="360">
        <f t="shared" ca="1" si="56"/>
        <v>30.006</v>
      </c>
      <c r="J66" s="360">
        <f t="shared" ca="1" si="57"/>
        <v>31.509</v>
      </c>
      <c r="K66" s="360">
        <f t="shared" ca="1" si="58"/>
        <v>33.082999999999998</v>
      </c>
      <c r="L66" s="321"/>
      <c r="M66" s="293" t="s">
        <v>588</v>
      </c>
      <c r="N66" s="289" t="str">
        <f t="shared" si="59"/>
        <v>04232C</v>
      </c>
      <c r="O66" s="361" t="str">
        <f t="shared" si="60"/>
        <v>065</v>
      </c>
      <c r="P66" s="290" t="str">
        <f t="shared" si="61"/>
        <v>Evidence Technician</v>
      </c>
      <c r="Q66" s="362" cm="1">
        <f t="array" aca="1" ref="Q66" ca="1">ROUND(IF($M66="Y",VLOOKUP($N66,INDIRECT($O$3),Q$8,0)*INDIRECT($N$2),VLOOKUP($N66,INDIRECT($O$3),Q$8,0)),IF(LEFT($C66,1)="N",3,0))</f>
        <v>27.216999999999999</v>
      </c>
      <c r="R66" s="362" cm="1">
        <f t="array" aca="1" ref="R66" ca="1">ROUND(IF($M66="Y",VLOOKUP($N66,INDIRECT($O$3),R$8,0)*INDIRECT($N$2),VLOOKUP($N66,INDIRECT($O$3),R$8,0)),IF(LEFT($C66,1)="N",3,0))</f>
        <v>28.579000000000001</v>
      </c>
      <c r="S66" s="362" cm="1">
        <f t="array" aca="1" ref="S66" ca="1">ROUND(IF($M66="Y",VLOOKUP($N66,INDIRECT($O$3),S$8,0)*INDIRECT($N$2),VLOOKUP($N66,INDIRECT($O$3),S$8,0)),IF(LEFT($C66,1)="N",3,0))</f>
        <v>30.006</v>
      </c>
      <c r="T66" s="362" cm="1">
        <f t="array" aca="1" ref="T66" ca="1">ROUND(IF($M66="Y",VLOOKUP($N66,INDIRECT($O$3),T$8,0)*INDIRECT($N$2),VLOOKUP($N66,INDIRECT($O$3),T$8,0)),IF(LEFT($C66,1)="N",3,0))</f>
        <v>31.509</v>
      </c>
      <c r="U66" s="362" cm="1">
        <f t="array" aca="1" ref="U66" ca="1">ROUND(IF($M66="Y",VLOOKUP($N66,INDIRECT($O$3),U$8,0)*INDIRECT($N$2),VLOOKUP($N66,INDIRECT($O$3),U$8,0)),IF(LEFT($C66,1)="N",3,0))</f>
        <v>33.082999999999998</v>
      </c>
      <c r="W66" s="363" t="str">
        <f t="shared" si="67"/>
        <v>Y</v>
      </c>
      <c r="X66" s="313" t="str">
        <f t="shared" si="68"/>
        <v>04232C</v>
      </c>
      <c r="Y66" s="364" t="str">
        <f t="shared" si="69"/>
        <v>065</v>
      </c>
      <c r="Z66" s="313" t="str">
        <f t="shared" si="70"/>
        <v>Evidence Technician</v>
      </c>
      <c r="AA66" s="365">
        <f t="shared" ca="1" si="71"/>
        <v>27.216999999999999</v>
      </c>
      <c r="AB66" s="365">
        <f t="shared" ca="1" si="72"/>
        <v>28.579000000000001</v>
      </c>
      <c r="AC66" s="365">
        <f t="shared" ca="1" si="73"/>
        <v>30.006</v>
      </c>
      <c r="AD66" s="365">
        <f t="shared" ca="1" si="74"/>
        <v>31.509</v>
      </c>
      <c r="AE66" s="365">
        <f t="shared" ca="1" si="75"/>
        <v>33.082999999999998</v>
      </c>
    </row>
    <row r="67" spans="1:31">
      <c r="A67" s="357" t="s">
        <v>159</v>
      </c>
      <c r="B67" s="358" t="s">
        <v>160</v>
      </c>
      <c r="C67" s="357" t="s">
        <v>43</v>
      </c>
      <c r="D67" s="407" t="s">
        <v>440</v>
      </c>
      <c r="E67" s="357">
        <v>218</v>
      </c>
      <c r="F67" s="357">
        <v>4</v>
      </c>
      <c r="G67" s="360">
        <f t="shared" ca="1" si="54"/>
        <v>22.706</v>
      </c>
      <c r="H67" s="360">
        <f t="shared" ca="1" si="55"/>
        <v>23.841000000000001</v>
      </c>
      <c r="I67" s="360">
        <f t="shared" ca="1" si="56"/>
        <v>25.033000000000001</v>
      </c>
      <c r="J67" s="360">
        <f t="shared" ca="1" si="57"/>
        <v>26.283999999999999</v>
      </c>
      <c r="K67" s="360">
        <f t="shared" ca="1" si="58"/>
        <v>27.599</v>
      </c>
      <c r="L67" s="321"/>
      <c r="M67" s="293" t="s">
        <v>588</v>
      </c>
      <c r="N67" s="289" t="str">
        <f t="shared" si="59"/>
        <v>04260C</v>
      </c>
      <c r="O67" s="361" t="str">
        <f t="shared" si="60"/>
        <v>151</v>
      </c>
      <c r="P67" s="290" t="str">
        <f t="shared" si="61"/>
        <v>Exhibitor Services Specialist I</v>
      </c>
      <c r="Q67" s="362" cm="1">
        <f t="array" aca="1" ref="Q67" ca="1">ROUND(IF($M67="Y",VLOOKUP($N67,INDIRECT($O$3),Q$8,0)*INDIRECT($N$2),VLOOKUP($N67,INDIRECT($O$3),Q$8,0)),IF(LEFT($C67,1)="N",3,0))</f>
        <v>22.706</v>
      </c>
      <c r="R67" s="362" cm="1">
        <f t="array" aca="1" ref="R67" ca="1">ROUND(IF($M67="Y",VLOOKUP($N67,INDIRECT($O$3),R$8,0)*INDIRECT($N$2),VLOOKUP($N67,INDIRECT($O$3),R$8,0)),IF(LEFT($C67,1)="N",3,0))</f>
        <v>23.841000000000001</v>
      </c>
      <c r="S67" s="362" cm="1">
        <f t="array" aca="1" ref="S67" ca="1">ROUND(IF($M67="Y",VLOOKUP($N67,INDIRECT($O$3),S$8,0)*INDIRECT($N$2),VLOOKUP($N67,INDIRECT($O$3),S$8,0)),IF(LEFT($C67,1)="N",3,0))</f>
        <v>25.033000000000001</v>
      </c>
      <c r="T67" s="362" cm="1">
        <f t="array" aca="1" ref="T67" ca="1">ROUND(IF($M67="Y",VLOOKUP($N67,INDIRECT($O$3),T$8,0)*INDIRECT($N$2),VLOOKUP($N67,INDIRECT($O$3),T$8,0)),IF(LEFT($C67,1)="N",3,0))</f>
        <v>26.283999999999999</v>
      </c>
      <c r="U67" s="362" cm="1">
        <f t="array" aca="1" ref="U67" ca="1">ROUND(IF($M67="Y",VLOOKUP($N67,INDIRECT($O$3),U$8,0)*INDIRECT($N$2),VLOOKUP($N67,INDIRECT($O$3),U$8,0)),IF(LEFT($C67,1)="N",3,0))</f>
        <v>27.599</v>
      </c>
      <c r="W67" s="363" t="str">
        <f t="shared" si="67"/>
        <v>Y</v>
      </c>
      <c r="X67" s="313" t="str">
        <f t="shared" si="68"/>
        <v>04260C</v>
      </c>
      <c r="Y67" s="364" t="str">
        <f t="shared" si="69"/>
        <v>151</v>
      </c>
      <c r="Z67" s="313" t="str">
        <f t="shared" si="70"/>
        <v>Exhibitor Services Specialist I</v>
      </c>
      <c r="AA67" s="365">
        <f t="shared" ca="1" si="71"/>
        <v>22.706</v>
      </c>
      <c r="AB67" s="365">
        <f t="shared" ca="1" si="72"/>
        <v>23.841000000000001</v>
      </c>
      <c r="AC67" s="365">
        <f t="shared" ca="1" si="73"/>
        <v>25.033000000000001</v>
      </c>
      <c r="AD67" s="365">
        <f t="shared" ca="1" si="74"/>
        <v>26.283999999999999</v>
      </c>
      <c r="AE67" s="365">
        <f t="shared" ca="1" si="75"/>
        <v>27.599</v>
      </c>
    </row>
    <row r="68" spans="1:31">
      <c r="A68" s="357" t="s">
        <v>162</v>
      </c>
      <c r="B68" s="358" t="s">
        <v>163</v>
      </c>
      <c r="C68" s="357" t="s">
        <v>43</v>
      </c>
      <c r="D68" s="407" t="s">
        <v>441</v>
      </c>
      <c r="E68" s="357">
        <v>253</v>
      </c>
      <c r="F68" s="357">
        <v>5</v>
      </c>
      <c r="G68" s="360">
        <f t="shared" ca="1" si="54"/>
        <v>24.96</v>
      </c>
      <c r="H68" s="360">
        <f t="shared" ca="1" si="55"/>
        <v>26.207000000000001</v>
      </c>
      <c r="I68" s="360">
        <f t="shared" ca="1" si="56"/>
        <v>27.518000000000001</v>
      </c>
      <c r="J68" s="360">
        <f t="shared" ca="1" si="57"/>
        <v>28.895</v>
      </c>
      <c r="K68" s="360">
        <f t="shared" ca="1" si="58"/>
        <v>30.338999999999999</v>
      </c>
      <c r="L68" s="321"/>
      <c r="M68" s="293" t="s">
        <v>588</v>
      </c>
      <c r="N68" s="289" t="str">
        <f t="shared" si="59"/>
        <v>04261C</v>
      </c>
      <c r="O68" s="361" t="str">
        <f t="shared" si="60"/>
        <v>051</v>
      </c>
      <c r="P68" s="290" t="str">
        <f t="shared" si="61"/>
        <v>Exhibitor Services Specialist II</v>
      </c>
      <c r="Q68" s="362" cm="1">
        <f t="array" aca="1" ref="Q68" ca="1">ROUND(IF($M68="Y",VLOOKUP($N68,INDIRECT($O$3),Q$8,0)*INDIRECT($N$2),VLOOKUP($N68,INDIRECT($O$3),Q$8,0)),IF(LEFT($C68,1)="N",3,0))</f>
        <v>24.96</v>
      </c>
      <c r="R68" s="362" cm="1">
        <f t="array" aca="1" ref="R68" ca="1">ROUND(IF($M68="Y",VLOOKUP($N68,INDIRECT($O$3),R$8,0)*INDIRECT($N$2),VLOOKUP($N68,INDIRECT($O$3),R$8,0)),IF(LEFT($C68,1)="N",3,0))</f>
        <v>26.207000000000001</v>
      </c>
      <c r="S68" s="362" cm="1">
        <f t="array" aca="1" ref="S68" ca="1">ROUND(IF($M68="Y",VLOOKUP($N68,INDIRECT($O$3),S$8,0)*INDIRECT($N$2),VLOOKUP($N68,INDIRECT($O$3),S$8,0)),IF(LEFT($C68,1)="N",3,0))</f>
        <v>27.518000000000001</v>
      </c>
      <c r="T68" s="362" cm="1">
        <f t="array" aca="1" ref="T68" ca="1">ROUND(IF($M68="Y",VLOOKUP($N68,INDIRECT($O$3),T$8,0)*INDIRECT($N$2),VLOOKUP($N68,INDIRECT($O$3),T$8,0)),IF(LEFT($C68,1)="N",3,0))</f>
        <v>28.895</v>
      </c>
      <c r="U68" s="362" cm="1">
        <f t="array" aca="1" ref="U68" ca="1">ROUND(IF($M68="Y",VLOOKUP($N68,INDIRECT($O$3),U$8,0)*INDIRECT($N$2),VLOOKUP($N68,INDIRECT($O$3),U$8,0)),IF(LEFT($C68,1)="N",3,0))</f>
        <v>30.338999999999999</v>
      </c>
      <c r="W68" s="363" t="str">
        <f t="shared" si="67"/>
        <v>Y</v>
      </c>
      <c r="X68" s="313" t="str">
        <f t="shared" si="68"/>
        <v>04261C</v>
      </c>
      <c r="Y68" s="364" t="str">
        <f t="shared" si="69"/>
        <v>051</v>
      </c>
      <c r="Z68" s="313" t="str">
        <f t="shared" si="70"/>
        <v>Exhibitor Services Specialist II</v>
      </c>
      <c r="AA68" s="365">
        <f t="shared" ca="1" si="71"/>
        <v>24.96</v>
      </c>
      <c r="AB68" s="365">
        <f t="shared" ca="1" si="72"/>
        <v>26.207000000000001</v>
      </c>
      <c r="AC68" s="365">
        <f t="shared" ca="1" si="73"/>
        <v>27.518000000000001</v>
      </c>
      <c r="AD68" s="365">
        <f t="shared" ca="1" si="74"/>
        <v>28.895</v>
      </c>
      <c r="AE68" s="365">
        <f t="shared" ca="1" si="75"/>
        <v>30.338999999999999</v>
      </c>
    </row>
    <row r="69" spans="1:31">
      <c r="A69" s="357" t="s">
        <v>168</v>
      </c>
      <c r="B69" s="358">
        <v>207</v>
      </c>
      <c r="C69" s="357" t="s">
        <v>43</v>
      </c>
      <c r="D69" s="407" t="s">
        <v>442</v>
      </c>
      <c r="E69" s="357">
        <v>338</v>
      </c>
      <c r="F69" s="357">
        <v>7</v>
      </c>
      <c r="G69" s="360">
        <f t="shared" ca="1" si="54"/>
        <v>31.672000000000001</v>
      </c>
      <c r="H69" s="360">
        <f t="shared" ca="1" si="55"/>
        <v>33.259</v>
      </c>
      <c r="I69" s="360">
        <f t="shared" ca="1" si="56"/>
        <v>34.920999999999999</v>
      </c>
      <c r="J69" s="360">
        <f t="shared" ca="1" si="57"/>
        <v>36.667000000000002</v>
      </c>
      <c r="K69" s="360">
        <f t="shared" ca="1" si="58"/>
        <v>38.502000000000002</v>
      </c>
      <c r="L69" s="321"/>
      <c r="M69" s="293" t="s">
        <v>588</v>
      </c>
      <c r="N69" s="289" t="str">
        <f t="shared" si="59"/>
        <v>04384C</v>
      </c>
      <c r="O69" s="361">
        <f t="shared" si="60"/>
        <v>207</v>
      </c>
      <c r="P69" s="290" t="str">
        <f t="shared" si="61"/>
        <v xml:space="preserve">Fire Inspections Specialist I </v>
      </c>
      <c r="Q69" s="362" cm="1">
        <f t="array" aca="1" ref="Q69" ca="1">ROUND(IF($M69="Y",VLOOKUP($N69,INDIRECT($O$3),Q$8,0)*INDIRECT($N$2),VLOOKUP($N69,INDIRECT($O$3),Q$8,0)),IF(LEFT($C69,1)="N",3,0))</f>
        <v>31.672000000000001</v>
      </c>
      <c r="R69" s="362" cm="1">
        <f t="array" aca="1" ref="R69" ca="1">ROUND(IF($M69="Y",VLOOKUP($N69,INDIRECT($O$3),R$8,0)*INDIRECT($N$2),VLOOKUP($N69,INDIRECT($O$3),R$8,0)),IF(LEFT($C69,1)="N",3,0))</f>
        <v>33.259</v>
      </c>
      <c r="S69" s="362" cm="1">
        <f t="array" aca="1" ref="S69" ca="1">ROUND(IF($M69="Y",VLOOKUP($N69,INDIRECT($O$3),S$8,0)*INDIRECT($N$2),VLOOKUP($N69,INDIRECT($O$3),S$8,0)),IF(LEFT($C69,1)="N",3,0))</f>
        <v>34.920999999999999</v>
      </c>
      <c r="T69" s="362" cm="1">
        <f t="array" aca="1" ref="T69" ca="1">ROUND(IF($M69="Y",VLOOKUP($N69,INDIRECT($O$3),T$8,0)*INDIRECT($N$2),VLOOKUP($N69,INDIRECT($O$3),T$8,0)),IF(LEFT($C69,1)="N",3,0))</f>
        <v>36.667000000000002</v>
      </c>
      <c r="U69" s="362" cm="1">
        <f t="array" aca="1" ref="U69" ca="1">ROUND(IF($M69="Y",VLOOKUP($N69,INDIRECT($O$3),U$8,0)*INDIRECT($N$2),VLOOKUP($N69,INDIRECT($O$3),U$8,0)),IF(LEFT($C69,1)="N",3,0))</f>
        <v>38.502000000000002</v>
      </c>
      <c r="W69" s="363" t="str">
        <f t="shared" si="67"/>
        <v>Y</v>
      </c>
      <c r="X69" s="313" t="str">
        <f t="shared" si="68"/>
        <v>04384C</v>
      </c>
      <c r="Y69" s="364">
        <f t="shared" si="69"/>
        <v>207</v>
      </c>
      <c r="Z69" s="313" t="str">
        <f t="shared" si="70"/>
        <v xml:space="preserve">Fire Inspections Specialist I </v>
      </c>
      <c r="AA69" s="365">
        <f t="shared" ca="1" si="71"/>
        <v>31.672000000000001</v>
      </c>
      <c r="AB69" s="365">
        <f t="shared" ca="1" si="72"/>
        <v>33.259</v>
      </c>
      <c r="AC69" s="365">
        <f t="shared" ca="1" si="73"/>
        <v>34.920999999999999</v>
      </c>
      <c r="AD69" s="365">
        <f t="shared" ca="1" si="74"/>
        <v>36.667000000000002</v>
      </c>
      <c r="AE69" s="365">
        <f t="shared" ca="1" si="75"/>
        <v>38.502000000000002</v>
      </c>
    </row>
    <row r="70" spans="1:31">
      <c r="A70" s="357" t="s">
        <v>170</v>
      </c>
      <c r="B70" s="358" t="s">
        <v>94</v>
      </c>
      <c r="C70" s="357" t="s">
        <v>43</v>
      </c>
      <c r="D70" s="407" t="s">
        <v>443</v>
      </c>
      <c r="E70" s="357">
        <v>375</v>
      </c>
      <c r="F70" s="357">
        <v>8</v>
      </c>
      <c r="G70" s="360">
        <f t="shared" ca="1" si="54"/>
        <v>34.450000000000003</v>
      </c>
      <c r="H70" s="360">
        <f t="shared" ca="1" si="55"/>
        <v>36.173000000000002</v>
      </c>
      <c r="I70" s="360">
        <f t="shared" ca="1" si="56"/>
        <v>37.981000000000002</v>
      </c>
      <c r="J70" s="360">
        <f t="shared" ca="1" si="57"/>
        <v>39.880000000000003</v>
      </c>
      <c r="K70" s="360">
        <f t="shared" ca="1" si="58"/>
        <v>41.875999999999998</v>
      </c>
      <c r="L70" s="321"/>
      <c r="M70" s="293" t="s">
        <v>588</v>
      </c>
      <c r="N70" s="289" t="str">
        <f t="shared" si="59"/>
        <v>04386C</v>
      </c>
      <c r="O70" s="361" t="str">
        <f t="shared" si="60"/>
        <v>099</v>
      </c>
      <c r="P70" s="290" t="str">
        <f t="shared" si="61"/>
        <v xml:space="preserve">Fire Inspections Specialist II </v>
      </c>
      <c r="Q70" s="362" cm="1">
        <f t="array" aca="1" ref="Q70" ca="1">ROUND(IF($M70="Y",VLOOKUP($N70,INDIRECT($O$3),Q$8,0)*INDIRECT($N$2),VLOOKUP($N70,INDIRECT($O$3),Q$8,0)),IF(LEFT($C70,1)="N",3,0))</f>
        <v>34.450000000000003</v>
      </c>
      <c r="R70" s="362" cm="1">
        <f t="array" aca="1" ref="R70" ca="1">ROUND(IF($M70="Y",VLOOKUP($N70,INDIRECT($O$3),R$8,0)*INDIRECT($N$2),VLOOKUP($N70,INDIRECT($O$3),R$8,0)),IF(LEFT($C70,1)="N",3,0))</f>
        <v>36.173000000000002</v>
      </c>
      <c r="S70" s="362" cm="1">
        <f t="array" aca="1" ref="S70" ca="1">ROUND(IF($M70="Y",VLOOKUP($N70,INDIRECT($O$3),S$8,0)*INDIRECT($N$2),VLOOKUP($N70,INDIRECT($O$3),S$8,0)),IF(LEFT($C70,1)="N",3,0))</f>
        <v>37.981000000000002</v>
      </c>
      <c r="T70" s="362" cm="1">
        <f t="array" aca="1" ref="T70" ca="1">ROUND(IF($M70="Y",VLOOKUP($N70,INDIRECT($O$3),T$8,0)*INDIRECT($N$2),VLOOKUP($N70,INDIRECT($O$3),T$8,0)),IF(LEFT($C70,1)="N",3,0))</f>
        <v>39.880000000000003</v>
      </c>
      <c r="U70" s="362" cm="1">
        <f t="array" aca="1" ref="U70" ca="1">ROUND(IF($M70="Y",VLOOKUP($N70,INDIRECT($O$3),U$8,0)*INDIRECT($N$2),VLOOKUP($N70,INDIRECT($O$3),U$8,0)),IF(LEFT($C70,1)="N",3,0))</f>
        <v>41.875999999999998</v>
      </c>
      <c r="W70" s="363" t="str">
        <f t="shared" si="67"/>
        <v>Y</v>
      </c>
      <c r="X70" s="313" t="str">
        <f t="shared" si="68"/>
        <v>04386C</v>
      </c>
      <c r="Y70" s="364" t="str">
        <f t="shared" si="69"/>
        <v>099</v>
      </c>
      <c r="Z70" s="313" t="str">
        <f t="shared" si="70"/>
        <v xml:space="preserve">Fire Inspections Specialist II </v>
      </c>
      <c r="AA70" s="365">
        <f t="shared" ca="1" si="71"/>
        <v>34.450000000000003</v>
      </c>
      <c r="AB70" s="365">
        <f t="shared" ca="1" si="72"/>
        <v>36.173000000000002</v>
      </c>
      <c r="AC70" s="365">
        <f t="shared" ca="1" si="73"/>
        <v>37.981000000000002</v>
      </c>
      <c r="AD70" s="365">
        <f t="shared" ca="1" si="74"/>
        <v>39.880000000000003</v>
      </c>
      <c r="AE70" s="365">
        <f t="shared" ca="1" si="75"/>
        <v>41.875999999999998</v>
      </c>
    </row>
    <row r="71" spans="1:31">
      <c r="A71" s="357" t="s">
        <v>165</v>
      </c>
      <c r="B71" s="358">
        <v>119</v>
      </c>
      <c r="C71" s="357" t="s">
        <v>43</v>
      </c>
      <c r="D71" s="407" t="s">
        <v>465</v>
      </c>
      <c r="E71" s="357">
        <v>418</v>
      </c>
      <c r="F71" s="357">
        <v>9</v>
      </c>
      <c r="G71" s="360">
        <f t="shared" ca="1" si="54"/>
        <v>38.923999999999999</v>
      </c>
      <c r="H71" s="360">
        <f t="shared" ca="1" si="55"/>
        <v>40.871000000000002</v>
      </c>
      <c r="I71" s="360">
        <f t="shared" ca="1" si="56"/>
        <v>42.912999999999997</v>
      </c>
      <c r="J71" s="360">
        <f t="shared" ca="1" si="57"/>
        <v>45.06</v>
      </c>
      <c r="K71" s="360">
        <f t="shared" ca="1" si="58"/>
        <v>47.311999999999998</v>
      </c>
      <c r="L71" s="321"/>
      <c r="M71" s="293" t="s">
        <v>588</v>
      </c>
      <c r="N71" s="289" t="str">
        <f t="shared" si="59"/>
        <v>04382C</v>
      </c>
      <c r="O71" s="361">
        <f t="shared" si="60"/>
        <v>119</v>
      </c>
      <c r="P71" s="290" t="str">
        <f t="shared" si="61"/>
        <v xml:space="preserve">Fire Inspections Specialist III </v>
      </c>
      <c r="Q71" s="362" cm="1">
        <f t="array" aca="1" ref="Q71" ca="1">ROUND(IF($M71="Y",VLOOKUP($N71,INDIRECT($O$3),Q$8,0)*INDIRECT($N$2),VLOOKUP($N71,INDIRECT($O$3),Q$8,0)),IF(LEFT($C71,1)="N",3,0))</f>
        <v>38.923999999999999</v>
      </c>
      <c r="R71" s="362" cm="1">
        <f t="array" aca="1" ref="R71" ca="1">ROUND(IF($M71="Y",VLOOKUP($N71,INDIRECT($O$3),R$8,0)*INDIRECT($N$2),VLOOKUP($N71,INDIRECT($O$3),R$8,0)),IF(LEFT($C71,1)="N",3,0))</f>
        <v>40.871000000000002</v>
      </c>
      <c r="S71" s="362" cm="1">
        <f t="array" aca="1" ref="S71" ca="1">ROUND(IF($M71="Y",VLOOKUP($N71,INDIRECT($O$3),S$8,0)*INDIRECT($N$2),VLOOKUP($N71,INDIRECT($O$3),S$8,0)),IF(LEFT($C71,1)="N",3,0))</f>
        <v>42.912999999999997</v>
      </c>
      <c r="T71" s="362" cm="1">
        <f t="array" aca="1" ref="T71" ca="1">ROUND(IF($M71="Y",VLOOKUP($N71,INDIRECT($O$3),T$8,0)*INDIRECT($N$2),VLOOKUP($N71,INDIRECT($O$3),T$8,0)),IF(LEFT($C71,1)="N",3,0))</f>
        <v>45.06</v>
      </c>
      <c r="U71" s="362" cm="1">
        <f t="array" aca="1" ref="U71" ca="1">ROUND(IF($M71="Y",VLOOKUP($N71,INDIRECT($O$3),U$8,0)*INDIRECT($N$2),VLOOKUP($N71,INDIRECT($O$3),U$8,0)),IF(LEFT($C71,1)="N",3,0))</f>
        <v>47.311999999999998</v>
      </c>
      <c r="W71" s="363" t="str">
        <f t="shared" si="67"/>
        <v>Y</v>
      </c>
      <c r="X71" s="313" t="str">
        <f t="shared" si="68"/>
        <v>04382C</v>
      </c>
      <c r="Y71" s="364">
        <f t="shared" si="69"/>
        <v>119</v>
      </c>
      <c r="Z71" s="313" t="str">
        <f t="shared" si="70"/>
        <v xml:space="preserve">Fire Inspections Specialist III </v>
      </c>
      <c r="AA71" s="365">
        <f t="shared" ca="1" si="71"/>
        <v>38.923999999999999</v>
      </c>
      <c r="AB71" s="365">
        <f t="shared" ca="1" si="72"/>
        <v>40.871000000000002</v>
      </c>
      <c r="AC71" s="365">
        <f t="shared" ca="1" si="73"/>
        <v>42.912999999999997</v>
      </c>
      <c r="AD71" s="365">
        <f t="shared" ca="1" si="74"/>
        <v>45.06</v>
      </c>
      <c r="AE71" s="365">
        <f t="shared" ca="1" si="75"/>
        <v>47.311999999999998</v>
      </c>
    </row>
    <row r="72" spans="1:31">
      <c r="A72" s="357" t="s">
        <v>175</v>
      </c>
      <c r="B72" s="358">
        <v>206</v>
      </c>
      <c r="C72" s="357" t="s">
        <v>43</v>
      </c>
      <c r="D72" s="407" t="s">
        <v>476</v>
      </c>
      <c r="E72" s="357">
        <v>333</v>
      </c>
      <c r="F72" s="357">
        <v>7</v>
      </c>
      <c r="G72" s="360">
        <f t="shared" ca="1" si="54"/>
        <v>31.673999999999999</v>
      </c>
      <c r="H72" s="360">
        <f t="shared" ca="1" si="55"/>
        <v>33.259</v>
      </c>
      <c r="I72" s="360">
        <f t="shared" ca="1" si="56"/>
        <v>34.920999999999999</v>
      </c>
      <c r="J72" s="360">
        <f t="shared" ca="1" si="57"/>
        <v>36.667000000000002</v>
      </c>
      <c r="K72" s="360">
        <f t="shared" ca="1" si="58"/>
        <v>38.502000000000002</v>
      </c>
      <c r="L72" s="321"/>
      <c r="M72" s="293" t="s">
        <v>588</v>
      </c>
      <c r="N72" s="289" t="str">
        <f t="shared" si="59"/>
        <v>05062C</v>
      </c>
      <c r="O72" s="361">
        <f t="shared" si="60"/>
        <v>206</v>
      </c>
      <c r="P72" s="290" t="str">
        <f t="shared" si="61"/>
        <v>Forensic FirearmsTechnician</v>
      </c>
      <c r="Q72" s="362" cm="1">
        <f t="array" aca="1" ref="Q72" ca="1">ROUND(IF($M72="Y",VLOOKUP($N72,INDIRECT($O$3),Q$8,0)*INDIRECT($N$2),VLOOKUP($N72,INDIRECT($O$3),Q$8,0)),IF(LEFT($C72,1)="N",3,0))</f>
        <v>31.673999999999999</v>
      </c>
      <c r="R72" s="362" cm="1">
        <f t="array" aca="1" ref="R72" ca="1">ROUND(IF($M72="Y",VLOOKUP($N72,INDIRECT($O$3),R$8,0)*INDIRECT($N$2),VLOOKUP($N72,INDIRECT($O$3),R$8,0)),IF(LEFT($C72,1)="N",3,0))</f>
        <v>33.259</v>
      </c>
      <c r="S72" s="362" cm="1">
        <f t="array" aca="1" ref="S72" ca="1">ROUND(IF($M72="Y",VLOOKUP($N72,INDIRECT($O$3),S$8,0)*INDIRECT($N$2),VLOOKUP($N72,INDIRECT($O$3),S$8,0)),IF(LEFT($C72,1)="N",3,0))</f>
        <v>34.920999999999999</v>
      </c>
      <c r="T72" s="362" cm="1">
        <f t="array" aca="1" ref="T72" ca="1">ROUND(IF($M72="Y",VLOOKUP($N72,INDIRECT($O$3),T$8,0)*INDIRECT($N$2),VLOOKUP($N72,INDIRECT($O$3),T$8,0)),IF(LEFT($C72,1)="N",3,0))</f>
        <v>36.667000000000002</v>
      </c>
      <c r="U72" s="362" cm="1">
        <f t="array" aca="1" ref="U72" ca="1">ROUND(IF($M72="Y",VLOOKUP($N72,INDIRECT($O$3),U$8,0)*INDIRECT($N$2),VLOOKUP($N72,INDIRECT($O$3),U$8,0)),IF(LEFT($C72,1)="N",3,0))</f>
        <v>38.502000000000002</v>
      </c>
      <c r="W72" s="363" t="str">
        <f t="shared" si="67"/>
        <v>Y</v>
      </c>
      <c r="X72" s="313" t="str">
        <f t="shared" si="68"/>
        <v>05062C</v>
      </c>
      <c r="Y72" s="364">
        <f t="shared" si="69"/>
        <v>206</v>
      </c>
      <c r="Z72" s="313" t="str">
        <f t="shared" si="70"/>
        <v>Forensic FirearmsTechnician</v>
      </c>
      <c r="AA72" s="365">
        <f t="shared" ca="1" si="71"/>
        <v>31.673999999999999</v>
      </c>
      <c r="AB72" s="365">
        <f t="shared" ca="1" si="72"/>
        <v>33.259</v>
      </c>
      <c r="AC72" s="365">
        <f t="shared" ca="1" si="73"/>
        <v>34.920999999999999</v>
      </c>
      <c r="AD72" s="365">
        <f t="shared" ca="1" si="74"/>
        <v>36.667000000000002</v>
      </c>
      <c r="AE72" s="365">
        <f t="shared" ca="1" si="75"/>
        <v>38.502000000000002</v>
      </c>
    </row>
    <row r="73" spans="1:31">
      <c r="A73" s="357" t="s">
        <v>172</v>
      </c>
      <c r="B73" s="358" t="s">
        <v>173</v>
      </c>
      <c r="C73" s="357" t="s">
        <v>43</v>
      </c>
      <c r="D73" s="407" t="s">
        <v>176</v>
      </c>
      <c r="E73" s="357">
        <v>305</v>
      </c>
      <c r="F73" s="357">
        <v>6</v>
      </c>
      <c r="G73" s="360">
        <f t="shared" ca="1" si="54"/>
        <v>29.445</v>
      </c>
      <c r="H73" s="360">
        <f t="shared" ca="1" si="55"/>
        <v>30.919</v>
      </c>
      <c r="I73" s="360">
        <f t="shared" ca="1" si="56"/>
        <v>32.463999999999999</v>
      </c>
      <c r="J73" s="360">
        <f t="shared" ca="1" si="57"/>
        <v>34.088000000000001</v>
      </c>
      <c r="K73" s="360">
        <f t="shared" ca="1" si="58"/>
        <v>35.790999999999997</v>
      </c>
      <c r="L73" s="321"/>
      <c r="M73" s="293" t="s">
        <v>588</v>
      </c>
      <c r="N73" s="289" t="str">
        <f t="shared" si="59"/>
        <v>05035C</v>
      </c>
      <c r="O73" s="361" t="str">
        <f t="shared" si="60"/>
        <v>083</v>
      </c>
      <c r="P73" s="290" t="str">
        <f t="shared" si="61"/>
        <v>Forensic Technician</v>
      </c>
      <c r="Q73" s="362" cm="1">
        <f t="array" aca="1" ref="Q73" ca="1">ROUND(IF($M73="Y",VLOOKUP($N73,INDIRECT($O$3),Q$8,0)*INDIRECT($N$2),VLOOKUP($N73,INDIRECT($O$3),Q$8,0)),IF(LEFT($C73,1)="N",3,0))</f>
        <v>29.445</v>
      </c>
      <c r="R73" s="362" cm="1">
        <f t="array" aca="1" ref="R73" ca="1">ROUND(IF($M73="Y",VLOOKUP($N73,INDIRECT($O$3),R$8,0)*INDIRECT($N$2),VLOOKUP($N73,INDIRECT($O$3),R$8,0)),IF(LEFT($C73,1)="N",3,0))</f>
        <v>30.919</v>
      </c>
      <c r="S73" s="362" cm="1">
        <f t="array" aca="1" ref="S73" ca="1">ROUND(IF($M73="Y",VLOOKUP($N73,INDIRECT($O$3),S$8,0)*INDIRECT($N$2),VLOOKUP($N73,INDIRECT($O$3),S$8,0)),IF(LEFT($C73,1)="N",3,0))</f>
        <v>32.463999999999999</v>
      </c>
      <c r="T73" s="362" cm="1">
        <f t="array" aca="1" ref="T73" ca="1">ROUND(IF($M73="Y",VLOOKUP($N73,INDIRECT($O$3),T$8,0)*INDIRECT($N$2),VLOOKUP($N73,INDIRECT($O$3),T$8,0)),IF(LEFT($C73,1)="N",3,0))</f>
        <v>34.088000000000001</v>
      </c>
      <c r="U73" s="362" cm="1">
        <f t="array" aca="1" ref="U73" ca="1">ROUND(IF($M73="Y",VLOOKUP($N73,INDIRECT($O$3),U$8,0)*INDIRECT($N$2),VLOOKUP($N73,INDIRECT($O$3),U$8,0)),IF(LEFT($C73,1)="N",3,0))</f>
        <v>35.790999999999997</v>
      </c>
      <c r="W73" s="363" t="str">
        <f t="shared" si="67"/>
        <v>Y</v>
      </c>
      <c r="X73" s="313" t="str">
        <f t="shared" si="68"/>
        <v>05035C</v>
      </c>
      <c r="Y73" s="364" t="str">
        <f t="shared" si="69"/>
        <v>083</v>
      </c>
      <c r="Z73" s="313" t="str">
        <f t="shared" si="70"/>
        <v>Forensic Technician</v>
      </c>
      <c r="AA73" s="365">
        <f t="shared" ca="1" si="71"/>
        <v>29.445</v>
      </c>
      <c r="AB73" s="365">
        <f t="shared" ca="1" si="72"/>
        <v>30.919</v>
      </c>
      <c r="AC73" s="365">
        <f t="shared" ca="1" si="73"/>
        <v>32.463999999999999</v>
      </c>
      <c r="AD73" s="365">
        <f t="shared" ca="1" si="74"/>
        <v>34.088000000000001</v>
      </c>
      <c r="AE73" s="365">
        <f t="shared" ca="1" si="75"/>
        <v>35.790999999999997</v>
      </c>
    </row>
    <row r="74" spans="1:31">
      <c r="A74" s="357" t="s">
        <v>177</v>
      </c>
      <c r="B74" s="358" t="s">
        <v>178</v>
      </c>
      <c r="C74" s="357" t="s">
        <v>43</v>
      </c>
      <c r="D74" s="407" t="s">
        <v>179</v>
      </c>
      <c r="E74" s="357">
        <v>288</v>
      </c>
      <c r="F74" s="357">
        <v>6</v>
      </c>
      <c r="G74" s="360">
        <f t="shared" ca="1" si="54"/>
        <v>28.324000000000002</v>
      </c>
      <c r="H74" s="360">
        <f t="shared" ca="1" si="55"/>
        <v>29.738</v>
      </c>
      <c r="I74" s="360">
        <f t="shared" ca="1" si="56"/>
        <v>31.225000000000001</v>
      </c>
      <c r="J74" s="360">
        <f t="shared" ca="1" si="57"/>
        <v>32.786999999999999</v>
      </c>
      <c r="K74" s="360">
        <f t="shared" ca="1" si="58"/>
        <v>34.424999999999997</v>
      </c>
      <c r="L74" s="321"/>
      <c r="M74" s="293" t="s">
        <v>588</v>
      </c>
      <c r="N74" s="289" t="str">
        <f t="shared" si="59"/>
        <v>05330C</v>
      </c>
      <c r="O74" s="361" t="str">
        <f t="shared" si="60"/>
        <v>081</v>
      </c>
      <c r="P74" s="290" t="str">
        <f t="shared" si="61"/>
        <v xml:space="preserve">Graphic Designer I </v>
      </c>
      <c r="Q74" s="362" cm="1">
        <f t="array" aca="1" ref="Q74" ca="1">ROUND(IF($M74="Y",VLOOKUP($N74,INDIRECT($O$3),Q$8,0)*INDIRECT($N$2),VLOOKUP($N74,INDIRECT($O$3),Q$8,0)),IF(LEFT($C74,1)="N",3,0))</f>
        <v>28.324000000000002</v>
      </c>
      <c r="R74" s="362" cm="1">
        <f t="array" aca="1" ref="R74" ca="1">ROUND(IF($M74="Y",VLOOKUP($N74,INDIRECT($O$3),R$8,0)*INDIRECT($N$2),VLOOKUP($N74,INDIRECT($O$3),R$8,0)),IF(LEFT($C74,1)="N",3,0))</f>
        <v>29.738</v>
      </c>
      <c r="S74" s="362" cm="1">
        <f t="array" aca="1" ref="S74" ca="1">ROUND(IF($M74="Y",VLOOKUP($N74,INDIRECT($O$3),S$8,0)*INDIRECT($N$2),VLOOKUP($N74,INDIRECT($O$3),S$8,0)),IF(LEFT($C74,1)="N",3,0))</f>
        <v>31.225000000000001</v>
      </c>
      <c r="T74" s="362" cm="1">
        <f t="array" aca="1" ref="T74" ca="1">ROUND(IF($M74="Y",VLOOKUP($N74,INDIRECT($O$3),T$8,0)*INDIRECT($N$2),VLOOKUP($N74,INDIRECT($O$3),T$8,0)),IF(LEFT($C74,1)="N",3,0))</f>
        <v>32.786999999999999</v>
      </c>
      <c r="U74" s="362" cm="1">
        <f t="array" aca="1" ref="U74" ca="1">ROUND(IF($M74="Y",VLOOKUP($N74,INDIRECT($O$3),U$8,0)*INDIRECT($N$2),VLOOKUP($N74,INDIRECT($O$3),U$8,0)),IF(LEFT($C74,1)="N",3,0))</f>
        <v>34.424999999999997</v>
      </c>
      <c r="W74" s="363" t="str">
        <f t="shared" si="67"/>
        <v>Y</v>
      </c>
      <c r="X74" s="313" t="str">
        <f t="shared" si="68"/>
        <v>05330C</v>
      </c>
      <c r="Y74" s="364" t="str">
        <f t="shared" si="69"/>
        <v>081</v>
      </c>
      <c r="Z74" s="313" t="str">
        <f t="shared" si="70"/>
        <v xml:space="preserve">Graphic Designer I </v>
      </c>
      <c r="AA74" s="365">
        <f t="shared" ca="1" si="71"/>
        <v>28.324000000000002</v>
      </c>
      <c r="AB74" s="365">
        <f t="shared" ca="1" si="72"/>
        <v>29.738</v>
      </c>
      <c r="AC74" s="365">
        <f t="shared" ca="1" si="73"/>
        <v>31.225000000000001</v>
      </c>
      <c r="AD74" s="365">
        <f t="shared" ca="1" si="74"/>
        <v>32.786999999999999</v>
      </c>
      <c r="AE74" s="365">
        <f t="shared" ca="1" si="75"/>
        <v>34.424999999999997</v>
      </c>
    </row>
    <row r="75" spans="1:31">
      <c r="A75" s="357" t="s">
        <v>180</v>
      </c>
      <c r="B75" s="358" t="s">
        <v>181</v>
      </c>
      <c r="C75" s="357" t="s">
        <v>43</v>
      </c>
      <c r="D75" s="407" t="s">
        <v>182</v>
      </c>
      <c r="E75" s="357">
        <v>330</v>
      </c>
      <c r="F75" s="357">
        <v>7</v>
      </c>
      <c r="G75" s="360">
        <f t="shared" ref="G75:G107" ca="1" si="76">Q75</f>
        <v>30.58</v>
      </c>
      <c r="H75" s="360">
        <f t="shared" ref="H75:H107" ca="1" si="77">R75</f>
        <v>32.109000000000002</v>
      </c>
      <c r="I75" s="360">
        <f t="shared" ref="I75:I107" ca="1" si="78">S75</f>
        <v>33.715000000000003</v>
      </c>
      <c r="J75" s="360">
        <f t="shared" ref="J75:J107" ca="1" si="79">T75</f>
        <v>35.402000000000001</v>
      </c>
      <c r="K75" s="360">
        <f t="shared" ref="K75:K107" ca="1" si="80">U75</f>
        <v>37.170999999999999</v>
      </c>
      <c r="L75" s="321"/>
      <c r="M75" s="293" t="s">
        <v>588</v>
      </c>
      <c r="N75" s="289" t="str">
        <f t="shared" ref="N75:N107" si="81">A75</f>
        <v>05340C</v>
      </c>
      <c r="O75" s="361" t="str">
        <f t="shared" ref="O75:O107" si="82">B75</f>
        <v>090</v>
      </c>
      <c r="P75" s="290" t="str">
        <f t="shared" ref="P75:P107" si="83">D75</f>
        <v xml:space="preserve">Graphic Designer II </v>
      </c>
      <c r="Q75" s="362" cm="1">
        <f t="array" aca="1" ref="Q75" ca="1">ROUND(IF($M75="Y",VLOOKUP($N75,INDIRECT($O$3),Q$8,0)*INDIRECT($N$2),VLOOKUP($N75,INDIRECT($O$3),Q$8,0)),IF(LEFT($C75,1)="N",3,0))</f>
        <v>30.58</v>
      </c>
      <c r="R75" s="362" cm="1">
        <f t="array" aca="1" ref="R75" ca="1">ROUND(IF($M75="Y",VLOOKUP($N75,INDIRECT($O$3),R$8,0)*INDIRECT($N$2),VLOOKUP($N75,INDIRECT($O$3),R$8,0)),IF(LEFT($C75,1)="N",3,0))</f>
        <v>32.109000000000002</v>
      </c>
      <c r="S75" s="362" cm="1">
        <f t="array" aca="1" ref="S75" ca="1">ROUND(IF($M75="Y",VLOOKUP($N75,INDIRECT($O$3),S$8,0)*INDIRECT($N$2),VLOOKUP($N75,INDIRECT($O$3),S$8,0)),IF(LEFT($C75,1)="N",3,0))</f>
        <v>33.715000000000003</v>
      </c>
      <c r="T75" s="362" cm="1">
        <f t="array" aca="1" ref="T75" ca="1">ROUND(IF($M75="Y",VLOOKUP($N75,INDIRECT($O$3),T$8,0)*INDIRECT($N$2),VLOOKUP($N75,INDIRECT($O$3),T$8,0)),IF(LEFT($C75,1)="N",3,0))</f>
        <v>35.402000000000001</v>
      </c>
      <c r="U75" s="362" cm="1">
        <f t="array" aca="1" ref="U75" ca="1">ROUND(IF($M75="Y",VLOOKUP($N75,INDIRECT($O$3),U$8,0)*INDIRECT($N$2),VLOOKUP($N75,INDIRECT($O$3),U$8,0)),IF(LEFT($C75,1)="N",3,0))</f>
        <v>37.170999999999999</v>
      </c>
      <c r="W75" s="363" t="str">
        <f t="shared" si="67"/>
        <v>Y</v>
      </c>
      <c r="X75" s="313" t="str">
        <f t="shared" si="68"/>
        <v>05340C</v>
      </c>
      <c r="Y75" s="364" t="str">
        <f t="shared" si="69"/>
        <v>090</v>
      </c>
      <c r="Z75" s="313" t="str">
        <f t="shared" si="70"/>
        <v xml:space="preserve">Graphic Designer II </v>
      </c>
      <c r="AA75" s="365">
        <f t="shared" ca="1" si="71"/>
        <v>30.58</v>
      </c>
      <c r="AB75" s="365">
        <f t="shared" ca="1" si="72"/>
        <v>32.109000000000002</v>
      </c>
      <c r="AC75" s="365">
        <f t="shared" ca="1" si="73"/>
        <v>33.715000000000003</v>
      </c>
      <c r="AD75" s="365">
        <f t="shared" ca="1" si="74"/>
        <v>35.402000000000001</v>
      </c>
      <c r="AE75" s="365">
        <f t="shared" ca="1" si="75"/>
        <v>37.170999999999999</v>
      </c>
    </row>
    <row r="76" spans="1:31">
      <c r="A76" s="372" t="s">
        <v>516</v>
      </c>
      <c r="B76" s="358" t="s">
        <v>517</v>
      </c>
      <c r="C76" s="357" t="s">
        <v>43</v>
      </c>
      <c r="D76" s="407" t="s">
        <v>515</v>
      </c>
      <c r="E76" s="357">
        <v>273</v>
      </c>
      <c r="F76" s="357">
        <v>6</v>
      </c>
      <c r="G76" s="360">
        <f t="shared" ca="1" si="76"/>
        <v>27.22</v>
      </c>
      <c r="H76" s="360">
        <f t="shared" ca="1" si="77"/>
        <v>28.576000000000001</v>
      </c>
      <c r="I76" s="360">
        <f t="shared" ca="1" si="78"/>
        <v>30.01</v>
      </c>
      <c r="J76" s="360">
        <f t="shared" ca="1" si="79"/>
        <v>31.512</v>
      </c>
      <c r="K76" s="360">
        <f t="shared" ca="1" si="80"/>
        <v>33.082999999999998</v>
      </c>
      <c r="L76" s="321"/>
      <c r="M76" s="293" t="s">
        <v>588</v>
      </c>
      <c r="N76" s="289" t="str">
        <f t="shared" si="81"/>
        <v xml:space="preserve">52979C </v>
      </c>
      <c r="O76" s="361" t="str">
        <f t="shared" si="82"/>
        <v>145</v>
      </c>
      <c r="P76" s="290" t="str">
        <f t="shared" si="83"/>
        <v>Guest Services Support Technician</v>
      </c>
      <c r="Q76" s="362" cm="1">
        <f t="array" aca="1" ref="Q76" ca="1">ROUND(IF($M76="Y",VLOOKUP($N76,INDIRECT($O$3),Q$8,0)*INDIRECT($N$2),VLOOKUP($N76,INDIRECT($O$3),Q$8,0)),IF(LEFT($C76,1)="N",3,0))</f>
        <v>27.22</v>
      </c>
      <c r="R76" s="362" cm="1">
        <f t="array" aca="1" ref="R76" ca="1">ROUND(IF($M76="Y",VLOOKUP($N76,INDIRECT($O$3),R$8,0)*INDIRECT($N$2),VLOOKUP($N76,INDIRECT($O$3),R$8,0)),IF(LEFT($C76,1)="N",3,0))</f>
        <v>28.576000000000001</v>
      </c>
      <c r="S76" s="362" cm="1">
        <f t="array" aca="1" ref="S76" ca="1">ROUND(IF($M76="Y",VLOOKUP($N76,INDIRECT($O$3),S$8,0)*INDIRECT($N$2),VLOOKUP($N76,INDIRECT($O$3),S$8,0)),IF(LEFT($C76,1)="N",3,0))</f>
        <v>30.01</v>
      </c>
      <c r="T76" s="362" cm="1">
        <f t="array" aca="1" ref="T76" ca="1">ROUND(IF($M76="Y",VLOOKUP($N76,INDIRECT($O$3),T$8,0)*INDIRECT($N$2),VLOOKUP($N76,INDIRECT($O$3),T$8,0)),IF(LEFT($C76,1)="N",3,0))</f>
        <v>31.512</v>
      </c>
      <c r="U76" s="362" cm="1">
        <f t="array" aca="1" ref="U76" ca="1">ROUND(IF($M76="Y",VLOOKUP($N76,INDIRECT($O$3),U$8,0)*INDIRECT($N$2),VLOOKUP($N76,INDIRECT($O$3),U$8,0)),IF(LEFT($C76,1)="N",3,0))</f>
        <v>33.082999999999998</v>
      </c>
      <c r="W76" s="363" t="str">
        <f t="shared" si="67"/>
        <v>Y</v>
      </c>
      <c r="X76" s="313" t="str">
        <f t="shared" si="68"/>
        <v xml:space="preserve">52979C </v>
      </c>
      <c r="Y76" s="364" t="str">
        <f t="shared" si="69"/>
        <v>145</v>
      </c>
      <c r="Z76" s="313" t="str">
        <f t="shared" si="70"/>
        <v>Guest Services Support Technician</v>
      </c>
      <c r="AA76" s="365">
        <f t="shared" ca="1" si="71"/>
        <v>27.22</v>
      </c>
      <c r="AB76" s="365">
        <f t="shared" ca="1" si="72"/>
        <v>28.576000000000001</v>
      </c>
      <c r="AC76" s="365">
        <f t="shared" ca="1" si="73"/>
        <v>30.01</v>
      </c>
      <c r="AD76" s="365">
        <f t="shared" ca="1" si="74"/>
        <v>31.512</v>
      </c>
      <c r="AE76" s="365">
        <f t="shared" ca="1" si="75"/>
        <v>33.082999999999998</v>
      </c>
    </row>
    <row r="77" spans="1:31">
      <c r="A77" s="357" t="s">
        <v>526</v>
      </c>
      <c r="B77" s="358">
        <v>124</v>
      </c>
      <c r="C77" s="357" t="s">
        <v>43</v>
      </c>
      <c r="D77" s="407" t="s">
        <v>527</v>
      </c>
      <c r="E77" s="357">
        <v>410</v>
      </c>
      <c r="F77" s="357">
        <v>9</v>
      </c>
      <c r="G77" s="360">
        <f t="shared" ca="1" si="76"/>
        <v>37.313000000000002</v>
      </c>
      <c r="H77" s="360">
        <f t="shared" ca="1" si="77"/>
        <v>39.179000000000002</v>
      </c>
      <c r="I77" s="360">
        <f t="shared" ca="1" si="78"/>
        <v>41.137999999999998</v>
      </c>
      <c r="J77" s="360">
        <f t="shared" ca="1" si="79"/>
        <v>43.195</v>
      </c>
      <c r="K77" s="360">
        <f t="shared" ca="1" si="80"/>
        <v>45.354999999999997</v>
      </c>
      <c r="L77" s="321"/>
      <c r="M77" s="293" t="s">
        <v>588</v>
      </c>
      <c r="N77" s="289" t="str">
        <f t="shared" si="81"/>
        <v>59404C</v>
      </c>
      <c r="O77" s="361">
        <f t="shared" si="82"/>
        <v>124</v>
      </c>
      <c r="P77" s="290" t="str">
        <f t="shared" si="83"/>
        <v>Healthy Homes Inspections Coordinator</v>
      </c>
      <c r="Q77" s="362" cm="1">
        <f t="array" aca="1" ref="Q77" ca="1">ROUND(IF($M77="Y",VLOOKUP($N77,INDIRECT($O$3),Q$8,0)*INDIRECT($N$2),VLOOKUP($N77,INDIRECT($O$3),Q$8,0)),IF(LEFT($C77,1)="N",3,0))</f>
        <v>37.313000000000002</v>
      </c>
      <c r="R77" s="362" cm="1">
        <f t="array" aca="1" ref="R77" ca="1">ROUND(IF($M77="Y",VLOOKUP($N77,INDIRECT($O$3),R$8,0)*INDIRECT($N$2),VLOOKUP($N77,INDIRECT($O$3),R$8,0)),IF(LEFT($C77,1)="N",3,0))</f>
        <v>39.179000000000002</v>
      </c>
      <c r="S77" s="362" cm="1">
        <f t="array" aca="1" ref="S77" ca="1">ROUND(IF($M77="Y",VLOOKUP($N77,INDIRECT($O$3),S$8,0)*INDIRECT($N$2),VLOOKUP($N77,INDIRECT($O$3),S$8,0)),IF(LEFT($C77,1)="N",3,0))</f>
        <v>41.137999999999998</v>
      </c>
      <c r="T77" s="362" cm="1">
        <f t="array" aca="1" ref="T77" ca="1">ROUND(IF($M77="Y",VLOOKUP($N77,INDIRECT($O$3),T$8,0)*INDIRECT($N$2),VLOOKUP($N77,INDIRECT($O$3),T$8,0)),IF(LEFT($C77,1)="N",3,0))</f>
        <v>43.195</v>
      </c>
      <c r="U77" s="362" cm="1">
        <f t="array" aca="1" ref="U77" ca="1">ROUND(IF($M77="Y",VLOOKUP($N77,INDIRECT($O$3),U$8,0)*INDIRECT($N$2),VLOOKUP($N77,INDIRECT($O$3),U$8,0)),IF(LEFT($C77,1)="N",3,0))</f>
        <v>45.354999999999997</v>
      </c>
      <c r="W77" s="363" t="str">
        <f t="shared" si="67"/>
        <v>Y</v>
      </c>
      <c r="X77" s="313" t="str">
        <f t="shared" si="68"/>
        <v>59404C</v>
      </c>
      <c r="Y77" s="364">
        <f t="shared" si="69"/>
        <v>124</v>
      </c>
      <c r="Z77" s="313" t="str">
        <f t="shared" si="70"/>
        <v>Healthy Homes Inspections Coordinator</v>
      </c>
      <c r="AA77" s="365">
        <f t="shared" ca="1" si="71"/>
        <v>37.313000000000002</v>
      </c>
      <c r="AB77" s="365">
        <f t="shared" ca="1" si="72"/>
        <v>39.179000000000002</v>
      </c>
      <c r="AC77" s="365">
        <f t="shared" ca="1" si="73"/>
        <v>41.137999999999998</v>
      </c>
      <c r="AD77" s="365">
        <f t="shared" ca="1" si="74"/>
        <v>43.195</v>
      </c>
      <c r="AE77" s="365">
        <f t="shared" ca="1" si="75"/>
        <v>45.354999999999997</v>
      </c>
    </row>
    <row r="78" spans="1:31">
      <c r="A78" s="357" t="s">
        <v>183</v>
      </c>
      <c r="B78" s="358" t="s">
        <v>703</v>
      </c>
      <c r="C78" s="357" t="s">
        <v>43</v>
      </c>
      <c r="D78" s="407" t="s">
        <v>185</v>
      </c>
      <c r="E78" s="357">
        <v>285</v>
      </c>
      <c r="F78" s="357">
        <v>6</v>
      </c>
      <c r="G78" s="360">
        <f t="shared" ca="1" si="76"/>
        <v>29.393999999999998</v>
      </c>
      <c r="H78" s="360">
        <f t="shared" ca="1" si="77"/>
        <v>30.864999999999998</v>
      </c>
      <c r="I78" s="360">
        <f t="shared" ca="1" si="78"/>
        <v>32.408000000000001</v>
      </c>
      <c r="J78" s="360">
        <f t="shared" ca="1" si="79"/>
        <v>34.029000000000003</v>
      </c>
      <c r="K78" s="360">
        <f t="shared" ca="1" si="80"/>
        <v>35.729999999999997</v>
      </c>
      <c r="L78" s="321"/>
      <c r="M78" s="293" t="s">
        <v>588</v>
      </c>
      <c r="N78" s="289" t="str">
        <f t="shared" si="81"/>
        <v>05412C</v>
      </c>
      <c r="O78" s="361" t="str">
        <f t="shared" si="82"/>
        <v>156</v>
      </c>
      <c r="P78" s="290" t="str">
        <f t="shared" si="83"/>
        <v xml:space="preserve">HR Associate </v>
      </c>
      <c r="Q78" s="362" cm="1">
        <f t="array" aca="1" ref="Q78" ca="1">ROUND(IF($M78="Y",VLOOKUP($N78,INDIRECT($O$3),Q$8,0)*INDIRECT($N$2),VLOOKUP($N78,INDIRECT($O$3),Q$8,0)),IF(LEFT($C78,1)="N",3,0))</f>
        <v>29.393999999999998</v>
      </c>
      <c r="R78" s="362" cm="1">
        <f t="array" aca="1" ref="R78" ca="1">ROUND(IF($M78="Y",VLOOKUP($N78,INDIRECT($O$3),R$8,0)*INDIRECT($N$2),VLOOKUP($N78,INDIRECT($O$3),R$8,0)),IF(LEFT($C78,1)="N",3,0))</f>
        <v>30.864999999999998</v>
      </c>
      <c r="S78" s="362" cm="1">
        <f t="array" aca="1" ref="S78" ca="1">ROUND(IF($M78="Y",VLOOKUP($N78,INDIRECT($O$3),S$8,0)*INDIRECT($N$2),VLOOKUP($N78,INDIRECT($O$3),S$8,0)),IF(LEFT($C78,1)="N",3,0))</f>
        <v>32.408000000000001</v>
      </c>
      <c r="T78" s="362" cm="1">
        <f t="array" aca="1" ref="T78" ca="1">ROUND(IF($M78="Y",VLOOKUP($N78,INDIRECT($O$3),T$8,0)*INDIRECT($N$2),VLOOKUP($N78,INDIRECT($O$3),T$8,0)),IF(LEFT($C78,1)="N",3,0))</f>
        <v>34.029000000000003</v>
      </c>
      <c r="U78" s="362" cm="1">
        <f t="array" aca="1" ref="U78" ca="1">ROUND(IF($M78="Y",VLOOKUP($N78,INDIRECT($O$3),U$8,0)*INDIRECT($N$2),VLOOKUP($N78,INDIRECT($O$3),U$8,0)),IF(LEFT($C78,1)="N",3,0))</f>
        <v>35.729999999999997</v>
      </c>
      <c r="W78" s="363" t="str">
        <f t="shared" si="67"/>
        <v>Y</v>
      </c>
      <c r="X78" s="313" t="str">
        <f t="shared" si="68"/>
        <v>05412C</v>
      </c>
      <c r="Y78" s="364" t="str">
        <f t="shared" si="69"/>
        <v>156</v>
      </c>
      <c r="Z78" s="313" t="str">
        <f t="shared" si="70"/>
        <v xml:space="preserve">HR Associate </v>
      </c>
      <c r="AA78" s="365">
        <f t="shared" ca="1" si="71"/>
        <v>29.393999999999998</v>
      </c>
      <c r="AB78" s="365">
        <f t="shared" ca="1" si="72"/>
        <v>30.864999999999998</v>
      </c>
      <c r="AC78" s="365">
        <f t="shared" ca="1" si="73"/>
        <v>32.408000000000001</v>
      </c>
      <c r="AD78" s="365">
        <f t="shared" ca="1" si="74"/>
        <v>34.029000000000003</v>
      </c>
      <c r="AE78" s="365">
        <f t="shared" ca="1" si="75"/>
        <v>35.729999999999997</v>
      </c>
    </row>
    <row r="79" spans="1:31">
      <c r="A79" s="357" t="s">
        <v>186</v>
      </c>
      <c r="B79" s="358">
        <v>209</v>
      </c>
      <c r="C79" s="357" t="s">
        <v>43</v>
      </c>
      <c r="D79" s="407" t="s">
        <v>187</v>
      </c>
      <c r="E79" s="357">
        <v>380</v>
      </c>
      <c r="F79" s="357">
        <v>8</v>
      </c>
      <c r="G79" s="360">
        <f t="shared" ca="1" si="76"/>
        <v>35.066000000000003</v>
      </c>
      <c r="H79" s="360">
        <f t="shared" ca="1" si="77"/>
        <v>36.819000000000003</v>
      </c>
      <c r="I79" s="360">
        <f t="shared" ca="1" si="78"/>
        <v>38.661000000000001</v>
      </c>
      <c r="J79" s="360">
        <f t="shared" ca="1" si="79"/>
        <v>40.594000000000001</v>
      </c>
      <c r="K79" s="360">
        <f t="shared" ca="1" si="80"/>
        <v>42.622999999999998</v>
      </c>
      <c r="L79" s="321"/>
      <c r="M79" s="293" t="s">
        <v>588</v>
      </c>
      <c r="N79" s="289" t="str">
        <f t="shared" si="81"/>
        <v>05466C</v>
      </c>
      <c r="O79" s="361">
        <f t="shared" si="82"/>
        <v>209</v>
      </c>
      <c r="P79" s="290" t="str">
        <f t="shared" si="83"/>
        <v xml:space="preserve">Inspector Board and Lodging </v>
      </c>
      <c r="Q79" s="362" cm="1">
        <f t="array" aca="1" ref="Q79" ca="1">ROUND(IF($M79="Y",VLOOKUP($N79,INDIRECT($O$3),Q$8,0)*INDIRECT($N$2),VLOOKUP($N79,INDIRECT($O$3),Q$8,0)),IF(LEFT($C79,1)="N",3,0))</f>
        <v>35.066000000000003</v>
      </c>
      <c r="R79" s="362" cm="1">
        <f t="array" aca="1" ref="R79" ca="1">ROUND(IF($M79="Y",VLOOKUP($N79,INDIRECT($O$3),R$8,0)*INDIRECT($N$2),VLOOKUP($N79,INDIRECT($O$3),R$8,0)),IF(LEFT($C79,1)="N",3,0))</f>
        <v>36.819000000000003</v>
      </c>
      <c r="S79" s="362" cm="1">
        <f t="array" aca="1" ref="S79" ca="1">ROUND(IF($M79="Y",VLOOKUP($N79,INDIRECT($O$3),S$8,0)*INDIRECT($N$2),VLOOKUP($N79,INDIRECT($O$3),S$8,0)),IF(LEFT($C79,1)="N",3,0))</f>
        <v>38.661000000000001</v>
      </c>
      <c r="T79" s="362" cm="1">
        <f t="array" aca="1" ref="T79" ca="1">ROUND(IF($M79="Y",VLOOKUP($N79,INDIRECT($O$3),T$8,0)*INDIRECT($N$2),VLOOKUP($N79,INDIRECT($O$3),T$8,0)),IF(LEFT($C79,1)="N",3,0))</f>
        <v>40.594000000000001</v>
      </c>
      <c r="U79" s="362" cm="1">
        <f t="array" aca="1" ref="U79" ca="1">ROUND(IF($M79="Y",VLOOKUP($N79,INDIRECT($O$3),U$8,0)*INDIRECT($N$2),VLOOKUP($N79,INDIRECT($O$3),U$8,0)),IF(LEFT($C79,1)="N",3,0))</f>
        <v>42.622999999999998</v>
      </c>
      <c r="W79" s="363" t="str">
        <f t="shared" si="67"/>
        <v>Y</v>
      </c>
      <c r="X79" s="313" t="str">
        <f t="shared" si="68"/>
        <v>05466C</v>
      </c>
      <c r="Y79" s="364">
        <f t="shared" si="69"/>
        <v>209</v>
      </c>
      <c r="Z79" s="313" t="str">
        <f t="shared" si="70"/>
        <v xml:space="preserve">Inspector Board and Lodging </v>
      </c>
      <c r="AA79" s="365">
        <f t="shared" ca="1" si="71"/>
        <v>35.066000000000003</v>
      </c>
      <c r="AB79" s="365">
        <f t="shared" ca="1" si="72"/>
        <v>36.819000000000003</v>
      </c>
      <c r="AC79" s="365">
        <f t="shared" ca="1" si="73"/>
        <v>38.661000000000001</v>
      </c>
      <c r="AD79" s="365">
        <f t="shared" ca="1" si="74"/>
        <v>40.594000000000001</v>
      </c>
      <c r="AE79" s="365">
        <f t="shared" ca="1" si="75"/>
        <v>42.622999999999998</v>
      </c>
    </row>
    <row r="80" spans="1:31">
      <c r="A80" s="357" t="s">
        <v>188</v>
      </c>
      <c r="B80" s="358" t="s">
        <v>121</v>
      </c>
      <c r="C80" s="357" t="s">
        <v>43</v>
      </c>
      <c r="D80" s="407" t="s">
        <v>189</v>
      </c>
      <c r="E80" s="357">
        <v>323</v>
      </c>
      <c r="F80" s="357">
        <v>7</v>
      </c>
      <c r="G80" s="360">
        <f t="shared" ca="1" si="76"/>
        <v>30.58</v>
      </c>
      <c r="H80" s="360">
        <f t="shared" ca="1" si="77"/>
        <v>32.109000000000002</v>
      </c>
      <c r="I80" s="360">
        <f t="shared" ca="1" si="78"/>
        <v>33.715000000000003</v>
      </c>
      <c r="J80" s="360">
        <f t="shared" ca="1" si="79"/>
        <v>35.402000000000001</v>
      </c>
      <c r="K80" s="360">
        <f t="shared" ca="1" si="80"/>
        <v>37.171999999999997</v>
      </c>
      <c r="L80" s="321"/>
      <c r="M80" s="293" t="s">
        <v>588</v>
      </c>
      <c r="N80" s="289" t="str">
        <f t="shared" si="81"/>
        <v>05500C</v>
      </c>
      <c r="O80" s="361" t="str">
        <f t="shared" si="82"/>
        <v>084</v>
      </c>
      <c r="P80" s="290" t="str">
        <f t="shared" si="83"/>
        <v>Inspector Environmental I</v>
      </c>
      <c r="Q80" s="362" cm="1">
        <f t="array" aca="1" ref="Q80" ca="1">ROUND(IF($M80="Y",VLOOKUP($N80,INDIRECT($O$3),Q$8,0)*INDIRECT($N$2),VLOOKUP($N80,INDIRECT($O$3),Q$8,0)),IF(LEFT($C80,1)="N",3,0))</f>
        <v>30.58</v>
      </c>
      <c r="R80" s="362" cm="1">
        <f t="array" aca="1" ref="R80" ca="1">ROUND(IF($M80="Y",VLOOKUP($N80,INDIRECT($O$3),R$8,0)*INDIRECT($N$2),VLOOKUP($N80,INDIRECT($O$3),R$8,0)),IF(LEFT($C80,1)="N",3,0))</f>
        <v>32.109000000000002</v>
      </c>
      <c r="S80" s="362" cm="1">
        <f t="array" aca="1" ref="S80" ca="1">ROUND(IF($M80="Y",VLOOKUP($N80,INDIRECT($O$3),S$8,0)*INDIRECT($N$2),VLOOKUP($N80,INDIRECT($O$3),S$8,0)),IF(LEFT($C80,1)="N",3,0))</f>
        <v>33.715000000000003</v>
      </c>
      <c r="T80" s="362" cm="1">
        <f t="array" aca="1" ref="T80" ca="1">ROUND(IF($M80="Y",VLOOKUP($N80,INDIRECT($O$3),T$8,0)*INDIRECT($N$2),VLOOKUP($N80,INDIRECT($O$3),T$8,0)),IF(LEFT($C80,1)="N",3,0))</f>
        <v>35.402000000000001</v>
      </c>
      <c r="U80" s="362" cm="1">
        <f t="array" aca="1" ref="U80" ca="1">ROUND(IF($M80="Y",VLOOKUP($N80,INDIRECT($O$3),U$8,0)*INDIRECT($N$2),VLOOKUP($N80,INDIRECT($O$3),U$8,0)),IF(LEFT($C80,1)="N",3,0))</f>
        <v>37.171999999999997</v>
      </c>
      <c r="W80" s="363" t="str">
        <f t="shared" si="67"/>
        <v>Y</v>
      </c>
      <c r="X80" s="313" t="str">
        <f t="shared" si="68"/>
        <v>05500C</v>
      </c>
      <c r="Y80" s="364" t="str">
        <f t="shared" si="69"/>
        <v>084</v>
      </c>
      <c r="Z80" s="313" t="str">
        <f t="shared" si="70"/>
        <v>Inspector Environmental I</v>
      </c>
      <c r="AA80" s="365">
        <f t="shared" ca="1" si="71"/>
        <v>30.58</v>
      </c>
      <c r="AB80" s="365">
        <f t="shared" ca="1" si="72"/>
        <v>32.109000000000002</v>
      </c>
      <c r="AC80" s="365">
        <f t="shared" ca="1" si="73"/>
        <v>33.715000000000003</v>
      </c>
      <c r="AD80" s="365">
        <f t="shared" ca="1" si="74"/>
        <v>35.402000000000001</v>
      </c>
      <c r="AE80" s="365">
        <f t="shared" ca="1" si="75"/>
        <v>37.171999999999997</v>
      </c>
    </row>
    <row r="81" spans="1:31">
      <c r="A81" s="357" t="s">
        <v>190</v>
      </c>
      <c r="B81" s="358" t="s">
        <v>94</v>
      </c>
      <c r="C81" s="357" t="s">
        <v>43</v>
      </c>
      <c r="D81" s="407" t="s">
        <v>191</v>
      </c>
      <c r="E81" s="357">
        <v>368</v>
      </c>
      <c r="F81" s="357">
        <v>8</v>
      </c>
      <c r="G81" s="360">
        <f t="shared" ca="1" si="76"/>
        <v>34.450000000000003</v>
      </c>
      <c r="H81" s="360">
        <f t="shared" ca="1" si="77"/>
        <v>36.173000000000002</v>
      </c>
      <c r="I81" s="360">
        <f t="shared" ca="1" si="78"/>
        <v>37.981000000000002</v>
      </c>
      <c r="J81" s="360">
        <f t="shared" ca="1" si="79"/>
        <v>39.880000000000003</v>
      </c>
      <c r="K81" s="360">
        <f t="shared" ca="1" si="80"/>
        <v>41.875999999999998</v>
      </c>
      <c r="L81" s="321"/>
      <c r="M81" s="293" t="s">
        <v>588</v>
      </c>
      <c r="N81" s="289" t="str">
        <f t="shared" si="81"/>
        <v>05510C</v>
      </c>
      <c r="O81" s="361" t="str">
        <f t="shared" si="82"/>
        <v>099</v>
      </c>
      <c r="P81" s="290" t="str">
        <f t="shared" si="83"/>
        <v xml:space="preserve">Inspector Environmental II </v>
      </c>
      <c r="Q81" s="362" cm="1">
        <f t="array" aca="1" ref="Q81" ca="1">ROUND(IF($M81="Y",VLOOKUP($N81,INDIRECT($O$3),Q$8,0)*INDIRECT($N$2),VLOOKUP($N81,INDIRECT($O$3),Q$8,0)),IF(LEFT($C81,1)="N",3,0))</f>
        <v>34.450000000000003</v>
      </c>
      <c r="R81" s="362" cm="1">
        <f t="array" aca="1" ref="R81" ca="1">ROUND(IF($M81="Y",VLOOKUP($N81,INDIRECT($O$3),R$8,0)*INDIRECT($N$2),VLOOKUP($N81,INDIRECT($O$3),R$8,0)),IF(LEFT($C81,1)="N",3,0))</f>
        <v>36.173000000000002</v>
      </c>
      <c r="S81" s="362" cm="1">
        <f t="array" aca="1" ref="S81" ca="1">ROUND(IF($M81="Y",VLOOKUP($N81,INDIRECT($O$3),S$8,0)*INDIRECT($N$2),VLOOKUP($N81,INDIRECT($O$3),S$8,0)),IF(LEFT($C81,1)="N",3,0))</f>
        <v>37.981000000000002</v>
      </c>
      <c r="T81" s="362" cm="1">
        <f t="array" aca="1" ref="T81" ca="1">ROUND(IF($M81="Y",VLOOKUP($N81,INDIRECT($O$3),T$8,0)*INDIRECT($N$2),VLOOKUP($N81,INDIRECT($O$3),T$8,0)),IF(LEFT($C81,1)="N",3,0))</f>
        <v>39.880000000000003</v>
      </c>
      <c r="U81" s="362" cm="1">
        <f t="array" aca="1" ref="U81" ca="1">ROUND(IF($M81="Y",VLOOKUP($N81,INDIRECT($O$3),U$8,0)*INDIRECT($N$2),VLOOKUP($N81,INDIRECT($O$3),U$8,0)),IF(LEFT($C81,1)="N",3,0))</f>
        <v>41.875999999999998</v>
      </c>
      <c r="W81" s="363" t="str">
        <f t="shared" si="67"/>
        <v>Y</v>
      </c>
      <c r="X81" s="313" t="str">
        <f t="shared" si="68"/>
        <v>05510C</v>
      </c>
      <c r="Y81" s="364" t="str">
        <f t="shared" si="69"/>
        <v>099</v>
      </c>
      <c r="Z81" s="313" t="str">
        <f t="shared" si="70"/>
        <v xml:space="preserve">Inspector Environmental II </v>
      </c>
      <c r="AA81" s="365">
        <f t="shared" ca="1" si="71"/>
        <v>34.450000000000003</v>
      </c>
      <c r="AB81" s="365">
        <f t="shared" ca="1" si="72"/>
        <v>36.173000000000002</v>
      </c>
      <c r="AC81" s="365">
        <f t="shared" ca="1" si="73"/>
        <v>37.981000000000002</v>
      </c>
      <c r="AD81" s="365">
        <f t="shared" ca="1" si="74"/>
        <v>39.880000000000003</v>
      </c>
      <c r="AE81" s="365">
        <f t="shared" ca="1" si="75"/>
        <v>41.875999999999998</v>
      </c>
    </row>
    <row r="82" spans="1:31">
      <c r="A82" s="357" t="s">
        <v>192</v>
      </c>
      <c r="B82" s="358" t="s">
        <v>121</v>
      </c>
      <c r="C82" s="357" t="s">
        <v>43</v>
      </c>
      <c r="D82" s="407" t="s">
        <v>193</v>
      </c>
      <c r="E82" s="357">
        <v>323</v>
      </c>
      <c r="F82" s="357">
        <v>7</v>
      </c>
      <c r="G82" s="360">
        <f t="shared" ca="1" si="76"/>
        <v>30.58</v>
      </c>
      <c r="H82" s="360">
        <f t="shared" ca="1" si="77"/>
        <v>32.109000000000002</v>
      </c>
      <c r="I82" s="360">
        <f t="shared" ca="1" si="78"/>
        <v>33.715000000000003</v>
      </c>
      <c r="J82" s="360">
        <f t="shared" ca="1" si="79"/>
        <v>35.402000000000001</v>
      </c>
      <c r="K82" s="360">
        <f t="shared" ca="1" si="80"/>
        <v>37.171999999999997</v>
      </c>
      <c r="L82" s="321"/>
      <c r="M82" s="293" t="s">
        <v>588</v>
      </c>
      <c r="N82" s="289" t="str">
        <f t="shared" si="81"/>
        <v>05570C</v>
      </c>
      <c r="O82" s="361" t="str">
        <f t="shared" si="82"/>
        <v>084</v>
      </c>
      <c r="P82" s="290" t="str">
        <f t="shared" si="83"/>
        <v xml:space="preserve">Inspector Housing I </v>
      </c>
      <c r="Q82" s="362" cm="1">
        <f t="array" aca="1" ref="Q82" ca="1">ROUND(IF($M82="Y",VLOOKUP($N82,INDIRECT($O$3),Q$8,0)*INDIRECT($N$2),VLOOKUP($N82,INDIRECT($O$3),Q$8,0)),IF(LEFT($C82,1)="N",3,0))</f>
        <v>30.58</v>
      </c>
      <c r="R82" s="362" cm="1">
        <f t="array" aca="1" ref="R82" ca="1">ROUND(IF($M82="Y",VLOOKUP($N82,INDIRECT($O$3),R$8,0)*INDIRECT($N$2),VLOOKUP($N82,INDIRECT($O$3),R$8,0)),IF(LEFT($C82,1)="N",3,0))</f>
        <v>32.109000000000002</v>
      </c>
      <c r="S82" s="362" cm="1">
        <f t="array" aca="1" ref="S82" ca="1">ROUND(IF($M82="Y",VLOOKUP($N82,INDIRECT($O$3),S$8,0)*INDIRECT($N$2),VLOOKUP($N82,INDIRECT($O$3),S$8,0)),IF(LEFT($C82,1)="N",3,0))</f>
        <v>33.715000000000003</v>
      </c>
      <c r="T82" s="362" cm="1">
        <f t="array" aca="1" ref="T82" ca="1">ROUND(IF($M82="Y",VLOOKUP($N82,INDIRECT($O$3),T$8,0)*INDIRECT($N$2),VLOOKUP($N82,INDIRECT($O$3),T$8,0)),IF(LEFT($C82,1)="N",3,0))</f>
        <v>35.402000000000001</v>
      </c>
      <c r="U82" s="362" cm="1">
        <f t="array" aca="1" ref="U82" ca="1">ROUND(IF($M82="Y",VLOOKUP($N82,INDIRECT($O$3),U$8,0)*INDIRECT($N$2),VLOOKUP($N82,INDIRECT($O$3),U$8,0)),IF(LEFT($C82,1)="N",3,0))</f>
        <v>37.171999999999997</v>
      </c>
      <c r="W82" s="363" t="str">
        <f t="shared" si="67"/>
        <v>Y</v>
      </c>
      <c r="X82" s="313" t="str">
        <f t="shared" si="68"/>
        <v>05570C</v>
      </c>
      <c r="Y82" s="364" t="str">
        <f t="shared" si="69"/>
        <v>084</v>
      </c>
      <c r="Z82" s="313" t="str">
        <f t="shared" si="70"/>
        <v xml:space="preserve">Inspector Housing I </v>
      </c>
      <c r="AA82" s="365">
        <f t="shared" ca="1" si="71"/>
        <v>30.58</v>
      </c>
      <c r="AB82" s="365">
        <f t="shared" ca="1" si="72"/>
        <v>32.109000000000002</v>
      </c>
      <c r="AC82" s="365">
        <f t="shared" ca="1" si="73"/>
        <v>33.715000000000003</v>
      </c>
      <c r="AD82" s="365">
        <f t="shared" ca="1" si="74"/>
        <v>35.402000000000001</v>
      </c>
      <c r="AE82" s="365">
        <f t="shared" ca="1" si="75"/>
        <v>37.171999999999997</v>
      </c>
    </row>
    <row r="83" spans="1:31">
      <c r="A83" s="357" t="s">
        <v>194</v>
      </c>
      <c r="B83" s="358" t="s">
        <v>94</v>
      </c>
      <c r="C83" s="357" t="s">
        <v>43</v>
      </c>
      <c r="D83" s="407" t="s">
        <v>195</v>
      </c>
      <c r="E83" s="357">
        <v>365</v>
      </c>
      <c r="F83" s="357">
        <v>8</v>
      </c>
      <c r="G83" s="360">
        <f t="shared" ca="1" si="76"/>
        <v>34.450000000000003</v>
      </c>
      <c r="H83" s="360">
        <f t="shared" ca="1" si="77"/>
        <v>36.173000000000002</v>
      </c>
      <c r="I83" s="360">
        <f t="shared" ca="1" si="78"/>
        <v>37.981000000000002</v>
      </c>
      <c r="J83" s="360">
        <f t="shared" ca="1" si="79"/>
        <v>39.880000000000003</v>
      </c>
      <c r="K83" s="360">
        <f t="shared" ca="1" si="80"/>
        <v>41.875999999999998</v>
      </c>
      <c r="L83" s="321"/>
      <c r="M83" s="293" t="s">
        <v>588</v>
      </c>
      <c r="N83" s="289" t="str">
        <f t="shared" si="81"/>
        <v>05580C</v>
      </c>
      <c r="O83" s="361" t="str">
        <f t="shared" si="82"/>
        <v>099</v>
      </c>
      <c r="P83" s="290" t="str">
        <f t="shared" si="83"/>
        <v xml:space="preserve">Inspector Housing II </v>
      </c>
      <c r="Q83" s="362" cm="1">
        <f t="array" aca="1" ref="Q83" ca="1">ROUND(IF($M83="Y",VLOOKUP($N83,INDIRECT($O$3),Q$8,0)*INDIRECT($N$2),VLOOKUP($N83,INDIRECT($O$3),Q$8,0)),IF(LEFT($C83,1)="N",3,0))</f>
        <v>34.450000000000003</v>
      </c>
      <c r="R83" s="362" cm="1">
        <f t="array" aca="1" ref="R83" ca="1">ROUND(IF($M83="Y",VLOOKUP($N83,INDIRECT($O$3),R$8,0)*INDIRECT($N$2),VLOOKUP($N83,INDIRECT($O$3),R$8,0)),IF(LEFT($C83,1)="N",3,0))</f>
        <v>36.173000000000002</v>
      </c>
      <c r="S83" s="362" cm="1">
        <f t="array" aca="1" ref="S83" ca="1">ROUND(IF($M83="Y",VLOOKUP($N83,INDIRECT($O$3),S$8,0)*INDIRECT($N$2),VLOOKUP($N83,INDIRECT($O$3),S$8,0)),IF(LEFT($C83,1)="N",3,0))</f>
        <v>37.981000000000002</v>
      </c>
      <c r="T83" s="362" cm="1">
        <f t="array" aca="1" ref="T83" ca="1">ROUND(IF($M83="Y",VLOOKUP($N83,INDIRECT($O$3),T$8,0)*INDIRECT($N$2),VLOOKUP($N83,INDIRECT($O$3),T$8,0)),IF(LEFT($C83,1)="N",3,0))</f>
        <v>39.880000000000003</v>
      </c>
      <c r="U83" s="362" cm="1">
        <f t="array" aca="1" ref="U83" ca="1">ROUND(IF($M83="Y",VLOOKUP($N83,INDIRECT($O$3),U$8,0)*INDIRECT($N$2),VLOOKUP($N83,INDIRECT($O$3),U$8,0)),IF(LEFT($C83,1)="N",3,0))</f>
        <v>41.875999999999998</v>
      </c>
      <c r="W83" s="363" t="str">
        <f t="shared" ref="W83:W117" si="84">M83</f>
        <v>Y</v>
      </c>
      <c r="X83" s="313" t="str">
        <f t="shared" ref="X83:X117" si="85">N83</f>
        <v>05580C</v>
      </c>
      <c r="Y83" s="364" t="str">
        <f t="shared" ref="Y83:Y117" si="86">O83</f>
        <v>099</v>
      </c>
      <c r="Z83" s="313" t="str">
        <f t="shared" ref="Z83:Z117" si="87">P83</f>
        <v xml:space="preserve">Inspector Housing II </v>
      </c>
      <c r="AA83" s="365">
        <f t="shared" ref="AA83:AA117" ca="1" si="88">IF(LEFT($C83,1)="N",Q83,ROUNDUP(Q83/2080,3))</f>
        <v>34.450000000000003</v>
      </c>
      <c r="AB83" s="365">
        <f t="shared" ref="AB83:AB117" ca="1" si="89">IF(LEFT($C83,1)="N",R83,ROUNDUP(R83/2080,3))</f>
        <v>36.173000000000002</v>
      </c>
      <c r="AC83" s="365">
        <f t="shared" ref="AC83:AC117" ca="1" si="90">IF(LEFT($C83,1)="N",S83,ROUNDUP(S83/2080,3))</f>
        <v>37.981000000000002</v>
      </c>
      <c r="AD83" s="365">
        <f t="shared" ref="AD83:AD117" ca="1" si="91">IF(LEFT($C83,1)="N",T83,ROUNDUP(T83/2080,3))</f>
        <v>39.880000000000003</v>
      </c>
      <c r="AE83" s="365">
        <f t="shared" ref="AE83:AE117" ca="1" si="92">IF(LEFT($C83,1)="N",U83,ROUNDUP(U83/2080,3))</f>
        <v>41.875999999999998</v>
      </c>
    </row>
    <row r="84" spans="1:31">
      <c r="A84" s="357" t="s">
        <v>583</v>
      </c>
      <c r="B84" s="358" t="s">
        <v>580</v>
      </c>
      <c r="C84" s="357" t="s">
        <v>43</v>
      </c>
      <c r="D84" s="407" t="s">
        <v>582</v>
      </c>
      <c r="E84" s="357">
        <v>388</v>
      </c>
      <c r="F84" s="357">
        <v>8</v>
      </c>
      <c r="G84" s="360">
        <f t="shared" ca="1" si="76"/>
        <v>35.066000000000003</v>
      </c>
      <c r="H84" s="360">
        <f t="shared" ca="1" si="77"/>
        <v>36.819000000000003</v>
      </c>
      <c r="I84" s="360">
        <f t="shared" ca="1" si="78"/>
        <v>38.661000000000001</v>
      </c>
      <c r="J84" s="360">
        <f t="shared" ca="1" si="79"/>
        <v>40.594000000000001</v>
      </c>
      <c r="K84" s="360">
        <f t="shared" ca="1" si="80"/>
        <v>42.622</v>
      </c>
      <c r="L84" s="321"/>
      <c r="M84" s="293" t="s">
        <v>588</v>
      </c>
      <c r="N84" s="289" t="str">
        <f t="shared" si="81"/>
        <v>53025C</v>
      </c>
      <c r="O84" s="361" t="str">
        <f t="shared" si="82"/>
        <v>131</v>
      </c>
      <c r="P84" s="290" t="str">
        <f t="shared" si="83"/>
        <v>Inspector Housing II - SIG</v>
      </c>
      <c r="Q84" s="362" cm="1">
        <f t="array" aca="1" ref="Q84" ca="1">ROUND(IF($M84="Y",VLOOKUP($N84,INDIRECT($O$3),Q$8,0)*INDIRECT($N$2),VLOOKUP($N84,INDIRECT($O$3),Q$8,0)),IF(LEFT($C84,1)="N",3,0))</f>
        <v>35.066000000000003</v>
      </c>
      <c r="R84" s="362" cm="1">
        <f t="array" aca="1" ref="R84" ca="1">ROUND(IF($M84="Y",VLOOKUP($N84,INDIRECT($O$3),R$8,0)*INDIRECT($N$2),VLOOKUP($N84,INDIRECT($O$3),R$8,0)),IF(LEFT($C84,1)="N",3,0))</f>
        <v>36.819000000000003</v>
      </c>
      <c r="S84" s="362" cm="1">
        <f t="array" aca="1" ref="S84" ca="1">ROUND(IF($M84="Y",VLOOKUP($N84,INDIRECT($O$3),S$8,0)*INDIRECT($N$2),VLOOKUP($N84,INDIRECT($O$3),S$8,0)),IF(LEFT($C84,1)="N",3,0))</f>
        <v>38.661000000000001</v>
      </c>
      <c r="T84" s="362" cm="1">
        <f t="array" aca="1" ref="T84" ca="1">ROUND(IF($M84="Y",VLOOKUP($N84,INDIRECT($O$3),T$8,0)*INDIRECT($N$2),VLOOKUP($N84,INDIRECT($O$3),T$8,0)),IF(LEFT($C84,1)="N",3,0))</f>
        <v>40.594000000000001</v>
      </c>
      <c r="U84" s="362" cm="1">
        <f t="array" aca="1" ref="U84" ca="1">ROUND(IF($M84="Y",VLOOKUP($N84,INDIRECT($O$3),U$8,0)*INDIRECT($N$2),VLOOKUP($N84,INDIRECT($O$3),U$8,0)),IF(LEFT($C84,1)="N",3,0))</f>
        <v>42.622</v>
      </c>
      <c r="W84" s="363" t="str">
        <f t="shared" si="84"/>
        <v>Y</v>
      </c>
      <c r="X84" s="313" t="str">
        <f t="shared" si="85"/>
        <v>53025C</v>
      </c>
      <c r="Y84" s="364" t="str">
        <f t="shared" si="86"/>
        <v>131</v>
      </c>
      <c r="Z84" s="313" t="str">
        <f t="shared" si="87"/>
        <v>Inspector Housing II - SIG</v>
      </c>
      <c r="AA84" s="365">
        <f t="shared" ca="1" si="88"/>
        <v>35.066000000000003</v>
      </c>
      <c r="AB84" s="365">
        <f t="shared" ca="1" si="89"/>
        <v>36.819000000000003</v>
      </c>
      <c r="AC84" s="365">
        <f t="shared" ca="1" si="90"/>
        <v>38.661000000000001</v>
      </c>
      <c r="AD84" s="365">
        <f t="shared" ca="1" si="91"/>
        <v>40.594000000000001</v>
      </c>
      <c r="AE84" s="365">
        <f t="shared" ca="1" si="92"/>
        <v>42.622</v>
      </c>
    </row>
    <row r="85" spans="1:31">
      <c r="A85" s="357" t="s">
        <v>196</v>
      </c>
      <c r="B85" s="358">
        <v>209</v>
      </c>
      <c r="C85" s="357" t="s">
        <v>43</v>
      </c>
      <c r="D85" s="407" t="s">
        <v>197</v>
      </c>
      <c r="E85" s="357">
        <v>383</v>
      </c>
      <c r="F85" s="357">
        <v>8</v>
      </c>
      <c r="G85" s="360">
        <f t="shared" ca="1" si="76"/>
        <v>35.066000000000003</v>
      </c>
      <c r="H85" s="360">
        <f t="shared" ca="1" si="77"/>
        <v>36.819000000000003</v>
      </c>
      <c r="I85" s="360">
        <f t="shared" ca="1" si="78"/>
        <v>38.661000000000001</v>
      </c>
      <c r="J85" s="360">
        <f t="shared" ca="1" si="79"/>
        <v>40.594000000000001</v>
      </c>
      <c r="K85" s="360">
        <f t="shared" ca="1" si="80"/>
        <v>42.622999999999998</v>
      </c>
      <c r="L85" s="321"/>
      <c r="M85" s="293" t="s">
        <v>588</v>
      </c>
      <c r="N85" s="289" t="str">
        <f t="shared" si="81"/>
        <v>05590C</v>
      </c>
      <c r="O85" s="361">
        <f t="shared" si="82"/>
        <v>209</v>
      </c>
      <c r="P85" s="290" t="str">
        <f t="shared" si="83"/>
        <v xml:space="preserve">Inspector License Cons Svcs </v>
      </c>
      <c r="Q85" s="362" cm="1">
        <f t="array" aca="1" ref="Q85" ca="1">ROUND(IF($M85="Y",VLOOKUP($N85,INDIRECT($O$3),Q$8,0)*INDIRECT($N$2),VLOOKUP($N85,INDIRECT($O$3),Q$8,0)),IF(LEFT($C85,1)="N",3,0))</f>
        <v>35.066000000000003</v>
      </c>
      <c r="R85" s="362" cm="1">
        <f t="array" aca="1" ref="R85" ca="1">ROUND(IF($M85="Y",VLOOKUP($N85,INDIRECT($O$3),R$8,0)*INDIRECT($N$2),VLOOKUP($N85,INDIRECT($O$3),R$8,0)),IF(LEFT($C85,1)="N",3,0))</f>
        <v>36.819000000000003</v>
      </c>
      <c r="S85" s="362" cm="1">
        <f t="array" aca="1" ref="S85" ca="1">ROUND(IF($M85="Y",VLOOKUP($N85,INDIRECT($O$3),S$8,0)*INDIRECT($N$2),VLOOKUP($N85,INDIRECT($O$3),S$8,0)),IF(LEFT($C85,1)="N",3,0))</f>
        <v>38.661000000000001</v>
      </c>
      <c r="T85" s="362" cm="1">
        <f t="array" aca="1" ref="T85" ca="1">ROUND(IF($M85="Y",VLOOKUP($N85,INDIRECT($O$3),T$8,0)*INDIRECT($N$2),VLOOKUP($N85,INDIRECT($O$3),T$8,0)),IF(LEFT($C85,1)="N",3,0))</f>
        <v>40.594000000000001</v>
      </c>
      <c r="U85" s="362" cm="1">
        <f t="array" aca="1" ref="U85" ca="1">ROUND(IF($M85="Y",VLOOKUP($N85,INDIRECT($O$3),U$8,0)*INDIRECT($N$2),VLOOKUP($N85,INDIRECT($O$3),U$8,0)),IF(LEFT($C85,1)="N",3,0))</f>
        <v>42.622999999999998</v>
      </c>
      <c r="W85" s="363" t="str">
        <f t="shared" si="84"/>
        <v>Y</v>
      </c>
      <c r="X85" s="313" t="str">
        <f t="shared" si="85"/>
        <v>05590C</v>
      </c>
      <c r="Y85" s="364">
        <f t="shared" si="86"/>
        <v>209</v>
      </c>
      <c r="Z85" s="313" t="str">
        <f t="shared" si="87"/>
        <v xml:space="preserve">Inspector License Cons Svcs </v>
      </c>
      <c r="AA85" s="365">
        <f t="shared" ca="1" si="88"/>
        <v>35.066000000000003</v>
      </c>
      <c r="AB85" s="365">
        <f t="shared" ca="1" si="89"/>
        <v>36.819000000000003</v>
      </c>
      <c r="AC85" s="365">
        <f t="shared" ca="1" si="90"/>
        <v>38.661000000000001</v>
      </c>
      <c r="AD85" s="365">
        <f t="shared" ca="1" si="91"/>
        <v>40.594000000000001</v>
      </c>
      <c r="AE85" s="365">
        <f t="shared" ca="1" si="92"/>
        <v>42.622999999999998</v>
      </c>
    </row>
    <row r="86" spans="1:31">
      <c r="A86" s="357" t="s">
        <v>198</v>
      </c>
      <c r="B86" s="358">
        <v>207</v>
      </c>
      <c r="C86" s="357" t="s">
        <v>43</v>
      </c>
      <c r="D86" s="407" t="s">
        <v>199</v>
      </c>
      <c r="E86" s="357">
        <v>338</v>
      </c>
      <c r="F86" s="357">
        <v>7</v>
      </c>
      <c r="G86" s="360">
        <f t="shared" ca="1" si="76"/>
        <v>31.672000000000001</v>
      </c>
      <c r="H86" s="360">
        <f t="shared" ca="1" si="77"/>
        <v>33.259</v>
      </c>
      <c r="I86" s="360">
        <f t="shared" ca="1" si="78"/>
        <v>34.920999999999999</v>
      </c>
      <c r="J86" s="360">
        <f t="shared" ca="1" si="79"/>
        <v>36.667000000000002</v>
      </c>
      <c r="K86" s="360">
        <f t="shared" ca="1" si="80"/>
        <v>38.502000000000002</v>
      </c>
      <c r="L86" s="321"/>
      <c r="M86" s="293" t="s">
        <v>588</v>
      </c>
      <c r="N86" s="289" t="str">
        <f t="shared" si="81"/>
        <v>05665C</v>
      </c>
      <c r="O86" s="361">
        <f t="shared" si="82"/>
        <v>207</v>
      </c>
      <c r="P86" s="290" t="str">
        <f t="shared" si="83"/>
        <v xml:space="preserve">Inspector Utility Connections </v>
      </c>
      <c r="Q86" s="362" cm="1">
        <f t="array" aca="1" ref="Q86" ca="1">ROUND(IF($M86="Y",VLOOKUP($N86,INDIRECT($O$3),Q$8,0)*INDIRECT($N$2),VLOOKUP($N86,INDIRECT($O$3),Q$8,0)),IF(LEFT($C86,1)="N",3,0))</f>
        <v>31.672000000000001</v>
      </c>
      <c r="R86" s="362" cm="1">
        <f t="array" aca="1" ref="R86" ca="1">ROUND(IF($M86="Y",VLOOKUP($N86,INDIRECT($O$3),R$8,0)*INDIRECT($N$2),VLOOKUP($N86,INDIRECT($O$3),R$8,0)),IF(LEFT($C86,1)="N",3,0))</f>
        <v>33.259</v>
      </c>
      <c r="S86" s="362" cm="1">
        <f t="array" aca="1" ref="S86" ca="1">ROUND(IF($M86="Y",VLOOKUP($N86,INDIRECT($O$3),S$8,0)*INDIRECT($N$2),VLOOKUP($N86,INDIRECT($O$3),S$8,0)),IF(LEFT($C86,1)="N",3,0))</f>
        <v>34.920999999999999</v>
      </c>
      <c r="T86" s="362" cm="1">
        <f t="array" aca="1" ref="T86" ca="1">ROUND(IF($M86="Y",VLOOKUP($N86,INDIRECT($O$3),T$8,0)*INDIRECT($N$2),VLOOKUP($N86,INDIRECT($O$3),T$8,0)),IF(LEFT($C86,1)="N",3,0))</f>
        <v>36.667000000000002</v>
      </c>
      <c r="U86" s="362" cm="1">
        <f t="array" aca="1" ref="U86" ca="1">ROUND(IF($M86="Y",VLOOKUP($N86,INDIRECT($O$3),U$8,0)*INDIRECT($N$2),VLOOKUP($N86,INDIRECT($O$3),U$8,0)),IF(LEFT($C86,1)="N",3,0))</f>
        <v>38.502000000000002</v>
      </c>
      <c r="W86" s="363" t="str">
        <f t="shared" si="84"/>
        <v>Y</v>
      </c>
      <c r="X86" s="313" t="str">
        <f t="shared" si="85"/>
        <v>05665C</v>
      </c>
      <c r="Y86" s="364">
        <f t="shared" si="86"/>
        <v>207</v>
      </c>
      <c r="Z86" s="313" t="str">
        <f t="shared" si="87"/>
        <v xml:space="preserve">Inspector Utility Connections </v>
      </c>
      <c r="AA86" s="365">
        <f t="shared" ca="1" si="88"/>
        <v>31.672000000000001</v>
      </c>
      <c r="AB86" s="365">
        <f t="shared" ca="1" si="89"/>
        <v>33.259</v>
      </c>
      <c r="AC86" s="365">
        <f t="shared" ca="1" si="90"/>
        <v>34.920999999999999</v>
      </c>
      <c r="AD86" s="365">
        <f t="shared" ca="1" si="91"/>
        <v>36.667000000000002</v>
      </c>
      <c r="AE86" s="365">
        <f t="shared" ca="1" si="92"/>
        <v>38.502000000000002</v>
      </c>
    </row>
    <row r="87" spans="1:31">
      <c r="A87" s="357" t="s">
        <v>200</v>
      </c>
      <c r="B87" s="358" t="s">
        <v>94</v>
      </c>
      <c r="C87" s="357" t="s">
        <v>43</v>
      </c>
      <c r="D87" s="407" t="s">
        <v>201</v>
      </c>
      <c r="E87" s="357">
        <v>363</v>
      </c>
      <c r="F87" s="357">
        <v>8</v>
      </c>
      <c r="G87" s="360">
        <f t="shared" ca="1" si="76"/>
        <v>34.450000000000003</v>
      </c>
      <c r="H87" s="360">
        <f t="shared" ca="1" si="77"/>
        <v>36.173000000000002</v>
      </c>
      <c r="I87" s="360">
        <f t="shared" ca="1" si="78"/>
        <v>37.981000000000002</v>
      </c>
      <c r="J87" s="360">
        <f t="shared" ca="1" si="79"/>
        <v>39.880000000000003</v>
      </c>
      <c r="K87" s="360">
        <f t="shared" ca="1" si="80"/>
        <v>41.875999999999998</v>
      </c>
      <c r="L87" s="321"/>
      <c r="M87" s="293" t="s">
        <v>588</v>
      </c>
      <c r="N87" s="289" t="str">
        <f t="shared" si="81"/>
        <v>05690C</v>
      </c>
      <c r="O87" s="361" t="str">
        <f t="shared" si="82"/>
        <v>099</v>
      </c>
      <c r="P87" s="290" t="str">
        <f t="shared" si="83"/>
        <v xml:space="preserve">Inspector Zoning II </v>
      </c>
      <c r="Q87" s="362" cm="1">
        <f t="array" aca="1" ref="Q87" ca="1">ROUND(IF($M87="Y",VLOOKUP($N87,INDIRECT($O$3),Q$8,0)*INDIRECT($N$2),VLOOKUP($N87,INDIRECT($O$3),Q$8,0)),IF(LEFT($C87,1)="N",3,0))</f>
        <v>34.450000000000003</v>
      </c>
      <c r="R87" s="362" cm="1">
        <f t="array" aca="1" ref="R87" ca="1">ROUND(IF($M87="Y",VLOOKUP($N87,INDIRECT($O$3),R$8,0)*INDIRECT($N$2),VLOOKUP($N87,INDIRECT($O$3),R$8,0)),IF(LEFT($C87,1)="N",3,0))</f>
        <v>36.173000000000002</v>
      </c>
      <c r="S87" s="362" cm="1">
        <f t="array" aca="1" ref="S87" ca="1">ROUND(IF($M87="Y",VLOOKUP($N87,INDIRECT($O$3),S$8,0)*INDIRECT($N$2),VLOOKUP($N87,INDIRECT($O$3),S$8,0)),IF(LEFT($C87,1)="N",3,0))</f>
        <v>37.981000000000002</v>
      </c>
      <c r="T87" s="362" cm="1">
        <f t="array" aca="1" ref="T87" ca="1">ROUND(IF($M87="Y",VLOOKUP($N87,INDIRECT($O$3),T$8,0)*INDIRECT($N$2),VLOOKUP($N87,INDIRECT($O$3),T$8,0)),IF(LEFT($C87,1)="N",3,0))</f>
        <v>39.880000000000003</v>
      </c>
      <c r="U87" s="362" cm="1">
        <f t="array" aca="1" ref="U87" ca="1">ROUND(IF($M87="Y",VLOOKUP($N87,INDIRECT($O$3),U$8,0)*INDIRECT($N$2),VLOOKUP($N87,INDIRECT($O$3),U$8,0)),IF(LEFT($C87,1)="N",3,0))</f>
        <v>41.875999999999998</v>
      </c>
      <c r="W87" s="363" t="str">
        <f t="shared" si="84"/>
        <v>Y</v>
      </c>
      <c r="X87" s="313" t="str">
        <f t="shared" si="85"/>
        <v>05690C</v>
      </c>
      <c r="Y87" s="364" t="str">
        <f t="shared" si="86"/>
        <v>099</v>
      </c>
      <c r="Z87" s="313" t="str">
        <f t="shared" si="87"/>
        <v xml:space="preserve">Inspector Zoning II </v>
      </c>
      <c r="AA87" s="365">
        <f t="shared" ca="1" si="88"/>
        <v>34.450000000000003</v>
      </c>
      <c r="AB87" s="365">
        <f t="shared" ca="1" si="89"/>
        <v>36.173000000000002</v>
      </c>
      <c r="AC87" s="365">
        <f t="shared" ca="1" si="90"/>
        <v>37.981000000000002</v>
      </c>
      <c r="AD87" s="365">
        <f t="shared" ca="1" si="91"/>
        <v>39.880000000000003</v>
      </c>
      <c r="AE87" s="365">
        <f t="shared" ca="1" si="92"/>
        <v>41.875999999999998</v>
      </c>
    </row>
    <row r="88" spans="1:31">
      <c r="A88" s="357" t="s">
        <v>202</v>
      </c>
      <c r="B88" s="358">
        <v>210</v>
      </c>
      <c r="C88" s="357" t="s">
        <v>43</v>
      </c>
      <c r="D88" s="407" t="s">
        <v>203</v>
      </c>
      <c r="E88" s="357">
        <v>288</v>
      </c>
      <c r="F88" s="357">
        <v>6</v>
      </c>
      <c r="G88" s="360">
        <f t="shared" ca="1" si="76"/>
        <v>28.818999999999999</v>
      </c>
      <c r="H88" s="360">
        <f t="shared" ca="1" si="77"/>
        <v>30.256</v>
      </c>
      <c r="I88" s="360">
        <f t="shared" ca="1" si="78"/>
        <v>31.771999999999998</v>
      </c>
      <c r="J88" s="360">
        <f t="shared" ca="1" si="79"/>
        <v>33.359000000000002</v>
      </c>
      <c r="K88" s="360">
        <f t="shared" ca="1" si="80"/>
        <v>35.027000000000001</v>
      </c>
      <c r="L88" s="321"/>
      <c r="M88" s="293" t="s">
        <v>588</v>
      </c>
      <c r="N88" s="289" t="str">
        <f t="shared" si="81"/>
        <v>10084C</v>
      </c>
      <c r="O88" s="361">
        <f t="shared" si="82"/>
        <v>210</v>
      </c>
      <c r="P88" s="290" t="str">
        <f t="shared" si="83"/>
        <v>IT Deskside Support Technician I</v>
      </c>
      <c r="Q88" s="362" cm="1">
        <f t="array" aca="1" ref="Q88" ca="1">ROUND(IF($M88="Y",VLOOKUP($N88,INDIRECT($O$3),Q$8,0)*INDIRECT($N$2),VLOOKUP($N88,INDIRECT($O$3),Q$8,0)),IF(LEFT($C88,1)="N",3,0))</f>
        <v>28.818999999999999</v>
      </c>
      <c r="R88" s="362" cm="1">
        <f t="array" aca="1" ref="R88" ca="1">ROUND(IF($M88="Y",VLOOKUP($N88,INDIRECT($O$3),R$8,0)*INDIRECT($N$2),VLOOKUP($N88,INDIRECT($O$3),R$8,0)),IF(LEFT($C88,1)="N",3,0))</f>
        <v>30.256</v>
      </c>
      <c r="S88" s="362" cm="1">
        <f t="array" aca="1" ref="S88" ca="1">ROUND(IF($M88="Y",VLOOKUP($N88,INDIRECT($O$3),S$8,0)*INDIRECT($N$2),VLOOKUP($N88,INDIRECT($O$3),S$8,0)),IF(LEFT($C88,1)="N",3,0))</f>
        <v>31.771999999999998</v>
      </c>
      <c r="T88" s="362" cm="1">
        <f t="array" aca="1" ref="T88" ca="1">ROUND(IF($M88="Y",VLOOKUP($N88,INDIRECT($O$3),T$8,0)*INDIRECT($N$2),VLOOKUP($N88,INDIRECT($O$3),T$8,0)),IF(LEFT($C88,1)="N",3,0))</f>
        <v>33.359000000000002</v>
      </c>
      <c r="U88" s="362" cm="1">
        <f t="array" aca="1" ref="U88" ca="1">ROUND(IF($M88="Y",VLOOKUP($N88,INDIRECT($O$3),U$8,0)*INDIRECT($N$2),VLOOKUP($N88,INDIRECT($O$3),U$8,0)),IF(LEFT($C88,1)="N",3,0))</f>
        <v>35.027000000000001</v>
      </c>
      <c r="W88" s="363" t="str">
        <f t="shared" si="84"/>
        <v>Y</v>
      </c>
      <c r="X88" s="313" t="str">
        <f t="shared" si="85"/>
        <v>10084C</v>
      </c>
      <c r="Y88" s="364">
        <f t="shared" si="86"/>
        <v>210</v>
      </c>
      <c r="Z88" s="313" t="str">
        <f t="shared" si="87"/>
        <v>IT Deskside Support Technician I</v>
      </c>
      <c r="AA88" s="365">
        <f t="shared" ca="1" si="88"/>
        <v>28.818999999999999</v>
      </c>
      <c r="AB88" s="365">
        <f t="shared" ca="1" si="89"/>
        <v>30.256</v>
      </c>
      <c r="AC88" s="365">
        <f t="shared" ca="1" si="90"/>
        <v>31.771999999999998</v>
      </c>
      <c r="AD88" s="365">
        <f t="shared" ca="1" si="91"/>
        <v>33.359000000000002</v>
      </c>
      <c r="AE88" s="365">
        <f t="shared" ca="1" si="92"/>
        <v>35.027000000000001</v>
      </c>
    </row>
    <row r="89" spans="1:31">
      <c r="A89" s="357" t="s">
        <v>204</v>
      </c>
      <c r="B89" s="358">
        <v>150</v>
      </c>
      <c r="C89" s="357" t="s">
        <v>43</v>
      </c>
      <c r="D89" s="407" t="s">
        <v>205</v>
      </c>
      <c r="E89" s="357">
        <v>323</v>
      </c>
      <c r="F89" s="357">
        <v>7</v>
      </c>
      <c r="G89" s="360">
        <f t="shared" ca="1" si="76"/>
        <v>31.018000000000001</v>
      </c>
      <c r="H89" s="360">
        <f t="shared" ca="1" si="77"/>
        <v>32.569000000000003</v>
      </c>
      <c r="I89" s="360">
        <f t="shared" ca="1" si="78"/>
        <v>34.198999999999998</v>
      </c>
      <c r="J89" s="360">
        <f t="shared" ca="1" si="79"/>
        <v>35.906999999999996</v>
      </c>
      <c r="K89" s="360">
        <f t="shared" ca="1" si="80"/>
        <v>37.704000000000001</v>
      </c>
      <c r="L89" s="321"/>
      <c r="M89" s="293" t="s">
        <v>588</v>
      </c>
      <c r="N89" s="289" t="str">
        <f t="shared" si="81"/>
        <v>10085C</v>
      </c>
      <c r="O89" s="361">
        <f t="shared" si="82"/>
        <v>150</v>
      </c>
      <c r="P89" s="290" t="str">
        <f t="shared" si="83"/>
        <v>IT Deskside Support Technician II</v>
      </c>
      <c r="Q89" s="362" cm="1">
        <f t="array" aca="1" ref="Q89" ca="1">ROUND(IF($M89="Y",VLOOKUP($N89,INDIRECT($O$3),Q$8,0)*INDIRECT($N$2),VLOOKUP($N89,INDIRECT($O$3),Q$8,0)),IF(LEFT($C89,1)="N",3,0))</f>
        <v>31.018000000000001</v>
      </c>
      <c r="R89" s="362" cm="1">
        <f t="array" aca="1" ref="R89" ca="1">ROUND(IF($M89="Y",VLOOKUP($N89,INDIRECT($O$3),R$8,0)*INDIRECT($N$2),VLOOKUP($N89,INDIRECT($O$3),R$8,0)),IF(LEFT($C89,1)="N",3,0))</f>
        <v>32.569000000000003</v>
      </c>
      <c r="S89" s="362" cm="1">
        <f t="array" aca="1" ref="S89" ca="1">ROUND(IF($M89="Y",VLOOKUP($N89,INDIRECT($O$3),S$8,0)*INDIRECT($N$2),VLOOKUP($N89,INDIRECT($O$3),S$8,0)),IF(LEFT($C89,1)="N",3,0))</f>
        <v>34.198999999999998</v>
      </c>
      <c r="T89" s="362" cm="1">
        <f t="array" aca="1" ref="T89" ca="1">ROUND(IF($M89="Y",VLOOKUP($N89,INDIRECT($O$3),T$8,0)*INDIRECT($N$2),VLOOKUP($N89,INDIRECT($O$3),T$8,0)),IF(LEFT($C89,1)="N",3,0))</f>
        <v>35.906999999999996</v>
      </c>
      <c r="U89" s="362" cm="1">
        <f t="array" aca="1" ref="U89" ca="1">ROUND(IF($M89="Y",VLOOKUP($N89,INDIRECT($O$3),U$8,0)*INDIRECT($N$2),VLOOKUP($N89,INDIRECT($O$3),U$8,0)),IF(LEFT($C89,1)="N",3,0))</f>
        <v>37.704000000000001</v>
      </c>
      <c r="W89" s="363" t="str">
        <f t="shared" si="84"/>
        <v>Y</v>
      </c>
      <c r="X89" s="313" t="str">
        <f t="shared" si="85"/>
        <v>10085C</v>
      </c>
      <c r="Y89" s="364">
        <f t="shared" si="86"/>
        <v>150</v>
      </c>
      <c r="Z89" s="313" t="str">
        <f t="shared" si="87"/>
        <v>IT Deskside Support Technician II</v>
      </c>
      <c r="AA89" s="365">
        <f t="shared" ca="1" si="88"/>
        <v>31.018000000000001</v>
      </c>
      <c r="AB89" s="365">
        <f t="shared" ca="1" si="89"/>
        <v>32.569000000000003</v>
      </c>
      <c r="AC89" s="365">
        <f t="shared" ca="1" si="90"/>
        <v>34.198999999999998</v>
      </c>
      <c r="AD89" s="365">
        <f t="shared" ca="1" si="91"/>
        <v>35.906999999999996</v>
      </c>
      <c r="AE89" s="365">
        <f t="shared" ca="1" si="92"/>
        <v>37.704000000000001</v>
      </c>
    </row>
    <row r="90" spans="1:31">
      <c r="A90" s="357" t="s">
        <v>658</v>
      </c>
      <c r="B90" s="358" t="s">
        <v>565</v>
      </c>
      <c r="C90" s="357" t="s">
        <v>43</v>
      </c>
      <c r="D90" s="407" t="s">
        <v>564</v>
      </c>
      <c r="E90" s="357">
        <v>366</v>
      </c>
      <c r="F90" s="357">
        <v>8</v>
      </c>
      <c r="G90" s="360">
        <f t="shared" ca="1" si="76"/>
        <v>33.938000000000002</v>
      </c>
      <c r="H90" s="360">
        <f t="shared" ca="1" si="77"/>
        <v>35.633000000000003</v>
      </c>
      <c r="I90" s="360">
        <f t="shared" ca="1" si="78"/>
        <v>37.415999999999997</v>
      </c>
      <c r="J90" s="360">
        <f t="shared" ca="1" si="79"/>
        <v>39.283999999999999</v>
      </c>
      <c r="K90" s="360">
        <f t="shared" ca="1" si="80"/>
        <v>41.249000000000002</v>
      </c>
      <c r="L90" s="321"/>
      <c r="M90" s="293" t="s">
        <v>588</v>
      </c>
      <c r="N90" s="289" t="str">
        <f t="shared" si="81"/>
        <v>59416C</v>
      </c>
      <c r="O90" s="361" t="str">
        <f t="shared" si="82"/>
        <v>123</v>
      </c>
      <c r="P90" s="290" t="str">
        <f t="shared" si="83"/>
        <v>IT Deskside Support Technician III</v>
      </c>
      <c r="Q90" s="362" cm="1">
        <f t="array" aca="1" ref="Q90" ca="1">ROUND(IF($M90="Y",VLOOKUP($N90,INDIRECT($O$3),Q$8,0)*INDIRECT($N$2),VLOOKUP($N90,INDIRECT($O$3),Q$8,0)),IF(LEFT($C90,1)="N",3,0))</f>
        <v>33.938000000000002</v>
      </c>
      <c r="R90" s="362" cm="1">
        <f t="array" aca="1" ref="R90" ca="1">ROUND(IF($M90="Y",VLOOKUP($N90,INDIRECT($O$3),R$8,0)*INDIRECT($N$2),VLOOKUP($N90,INDIRECT($O$3),R$8,0)),IF(LEFT($C90,1)="N",3,0))</f>
        <v>35.633000000000003</v>
      </c>
      <c r="S90" s="362" cm="1">
        <f t="array" aca="1" ref="S90" ca="1">ROUND(IF($M90="Y",VLOOKUP($N90,INDIRECT($O$3),S$8,0)*INDIRECT($N$2),VLOOKUP($N90,INDIRECT($O$3),S$8,0)),IF(LEFT($C90,1)="N",3,0))</f>
        <v>37.415999999999997</v>
      </c>
      <c r="T90" s="362" cm="1">
        <f t="array" aca="1" ref="T90" ca="1">ROUND(IF($M90="Y",VLOOKUP($N90,INDIRECT($O$3),T$8,0)*INDIRECT($N$2),VLOOKUP($N90,INDIRECT($O$3),T$8,0)),IF(LEFT($C90,1)="N",3,0))</f>
        <v>39.283999999999999</v>
      </c>
      <c r="U90" s="362" cm="1">
        <f t="array" aca="1" ref="U90" ca="1">ROUND(IF($M90="Y",VLOOKUP($N90,INDIRECT($O$3),U$8,0)*INDIRECT($N$2),VLOOKUP($N90,INDIRECT($O$3),U$8,0)),IF(LEFT($C90,1)="N",3,0))</f>
        <v>41.249000000000002</v>
      </c>
      <c r="W90" s="363" t="str">
        <f t="shared" si="84"/>
        <v>Y</v>
      </c>
      <c r="X90" s="313" t="str">
        <f t="shared" si="85"/>
        <v>59416C</v>
      </c>
      <c r="Y90" s="364" t="str">
        <f t="shared" si="86"/>
        <v>123</v>
      </c>
      <c r="Z90" s="313" t="str">
        <f t="shared" si="87"/>
        <v>IT Deskside Support Technician III</v>
      </c>
      <c r="AA90" s="365">
        <f t="shared" ca="1" si="88"/>
        <v>33.938000000000002</v>
      </c>
      <c r="AB90" s="365">
        <f t="shared" ca="1" si="89"/>
        <v>35.633000000000003</v>
      </c>
      <c r="AC90" s="365">
        <f t="shared" ca="1" si="90"/>
        <v>37.415999999999997</v>
      </c>
      <c r="AD90" s="365">
        <f t="shared" ca="1" si="91"/>
        <v>39.283999999999999</v>
      </c>
      <c r="AE90" s="365">
        <f t="shared" ca="1" si="92"/>
        <v>41.249000000000002</v>
      </c>
    </row>
    <row r="91" spans="1:31">
      <c r="A91" s="357" t="s">
        <v>474</v>
      </c>
      <c r="B91" s="358">
        <v>122</v>
      </c>
      <c r="C91" s="357" t="s">
        <v>43</v>
      </c>
      <c r="D91" s="407" t="s">
        <v>467</v>
      </c>
      <c r="E91" s="357">
        <v>333</v>
      </c>
      <c r="F91" s="357">
        <v>7</v>
      </c>
      <c r="G91" s="360">
        <f t="shared" ca="1" si="76"/>
        <v>31.673999999999999</v>
      </c>
      <c r="H91" s="360">
        <f t="shared" ca="1" si="77"/>
        <v>33.259</v>
      </c>
      <c r="I91" s="360">
        <f t="shared" ca="1" si="78"/>
        <v>34.920999999999999</v>
      </c>
      <c r="J91" s="360">
        <f t="shared" ca="1" si="79"/>
        <v>36.667000000000002</v>
      </c>
      <c r="K91" s="360">
        <f t="shared" ca="1" si="80"/>
        <v>38.502000000000002</v>
      </c>
      <c r="L91" s="321"/>
      <c r="M91" s="293" t="s">
        <v>588</v>
      </c>
      <c r="N91" s="289" t="str">
        <f t="shared" si="81"/>
        <v>52925C</v>
      </c>
      <c r="O91" s="361">
        <f t="shared" si="82"/>
        <v>122</v>
      </c>
      <c r="P91" s="290" t="str">
        <f t="shared" si="83"/>
        <v>IT Security Specialist I</v>
      </c>
      <c r="Q91" s="362" cm="1">
        <f t="array" aca="1" ref="Q91" ca="1">ROUND(IF($M91="Y",VLOOKUP($N91,INDIRECT($O$3),Q$8,0)*INDIRECT($N$2),VLOOKUP($N91,INDIRECT($O$3),Q$8,0)),IF(LEFT($C91,1)="N",3,0))</f>
        <v>31.673999999999999</v>
      </c>
      <c r="R91" s="362" cm="1">
        <f t="array" aca="1" ref="R91" ca="1">ROUND(IF($M91="Y",VLOOKUP($N91,INDIRECT($O$3),R$8,0)*INDIRECT($N$2),VLOOKUP($N91,INDIRECT($O$3),R$8,0)),IF(LEFT($C91,1)="N",3,0))</f>
        <v>33.259</v>
      </c>
      <c r="S91" s="362" cm="1">
        <f t="array" aca="1" ref="S91" ca="1">ROUND(IF($M91="Y",VLOOKUP($N91,INDIRECT($O$3),S$8,0)*INDIRECT($N$2),VLOOKUP($N91,INDIRECT($O$3),S$8,0)),IF(LEFT($C91,1)="N",3,0))</f>
        <v>34.920999999999999</v>
      </c>
      <c r="T91" s="362" cm="1">
        <f t="array" aca="1" ref="T91" ca="1">ROUND(IF($M91="Y",VLOOKUP($N91,INDIRECT($O$3),T$8,0)*INDIRECT($N$2),VLOOKUP($N91,INDIRECT($O$3),T$8,0)),IF(LEFT($C91,1)="N",3,0))</f>
        <v>36.667000000000002</v>
      </c>
      <c r="U91" s="362" cm="1">
        <f t="array" aca="1" ref="U91" ca="1">ROUND(IF($M91="Y",VLOOKUP($N91,INDIRECT($O$3),U$8,0)*INDIRECT($N$2),VLOOKUP($N91,INDIRECT($O$3),U$8,0)),IF(LEFT($C91,1)="N",3,0))</f>
        <v>38.502000000000002</v>
      </c>
      <c r="W91" s="363" t="str">
        <f t="shared" si="84"/>
        <v>Y</v>
      </c>
      <c r="X91" s="313" t="str">
        <f t="shared" si="85"/>
        <v>52925C</v>
      </c>
      <c r="Y91" s="364">
        <f t="shared" si="86"/>
        <v>122</v>
      </c>
      <c r="Z91" s="313" t="str">
        <f t="shared" si="87"/>
        <v>IT Security Specialist I</v>
      </c>
      <c r="AA91" s="365">
        <f t="shared" ca="1" si="88"/>
        <v>31.673999999999999</v>
      </c>
      <c r="AB91" s="365">
        <f t="shared" ca="1" si="89"/>
        <v>33.259</v>
      </c>
      <c r="AC91" s="365">
        <f t="shared" ca="1" si="90"/>
        <v>34.920999999999999</v>
      </c>
      <c r="AD91" s="365">
        <f t="shared" ca="1" si="91"/>
        <v>36.667000000000002</v>
      </c>
      <c r="AE91" s="365">
        <f t="shared" ca="1" si="92"/>
        <v>38.502000000000002</v>
      </c>
    </row>
    <row r="92" spans="1:31">
      <c r="A92" s="357" t="s">
        <v>473</v>
      </c>
      <c r="B92" s="358">
        <v>123</v>
      </c>
      <c r="C92" s="357" t="s">
        <v>43</v>
      </c>
      <c r="D92" s="407" t="s">
        <v>468</v>
      </c>
      <c r="E92" s="357">
        <v>363</v>
      </c>
      <c r="F92" s="357">
        <v>8</v>
      </c>
      <c r="G92" s="360">
        <f t="shared" ca="1" si="76"/>
        <v>33.938000000000002</v>
      </c>
      <c r="H92" s="360">
        <f t="shared" ca="1" si="77"/>
        <v>35.633000000000003</v>
      </c>
      <c r="I92" s="360">
        <f t="shared" ca="1" si="78"/>
        <v>37.415999999999997</v>
      </c>
      <c r="J92" s="360">
        <f t="shared" ca="1" si="79"/>
        <v>39.283999999999999</v>
      </c>
      <c r="K92" s="360">
        <f t="shared" ca="1" si="80"/>
        <v>41.249000000000002</v>
      </c>
      <c r="L92" s="321"/>
      <c r="M92" s="293" t="s">
        <v>588</v>
      </c>
      <c r="N92" s="289" t="str">
        <f t="shared" si="81"/>
        <v>52926C</v>
      </c>
      <c r="O92" s="361">
        <f t="shared" si="82"/>
        <v>123</v>
      </c>
      <c r="P92" s="290" t="str">
        <f t="shared" si="83"/>
        <v>IT Security Specialist II</v>
      </c>
      <c r="Q92" s="362" cm="1">
        <f t="array" aca="1" ref="Q92" ca="1">ROUND(IF($M92="Y",VLOOKUP($N92,INDIRECT($O$3),Q$8,0)*INDIRECT($N$2),VLOOKUP($N92,INDIRECT($O$3),Q$8,0)),IF(LEFT($C92,1)="N",3,0))</f>
        <v>33.938000000000002</v>
      </c>
      <c r="R92" s="362" cm="1">
        <f t="array" aca="1" ref="R92" ca="1">ROUND(IF($M92="Y",VLOOKUP($N92,INDIRECT($O$3),R$8,0)*INDIRECT($N$2),VLOOKUP($N92,INDIRECT($O$3),R$8,0)),IF(LEFT($C92,1)="N",3,0))</f>
        <v>35.633000000000003</v>
      </c>
      <c r="S92" s="362" cm="1">
        <f t="array" aca="1" ref="S92" ca="1">ROUND(IF($M92="Y",VLOOKUP($N92,INDIRECT($O$3),S$8,0)*INDIRECT($N$2),VLOOKUP($N92,INDIRECT($O$3),S$8,0)),IF(LEFT($C92,1)="N",3,0))</f>
        <v>37.415999999999997</v>
      </c>
      <c r="T92" s="362" cm="1">
        <f t="array" aca="1" ref="T92" ca="1">ROUND(IF($M92="Y",VLOOKUP($N92,INDIRECT($O$3),T$8,0)*INDIRECT($N$2),VLOOKUP($N92,INDIRECT($O$3),T$8,0)),IF(LEFT($C92,1)="N",3,0))</f>
        <v>39.283999999999999</v>
      </c>
      <c r="U92" s="362" cm="1">
        <f t="array" aca="1" ref="U92" ca="1">ROUND(IF($M92="Y",VLOOKUP($N92,INDIRECT($O$3),U$8,0)*INDIRECT($N$2),VLOOKUP($N92,INDIRECT($O$3),U$8,0)),IF(LEFT($C92,1)="N",3,0))</f>
        <v>41.249000000000002</v>
      </c>
      <c r="W92" s="363" t="str">
        <f t="shared" si="84"/>
        <v>Y</v>
      </c>
      <c r="X92" s="313" t="str">
        <f t="shared" si="85"/>
        <v>52926C</v>
      </c>
      <c r="Y92" s="364">
        <f t="shared" si="86"/>
        <v>123</v>
      </c>
      <c r="Z92" s="313" t="str">
        <f t="shared" si="87"/>
        <v>IT Security Specialist II</v>
      </c>
      <c r="AA92" s="365">
        <f t="shared" ca="1" si="88"/>
        <v>33.938000000000002</v>
      </c>
      <c r="AB92" s="365">
        <f t="shared" ca="1" si="89"/>
        <v>35.633000000000003</v>
      </c>
      <c r="AC92" s="365">
        <f t="shared" ca="1" si="90"/>
        <v>37.415999999999997</v>
      </c>
      <c r="AD92" s="365">
        <f t="shared" ca="1" si="91"/>
        <v>39.283999999999999</v>
      </c>
      <c r="AE92" s="365">
        <f t="shared" ca="1" si="92"/>
        <v>41.249000000000002</v>
      </c>
    </row>
    <row r="93" spans="1:31">
      <c r="A93" s="357" t="s">
        <v>206</v>
      </c>
      <c r="B93" s="358">
        <v>130</v>
      </c>
      <c r="C93" s="357" t="s">
        <v>43</v>
      </c>
      <c r="D93" s="407" t="s">
        <v>207</v>
      </c>
      <c r="E93" s="357">
        <v>265</v>
      </c>
      <c r="F93" s="357">
        <v>5</v>
      </c>
      <c r="G93" s="360">
        <f t="shared" ca="1" si="76"/>
        <v>26.105</v>
      </c>
      <c r="H93" s="360">
        <f t="shared" ca="1" si="77"/>
        <v>27.413</v>
      </c>
      <c r="I93" s="360">
        <f t="shared" ca="1" si="78"/>
        <v>28.780999999999999</v>
      </c>
      <c r="J93" s="360">
        <f t="shared" ca="1" si="79"/>
        <v>30.221</v>
      </c>
      <c r="K93" s="360">
        <f t="shared" ca="1" si="80"/>
        <v>31.731999999999999</v>
      </c>
      <c r="L93" s="321"/>
      <c r="M93" s="293" t="s">
        <v>588</v>
      </c>
      <c r="N93" s="289" t="str">
        <f t="shared" si="81"/>
        <v>10086C</v>
      </c>
      <c r="O93" s="361">
        <f t="shared" si="82"/>
        <v>130</v>
      </c>
      <c r="P93" s="290" t="str">
        <f t="shared" si="83"/>
        <v>IT Service Desk Agent I</v>
      </c>
      <c r="Q93" s="362" cm="1">
        <f t="array" aca="1" ref="Q93" ca="1">ROUND(IF($M93="Y",VLOOKUP($N93,INDIRECT($O$3),Q$8,0)*INDIRECT($N$2),VLOOKUP($N93,INDIRECT($O$3),Q$8,0)),IF(LEFT($C93,1)="N",3,0))</f>
        <v>26.105</v>
      </c>
      <c r="R93" s="362" cm="1">
        <f t="array" aca="1" ref="R93" ca="1">ROUND(IF($M93="Y",VLOOKUP($N93,INDIRECT($O$3),R$8,0)*INDIRECT($N$2),VLOOKUP($N93,INDIRECT($O$3),R$8,0)),IF(LEFT($C93,1)="N",3,0))</f>
        <v>27.413</v>
      </c>
      <c r="S93" s="362" cm="1">
        <f t="array" aca="1" ref="S93" ca="1">ROUND(IF($M93="Y",VLOOKUP($N93,INDIRECT($O$3),S$8,0)*INDIRECT($N$2),VLOOKUP($N93,INDIRECT($O$3),S$8,0)),IF(LEFT($C93,1)="N",3,0))</f>
        <v>28.780999999999999</v>
      </c>
      <c r="T93" s="362" cm="1">
        <f t="array" aca="1" ref="T93" ca="1">ROUND(IF($M93="Y",VLOOKUP($N93,INDIRECT($O$3),T$8,0)*INDIRECT($N$2),VLOOKUP($N93,INDIRECT($O$3),T$8,0)),IF(LEFT($C93,1)="N",3,0))</f>
        <v>30.221</v>
      </c>
      <c r="U93" s="362" cm="1">
        <f t="array" aca="1" ref="U93" ca="1">ROUND(IF($M93="Y",VLOOKUP($N93,INDIRECT($O$3),U$8,0)*INDIRECT($N$2),VLOOKUP($N93,INDIRECT($O$3),U$8,0)),IF(LEFT($C93,1)="N",3,0))</f>
        <v>31.731999999999999</v>
      </c>
      <c r="W93" s="363" t="str">
        <f t="shared" si="84"/>
        <v>Y</v>
      </c>
      <c r="X93" s="313" t="str">
        <f t="shared" si="85"/>
        <v>10086C</v>
      </c>
      <c r="Y93" s="364">
        <f t="shared" si="86"/>
        <v>130</v>
      </c>
      <c r="Z93" s="313" t="str">
        <f t="shared" si="87"/>
        <v>IT Service Desk Agent I</v>
      </c>
      <c r="AA93" s="365">
        <f t="shared" ca="1" si="88"/>
        <v>26.105</v>
      </c>
      <c r="AB93" s="365">
        <f t="shared" ca="1" si="89"/>
        <v>27.413</v>
      </c>
      <c r="AC93" s="365">
        <f t="shared" ca="1" si="90"/>
        <v>28.780999999999999</v>
      </c>
      <c r="AD93" s="365">
        <f t="shared" ca="1" si="91"/>
        <v>30.221</v>
      </c>
      <c r="AE93" s="365">
        <f t="shared" ca="1" si="92"/>
        <v>31.731999999999999</v>
      </c>
    </row>
    <row r="94" spans="1:31">
      <c r="A94" s="357" t="s">
        <v>208</v>
      </c>
      <c r="B94" s="358">
        <v>210</v>
      </c>
      <c r="C94" s="357" t="s">
        <v>43</v>
      </c>
      <c r="D94" s="407" t="s">
        <v>209</v>
      </c>
      <c r="E94" s="357">
        <v>300</v>
      </c>
      <c r="F94" s="357">
        <v>6</v>
      </c>
      <c r="G94" s="360">
        <f t="shared" ca="1" si="76"/>
        <v>28.818999999999999</v>
      </c>
      <c r="H94" s="360">
        <f t="shared" ca="1" si="77"/>
        <v>30.256</v>
      </c>
      <c r="I94" s="360">
        <f t="shared" ca="1" si="78"/>
        <v>31.771999999999998</v>
      </c>
      <c r="J94" s="360">
        <f t="shared" ca="1" si="79"/>
        <v>33.359000000000002</v>
      </c>
      <c r="K94" s="360">
        <f t="shared" ca="1" si="80"/>
        <v>35.027000000000001</v>
      </c>
      <c r="L94" s="321"/>
      <c r="M94" s="293" t="s">
        <v>588</v>
      </c>
      <c r="N94" s="289" t="str">
        <f t="shared" si="81"/>
        <v>10087C</v>
      </c>
      <c r="O94" s="361">
        <f t="shared" si="82"/>
        <v>210</v>
      </c>
      <c r="P94" s="290" t="str">
        <f t="shared" si="83"/>
        <v>IT Service Desk Agent II</v>
      </c>
      <c r="Q94" s="362" cm="1">
        <f t="array" aca="1" ref="Q94" ca="1">ROUND(IF($M94="Y",VLOOKUP($N94,INDIRECT($O$3),Q$8,0)*INDIRECT($N$2),VLOOKUP($N94,INDIRECT($O$3),Q$8,0)),IF(LEFT($C94,1)="N",3,0))</f>
        <v>28.818999999999999</v>
      </c>
      <c r="R94" s="362" cm="1">
        <f t="array" aca="1" ref="R94" ca="1">ROUND(IF($M94="Y",VLOOKUP($N94,INDIRECT($O$3),R$8,0)*INDIRECT($N$2),VLOOKUP($N94,INDIRECT($O$3),R$8,0)),IF(LEFT($C94,1)="N",3,0))</f>
        <v>30.256</v>
      </c>
      <c r="S94" s="362" cm="1">
        <f t="array" aca="1" ref="S94" ca="1">ROUND(IF($M94="Y",VLOOKUP($N94,INDIRECT($O$3),S$8,0)*INDIRECT($N$2),VLOOKUP($N94,INDIRECT($O$3),S$8,0)),IF(LEFT($C94,1)="N",3,0))</f>
        <v>31.771999999999998</v>
      </c>
      <c r="T94" s="362" cm="1">
        <f t="array" aca="1" ref="T94" ca="1">ROUND(IF($M94="Y",VLOOKUP($N94,INDIRECT($O$3),T$8,0)*INDIRECT($N$2),VLOOKUP($N94,INDIRECT($O$3),T$8,0)),IF(LEFT($C94,1)="N",3,0))</f>
        <v>33.359000000000002</v>
      </c>
      <c r="U94" s="362" cm="1">
        <f t="array" aca="1" ref="U94" ca="1">ROUND(IF($M94="Y",VLOOKUP($N94,INDIRECT($O$3),U$8,0)*INDIRECT($N$2),VLOOKUP($N94,INDIRECT($O$3),U$8,0)),IF(LEFT($C94,1)="N",3,0))</f>
        <v>35.027000000000001</v>
      </c>
      <c r="W94" s="363" t="str">
        <f t="shared" si="84"/>
        <v>Y</v>
      </c>
      <c r="X94" s="313" t="str">
        <f t="shared" si="85"/>
        <v>10087C</v>
      </c>
      <c r="Y94" s="364">
        <f t="shared" si="86"/>
        <v>210</v>
      </c>
      <c r="Z94" s="313" t="str">
        <f t="shared" si="87"/>
        <v>IT Service Desk Agent II</v>
      </c>
      <c r="AA94" s="365">
        <f t="shared" ca="1" si="88"/>
        <v>28.818999999999999</v>
      </c>
      <c r="AB94" s="365">
        <f t="shared" ca="1" si="89"/>
        <v>30.256</v>
      </c>
      <c r="AC94" s="365">
        <f t="shared" ca="1" si="90"/>
        <v>31.771999999999998</v>
      </c>
      <c r="AD94" s="365">
        <f t="shared" ca="1" si="91"/>
        <v>33.359000000000002</v>
      </c>
      <c r="AE94" s="365">
        <f t="shared" ca="1" si="92"/>
        <v>35.027000000000001</v>
      </c>
    </row>
    <row r="95" spans="1:31">
      <c r="A95" s="357" t="s">
        <v>210</v>
      </c>
      <c r="B95" s="358">
        <v>201</v>
      </c>
      <c r="C95" s="357" t="s">
        <v>43</v>
      </c>
      <c r="D95" s="407" t="s">
        <v>211</v>
      </c>
      <c r="E95" s="357">
        <v>235</v>
      </c>
      <c r="F95" s="357">
        <v>5</v>
      </c>
      <c r="G95" s="360">
        <f t="shared" ca="1" si="76"/>
        <v>20.773</v>
      </c>
      <c r="H95" s="360">
        <f t="shared" ca="1" si="77"/>
        <v>21.811</v>
      </c>
      <c r="I95" s="360">
        <f t="shared" ca="1" si="78"/>
        <v>22.902000000000001</v>
      </c>
      <c r="J95" s="360">
        <f t="shared" ca="1" si="79"/>
        <v>24.047000000000001</v>
      </c>
      <c r="K95" s="360">
        <f t="shared" ca="1" si="80"/>
        <v>25.248000000000001</v>
      </c>
      <c r="L95" s="321"/>
      <c r="M95" s="293" t="s">
        <v>588</v>
      </c>
      <c r="N95" s="289" t="str">
        <f t="shared" si="81"/>
        <v>05910C</v>
      </c>
      <c r="O95" s="361">
        <f t="shared" si="82"/>
        <v>201</v>
      </c>
      <c r="P95" s="290" t="str">
        <f t="shared" si="83"/>
        <v xml:space="preserve">Laboratory Tech Seasonal </v>
      </c>
      <c r="Q95" s="362" cm="1">
        <f t="array" aca="1" ref="Q95" ca="1">ROUND(IF($M95="Y",VLOOKUP($N95,INDIRECT($O$3),Q$8,0)*INDIRECT($N$2),VLOOKUP($N95,INDIRECT($O$3),Q$8,0)),IF(LEFT($C95,1)="N",3,0))</f>
        <v>20.773</v>
      </c>
      <c r="R95" s="362" cm="1">
        <f t="array" aca="1" ref="R95" ca="1">ROUND(IF($M95="Y",VLOOKUP($N95,INDIRECT($O$3),R$8,0)*INDIRECT($N$2),VLOOKUP($N95,INDIRECT($O$3),R$8,0)),IF(LEFT($C95,1)="N",3,0))</f>
        <v>21.811</v>
      </c>
      <c r="S95" s="362" cm="1">
        <f t="array" aca="1" ref="S95" ca="1">ROUND(IF($M95="Y",VLOOKUP($N95,INDIRECT($O$3),S$8,0)*INDIRECT($N$2),VLOOKUP($N95,INDIRECT($O$3),S$8,0)),IF(LEFT($C95,1)="N",3,0))</f>
        <v>22.902000000000001</v>
      </c>
      <c r="T95" s="362" cm="1">
        <f t="array" aca="1" ref="T95" ca="1">ROUND(IF($M95="Y",VLOOKUP($N95,INDIRECT($O$3),T$8,0)*INDIRECT($N$2),VLOOKUP($N95,INDIRECT($O$3),T$8,0)),IF(LEFT($C95,1)="N",3,0))</f>
        <v>24.047000000000001</v>
      </c>
      <c r="U95" s="362" cm="1">
        <f t="array" aca="1" ref="U95" ca="1">ROUND(IF($M95="Y",VLOOKUP($N95,INDIRECT($O$3),U$8,0)*INDIRECT($N$2),VLOOKUP($N95,INDIRECT($O$3),U$8,0)),IF(LEFT($C95,1)="N",3,0))</f>
        <v>25.248000000000001</v>
      </c>
      <c r="W95" s="363" t="str">
        <f t="shared" si="84"/>
        <v>Y</v>
      </c>
      <c r="X95" s="313" t="str">
        <f t="shared" si="85"/>
        <v>05910C</v>
      </c>
      <c r="Y95" s="364">
        <f t="shared" si="86"/>
        <v>201</v>
      </c>
      <c r="Z95" s="313" t="str">
        <f t="shared" si="87"/>
        <v xml:space="preserve">Laboratory Tech Seasonal </v>
      </c>
      <c r="AA95" s="365">
        <f t="shared" ca="1" si="88"/>
        <v>20.773</v>
      </c>
      <c r="AB95" s="365">
        <f t="shared" ca="1" si="89"/>
        <v>21.811</v>
      </c>
      <c r="AC95" s="365">
        <f t="shared" ca="1" si="90"/>
        <v>22.902000000000001</v>
      </c>
      <c r="AD95" s="365">
        <f t="shared" ca="1" si="91"/>
        <v>24.047000000000001</v>
      </c>
      <c r="AE95" s="365">
        <f t="shared" ca="1" si="92"/>
        <v>25.248000000000001</v>
      </c>
    </row>
    <row r="96" spans="1:31">
      <c r="A96" s="357" t="s">
        <v>212</v>
      </c>
      <c r="B96" s="358" t="s">
        <v>213</v>
      </c>
      <c r="C96" s="357" t="s">
        <v>43</v>
      </c>
      <c r="D96" s="407" t="s">
        <v>214</v>
      </c>
      <c r="E96" s="357">
        <v>235</v>
      </c>
      <c r="F96" s="357">
        <v>5</v>
      </c>
      <c r="G96" s="360">
        <f t="shared" ca="1" si="76"/>
        <v>25.966000000000001</v>
      </c>
      <c r="H96" s="360">
        <f t="shared" ca="1" si="77"/>
        <v>27.265000000000001</v>
      </c>
      <c r="I96" s="360">
        <f t="shared" ca="1" si="78"/>
        <v>28.626999999999999</v>
      </c>
      <c r="J96" s="360">
        <f t="shared" ca="1" si="79"/>
        <v>30.059000000000001</v>
      </c>
      <c r="K96" s="360">
        <f t="shared" ca="1" si="80"/>
        <v>31.562999999999999</v>
      </c>
      <c r="L96" s="321"/>
      <c r="M96" s="293" t="s">
        <v>588</v>
      </c>
      <c r="N96" s="289" t="str">
        <f t="shared" si="81"/>
        <v>05920C</v>
      </c>
      <c r="O96" s="361" t="str">
        <f t="shared" si="82"/>
        <v>073</v>
      </c>
      <c r="P96" s="290" t="str">
        <f t="shared" si="83"/>
        <v xml:space="preserve">Laboratory Technician </v>
      </c>
      <c r="Q96" s="362" cm="1">
        <f t="array" aca="1" ref="Q96" ca="1">ROUND(IF($M96="Y",VLOOKUP($N96,INDIRECT($O$3),Q$8,0)*INDIRECT($N$2),VLOOKUP($N96,INDIRECT($O$3),Q$8,0)),IF(LEFT($C96,1)="N",3,0))</f>
        <v>25.966000000000001</v>
      </c>
      <c r="R96" s="362" cm="1">
        <f t="array" aca="1" ref="R96" ca="1">ROUND(IF($M96="Y",VLOOKUP($N96,INDIRECT($O$3),R$8,0)*INDIRECT($N$2),VLOOKUP($N96,INDIRECT($O$3),R$8,0)),IF(LEFT($C96,1)="N",3,0))</f>
        <v>27.265000000000001</v>
      </c>
      <c r="S96" s="362" cm="1">
        <f t="array" aca="1" ref="S96" ca="1">ROUND(IF($M96="Y",VLOOKUP($N96,INDIRECT($O$3),S$8,0)*INDIRECT($N$2),VLOOKUP($N96,INDIRECT($O$3),S$8,0)),IF(LEFT($C96,1)="N",3,0))</f>
        <v>28.626999999999999</v>
      </c>
      <c r="T96" s="362" cm="1">
        <f t="array" aca="1" ref="T96" ca="1">ROUND(IF($M96="Y",VLOOKUP($N96,INDIRECT($O$3),T$8,0)*INDIRECT($N$2),VLOOKUP($N96,INDIRECT($O$3),T$8,0)),IF(LEFT($C96,1)="N",3,0))</f>
        <v>30.059000000000001</v>
      </c>
      <c r="U96" s="362" cm="1">
        <f t="array" aca="1" ref="U96" ca="1">ROUND(IF($M96="Y",VLOOKUP($N96,INDIRECT($O$3),U$8,0)*INDIRECT($N$2),VLOOKUP($N96,INDIRECT($O$3),U$8,0)),IF(LEFT($C96,1)="N",3,0))</f>
        <v>31.562999999999999</v>
      </c>
      <c r="W96" s="363" t="str">
        <f t="shared" si="84"/>
        <v>Y</v>
      </c>
      <c r="X96" s="313" t="str">
        <f t="shared" si="85"/>
        <v>05920C</v>
      </c>
      <c r="Y96" s="364" t="str">
        <f t="shared" si="86"/>
        <v>073</v>
      </c>
      <c r="Z96" s="313" t="str">
        <f t="shared" si="87"/>
        <v xml:space="preserve">Laboratory Technician </v>
      </c>
      <c r="AA96" s="365">
        <f t="shared" ca="1" si="88"/>
        <v>25.966000000000001</v>
      </c>
      <c r="AB96" s="365">
        <f t="shared" ca="1" si="89"/>
        <v>27.265000000000001</v>
      </c>
      <c r="AC96" s="365">
        <f t="shared" ca="1" si="90"/>
        <v>28.626999999999999</v>
      </c>
      <c r="AD96" s="365">
        <f t="shared" ca="1" si="91"/>
        <v>30.059000000000001</v>
      </c>
      <c r="AE96" s="365">
        <f t="shared" ca="1" si="92"/>
        <v>31.562999999999999</v>
      </c>
    </row>
    <row r="97" spans="1:31">
      <c r="A97" s="357" t="s">
        <v>215</v>
      </c>
      <c r="B97" s="358" t="s">
        <v>66</v>
      </c>
      <c r="C97" s="357" t="s">
        <v>43</v>
      </c>
      <c r="D97" s="407" t="s">
        <v>216</v>
      </c>
      <c r="E97" s="357">
        <v>330</v>
      </c>
      <c r="F97" s="357">
        <v>7</v>
      </c>
      <c r="G97" s="360">
        <f t="shared" ca="1" si="76"/>
        <v>30.58</v>
      </c>
      <c r="H97" s="360">
        <f t="shared" ca="1" si="77"/>
        <v>32.109000000000002</v>
      </c>
      <c r="I97" s="360">
        <f t="shared" ca="1" si="78"/>
        <v>33.715000000000003</v>
      </c>
      <c r="J97" s="360">
        <f t="shared" ca="1" si="79"/>
        <v>35.402000000000001</v>
      </c>
      <c r="K97" s="360">
        <f t="shared" ca="1" si="80"/>
        <v>37.170999999999999</v>
      </c>
      <c r="L97" s="321"/>
      <c r="M97" s="293" t="s">
        <v>588</v>
      </c>
      <c r="N97" s="289" t="str">
        <f t="shared" si="81"/>
        <v>05952C</v>
      </c>
      <c r="O97" s="361" t="str">
        <f t="shared" si="82"/>
        <v>064</v>
      </c>
      <c r="P97" s="290" t="str">
        <f t="shared" si="83"/>
        <v>Lead Code Compliance Specialist -Traffic</v>
      </c>
      <c r="Q97" s="362" cm="1">
        <f t="array" aca="1" ref="Q97" ca="1">ROUND(IF($M97="Y",VLOOKUP($N97,INDIRECT($O$3),Q$8,0)*INDIRECT($N$2),VLOOKUP($N97,INDIRECT($O$3),Q$8,0)),IF(LEFT($C97,1)="N",3,0))</f>
        <v>30.58</v>
      </c>
      <c r="R97" s="362" cm="1">
        <f t="array" aca="1" ref="R97" ca="1">ROUND(IF($M97="Y",VLOOKUP($N97,INDIRECT($O$3),R$8,0)*INDIRECT($N$2),VLOOKUP($N97,INDIRECT($O$3),R$8,0)),IF(LEFT($C97,1)="N",3,0))</f>
        <v>32.109000000000002</v>
      </c>
      <c r="S97" s="362" cm="1">
        <f t="array" aca="1" ref="S97" ca="1">ROUND(IF($M97="Y",VLOOKUP($N97,INDIRECT($O$3),S$8,0)*INDIRECT($N$2),VLOOKUP($N97,INDIRECT($O$3),S$8,0)),IF(LEFT($C97,1)="N",3,0))</f>
        <v>33.715000000000003</v>
      </c>
      <c r="T97" s="362" cm="1">
        <f t="array" aca="1" ref="T97" ca="1">ROUND(IF($M97="Y",VLOOKUP($N97,INDIRECT($O$3),T$8,0)*INDIRECT($N$2),VLOOKUP($N97,INDIRECT($O$3),T$8,0)),IF(LEFT($C97,1)="N",3,0))</f>
        <v>35.402000000000001</v>
      </c>
      <c r="U97" s="362" cm="1">
        <f t="array" aca="1" ref="U97" ca="1">ROUND(IF($M97="Y",VLOOKUP($N97,INDIRECT($O$3),U$8,0)*INDIRECT($N$2),VLOOKUP($N97,INDIRECT($O$3),U$8,0)),IF(LEFT($C97,1)="N",3,0))</f>
        <v>37.170999999999999</v>
      </c>
      <c r="W97" s="363" t="str">
        <f t="shared" si="84"/>
        <v>Y</v>
      </c>
      <c r="X97" s="313" t="str">
        <f t="shared" si="85"/>
        <v>05952C</v>
      </c>
      <c r="Y97" s="364" t="str">
        <f t="shared" si="86"/>
        <v>064</v>
      </c>
      <c r="Z97" s="313" t="str">
        <f t="shared" si="87"/>
        <v>Lead Code Compliance Specialist -Traffic</v>
      </c>
      <c r="AA97" s="365">
        <f t="shared" ca="1" si="88"/>
        <v>30.58</v>
      </c>
      <c r="AB97" s="365">
        <f t="shared" ca="1" si="89"/>
        <v>32.109000000000002</v>
      </c>
      <c r="AC97" s="365">
        <f t="shared" ca="1" si="90"/>
        <v>33.715000000000003</v>
      </c>
      <c r="AD97" s="365">
        <f t="shared" ca="1" si="91"/>
        <v>35.402000000000001</v>
      </c>
      <c r="AE97" s="365">
        <f t="shared" ca="1" si="92"/>
        <v>37.170999999999999</v>
      </c>
    </row>
    <row r="98" spans="1:31">
      <c r="A98" s="357" t="s">
        <v>217</v>
      </c>
      <c r="B98" s="358" t="s">
        <v>218</v>
      </c>
      <c r="C98" s="357" t="s">
        <v>43</v>
      </c>
      <c r="D98" s="407" t="s">
        <v>219</v>
      </c>
      <c r="E98" s="357">
        <v>410</v>
      </c>
      <c r="F98" s="357">
        <v>9</v>
      </c>
      <c r="G98" s="360">
        <f t="shared" ca="1" si="76"/>
        <v>37.787999999999997</v>
      </c>
      <c r="H98" s="360">
        <f t="shared" ca="1" si="77"/>
        <v>39.677</v>
      </c>
      <c r="I98" s="360">
        <f t="shared" ca="1" si="78"/>
        <v>41.661999999999999</v>
      </c>
      <c r="J98" s="360">
        <f t="shared" ca="1" si="79"/>
        <v>43.743000000000002</v>
      </c>
      <c r="K98" s="360">
        <f t="shared" ca="1" si="80"/>
        <v>45.933</v>
      </c>
      <c r="L98" s="321"/>
      <c r="M98" s="293" t="s">
        <v>588</v>
      </c>
      <c r="N98" s="289" t="str">
        <f t="shared" si="81"/>
        <v>05985C</v>
      </c>
      <c r="O98" s="361" t="str">
        <f t="shared" si="82"/>
        <v>101</v>
      </c>
      <c r="P98" s="290" t="str">
        <f t="shared" si="83"/>
        <v xml:space="preserve">Lead Inspector Housing </v>
      </c>
      <c r="Q98" s="362" cm="1">
        <f t="array" aca="1" ref="Q98" ca="1">ROUND(IF($M98="Y",VLOOKUP($N98,INDIRECT($O$3),Q$8,0)*INDIRECT($N$2),VLOOKUP($N98,INDIRECT($O$3),Q$8,0)),IF(LEFT($C98,1)="N",3,0))</f>
        <v>37.787999999999997</v>
      </c>
      <c r="R98" s="362" cm="1">
        <f t="array" aca="1" ref="R98" ca="1">ROUND(IF($M98="Y",VLOOKUP($N98,INDIRECT($O$3),R$8,0)*INDIRECT($N$2),VLOOKUP($N98,INDIRECT($O$3),R$8,0)),IF(LEFT($C98,1)="N",3,0))</f>
        <v>39.677</v>
      </c>
      <c r="S98" s="362" cm="1">
        <f t="array" aca="1" ref="S98" ca="1">ROUND(IF($M98="Y",VLOOKUP($N98,INDIRECT($O$3),S$8,0)*INDIRECT($N$2),VLOOKUP($N98,INDIRECT($O$3),S$8,0)),IF(LEFT($C98,1)="N",3,0))</f>
        <v>41.661999999999999</v>
      </c>
      <c r="T98" s="362" cm="1">
        <f t="array" aca="1" ref="T98" ca="1">ROUND(IF($M98="Y",VLOOKUP($N98,INDIRECT($O$3),T$8,0)*INDIRECT($N$2),VLOOKUP($N98,INDIRECT($O$3),T$8,0)),IF(LEFT($C98,1)="N",3,0))</f>
        <v>43.743000000000002</v>
      </c>
      <c r="U98" s="362" cm="1">
        <f t="array" aca="1" ref="U98" ca="1">ROUND(IF($M98="Y",VLOOKUP($N98,INDIRECT($O$3),U$8,0)*INDIRECT($N$2),VLOOKUP($N98,INDIRECT($O$3),U$8,0)),IF(LEFT($C98,1)="N",3,0))</f>
        <v>45.933</v>
      </c>
      <c r="W98" s="363" t="str">
        <f t="shared" si="84"/>
        <v>Y</v>
      </c>
      <c r="X98" s="313" t="str">
        <f t="shared" si="85"/>
        <v>05985C</v>
      </c>
      <c r="Y98" s="364" t="str">
        <f t="shared" si="86"/>
        <v>101</v>
      </c>
      <c r="Z98" s="313" t="str">
        <f t="shared" si="87"/>
        <v xml:space="preserve">Lead Inspector Housing </v>
      </c>
      <c r="AA98" s="365">
        <f t="shared" ca="1" si="88"/>
        <v>37.787999999999997</v>
      </c>
      <c r="AB98" s="365">
        <f t="shared" ca="1" si="89"/>
        <v>39.677</v>
      </c>
      <c r="AC98" s="365">
        <f t="shared" ca="1" si="90"/>
        <v>41.661999999999999</v>
      </c>
      <c r="AD98" s="365">
        <f t="shared" ca="1" si="91"/>
        <v>43.743000000000002</v>
      </c>
      <c r="AE98" s="365">
        <f t="shared" ca="1" si="92"/>
        <v>45.933</v>
      </c>
    </row>
    <row r="99" spans="1:31">
      <c r="A99" s="357" t="s">
        <v>220</v>
      </c>
      <c r="B99" s="358">
        <v>101</v>
      </c>
      <c r="C99" s="357" t="s">
        <v>43</v>
      </c>
      <c r="D99" s="407" t="s">
        <v>453</v>
      </c>
      <c r="E99" s="357">
        <v>415</v>
      </c>
      <c r="F99" s="357">
        <v>9</v>
      </c>
      <c r="G99" s="360">
        <f t="shared" ca="1" si="76"/>
        <v>37.787999999999997</v>
      </c>
      <c r="H99" s="360">
        <f t="shared" ca="1" si="77"/>
        <v>39.677</v>
      </c>
      <c r="I99" s="360">
        <f t="shared" ca="1" si="78"/>
        <v>41.661999999999999</v>
      </c>
      <c r="J99" s="360">
        <f t="shared" ca="1" si="79"/>
        <v>43.743000000000002</v>
      </c>
      <c r="K99" s="360">
        <f t="shared" ca="1" si="80"/>
        <v>45.933</v>
      </c>
      <c r="L99" s="321"/>
      <c r="M99" s="293" t="s">
        <v>588</v>
      </c>
      <c r="N99" s="289" t="str">
        <f t="shared" si="81"/>
        <v>05995C</v>
      </c>
      <c r="O99" s="361">
        <f t="shared" si="82"/>
        <v>101</v>
      </c>
      <c r="P99" s="290" t="str">
        <f t="shared" si="83"/>
        <v>Lead Inspector Licenses &amp; Con Services</v>
      </c>
      <c r="Q99" s="362" cm="1">
        <f t="array" aca="1" ref="Q99" ca="1">ROUND(IF($M99="Y",VLOOKUP($N99,INDIRECT($O$3),Q$8,0)*INDIRECT($N$2),VLOOKUP($N99,INDIRECT($O$3),Q$8,0)),IF(LEFT($C99,1)="N",3,0))</f>
        <v>37.787999999999997</v>
      </c>
      <c r="R99" s="362" cm="1">
        <f t="array" aca="1" ref="R99" ca="1">ROUND(IF($M99="Y",VLOOKUP($N99,INDIRECT($O$3),R$8,0)*INDIRECT($N$2),VLOOKUP($N99,INDIRECT($O$3),R$8,0)),IF(LEFT($C99,1)="N",3,0))</f>
        <v>39.677</v>
      </c>
      <c r="S99" s="362" cm="1">
        <f t="array" aca="1" ref="S99" ca="1">ROUND(IF($M99="Y",VLOOKUP($N99,INDIRECT($O$3),S$8,0)*INDIRECT($N$2),VLOOKUP($N99,INDIRECT($O$3),S$8,0)),IF(LEFT($C99,1)="N",3,0))</f>
        <v>41.661999999999999</v>
      </c>
      <c r="T99" s="362" cm="1">
        <f t="array" aca="1" ref="T99" ca="1">ROUND(IF($M99="Y",VLOOKUP($N99,INDIRECT($O$3),T$8,0)*INDIRECT($N$2),VLOOKUP($N99,INDIRECT($O$3),T$8,0)),IF(LEFT($C99,1)="N",3,0))</f>
        <v>43.743000000000002</v>
      </c>
      <c r="U99" s="362" cm="1">
        <f t="array" aca="1" ref="U99" ca="1">ROUND(IF($M99="Y",VLOOKUP($N99,INDIRECT($O$3),U$8,0)*INDIRECT($N$2),VLOOKUP($N99,INDIRECT($O$3),U$8,0)),IF(LEFT($C99,1)="N",3,0))</f>
        <v>45.933</v>
      </c>
      <c r="W99" s="363" t="str">
        <f t="shared" si="84"/>
        <v>Y</v>
      </c>
      <c r="X99" s="313" t="str">
        <f t="shared" si="85"/>
        <v>05995C</v>
      </c>
      <c r="Y99" s="364">
        <f t="shared" si="86"/>
        <v>101</v>
      </c>
      <c r="Z99" s="313" t="str">
        <f t="shared" si="87"/>
        <v>Lead Inspector Licenses &amp; Con Services</v>
      </c>
      <c r="AA99" s="365">
        <f t="shared" ca="1" si="88"/>
        <v>37.787999999999997</v>
      </c>
      <c r="AB99" s="365">
        <f t="shared" ca="1" si="89"/>
        <v>39.677</v>
      </c>
      <c r="AC99" s="365">
        <f t="shared" ca="1" si="90"/>
        <v>41.661999999999999</v>
      </c>
      <c r="AD99" s="365">
        <f t="shared" ca="1" si="91"/>
        <v>43.743000000000002</v>
      </c>
      <c r="AE99" s="365">
        <f t="shared" ca="1" si="92"/>
        <v>45.933</v>
      </c>
    </row>
    <row r="100" spans="1:31">
      <c r="A100" s="357" t="s">
        <v>222</v>
      </c>
      <c r="B100" s="358">
        <v>101</v>
      </c>
      <c r="C100" s="357" t="s">
        <v>43</v>
      </c>
      <c r="D100" s="407" t="s">
        <v>455</v>
      </c>
      <c r="E100" s="357">
        <v>410</v>
      </c>
      <c r="F100" s="357">
        <v>9</v>
      </c>
      <c r="G100" s="360">
        <f t="shared" ca="1" si="76"/>
        <v>37.787999999999997</v>
      </c>
      <c r="H100" s="360">
        <f t="shared" ca="1" si="77"/>
        <v>39.677</v>
      </c>
      <c r="I100" s="360">
        <f t="shared" ca="1" si="78"/>
        <v>41.661999999999999</v>
      </c>
      <c r="J100" s="360">
        <f t="shared" ca="1" si="79"/>
        <v>43.743000000000002</v>
      </c>
      <c r="K100" s="360">
        <f t="shared" ca="1" si="80"/>
        <v>45.933</v>
      </c>
      <c r="L100" s="321"/>
      <c r="M100" s="293" t="s">
        <v>588</v>
      </c>
      <c r="N100" s="289" t="str">
        <f t="shared" si="81"/>
        <v>06005C</v>
      </c>
      <c r="O100" s="361">
        <f t="shared" si="82"/>
        <v>101</v>
      </c>
      <c r="P100" s="290" t="str">
        <f t="shared" si="83"/>
        <v>Lead Inspector Problem Properties</v>
      </c>
      <c r="Q100" s="362" cm="1">
        <f t="array" aca="1" ref="Q100" ca="1">ROUND(IF($M100="Y",VLOOKUP($N100,INDIRECT($O$3),Q$8,0)*INDIRECT($N$2),VLOOKUP($N100,INDIRECT($O$3),Q$8,0)),IF(LEFT($C100,1)="N",3,0))</f>
        <v>37.787999999999997</v>
      </c>
      <c r="R100" s="362" cm="1">
        <f t="array" aca="1" ref="R100" ca="1">ROUND(IF($M100="Y",VLOOKUP($N100,INDIRECT($O$3),R$8,0)*INDIRECT($N$2),VLOOKUP($N100,INDIRECT($O$3),R$8,0)),IF(LEFT($C100,1)="N",3,0))</f>
        <v>39.677</v>
      </c>
      <c r="S100" s="362" cm="1">
        <f t="array" aca="1" ref="S100" ca="1">ROUND(IF($M100="Y",VLOOKUP($N100,INDIRECT($O$3),S$8,0)*INDIRECT($N$2),VLOOKUP($N100,INDIRECT($O$3),S$8,0)),IF(LEFT($C100,1)="N",3,0))</f>
        <v>41.661999999999999</v>
      </c>
      <c r="T100" s="362" cm="1">
        <f t="array" aca="1" ref="T100" ca="1">ROUND(IF($M100="Y",VLOOKUP($N100,INDIRECT($O$3),T$8,0)*INDIRECT($N$2),VLOOKUP($N100,INDIRECT($O$3),T$8,0)),IF(LEFT($C100,1)="N",3,0))</f>
        <v>43.743000000000002</v>
      </c>
      <c r="U100" s="362" cm="1">
        <f t="array" aca="1" ref="U100" ca="1">ROUND(IF($M100="Y",VLOOKUP($N100,INDIRECT($O$3),U$8,0)*INDIRECT($N$2),VLOOKUP($N100,INDIRECT($O$3),U$8,0)),IF(LEFT($C100,1)="N",3,0))</f>
        <v>45.933</v>
      </c>
      <c r="W100" s="363" t="str">
        <f t="shared" si="84"/>
        <v>Y</v>
      </c>
      <c r="X100" s="313" t="str">
        <f t="shared" si="85"/>
        <v>06005C</v>
      </c>
      <c r="Y100" s="364">
        <f t="shared" si="86"/>
        <v>101</v>
      </c>
      <c r="Z100" s="313" t="str">
        <f t="shared" si="87"/>
        <v>Lead Inspector Problem Properties</v>
      </c>
      <c r="AA100" s="365">
        <f t="shared" ca="1" si="88"/>
        <v>37.787999999999997</v>
      </c>
      <c r="AB100" s="365">
        <f t="shared" ca="1" si="89"/>
        <v>39.677</v>
      </c>
      <c r="AC100" s="365">
        <f t="shared" ca="1" si="90"/>
        <v>41.661999999999999</v>
      </c>
      <c r="AD100" s="365">
        <f t="shared" ca="1" si="91"/>
        <v>43.743000000000002</v>
      </c>
      <c r="AE100" s="365">
        <f t="shared" ca="1" si="92"/>
        <v>45.933</v>
      </c>
    </row>
    <row r="101" spans="1:31">
      <c r="A101" s="357" t="s">
        <v>722</v>
      </c>
      <c r="B101" s="358" t="s">
        <v>66</v>
      </c>
      <c r="C101" s="357" t="s">
        <v>43</v>
      </c>
      <c r="D101" s="407" t="s">
        <v>721</v>
      </c>
      <c r="E101" s="357">
        <v>320</v>
      </c>
      <c r="F101" s="357">
        <v>7</v>
      </c>
      <c r="G101" s="360">
        <f t="shared" ref="G101" si="93">Q101</f>
        <v>30.58</v>
      </c>
      <c r="H101" s="360">
        <f t="shared" ref="H101" si="94">R101</f>
        <v>32.109000000000002</v>
      </c>
      <c r="I101" s="360">
        <f t="shared" ref="I101" si="95">S101</f>
        <v>33.715000000000003</v>
      </c>
      <c r="J101" s="360">
        <f t="shared" ref="J101" si="96">T101</f>
        <v>35.402000000000001</v>
      </c>
      <c r="K101" s="360">
        <f t="shared" ref="K101" si="97">U101</f>
        <v>37.170999999999999</v>
      </c>
      <c r="L101" s="321"/>
      <c r="M101" s="293" t="s">
        <v>588</v>
      </c>
      <c r="N101" s="289" t="str">
        <f t="shared" ref="N101" si="98">A101</f>
        <v>53087C</v>
      </c>
      <c r="O101" s="361" t="str">
        <f t="shared" ref="O101" si="99">B101</f>
        <v>064</v>
      </c>
      <c r="P101" s="290" t="str">
        <f t="shared" si="83"/>
        <v>Lead Utility Billing Specialist</v>
      </c>
      <c r="Q101" s="362">
        <v>30.58</v>
      </c>
      <c r="R101" s="362">
        <v>32.109000000000002</v>
      </c>
      <c r="S101" s="362">
        <v>33.715000000000003</v>
      </c>
      <c r="T101" s="362">
        <v>35.402000000000001</v>
      </c>
      <c r="U101" s="362">
        <v>37.170999999999999</v>
      </c>
      <c r="W101" s="363" t="str">
        <f t="shared" ref="W101" si="100">M101</f>
        <v>Y</v>
      </c>
      <c r="X101" s="313" t="str">
        <f t="shared" ref="X101" si="101">N101</f>
        <v>53087C</v>
      </c>
      <c r="Y101" s="364" t="str">
        <f t="shared" ref="Y101" si="102">O101</f>
        <v>064</v>
      </c>
      <c r="Z101" s="313" t="str">
        <f t="shared" si="87"/>
        <v>Lead Utility Billing Specialist</v>
      </c>
      <c r="AA101" s="365">
        <f t="shared" ref="AA101" si="103">IF(LEFT($C101,1)="N",Q101,ROUNDUP(Q101/2080,3))</f>
        <v>30.58</v>
      </c>
      <c r="AB101" s="365">
        <f t="shared" ref="AB101" si="104">IF(LEFT($C101,1)="N",R101,ROUNDUP(R101/2080,3))</f>
        <v>32.109000000000002</v>
      </c>
      <c r="AC101" s="365">
        <f t="shared" ref="AC101" si="105">IF(LEFT($C101,1)="N",S101,ROUNDUP(S101/2080,3))</f>
        <v>33.715000000000003</v>
      </c>
      <c r="AD101" s="365">
        <f t="shared" ref="AD101" si="106">IF(LEFT($C101,1)="N",T101,ROUNDUP(T101/2080,3))</f>
        <v>35.402000000000001</v>
      </c>
      <c r="AE101" s="365">
        <f t="shared" ref="AE101" si="107">IF(LEFT($C101,1)="N",U101,ROUNDUP(U101/2080,3))</f>
        <v>37.170999999999999</v>
      </c>
    </row>
    <row r="102" spans="1:31">
      <c r="A102" s="357" t="s">
        <v>224</v>
      </c>
      <c r="B102" s="358" t="s">
        <v>105</v>
      </c>
      <c r="C102" s="357" t="s">
        <v>43</v>
      </c>
      <c r="D102" s="407" t="s">
        <v>225</v>
      </c>
      <c r="E102" s="357">
        <v>280</v>
      </c>
      <c r="F102" s="357">
        <v>6</v>
      </c>
      <c r="G102" s="360">
        <f t="shared" ca="1" si="76"/>
        <v>27.216999999999999</v>
      </c>
      <c r="H102" s="360">
        <f t="shared" ca="1" si="77"/>
        <v>28.579000000000001</v>
      </c>
      <c r="I102" s="360">
        <f t="shared" ca="1" si="78"/>
        <v>30.006</v>
      </c>
      <c r="J102" s="360">
        <f t="shared" ca="1" si="79"/>
        <v>31.509</v>
      </c>
      <c r="K102" s="360">
        <f t="shared" ca="1" si="80"/>
        <v>33.082999999999998</v>
      </c>
      <c r="L102" s="321"/>
      <c r="M102" s="293" t="s">
        <v>588</v>
      </c>
      <c r="N102" s="289" t="str">
        <f t="shared" si="81"/>
        <v>06070C</v>
      </c>
      <c r="O102" s="361" t="str">
        <f t="shared" si="82"/>
        <v>076</v>
      </c>
      <c r="P102" s="290" t="str">
        <f t="shared" si="83"/>
        <v>Legal Secretary-C</v>
      </c>
      <c r="Q102" s="362" cm="1">
        <f t="array" aca="1" ref="Q102" ca="1">ROUND(IF($M102="Y",VLOOKUP($N102,INDIRECT($O$3),Q$8,0)*INDIRECT($N$2),VLOOKUP($N102,INDIRECT($O$3),Q$8,0)),IF(LEFT($C102,1)="N",3,0))</f>
        <v>27.216999999999999</v>
      </c>
      <c r="R102" s="362" cm="1">
        <f t="array" aca="1" ref="R102" ca="1">ROUND(IF($M102="Y",VLOOKUP($N102,INDIRECT($O$3),R$8,0)*INDIRECT($N$2),VLOOKUP($N102,INDIRECT($O$3),R$8,0)),IF(LEFT($C102,1)="N",3,0))</f>
        <v>28.579000000000001</v>
      </c>
      <c r="S102" s="362" cm="1">
        <f t="array" aca="1" ref="S102" ca="1">ROUND(IF($M102="Y",VLOOKUP($N102,INDIRECT($O$3),S$8,0)*INDIRECT($N$2),VLOOKUP($N102,INDIRECT($O$3),S$8,0)),IF(LEFT($C102,1)="N",3,0))</f>
        <v>30.006</v>
      </c>
      <c r="T102" s="362" cm="1">
        <f t="array" aca="1" ref="T102" ca="1">ROUND(IF($M102="Y",VLOOKUP($N102,INDIRECT($O$3),T$8,0)*INDIRECT($N$2),VLOOKUP($N102,INDIRECT($O$3),T$8,0)),IF(LEFT($C102,1)="N",3,0))</f>
        <v>31.509</v>
      </c>
      <c r="U102" s="362" cm="1">
        <f t="array" aca="1" ref="U102" ca="1">ROUND(IF($M102="Y",VLOOKUP($N102,INDIRECT($O$3),U$8,0)*INDIRECT($N$2),VLOOKUP($N102,INDIRECT($O$3),U$8,0)),IF(LEFT($C102,1)="N",3,0))</f>
        <v>33.082999999999998</v>
      </c>
      <c r="W102" s="363" t="str">
        <f t="shared" si="84"/>
        <v>Y</v>
      </c>
      <c r="X102" s="313" t="str">
        <f t="shared" si="85"/>
        <v>06070C</v>
      </c>
      <c r="Y102" s="364" t="str">
        <f t="shared" si="86"/>
        <v>076</v>
      </c>
      <c r="Z102" s="313" t="str">
        <f t="shared" si="87"/>
        <v>Legal Secretary-C</v>
      </c>
      <c r="AA102" s="365">
        <f t="shared" ca="1" si="88"/>
        <v>27.216999999999999</v>
      </c>
      <c r="AB102" s="365">
        <f t="shared" ca="1" si="89"/>
        <v>28.579000000000001</v>
      </c>
      <c r="AC102" s="365">
        <f t="shared" ca="1" si="90"/>
        <v>30.006</v>
      </c>
      <c r="AD102" s="365">
        <f t="shared" ca="1" si="91"/>
        <v>31.509</v>
      </c>
      <c r="AE102" s="365">
        <f t="shared" ca="1" si="92"/>
        <v>33.082999999999998</v>
      </c>
    </row>
    <row r="103" spans="1:31">
      <c r="A103" s="357" t="s">
        <v>226</v>
      </c>
      <c r="B103" s="358" t="s">
        <v>163</v>
      </c>
      <c r="C103" s="357" t="s">
        <v>43</v>
      </c>
      <c r="D103" s="407" t="s">
        <v>227</v>
      </c>
      <c r="E103" s="357">
        <v>253</v>
      </c>
      <c r="F103" s="357">
        <v>5</v>
      </c>
      <c r="G103" s="360">
        <f t="shared" ca="1" si="76"/>
        <v>24.96</v>
      </c>
      <c r="H103" s="360">
        <f t="shared" ca="1" si="77"/>
        <v>26.207000000000001</v>
      </c>
      <c r="I103" s="360">
        <f t="shared" ca="1" si="78"/>
        <v>27.518000000000001</v>
      </c>
      <c r="J103" s="360">
        <f t="shared" ca="1" si="79"/>
        <v>28.895</v>
      </c>
      <c r="K103" s="360">
        <f t="shared" ca="1" si="80"/>
        <v>30.338999999999999</v>
      </c>
      <c r="L103" s="321"/>
      <c r="M103" s="293" t="s">
        <v>588</v>
      </c>
      <c r="N103" s="289" t="str">
        <f t="shared" si="81"/>
        <v>06080C</v>
      </c>
      <c r="O103" s="361" t="str">
        <f t="shared" si="82"/>
        <v>051</v>
      </c>
      <c r="P103" s="290" t="str">
        <f t="shared" si="83"/>
        <v xml:space="preserve">Legal Support Specialist </v>
      </c>
      <c r="Q103" s="362" cm="1">
        <f t="array" aca="1" ref="Q103" ca="1">ROUND(IF($M103="Y",VLOOKUP($N103,INDIRECT($O$3),Q$8,0)*INDIRECT($N$2),VLOOKUP($N103,INDIRECT($O$3),Q$8,0)),IF(LEFT($C103,1)="N",3,0))</f>
        <v>24.96</v>
      </c>
      <c r="R103" s="362" cm="1">
        <f t="array" aca="1" ref="R103" ca="1">ROUND(IF($M103="Y",VLOOKUP($N103,INDIRECT($O$3),R$8,0)*INDIRECT($N$2),VLOOKUP($N103,INDIRECT($O$3),R$8,0)),IF(LEFT($C103,1)="N",3,0))</f>
        <v>26.207000000000001</v>
      </c>
      <c r="S103" s="362" cm="1">
        <f t="array" aca="1" ref="S103" ca="1">ROUND(IF($M103="Y",VLOOKUP($N103,INDIRECT($O$3),S$8,0)*INDIRECT($N$2),VLOOKUP($N103,INDIRECT($O$3),S$8,0)),IF(LEFT($C103,1)="N",3,0))</f>
        <v>27.518000000000001</v>
      </c>
      <c r="T103" s="362" cm="1">
        <f t="array" aca="1" ref="T103" ca="1">ROUND(IF($M103="Y",VLOOKUP($N103,INDIRECT($O$3),T$8,0)*INDIRECT($N$2),VLOOKUP($N103,INDIRECT($O$3),T$8,0)),IF(LEFT($C103,1)="N",3,0))</f>
        <v>28.895</v>
      </c>
      <c r="U103" s="362" cm="1">
        <f t="array" aca="1" ref="U103" ca="1">ROUND(IF($M103="Y",VLOOKUP($N103,INDIRECT($O$3),U$8,0)*INDIRECT($N$2),VLOOKUP($N103,INDIRECT($O$3),U$8,0)),IF(LEFT($C103,1)="N",3,0))</f>
        <v>30.338999999999999</v>
      </c>
      <c r="W103" s="363" t="str">
        <f t="shared" si="84"/>
        <v>Y</v>
      </c>
      <c r="X103" s="313" t="str">
        <f t="shared" si="85"/>
        <v>06080C</v>
      </c>
      <c r="Y103" s="364" t="str">
        <f t="shared" si="86"/>
        <v>051</v>
      </c>
      <c r="Z103" s="313" t="str">
        <f t="shared" si="87"/>
        <v xml:space="preserve">Legal Support Specialist </v>
      </c>
      <c r="AA103" s="365">
        <f t="shared" ca="1" si="88"/>
        <v>24.96</v>
      </c>
      <c r="AB103" s="365">
        <f t="shared" ca="1" si="89"/>
        <v>26.207000000000001</v>
      </c>
      <c r="AC103" s="365">
        <f t="shared" ca="1" si="90"/>
        <v>27.518000000000001</v>
      </c>
      <c r="AD103" s="365">
        <f t="shared" ca="1" si="91"/>
        <v>28.895</v>
      </c>
      <c r="AE103" s="365">
        <f t="shared" ca="1" si="92"/>
        <v>30.338999999999999</v>
      </c>
    </row>
    <row r="104" spans="1:31">
      <c r="A104" s="357" t="s">
        <v>504</v>
      </c>
      <c r="B104" s="358">
        <v>164</v>
      </c>
      <c r="C104" s="357" t="s">
        <v>21</v>
      </c>
      <c r="D104" s="407" t="s">
        <v>487</v>
      </c>
      <c r="E104" s="357">
        <v>393</v>
      </c>
      <c r="F104" s="357">
        <v>8</v>
      </c>
      <c r="G104" s="360">
        <f t="shared" ca="1" si="76"/>
        <v>76008</v>
      </c>
      <c r="H104" s="360">
        <f t="shared" ca="1" si="77"/>
        <v>79807</v>
      </c>
      <c r="I104" s="360">
        <f t="shared" ca="1" si="78"/>
        <v>83799</v>
      </c>
      <c r="J104" s="360">
        <f t="shared" ca="1" si="79"/>
        <v>87988</v>
      </c>
      <c r="K104" s="360">
        <f t="shared" ca="1" si="80"/>
        <v>92387</v>
      </c>
      <c r="L104" s="321"/>
      <c r="M104" s="293" t="s">
        <v>588</v>
      </c>
      <c r="N104" s="289" t="str">
        <f t="shared" si="81"/>
        <v>52947C</v>
      </c>
      <c r="O104" s="361">
        <f t="shared" si="82"/>
        <v>164</v>
      </c>
      <c r="P104" s="290" t="str">
        <f t="shared" si="83"/>
        <v>Legislative Clerk</v>
      </c>
      <c r="Q104" s="362" cm="1">
        <f t="array" aca="1" ref="Q104" ca="1">ROUND(IF($M104="Y",VLOOKUP($N104,INDIRECT($O$3),Q$8,0)*INDIRECT($N$2),VLOOKUP($N104,INDIRECT($O$3),Q$8,0)),IF(LEFT($C104,1)="N",3,0))</f>
        <v>76008</v>
      </c>
      <c r="R104" s="362" cm="1">
        <f t="array" aca="1" ref="R104" ca="1">ROUND(IF($M104="Y",VLOOKUP($N104,INDIRECT($O$3),R$8,0)*INDIRECT($N$2),VLOOKUP($N104,INDIRECT($O$3),R$8,0)),IF(LEFT($C104,1)="N",3,0))</f>
        <v>79807</v>
      </c>
      <c r="S104" s="362" cm="1">
        <f t="array" aca="1" ref="S104" ca="1">ROUND(IF($M104="Y",VLOOKUP($N104,INDIRECT($O$3),S$8,0)*INDIRECT($N$2),VLOOKUP($N104,INDIRECT($O$3),S$8,0)),IF(LEFT($C104,1)="N",3,0))</f>
        <v>83799</v>
      </c>
      <c r="T104" s="362" cm="1">
        <f t="array" aca="1" ref="T104" ca="1">ROUND(IF($M104="Y",VLOOKUP($N104,INDIRECT($O$3),T$8,0)*INDIRECT($N$2),VLOOKUP($N104,INDIRECT($O$3),T$8,0)),IF(LEFT($C104,1)="N",3,0))</f>
        <v>87988</v>
      </c>
      <c r="U104" s="362" cm="1">
        <f t="array" aca="1" ref="U104" ca="1">ROUND(IF($M104="Y",VLOOKUP($N104,INDIRECT($O$3),U$8,0)*INDIRECT($N$2),VLOOKUP($N104,INDIRECT($O$3),U$8,0)),IF(LEFT($C104,1)="N",3,0))</f>
        <v>92387</v>
      </c>
      <c r="W104" s="363" t="str">
        <f t="shared" si="84"/>
        <v>Y</v>
      </c>
      <c r="X104" s="313" t="str">
        <f t="shared" si="85"/>
        <v>52947C</v>
      </c>
      <c r="Y104" s="364">
        <f t="shared" si="86"/>
        <v>164</v>
      </c>
      <c r="Z104" s="313" t="str">
        <f t="shared" si="87"/>
        <v>Legislative Clerk</v>
      </c>
      <c r="AA104" s="365">
        <f t="shared" ca="1" si="88"/>
        <v>36.542999999999999</v>
      </c>
      <c r="AB104" s="365">
        <f t="shared" ca="1" si="89"/>
        <v>38.369</v>
      </c>
      <c r="AC104" s="365">
        <f t="shared" ca="1" si="90"/>
        <v>40.287999999999997</v>
      </c>
      <c r="AD104" s="365">
        <f t="shared" ca="1" si="91"/>
        <v>42.302</v>
      </c>
      <c r="AE104" s="365">
        <f t="shared" ca="1" si="92"/>
        <v>44.416999999999994</v>
      </c>
    </row>
    <row r="105" spans="1:31">
      <c r="A105" s="368" t="s">
        <v>31</v>
      </c>
      <c r="B105" s="358" t="s">
        <v>24</v>
      </c>
      <c r="C105" s="368" t="s">
        <v>21</v>
      </c>
      <c r="D105" s="408" t="s">
        <v>32</v>
      </c>
      <c r="E105" s="368">
        <v>383</v>
      </c>
      <c r="F105" s="368">
        <v>8</v>
      </c>
      <c r="G105" s="360">
        <f t="shared" ca="1" si="76"/>
        <v>73651</v>
      </c>
      <c r="H105" s="360">
        <f t="shared" ca="1" si="77"/>
        <v>77334</v>
      </c>
      <c r="I105" s="360">
        <f t="shared" ca="1" si="78"/>
        <v>81200</v>
      </c>
      <c r="J105" s="360">
        <f t="shared" ca="1" si="79"/>
        <v>85261</v>
      </c>
      <c r="K105" s="360">
        <f t="shared" ca="1" si="80"/>
        <v>89522</v>
      </c>
      <c r="L105" s="321"/>
      <c r="M105" s="293" t="s">
        <v>588</v>
      </c>
      <c r="N105" s="289" t="str">
        <f t="shared" si="81"/>
        <v>06150C</v>
      </c>
      <c r="O105" s="361" t="str">
        <f t="shared" si="82"/>
        <v>097</v>
      </c>
      <c r="P105" s="290" t="str">
        <f t="shared" si="83"/>
        <v>Liability Investigator</v>
      </c>
      <c r="Q105" s="362" cm="1">
        <f t="array" aca="1" ref="Q105" ca="1">ROUND(IF($M105="Y",VLOOKUP($N105,INDIRECT($O$3),Q$8,0)*INDIRECT($N$2),VLOOKUP($N105,INDIRECT($O$3),Q$8,0)),IF(LEFT($C105,1)="N",3,0))</f>
        <v>73651</v>
      </c>
      <c r="R105" s="362" cm="1">
        <f t="array" aca="1" ref="R105" ca="1">ROUND(IF($M105="Y",VLOOKUP($N105,INDIRECT($O$3),R$8,0)*INDIRECT($N$2),VLOOKUP($N105,INDIRECT($O$3),R$8,0)),IF(LEFT($C105,1)="N",3,0))</f>
        <v>77334</v>
      </c>
      <c r="S105" s="362" cm="1">
        <f t="array" aca="1" ref="S105" ca="1">ROUND(IF($M105="Y",VLOOKUP($N105,INDIRECT($O$3),S$8,0)*INDIRECT($N$2),VLOOKUP($N105,INDIRECT($O$3),S$8,0)),IF(LEFT($C105,1)="N",3,0))</f>
        <v>81200</v>
      </c>
      <c r="T105" s="362" cm="1">
        <f t="array" aca="1" ref="T105" ca="1">ROUND(IF($M105="Y",VLOOKUP($N105,INDIRECT($O$3),T$8,0)*INDIRECT($N$2),VLOOKUP($N105,INDIRECT($O$3),T$8,0)),IF(LEFT($C105,1)="N",3,0))</f>
        <v>85261</v>
      </c>
      <c r="U105" s="362" cm="1">
        <f t="array" aca="1" ref="U105" ca="1">ROUND(IF($M105="Y",VLOOKUP($N105,INDIRECT($O$3),U$8,0)*INDIRECT($N$2),VLOOKUP($N105,INDIRECT($O$3),U$8,0)),IF(LEFT($C105,1)="N",3,0))</f>
        <v>89522</v>
      </c>
      <c r="W105" s="363" t="str">
        <f t="shared" si="84"/>
        <v>Y</v>
      </c>
      <c r="X105" s="313" t="str">
        <f t="shared" si="85"/>
        <v>06150C</v>
      </c>
      <c r="Y105" s="364" t="str">
        <f t="shared" si="86"/>
        <v>097</v>
      </c>
      <c r="Z105" s="313" t="str">
        <f t="shared" si="87"/>
        <v>Liability Investigator</v>
      </c>
      <c r="AA105" s="365">
        <f t="shared" ca="1" si="88"/>
        <v>35.409999999999997</v>
      </c>
      <c r="AB105" s="365">
        <f t="shared" ca="1" si="89"/>
        <v>37.18</v>
      </c>
      <c r="AC105" s="365">
        <f t="shared" ca="1" si="90"/>
        <v>39.038999999999994</v>
      </c>
      <c r="AD105" s="365">
        <f t="shared" ca="1" si="91"/>
        <v>40.991</v>
      </c>
      <c r="AE105" s="365">
        <f t="shared" ca="1" si="92"/>
        <v>43.04</v>
      </c>
    </row>
    <row r="106" spans="1:31">
      <c r="A106" s="368" t="s">
        <v>33</v>
      </c>
      <c r="B106" s="358">
        <v>118</v>
      </c>
      <c r="C106" s="368" t="s">
        <v>21</v>
      </c>
      <c r="D106" s="408" t="s">
        <v>34</v>
      </c>
      <c r="E106" s="368">
        <v>458</v>
      </c>
      <c r="F106" s="368">
        <v>10</v>
      </c>
      <c r="G106" s="360">
        <f t="shared" ca="1" si="76"/>
        <v>86228</v>
      </c>
      <c r="H106" s="360">
        <f t="shared" ca="1" si="77"/>
        <v>90540</v>
      </c>
      <c r="I106" s="360">
        <f t="shared" ca="1" si="78"/>
        <v>95066</v>
      </c>
      <c r="J106" s="360">
        <f t="shared" ca="1" si="79"/>
        <v>99821</v>
      </c>
      <c r="K106" s="360">
        <f t="shared" ca="1" si="80"/>
        <v>104810</v>
      </c>
      <c r="L106" s="321"/>
      <c r="M106" s="293" t="s">
        <v>588</v>
      </c>
      <c r="N106" s="289" t="str">
        <f t="shared" si="81"/>
        <v>06738C</v>
      </c>
      <c r="O106" s="361">
        <f t="shared" si="82"/>
        <v>118</v>
      </c>
      <c r="P106" s="290" t="str">
        <f t="shared" si="83"/>
        <v>Manager Hazardous Material Inspections</v>
      </c>
      <c r="Q106" s="362" cm="1">
        <f t="array" aca="1" ref="Q106" ca="1">ROUND(IF($M106="Y",VLOOKUP($N106,INDIRECT($O$3),Q$8,0)*INDIRECT($N$2),VLOOKUP($N106,INDIRECT($O$3),Q$8,0)),IF(LEFT($C106,1)="N",3,0))</f>
        <v>86228</v>
      </c>
      <c r="R106" s="362" cm="1">
        <f t="array" aca="1" ref="R106" ca="1">ROUND(IF($M106="Y",VLOOKUP($N106,INDIRECT($O$3),R$8,0)*INDIRECT($N$2),VLOOKUP($N106,INDIRECT($O$3),R$8,0)),IF(LEFT($C106,1)="N",3,0))</f>
        <v>90540</v>
      </c>
      <c r="S106" s="362" cm="1">
        <f t="array" aca="1" ref="S106" ca="1">ROUND(IF($M106="Y",VLOOKUP($N106,INDIRECT($O$3),S$8,0)*INDIRECT($N$2),VLOOKUP($N106,INDIRECT($O$3),S$8,0)),IF(LEFT($C106,1)="N",3,0))</f>
        <v>95066</v>
      </c>
      <c r="T106" s="362" cm="1">
        <f t="array" aca="1" ref="T106" ca="1">ROUND(IF($M106="Y",VLOOKUP($N106,INDIRECT($O$3),T$8,0)*INDIRECT($N$2),VLOOKUP($N106,INDIRECT($O$3),T$8,0)),IF(LEFT($C106,1)="N",3,0))</f>
        <v>99821</v>
      </c>
      <c r="U106" s="362" cm="1">
        <f t="array" aca="1" ref="U106" ca="1">ROUND(IF($M106="Y",VLOOKUP($N106,INDIRECT($O$3),U$8,0)*INDIRECT($N$2),VLOOKUP($N106,INDIRECT($O$3),U$8,0)),IF(LEFT($C106,1)="N",3,0))</f>
        <v>104810</v>
      </c>
      <c r="W106" s="363" t="str">
        <f t="shared" si="84"/>
        <v>Y</v>
      </c>
      <c r="X106" s="313" t="str">
        <f t="shared" si="85"/>
        <v>06738C</v>
      </c>
      <c r="Y106" s="364">
        <f t="shared" si="86"/>
        <v>118</v>
      </c>
      <c r="Z106" s="313" t="str">
        <f t="shared" si="87"/>
        <v>Manager Hazardous Material Inspections</v>
      </c>
      <c r="AA106" s="365">
        <f t="shared" ca="1" si="88"/>
        <v>41.455999999999996</v>
      </c>
      <c r="AB106" s="365">
        <f t="shared" ca="1" si="89"/>
        <v>43.528999999999996</v>
      </c>
      <c r="AC106" s="365">
        <f t="shared" ca="1" si="90"/>
        <v>45.704999999999998</v>
      </c>
      <c r="AD106" s="365">
        <f t="shared" ca="1" si="91"/>
        <v>47.991</v>
      </c>
      <c r="AE106" s="365">
        <f t="shared" ca="1" si="92"/>
        <v>50.39</v>
      </c>
    </row>
    <row r="107" spans="1:31">
      <c r="A107" s="357" t="s">
        <v>228</v>
      </c>
      <c r="B107" s="358">
        <v>143</v>
      </c>
      <c r="C107" s="357" t="s">
        <v>43</v>
      </c>
      <c r="D107" s="407" t="s">
        <v>229</v>
      </c>
      <c r="E107" s="357">
        <v>310</v>
      </c>
      <c r="F107" s="357">
        <v>6</v>
      </c>
      <c r="G107" s="360">
        <f t="shared" ca="1" si="76"/>
        <v>29.445</v>
      </c>
      <c r="H107" s="360">
        <f t="shared" ca="1" si="77"/>
        <v>30.919</v>
      </c>
      <c r="I107" s="360">
        <f t="shared" ca="1" si="78"/>
        <v>32.463999999999999</v>
      </c>
      <c r="J107" s="360">
        <f t="shared" ca="1" si="79"/>
        <v>34.088000000000001</v>
      </c>
      <c r="K107" s="360">
        <f t="shared" ca="1" si="80"/>
        <v>35.790999999999997</v>
      </c>
      <c r="L107" s="321"/>
      <c r="M107" s="293" t="s">
        <v>588</v>
      </c>
      <c r="N107" s="289" t="str">
        <f t="shared" si="81"/>
        <v>07050C</v>
      </c>
      <c r="O107" s="361">
        <f t="shared" si="82"/>
        <v>143</v>
      </c>
      <c r="P107" s="290" t="str">
        <f t="shared" si="83"/>
        <v>Mayors Office Associate</v>
      </c>
      <c r="Q107" s="362" cm="1">
        <f t="array" aca="1" ref="Q107" ca="1">ROUND(IF($M107="Y",VLOOKUP($N107,INDIRECT($O$3),Q$8,0)*INDIRECT($N$2),VLOOKUP($N107,INDIRECT($O$3),Q$8,0)),IF(LEFT($C107,1)="N",3,0))</f>
        <v>29.445</v>
      </c>
      <c r="R107" s="362" cm="1">
        <f t="array" aca="1" ref="R107" ca="1">ROUND(IF($M107="Y",VLOOKUP($N107,INDIRECT($O$3),R$8,0)*INDIRECT($N$2),VLOOKUP($N107,INDIRECT($O$3),R$8,0)),IF(LEFT($C107,1)="N",3,0))</f>
        <v>30.919</v>
      </c>
      <c r="S107" s="362" cm="1">
        <f t="array" aca="1" ref="S107" ca="1">ROUND(IF($M107="Y",VLOOKUP($N107,INDIRECT($O$3),S$8,0)*INDIRECT($N$2),VLOOKUP($N107,INDIRECT($O$3),S$8,0)),IF(LEFT($C107,1)="N",3,0))</f>
        <v>32.463999999999999</v>
      </c>
      <c r="T107" s="362" cm="1">
        <f t="array" aca="1" ref="T107" ca="1">ROUND(IF($M107="Y",VLOOKUP($N107,INDIRECT($O$3),T$8,0)*INDIRECT($N$2),VLOOKUP($N107,INDIRECT($O$3),T$8,0)),IF(LEFT($C107,1)="N",3,0))</f>
        <v>34.088000000000001</v>
      </c>
      <c r="U107" s="362" cm="1">
        <f t="array" aca="1" ref="U107" ca="1">ROUND(IF($M107="Y",VLOOKUP($N107,INDIRECT($O$3),U$8,0)*INDIRECT($N$2),VLOOKUP($N107,INDIRECT($O$3),U$8,0)),IF(LEFT($C107,1)="N",3,0))</f>
        <v>35.790999999999997</v>
      </c>
      <c r="W107" s="363" t="str">
        <f t="shared" si="84"/>
        <v>Y</v>
      </c>
      <c r="X107" s="313" t="str">
        <f t="shared" si="85"/>
        <v>07050C</v>
      </c>
      <c r="Y107" s="364">
        <f t="shared" si="86"/>
        <v>143</v>
      </c>
      <c r="Z107" s="313" t="str">
        <f t="shared" si="87"/>
        <v>Mayors Office Associate</v>
      </c>
      <c r="AA107" s="365">
        <f t="shared" ca="1" si="88"/>
        <v>29.445</v>
      </c>
      <c r="AB107" s="365">
        <f t="shared" ca="1" si="89"/>
        <v>30.919</v>
      </c>
      <c r="AC107" s="365">
        <f t="shared" ca="1" si="90"/>
        <v>32.463999999999999</v>
      </c>
      <c r="AD107" s="365">
        <f t="shared" ca="1" si="91"/>
        <v>34.088000000000001</v>
      </c>
      <c r="AE107" s="365">
        <f t="shared" ca="1" si="92"/>
        <v>35.790999999999997</v>
      </c>
    </row>
    <row r="108" spans="1:31">
      <c r="A108" s="357" t="s">
        <v>230</v>
      </c>
      <c r="B108" s="358" t="s">
        <v>543</v>
      </c>
      <c r="C108" s="357" t="s">
        <v>43</v>
      </c>
      <c r="D108" s="407" t="s">
        <v>231</v>
      </c>
      <c r="E108" s="357">
        <v>298</v>
      </c>
      <c r="F108" s="357">
        <v>6</v>
      </c>
      <c r="G108" s="360">
        <f t="shared" ref="G108:G141" ca="1" si="108">Q108</f>
        <v>28.324000000000002</v>
      </c>
      <c r="H108" s="360">
        <f t="shared" ref="H108:H141" ca="1" si="109">R108</f>
        <v>29.738</v>
      </c>
      <c r="I108" s="360">
        <f t="shared" ref="I108:I141" ca="1" si="110">S108</f>
        <v>31.225000000000001</v>
      </c>
      <c r="J108" s="360">
        <f t="shared" ref="J108:J141" ca="1" si="111">T108</f>
        <v>32.786999999999999</v>
      </c>
      <c r="K108" s="360">
        <f t="shared" ref="K108:K141" ca="1" si="112">U108</f>
        <v>34.424999999999997</v>
      </c>
      <c r="L108" s="321"/>
      <c r="M108" s="293" t="s">
        <v>588</v>
      </c>
      <c r="N108" s="289" t="str">
        <f t="shared" ref="N108:N141" si="113">A108</f>
        <v>07089C</v>
      </c>
      <c r="O108" s="361" t="str">
        <f t="shared" ref="O108:O141" si="114">B108</f>
        <v>161</v>
      </c>
      <c r="P108" s="290" t="str">
        <f t="shared" ref="P108:P141" si="115">D108</f>
        <v xml:space="preserve">Medical Assistant </v>
      </c>
      <c r="Q108" s="362" cm="1">
        <f t="array" aca="1" ref="Q108" ca="1">ROUND(IF($M108="Y",VLOOKUP($N108,INDIRECT($O$3),Q$8,0)*INDIRECT($N$2),VLOOKUP($N108,INDIRECT($O$3),Q$8,0)),IF(LEFT($C108,1)="N",3,0))</f>
        <v>28.324000000000002</v>
      </c>
      <c r="R108" s="362" cm="1">
        <f t="array" aca="1" ref="R108" ca="1">ROUND(IF($M108="Y",VLOOKUP($N108,INDIRECT($O$3),R$8,0)*INDIRECT($N$2),VLOOKUP($N108,INDIRECT($O$3),R$8,0)),IF(LEFT($C108,1)="N",3,0))</f>
        <v>29.738</v>
      </c>
      <c r="S108" s="362" cm="1">
        <f t="array" aca="1" ref="S108" ca="1">ROUND(IF($M108="Y",VLOOKUP($N108,INDIRECT($O$3),S$8,0)*INDIRECT($N$2),VLOOKUP($N108,INDIRECT($O$3),S$8,0)),IF(LEFT($C108,1)="N",3,0))</f>
        <v>31.225000000000001</v>
      </c>
      <c r="T108" s="362" cm="1">
        <f t="array" aca="1" ref="T108" ca="1">ROUND(IF($M108="Y",VLOOKUP($N108,INDIRECT($O$3),T$8,0)*INDIRECT($N$2),VLOOKUP($N108,INDIRECT($O$3),T$8,0)),IF(LEFT($C108,1)="N",3,0))</f>
        <v>32.786999999999999</v>
      </c>
      <c r="U108" s="362" cm="1">
        <f t="array" aca="1" ref="U108" ca="1">ROUND(IF($M108="Y",VLOOKUP($N108,INDIRECT($O$3),U$8,0)*INDIRECT($N$2),VLOOKUP($N108,INDIRECT($O$3),U$8,0)),IF(LEFT($C108,1)="N",3,0))</f>
        <v>34.424999999999997</v>
      </c>
      <c r="W108" s="363" t="str">
        <f t="shared" si="84"/>
        <v>Y</v>
      </c>
      <c r="X108" s="313" t="str">
        <f t="shared" si="85"/>
        <v>07089C</v>
      </c>
      <c r="Y108" s="364" t="str">
        <f t="shared" si="86"/>
        <v>161</v>
      </c>
      <c r="Z108" s="313" t="str">
        <f t="shared" si="87"/>
        <v xml:space="preserve">Medical Assistant </v>
      </c>
      <c r="AA108" s="365">
        <f t="shared" ca="1" si="88"/>
        <v>28.324000000000002</v>
      </c>
      <c r="AB108" s="365">
        <f t="shared" ca="1" si="89"/>
        <v>29.738</v>
      </c>
      <c r="AC108" s="365">
        <f t="shared" ca="1" si="90"/>
        <v>31.225000000000001</v>
      </c>
      <c r="AD108" s="365">
        <f t="shared" ca="1" si="91"/>
        <v>32.786999999999999</v>
      </c>
      <c r="AE108" s="365">
        <f t="shared" ca="1" si="92"/>
        <v>34.424999999999997</v>
      </c>
    </row>
    <row r="109" spans="1:31">
      <c r="A109" s="357" t="s">
        <v>572</v>
      </c>
      <c r="B109" s="358" t="s">
        <v>292</v>
      </c>
      <c r="C109" s="357" t="s">
        <v>43</v>
      </c>
      <c r="D109" s="407" t="s">
        <v>568</v>
      </c>
      <c r="E109" s="357">
        <v>275</v>
      </c>
      <c r="F109" s="357">
        <v>6</v>
      </c>
      <c r="G109" s="360">
        <f t="shared" ca="1" si="108"/>
        <v>27.216999999999999</v>
      </c>
      <c r="H109" s="360">
        <f t="shared" ca="1" si="109"/>
        <v>28.579000000000001</v>
      </c>
      <c r="I109" s="360">
        <f t="shared" ca="1" si="110"/>
        <v>30.006</v>
      </c>
      <c r="J109" s="360">
        <f t="shared" ca="1" si="111"/>
        <v>31.509</v>
      </c>
      <c r="K109" s="360">
        <f t="shared" ca="1" si="112"/>
        <v>33.082999999999998</v>
      </c>
      <c r="L109" s="321"/>
      <c r="M109" s="293" t="s">
        <v>588</v>
      </c>
      <c r="N109" s="289" t="str">
        <f t="shared" si="113"/>
        <v>53011C</v>
      </c>
      <c r="O109" s="361" t="str">
        <f t="shared" si="114"/>
        <v>054</v>
      </c>
      <c r="P109" s="290" t="str">
        <f t="shared" si="115"/>
        <v>MPD Field Technology Specialist</v>
      </c>
      <c r="Q109" s="362" cm="1">
        <f t="array" aca="1" ref="Q109" ca="1">ROUND(IF($M109="Y",VLOOKUP($N109,INDIRECT($O$3),Q$8,0)*INDIRECT($N$2),VLOOKUP($N109,INDIRECT($O$3),Q$8,0)),IF(LEFT($C109,1)="N",3,0))</f>
        <v>27.216999999999999</v>
      </c>
      <c r="R109" s="362" cm="1">
        <f t="array" aca="1" ref="R109" ca="1">ROUND(IF($M109="Y",VLOOKUP($N109,INDIRECT($O$3),R$8,0)*INDIRECT($N$2),VLOOKUP($N109,INDIRECT($O$3),R$8,0)),IF(LEFT($C109,1)="N",3,0))</f>
        <v>28.579000000000001</v>
      </c>
      <c r="S109" s="362" cm="1">
        <f t="array" aca="1" ref="S109" ca="1">ROUND(IF($M109="Y",VLOOKUP($N109,INDIRECT($O$3),S$8,0)*INDIRECT($N$2),VLOOKUP($N109,INDIRECT($O$3),S$8,0)),IF(LEFT($C109,1)="N",3,0))</f>
        <v>30.006</v>
      </c>
      <c r="T109" s="362" cm="1">
        <f t="array" aca="1" ref="T109" ca="1">ROUND(IF($M109="Y",VLOOKUP($N109,INDIRECT($O$3),T$8,0)*INDIRECT($N$2),VLOOKUP($N109,INDIRECT($O$3),T$8,0)),IF(LEFT($C109,1)="N",3,0))</f>
        <v>31.509</v>
      </c>
      <c r="U109" s="362" cm="1">
        <f t="array" aca="1" ref="U109" ca="1">ROUND(IF($M109="Y",VLOOKUP($N109,INDIRECT($O$3),U$8,0)*INDIRECT($N$2),VLOOKUP($N109,INDIRECT($O$3),U$8,0)),IF(LEFT($C109,1)="N",3,0))</f>
        <v>33.082999999999998</v>
      </c>
      <c r="W109" s="363" t="str">
        <f t="shared" si="84"/>
        <v>Y</v>
      </c>
      <c r="X109" s="313" t="str">
        <f t="shared" si="85"/>
        <v>53011C</v>
      </c>
      <c r="Y109" s="364" t="str">
        <f t="shared" si="86"/>
        <v>054</v>
      </c>
      <c r="Z109" s="313" t="str">
        <f t="shared" si="87"/>
        <v>MPD Field Technology Specialist</v>
      </c>
      <c r="AA109" s="365">
        <f t="shared" ca="1" si="88"/>
        <v>27.216999999999999</v>
      </c>
      <c r="AB109" s="365">
        <f t="shared" ca="1" si="89"/>
        <v>28.579000000000001</v>
      </c>
      <c r="AC109" s="365">
        <f t="shared" ca="1" si="90"/>
        <v>30.006</v>
      </c>
      <c r="AD109" s="365">
        <f t="shared" ca="1" si="91"/>
        <v>31.509</v>
      </c>
      <c r="AE109" s="365">
        <f t="shared" ca="1" si="92"/>
        <v>33.082999999999998</v>
      </c>
    </row>
    <row r="110" spans="1:31">
      <c r="A110" s="357" t="s">
        <v>458</v>
      </c>
      <c r="B110" s="358" t="s">
        <v>66</v>
      </c>
      <c r="C110" s="357" t="s">
        <v>43</v>
      </c>
      <c r="D110" s="407" t="s">
        <v>698</v>
      </c>
      <c r="E110" s="357">
        <v>320</v>
      </c>
      <c r="F110" s="357">
        <v>7</v>
      </c>
      <c r="G110" s="360">
        <f t="shared" ca="1" si="108"/>
        <v>30.58</v>
      </c>
      <c r="H110" s="360">
        <f t="shared" ca="1" si="109"/>
        <v>32.109000000000002</v>
      </c>
      <c r="I110" s="360">
        <f t="shared" ca="1" si="110"/>
        <v>33.715000000000003</v>
      </c>
      <c r="J110" s="360">
        <f t="shared" ca="1" si="111"/>
        <v>35.402000000000001</v>
      </c>
      <c r="K110" s="360">
        <f t="shared" ca="1" si="112"/>
        <v>37.170999999999999</v>
      </c>
      <c r="L110" s="321"/>
      <c r="M110" s="293" t="s">
        <v>588</v>
      </c>
      <c r="N110" s="289" t="str">
        <f>A110</f>
        <v>08143C</v>
      </c>
      <c r="O110" s="361" t="str">
        <f>B110</f>
        <v>064</v>
      </c>
      <c r="P110" s="290" t="str">
        <f>D110</f>
        <v>MPD Internal Affairs Support Specialist</v>
      </c>
      <c r="Q110" s="362" cm="1">
        <f t="array" aca="1" ref="Q110" ca="1">ROUND(IF($M110="Y",VLOOKUP($N110,INDIRECT($O$3),Q$8,0)*INDIRECT($N$2),VLOOKUP($N110,INDIRECT($O$3),Q$8,0)),IF(LEFT($C110,1)="N",3,0))</f>
        <v>30.58</v>
      </c>
      <c r="R110" s="362" cm="1">
        <f t="array" aca="1" ref="R110" ca="1">ROUND(IF($M110="Y",VLOOKUP($N110,INDIRECT($O$3),R$8,0)*INDIRECT($N$2),VLOOKUP($N110,INDIRECT($O$3),R$8,0)),IF(LEFT($C110,1)="N",3,0))</f>
        <v>32.109000000000002</v>
      </c>
      <c r="S110" s="362" cm="1">
        <f t="array" aca="1" ref="S110" ca="1">ROUND(IF($M110="Y",VLOOKUP($N110,INDIRECT($O$3),S$8,0)*INDIRECT($N$2),VLOOKUP($N110,INDIRECT($O$3),S$8,0)),IF(LEFT($C110,1)="N",3,0))</f>
        <v>33.715000000000003</v>
      </c>
      <c r="T110" s="362" cm="1">
        <f t="array" aca="1" ref="T110" ca="1">ROUND(IF($M110="Y",VLOOKUP($N110,INDIRECT($O$3),T$8,0)*INDIRECT($N$2),VLOOKUP($N110,INDIRECT($O$3),T$8,0)),IF(LEFT($C110,1)="N",3,0))</f>
        <v>35.402000000000001</v>
      </c>
      <c r="U110" s="362" cm="1">
        <f t="array" aca="1" ref="U110" ca="1">ROUND(IF($M110="Y",VLOOKUP($N110,INDIRECT($O$3),U$8,0)*INDIRECT($N$2),VLOOKUP($N110,INDIRECT($O$3),U$8,0)),IF(LEFT($C110,1)="N",3,0))</f>
        <v>37.170999999999999</v>
      </c>
      <c r="W110" s="363" t="str">
        <f>M110</f>
        <v>Y</v>
      </c>
      <c r="X110" s="313" t="str">
        <f>N110</f>
        <v>08143C</v>
      </c>
      <c r="Y110" s="364" t="str">
        <f>O110</f>
        <v>064</v>
      </c>
      <c r="Z110" s="313" t="str">
        <f>P110</f>
        <v>MPD Internal Affairs Support Specialist</v>
      </c>
      <c r="AA110" s="365">
        <f t="shared" ref="AA110" ca="1" si="116">IF(LEFT($C110,1)="N",Q110,ROUNDUP(Q110/2080,3))</f>
        <v>30.58</v>
      </c>
      <c r="AB110" s="365">
        <f t="shared" ref="AB110" ca="1" si="117">IF(LEFT($C110,1)="N",R110,ROUNDUP(R110/2080,3))</f>
        <v>32.109000000000002</v>
      </c>
      <c r="AC110" s="365">
        <f t="shared" ref="AC110" ca="1" si="118">IF(LEFT($C110,1)="N",S110,ROUNDUP(S110/2080,3))</f>
        <v>33.715000000000003</v>
      </c>
      <c r="AD110" s="365">
        <f t="shared" ref="AD110" ca="1" si="119">IF(LEFT($C110,1)="N",T110,ROUNDUP(T110/2080,3))</f>
        <v>35.402000000000001</v>
      </c>
      <c r="AE110" s="365">
        <f t="shared" ref="AE110" ca="1" si="120">IF(LEFT($C110,1)="N",U110,ROUNDUP(U110/2080,3))</f>
        <v>37.170999999999999</v>
      </c>
    </row>
    <row r="111" spans="1:31">
      <c r="A111" s="357" t="s">
        <v>523</v>
      </c>
      <c r="B111" s="358" t="s">
        <v>656</v>
      </c>
      <c r="C111" s="357" t="s">
        <v>43</v>
      </c>
      <c r="D111" s="407" t="s">
        <v>524</v>
      </c>
      <c r="E111" s="357">
        <v>293</v>
      </c>
      <c r="F111" s="357">
        <v>6</v>
      </c>
      <c r="G111" s="360">
        <f t="shared" ca="1" si="108"/>
        <v>28.324000000000002</v>
      </c>
      <c r="H111" s="360">
        <f t="shared" ca="1" si="109"/>
        <v>29.738</v>
      </c>
      <c r="I111" s="360">
        <f t="shared" ca="1" si="110"/>
        <v>31.225000000000001</v>
      </c>
      <c r="J111" s="360">
        <f t="shared" ca="1" si="111"/>
        <v>32.787999999999997</v>
      </c>
      <c r="K111" s="360">
        <f t="shared" ca="1" si="112"/>
        <v>34.424999999999997</v>
      </c>
      <c r="L111" s="321"/>
      <c r="M111" s="293" t="s">
        <v>588</v>
      </c>
      <c r="N111" s="289" t="str">
        <f t="shared" si="113"/>
        <v>52988C</v>
      </c>
      <c r="O111" s="361" t="str">
        <f t="shared" si="114"/>
        <v>132</v>
      </c>
      <c r="P111" s="290" t="str">
        <f t="shared" si="115"/>
        <v>MPD Kit Coordinator</v>
      </c>
      <c r="Q111" s="362" cm="1">
        <f t="array" aca="1" ref="Q111" ca="1">ROUND(IF($M111="Y",VLOOKUP($N111,INDIRECT($O$3),Q$8,0)*INDIRECT($N$2),VLOOKUP($N111,INDIRECT($O$3),Q$8,0)),IF(LEFT($C111,1)="N",3,0))</f>
        <v>28.324000000000002</v>
      </c>
      <c r="R111" s="362" cm="1">
        <f t="array" aca="1" ref="R111" ca="1">ROUND(IF($M111="Y",VLOOKUP($N111,INDIRECT($O$3),R$8,0)*INDIRECT($N$2),VLOOKUP($N111,INDIRECT($O$3),R$8,0)),IF(LEFT($C111,1)="N",3,0))</f>
        <v>29.738</v>
      </c>
      <c r="S111" s="362" cm="1">
        <f t="array" aca="1" ref="S111" ca="1">ROUND(IF($M111="Y",VLOOKUP($N111,INDIRECT($O$3),S$8,0)*INDIRECT($N$2),VLOOKUP($N111,INDIRECT($O$3),S$8,0)),IF(LEFT($C111,1)="N",3,0))</f>
        <v>31.225000000000001</v>
      </c>
      <c r="T111" s="362" cm="1">
        <f t="array" aca="1" ref="T111" ca="1">ROUND(IF($M111="Y",VLOOKUP($N111,INDIRECT($O$3),T$8,0)*INDIRECT($N$2),VLOOKUP($N111,INDIRECT($O$3),T$8,0)),IF(LEFT($C111,1)="N",3,0))</f>
        <v>32.787999999999997</v>
      </c>
      <c r="U111" s="362" cm="1">
        <f t="array" aca="1" ref="U111" ca="1">ROUND(IF($M111="Y",VLOOKUP($N111,INDIRECT($O$3),U$8,0)*INDIRECT($N$2),VLOOKUP($N111,INDIRECT($O$3),U$8,0)),IF(LEFT($C111,1)="N",3,0))</f>
        <v>34.424999999999997</v>
      </c>
      <c r="W111" s="363" t="str">
        <f t="shared" si="84"/>
        <v>Y</v>
      </c>
      <c r="X111" s="313" t="str">
        <f t="shared" si="85"/>
        <v>52988C</v>
      </c>
      <c r="Y111" s="364" t="str">
        <f t="shared" si="86"/>
        <v>132</v>
      </c>
      <c r="Z111" s="313" t="str">
        <f t="shared" si="87"/>
        <v>MPD Kit Coordinator</v>
      </c>
      <c r="AA111" s="365">
        <f t="shared" ca="1" si="88"/>
        <v>28.324000000000002</v>
      </c>
      <c r="AB111" s="365">
        <f t="shared" ca="1" si="89"/>
        <v>29.738</v>
      </c>
      <c r="AC111" s="365">
        <f t="shared" ca="1" si="90"/>
        <v>31.225000000000001</v>
      </c>
      <c r="AD111" s="365">
        <f t="shared" ca="1" si="91"/>
        <v>32.787999999999997</v>
      </c>
      <c r="AE111" s="365">
        <f t="shared" ca="1" si="92"/>
        <v>34.424999999999997</v>
      </c>
    </row>
    <row r="112" spans="1:31">
      <c r="A112" s="357" t="s">
        <v>704</v>
      </c>
      <c r="B112" s="358" t="s">
        <v>705</v>
      </c>
      <c r="C112" s="357" t="s">
        <v>43</v>
      </c>
      <c r="D112" s="407" t="s">
        <v>706</v>
      </c>
      <c r="E112" s="357">
        <v>300</v>
      </c>
      <c r="F112" s="357">
        <v>6</v>
      </c>
      <c r="G112" s="360">
        <f t="shared" ca="1" si="108"/>
        <v>28.818999999999999</v>
      </c>
      <c r="H112" s="360">
        <f t="shared" ca="1" si="109"/>
        <v>30.256</v>
      </c>
      <c r="I112" s="360">
        <f t="shared" ca="1" si="110"/>
        <v>31.771999999999998</v>
      </c>
      <c r="J112" s="360">
        <f t="shared" ca="1" si="111"/>
        <v>33.359000000000002</v>
      </c>
      <c r="K112" s="360">
        <f t="shared" ca="1" si="112"/>
        <v>35.027000000000001</v>
      </c>
      <c r="L112" s="321"/>
      <c r="M112" s="293" t="s">
        <v>588</v>
      </c>
      <c r="N112" s="289" t="str">
        <f t="shared" si="113"/>
        <v>59471C</v>
      </c>
      <c r="O112" s="361" t="str">
        <f t="shared" si="114"/>
        <v>210</v>
      </c>
      <c r="P112" s="290" t="str">
        <f t="shared" si="115"/>
        <v>MPD Police Background Specialist</v>
      </c>
      <c r="Q112" s="362" cm="1">
        <f t="array" aca="1" ref="Q112" ca="1">ROUND(IF($M112="Y",VLOOKUP($N112,INDIRECT($O$3),Q$8,0)*INDIRECT($N$2),VLOOKUP($N112,INDIRECT($O$3),Q$8,0)),IF(LEFT($C112,1)="N",3,0))</f>
        <v>28.818999999999999</v>
      </c>
      <c r="R112" s="362" cm="1">
        <f t="array" aca="1" ref="R112" ca="1">ROUND(IF($M112="Y",VLOOKUP($N112,INDIRECT($O$3),R$8,0)*INDIRECT($N$2),VLOOKUP($N112,INDIRECT($O$3),R$8,0)),IF(LEFT($C112,1)="N",3,0))</f>
        <v>30.256</v>
      </c>
      <c r="S112" s="362" cm="1">
        <f t="array" aca="1" ref="S112" ca="1">ROUND(IF($M112="Y",VLOOKUP($N112,INDIRECT($O$3),S$8,0)*INDIRECT($N$2),VLOOKUP($N112,INDIRECT($O$3),S$8,0)),IF(LEFT($C112,1)="N",3,0))</f>
        <v>31.771999999999998</v>
      </c>
      <c r="T112" s="362" cm="1">
        <f t="array" aca="1" ref="T112" ca="1">ROUND(IF($M112="Y",VLOOKUP($N112,INDIRECT($O$3),T$8,0)*INDIRECT($N$2),VLOOKUP($N112,INDIRECT($O$3),T$8,0)),IF(LEFT($C112,1)="N",3,0))</f>
        <v>33.359000000000002</v>
      </c>
      <c r="U112" s="362" cm="1">
        <f t="array" aca="1" ref="U112" ca="1">ROUND(IF($M112="Y",VLOOKUP($N112,INDIRECT($O$3),U$8,0)*INDIRECT($N$2),VLOOKUP($N112,INDIRECT($O$3),U$8,0)),IF(LEFT($C112,1)="N",3,0))</f>
        <v>35.027000000000001</v>
      </c>
      <c r="W112" s="363" t="str">
        <f t="shared" si="84"/>
        <v>Y</v>
      </c>
      <c r="X112" s="313" t="str">
        <f t="shared" si="85"/>
        <v>59471C</v>
      </c>
      <c r="Y112" s="364" t="str">
        <f t="shared" si="86"/>
        <v>210</v>
      </c>
      <c r="Z112" s="313" t="str">
        <f t="shared" si="87"/>
        <v>MPD Police Background Specialist</v>
      </c>
      <c r="AA112" s="365">
        <f t="shared" ref="AA112" ca="1" si="121">IF(LEFT($C112,1)="N",Q112,ROUNDUP(Q112/2080,3))</f>
        <v>28.818999999999999</v>
      </c>
      <c r="AB112" s="365">
        <f t="shared" ref="AB112" ca="1" si="122">IF(LEFT($C112,1)="N",R112,ROUNDUP(R112/2080,3))</f>
        <v>30.256</v>
      </c>
      <c r="AC112" s="365">
        <f t="shared" ref="AC112" ca="1" si="123">IF(LEFT($C112,1)="N",S112,ROUNDUP(S112/2080,3))</f>
        <v>31.771999999999998</v>
      </c>
      <c r="AD112" s="365">
        <f t="shared" ref="AD112" ca="1" si="124">IF(LEFT($C112,1)="N",T112,ROUNDUP(T112/2080,3))</f>
        <v>33.359000000000002</v>
      </c>
      <c r="AE112" s="365">
        <f t="shared" ref="AE112" ca="1" si="125">IF(LEFT($C112,1)="N",U112,ROUNDUP(U112/2080,3))</f>
        <v>35.027000000000001</v>
      </c>
    </row>
    <row r="113" spans="1:31">
      <c r="A113" s="357" t="s">
        <v>550</v>
      </c>
      <c r="B113" s="358" t="s">
        <v>554</v>
      </c>
      <c r="C113" s="357" t="s">
        <v>43</v>
      </c>
      <c r="D113" s="407" t="s">
        <v>549</v>
      </c>
      <c r="E113" s="357">
        <v>328</v>
      </c>
      <c r="F113" s="357">
        <v>7</v>
      </c>
      <c r="G113" s="360">
        <f t="shared" ca="1" si="108"/>
        <v>30.58</v>
      </c>
      <c r="H113" s="360">
        <f t="shared" ca="1" si="109"/>
        <v>32.109000000000002</v>
      </c>
      <c r="I113" s="360">
        <f t="shared" ca="1" si="110"/>
        <v>33.715000000000003</v>
      </c>
      <c r="J113" s="360">
        <f t="shared" ca="1" si="111"/>
        <v>35.402000000000001</v>
      </c>
      <c r="K113" s="360">
        <f t="shared" ca="1" si="112"/>
        <v>37.170999999999999</v>
      </c>
      <c r="L113" s="321"/>
      <c r="M113" s="293" t="s">
        <v>588</v>
      </c>
      <c r="N113" s="289" t="str">
        <f t="shared" si="113"/>
        <v>53000C</v>
      </c>
      <c r="O113" s="361" t="str">
        <f t="shared" si="114"/>
        <v>216</v>
      </c>
      <c r="P113" s="290" t="str">
        <f t="shared" si="115"/>
        <v>MPD TAC/RMS</v>
      </c>
      <c r="Q113" s="362" cm="1">
        <f t="array" aca="1" ref="Q113" ca="1">ROUND(IF($M113="Y",VLOOKUP($N113,INDIRECT($O$3),Q$8,0)*INDIRECT($N$2),VLOOKUP($N113,INDIRECT($O$3),Q$8,0)),IF(LEFT($C113,1)="N",3,0))</f>
        <v>30.58</v>
      </c>
      <c r="R113" s="362" cm="1">
        <f t="array" aca="1" ref="R113" ca="1">ROUND(IF($M113="Y",VLOOKUP($N113,INDIRECT($O$3),R$8,0)*INDIRECT($N$2),VLOOKUP($N113,INDIRECT($O$3),R$8,0)),IF(LEFT($C113,1)="N",3,0))</f>
        <v>32.109000000000002</v>
      </c>
      <c r="S113" s="362" cm="1">
        <f t="array" aca="1" ref="S113" ca="1">ROUND(IF($M113="Y",VLOOKUP($N113,INDIRECT($O$3),S$8,0)*INDIRECT($N$2),VLOOKUP($N113,INDIRECT($O$3),S$8,0)),IF(LEFT($C113,1)="N",3,0))</f>
        <v>33.715000000000003</v>
      </c>
      <c r="T113" s="362" cm="1">
        <f t="array" aca="1" ref="T113" ca="1">ROUND(IF($M113="Y",VLOOKUP($N113,INDIRECT($O$3),T$8,0)*INDIRECT($N$2),VLOOKUP($N113,INDIRECT($O$3),T$8,0)),IF(LEFT($C113,1)="N",3,0))</f>
        <v>35.402000000000001</v>
      </c>
      <c r="U113" s="362" cm="1">
        <f t="array" aca="1" ref="U113" ca="1">ROUND(IF($M113="Y",VLOOKUP($N113,INDIRECT($O$3),U$8,0)*INDIRECT($N$2),VLOOKUP($N113,INDIRECT($O$3),U$8,0)),IF(LEFT($C113,1)="N",3,0))</f>
        <v>37.170999999999999</v>
      </c>
      <c r="W113" s="363" t="str">
        <f t="shared" si="84"/>
        <v>Y</v>
      </c>
      <c r="X113" s="313" t="str">
        <f t="shared" si="85"/>
        <v>53000C</v>
      </c>
      <c r="Y113" s="364" t="str">
        <f t="shared" si="86"/>
        <v>216</v>
      </c>
      <c r="Z113" s="313" t="str">
        <f t="shared" si="87"/>
        <v>MPD TAC/RMS</v>
      </c>
      <c r="AA113" s="365">
        <f t="shared" ca="1" si="88"/>
        <v>30.58</v>
      </c>
      <c r="AB113" s="365">
        <f t="shared" ca="1" si="89"/>
        <v>32.109000000000002</v>
      </c>
      <c r="AC113" s="365">
        <f t="shared" ca="1" si="90"/>
        <v>33.715000000000003</v>
      </c>
      <c r="AD113" s="365">
        <f t="shared" ca="1" si="91"/>
        <v>35.402000000000001</v>
      </c>
      <c r="AE113" s="365">
        <f t="shared" ca="1" si="92"/>
        <v>37.170999999999999</v>
      </c>
    </row>
    <row r="114" spans="1:31">
      <c r="A114" s="357" t="s">
        <v>542</v>
      </c>
      <c r="B114" s="358" t="s">
        <v>543</v>
      </c>
      <c r="C114" s="357" t="s">
        <v>43</v>
      </c>
      <c r="D114" s="407" t="s">
        <v>544</v>
      </c>
      <c r="E114" s="357">
        <v>296</v>
      </c>
      <c r="F114" s="357">
        <v>6</v>
      </c>
      <c r="G114" s="360">
        <f t="shared" ca="1" si="108"/>
        <v>28.324000000000002</v>
      </c>
      <c r="H114" s="360">
        <f t="shared" ca="1" si="109"/>
        <v>29.738</v>
      </c>
      <c r="I114" s="360">
        <f t="shared" ca="1" si="110"/>
        <v>31.225000000000001</v>
      </c>
      <c r="J114" s="360">
        <f t="shared" ca="1" si="111"/>
        <v>32.786999999999999</v>
      </c>
      <c r="K114" s="360">
        <f t="shared" ca="1" si="112"/>
        <v>34.424999999999997</v>
      </c>
      <c r="L114" s="321"/>
      <c r="M114" s="293" t="s">
        <v>588</v>
      </c>
      <c r="N114" s="289" t="str">
        <f t="shared" si="113"/>
        <v>52994C</v>
      </c>
      <c r="O114" s="361" t="str">
        <f t="shared" si="114"/>
        <v>161</v>
      </c>
      <c r="P114" s="290" t="str">
        <f t="shared" si="115"/>
        <v>MPD Warehouse Specialist</v>
      </c>
      <c r="Q114" s="362" cm="1">
        <f t="array" aca="1" ref="Q114" ca="1">ROUND(IF($M114="Y",VLOOKUP($N114,INDIRECT($O$3),Q$8,0)*INDIRECT($N$2),VLOOKUP($N114,INDIRECT($O$3),Q$8,0)),IF(LEFT($C114,1)="N",3,0))</f>
        <v>28.324000000000002</v>
      </c>
      <c r="R114" s="362" cm="1">
        <f t="array" aca="1" ref="R114" ca="1">ROUND(IF($M114="Y",VLOOKUP($N114,INDIRECT($O$3),R$8,0)*INDIRECT($N$2),VLOOKUP($N114,INDIRECT($O$3),R$8,0)),IF(LEFT($C114,1)="N",3,0))</f>
        <v>29.738</v>
      </c>
      <c r="S114" s="362" cm="1">
        <f t="array" aca="1" ref="S114" ca="1">ROUND(IF($M114="Y",VLOOKUP($N114,INDIRECT($O$3),S$8,0)*INDIRECT($N$2),VLOOKUP($N114,INDIRECT($O$3),S$8,0)),IF(LEFT($C114,1)="N",3,0))</f>
        <v>31.225000000000001</v>
      </c>
      <c r="T114" s="362" cm="1">
        <f t="array" aca="1" ref="T114" ca="1">ROUND(IF($M114="Y",VLOOKUP($N114,INDIRECT($O$3),T$8,0)*INDIRECT($N$2),VLOOKUP($N114,INDIRECT($O$3),T$8,0)),IF(LEFT($C114,1)="N",3,0))</f>
        <v>32.786999999999999</v>
      </c>
      <c r="U114" s="362" cm="1">
        <f t="array" aca="1" ref="U114" ca="1">ROUND(IF($M114="Y",VLOOKUP($N114,INDIRECT($O$3),U$8,0)*INDIRECT($N$2),VLOOKUP($N114,INDIRECT($O$3),U$8,0)),IF(LEFT($C114,1)="N",3,0))</f>
        <v>34.424999999999997</v>
      </c>
      <c r="W114" s="363" t="str">
        <f t="shared" si="84"/>
        <v>Y</v>
      </c>
      <c r="X114" s="313" t="str">
        <f t="shared" si="85"/>
        <v>52994C</v>
      </c>
      <c r="Y114" s="364" t="str">
        <f t="shared" si="86"/>
        <v>161</v>
      </c>
      <c r="Z114" s="313" t="str">
        <f t="shared" si="87"/>
        <v>MPD Warehouse Specialist</v>
      </c>
      <c r="AA114" s="365">
        <f t="shared" ca="1" si="88"/>
        <v>28.324000000000002</v>
      </c>
      <c r="AB114" s="365">
        <f t="shared" ca="1" si="89"/>
        <v>29.738</v>
      </c>
      <c r="AC114" s="365">
        <f t="shared" ca="1" si="90"/>
        <v>31.225000000000001</v>
      </c>
      <c r="AD114" s="365">
        <f t="shared" ca="1" si="91"/>
        <v>32.786999999999999</v>
      </c>
      <c r="AE114" s="365">
        <f t="shared" ca="1" si="92"/>
        <v>34.424999999999997</v>
      </c>
    </row>
    <row r="115" spans="1:31">
      <c r="A115" s="357" t="s">
        <v>232</v>
      </c>
      <c r="B115" s="358">
        <v>211</v>
      </c>
      <c r="C115" s="357" t="s">
        <v>43</v>
      </c>
      <c r="D115" s="407" t="s">
        <v>233</v>
      </c>
      <c r="E115" s="357">
        <v>210</v>
      </c>
      <c r="F115" s="357">
        <v>4</v>
      </c>
      <c r="G115" s="360">
        <f t="shared" ca="1" si="108"/>
        <v>22.167999999999999</v>
      </c>
      <c r="H115" s="360">
        <f t="shared" ca="1" si="109"/>
        <v>23.274999999999999</v>
      </c>
      <c r="I115" s="360">
        <f t="shared" ca="1" si="110"/>
        <v>24.439</v>
      </c>
      <c r="J115" s="360">
        <f t="shared" ca="1" si="111"/>
        <v>25.661000000000001</v>
      </c>
      <c r="K115" s="360">
        <f t="shared" ca="1" si="112"/>
        <v>26.943999999999999</v>
      </c>
      <c r="L115" s="321"/>
      <c r="M115" s="293" t="s">
        <v>588</v>
      </c>
      <c r="N115" s="289" t="str">
        <f t="shared" si="113"/>
        <v>07281C</v>
      </c>
      <c r="O115" s="361">
        <f t="shared" si="114"/>
        <v>211</v>
      </c>
      <c r="P115" s="290" t="str">
        <f t="shared" si="115"/>
        <v xml:space="preserve">Office Support Specialist I </v>
      </c>
      <c r="Q115" s="362" cm="1">
        <f t="array" aca="1" ref="Q115" ca="1">ROUND(IF($M115="Y",VLOOKUP($N115,INDIRECT($O$3),Q$8,0)*INDIRECT($N$2),VLOOKUP($N115,INDIRECT($O$3),Q$8,0)),IF(LEFT($C115,1)="N",3,0))</f>
        <v>22.167999999999999</v>
      </c>
      <c r="R115" s="362" cm="1">
        <f t="array" aca="1" ref="R115" ca="1">ROUND(IF($M115="Y",VLOOKUP($N115,INDIRECT($O$3),R$8,0)*INDIRECT($N$2),VLOOKUP($N115,INDIRECT($O$3),R$8,0)),IF(LEFT($C115,1)="N",3,0))</f>
        <v>23.274999999999999</v>
      </c>
      <c r="S115" s="362" cm="1">
        <f t="array" aca="1" ref="S115" ca="1">ROUND(IF($M115="Y",VLOOKUP($N115,INDIRECT($O$3),S$8,0)*INDIRECT($N$2),VLOOKUP($N115,INDIRECT($O$3),S$8,0)),IF(LEFT($C115,1)="N",3,0))</f>
        <v>24.439</v>
      </c>
      <c r="T115" s="362" cm="1">
        <f t="array" aca="1" ref="T115" ca="1">ROUND(IF($M115="Y",VLOOKUP($N115,INDIRECT($O$3),T$8,0)*INDIRECT($N$2),VLOOKUP($N115,INDIRECT($O$3),T$8,0)),IF(LEFT($C115,1)="N",3,0))</f>
        <v>25.661000000000001</v>
      </c>
      <c r="U115" s="362" cm="1">
        <f t="array" aca="1" ref="U115" ca="1">ROUND(IF($M115="Y",VLOOKUP($N115,INDIRECT($O$3),U$8,0)*INDIRECT($N$2),VLOOKUP($N115,INDIRECT($O$3),U$8,0)),IF(LEFT($C115,1)="N",3,0))</f>
        <v>26.943999999999999</v>
      </c>
      <c r="W115" s="363" t="str">
        <f t="shared" si="84"/>
        <v>Y</v>
      </c>
      <c r="X115" s="313" t="str">
        <f t="shared" si="85"/>
        <v>07281C</v>
      </c>
      <c r="Y115" s="364">
        <f t="shared" si="86"/>
        <v>211</v>
      </c>
      <c r="Z115" s="313" t="str">
        <f t="shared" si="87"/>
        <v xml:space="preserve">Office Support Specialist I </v>
      </c>
      <c r="AA115" s="365">
        <f t="shared" ca="1" si="88"/>
        <v>22.167999999999999</v>
      </c>
      <c r="AB115" s="365">
        <f t="shared" ca="1" si="89"/>
        <v>23.274999999999999</v>
      </c>
      <c r="AC115" s="365">
        <f t="shared" ca="1" si="90"/>
        <v>24.439</v>
      </c>
      <c r="AD115" s="365">
        <f t="shared" ca="1" si="91"/>
        <v>25.661000000000001</v>
      </c>
      <c r="AE115" s="365">
        <f t="shared" ca="1" si="92"/>
        <v>26.943999999999999</v>
      </c>
    </row>
    <row r="116" spans="1:31">
      <c r="A116" s="357" t="s">
        <v>238</v>
      </c>
      <c r="B116" s="358">
        <v>211</v>
      </c>
      <c r="C116" s="357" t="s">
        <v>43</v>
      </c>
      <c r="D116" s="407" t="s">
        <v>446</v>
      </c>
      <c r="E116" s="357">
        <v>210</v>
      </c>
      <c r="F116" s="357">
        <v>4</v>
      </c>
      <c r="G116" s="360">
        <f t="shared" ca="1" si="108"/>
        <v>22.167999999999999</v>
      </c>
      <c r="H116" s="360">
        <f t="shared" ca="1" si="109"/>
        <v>23.274999999999999</v>
      </c>
      <c r="I116" s="360">
        <f t="shared" ca="1" si="110"/>
        <v>24.439</v>
      </c>
      <c r="J116" s="360">
        <f t="shared" ca="1" si="111"/>
        <v>25.661000000000001</v>
      </c>
      <c r="K116" s="360">
        <f t="shared" ca="1" si="112"/>
        <v>26.943999999999999</v>
      </c>
      <c r="L116" s="321"/>
      <c r="M116" s="293" t="s">
        <v>588</v>
      </c>
      <c r="N116" s="289" t="str">
        <f t="shared" si="113"/>
        <v>07282C</v>
      </c>
      <c r="O116" s="361">
        <f t="shared" si="114"/>
        <v>211</v>
      </c>
      <c r="P116" s="290" t="str">
        <f t="shared" si="115"/>
        <v>Office Support Specialist I (Conf)</v>
      </c>
      <c r="Q116" s="362" cm="1">
        <f t="array" aca="1" ref="Q116" ca="1">ROUND(IF($M116="Y",VLOOKUP($N116,INDIRECT($O$3),Q$8,0)*INDIRECT($N$2),VLOOKUP($N116,INDIRECT($O$3),Q$8,0)),IF(LEFT($C116,1)="N",3,0))</f>
        <v>22.167999999999999</v>
      </c>
      <c r="R116" s="362" cm="1">
        <f t="array" aca="1" ref="R116" ca="1">ROUND(IF($M116="Y",VLOOKUP($N116,INDIRECT($O$3),R$8,0)*INDIRECT($N$2),VLOOKUP($N116,INDIRECT($O$3),R$8,0)),IF(LEFT($C116,1)="N",3,0))</f>
        <v>23.274999999999999</v>
      </c>
      <c r="S116" s="362" cm="1">
        <f t="array" aca="1" ref="S116" ca="1">ROUND(IF($M116="Y",VLOOKUP($N116,INDIRECT($O$3),S$8,0)*INDIRECT($N$2),VLOOKUP($N116,INDIRECT($O$3),S$8,0)),IF(LEFT($C116,1)="N",3,0))</f>
        <v>24.439</v>
      </c>
      <c r="T116" s="362" cm="1">
        <f t="array" aca="1" ref="T116" ca="1">ROUND(IF($M116="Y",VLOOKUP($N116,INDIRECT($O$3),T$8,0)*INDIRECT($N$2),VLOOKUP($N116,INDIRECT($O$3),T$8,0)),IF(LEFT($C116,1)="N",3,0))</f>
        <v>25.661000000000001</v>
      </c>
      <c r="U116" s="362" cm="1">
        <f t="array" aca="1" ref="U116" ca="1">ROUND(IF($M116="Y",VLOOKUP($N116,INDIRECT($O$3),U$8,0)*INDIRECT($N$2),VLOOKUP($N116,INDIRECT($O$3),U$8,0)),IF(LEFT($C116,1)="N",3,0))</f>
        <v>26.943999999999999</v>
      </c>
      <c r="W116" s="363" t="str">
        <f t="shared" si="84"/>
        <v>Y</v>
      </c>
      <c r="X116" s="313" t="str">
        <f t="shared" si="85"/>
        <v>07282C</v>
      </c>
      <c r="Y116" s="364">
        <f t="shared" si="86"/>
        <v>211</v>
      </c>
      <c r="Z116" s="313" t="str">
        <f t="shared" si="87"/>
        <v>Office Support Specialist I (Conf)</v>
      </c>
      <c r="AA116" s="365">
        <f t="shared" ca="1" si="88"/>
        <v>22.167999999999999</v>
      </c>
      <c r="AB116" s="365">
        <f t="shared" ca="1" si="89"/>
        <v>23.274999999999999</v>
      </c>
      <c r="AC116" s="365">
        <f t="shared" ca="1" si="90"/>
        <v>24.439</v>
      </c>
      <c r="AD116" s="365">
        <f t="shared" ca="1" si="91"/>
        <v>25.661000000000001</v>
      </c>
      <c r="AE116" s="365">
        <f t="shared" ca="1" si="92"/>
        <v>26.943999999999999</v>
      </c>
    </row>
    <row r="117" spans="1:31">
      <c r="A117" s="357" t="s">
        <v>234</v>
      </c>
      <c r="B117" s="358" t="s">
        <v>163</v>
      </c>
      <c r="C117" s="357" t="s">
        <v>43</v>
      </c>
      <c r="D117" s="407" t="s">
        <v>235</v>
      </c>
      <c r="E117" s="357">
        <v>253</v>
      </c>
      <c r="F117" s="357">
        <v>5</v>
      </c>
      <c r="G117" s="360">
        <f t="shared" ca="1" si="108"/>
        <v>24.96</v>
      </c>
      <c r="H117" s="360">
        <f t="shared" ca="1" si="109"/>
        <v>26.207000000000001</v>
      </c>
      <c r="I117" s="360">
        <f t="shared" ca="1" si="110"/>
        <v>27.518000000000001</v>
      </c>
      <c r="J117" s="360">
        <f t="shared" ca="1" si="111"/>
        <v>28.895</v>
      </c>
      <c r="K117" s="360">
        <f t="shared" ca="1" si="112"/>
        <v>30.338999999999999</v>
      </c>
      <c r="L117" s="321"/>
      <c r="M117" s="293" t="s">
        <v>588</v>
      </c>
      <c r="N117" s="289" t="str">
        <f t="shared" si="113"/>
        <v>07284C</v>
      </c>
      <c r="O117" s="361" t="str">
        <f t="shared" si="114"/>
        <v>051</v>
      </c>
      <c r="P117" s="290" t="str">
        <f t="shared" si="115"/>
        <v xml:space="preserve">Office Support Specialist II </v>
      </c>
      <c r="Q117" s="362" cm="1">
        <f t="array" aca="1" ref="Q117" ca="1">ROUND(IF($M117="Y",VLOOKUP($N117,INDIRECT($O$3),Q$8,0)*INDIRECT($N$2),VLOOKUP($N117,INDIRECT($O$3),Q$8,0)),IF(LEFT($C117,1)="N",3,0))</f>
        <v>24.96</v>
      </c>
      <c r="R117" s="362" cm="1">
        <f t="array" aca="1" ref="R117" ca="1">ROUND(IF($M117="Y",VLOOKUP($N117,INDIRECT($O$3),R$8,0)*INDIRECT($N$2),VLOOKUP($N117,INDIRECT($O$3),R$8,0)),IF(LEFT($C117,1)="N",3,0))</f>
        <v>26.207000000000001</v>
      </c>
      <c r="S117" s="362" cm="1">
        <f t="array" aca="1" ref="S117" ca="1">ROUND(IF($M117="Y",VLOOKUP($N117,INDIRECT($O$3),S$8,0)*INDIRECT($N$2),VLOOKUP($N117,INDIRECT($O$3),S$8,0)),IF(LEFT($C117,1)="N",3,0))</f>
        <v>27.518000000000001</v>
      </c>
      <c r="T117" s="362" cm="1">
        <f t="array" aca="1" ref="T117" ca="1">ROUND(IF($M117="Y",VLOOKUP($N117,INDIRECT($O$3),T$8,0)*INDIRECT($N$2),VLOOKUP($N117,INDIRECT($O$3),T$8,0)),IF(LEFT($C117,1)="N",3,0))</f>
        <v>28.895</v>
      </c>
      <c r="U117" s="362" cm="1">
        <f t="array" aca="1" ref="U117" ca="1">ROUND(IF($M117="Y",VLOOKUP($N117,INDIRECT($O$3),U$8,0)*INDIRECT($N$2),VLOOKUP($N117,INDIRECT($O$3),U$8,0)),IF(LEFT($C117,1)="N",3,0))</f>
        <v>30.338999999999999</v>
      </c>
      <c r="W117" s="363" t="str">
        <f t="shared" si="84"/>
        <v>Y</v>
      </c>
      <c r="X117" s="313" t="str">
        <f t="shared" si="85"/>
        <v>07284C</v>
      </c>
      <c r="Y117" s="364" t="str">
        <f t="shared" si="86"/>
        <v>051</v>
      </c>
      <c r="Z117" s="313" t="str">
        <f t="shared" si="87"/>
        <v xml:space="preserve">Office Support Specialist II </v>
      </c>
      <c r="AA117" s="365">
        <f t="shared" ca="1" si="88"/>
        <v>24.96</v>
      </c>
      <c r="AB117" s="365">
        <f t="shared" ca="1" si="89"/>
        <v>26.207000000000001</v>
      </c>
      <c r="AC117" s="365">
        <f t="shared" ca="1" si="90"/>
        <v>27.518000000000001</v>
      </c>
      <c r="AD117" s="365">
        <f t="shared" ca="1" si="91"/>
        <v>28.895</v>
      </c>
      <c r="AE117" s="365">
        <f t="shared" ca="1" si="92"/>
        <v>30.338999999999999</v>
      </c>
    </row>
    <row r="118" spans="1:31">
      <c r="A118" s="357" t="s">
        <v>236</v>
      </c>
      <c r="B118" s="358" t="s">
        <v>105</v>
      </c>
      <c r="C118" s="357" t="s">
        <v>43</v>
      </c>
      <c r="D118" s="407" t="s">
        <v>237</v>
      </c>
      <c r="E118" s="357">
        <v>280</v>
      </c>
      <c r="F118" s="357">
        <v>6</v>
      </c>
      <c r="G118" s="360">
        <f t="shared" ca="1" si="108"/>
        <v>27.216999999999999</v>
      </c>
      <c r="H118" s="360">
        <f t="shared" ca="1" si="109"/>
        <v>28.579000000000001</v>
      </c>
      <c r="I118" s="360">
        <f t="shared" ca="1" si="110"/>
        <v>30.006</v>
      </c>
      <c r="J118" s="360">
        <f t="shared" ca="1" si="111"/>
        <v>31.509</v>
      </c>
      <c r="K118" s="360">
        <f t="shared" ca="1" si="112"/>
        <v>33.082999999999998</v>
      </c>
      <c r="L118" s="321"/>
      <c r="M118" s="293" t="s">
        <v>588</v>
      </c>
      <c r="N118" s="289" t="str">
        <f t="shared" si="113"/>
        <v>07285C</v>
      </c>
      <c r="O118" s="361" t="str">
        <f t="shared" si="114"/>
        <v>076</v>
      </c>
      <c r="P118" s="290" t="str">
        <f t="shared" si="115"/>
        <v xml:space="preserve">Office Support Specialist III </v>
      </c>
      <c r="Q118" s="362" cm="1">
        <f t="array" aca="1" ref="Q118" ca="1">ROUND(IF($M118="Y",VLOOKUP($N118,INDIRECT($O$3),Q$8,0)*INDIRECT($N$2),VLOOKUP($N118,INDIRECT($O$3),Q$8,0)),IF(LEFT($C118,1)="N",3,0))</f>
        <v>27.216999999999999</v>
      </c>
      <c r="R118" s="362" cm="1">
        <f t="array" aca="1" ref="R118" ca="1">ROUND(IF($M118="Y",VLOOKUP($N118,INDIRECT($O$3),R$8,0)*INDIRECT($N$2),VLOOKUP($N118,INDIRECT($O$3),R$8,0)),IF(LEFT($C118,1)="N",3,0))</f>
        <v>28.579000000000001</v>
      </c>
      <c r="S118" s="362" cm="1">
        <f t="array" aca="1" ref="S118" ca="1">ROUND(IF($M118="Y",VLOOKUP($N118,INDIRECT($O$3),S$8,0)*INDIRECT($N$2),VLOOKUP($N118,INDIRECT($O$3),S$8,0)),IF(LEFT($C118,1)="N",3,0))</f>
        <v>30.006</v>
      </c>
      <c r="T118" s="362" cm="1">
        <f t="array" aca="1" ref="T118" ca="1">ROUND(IF($M118="Y",VLOOKUP($N118,INDIRECT($O$3),T$8,0)*INDIRECT($N$2),VLOOKUP($N118,INDIRECT($O$3),T$8,0)),IF(LEFT($C118,1)="N",3,0))</f>
        <v>31.509</v>
      </c>
      <c r="U118" s="362" cm="1">
        <f t="array" aca="1" ref="U118" ca="1">ROUND(IF($M118="Y",VLOOKUP($N118,INDIRECT($O$3),U$8,0)*INDIRECT($N$2),VLOOKUP($N118,INDIRECT($O$3),U$8,0)),IF(LEFT($C118,1)="N",3,0))</f>
        <v>33.082999999999998</v>
      </c>
      <c r="W118" s="363" t="str">
        <f t="shared" ref="W118:W152" si="126">M118</f>
        <v>Y</v>
      </c>
      <c r="X118" s="313" t="str">
        <f t="shared" ref="X118:X152" si="127">N118</f>
        <v>07285C</v>
      </c>
      <c r="Y118" s="364" t="str">
        <f t="shared" ref="Y118:Y152" si="128">O118</f>
        <v>076</v>
      </c>
      <c r="Z118" s="313" t="str">
        <f t="shared" ref="Z118:Z152" si="129">P118</f>
        <v xml:space="preserve">Office Support Specialist III </v>
      </c>
      <c r="AA118" s="365">
        <f t="shared" ref="AA118:AA152" ca="1" si="130">IF(LEFT($C118,1)="N",Q118,ROUNDUP(Q118/2080,3))</f>
        <v>27.216999999999999</v>
      </c>
      <c r="AB118" s="365">
        <f t="shared" ref="AB118:AB152" ca="1" si="131">IF(LEFT($C118,1)="N",R118,ROUNDUP(R118/2080,3))</f>
        <v>28.579000000000001</v>
      </c>
      <c r="AC118" s="365">
        <f t="shared" ref="AC118:AC152" ca="1" si="132">IF(LEFT($C118,1)="N",S118,ROUNDUP(S118/2080,3))</f>
        <v>30.006</v>
      </c>
      <c r="AD118" s="365">
        <f t="shared" ref="AD118:AD152" ca="1" si="133">IF(LEFT($C118,1)="N",T118,ROUNDUP(T118/2080,3))</f>
        <v>31.509</v>
      </c>
      <c r="AE118" s="365">
        <f t="shared" ref="AE118:AE152" ca="1" si="134">IF(LEFT($C118,1)="N",U118,ROUNDUP(U118/2080,3))</f>
        <v>33.082999999999998</v>
      </c>
    </row>
    <row r="119" spans="1:31">
      <c r="A119" s="357" t="s">
        <v>240</v>
      </c>
      <c r="B119" s="358" t="s">
        <v>105</v>
      </c>
      <c r="C119" s="357" t="s">
        <v>43</v>
      </c>
      <c r="D119" s="407" t="s">
        <v>447</v>
      </c>
      <c r="E119" s="357">
        <v>280</v>
      </c>
      <c r="F119" s="357">
        <v>6</v>
      </c>
      <c r="G119" s="360">
        <f t="shared" ca="1" si="108"/>
        <v>27.216999999999999</v>
      </c>
      <c r="H119" s="360">
        <f t="shared" ca="1" si="109"/>
        <v>28.579000000000001</v>
      </c>
      <c r="I119" s="360">
        <f t="shared" ca="1" si="110"/>
        <v>30.006</v>
      </c>
      <c r="J119" s="360">
        <f t="shared" ca="1" si="111"/>
        <v>31.509</v>
      </c>
      <c r="K119" s="360">
        <f t="shared" ca="1" si="112"/>
        <v>33.082999999999998</v>
      </c>
      <c r="L119" s="321"/>
      <c r="M119" s="293" t="s">
        <v>588</v>
      </c>
      <c r="N119" s="289" t="str">
        <f t="shared" si="113"/>
        <v>07286C</v>
      </c>
      <c r="O119" s="361" t="str">
        <f t="shared" si="114"/>
        <v>076</v>
      </c>
      <c r="P119" s="290" t="str">
        <f t="shared" si="115"/>
        <v>Office Support Specialist III (Conf)</v>
      </c>
      <c r="Q119" s="362" cm="1">
        <f t="array" aca="1" ref="Q119" ca="1">ROUND(IF($M119="Y",VLOOKUP($N119,INDIRECT($O$3),Q$8,0)*INDIRECT($N$2),VLOOKUP($N119,INDIRECT($O$3),Q$8,0)),IF(LEFT($C119,1)="N",3,0))</f>
        <v>27.216999999999999</v>
      </c>
      <c r="R119" s="362" cm="1">
        <f t="array" aca="1" ref="R119" ca="1">ROUND(IF($M119="Y",VLOOKUP($N119,INDIRECT($O$3),R$8,0)*INDIRECT($N$2),VLOOKUP($N119,INDIRECT($O$3),R$8,0)),IF(LEFT($C119,1)="N",3,0))</f>
        <v>28.579000000000001</v>
      </c>
      <c r="S119" s="362" cm="1">
        <f t="array" aca="1" ref="S119" ca="1">ROUND(IF($M119="Y",VLOOKUP($N119,INDIRECT($O$3),S$8,0)*INDIRECT($N$2),VLOOKUP($N119,INDIRECT($O$3),S$8,0)),IF(LEFT($C119,1)="N",3,0))</f>
        <v>30.006</v>
      </c>
      <c r="T119" s="362" cm="1">
        <f t="array" aca="1" ref="T119" ca="1">ROUND(IF($M119="Y",VLOOKUP($N119,INDIRECT($O$3),T$8,0)*INDIRECT($N$2),VLOOKUP($N119,INDIRECT($O$3),T$8,0)),IF(LEFT($C119,1)="N",3,0))</f>
        <v>31.509</v>
      </c>
      <c r="U119" s="362" cm="1">
        <f t="array" aca="1" ref="U119" ca="1">ROUND(IF($M119="Y",VLOOKUP($N119,INDIRECT($O$3),U$8,0)*INDIRECT($N$2),VLOOKUP($N119,INDIRECT($O$3),U$8,0)),IF(LEFT($C119,1)="N",3,0))</f>
        <v>33.082999999999998</v>
      </c>
      <c r="W119" s="363" t="str">
        <f t="shared" si="126"/>
        <v>Y</v>
      </c>
      <c r="X119" s="313" t="str">
        <f t="shared" si="127"/>
        <v>07286C</v>
      </c>
      <c r="Y119" s="364" t="str">
        <f t="shared" si="128"/>
        <v>076</v>
      </c>
      <c r="Z119" s="313" t="str">
        <f t="shared" si="129"/>
        <v>Office Support Specialist III (Conf)</v>
      </c>
      <c r="AA119" s="365">
        <f t="shared" ca="1" si="130"/>
        <v>27.216999999999999</v>
      </c>
      <c r="AB119" s="365">
        <f t="shared" ca="1" si="131"/>
        <v>28.579000000000001</v>
      </c>
      <c r="AC119" s="365">
        <f t="shared" ca="1" si="132"/>
        <v>30.006</v>
      </c>
      <c r="AD119" s="365">
        <f t="shared" ca="1" si="133"/>
        <v>31.509</v>
      </c>
      <c r="AE119" s="365">
        <f t="shared" ca="1" si="134"/>
        <v>33.082999999999998</v>
      </c>
    </row>
    <row r="120" spans="1:31">
      <c r="A120" s="357" t="s">
        <v>469</v>
      </c>
      <c r="B120" s="358" t="s">
        <v>113</v>
      </c>
      <c r="C120" s="357" t="s">
        <v>43</v>
      </c>
      <c r="D120" s="407" t="s">
        <v>673</v>
      </c>
      <c r="E120" s="357">
        <v>308</v>
      </c>
      <c r="F120" s="357">
        <v>6</v>
      </c>
      <c r="G120" s="360">
        <f t="shared" ca="1" si="108"/>
        <v>29.445</v>
      </c>
      <c r="H120" s="360">
        <f t="shared" ca="1" si="109"/>
        <v>30.919</v>
      </c>
      <c r="I120" s="360">
        <f t="shared" ca="1" si="110"/>
        <v>32.463999999999999</v>
      </c>
      <c r="J120" s="360">
        <f t="shared" ca="1" si="111"/>
        <v>34.088000000000001</v>
      </c>
      <c r="K120" s="360">
        <f t="shared" ca="1" si="112"/>
        <v>35.790999999999997</v>
      </c>
      <c r="L120" s="321"/>
      <c r="M120" s="293" t="s">
        <v>588</v>
      </c>
      <c r="N120" s="289" t="str">
        <f t="shared" si="113"/>
        <v>06013C</v>
      </c>
      <c r="O120" s="361" t="str">
        <f t="shared" si="114"/>
        <v>140</v>
      </c>
      <c r="P120" s="290" t="str">
        <f t="shared" si="115"/>
        <v>Outreach &amp; Relocation Coordinator</v>
      </c>
      <c r="Q120" s="362" cm="1">
        <f t="array" aca="1" ref="Q120" ca="1">ROUND(IF($M120="Y",VLOOKUP($N120,INDIRECT($O$3),Q$8,0)*INDIRECT($N$2),VLOOKUP($N120,INDIRECT($O$3),Q$8,0)),IF(LEFT($C120,1)="N",3,0))</f>
        <v>29.445</v>
      </c>
      <c r="R120" s="362" cm="1">
        <f t="array" aca="1" ref="R120" ca="1">ROUND(IF($M120="Y",VLOOKUP($N120,INDIRECT($O$3),R$8,0)*INDIRECT($N$2),VLOOKUP($N120,INDIRECT($O$3),R$8,0)),IF(LEFT($C120,1)="N",3,0))</f>
        <v>30.919</v>
      </c>
      <c r="S120" s="362" cm="1">
        <f t="array" aca="1" ref="S120" ca="1">ROUND(IF($M120="Y",VLOOKUP($N120,INDIRECT($O$3),S$8,0)*INDIRECT($N$2),VLOOKUP($N120,INDIRECT($O$3),S$8,0)),IF(LEFT($C120,1)="N",3,0))</f>
        <v>32.463999999999999</v>
      </c>
      <c r="T120" s="362" cm="1">
        <f t="array" aca="1" ref="T120" ca="1">ROUND(IF($M120="Y",VLOOKUP($N120,INDIRECT($O$3),T$8,0)*INDIRECT($N$2),VLOOKUP($N120,INDIRECT($O$3),T$8,0)),IF(LEFT($C120,1)="N",3,0))</f>
        <v>34.088000000000001</v>
      </c>
      <c r="U120" s="362" cm="1">
        <f t="array" aca="1" ref="U120" ca="1">ROUND(IF($M120="Y",VLOOKUP($N120,INDIRECT($O$3),U$8,0)*INDIRECT($N$2),VLOOKUP($N120,INDIRECT($O$3),U$8,0)),IF(LEFT($C120,1)="N",3,0))</f>
        <v>35.790999999999997</v>
      </c>
      <c r="W120" s="363" t="str">
        <f t="shared" si="126"/>
        <v>Y</v>
      </c>
      <c r="X120" s="313" t="str">
        <f t="shared" si="127"/>
        <v>06013C</v>
      </c>
      <c r="Y120" s="364" t="str">
        <f t="shared" si="128"/>
        <v>140</v>
      </c>
      <c r="Z120" s="313" t="str">
        <f t="shared" si="129"/>
        <v>Outreach &amp; Relocation Coordinator</v>
      </c>
      <c r="AA120" s="365">
        <f t="shared" ca="1" si="130"/>
        <v>29.445</v>
      </c>
      <c r="AB120" s="365">
        <f t="shared" ca="1" si="131"/>
        <v>30.919</v>
      </c>
      <c r="AC120" s="365">
        <f t="shared" ca="1" si="132"/>
        <v>32.463999999999999</v>
      </c>
      <c r="AD120" s="365">
        <f t="shared" ca="1" si="133"/>
        <v>34.088000000000001</v>
      </c>
      <c r="AE120" s="365">
        <f t="shared" ca="1" si="134"/>
        <v>35.790999999999997</v>
      </c>
    </row>
    <row r="121" spans="1:31">
      <c r="A121" s="357" t="s">
        <v>242</v>
      </c>
      <c r="B121" s="358">
        <v>161</v>
      </c>
      <c r="C121" s="357" t="s">
        <v>43</v>
      </c>
      <c r="D121" s="407" t="s">
        <v>243</v>
      </c>
      <c r="E121" s="357">
        <v>287</v>
      </c>
      <c r="F121" s="357">
        <v>6</v>
      </c>
      <c r="G121" s="360">
        <f t="shared" ca="1" si="108"/>
        <v>28.324000000000002</v>
      </c>
      <c r="H121" s="360">
        <f t="shared" ca="1" si="109"/>
        <v>29.738</v>
      </c>
      <c r="I121" s="360">
        <f t="shared" ca="1" si="110"/>
        <v>31.225000000000001</v>
      </c>
      <c r="J121" s="360">
        <f t="shared" ca="1" si="111"/>
        <v>32.786999999999999</v>
      </c>
      <c r="K121" s="360">
        <f t="shared" ca="1" si="112"/>
        <v>34.424999999999997</v>
      </c>
      <c r="L121" s="321"/>
      <c r="M121" s="293" t="s">
        <v>588</v>
      </c>
      <c r="N121" s="289" t="str">
        <f t="shared" si="113"/>
        <v>07644C</v>
      </c>
      <c r="O121" s="361">
        <f t="shared" si="114"/>
        <v>161</v>
      </c>
      <c r="P121" s="290" t="str">
        <f t="shared" si="115"/>
        <v>Payroll Technician</v>
      </c>
      <c r="Q121" s="362" cm="1">
        <f t="array" aca="1" ref="Q121" ca="1">ROUND(IF($M121="Y",VLOOKUP($N121,INDIRECT($O$3),Q$8,0)*INDIRECT($N$2),VLOOKUP($N121,INDIRECT($O$3),Q$8,0)),IF(LEFT($C121,1)="N",3,0))</f>
        <v>28.324000000000002</v>
      </c>
      <c r="R121" s="362" cm="1">
        <f t="array" aca="1" ref="R121" ca="1">ROUND(IF($M121="Y",VLOOKUP($N121,INDIRECT($O$3),R$8,0)*INDIRECT($N$2),VLOOKUP($N121,INDIRECT($O$3),R$8,0)),IF(LEFT($C121,1)="N",3,0))</f>
        <v>29.738</v>
      </c>
      <c r="S121" s="362" cm="1">
        <f t="array" aca="1" ref="S121" ca="1">ROUND(IF($M121="Y",VLOOKUP($N121,INDIRECT($O$3),S$8,0)*INDIRECT($N$2),VLOOKUP($N121,INDIRECT($O$3),S$8,0)),IF(LEFT($C121,1)="N",3,0))</f>
        <v>31.225000000000001</v>
      </c>
      <c r="T121" s="362" cm="1">
        <f t="array" aca="1" ref="T121" ca="1">ROUND(IF($M121="Y",VLOOKUP($N121,INDIRECT($O$3),T$8,0)*INDIRECT($N$2),VLOOKUP($N121,INDIRECT($O$3),T$8,0)),IF(LEFT($C121,1)="N",3,0))</f>
        <v>32.786999999999999</v>
      </c>
      <c r="U121" s="362" cm="1">
        <f t="array" aca="1" ref="U121" ca="1">ROUND(IF($M121="Y",VLOOKUP($N121,INDIRECT($O$3),U$8,0)*INDIRECT($N$2),VLOOKUP($N121,INDIRECT($O$3),U$8,0)),IF(LEFT($C121,1)="N",3,0))</f>
        <v>34.424999999999997</v>
      </c>
      <c r="W121" s="363" t="str">
        <f t="shared" si="126"/>
        <v>Y</v>
      </c>
      <c r="X121" s="313" t="str">
        <f t="shared" si="127"/>
        <v>07644C</v>
      </c>
      <c r="Y121" s="364">
        <f t="shared" si="128"/>
        <v>161</v>
      </c>
      <c r="Z121" s="313" t="str">
        <f t="shared" si="129"/>
        <v>Payroll Technician</v>
      </c>
      <c r="AA121" s="365">
        <f t="shared" ca="1" si="130"/>
        <v>28.324000000000002</v>
      </c>
      <c r="AB121" s="365">
        <f t="shared" ca="1" si="131"/>
        <v>29.738</v>
      </c>
      <c r="AC121" s="365">
        <f t="shared" ca="1" si="132"/>
        <v>31.225000000000001</v>
      </c>
      <c r="AD121" s="365">
        <f t="shared" ca="1" si="133"/>
        <v>32.786999999999999</v>
      </c>
      <c r="AE121" s="365">
        <f t="shared" ca="1" si="134"/>
        <v>34.424999999999997</v>
      </c>
    </row>
    <row r="122" spans="1:31">
      <c r="A122" s="357" t="s">
        <v>244</v>
      </c>
      <c r="B122" s="358" t="s">
        <v>245</v>
      </c>
      <c r="C122" s="357" t="s">
        <v>43</v>
      </c>
      <c r="D122" s="407" t="s">
        <v>246</v>
      </c>
      <c r="E122" s="357">
        <v>413</v>
      </c>
      <c r="F122" s="357">
        <v>9</v>
      </c>
      <c r="G122" s="360">
        <f t="shared" ca="1" si="108"/>
        <v>37.313000000000002</v>
      </c>
      <c r="H122" s="360">
        <f t="shared" ca="1" si="109"/>
        <v>39.177999999999997</v>
      </c>
      <c r="I122" s="360">
        <f t="shared" ca="1" si="110"/>
        <v>41.137999999999998</v>
      </c>
      <c r="J122" s="360">
        <f t="shared" ca="1" si="111"/>
        <v>43.195999999999998</v>
      </c>
      <c r="K122" s="360">
        <f t="shared" ca="1" si="112"/>
        <v>45.353999999999999</v>
      </c>
      <c r="L122" s="321"/>
      <c r="M122" s="293" t="s">
        <v>588</v>
      </c>
      <c r="N122" s="289" t="str">
        <f t="shared" si="113"/>
        <v>07825C</v>
      </c>
      <c r="O122" s="361" t="str">
        <f t="shared" si="114"/>
        <v>103</v>
      </c>
      <c r="P122" s="290" t="str">
        <f t="shared" si="115"/>
        <v xml:space="preserve">Plan Examiner I  </v>
      </c>
      <c r="Q122" s="362" cm="1">
        <f t="array" aca="1" ref="Q122" ca="1">ROUND(IF($M122="Y",VLOOKUP($N122,INDIRECT($O$3),Q$8,0)*INDIRECT($N$2),VLOOKUP($N122,INDIRECT($O$3),Q$8,0)),IF(LEFT($C122,1)="N",3,0))</f>
        <v>37.313000000000002</v>
      </c>
      <c r="R122" s="362" cm="1">
        <f t="array" aca="1" ref="R122" ca="1">ROUND(IF($M122="Y",VLOOKUP($N122,INDIRECT($O$3),R$8,0)*INDIRECT($N$2),VLOOKUP($N122,INDIRECT($O$3),R$8,0)),IF(LEFT($C122,1)="N",3,0))</f>
        <v>39.177999999999997</v>
      </c>
      <c r="S122" s="362" cm="1">
        <f t="array" aca="1" ref="S122" ca="1">ROUND(IF($M122="Y",VLOOKUP($N122,INDIRECT($O$3),S$8,0)*INDIRECT($N$2),VLOOKUP($N122,INDIRECT($O$3),S$8,0)),IF(LEFT($C122,1)="N",3,0))</f>
        <v>41.137999999999998</v>
      </c>
      <c r="T122" s="362" cm="1">
        <f t="array" aca="1" ref="T122" ca="1">ROUND(IF($M122="Y",VLOOKUP($N122,INDIRECT($O$3),T$8,0)*INDIRECT($N$2),VLOOKUP($N122,INDIRECT($O$3),T$8,0)),IF(LEFT($C122,1)="N",3,0))</f>
        <v>43.195999999999998</v>
      </c>
      <c r="U122" s="362" cm="1">
        <f t="array" aca="1" ref="U122" ca="1">ROUND(IF($M122="Y",VLOOKUP($N122,INDIRECT($O$3),U$8,0)*INDIRECT($N$2),VLOOKUP($N122,INDIRECT($O$3),U$8,0)),IF(LEFT($C122,1)="N",3,0))</f>
        <v>45.353999999999999</v>
      </c>
      <c r="W122" s="363" t="str">
        <f t="shared" si="126"/>
        <v>Y</v>
      </c>
      <c r="X122" s="313" t="str">
        <f t="shared" si="127"/>
        <v>07825C</v>
      </c>
      <c r="Y122" s="364" t="str">
        <f t="shared" si="128"/>
        <v>103</v>
      </c>
      <c r="Z122" s="313" t="str">
        <f t="shared" si="129"/>
        <v xml:space="preserve">Plan Examiner I  </v>
      </c>
      <c r="AA122" s="365">
        <f t="shared" ca="1" si="130"/>
        <v>37.313000000000002</v>
      </c>
      <c r="AB122" s="365">
        <f t="shared" ca="1" si="131"/>
        <v>39.177999999999997</v>
      </c>
      <c r="AC122" s="365">
        <f t="shared" ca="1" si="132"/>
        <v>41.137999999999998</v>
      </c>
      <c r="AD122" s="365">
        <f t="shared" ca="1" si="133"/>
        <v>43.195999999999998</v>
      </c>
      <c r="AE122" s="365">
        <f t="shared" ca="1" si="134"/>
        <v>45.353999999999999</v>
      </c>
    </row>
    <row r="123" spans="1:31">
      <c r="A123" s="357" t="s">
        <v>249</v>
      </c>
      <c r="B123" s="358" t="s">
        <v>250</v>
      </c>
      <c r="C123" s="357" t="s">
        <v>43</v>
      </c>
      <c r="D123" s="407" t="s">
        <v>251</v>
      </c>
      <c r="E123" s="357">
        <v>240</v>
      </c>
      <c r="F123" s="357">
        <v>5</v>
      </c>
      <c r="G123" s="360">
        <f t="shared" ca="1" si="108"/>
        <v>24.050999999999998</v>
      </c>
      <c r="H123" s="360">
        <f t="shared" si="109"/>
        <v>0</v>
      </c>
      <c r="I123" s="360">
        <f t="shared" si="110"/>
        <v>0</v>
      </c>
      <c r="J123" s="360">
        <f t="shared" si="111"/>
        <v>0</v>
      </c>
      <c r="K123" s="360">
        <f t="shared" si="112"/>
        <v>0</v>
      </c>
      <c r="L123" s="321"/>
      <c r="M123" s="293" t="s">
        <v>588</v>
      </c>
      <c r="N123" s="289" t="str">
        <f t="shared" si="113"/>
        <v>08080C</v>
      </c>
      <c r="O123" s="361" t="str">
        <f t="shared" si="114"/>
        <v>121</v>
      </c>
      <c r="P123" s="290" t="str">
        <f t="shared" si="115"/>
        <v xml:space="preserve">Police Cadet </v>
      </c>
      <c r="Q123" s="362" cm="1">
        <f t="array" aca="1" ref="Q123" ca="1">ROUND(IF($M123="Y",VLOOKUP($N123,INDIRECT($O$3),Q$8,0)*INDIRECT($N$2),VLOOKUP($N123,INDIRECT($O$3),Q$8,0)),IF(LEFT($C123,1)="N",3,0))</f>
        <v>24.050999999999998</v>
      </c>
      <c r="R123" s="362"/>
      <c r="S123" s="362"/>
      <c r="T123" s="362"/>
      <c r="U123" s="362"/>
      <c r="W123" s="363" t="str">
        <f t="shared" si="126"/>
        <v>Y</v>
      </c>
      <c r="X123" s="313" t="str">
        <f t="shared" si="127"/>
        <v>08080C</v>
      </c>
      <c r="Y123" s="364" t="str">
        <f t="shared" si="128"/>
        <v>121</v>
      </c>
      <c r="Z123" s="313" t="str">
        <f t="shared" si="129"/>
        <v xml:space="preserve">Police Cadet </v>
      </c>
      <c r="AA123" s="365">
        <f t="shared" ca="1" si="130"/>
        <v>24.050999999999998</v>
      </c>
      <c r="AB123" s="365">
        <f t="shared" si="131"/>
        <v>0</v>
      </c>
      <c r="AC123" s="365">
        <f t="shared" si="132"/>
        <v>0</v>
      </c>
      <c r="AD123" s="365">
        <f t="shared" si="133"/>
        <v>0</v>
      </c>
      <c r="AE123" s="365">
        <f t="shared" si="134"/>
        <v>0</v>
      </c>
    </row>
    <row r="124" spans="1:31">
      <c r="A124" s="357" t="s">
        <v>708</v>
      </c>
      <c r="B124" s="358" t="s">
        <v>105</v>
      </c>
      <c r="C124" s="357" t="s">
        <v>43</v>
      </c>
      <c r="D124" s="407" t="s">
        <v>709</v>
      </c>
      <c r="E124" s="357">
        <v>283</v>
      </c>
      <c r="F124" s="357">
        <v>6</v>
      </c>
      <c r="G124" s="360">
        <f t="shared" ca="1" si="108"/>
        <v>27.216999999999999</v>
      </c>
      <c r="H124" s="360">
        <f t="shared" ca="1" si="109"/>
        <v>28.579000000000001</v>
      </c>
      <c r="I124" s="360">
        <f t="shared" ca="1" si="110"/>
        <v>30.006</v>
      </c>
      <c r="J124" s="360">
        <f t="shared" ca="1" si="111"/>
        <v>31.509</v>
      </c>
      <c r="K124" s="360">
        <f t="shared" ca="1" si="112"/>
        <v>33.082999999999998</v>
      </c>
      <c r="L124" s="321"/>
      <c r="M124" s="293" t="s">
        <v>588</v>
      </c>
      <c r="N124" s="289" t="str">
        <f t="shared" si="113"/>
        <v>59474C</v>
      </c>
      <c r="O124" s="361" t="str">
        <f t="shared" si="114"/>
        <v>076</v>
      </c>
      <c r="P124" s="290" t="str">
        <f t="shared" si="115"/>
        <v>Police Records Technician</v>
      </c>
      <c r="Q124" s="362" cm="1">
        <f t="array" aca="1" ref="Q124" ca="1">ROUND(IF($M124="Y",VLOOKUP($N124,INDIRECT($O$3),Q$8,0)*INDIRECT($N$2),VLOOKUP($N124,INDIRECT($O$3),Q$8,0)),IF(LEFT($C124,1)="N",3,0))</f>
        <v>27.216999999999999</v>
      </c>
      <c r="R124" s="362" cm="1">
        <f t="array" aca="1" ref="R124" ca="1">ROUND(IF($M124="Y",VLOOKUP($N124,INDIRECT($O$3),R$8,0)*INDIRECT($N$2),VLOOKUP($N124,INDIRECT($O$3),R$8,0)),IF(LEFT($C124,1)="N",3,0))</f>
        <v>28.579000000000001</v>
      </c>
      <c r="S124" s="362" cm="1">
        <f t="array" aca="1" ref="S124" ca="1">ROUND(IF($M124="Y",VLOOKUP($N124,INDIRECT($O$3),S$8,0)*INDIRECT($N$2),VLOOKUP($N124,INDIRECT($O$3),S$8,0)),IF(LEFT($C124,1)="N",3,0))</f>
        <v>30.006</v>
      </c>
      <c r="T124" s="362" cm="1">
        <f t="array" aca="1" ref="T124" ca="1">ROUND(IF($M124="Y",VLOOKUP($N124,INDIRECT($O$3),T$8,0)*INDIRECT($N$2),VLOOKUP($N124,INDIRECT($O$3),T$8,0)),IF(LEFT($C124,1)="N",3,0))</f>
        <v>31.509</v>
      </c>
      <c r="U124" s="362" cm="1">
        <f t="array" aca="1" ref="U124" ca="1">ROUND(IF($M124="Y",VLOOKUP($N124,INDIRECT($O$3),U$8,0)*INDIRECT($N$2),VLOOKUP($N124,INDIRECT($O$3),U$8,0)),IF(LEFT($C124,1)="N",3,0))</f>
        <v>33.082999999999998</v>
      </c>
      <c r="W124" s="363" t="str">
        <f t="shared" si="126"/>
        <v>Y</v>
      </c>
      <c r="X124" s="313" t="str">
        <f t="shared" si="127"/>
        <v>59474C</v>
      </c>
      <c r="Y124" s="364" t="str">
        <f t="shared" si="128"/>
        <v>076</v>
      </c>
      <c r="Z124" s="313" t="str">
        <f t="shared" si="129"/>
        <v>Police Records Technician</v>
      </c>
      <c r="AA124" s="365">
        <f t="shared" ref="AA124" ca="1" si="135">IF(LEFT($C124,1)="N",Q124,ROUNDUP(Q124/2080,3))</f>
        <v>27.216999999999999</v>
      </c>
      <c r="AB124" s="365">
        <f t="shared" ref="AB124" ca="1" si="136">IF(LEFT($C124,1)="N",R124,ROUNDUP(R124/2080,3))</f>
        <v>28.579000000000001</v>
      </c>
      <c r="AC124" s="365">
        <f t="shared" ref="AC124" ca="1" si="137">IF(LEFT($C124,1)="N",S124,ROUNDUP(S124/2080,3))</f>
        <v>30.006</v>
      </c>
      <c r="AD124" s="365">
        <f t="shared" ref="AD124" ca="1" si="138">IF(LEFT($C124,1)="N",T124,ROUNDUP(T124/2080,3))</f>
        <v>31.509</v>
      </c>
      <c r="AE124" s="365">
        <f t="shared" ref="AE124" ca="1" si="139">IF(LEFT($C124,1)="N",U124,ROUNDUP(U124/2080,3))</f>
        <v>33.082999999999998</v>
      </c>
    </row>
    <row r="125" spans="1:31">
      <c r="A125" s="357" t="s">
        <v>561</v>
      </c>
      <c r="B125" s="358" t="s">
        <v>562</v>
      </c>
      <c r="C125" s="357" t="s">
        <v>43</v>
      </c>
      <c r="D125" s="407" t="s">
        <v>560</v>
      </c>
      <c r="E125" s="357">
        <v>350</v>
      </c>
      <c r="F125" s="357">
        <v>7</v>
      </c>
      <c r="G125" s="360">
        <f t="shared" ca="1" si="108"/>
        <v>32.829000000000001</v>
      </c>
      <c r="H125" s="360">
        <f t="shared" ca="1" si="109"/>
        <v>34.468000000000004</v>
      </c>
      <c r="I125" s="360">
        <f t="shared" ca="1" si="110"/>
        <v>36.191000000000003</v>
      </c>
      <c r="J125" s="360">
        <f t="shared" ca="1" si="111"/>
        <v>38.002000000000002</v>
      </c>
      <c r="K125" s="360">
        <f t="shared" ca="1" si="112"/>
        <v>39.902000000000001</v>
      </c>
      <c r="L125" s="321"/>
      <c r="M125" s="293" t="s">
        <v>588</v>
      </c>
      <c r="N125" s="289" t="str">
        <f t="shared" si="113"/>
        <v>53007C</v>
      </c>
      <c r="O125" s="361" t="str">
        <f t="shared" si="114"/>
        <v>125</v>
      </c>
      <c r="P125" s="290" t="str">
        <f t="shared" si="115"/>
        <v>Police Support Specialist</v>
      </c>
      <c r="Q125" s="362" cm="1">
        <f t="array" aca="1" ref="Q125" ca="1">ROUND(IF($M125="Y",VLOOKUP($N125,INDIRECT($O$3),Q$8,0)*INDIRECT($N$2),VLOOKUP($N125,INDIRECT($O$3),Q$8,0)),IF(LEFT($C125,1)="N",3,0))</f>
        <v>32.829000000000001</v>
      </c>
      <c r="R125" s="362" cm="1">
        <f t="array" aca="1" ref="R125" ca="1">ROUND(IF($M125="Y",VLOOKUP($N125,INDIRECT($O$3),R$8,0)*INDIRECT($N$2),VLOOKUP($N125,INDIRECT($O$3),R$8,0)),IF(LEFT($C125,1)="N",3,0))</f>
        <v>34.468000000000004</v>
      </c>
      <c r="S125" s="362" cm="1">
        <f t="array" aca="1" ref="S125" ca="1">ROUND(IF($M125="Y",VLOOKUP($N125,INDIRECT($O$3),S$8,0)*INDIRECT($N$2),VLOOKUP($N125,INDIRECT($O$3),S$8,0)),IF(LEFT($C125,1)="N",3,0))</f>
        <v>36.191000000000003</v>
      </c>
      <c r="T125" s="362" cm="1">
        <f t="array" aca="1" ref="T125" ca="1">ROUND(IF($M125="Y",VLOOKUP($N125,INDIRECT($O$3),T$8,0)*INDIRECT($N$2),VLOOKUP($N125,INDIRECT($O$3),T$8,0)),IF(LEFT($C125,1)="N",3,0))</f>
        <v>38.002000000000002</v>
      </c>
      <c r="U125" s="362" cm="1">
        <f t="array" aca="1" ref="U125" ca="1">ROUND(IF($M125="Y",VLOOKUP($N125,INDIRECT($O$3),U$8,0)*INDIRECT($N$2),VLOOKUP($N125,INDIRECT($O$3),U$8,0)),IF(LEFT($C125,1)="N",3,0))</f>
        <v>39.902000000000001</v>
      </c>
      <c r="W125" s="363" t="str">
        <f t="shared" si="126"/>
        <v>Y</v>
      </c>
      <c r="X125" s="313" t="str">
        <f t="shared" si="127"/>
        <v>53007C</v>
      </c>
      <c r="Y125" s="364" t="str">
        <f t="shared" si="128"/>
        <v>125</v>
      </c>
      <c r="Z125" s="313" t="str">
        <f t="shared" si="129"/>
        <v>Police Support Specialist</v>
      </c>
      <c r="AA125" s="365">
        <f t="shared" ca="1" si="130"/>
        <v>32.829000000000001</v>
      </c>
      <c r="AB125" s="365">
        <f t="shared" ca="1" si="131"/>
        <v>34.468000000000004</v>
      </c>
      <c r="AC125" s="365">
        <f t="shared" ca="1" si="132"/>
        <v>36.191000000000003</v>
      </c>
      <c r="AD125" s="365">
        <f t="shared" ca="1" si="133"/>
        <v>38.002000000000002</v>
      </c>
      <c r="AE125" s="365">
        <f t="shared" ca="1" si="134"/>
        <v>39.902000000000001</v>
      </c>
    </row>
    <row r="126" spans="1:31">
      <c r="A126" s="357" t="s">
        <v>254</v>
      </c>
      <c r="B126" s="358" t="s">
        <v>76</v>
      </c>
      <c r="C126" s="357" t="s">
        <v>43</v>
      </c>
      <c r="D126" s="407" t="s">
        <v>255</v>
      </c>
      <c r="E126" s="357">
        <v>268</v>
      </c>
      <c r="F126" s="357">
        <v>5</v>
      </c>
      <c r="G126" s="360">
        <f t="shared" ca="1" si="108"/>
        <v>26.105</v>
      </c>
      <c r="H126" s="360">
        <f t="shared" ca="1" si="109"/>
        <v>27.413</v>
      </c>
      <c r="I126" s="360">
        <f t="shared" ca="1" si="110"/>
        <v>28.780999999999999</v>
      </c>
      <c r="J126" s="360">
        <f t="shared" ca="1" si="111"/>
        <v>30.221</v>
      </c>
      <c r="K126" s="360">
        <f t="shared" ca="1" si="112"/>
        <v>31.731999999999999</v>
      </c>
      <c r="L126" s="321"/>
      <c r="M126" s="293" t="s">
        <v>588</v>
      </c>
      <c r="N126" s="289" t="str">
        <f t="shared" si="113"/>
        <v>08241C</v>
      </c>
      <c r="O126" s="361" t="str">
        <f t="shared" si="114"/>
        <v>060</v>
      </c>
      <c r="P126" s="290" t="str">
        <f t="shared" si="115"/>
        <v xml:space="preserve">Police Support Technician I </v>
      </c>
      <c r="Q126" s="362" cm="1">
        <f t="array" aca="1" ref="Q126" ca="1">ROUND(IF($M126="Y",VLOOKUP($N126,INDIRECT($O$3),Q$8,0)*INDIRECT($N$2),VLOOKUP($N126,INDIRECT($O$3),Q$8,0)),IF(LEFT($C126,1)="N",3,0))</f>
        <v>26.105</v>
      </c>
      <c r="R126" s="362" cm="1">
        <f t="array" aca="1" ref="R126" ca="1">ROUND(IF($M126="Y",VLOOKUP($N126,INDIRECT($O$3),R$8,0)*INDIRECT($N$2),VLOOKUP($N126,INDIRECT($O$3),R$8,0)),IF(LEFT($C126,1)="N",3,0))</f>
        <v>27.413</v>
      </c>
      <c r="S126" s="362" cm="1">
        <f t="array" aca="1" ref="S126" ca="1">ROUND(IF($M126="Y",VLOOKUP($N126,INDIRECT($O$3),S$8,0)*INDIRECT($N$2),VLOOKUP($N126,INDIRECT($O$3),S$8,0)),IF(LEFT($C126,1)="N",3,0))</f>
        <v>28.780999999999999</v>
      </c>
      <c r="T126" s="362" cm="1">
        <f t="array" aca="1" ref="T126" ca="1">ROUND(IF($M126="Y",VLOOKUP($N126,INDIRECT($O$3),T$8,0)*INDIRECT($N$2),VLOOKUP($N126,INDIRECT($O$3),T$8,0)),IF(LEFT($C126,1)="N",3,0))</f>
        <v>30.221</v>
      </c>
      <c r="U126" s="362" cm="1">
        <f t="array" aca="1" ref="U126" ca="1">ROUND(IF($M126="Y",VLOOKUP($N126,INDIRECT($O$3),U$8,0)*INDIRECT($N$2),VLOOKUP($N126,INDIRECT($O$3),U$8,0)),IF(LEFT($C126,1)="N",3,0))</f>
        <v>31.731999999999999</v>
      </c>
      <c r="W126" s="363" t="str">
        <f t="shared" si="126"/>
        <v>Y</v>
      </c>
      <c r="X126" s="313" t="str">
        <f t="shared" si="127"/>
        <v>08241C</v>
      </c>
      <c r="Y126" s="364" t="str">
        <f t="shared" si="128"/>
        <v>060</v>
      </c>
      <c r="Z126" s="313" t="str">
        <f t="shared" si="129"/>
        <v xml:space="preserve">Police Support Technician I </v>
      </c>
      <c r="AA126" s="365">
        <f t="shared" ca="1" si="130"/>
        <v>26.105</v>
      </c>
      <c r="AB126" s="365">
        <f t="shared" ca="1" si="131"/>
        <v>27.413</v>
      </c>
      <c r="AC126" s="365">
        <f t="shared" ca="1" si="132"/>
        <v>28.780999999999999</v>
      </c>
      <c r="AD126" s="365">
        <f t="shared" ca="1" si="133"/>
        <v>30.221</v>
      </c>
      <c r="AE126" s="365">
        <f t="shared" ca="1" si="134"/>
        <v>31.731999999999999</v>
      </c>
    </row>
    <row r="127" spans="1:31">
      <c r="A127" s="357" t="s">
        <v>256</v>
      </c>
      <c r="B127" s="358">
        <v>140</v>
      </c>
      <c r="C127" s="357" t="s">
        <v>43</v>
      </c>
      <c r="D127" s="407" t="s">
        <v>257</v>
      </c>
      <c r="E127" s="357">
        <v>308</v>
      </c>
      <c r="F127" s="357">
        <v>6</v>
      </c>
      <c r="G127" s="360">
        <f t="shared" ca="1" si="108"/>
        <v>29.445</v>
      </c>
      <c r="H127" s="360">
        <f t="shared" ca="1" si="109"/>
        <v>30.919</v>
      </c>
      <c r="I127" s="360">
        <f t="shared" ca="1" si="110"/>
        <v>32.463999999999999</v>
      </c>
      <c r="J127" s="360">
        <f t="shared" ca="1" si="111"/>
        <v>34.088000000000001</v>
      </c>
      <c r="K127" s="360">
        <f t="shared" ca="1" si="112"/>
        <v>35.790999999999997</v>
      </c>
      <c r="L127" s="321"/>
      <c r="M127" s="293" t="s">
        <v>588</v>
      </c>
      <c r="N127" s="289" t="str">
        <f t="shared" si="113"/>
        <v>08240C</v>
      </c>
      <c r="O127" s="361">
        <f t="shared" si="114"/>
        <v>140</v>
      </c>
      <c r="P127" s="290" t="str">
        <f t="shared" si="115"/>
        <v xml:space="preserve">Police Support Technician II </v>
      </c>
      <c r="Q127" s="362" cm="1">
        <f t="array" aca="1" ref="Q127" ca="1">ROUND(IF($M127="Y",VLOOKUP($N127,INDIRECT($O$3),Q$8,0)*INDIRECT($N$2),VLOOKUP($N127,INDIRECT($O$3),Q$8,0)),IF(LEFT($C127,1)="N",3,0))</f>
        <v>29.445</v>
      </c>
      <c r="R127" s="362" cm="1">
        <f t="array" aca="1" ref="R127" ca="1">ROUND(IF($M127="Y",VLOOKUP($N127,INDIRECT($O$3),R$8,0)*INDIRECT($N$2),VLOOKUP($N127,INDIRECT($O$3),R$8,0)),IF(LEFT($C127,1)="N",3,0))</f>
        <v>30.919</v>
      </c>
      <c r="S127" s="362" cm="1">
        <f t="array" aca="1" ref="S127" ca="1">ROUND(IF($M127="Y",VLOOKUP($N127,INDIRECT($O$3),S$8,0)*INDIRECT($N$2),VLOOKUP($N127,INDIRECT($O$3),S$8,0)),IF(LEFT($C127,1)="N",3,0))</f>
        <v>32.463999999999999</v>
      </c>
      <c r="T127" s="362" cm="1">
        <f t="array" aca="1" ref="T127" ca="1">ROUND(IF($M127="Y",VLOOKUP($N127,INDIRECT($O$3),T$8,0)*INDIRECT($N$2),VLOOKUP($N127,INDIRECT($O$3),T$8,0)),IF(LEFT($C127,1)="N",3,0))</f>
        <v>34.088000000000001</v>
      </c>
      <c r="U127" s="362" cm="1">
        <f t="array" aca="1" ref="U127" ca="1">ROUND(IF($M127="Y",VLOOKUP($N127,INDIRECT($O$3),U$8,0)*INDIRECT($N$2),VLOOKUP($N127,INDIRECT($O$3),U$8,0)),IF(LEFT($C127,1)="N",3,0))</f>
        <v>35.790999999999997</v>
      </c>
      <c r="W127" s="363" t="str">
        <f t="shared" si="126"/>
        <v>Y</v>
      </c>
      <c r="X127" s="313" t="str">
        <f t="shared" si="127"/>
        <v>08240C</v>
      </c>
      <c r="Y127" s="364">
        <f t="shared" si="128"/>
        <v>140</v>
      </c>
      <c r="Z127" s="313" t="str">
        <f t="shared" si="129"/>
        <v xml:space="preserve">Police Support Technician II </v>
      </c>
      <c r="AA127" s="365">
        <f t="shared" ca="1" si="130"/>
        <v>29.445</v>
      </c>
      <c r="AB127" s="365">
        <f t="shared" ca="1" si="131"/>
        <v>30.919</v>
      </c>
      <c r="AC127" s="365">
        <f t="shared" ca="1" si="132"/>
        <v>32.463999999999999</v>
      </c>
      <c r="AD127" s="365">
        <f t="shared" ca="1" si="133"/>
        <v>34.088000000000001</v>
      </c>
      <c r="AE127" s="365">
        <f t="shared" ca="1" si="134"/>
        <v>35.790999999999997</v>
      </c>
    </row>
    <row r="128" spans="1:31">
      <c r="A128" s="368" t="s">
        <v>35</v>
      </c>
      <c r="B128" s="358" t="s">
        <v>36</v>
      </c>
      <c r="C128" s="368" t="s">
        <v>21</v>
      </c>
      <c r="D128" s="408" t="s">
        <v>37</v>
      </c>
      <c r="E128" s="368">
        <v>523</v>
      </c>
      <c r="F128" s="368">
        <v>11</v>
      </c>
      <c r="G128" s="360">
        <f t="shared" ca="1" si="108"/>
        <v>95967</v>
      </c>
      <c r="H128" s="360">
        <f t="shared" ca="1" si="109"/>
        <v>100765</v>
      </c>
      <c r="I128" s="360">
        <f t="shared" ca="1" si="110"/>
        <v>105804</v>
      </c>
      <c r="J128" s="360">
        <f t="shared" ca="1" si="111"/>
        <v>111094</v>
      </c>
      <c r="K128" s="360">
        <f t="shared" ca="1" si="112"/>
        <v>116650</v>
      </c>
      <c r="L128" s="321"/>
      <c r="M128" s="293" t="s">
        <v>588</v>
      </c>
      <c r="N128" s="289" t="str">
        <f t="shared" si="113"/>
        <v>52900C</v>
      </c>
      <c r="O128" s="361" t="str">
        <f t="shared" si="114"/>
        <v>117</v>
      </c>
      <c r="P128" s="290" t="str">
        <f t="shared" si="115"/>
        <v xml:space="preserve">Principal Project Crd (CPED) </v>
      </c>
      <c r="Q128" s="362" cm="1">
        <f t="array" aca="1" ref="Q128" ca="1">ROUND(IF($M128="Y",VLOOKUP($N128,INDIRECT($O$3),Q$8,0)*INDIRECT($N$2),VLOOKUP($N128,INDIRECT($O$3),Q$8,0)),IF(LEFT($C128,1)="N",3,0))</f>
        <v>95967</v>
      </c>
      <c r="R128" s="362" cm="1">
        <f t="array" aca="1" ref="R128" ca="1">ROUND(IF($M128="Y",VLOOKUP($N128,INDIRECT($O$3),R$8,0)*INDIRECT($N$2),VLOOKUP($N128,INDIRECT($O$3),R$8,0)),IF(LEFT($C128,1)="N",3,0))</f>
        <v>100765</v>
      </c>
      <c r="S128" s="362" cm="1">
        <f t="array" aca="1" ref="S128" ca="1">ROUND(IF($M128="Y",VLOOKUP($N128,INDIRECT($O$3),S$8,0)*INDIRECT($N$2),VLOOKUP($N128,INDIRECT($O$3),S$8,0)),IF(LEFT($C128,1)="N",3,0))</f>
        <v>105804</v>
      </c>
      <c r="T128" s="362" cm="1">
        <f t="array" aca="1" ref="T128" ca="1">ROUND(IF($M128="Y",VLOOKUP($N128,INDIRECT($O$3),T$8,0)*INDIRECT($N$2),VLOOKUP($N128,INDIRECT($O$3),T$8,0)),IF(LEFT($C128,1)="N",3,0))</f>
        <v>111094</v>
      </c>
      <c r="U128" s="362" cm="1">
        <f t="array" aca="1" ref="U128" ca="1">ROUND(IF($M128="Y",VLOOKUP($N128,INDIRECT($O$3),U$8,0)*INDIRECT($N$2),VLOOKUP($N128,INDIRECT($O$3),U$8,0)),IF(LEFT($C128,1)="N",3,0))</f>
        <v>116650</v>
      </c>
      <c r="W128" s="363" t="str">
        <f t="shared" si="126"/>
        <v>Y</v>
      </c>
      <c r="X128" s="313" t="str">
        <f t="shared" si="127"/>
        <v>52900C</v>
      </c>
      <c r="Y128" s="364" t="str">
        <f t="shared" si="128"/>
        <v>117</v>
      </c>
      <c r="Z128" s="313" t="str">
        <f t="shared" si="129"/>
        <v xml:space="preserve">Principal Project Crd (CPED) </v>
      </c>
      <c r="AA128" s="365">
        <f t="shared" ca="1" si="130"/>
        <v>46.137999999999998</v>
      </c>
      <c r="AB128" s="365">
        <f t="shared" ca="1" si="131"/>
        <v>48.445</v>
      </c>
      <c r="AC128" s="365">
        <f t="shared" ca="1" si="132"/>
        <v>50.867999999999995</v>
      </c>
      <c r="AD128" s="365">
        <f t="shared" ca="1" si="133"/>
        <v>53.410999999999994</v>
      </c>
      <c r="AE128" s="365">
        <f t="shared" ca="1" si="134"/>
        <v>56.082000000000001</v>
      </c>
    </row>
    <row r="129" spans="1:31">
      <c r="A129" s="357" t="s">
        <v>719</v>
      </c>
      <c r="B129" s="358">
        <v>7</v>
      </c>
      <c r="C129" s="357" t="s">
        <v>43</v>
      </c>
      <c r="D129" s="407" t="s">
        <v>506</v>
      </c>
      <c r="E129" s="357">
        <v>338</v>
      </c>
      <c r="F129" s="357">
        <v>7</v>
      </c>
      <c r="G129" s="360">
        <f t="shared" ca="1" si="108"/>
        <v>31.667999999999999</v>
      </c>
      <c r="H129" s="360">
        <f t="shared" ca="1" si="109"/>
        <v>33.261000000000003</v>
      </c>
      <c r="I129" s="360">
        <f t="shared" ca="1" si="110"/>
        <v>34.918999999999997</v>
      </c>
      <c r="J129" s="360">
        <f t="shared" ca="1" si="111"/>
        <v>36.667000000000002</v>
      </c>
      <c r="K129" s="360">
        <f t="shared" ca="1" si="112"/>
        <v>38.506</v>
      </c>
      <c r="L129" s="321"/>
      <c r="M129" s="293" t="s">
        <v>588</v>
      </c>
      <c r="N129" s="289" t="str">
        <f t="shared" si="113"/>
        <v>52950C</v>
      </c>
      <c r="O129" s="361">
        <f t="shared" si="114"/>
        <v>7</v>
      </c>
      <c r="P129" s="290" t="str">
        <f t="shared" si="115"/>
        <v>Process Logic Control Technician</v>
      </c>
      <c r="Q129" s="362" cm="1">
        <f t="array" aca="1" ref="Q129" ca="1">ROUND(IF($M129="Y",VLOOKUP($N129,INDIRECT($O$3),Q$8,0)*INDIRECT($N$2),VLOOKUP($N129,INDIRECT($O$3),Q$8,0)),IF(LEFT($C129,1)="N",3,0))</f>
        <v>31.667999999999999</v>
      </c>
      <c r="R129" s="362" cm="1">
        <f t="array" aca="1" ref="R129" ca="1">ROUND(IF($M129="Y",VLOOKUP($N129,INDIRECT($O$3),R$8,0)*INDIRECT($N$2),VLOOKUP($N129,INDIRECT($O$3),R$8,0)),IF(LEFT($C129,1)="N",3,0))</f>
        <v>33.261000000000003</v>
      </c>
      <c r="S129" s="362" cm="1">
        <f t="array" aca="1" ref="S129" ca="1">ROUND(IF($M129="Y",VLOOKUP($N129,INDIRECT($O$3),S$8,0)*INDIRECT($N$2),VLOOKUP($N129,INDIRECT($O$3),S$8,0)),IF(LEFT($C129,1)="N",3,0))</f>
        <v>34.918999999999997</v>
      </c>
      <c r="T129" s="362" cm="1">
        <f t="array" aca="1" ref="T129" ca="1">ROUND(IF($M129="Y",VLOOKUP($N129,INDIRECT($O$3),T$8,0)*INDIRECT($N$2),VLOOKUP($N129,INDIRECT($O$3),T$8,0)),IF(LEFT($C129,1)="N",3,0))</f>
        <v>36.667000000000002</v>
      </c>
      <c r="U129" s="362" cm="1">
        <f t="array" aca="1" ref="U129" ca="1">ROUND(IF($M129="Y",VLOOKUP($N129,INDIRECT($O$3),U$8,0)*INDIRECT($N$2),VLOOKUP($N129,INDIRECT($O$3),U$8,0)),IF(LEFT($C129,1)="N",3,0))</f>
        <v>38.506</v>
      </c>
      <c r="W129" s="363" t="str">
        <f t="shared" si="126"/>
        <v>Y</v>
      </c>
      <c r="X129" s="313" t="str">
        <f t="shared" si="127"/>
        <v>52950C</v>
      </c>
      <c r="Y129" s="364">
        <f t="shared" si="128"/>
        <v>7</v>
      </c>
      <c r="Z129" s="313" t="str">
        <f t="shared" si="129"/>
        <v>Process Logic Control Technician</v>
      </c>
      <c r="AA129" s="365">
        <f t="shared" ca="1" si="130"/>
        <v>31.667999999999999</v>
      </c>
      <c r="AB129" s="365">
        <f t="shared" ca="1" si="131"/>
        <v>33.261000000000003</v>
      </c>
      <c r="AC129" s="365">
        <f t="shared" ca="1" si="132"/>
        <v>34.918999999999997</v>
      </c>
      <c r="AD129" s="365">
        <f t="shared" ca="1" si="133"/>
        <v>36.667000000000002</v>
      </c>
      <c r="AE129" s="365">
        <f t="shared" ca="1" si="134"/>
        <v>38.506</v>
      </c>
    </row>
    <row r="130" spans="1:31">
      <c r="A130" s="357" t="s">
        <v>258</v>
      </c>
      <c r="B130" s="358" t="s">
        <v>259</v>
      </c>
      <c r="C130" s="357" t="s">
        <v>43</v>
      </c>
      <c r="D130" s="407" t="s">
        <v>260</v>
      </c>
      <c r="E130" s="357">
        <v>280</v>
      </c>
      <c r="F130" s="357">
        <v>6</v>
      </c>
      <c r="G130" s="360">
        <f t="shared" ca="1" si="108"/>
        <v>27.216999999999999</v>
      </c>
      <c r="H130" s="360">
        <f t="shared" ca="1" si="109"/>
        <v>28.579000000000001</v>
      </c>
      <c r="I130" s="360">
        <f t="shared" ca="1" si="110"/>
        <v>30.006</v>
      </c>
      <c r="J130" s="360">
        <f t="shared" ca="1" si="111"/>
        <v>31.509</v>
      </c>
      <c r="K130" s="360">
        <f t="shared" ca="1" si="112"/>
        <v>33.082999999999998</v>
      </c>
      <c r="L130" s="321"/>
      <c r="M130" s="293" t="s">
        <v>588</v>
      </c>
      <c r="N130" s="289" t="str">
        <f t="shared" si="113"/>
        <v>08340C</v>
      </c>
      <c r="O130" s="361" t="str">
        <f t="shared" si="114"/>
        <v>160</v>
      </c>
      <c r="P130" s="290" t="str">
        <f t="shared" si="115"/>
        <v xml:space="preserve">Program Aide II </v>
      </c>
      <c r="Q130" s="362" cm="1">
        <f t="array" aca="1" ref="Q130" ca="1">ROUND(IF($M130="Y",VLOOKUP($N130,INDIRECT($O$3),Q$8,0)*INDIRECT($N$2),VLOOKUP($N130,INDIRECT($O$3),Q$8,0)),IF(LEFT($C130,1)="N",3,0))</f>
        <v>27.216999999999999</v>
      </c>
      <c r="R130" s="362" cm="1">
        <f t="array" aca="1" ref="R130" ca="1">ROUND(IF($M130="Y",VLOOKUP($N130,INDIRECT($O$3),R$8,0)*INDIRECT($N$2),VLOOKUP($N130,INDIRECT($O$3),R$8,0)),IF(LEFT($C130,1)="N",3,0))</f>
        <v>28.579000000000001</v>
      </c>
      <c r="S130" s="362" cm="1">
        <f t="array" aca="1" ref="S130" ca="1">ROUND(IF($M130="Y",VLOOKUP($N130,INDIRECT($O$3),S$8,0)*INDIRECT($N$2),VLOOKUP($N130,INDIRECT($O$3),S$8,0)),IF(LEFT($C130,1)="N",3,0))</f>
        <v>30.006</v>
      </c>
      <c r="T130" s="362" cm="1">
        <f t="array" aca="1" ref="T130" ca="1">ROUND(IF($M130="Y",VLOOKUP($N130,INDIRECT($O$3),T$8,0)*INDIRECT($N$2),VLOOKUP($N130,INDIRECT($O$3),T$8,0)),IF(LEFT($C130,1)="N",3,0))</f>
        <v>31.509</v>
      </c>
      <c r="U130" s="362" cm="1">
        <f t="array" aca="1" ref="U130" ca="1">ROUND(IF($M130="Y",VLOOKUP($N130,INDIRECT($O$3),U$8,0)*INDIRECT($N$2),VLOOKUP($N130,INDIRECT($O$3),U$8,0)),IF(LEFT($C130,1)="N",3,0))</f>
        <v>33.082999999999998</v>
      </c>
      <c r="W130" s="363" t="str">
        <f t="shared" si="126"/>
        <v>Y</v>
      </c>
      <c r="X130" s="313" t="str">
        <f t="shared" si="127"/>
        <v>08340C</v>
      </c>
      <c r="Y130" s="364" t="str">
        <f t="shared" si="128"/>
        <v>160</v>
      </c>
      <c r="Z130" s="313" t="str">
        <f t="shared" si="129"/>
        <v xml:space="preserve">Program Aide II </v>
      </c>
      <c r="AA130" s="365">
        <f t="shared" ca="1" si="130"/>
        <v>27.216999999999999</v>
      </c>
      <c r="AB130" s="365">
        <f t="shared" ca="1" si="131"/>
        <v>28.579000000000001</v>
      </c>
      <c r="AC130" s="365">
        <f t="shared" ca="1" si="132"/>
        <v>30.006</v>
      </c>
      <c r="AD130" s="365">
        <f t="shared" ca="1" si="133"/>
        <v>31.509</v>
      </c>
      <c r="AE130" s="365">
        <f t="shared" ca="1" si="134"/>
        <v>33.082999999999998</v>
      </c>
    </row>
    <row r="131" spans="1:31">
      <c r="A131" s="357" t="s">
        <v>530</v>
      </c>
      <c r="B131" s="358" t="s">
        <v>118</v>
      </c>
      <c r="C131" s="357" t="s">
        <v>43</v>
      </c>
      <c r="D131" s="407" t="s">
        <v>529</v>
      </c>
      <c r="E131" s="357">
        <v>295</v>
      </c>
      <c r="F131" s="357">
        <v>6</v>
      </c>
      <c r="G131" s="360">
        <f t="shared" ca="1" si="108"/>
        <v>28.324000000000002</v>
      </c>
      <c r="H131" s="360">
        <f t="shared" ca="1" si="109"/>
        <v>29.738</v>
      </c>
      <c r="I131" s="360">
        <f t="shared" ca="1" si="110"/>
        <v>31.225000000000001</v>
      </c>
      <c r="J131" s="360">
        <f t="shared" ca="1" si="111"/>
        <v>32.787999999999997</v>
      </c>
      <c r="K131" s="360">
        <f t="shared" ca="1" si="112"/>
        <v>34.424999999999997</v>
      </c>
      <c r="L131" s="321"/>
      <c r="M131" s="293" t="s">
        <v>588</v>
      </c>
      <c r="N131" s="289" t="str">
        <f t="shared" si="113"/>
        <v>52981C</v>
      </c>
      <c r="O131" s="361" t="str">
        <f t="shared" si="114"/>
        <v>067</v>
      </c>
      <c r="P131" s="290" t="str">
        <f t="shared" si="115"/>
        <v>Public Service Agent</v>
      </c>
      <c r="Q131" s="362" cm="1">
        <f t="array" aca="1" ref="Q131" ca="1">ROUND(IF($M131="Y",VLOOKUP($N131,INDIRECT($O$3),Q$8,0)*INDIRECT($N$2),VLOOKUP($N131,INDIRECT($O$3),Q$8,0)),IF(LEFT($C131,1)="N",3,0))</f>
        <v>28.324000000000002</v>
      </c>
      <c r="R131" s="362" cm="1">
        <f t="array" aca="1" ref="R131" ca="1">ROUND(IF($M131="Y",VLOOKUP($N131,INDIRECT($O$3),R$8,0)*INDIRECT($N$2),VLOOKUP($N131,INDIRECT($O$3),R$8,0)),IF(LEFT($C131,1)="N",3,0))</f>
        <v>29.738</v>
      </c>
      <c r="S131" s="362" cm="1">
        <f t="array" aca="1" ref="S131" ca="1">ROUND(IF($M131="Y",VLOOKUP($N131,INDIRECT($O$3),S$8,0)*INDIRECT($N$2),VLOOKUP($N131,INDIRECT($O$3),S$8,0)),IF(LEFT($C131,1)="N",3,0))</f>
        <v>31.225000000000001</v>
      </c>
      <c r="T131" s="362" cm="1">
        <f t="array" aca="1" ref="T131" ca="1">ROUND(IF($M131="Y",VLOOKUP($N131,INDIRECT($O$3),T$8,0)*INDIRECT($N$2),VLOOKUP($N131,INDIRECT($O$3),T$8,0)),IF(LEFT($C131,1)="N",3,0))</f>
        <v>32.787999999999997</v>
      </c>
      <c r="U131" s="362" cm="1">
        <f t="array" aca="1" ref="U131" ca="1">ROUND(IF($M131="Y",VLOOKUP($N131,INDIRECT($O$3),U$8,0)*INDIRECT($N$2),VLOOKUP($N131,INDIRECT($O$3),U$8,0)),IF(LEFT($C131,1)="N",3,0))</f>
        <v>34.424999999999997</v>
      </c>
      <c r="W131" s="363" t="str">
        <f t="shared" si="126"/>
        <v>Y</v>
      </c>
      <c r="X131" s="313" t="str">
        <f t="shared" si="127"/>
        <v>52981C</v>
      </c>
      <c r="Y131" s="364" t="str">
        <f t="shared" si="128"/>
        <v>067</v>
      </c>
      <c r="Z131" s="313" t="str">
        <f t="shared" si="129"/>
        <v>Public Service Agent</v>
      </c>
      <c r="AA131" s="365">
        <f t="shared" ca="1" si="130"/>
        <v>28.324000000000002</v>
      </c>
      <c r="AB131" s="365">
        <f t="shared" ca="1" si="131"/>
        <v>29.738</v>
      </c>
      <c r="AC131" s="365">
        <f t="shared" ca="1" si="132"/>
        <v>31.225000000000001</v>
      </c>
      <c r="AD131" s="365">
        <f t="shared" ca="1" si="133"/>
        <v>32.787999999999997</v>
      </c>
      <c r="AE131" s="365">
        <f t="shared" ca="1" si="134"/>
        <v>34.424999999999997</v>
      </c>
    </row>
    <row r="132" spans="1:31">
      <c r="A132" s="357" t="s">
        <v>263</v>
      </c>
      <c r="B132" s="358" t="s">
        <v>264</v>
      </c>
      <c r="C132" s="357" t="s">
        <v>43</v>
      </c>
      <c r="D132" s="407" t="s">
        <v>265</v>
      </c>
      <c r="E132" s="357">
        <v>228</v>
      </c>
      <c r="F132" s="357">
        <v>5</v>
      </c>
      <c r="G132" s="360">
        <f t="shared" ca="1" si="108"/>
        <v>23.841999999999999</v>
      </c>
      <c r="H132" s="360">
        <f t="shared" ca="1" si="109"/>
        <v>25.035</v>
      </c>
      <c r="I132" s="360">
        <f t="shared" ca="1" si="110"/>
        <v>26.286000000000001</v>
      </c>
      <c r="J132" s="360">
        <f t="shared" ca="1" si="111"/>
        <v>27.6</v>
      </c>
      <c r="K132" s="360">
        <f t="shared" ca="1" si="112"/>
        <v>28.981999999999999</v>
      </c>
      <c r="L132" s="321"/>
      <c r="M132" s="293" t="s">
        <v>588</v>
      </c>
      <c r="N132" s="289" t="str">
        <f t="shared" si="113"/>
        <v>08630C</v>
      </c>
      <c r="O132" s="361" t="str">
        <f t="shared" si="114"/>
        <v>026</v>
      </c>
      <c r="P132" s="290" t="str">
        <f t="shared" si="115"/>
        <v xml:space="preserve">Real Est Investigator Aide I  </v>
      </c>
      <c r="Q132" s="362" cm="1">
        <f t="array" aca="1" ref="Q132" ca="1">ROUND(IF($M132="Y",VLOOKUP($N132,INDIRECT($O$3),Q$8,0)*INDIRECT($N$2),VLOOKUP($N132,INDIRECT($O$3),Q$8,0)),IF(LEFT($C132,1)="N",3,0))</f>
        <v>23.841999999999999</v>
      </c>
      <c r="R132" s="362" cm="1">
        <f t="array" aca="1" ref="R132" ca="1">ROUND(IF($M132="Y",VLOOKUP($N132,INDIRECT($O$3),R$8,0)*INDIRECT($N$2),VLOOKUP($N132,INDIRECT($O$3),R$8,0)),IF(LEFT($C132,1)="N",3,0))</f>
        <v>25.035</v>
      </c>
      <c r="S132" s="362" cm="1">
        <f t="array" aca="1" ref="S132" ca="1">ROUND(IF($M132="Y",VLOOKUP($N132,INDIRECT($O$3),S$8,0)*INDIRECT($N$2),VLOOKUP($N132,INDIRECT($O$3),S$8,0)),IF(LEFT($C132,1)="N",3,0))</f>
        <v>26.286000000000001</v>
      </c>
      <c r="T132" s="362" cm="1">
        <f t="array" aca="1" ref="T132" ca="1">ROUND(IF($M132="Y",VLOOKUP($N132,INDIRECT($O$3),T$8,0)*INDIRECT($N$2),VLOOKUP($N132,INDIRECT($O$3),T$8,0)),IF(LEFT($C132,1)="N",3,0))</f>
        <v>27.6</v>
      </c>
      <c r="U132" s="362" cm="1">
        <f t="array" aca="1" ref="U132" ca="1">ROUND(IF($M132="Y",VLOOKUP($N132,INDIRECT($O$3),U$8,0)*INDIRECT($N$2),VLOOKUP($N132,INDIRECT($O$3),U$8,0)),IF(LEFT($C132,1)="N",3,0))</f>
        <v>28.981999999999999</v>
      </c>
      <c r="W132" s="363" t="str">
        <f t="shared" si="126"/>
        <v>Y</v>
      </c>
      <c r="X132" s="313" t="str">
        <f t="shared" si="127"/>
        <v>08630C</v>
      </c>
      <c r="Y132" s="364" t="str">
        <f t="shared" si="128"/>
        <v>026</v>
      </c>
      <c r="Z132" s="313" t="str">
        <f t="shared" si="129"/>
        <v xml:space="preserve">Real Est Investigator Aide I  </v>
      </c>
      <c r="AA132" s="365">
        <f t="shared" ca="1" si="130"/>
        <v>23.841999999999999</v>
      </c>
      <c r="AB132" s="365">
        <f t="shared" ca="1" si="131"/>
        <v>25.035</v>
      </c>
      <c r="AC132" s="365">
        <f t="shared" ca="1" si="132"/>
        <v>26.286000000000001</v>
      </c>
      <c r="AD132" s="365">
        <f t="shared" ca="1" si="133"/>
        <v>27.6</v>
      </c>
      <c r="AE132" s="365">
        <f t="shared" ca="1" si="134"/>
        <v>28.981999999999999</v>
      </c>
    </row>
    <row r="133" spans="1:31">
      <c r="A133" s="357" t="s">
        <v>266</v>
      </c>
      <c r="B133" s="358" t="s">
        <v>178</v>
      </c>
      <c r="C133" s="357" t="s">
        <v>43</v>
      </c>
      <c r="D133" s="407" t="s">
        <v>267</v>
      </c>
      <c r="E133" s="357">
        <v>288</v>
      </c>
      <c r="F133" s="357">
        <v>6</v>
      </c>
      <c r="G133" s="360">
        <f t="shared" ca="1" si="108"/>
        <v>28.324000000000002</v>
      </c>
      <c r="H133" s="360">
        <f t="shared" ca="1" si="109"/>
        <v>29.738</v>
      </c>
      <c r="I133" s="360">
        <f t="shared" ca="1" si="110"/>
        <v>31.225000000000001</v>
      </c>
      <c r="J133" s="360">
        <f t="shared" ca="1" si="111"/>
        <v>32.786999999999999</v>
      </c>
      <c r="K133" s="360">
        <f t="shared" ca="1" si="112"/>
        <v>34.424999999999997</v>
      </c>
      <c r="L133" s="321"/>
      <c r="M133" s="293" t="s">
        <v>588</v>
      </c>
      <c r="N133" s="289" t="str">
        <f t="shared" si="113"/>
        <v>08650C</v>
      </c>
      <c r="O133" s="361" t="str">
        <f t="shared" si="114"/>
        <v>081</v>
      </c>
      <c r="P133" s="290" t="str">
        <f t="shared" si="115"/>
        <v xml:space="preserve">Real Est Investigator Aide II </v>
      </c>
      <c r="Q133" s="362" cm="1">
        <f t="array" aca="1" ref="Q133" ca="1">ROUND(IF($M133="Y",VLOOKUP($N133,INDIRECT($O$3),Q$8,0)*INDIRECT($N$2),VLOOKUP($N133,INDIRECT($O$3),Q$8,0)),IF(LEFT($C133,1)="N",3,0))</f>
        <v>28.324000000000002</v>
      </c>
      <c r="R133" s="362" cm="1">
        <f t="array" aca="1" ref="R133" ca="1">ROUND(IF($M133="Y",VLOOKUP($N133,INDIRECT($O$3),R$8,0)*INDIRECT($N$2),VLOOKUP($N133,INDIRECT($O$3),R$8,0)),IF(LEFT($C133,1)="N",3,0))</f>
        <v>29.738</v>
      </c>
      <c r="S133" s="362" cm="1">
        <f t="array" aca="1" ref="S133" ca="1">ROUND(IF($M133="Y",VLOOKUP($N133,INDIRECT($O$3),S$8,0)*INDIRECT($N$2),VLOOKUP($N133,INDIRECT($O$3),S$8,0)),IF(LEFT($C133,1)="N",3,0))</f>
        <v>31.225000000000001</v>
      </c>
      <c r="T133" s="362" cm="1">
        <f t="array" aca="1" ref="T133" ca="1">ROUND(IF($M133="Y",VLOOKUP($N133,INDIRECT($O$3),T$8,0)*INDIRECT($N$2),VLOOKUP($N133,INDIRECT($O$3),T$8,0)),IF(LEFT($C133,1)="N",3,0))</f>
        <v>32.786999999999999</v>
      </c>
      <c r="U133" s="362" cm="1">
        <f t="array" aca="1" ref="U133" ca="1">ROUND(IF($M133="Y",VLOOKUP($N133,INDIRECT($O$3),U$8,0)*INDIRECT($N$2),VLOOKUP($N133,INDIRECT($O$3),U$8,0)),IF(LEFT($C133,1)="N",3,0))</f>
        <v>34.424999999999997</v>
      </c>
      <c r="W133" s="363" t="str">
        <f t="shared" si="126"/>
        <v>Y</v>
      </c>
      <c r="X133" s="313" t="str">
        <f t="shared" si="127"/>
        <v>08650C</v>
      </c>
      <c r="Y133" s="364" t="str">
        <f t="shared" si="128"/>
        <v>081</v>
      </c>
      <c r="Z133" s="313" t="str">
        <f t="shared" si="129"/>
        <v xml:space="preserve">Real Est Investigator Aide II </v>
      </c>
      <c r="AA133" s="365">
        <f t="shared" ca="1" si="130"/>
        <v>28.324000000000002</v>
      </c>
      <c r="AB133" s="365">
        <f t="shared" ca="1" si="131"/>
        <v>29.738</v>
      </c>
      <c r="AC133" s="365">
        <f t="shared" ca="1" si="132"/>
        <v>31.225000000000001</v>
      </c>
      <c r="AD133" s="365">
        <f t="shared" ca="1" si="133"/>
        <v>32.786999999999999</v>
      </c>
      <c r="AE133" s="365">
        <f t="shared" ca="1" si="134"/>
        <v>34.424999999999997</v>
      </c>
    </row>
    <row r="134" spans="1:31">
      <c r="A134" s="357" t="s">
        <v>268</v>
      </c>
      <c r="B134" s="358" t="s">
        <v>269</v>
      </c>
      <c r="C134" s="357" t="s">
        <v>43</v>
      </c>
      <c r="D134" s="407" t="s">
        <v>270</v>
      </c>
      <c r="E134" s="357">
        <v>320</v>
      </c>
      <c r="F134" s="357">
        <v>7</v>
      </c>
      <c r="G134" s="360">
        <f t="shared" ca="1" si="108"/>
        <v>30.58</v>
      </c>
      <c r="H134" s="360">
        <f t="shared" ca="1" si="109"/>
        <v>32.109000000000002</v>
      </c>
      <c r="I134" s="360">
        <f t="shared" ca="1" si="110"/>
        <v>33.715000000000003</v>
      </c>
      <c r="J134" s="360">
        <f t="shared" ca="1" si="111"/>
        <v>35.402000000000001</v>
      </c>
      <c r="K134" s="360">
        <f t="shared" ca="1" si="112"/>
        <v>37.170999999999999</v>
      </c>
      <c r="L134" s="321"/>
      <c r="M134" s="293" t="s">
        <v>588</v>
      </c>
      <c r="N134" s="289" t="str">
        <f t="shared" si="113"/>
        <v>08660C</v>
      </c>
      <c r="O134" s="361" t="str">
        <f t="shared" si="114"/>
        <v>089</v>
      </c>
      <c r="P134" s="290" t="str">
        <f t="shared" si="115"/>
        <v xml:space="preserve">Real Est Investigator I  </v>
      </c>
      <c r="Q134" s="362" cm="1">
        <f t="array" aca="1" ref="Q134" ca="1">ROUND(IF($M134="Y",VLOOKUP($N134,INDIRECT($O$3),Q$8,0)*INDIRECT($N$2),VLOOKUP($N134,INDIRECT($O$3),Q$8,0)),IF(LEFT($C134,1)="N",3,0))</f>
        <v>30.58</v>
      </c>
      <c r="R134" s="362" cm="1">
        <f t="array" aca="1" ref="R134" ca="1">ROUND(IF($M134="Y",VLOOKUP($N134,INDIRECT($O$3),R$8,0)*INDIRECT($N$2),VLOOKUP($N134,INDIRECT($O$3),R$8,0)),IF(LEFT($C134,1)="N",3,0))</f>
        <v>32.109000000000002</v>
      </c>
      <c r="S134" s="362" cm="1">
        <f t="array" aca="1" ref="S134" ca="1">ROUND(IF($M134="Y",VLOOKUP($N134,INDIRECT($O$3),S$8,0)*INDIRECT($N$2),VLOOKUP($N134,INDIRECT($O$3),S$8,0)),IF(LEFT($C134,1)="N",3,0))</f>
        <v>33.715000000000003</v>
      </c>
      <c r="T134" s="362" cm="1">
        <f t="array" aca="1" ref="T134" ca="1">ROUND(IF($M134="Y",VLOOKUP($N134,INDIRECT($O$3),T$8,0)*INDIRECT($N$2),VLOOKUP($N134,INDIRECT($O$3),T$8,0)),IF(LEFT($C134,1)="N",3,0))</f>
        <v>35.402000000000001</v>
      </c>
      <c r="U134" s="362" cm="1">
        <f t="array" aca="1" ref="U134" ca="1">ROUND(IF($M134="Y",VLOOKUP($N134,INDIRECT($O$3),U$8,0)*INDIRECT($N$2),VLOOKUP($N134,INDIRECT($O$3),U$8,0)),IF(LEFT($C134,1)="N",3,0))</f>
        <v>37.170999999999999</v>
      </c>
      <c r="W134" s="363" t="str">
        <f t="shared" si="126"/>
        <v>Y</v>
      </c>
      <c r="X134" s="313" t="str">
        <f t="shared" si="127"/>
        <v>08660C</v>
      </c>
      <c r="Y134" s="364" t="str">
        <f t="shared" si="128"/>
        <v>089</v>
      </c>
      <c r="Z134" s="313" t="str">
        <f t="shared" si="129"/>
        <v xml:space="preserve">Real Est Investigator I  </v>
      </c>
      <c r="AA134" s="365">
        <f t="shared" ca="1" si="130"/>
        <v>30.58</v>
      </c>
      <c r="AB134" s="365">
        <f t="shared" ca="1" si="131"/>
        <v>32.109000000000002</v>
      </c>
      <c r="AC134" s="365">
        <f t="shared" ca="1" si="132"/>
        <v>33.715000000000003</v>
      </c>
      <c r="AD134" s="365">
        <f t="shared" ca="1" si="133"/>
        <v>35.402000000000001</v>
      </c>
      <c r="AE134" s="365">
        <f t="shared" ca="1" si="134"/>
        <v>37.170999999999999</v>
      </c>
    </row>
    <row r="135" spans="1:31">
      <c r="A135" s="357" t="s">
        <v>271</v>
      </c>
      <c r="B135" s="358" t="s">
        <v>272</v>
      </c>
      <c r="C135" s="357" t="s">
        <v>43</v>
      </c>
      <c r="D135" s="407" t="s">
        <v>273</v>
      </c>
      <c r="E135" s="357">
        <v>380</v>
      </c>
      <c r="F135" s="357">
        <v>8</v>
      </c>
      <c r="G135" s="360">
        <f t="shared" ca="1" si="108"/>
        <v>35.066000000000003</v>
      </c>
      <c r="H135" s="360">
        <f t="shared" ca="1" si="109"/>
        <v>36.819000000000003</v>
      </c>
      <c r="I135" s="360">
        <f t="shared" ca="1" si="110"/>
        <v>38.661000000000001</v>
      </c>
      <c r="J135" s="360">
        <f t="shared" ca="1" si="111"/>
        <v>40.594000000000001</v>
      </c>
      <c r="K135" s="360">
        <f t="shared" ca="1" si="112"/>
        <v>42.622999999999998</v>
      </c>
      <c r="L135" s="321"/>
      <c r="M135" s="293" t="s">
        <v>588</v>
      </c>
      <c r="N135" s="289" t="str">
        <f t="shared" si="113"/>
        <v>08670C</v>
      </c>
      <c r="O135" s="361" t="str">
        <f t="shared" si="114"/>
        <v>094</v>
      </c>
      <c r="P135" s="290" t="str">
        <f t="shared" si="115"/>
        <v xml:space="preserve">Real Est Investigator II </v>
      </c>
      <c r="Q135" s="362" cm="1">
        <f t="array" aca="1" ref="Q135" ca="1">ROUND(IF($M135="Y",VLOOKUP($N135,INDIRECT($O$3),Q$8,0)*INDIRECT($N$2),VLOOKUP($N135,INDIRECT($O$3),Q$8,0)),IF(LEFT($C135,1)="N",3,0))</f>
        <v>35.066000000000003</v>
      </c>
      <c r="R135" s="362" cm="1">
        <f t="array" aca="1" ref="R135" ca="1">ROUND(IF($M135="Y",VLOOKUP($N135,INDIRECT($O$3),R$8,0)*INDIRECT($N$2),VLOOKUP($N135,INDIRECT($O$3),R$8,0)),IF(LEFT($C135,1)="N",3,0))</f>
        <v>36.819000000000003</v>
      </c>
      <c r="S135" s="362" cm="1">
        <f t="array" aca="1" ref="S135" ca="1">ROUND(IF($M135="Y",VLOOKUP($N135,INDIRECT($O$3),S$8,0)*INDIRECT($N$2),VLOOKUP($N135,INDIRECT($O$3),S$8,0)),IF(LEFT($C135,1)="N",3,0))</f>
        <v>38.661000000000001</v>
      </c>
      <c r="T135" s="362" cm="1">
        <f t="array" aca="1" ref="T135" ca="1">ROUND(IF($M135="Y",VLOOKUP($N135,INDIRECT($O$3),T$8,0)*INDIRECT($N$2),VLOOKUP($N135,INDIRECT($O$3),T$8,0)),IF(LEFT($C135,1)="N",3,0))</f>
        <v>40.594000000000001</v>
      </c>
      <c r="U135" s="362" cm="1">
        <f t="array" aca="1" ref="U135" ca="1">ROUND(IF($M135="Y",VLOOKUP($N135,INDIRECT($O$3),U$8,0)*INDIRECT($N$2),VLOOKUP($N135,INDIRECT($O$3),U$8,0)),IF(LEFT($C135,1)="N",3,0))</f>
        <v>42.622999999999998</v>
      </c>
      <c r="W135" s="363" t="str">
        <f t="shared" si="126"/>
        <v>Y</v>
      </c>
      <c r="X135" s="313" t="str">
        <f t="shared" si="127"/>
        <v>08670C</v>
      </c>
      <c r="Y135" s="364" t="str">
        <f t="shared" si="128"/>
        <v>094</v>
      </c>
      <c r="Z135" s="313" t="str">
        <f t="shared" si="129"/>
        <v xml:space="preserve">Real Est Investigator II </v>
      </c>
      <c r="AA135" s="365">
        <f t="shared" ca="1" si="130"/>
        <v>35.066000000000003</v>
      </c>
      <c r="AB135" s="365">
        <f t="shared" ca="1" si="131"/>
        <v>36.819000000000003</v>
      </c>
      <c r="AC135" s="365">
        <f t="shared" ca="1" si="132"/>
        <v>38.661000000000001</v>
      </c>
      <c r="AD135" s="365">
        <f t="shared" ca="1" si="133"/>
        <v>40.594000000000001</v>
      </c>
      <c r="AE135" s="365">
        <f t="shared" ca="1" si="134"/>
        <v>42.622999999999998</v>
      </c>
    </row>
    <row r="136" spans="1:31">
      <c r="A136" s="357" t="s">
        <v>274</v>
      </c>
      <c r="B136" s="358" t="s">
        <v>66</v>
      </c>
      <c r="C136" s="357" t="s">
        <v>43</v>
      </c>
      <c r="D136" s="407" t="s">
        <v>275</v>
      </c>
      <c r="E136" s="357">
        <v>320</v>
      </c>
      <c r="F136" s="357">
        <v>7</v>
      </c>
      <c r="G136" s="360">
        <f t="shared" ca="1" si="108"/>
        <v>30.58</v>
      </c>
      <c r="H136" s="360">
        <f t="shared" ca="1" si="109"/>
        <v>32.109000000000002</v>
      </c>
      <c r="I136" s="360">
        <f t="shared" ca="1" si="110"/>
        <v>33.715000000000003</v>
      </c>
      <c r="J136" s="360">
        <f t="shared" ca="1" si="111"/>
        <v>35.402000000000001</v>
      </c>
      <c r="K136" s="360">
        <f t="shared" ca="1" si="112"/>
        <v>37.170999999999999</v>
      </c>
      <c r="L136" s="321"/>
      <c r="M136" s="293" t="s">
        <v>588</v>
      </c>
      <c r="N136" s="289" t="str">
        <f t="shared" si="113"/>
        <v>52775C</v>
      </c>
      <c r="O136" s="361" t="str">
        <f t="shared" si="114"/>
        <v>064</v>
      </c>
      <c r="P136" s="290" t="str">
        <f t="shared" si="115"/>
        <v xml:space="preserve">Real Estate Assistant </v>
      </c>
      <c r="Q136" s="362" cm="1">
        <f t="array" aca="1" ref="Q136" ca="1">ROUND(IF($M136="Y",VLOOKUP($N136,INDIRECT($O$3),Q$8,0)*INDIRECT($N$2),VLOOKUP($N136,INDIRECT($O$3),Q$8,0)),IF(LEFT($C136,1)="N",3,0))</f>
        <v>30.58</v>
      </c>
      <c r="R136" s="362" cm="1">
        <f t="array" aca="1" ref="R136" ca="1">ROUND(IF($M136="Y",VLOOKUP($N136,INDIRECT($O$3),R$8,0)*INDIRECT($N$2),VLOOKUP($N136,INDIRECT($O$3),R$8,0)),IF(LEFT($C136,1)="N",3,0))</f>
        <v>32.109000000000002</v>
      </c>
      <c r="S136" s="362" cm="1">
        <f t="array" aca="1" ref="S136" ca="1">ROUND(IF($M136="Y",VLOOKUP($N136,INDIRECT($O$3),S$8,0)*INDIRECT($N$2),VLOOKUP($N136,INDIRECT($O$3),S$8,0)),IF(LEFT($C136,1)="N",3,0))</f>
        <v>33.715000000000003</v>
      </c>
      <c r="T136" s="362" cm="1">
        <f t="array" aca="1" ref="T136" ca="1">ROUND(IF($M136="Y",VLOOKUP($N136,INDIRECT($O$3),T$8,0)*INDIRECT($N$2),VLOOKUP($N136,INDIRECT($O$3),T$8,0)),IF(LEFT($C136,1)="N",3,0))</f>
        <v>35.402000000000001</v>
      </c>
      <c r="U136" s="362" cm="1">
        <f t="array" aca="1" ref="U136" ca="1">ROUND(IF($M136="Y",VLOOKUP($N136,INDIRECT($O$3),U$8,0)*INDIRECT($N$2),VLOOKUP($N136,INDIRECT($O$3),U$8,0)),IF(LEFT($C136,1)="N",3,0))</f>
        <v>37.170999999999999</v>
      </c>
      <c r="W136" s="363" t="str">
        <f t="shared" si="126"/>
        <v>Y</v>
      </c>
      <c r="X136" s="313" t="str">
        <f t="shared" si="127"/>
        <v>52775C</v>
      </c>
      <c r="Y136" s="364" t="str">
        <f t="shared" si="128"/>
        <v>064</v>
      </c>
      <c r="Z136" s="313" t="str">
        <f t="shared" si="129"/>
        <v xml:space="preserve">Real Estate Assistant </v>
      </c>
      <c r="AA136" s="365">
        <f t="shared" ca="1" si="130"/>
        <v>30.58</v>
      </c>
      <c r="AB136" s="365">
        <f t="shared" ca="1" si="131"/>
        <v>32.109000000000002</v>
      </c>
      <c r="AC136" s="365">
        <f t="shared" ca="1" si="132"/>
        <v>33.715000000000003</v>
      </c>
      <c r="AD136" s="365">
        <f t="shared" ca="1" si="133"/>
        <v>35.402000000000001</v>
      </c>
      <c r="AE136" s="365">
        <f t="shared" ca="1" si="134"/>
        <v>37.170999999999999</v>
      </c>
    </row>
    <row r="137" spans="1:31">
      <c r="A137" s="357" t="s">
        <v>519</v>
      </c>
      <c r="B137" s="358" t="s">
        <v>656</v>
      </c>
      <c r="C137" s="357" t="s">
        <v>43</v>
      </c>
      <c r="D137" s="407" t="s">
        <v>518</v>
      </c>
      <c r="E137" s="357">
        <v>293</v>
      </c>
      <c r="F137" s="357">
        <v>6</v>
      </c>
      <c r="G137" s="360">
        <f t="shared" ca="1" si="108"/>
        <v>28.324000000000002</v>
      </c>
      <c r="H137" s="360">
        <f t="shared" ca="1" si="109"/>
        <v>29.738</v>
      </c>
      <c r="I137" s="360">
        <f t="shared" ca="1" si="110"/>
        <v>31.225000000000001</v>
      </c>
      <c r="J137" s="360">
        <f t="shared" ca="1" si="111"/>
        <v>32.786999999999999</v>
      </c>
      <c r="K137" s="360">
        <f t="shared" ca="1" si="112"/>
        <v>34.424999999999997</v>
      </c>
      <c r="L137" s="321"/>
      <c r="M137" s="293" t="s">
        <v>588</v>
      </c>
      <c r="N137" s="289" t="str">
        <f t="shared" si="113"/>
        <v>52978C</v>
      </c>
      <c r="O137" s="361" t="str">
        <f t="shared" si="114"/>
        <v>132</v>
      </c>
      <c r="P137" s="290" t="str">
        <f t="shared" si="115"/>
        <v>Security Specialist</v>
      </c>
      <c r="Q137" s="362" cm="1">
        <f t="array" aca="1" ref="Q137" ca="1">ROUND(IF($M137="Y",VLOOKUP($N137,INDIRECT($O$3),Q$8,0)*INDIRECT($N$2),VLOOKUP($N137,INDIRECT($O$3),Q$8,0)),IF(LEFT($C137,1)="N",3,0))</f>
        <v>28.324000000000002</v>
      </c>
      <c r="R137" s="362" cm="1">
        <f t="array" aca="1" ref="R137" ca="1">ROUND(IF($M137="Y",VLOOKUP($N137,INDIRECT($O$3),R$8,0)*INDIRECT($N$2),VLOOKUP($N137,INDIRECT($O$3),R$8,0)),IF(LEFT($C137,1)="N",3,0))</f>
        <v>29.738</v>
      </c>
      <c r="S137" s="362" cm="1">
        <f t="array" aca="1" ref="S137" ca="1">ROUND(IF($M137="Y",VLOOKUP($N137,INDIRECT($O$3),S$8,0)*INDIRECT($N$2),VLOOKUP($N137,INDIRECT($O$3),S$8,0)),IF(LEFT($C137,1)="N",3,0))</f>
        <v>31.225000000000001</v>
      </c>
      <c r="T137" s="362" cm="1">
        <f t="array" aca="1" ref="T137" ca="1">ROUND(IF($M137="Y",VLOOKUP($N137,INDIRECT($O$3),T$8,0)*INDIRECT($N$2),VLOOKUP($N137,INDIRECT($O$3),T$8,0)),IF(LEFT($C137,1)="N",3,0))</f>
        <v>32.786999999999999</v>
      </c>
      <c r="U137" s="362" cm="1">
        <f t="array" aca="1" ref="U137" ca="1">ROUND(IF($M137="Y",VLOOKUP($N137,INDIRECT($O$3),U$8,0)*INDIRECT($N$2),VLOOKUP($N137,INDIRECT($O$3),U$8,0)),IF(LEFT($C137,1)="N",3,0))</f>
        <v>34.424999999999997</v>
      </c>
      <c r="W137" s="363" t="str">
        <f t="shared" si="126"/>
        <v>Y</v>
      </c>
      <c r="X137" s="313" t="str">
        <f t="shared" si="127"/>
        <v>52978C</v>
      </c>
      <c r="Y137" s="364" t="str">
        <f t="shared" si="128"/>
        <v>132</v>
      </c>
      <c r="Z137" s="313" t="str">
        <f t="shared" si="129"/>
        <v>Security Specialist</v>
      </c>
      <c r="AA137" s="365">
        <f t="shared" ca="1" si="130"/>
        <v>28.324000000000002</v>
      </c>
      <c r="AB137" s="365">
        <f t="shared" ca="1" si="131"/>
        <v>29.738</v>
      </c>
      <c r="AC137" s="365">
        <f t="shared" ca="1" si="132"/>
        <v>31.225000000000001</v>
      </c>
      <c r="AD137" s="365">
        <f t="shared" ca="1" si="133"/>
        <v>32.786999999999999</v>
      </c>
      <c r="AE137" s="365">
        <f t="shared" ca="1" si="134"/>
        <v>34.424999999999997</v>
      </c>
    </row>
    <row r="138" spans="1:31">
      <c r="A138" s="357" t="s">
        <v>276</v>
      </c>
      <c r="B138" s="358" t="s">
        <v>94</v>
      </c>
      <c r="C138" s="357" t="s">
        <v>43</v>
      </c>
      <c r="D138" s="407" t="s">
        <v>277</v>
      </c>
      <c r="E138" s="357">
        <v>368</v>
      </c>
      <c r="F138" s="357">
        <v>8</v>
      </c>
      <c r="G138" s="360">
        <f t="shared" ca="1" si="108"/>
        <v>34.450000000000003</v>
      </c>
      <c r="H138" s="360">
        <f t="shared" ca="1" si="109"/>
        <v>36.173000000000002</v>
      </c>
      <c r="I138" s="360">
        <f t="shared" ca="1" si="110"/>
        <v>37.981000000000002</v>
      </c>
      <c r="J138" s="360">
        <f t="shared" ca="1" si="111"/>
        <v>39.880000000000003</v>
      </c>
      <c r="K138" s="360">
        <f t="shared" ca="1" si="112"/>
        <v>41.875999999999998</v>
      </c>
      <c r="L138" s="321"/>
      <c r="M138" s="293" t="s">
        <v>588</v>
      </c>
      <c r="N138" s="289" t="str">
        <f t="shared" si="113"/>
        <v>05277C</v>
      </c>
      <c r="O138" s="361" t="str">
        <f t="shared" si="114"/>
        <v>099</v>
      </c>
      <c r="P138" s="290" t="str">
        <f t="shared" si="115"/>
        <v>Senior Graphic Designer</v>
      </c>
      <c r="Q138" s="362" cm="1">
        <f t="array" aca="1" ref="Q138" ca="1">ROUND(IF($M138="Y",VLOOKUP($N138,INDIRECT($O$3),Q$8,0)*INDIRECT($N$2),VLOOKUP($N138,INDIRECT($O$3),Q$8,0)),IF(LEFT($C138,1)="N",3,0))</f>
        <v>34.450000000000003</v>
      </c>
      <c r="R138" s="362" cm="1">
        <f t="array" aca="1" ref="R138" ca="1">ROUND(IF($M138="Y",VLOOKUP($N138,INDIRECT($O$3),R$8,0)*INDIRECT($N$2),VLOOKUP($N138,INDIRECT($O$3),R$8,0)),IF(LEFT($C138,1)="N",3,0))</f>
        <v>36.173000000000002</v>
      </c>
      <c r="S138" s="362" cm="1">
        <f t="array" aca="1" ref="S138" ca="1">ROUND(IF($M138="Y",VLOOKUP($N138,INDIRECT($O$3),S$8,0)*INDIRECT($N$2),VLOOKUP($N138,INDIRECT($O$3),S$8,0)),IF(LEFT($C138,1)="N",3,0))</f>
        <v>37.981000000000002</v>
      </c>
      <c r="T138" s="362" cm="1">
        <f t="array" aca="1" ref="T138" ca="1">ROUND(IF($M138="Y",VLOOKUP($N138,INDIRECT($O$3),T$8,0)*INDIRECT($N$2),VLOOKUP($N138,INDIRECT($O$3),T$8,0)),IF(LEFT($C138,1)="N",3,0))</f>
        <v>39.880000000000003</v>
      </c>
      <c r="U138" s="362" cm="1">
        <f t="array" aca="1" ref="U138" ca="1">ROUND(IF($M138="Y",VLOOKUP($N138,INDIRECT($O$3),U$8,0)*INDIRECT($N$2),VLOOKUP($N138,INDIRECT($O$3),U$8,0)),IF(LEFT($C138,1)="N",3,0))</f>
        <v>41.875999999999998</v>
      </c>
      <c r="W138" s="363" t="str">
        <f t="shared" si="126"/>
        <v>Y</v>
      </c>
      <c r="X138" s="313" t="str">
        <f t="shared" si="127"/>
        <v>05277C</v>
      </c>
      <c r="Y138" s="364" t="str">
        <f t="shared" si="128"/>
        <v>099</v>
      </c>
      <c r="Z138" s="313" t="str">
        <f t="shared" si="129"/>
        <v>Senior Graphic Designer</v>
      </c>
      <c r="AA138" s="365">
        <f t="shared" ca="1" si="130"/>
        <v>34.450000000000003</v>
      </c>
      <c r="AB138" s="365">
        <f t="shared" ca="1" si="131"/>
        <v>36.173000000000002</v>
      </c>
      <c r="AC138" s="365">
        <f t="shared" ca="1" si="132"/>
        <v>37.981000000000002</v>
      </c>
      <c r="AD138" s="365">
        <f t="shared" ca="1" si="133"/>
        <v>39.880000000000003</v>
      </c>
      <c r="AE138" s="365">
        <f t="shared" ca="1" si="134"/>
        <v>41.875999999999998</v>
      </c>
    </row>
    <row r="139" spans="1:31">
      <c r="A139" s="357" t="s">
        <v>278</v>
      </c>
      <c r="B139" s="358" t="s">
        <v>279</v>
      </c>
      <c r="C139" s="357" t="s">
        <v>43</v>
      </c>
      <c r="D139" s="407" t="s">
        <v>280</v>
      </c>
      <c r="E139" s="357">
        <v>308</v>
      </c>
      <c r="F139" s="357">
        <v>6</v>
      </c>
      <c r="G139" s="360">
        <f t="shared" ca="1" si="108"/>
        <v>29.445</v>
      </c>
      <c r="H139" s="360">
        <f t="shared" ca="1" si="109"/>
        <v>30.919</v>
      </c>
      <c r="I139" s="360">
        <f t="shared" ca="1" si="110"/>
        <v>32.463999999999999</v>
      </c>
      <c r="J139" s="360">
        <f t="shared" ca="1" si="111"/>
        <v>34.088000000000001</v>
      </c>
      <c r="K139" s="360">
        <f t="shared" ca="1" si="112"/>
        <v>35.790999999999997</v>
      </c>
      <c r="L139" s="321"/>
      <c r="M139" s="293" t="s">
        <v>588</v>
      </c>
      <c r="N139" s="289" t="str">
        <f t="shared" si="113"/>
        <v>09171C</v>
      </c>
      <c r="O139" s="361" t="str">
        <f t="shared" si="114"/>
        <v>142</v>
      </c>
      <c r="P139" s="290" t="str">
        <f t="shared" si="115"/>
        <v xml:space="preserve">Senior Legal Support Specialist  </v>
      </c>
      <c r="Q139" s="362" cm="1">
        <f t="array" aca="1" ref="Q139" ca="1">ROUND(IF($M139="Y",VLOOKUP($N139,INDIRECT($O$3),Q$8,0)*INDIRECT($N$2),VLOOKUP($N139,INDIRECT($O$3),Q$8,0)),IF(LEFT($C139,1)="N",3,0))</f>
        <v>29.445</v>
      </c>
      <c r="R139" s="362" cm="1">
        <f t="array" aca="1" ref="R139" ca="1">ROUND(IF($M139="Y",VLOOKUP($N139,INDIRECT($O$3),R$8,0)*INDIRECT($N$2),VLOOKUP($N139,INDIRECT($O$3),R$8,0)),IF(LEFT($C139,1)="N",3,0))</f>
        <v>30.919</v>
      </c>
      <c r="S139" s="362" cm="1">
        <f t="array" aca="1" ref="S139" ca="1">ROUND(IF($M139="Y",VLOOKUP($N139,INDIRECT($O$3),S$8,0)*INDIRECT($N$2),VLOOKUP($N139,INDIRECT($O$3),S$8,0)),IF(LEFT($C139,1)="N",3,0))</f>
        <v>32.463999999999999</v>
      </c>
      <c r="T139" s="362" cm="1">
        <f t="array" aca="1" ref="T139" ca="1">ROUND(IF($M139="Y",VLOOKUP($N139,INDIRECT($O$3),T$8,0)*INDIRECT($N$2),VLOOKUP($N139,INDIRECT($O$3),T$8,0)),IF(LEFT($C139,1)="N",3,0))</f>
        <v>34.088000000000001</v>
      </c>
      <c r="U139" s="362" cm="1">
        <f t="array" aca="1" ref="U139" ca="1">ROUND(IF($M139="Y",VLOOKUP($N139,INDIRECT($O$3),U$8,0)*INDIRECT($N$2),VLOOKUP($N139,INDIRECT($O$3),U$8,0)),IF(LEFT($C139,1)="N",3,0))</f>
        <v>35.790999999999997</v>
      </c>
      <c r="W139" s="363" t="str">
        <f t="shared" si="126"/>
        <v>Y</v>
      </c>
      <c r="X139" s="313" t="str">
        <f t="shared" si="127"/>
        <v>09171C</v>
      </c>
      <c r="Y139" s="364" t="str">
        <f t="shared" si="128"/>
        <v>142</v>
      </c>
      <c r="Z139" s="313" t="str">
        <f t="shared" si="129"/>
        <v xml:space="preserve">Senior Legal Support Specialist  </v>
      </c>
      <c r="AA139" s="365">
        <f t="shared" ca="1" si="130"/>
        <v>29.445</v>
      </c>
      <c r="AB139" s="365">
        <f t="shared" ca="1" si="131"/>
        <v>30.919</v>
      </c>
      <c r="AC139" s="365">
        <f t="shared" ca="1" si="132"/>
        <v>32.463999999999999</v>
      </c>
      <c r="AD139" s="365">
        <f t="shared" ca="1" si="133"/>
        <v>34.088000000000001</v>
      </c>
      <c r="AE139" s="365">
        <f t="shared" ca="1" si="134"/>
        <v>35.790999999999997</v>
      </c>
    </row>
    <row r="140" spans="1:31">
      <c r="A140" s="368" t="s">
        <v>38</v>
      </c>
      <c r="B140" s="358" t="s">
        <v>824</v>
      </c>
      <c r="C140" s="368" t="s">
        <v>21</v>
      </c>
      <c r="D140" s="408" t="s">
        <v>40</v>
      </c>
      <c r="E140" s="368">
        <v>508</v>
      </c>
      <c r="F140" s="368">
        <v>11</v>
      </c>
      <c r="G140" s="360">
        <f t="shared" ca="1" si="108"/>
        <v>86228</v>
      </c>
      <c r="H140" s="360">
        <f t="shared" ca="1" si="109"/>
        <v>90540</v>
      </c>
      <c r="I140" s="360">
        <f t="shared" ca="1" si="110"/>
        <v>95066</v>
      </c>
      <c r="J140" s="360">
        <f t="shared" ca="1" si="111"/>
        <v>99821</v>
      </c>
      <c r="K140" s="360">
        <f t="shared" ca="1" si="112"/>
        <v>104810</v>
      </c>
      <c r="L140" s="321"/>
      <c r="M140" s="293" t="s">
        <v>588</v>
      </c>
      <c r="N140" s="289" t="str">
        <f t="shared" si="113"/>
        <v>52740C</v>
      </c>
      <c r="O140" s="361" t="str">
        <f t="shared" si="114"/>
        <v>137</v>
      </c>
      <c r="P140" s="290" t="str">
        <f t="shared" si="115"/>
        <v xml:space="preserve">Senior Project Coordinator </v>
      </c>
      <c r="Q140" s="362" cm="1">
        <f t="array" aca="1" ref="Q140" ca="1">ROUND(IF($M140="Y",VLOOKUP($N140,INDIRECT($O$3),Q$8,0)*INDIRECT($N$2),VLOOKUP($N140,INDIRECT($O$3),Q$8,0)),IF(LEFT($C140,1)="N",3,0))</f>
        <v>86228</v>
      </c>
      <c r="R140" s="362" cm="1">
        <f t="array" aca="1" ref="R140" ca="1">ROUND(IF($M140="Y",VLOOKUP($N140,INDIRECT($O$3),R$8,0)*INDIRECT($N$2),VLOOKUP($N140,INDIRECT($O$3),R$8,0)),IF(LEFT($C140,1)="N",3,0))</f>
        <v>90540</v>
      </c>
      <c r="S140" s="362" cm="1">
        <f t="array" aca="1" ref="S140" ca="1">ROUND(IF($M140="Y",VLOOKUP($N140,INDIRECT($O$3),S$8,0)*INDIRECT($N$2),VLOOKUP($N140,INDIRECT($O$3),S$8,0)),IF(LEFT($C140,1)="N",3,0))</f>
        <v>95066</v>
      </c>
      <c r="T140" s="362" cm="1">
        <f t="array" aca="1" ref="T140" ca="1">ROUND(IF($M140="Y",VLOOKUP($N140,INDIRECT($O$3),T$8,0)*INDIRECT($N$2),VLOOKUP($N140,INDIRECT($O$3),T$8,0)),IF(LEFT($C140,1)="N",3,0))</f>
        <v>99821</v>
      </c>
      <c r="U140" s="362" cm="1">
        <f t="array" aca="1" ref="U140" ca="1">ROUND(IF($M140="Y",VLOOKUP($N140,INDIRECT($O$3),U$8,0)*INDIRECT($N$2),VLOOKUP($N140,INDIRECT($O$3),U$8,0)),IF(LEFT($C140,1)="N",3,0))</f>
        <v>104810</v>
      </c>
      <c r="W140" s="363" t="str">
        <f t="shared" si="126"/>
        <v>Y</v>
      </c>
      <c r="X140" s="313" t="str">
        <f t="shared" si="127"/>
        <v>52740C</v>
      </c>
      <c r="Y140" s="364" t="str">
        <f t="shared" si="128"/>
        <v>137</v>
      </c>
      <c r="Z140" s="313" t="str">
        <f t="shared" si="129"/>
        <v xml:space="preserve">Senior Project Coordinator </v>
      </c>
      <c r="AA140" s="365">
        <f t="shared" ca="1" si="130"/>
        <v>41.455999999999996</v>
      </c>
      <c r="AB140" s="365">
        <f t="shared" ca="1" si="131"/>
        <v>43.528999999999996</v>
      </c>
      <c r="AC140" s="365">
        <f t="shared" ca="1" si="132"/>
        <v>45.704999999999998</v>
      </c>
      <c r="AD140" s="365">
        <f t="shared" ca="1" si="133"/>
        <v>47.991</v>
      </c>
      <c r="AE140" s="365">
        <f t="shared" ca="1" si="134"/>
        <v>50.39</v>
      </c>
    </row>
    <row r="141" spans="1:31">
      <c r="A141" s="368" t="s">
        <v>536</v>
      </c>
      <c r="B141" s="358">
        <v>140</v>
      </c>
      <c r="C141" s="368" t="s">
        <v>43</v>
      </c>
      <c r="D141" s="408" t="s">
        <v>535</v>
      </c>
      <c r="E141" s="368">
        <v>308</v>
      </c>
      <c r="F141" s="368">
        <v>6</v>
      </c>
      <c r="G141" s="360">
        <f t="shared" ca="1" si="108"/>
        <v>29.445</v>
      </c>
      <c r="H141" s="360">
        <f t="shared" ca="1" si="109"/>
        <v>30.919</v>
      </c>
      <c r="I141" s="360">
        <f t="shared" ca="1" si="110"/>
        <v>32.463999999999999</v>
      </c>
      <c r="J141" s="360">
        <f t="shared" ca="1" si="111"/>
        <v>34.088000000000001</v>
      </c>
      <c r="K141" s="360">
        <f t="shared" ca="1" si="112"/>
        <v>35.790999999999997</v>
      </c>
      <c r="L141" s="321"/>
      <c r="M141" s="293" t="s">
        <v>588</v>
      </c>
      <c r="N141" s="289" t="str">
        <f t="shared" si="113"/>
        <v>52996C</v>
      </c>
      <c r="O141" s="361">
        <f t="shared" si="114"/>
        <v>140</v>
      </c>
      <c r="P141" s="290" t="str">
        <f t="shared" si="115"/>
        <v>Service Center Agent</v>
      </c>
      <c r="Q141" s="362" cm="1">
        <f t="array" aca="1" ref="Q141" ca="1">ROUND(IF($M141="Y",VLOOKUP($N141,INDIRECT($O$3),Q$8,0)*INDIRECT($N$2),VLOOKUP($N141,INDIRECT($O$3),Q$8,0)),IF(LEFT($C141,1)="N",3,0))</f>
        <v>29.445</v>
      </c>
      <c r="R141" s="362" cm="1">
        <f t="array" aca="1" ref="R141" ca="1">ROUND(IF($M141="Y",VLOOKUP($N141,INDIRECT($O$3),R$8,0)*INDIRECT($N$2),VLOOKUP($N141,INDIRECT($O$3),R$8,0)),IF(LEFT($C141,1)="N",3,0))</f>
        <v>30.919</v>
      </c>
      <c r="S141" s="362" cm="1">
        <f t="array" aca="1" ref="S141" ca="1">ROUND(IF($M141="Y",VLOOKUP($N141,INDIRECT($O$3),S$8,0)*INDIRECT($N$2),VLOOKUP($N141,INDIRECT($O$3),S$8,0)),IF(LEFT($C141,1)="N",3,0))</f>
        <v>32.463999999999999</v>
      </c>
      <c r="T141" s="362" cm="1">
        <f t="array" aca="1" ref="T141" ca="1">ROUND(IF($M141="Y",VLOOKUP($N141,INDIRECT($O$3),T$8,0)*INDIRECT($N$2),VLOOKUP($N141,INDIRECT($O$3),T$8,0)),IF(LEFT($C141,1)="N",3,0))</f>
        <v>34.088000000000001</v>
      </c>
      <c r="U141" s="362" cm="1">
        <f t="array" aca="1" ref="U141" ca="1">ROUND(IF($M141="Y",VLOOKUP($N141,INDIRECT($O$3),U$8,0)*INDIRECT($N$2),VLOOKUP($N141,INDIRECT($O$3),U$8,0)),IF(LEFT($C141,1)="N",3,0))</f>
        <v>35.790999999999997</v>
      </c>
      <c r="W141" s="363" t="str">
        <f t="shared" si="126"/>
        <v>Y</v>
      </c>
      <c r="X141" s="313" t="str">
        <f t="shared" si="127"/>
        <v>52996C</v>
      </c>
      <c r="Y141" s="364">
        <f t="shared" si="128"/>
        <v>140</v>
      </c>
      <c r="Z141" s="313" t="str">
        <f t="shared" si="129"/>
        <v>Service Center Agent</v>
      </c>
      <c r="AA141" s="365">
        <f t="shared" ca="1" si="130"/>
        <v>29.445</v>
      </c>
      <c r="AB141" s="365">
        <f t="shared" ca="1" si="131"/>
        <v>30.919</v>
      </c>
      <c r="AC141" s="365">
        <f t="shared" ca="1" si="132"/>
        <v>32.463999999999999</v>
      </c>
      <c r="AD141" s="365">
        <f t="shared" ca="1" si="133"/>
        <v>34.088000000000001</v>
      </c>
      <c r="AE141" s="365">
        <f t="shared" ca="1" si="134"/>
        <v>35.790999999999997</v>
      </c>
    </row>
    <row r="142" spans="1:31">
      <c r="A142" s="357" t="s">
        <v>281</v>
      </c>
      <c r="B142" s="358" t="s">
        <v>282</v>
      </c>
      <c r="C142" s="357" t="s">
        <v>43</v>
      </c>
      <c r="D142" s="407" t="s">
        <v>283</v>
      </c>
      <c r="E142" s="357">
        <v>280</v>
      </c>
      <c r="F142" s="357">
        <v>6</v>
      </c>
      <c r="G142" s="360">
        <f t="shared" ref="G142:G152" ca="1" si="140">Q142</f>
        <v>27.219000000000001</v>
      </c>
      <c r="H142" s="360">
        <f t="shared" ref="H142:H152" ca="1" si="141">R142</f>
        <v>28.579000000000001</v>
      </c>
      <c r="I142" s="360">
        <f t="shared" ref="I142:I152" ca="1" si="142">S142</f>
        <v>30.006</v>
      </c>
      <c r="J142" s="360">
        <f t="shared" ref="J142:J152" ca="1" si="143">T142</f>
        <v>31.509</v>
      </c>
      <c r="K142" s="360">
        <f t="shared" ref="K142:K152" ca="1" si="144">U142</f>
        <v>33.082999999999998</v>
      </c>
      <c r="L142" s="321"/>
      <c r="M142" s="293" t="s">
        <v>588</v>
      </c>
      <c r="N142" s="289" t="str">
        <f t="shared" ref="N142:N152" si="145">A142</f>
        <v>09280C</v>
      </c>
      <c r="O142" s="361" t="str">
        <f t="shared" ref="O142:O152" si="146">B142</f>
        <v>144</v>
      </c>
      <c r="P142" s="290" t="str">
        <f t="shared" ref="P142:P152" si="147">D142</f>
        <v xml:space="preserve">Solid Waste Aide  </v>
      </c>
      <c r="Q142" s="362" cm="1">
        <f t="array" aca="1" ref="Q142" ca="1">ROUND(IF($M142="Y",VLOOKUP($N142,INDIRECT($O$3),Q$8,0)*INDIRECT($N$2),VLOOKUP($N142,INDIRECT($O$3),Q$8,0)),IF(LEFT($C142,1)="N",3,0))</f>
        <v>27.219000000000001</v>
      </c>
      <c r="R142" s="362" cm="1">
        <f t="array" aca="1" ref="R142" ca="1">ROUND(IF($M142="Y",VLOOKUP($N142,INDIRECT($O$3),R$8,0)*INDIRECT($N$2),VLOOKUP($N142,INDIRECT($O$3),R$8,0)),IF(LEFT($C142,1)="N",3,0))</f>
        <v>28.579000000000001</v>
      </c>
      <c r="S142" s="362" cm="1">
        <f t="array" aca="1" ref="S142" ca="1">ROUND(IF($M142="Y",VLOOKUP($N142,INDIRECT($O$3),S$8,0)*INDIRECT($N$2),VLOOKUP($N142,INDIRECT($O$3),S$8,0)),IF(LEFT($C142,1)="N",3,0))</f>
        <v>30.006</v>
      </c>
      <c r="T142" s="362" cm="1">
        <f t="array" aca="1" ref="T142" ca="1">ROUND(IF($M142="Y",VLOOKUP($N142,INDIRECT($O$3),T$8,0)*INDIRECT($N$2),VLOOKUP($N142,INDIRECT($O$3),T$8,0)),IF(LEFT($C142,1)="N",3,0))</f>
        <v>31.509</v>
      </c>
      <c r="U142" s="362" cm="1">
        <f t="array" aca="1" ref="U142" ca="1">ROUND(IF($M142="Y",VLOOKUP($N142,INDIRECT($O$3),U$8,0)*INDIRECT($N$2),VLOOKUP($N142,INDIRECT($O$3),U$8,0)),IF(LEFT($C142,1)="N",3,0))</f>
        <v>33.082999999999998</v>
      </c>
      <c r="W142" s="363" t="str">
        <f t="shared" si="126"/>
        <v>Y</v>
      </c>
      <c r="X142" s="313" t="str">
        <f t="shared" si="127"/>
        <v>09280C</v>
      </c>
      <c r="Y142" s="364" t="str">
        <f t="shared" si="128"/>
        <v>144</v>
      </c>
      <c r="Z142" s="313" t="str">
        <f t="shared" si="129"/>
        <v xml:space="preserve">Solid Waste Aide  </v>
      </c>
      <c r="AA142" s="365">
        <f t="shared" ca="1" si="130"/>
        <v>27.219000000000001</v>
      </c>
      <c r="AB142" s="365">
        <f t="shared" ca="1" si="131"/>
        <v>28.579000000000001</v>
      </c>
      <c r="AC142" s="365">
        <f t="shared" ca="1" si="132"/>
        <v>30.006</v>
      </c>
      <c r="AD142" s="365">
        <f t="shared" ca="1" si="133"/>
        <v>31.509</v>
      </c>
      <c r="AE142" s="365">
        <f t="shared" ca="1" si="134"/>
        <v>33.082999999999998</v>
      </c>
    </row>
    <row r="143" spans="1:31">
      <c r="A143" s="357" t="s">
        <v>284</v>
      </c>
      <c r="B143" s="358">
        <v>209</v>
      </c>
      <c r="C143" s="357" t="s">
        <v>43</v>
      </c>
      <c r="D143" s="407" t="s">
        <v>285</v>
      </c>
      <c r="E143" s="357">
        <v>376</v>
      </c>
      <c r="F143" s="357">
        <v>8</v>
      </c>
      <c r="G143" s="360">
        <f t="shared" ca="1" si="140"/>
        <v>35.066000000000003</v>
      </c>
      <c r="H143" s="360">
        <f t="shared" ca="1" si="141"/>
        <v>36.819000000000003</v>
      </c>
      <c r="I143" s="360">
        <f t="shared" ca="1" si="142"/>
        <v>38.661000000000001</v>
      </c>
      <c r="J143" s="360">
        <f t="shared" ca="1" si="143"/>
        <v>40.594000000000001</v>
      </c>
      <c r="K143" s="360">
        <f t="shared" ca="1" si="144"/>
        <v>42.622999999999998</v>
      </c>
      <c r="L143" s="321"/>
      <c r="M143" s="293" t="s">
        <v>588</v>
      </c>
      <c r="N143" s="289" t="str">
        <f t="shared" si="145"/>
        <v>09285C</v>
      </c>
      <c r="O143" s="361">
        <f t="shared" si="146"/>
        <v>209</v>
      </c>
      <c r="P143" s="290" t="str">
        <f t="shared" si="147"/>
        <v>Space Coordinator Property Services</v>
      </c>
      <c r="Q143" s="362" cm="1">
        <f t="array" aca="1" ref="Q143" ca="1">ROUND(IF($M143="Y",VLOOKUP($N143,INDIRECT($O$3),Q$8,0)*INDIRECT($N$2),VLOOKUP($N143,INDIRECT($O$3),Q$8,0)),IF(LEFT($C143,1)="N",3,0))</f>
        <v>35.066000000000003</v>
      </c>
      <c r="R143" s="362" cm="1">
        <f t="array" aca="1" ref="R143" ca="1">ROUND(IF($M143="Y",VLOOKUP($N143,INDIRECT($O$3),R$8,0)*INDIRECT($N$2),VLOOKUP($N143,INDIRECT($O$3),R$8,0)),IF(LEFT($C143,1)="N",3,0))</f>
        <v>36.819000000000003</v>
      </c>
      <c r="S143" s="362" cm="1">
        <f t="array" aca="1" ref="S143" ca="1">ROUND(IF($M143="Y",VLOOKUP($N143,INDIRECT($O$3),S$8,0)*INDIRECT($N$2),VLOOKUP($N143,INDIRECT($O$3),S$8,0)),IF(LEFT($C143,1)="N",3,0))</f>
        <v>38.661000000000001</v>
      </c>
      <c r="T143" s="362" cm="1">
        <f t="array" aca="1" ref="T143" ca="1">ROUND(IF($M143="Y",VLOOKUP($N143,INDIRECT($O$3),T$8,0)*INDIRECT($N$2),VLOOKUP($N143,INDIRECT($O$3),T$8,0)),IF(LEFT($C143,1)="N",3,0))</f>
        <v>40.594000000000001</v>
      </c>
      <c r="U143" s="362" cm="1">
        <f t="array" aca="1" ref="U143" ca="1">ROUND(IF($M143="Y",VLOOKUP($N143,INDIRECT($O$3),U$8,0)*INDIRECT($N$2),VLOOKUP($N143,INDIRECT($O$3),U$8,0)),IF(LEFT($C143,1)="N",3,0))</f>
        <v>42.622999999999998</v>
      </c>
      <c r="W143" s="363" t="str">
        <f t="shared" si="126"/>
        <v>Y</v>
      </c>
      <c r="X143" s="313" t="str">
        <f t="shared" si="127"/>
        <v>09285C</v>
      </c>
      <c r="Y143" s="364">
        <f t="shared" si="128"/>
        <v>209</v>
      </c>
      <c r="Z143" s="313" t="str">
        <f t="shared" si="129"/>
        <v>Space Coordinator Property Services</v>
      </c>
      <c r="AA143" s="365">
        <f t="shared" ca="1" si="130"/>
        <v>35.066000000000003</v>
      </c>
      <c r="AB143" s="365">
        <f t="shared" ca="1" si="131"/>
        <v>36.819000000000003</v>
      </c>
      <c r="AC143" s="365">
        <f t="shared" ca="1" si="132"/>
        <v>38.661000000000001</v>
      </c>
      <c r="AD143" s="365">
        <f t="shared" ca="1" si="133"/>
        <v>40.594000000000001</v>
      </c>
      <c r="AE143" s="365">
        <f t="shared" ca="1" si="134"/>
        <v>42.622999999999998</v>
      </c>
    </row>
    <row r="144" spans="1:31">
      <c r="A144" s="357" t="s">
        <v>556</v>
      </c>
      <c r="B144" s="358" t="s">
        <v>557</v>
      </c>
      <c r="C144" s="357" t="s">
        <v>43</v>
      </c>
      <c r="D144" s="407" t="s">
        <v>558</v>
      </c>
      <c r="E144" s="357">
        <v>370</v>
      </c>
      <c r="F144" s="357">
        <v>8</v>
      </c>
      <c r="G144" s="360">
        <f t="shared" ca="1" si="140"/>
        <v>34.276000000000003</v>
      </c>
      <c r="H144" s="360">
        <f t="shared" ca="1" si="141"/>
        <v>35.988999999999997</v>
      </c>
      <c r="I144" s="360">
        <f t="shared" ca="1" si="142"/>
        <v>37.787999999999997</v>
      </c>
      <c r="J144" s="360">
        <f t="shared" ca="1" si="143"/>
        <v>39.677</v>
      </c>
      <c r="K144" s="360">
        <f t="shared" ca="1" si="144"/>
        <v>41.661999999999999</v>
      </c>
      <c r="L144" s="321"/>
      <c r="M144" s="293" t="s">
        <v>588</v>
      </c>
      <c r="N144" s="289" t="str">
        <f t="shared" si="145"/>
        <v>52974C</v>
      </c>
      <c r="O144" s="361" t="str">
        <f t="shared" si="146"/>
        <v>095</v>
      </c>
      <c r="P144" s="290" t="str">
        <f t="shared" si="147"/>
        <v>Special Service District Coordinator</v>
      </c>
      <c r="Q144" s="362" cm="1">
        <f t="array" aca="1" ref="Q144" ca="1">ROUND(IF($M144="Y",VLOOKUP($N144,INDIRECT($O$3),Q$8,0)*INDIRECT($N$2),VLOOKUP($N144,INDIRECT($O$3),Q$8,0)),IF(LEFT($C144,1)="N",3,0))</f>
        <v>34.276000000000003</v>
      </c>
      <c r="R144" s="362" cm="1">
        <f t="array" aca="1" ref="R144" ca="1">ROUND(IF($M144="Y",VLOOKUP($N144,INDIRECT($O$3),R$8,0)*INDIRECT($N$2),VLOOKUP($N144,INDIRECT($O$3),R$8,0)),IF(LEFT($C144,1)="N",3,0))</f>
        <v>35.988999999999997</v>
      </c>
      <c r="S144" s="362" cm="1">
        <f t="array" aca="1" ref="S144" ca="1">ROUND(IF($M144="Y",VLOOKUP($N144,INDIRECT($O$3),S$8,0)*INDIRECT($N$2),VLOOKUP($N144,INDIRECT($O$3),S$8,0)),IF(LEFT($C144,1)="N",3,0))</f>
        <v>37.787999999999997</v>
      </c>
      <c r="T144" s="362" cm="1">
        <f t="array" aca="1" ref="T144" ca="1">ROUND(IF($M144="Y",VLOOKUP($N144,INDIRECT($O$3),T$8,0)*INDIRECT($N$2),VLOOKUP($N144,INDIRECT($O$3),T$8,0)),IF(LEFT($C144,1)="N",3,0))</f>
        <v>39.677</v>
      </c>
      <c r="U144" s="362" cm="1">
        <f t="array" aca="1" ref="U144" ca="1">ROUND(IF($M144="Y",VLOOKUP($N144,INDIRECT($O$3),U$8,0)*INDIRECT($N$2),VLOOKUP($N144,INDIRECT($O$3),U$8,0)),IF(LEFT($C144,1)="N",3,0))</f>
        <v>41.661999999999999</v>
      </c>
      <c r="W144" s="363" t="str">
        <f t="shared" si="126"/>
        <v>Y</v>
      </c>
      <c r="X144" s="313" t="str">
        <f t="shared" si="127"/>
        <v>52974C</v>
      </c>
      <c r="Y144" s="364" t="str">
        <f t="shared" si="128"/>
        <v>095</v>
      </c>
      <c r="Z144" s="313" t="str">
        <f t="shared" si="129"/>
        <v>Special Service District Coordinator</v>
      </c>
      <c r="AA144" s="365">
        <f t="shared" ca="1" si="130"/>
        <v>34.276000000000003</v>
      </c>
      <c r="AB144" s="365">
        <f t="shared" ca="1" si="131"/>
        <v>35.988999999999997</v>
      </c>
      <c r="AC144" s="365">
        <f t="shared" ca="1" si="132"/>
        <v>37.787999999999997</v>
      </c>
      <c r="AD144" s="365">
        <f t="shared" ca="1" si="133"/>
        <v>39.677</v>
      </c>
      <c r="AE144" s="365">
        <f t="shared" ca="1" si="134"/>
        <v>41.661999999999999</v>
      </c>
    </row>
    <row r="145" spans="1:31">
      <c r="A145" s="357" t="s">
        <v>286</v>
      </c>
      <c r="B145" s="358" t="s">
        <v>287</v>
      </c>
      <c r="C145" s="357" t="s">
        <v>43</v>
      </c>
      <c r="D145" s="407" t="s">
        <v>288</v>
      </c>
      <c r="E145" s="357">
        <v>178</v>
      </c>
      <c r="F145" s="357">
        <v>3</v>
      </c>
      <c r="G145" s="360">
        <f t="shared" ca="1" si="140"/>
        <v>19.117999999999999</v>
      </c>
      <c r="H145" s="360">
        <f t="shared" ca="1" si="141"/>
        <v>20.074999999999999</v>
      </c>
      <c r="I145" s="360">
        <f t="shared" ca="1" si="142"/>
        <v>21.079000000000001</v>
      </c>
      <c r="J145" s="360">
        <f t="shared" ca="1" si="143"/>
        <v>22.134</v>
      </c>
      <c r="K145" s="360">
        <f t="shared" ca="1" si="144"/>
        <v>23.241</v>
      </c>
      <c r="L145" s="321"/>
      <c r="M145" s="293" t="s">
        <v>588</v>
      </c>
      <c r="N145" s="289" t="str">
        <f t="shared" si="145"/>
        <v>09350C</v>
      </c>
      <c r="O145" s="361" t="str">
        <f t="shared" si="146"/>
        <v>011</v>
      </c>
      <c r="P145" s="290" t="str">
        <f t="shared" si="147"/>
        <v xml:space="preserve">Stock Clerk I </v>
      </c>
      <c r="Q145" s="362" cm="1">
        <f t="array" aca="1" ref="Q145" ca="1">ROUND(IF($M145="Y",VLOOKUP($N145,INDIRECT($O$3),Q$8,0)*INDIRECT($N$2),VLOOKUP($N145,INDIRECT($O$3),Q$8,0)),IF(LEFT($C145,1)="N",3,0))</f>
        <v>19.117999999999999</v>
      </c>
      <c r="R145" s="362" cm="1">
        <f t="array" aca="1" ref="R145" ca="1">ROUND(IF($M145="Y",VLOOKUP($N145,INDIRECT($O$3),R$8,0)*INDIRECT($N$2),VLOOKUP($N145,INDIRECT($O$3),R$8,0)),IF(LEFT($C145,1)="N",3,0))</f>
        <v>20.074999999999999</v>
      </c>
      <c r="S145" s="362" cm="1">
        <f t="array" aca="1" ref="S145" ca="1">ROUND(IF($M145="Y",VLOOKUP($N145,INDIRECT($O$3),S$8,0)*INDIRECT($N$2),VLOOKUP($N145,INDIRECT($O$3),S$8,0)),IF(LEFT($C145,1)="N",3,0))</f>
        <v>21.079000000000001</v>
      </c>
      <c r="T145" s="362" cm="1">
        <f t="array" aca="1" ref="T145" ca="1">ROUND(IF($M145="Y",VLOOKUP($N145,INDIRECT($O$3),T$8,0)*INDIRECT($N$2),VLOOKUP($N145,INDIRECT($O$3),T$8,0)),IF(LEFT($C145,1)="N",3,0))</f>
        <v>22.134</v>
      </c>
      <c r="U145" s="362" cm="1">
        <f t="array" aca="1" ref="U145" ca="1">ROUND(IF($M145="Y",VLOOKUP($N145,INDIRECT($O$3),U$8,0)*INDIRECT($N$2),VLOOKUP($N145,INDIRECT($O$3),U$8,0)),IF(LEFT($C145,1)="N",3,0))</f>
        <v>23.241</v>
      </c>
      <c r="W145" s="363" t="str">
        <f t="shared" si="126"/>
        <v>Y</v>
      </c>
      <c r="X145" s="313" t="str">
        <f t="shared" si="127"/>
        <v>09350C</v>
      </c>
      <c r="Y145" s="364" t="str">
        <f t="shared" si="128"/>
        <v>011</v>
      </c>
      <c r="Z145" s="313" t="str">
        <f t="shared" si="129"/>
        <v xml:space="preserve">Stock Clerk I </v>
      </c>
      <c r="AA145" s="365">
        <f t="shared" ca="1" si="130"/>
        <v>19.117999999999999</v>
      </c>
      <c r="AB145" s="365">
        <f t="shared" ca="1" si="131"/>
        <v>20.074999999999999</v>
      </c>
      <c r="AC145" s="365">
        <f t="shared" ca="1" si="132"/>
        <v>21.079000000000001</v>
      </c>
      <c r="AD145" s="365">
        <f t="shared" ca="1" si="133"/>
        <v>22.134</v>
      </c>
      <c r="AE145" s="365">
        <f t="shared" ca="1" si="134"/>
        <v>23.241</v>
      </c>
    </row>
    <row r="146" spans="1:31">
      <c r="A146" s="357" t="s">
        <v>289</v>
      </c>
      <c r="B146" s="358" t="s">
        <v>49</v>
      </c>
      <c r="C146" s="357" t="s">
        <v>43</v>
      </c>
      <c r="D146" s="407" t="s">
        <v>290</v>
      </c>
      <c r="E146" s="357">
        <v>235</v>
      </c>
      <c r="F146" s="357">
        <v>5</v>
      </c>
      <c r="G146" s="360">
        <f t="shared" ca="1" si="140"/>
        <v>23.835999999999999</v>
      </c>
      <c r="H146" s="360">
        <f t="shared" ca="1" si="141"/>
        <v>25.027000000000001</v>
      </c>
      <c r="I146" s="360">
        <f t="shared" ca="1" si="142"/>
        <v>26.279</v>
      </c>
      <c r="J146" s="360">
        <f t="shared" ca="1" si="143"/>
        <v>27.593</v>
      </c>
      <c r="K146" s="360">
        <f t="shared" ca="1" si="144"/>
        <v>28.972999999999999</v>
      </c>
      <c r="L146" s="321"/>
      <c r="M146" s="293" t="s">
        <v>588</v>
      </c>
      <c r="N146" s="289" t="str">
        <f t="shared" si="145"/>
        <v>09360C</v>
      </c>
      <c r="O146" s="361" t="str">
        <f t="shared" si="146"/>
        <v>040</v>
      </c>
      <c r="P146" s="290" t="str">
        <f t="shared" si="147"/>
        <v xml:space="preserve">Stock Clerk II </v>
      </c>
      <c r="Q146" s="362" cm="1">
        <f t="array" aca="1" ref="Q146" ca="1">ROUND(IF($M146="Y",VLOOKUP($N146,INDIRECT($O$3),Q$8,0)*INDIRECT($N$2),VLOOKUP($N146,INDIRECT($O$3),Q$8,0)),IF(LEFT($C146,1)="N",3,0))</f>
        <v>23.835999999999999</v>
      </c>
      <c r="R146" s="362" cm="1">
        <f t="array" aca="1" ref="R146" ca="1">ROUND(IF($M146="Y",VLOOKUP($N146,INDIRECT($O$3),R$8,0)*INDIRECT($N$2),VLOOKUP($N146,INDIRECT($O$3),R$8,0)),IF(LEFT($C146,1)="N",3,0))</f>
        <v>25.027000000000001</v>
      </c>
      <c r="S146" s="362" cm="1">
        <f t="array" aca="1" ref="S146" ca="1">ROUND(IF($M146="Y",VLOOKUP($N146,INDIRECT($O$3),S$8,0)*INDIRECT($N$2),VLOOKUP($N146,INDIRECT($O$3),S$8,0)),IF(LEFT($C146,1)="N",3,0))</f>
        <v>26.279</v>
      </c>
      <c r="T146" s="362" cm="1">
        <f t="array" aca="1" ref="T146" ca="1">ROUND(IF($M146="Y",VLOOKUP($N146,INDIRECT($O$3),T$8,0)*INDIRECT($N$2),VLOOKUP($N146,INDIRECT($O$3),T$8,0)),IF(LEFT($C146,1)="N",3,0))</f>
        <v>27.593</v>
      </c>
      <c r="U146" s="362" cm="1">
        <f t="array" aca="1" ref="U146" ca="1">ROUND(IF($M146="Y",VLOOKUP($N146,INDIRECT($O$3),U$8,0)*INDIRECT($N$2),VLOOKUP($N146,INDIRECT($O$3),U$8,0)),IF(LEFT($C146,1)="N",3,0))</f>
        <v>28.972999999999999</v>
      </c>
      <c r="W146" s="363" t="str">
        <f t="shared" si="126"/>
        <v>Y</v>
      </c>
      <c r="X146" s="313" t="str">
        <f t="shared" si="127"/>
        <v>09360C</v>
      </c>
      <c r="Y146" s="364" t="str">
        <f t="shared" si="128"/>
        <v>040</v>
      </c>
      <c r="Z146" s="313" t="str">
        <f t="shared" si="129"/>
        <v xml:space="preserve">Stock Clerk II </v>
      </c>
      <c r="AA146" s="365">
        <f t="shared" ca="1" si="130"/>
        <v>23.835999999999999</v>
      </c>
      <c r="AB146" s="365">
        <f t="shared" ca="1" si="131"/>
        <v>25.027000000000001</v>
      </c>
      <c r="AC146" s="365">
        <f t="shared" ca="1" si="132"/>
        <v>26.279</v>
      </c>
      <c r="AD146" s="365">
        <f t="shared" ca="1" si="133"/>
        <v>27.593</v>
      </c>
      <c r="AE146" s="365">
        <f t="shared" ca="1" si="134"/>
        <v>28.972999999999999</v>
      </c>
    </row>
    <row r="147" spans="1:31">
      <c r="A147" s="357" t="s">
        <v>291</v>
      </c>
      <c r="B147" s="358" t="s">
        <v>292</v>
      </c>
      <c r="C147" s="357" t="s">
        <v>43</v>
      </c>
      <c r="D147" s="407" t="s">
        <v>293</v>
      </c>
      <c r="E147" s="357">
        <v>275</v>
      </c>
      <c r="F147" s="357">
        <v>6</v>
      </c>
      <c r="G147" s="360">
        <f t="shared" ca="1" si="140"/>
        <v>27.216999999999999</v>
      </c>
      <c r="H147" s="360">
        <f t="shared" ca="1" si="141"/>
        <v>28.579000000000001</v>
      </c>
      <c r="I147" s="360">
        <f t="shared" ca="1" si="142"/>
        <v>30.006</v>
      </c>
      <c r="J147" s="360">
        <f t="shared" ca="1" si="143"/>
        <v>31.509</v>
      </c>
      <c r="K147" s="360">
        <f t="shared" ca="1" si="144"/>
        <v>33.082999999999998</v>
      </c>
      <c r="L147" s="239"/>
      <c r="M147" s="293" t="s">
        <v>588</v>
      </c>
      <c r="N147" s="289" t="str">
        <f t="shared" si="145"/>
        <v>09420C</v>
      </c>
      <c r="O147" s="361" t="str">
        <f t="shared" si="146"/>
        <v>054</v>
      </c>
      <c r="P147" s="290" t="str">
        <f t="shared" si="147"/>
        <v xml:space="preserve">Storekeeper  </v>
      </c>
      <c r="Q147" s="362" cm="1">
        <f t="array" aca="1" ref="Q147" ca="1">ROUND(IF($M147="Y",VLOOKUP($N147,INDIRECT($O$3),Q$8,0)*INDIRECT($N$2),VLOOKUP($N147,INDIRECT($O$3),Q$8,0)),IF(LEFT($C147,1)="N",3,0))</f>
        <v>27.216999999999999</v>
      </c>
      <c r="R147" s="362" cm="1">
        <f t="array" aca="1" ref="R147" ca="1">ROUND(IF($M147="Y",VLOOKUP($N147,INDIRECT($O$3),R$8,0)*INDIRECT($N$2),VLOOKUP($N147,INDIRECT($O$3),R$8,0)),IF(LEFT($C147,1)="N",3,0))</f>
        <v>28.579000000000001</v>
      </c>
      <c r="S147" s="362" cm="1">
        <f t="array" aca="1" ref="S147" ca="1">ROUND(IF($M147="Y",VLOOKUP($N147,INDIRECT($O$3),S$8,0)*INDIRECT($N$2),VLOOKUP($N147,INDIRECT($O$3),S$8,0)),IF(LEFT($C147,1)="N",3,0))</f>
        <v>30.006</v>
      </c>
      <c r="T147" s="362" cm="1">
        <f t="array" aca="1" ref="T147" ca="1">ROUND(IF($M147="Y",VLOOKUP($N147,INDIRECT($O$3),T$8,0)*INDIRECT($N$2),VLOOKUP($N147,INDIRECT($O$3),T$8,0)),IF(LEFT($C147,1)="N",3,0))</f>
        <v>31.509</v>
      </c>
      <c r="U147" s="362" cm="1">
        <f t="array" aca="1" ref="U147" ca="1">ROUND(IF($M147="Y",VLOOKUP($N147,INDIRECT($O$3),U$8,0)*INDIRECT($N$2),VLOOKUP($N147,INDIRECT($O$3),U$8,0)),IF(LEFT($C147,1)="N",3,0))</f>
        <v>33.082999999999998</v>
      </c>
      <c r="W147" s="363" t="str">
        <f t="shared" si="126"/>
        <v>Y</v>
      </c>
      <c r="X147" s="313" t="str">
        <f t="shared" si="127"/>
        <v>09420C</v>
      </c>
      <c r="Y147" s="364" t="str">
        <f t="shared" si="128"/>
        <v>054</v>
      </c>
      <c r="Z147" s="313" t="str">
        <f t="shared" si="129"/>
        <v xml:space="preserve">Storekeeper  </v>
      </c>
      <c r="AA147" s="365">
        <f t="shared" ca="1" si="130"/>
        <v>27.216999999999999</v>
      </c>
      <c r="AB147" s="365">
        <f t="shared" ca="1" si="131"/>
        <v>28.579000000000001</v>
      </c>
      <c r="AC147" s="365">
        <f t="shared" ca="1" si="132"/>
        <v>30.006</v>
      </c>
      <c r="AD147" s="365">
        <f t="shared" ca="1" si="133"/>
        <v>31.509</v>
      </c>
      <c r="AE147" s="365">
        <f t="shared" ca="1" si="134"/>
        <v>33.082999999999998</v>
      </c>
    </row>
    <row r="148" spans="1:31">
      <c r="A148" s="357" t="s">
        <v>294</v>
      </c>
      <c r="B148" s="358" t="s">
        <v>173</v>
      </c>
      <c r="C148" s="357" t="s">
        <v>43</v>
      </c>
      <c r="D148" s="407" t="s">
        <v>295</v>
      </c>
      <c r="E148" s="357">
        <v>308</v>
      </c>
      <c r="F148" s="357">
        <v>6</v>
      </c>
      <c r="G148" s="360">
        <f t="shared" ca="1" si="140"/>
        <v>29.445</v>
      </c>
      <c r="H148" s="360">
        <f t="shared" ca="1" si="141"/>
        <v>30.919</v>
      </c>
      <c r="I148" s="360">
        <f t="shared" ca="1" si="142"/>
        <v>32.463999999999999</v>
      </c>
      <c r="J148" s="360">
        <f t="shared" ca="1" si="143"/>
        <v>34.088000000000001</v>
      </c>
      <c r="K148" s="360">
        <f t="shared" ca="1" si="144"/>
        <v>35.790999999999997</v>
      </c>
      <c r="L148" s="239"/>
      <c r="M148" s="293" t="s">
        <v>588</v>
      </c>
      <c r="N148" s="289" t="str">
        <f t="shared" si="145"/>
        <v>10630C</v>
      </c>
      <c r="O148" s="361" t="str">
        <f t="shared" si="146"/>
        <v>083</v>
      </c>
      <c r="P148" s="290" t="str">
        <f t="shared" si="147"/>
        <v xml:space="preserve">Traffic Systems Operator </v>
      </c>
      <c r="Q148" s="362" cm="1">
        <f t="array" aca="1" ref="Q148" ca="1">ROUND(IF($M148="Y",VLOOKUP($N148,INDIRECT($O$3),Q$8,0)*INDIRECT($N$2),VLOOKUP($N148,INDIRECT($O$3),Q$8,0)),IF(LEFT($C148,1)="N",3,0))</f>
        <v>29.445</v>
      </c>
      <c r="R148" s="362" cm="1">
        <f t="array" aca="1" ref="R148" ca="1">ROUND(IF($M148="Y",VLOOKUP($N148,INDIRECT($O$3),R$8,0)*INDIRECT($N$2),VLOOKUP($N148,INDIRECT($O$3),R$8,0)),IF(LEFT($C148,1)="N",3,0))</f>
        <v>30.919</v>
      </c>
      <c r="S148" s="362" cm="1">
        <f t="array" aca="1" ref="S148" ca="1">ROUND(IF($M148="Y",VLOOKUP($N148,INDIRECT($O$3),S$8,0)*INDIRECT($N$2),VLOOKUP($N148,INDIRECT($O$3),S$8,0)),IF(LEFT($C148,1)="N",3,0))</f>
        <v>32.463999999999999</v>
      </c>
      <c r="T148" s="362" cm="1">
        <f t="array" aca="1" ref="T148" ca="1">ROUND(IF($M148="Y",VLOOKUP($N148,INDIRECT($O$3),T$8,0)*INDIRECT($N$2),VLOOKUP($N148,INDIRECT($O$3),T$8,0)),IF(LEFT($C148,1)="N",3,0))</f>
        <v>34.088000000000001</v>
      </c>
      <c r="U148" s="362" cm="1">
        <f t="array" aca="1" ref="U148" ca="1">ROUND(IF($M148="Y",VLOOKUP($N148,INDIRECT($O$3),U$8,0)*INDIRECT($N$2),VLOOKUP($N148,INDIRECT($O$3),U$8,0)),IF(LEFT($C148,1)="N",3,0))</f>
        <v>35.790999999999997</v>
      </c>
      <c r="W148" s="363" t="str">
        <f t="shared" si="126"/>
        <v>Y</v>
      </c>
      <c r="X148" s="313" t="str">
        <f t="shared" si="127"/>
        <v>10630C</v>
      </c>
      <c r="Y148" s="364" t="str">
        <f t="shared" si="128"/>
        <v>083</v>
      </c>
      <c r="Z148" s="313" t="str">
        <f t="shared" si="129"/>
        <v xml:space="preserve">Traffic Systems Operator </v>
      </c>
      <c r="AA148" s="365">
        <f t="shared" ca="1" si="130"/>
        <v>29.445</v>
      </c>
      <c r="AB148" s="365">
        <f t="shared" ca="1" si="131"/>
        <v>30.919</v>
      </c>
      <c r="AC148" s="365">
        <f t="shared" ca="1" si="132"/>
        <v>32.463999999999999</v>
      </c>
      <c r="AD148" s="365">
        <f t="shared" ca="1" si="133"/>
        <v>34.088000000000001</v>
      </c>
      <c r="AE148" s="365">
        <f t="shared" ca="1" si="134"/>
        <v>35.790999999999997</v>
      </c>
    </row>
    <row r="149" spans="1:31">
      <c r="A149" s="357" t="s">
        <v>566</v>
      </c>
      <c r="B149" s="358" t="s">
        <v>46</v>
      </c>
      <c r="C149" s="357" t="s">
        <v>43</v>
      </c>
      <c r="D149" s="407" t="s">
        <v>571</v>
      </c>
      <c r="E149" s="357">
        <v>258</v>
      </c>
      <c r="F149" s="357">
        <v>5</v>
      </c>
      <c r="G149" s="360">
        <f t="shared" ca="1" si="140"/>
        <v>26.105</v>
      </c>
      <c r="H149" s="360">
        <f t="shared" ca="1" si="141"/>
        <v>27.413</v>
      </c>
      <c r="I149" s="360">
        <f t="shared" ca="1" si="142"/>
        <v>28.780999999999999</v>
      </c>
      <c r="J149" s="360">
        <f t="shared" ca="1" si="143"/>
        <v>30.221</v>
      </c>
      <c r="K149" s="360">
        <f t="shared" ca="1" si="144"/>
        <v>31.731999999999999</v>
      </c>
      <c r="L149" s="239"/>
      <c r="M149" s="293" t="s">
        <v>588</v>
      </c>
      <c r="N149" s="289" t="str">
        <f t="shared" si="145"/>
        <v>59415C</v>
      </c>
      <c r="O149" s="361" t="str">
        <f t="shared" si="146"/>
        <v>056</v>
      </c>
      <c r="P149" s="290" t="str">
        <f t="shared" si="147"/>
        <v>Vendor Records Specialist</v>
      </c>
      <c r="Q149" s="362" cm="1">
        <f t="array" aca="1" ref="Q149" ca="1">ROUND(IF($M149="Y",VLOOKUP($N149,INDIRECT($O$3),Q$8,0)*INDIRECT($N$2),VLOOKUP($N149,INDIRECT($O$3),Q$8,0)),IF(LEFT($C149,1)="N",3,0))</f>
        <v>26.105</v>
      </c>
      <c r="R149" s="362" cm="1">
        <f t="array" aca="1" ref="R149" ca="1">ROUND(IF($M149="Y",VLOOKUP($N149,INDIRECT($O$3),R$8,0)*INDIRECT($N$2),VLOOKUP($N149,INDIRECT($O$3),R$8,0)),IF(LEFT($C149,1)="N",3,0))</f>
        <v>27.413</v>
      </c>
      <c r="S149" s="362" cm="1">
        <f t="array" aca="1" ref="S149" ca="1">ROUND(IF($M149="Y",VLOOKUP($N149,INDIRECT($O$3),S$8,0)*INDIRECT($N$2),VLOOKUP($N149,INDIRECT($O$3),S$8,0)),IF(LEFT($C149,1)="N",3,0))</f>
        <v>28.780999999999999</v>
      </c>
      <c r="T149" s="362" cm="1">
        <f t="array" aca="1" ref="T149" ca="1">ROUND(IF($M149="Y",VLOOKUP($N149,INDIRECT($O$3),T$8,0)*INDIRECT($N$2),VLOOKUP($N149,INDIRECT($O$3),T$8,0)),IF(LEFT($C149,1)="N",3,0))</f>
        <v>30.221</v>
      </c>
      <c r="U149" s="362" cm="1">
        <f t="array" aca="1" ref="U149" ca="1">ROUND(IF($M149="Y",VLOOKUP($N149,INDIRECT($O$3),U$8,0)*INDIRECT($N$2),VLOOKUP($N149,INDIRECT($O$3),U$8,0)),IF(LEFT($C149,1)="N",3,0))</f>
        <v>31.731999999999999</v>
      </c>
      <c r="W149" s="363" t="str">
        <f t="shared" si="126"/>
        <v>Y</v>
      </c>
      <c r="X149" s="313" t="str">
        <f t="shared" si="127"/>
        <v>59415C</v>
      </c>
      <c r="Y149" s="364" t="str">
        <f t="shared" si="128"/>
        <v>056</v>
      </c>
      <c r="Z149" s="313" t="str">
        <f t="shared" si="129"/>
        <v>Vendor Records Specialist</v>
      </c>
      <c r="AA149" s="365">
        <f t="shared" ca="1" si="130"/>
        <v>26.105</v>
      </c>
      <c r="AB149" s="365">
        <f t="shared" ca="1" si="131"/>
        <v>27.413</v>
      </c>
      <c r="AC149" s="365">
        <f t="shared" ca="1" si="132"/>
        <v>28.780999999999999</v>
      </c>
      <c r="AD149" s="365">
        <f t="shared" ca="1" si="133"/>
        <v>30.221</v>
      </c>
      <c r="AE149" s="365">
        <f t="shared" ca="1" si="134"/>
        <v>31.731999999999999</v>
      </c>
    </row>
    <row r="150" spans="1:31">
      <c r="A150" s="357" t="s">
        <v>296</v>
      </c>
      <c r="B150" s="373">
        <v>161</v>
      </c>
      <c r="C150" s="357" t="s">
        <v>43</v>
      </c>
      <c r="D150" s="407" t="s">
        <v>316</v>
      </c>
      <c r="E150" s="357">
        <v>288</v>
      </c>
      <c r="F150" s="357">
        <v>6</v>
      </c>
      <c r="G150" s="360">
        <f t="shared" ca="1" si="140"/>
        <v>28.324000000000002</v>
      </c>
      <c r="H150" s="360">
        <f t="shared" ca="1" si="141"/>
        <v>29.738</v>
      </c>
      <c r="I150" s="360">
        <f t="shared" ca="1" si="142"/>
        <v>31.225000000000001</v>
      </c>
      <c r="J150" s="360">
        <f t="shared" ca="1" si="143"/>
        <v>32.786999999999999</v>
      </c>
      <c r="K150" s="360">
        <f t="shared" ca="1" si="144"/>
        <v>34.424999999999997</v>
      </c>
      <c r="L150" s="239"/>
      <c r="M150" s="293" t="s">
        <v>588</v>
      </c>
      <c r="N150" s="289" t="str">
        <f t="shared" si="145"/>
        <v>10796C</v>
      </c>
      <c r="O150" s="361">
        <f t="shared" si="146"/>
        <v>161</v>
      </c>
      <c r="P150" s="290" t="str">
        <f t="shared" si="147"/>
        <v>Veterinary Care Technician</v>
      </c>
      <c r="Q150" s="362" cm="1">
        <f t="array" aca="1" ref="Q150" ca="1">ROUND(IF($M150="Y",VLOOKUP($N150,INDIRECT($O$3),Q$8,0)*INDIRECT($N$2),VLOOKUP($N150,INDIRECT($O$3),Q$8,0)),IF(LEFT($C150,1)="N",3,0))</f>
        <v>28.324000000000002</v>
      </c>
      <c r="R150" s="362" cm="1">
        <f t="array" aca="1" ref="R150" ca="1">ROUND(IF($M150="Y",VLOOKUP($N150,INDIRECT($O$3),R$8,0)*INDIRECT($N$2),VLOOKUP($N150,INDIRECT($O$3),R$8,0)),IF(LEFT($C150,1)="N",3,0))</f>
        <v>29.738</v>
      </c>
      <c r="S150" s="362" cm="1">
        <f t="array" aca="1" ref="S150" ca="1">ROUND(IF($M150="Y",VLOOKUP($N150,INDIRECT($O$3),S$8,0)*INDIRECT($N$2),VLOOKUP($N150,INDIRECT($O$3),S$8,0)),IF(LEFT($C150,1)="N",3,0))</f>
        <v>31.225000000000001</v>
      </c>
      <c r="T150" s="362" cm="1">
        <f t="array" aca="1" ref="T150" ca="1">ROUND(IF($M150="Y",VLOOKUP($N150,INDIRECT($O$3),T$8,0)*INDIRECT($N$2),VLOOKUP($N150,INDIRECT($O$3),T$8,0)),IF(LEFT($C150,1)="N",3,0))</f>
        <v>32.786999999999999</v>
      </c>
      <c r="U150" s="362" cm="1">
        <f t="array" aca="1" ref="U150" ca="1">ROUND(IF($M150="Y",VLOOKUP($N150,INDIRECT($O$3),U$8,0)*INDIRECT($N$2),VLOOKUP($N150,INDIRECT($O$3),U$8,0)),IF(LEFT($C150,1)="N",3,0))</f>
        <v>34.424999999999997</v>
      </c>
      <c r="W150" s="363" t="str">
        <f t="shared" si="126"/>
        <v>Y</v>
      </c>
      <c r="X150" s="313" t="str">
        <f t="shared" si="127"/>
        <v>10796C</v>
      </c>
      <c r="Y150" s="364">
        <f t="shared" si="128"/>
        <v>161</v>
      </c>
      <c r="Z150" s="313" t="str">
        <f t="shared" si="129"/>
        <v>Veterinary Care Technician</v>
      </c>
      <c r="AA150" s="365">
        <f t="shared" ca="1" si="130"/>
        <v>28.324000000000002</v>
      </c>
      <c r="AB150" s="365">
        <f t="shared" ca="1" si="131"/>
        <v>29.738</v>
      </c>
      <c r="AC150" s="365">
        <f t="shared" ca="1" si="132"/>
        <v>31.225000000000001</v>
      </c>
      <c r="AD150" s="365">
        <f t="shared" ca="1" si="133"/>
        <v>32.786999999999999</v>
      </c>
      <c r="AE150" s="365">
        <f t="shared" ca="1" si="134"/>
        <v>34.424999999999997</v>
      </c>
    </row>
    <row r="151" spans="1:31">
      <c r="A151" s="357" t="s">
        <v>720</v>
      </c>
      <c r="B151" s="373">
        <v>164</v>
      </c>
      <c r="C151" s="357" t="s">
        <v>21</v>
      </c>
      <c r="D151" s="407" t="s">
        <v>510</v>
      </c>
      <c r="E151" s="357">
        <v>400</v>
      </c>
      <c r="F151" s="357">
        <v>8</v>
      </c>
      <c r="G151" s="360">
        <f t="shared" ca="1" si="140"/>
        <v>76008</v>
      </c>
      <c r="H151" s="360">
        <f t="shared" ca="1" si="141"/>
        <v>79807</v>
      </c>
      <c r="I151" s="360">
        <f t="shared" ca="1" si="142"/>
        <v>83799</v>
      </c>
      <c r="J151" s="360">
        <f t="shared" ca="1" si="143"/>
        <v>87988</v>
      </c>
      <c r="K151" s="360">
        <f t="shared" ca="1" si="144"/>
        <v>92387</v>
      </c>
      <c r="L151" s="239"/>
      <c r="M151" s="293" t="s">
        <v>588</v>
      </c>
      <c r="N151" s="289" t="str">
        <f t="shared" si="145"/>
        <v>52956C</v>
      </c>
      <c r="O151" s="361">
        <f t="shared" si="146"/>
        <v>164</v>
      </c>
      <c r="P151" s="290" t="str">
        <f t="shared" si="147"/>
        <v>Visual Communications Management Coord</v>
      </c>
      <c r="Q151" s="362" cm="1">
        <f t="array" aca="1" ref="Q151" ca="1">ROUND(IF($M151="Y",VLOOKUP($N151,INDIRECT($O$3),Q$8,0)*INDIRECT($N$2),VLOOKUP($N151,INDIRECT($O$3),Q$8,0)),IF(LEFT($C151,1)="N",3,0))</f>
        <v>76008</v>
      </c>
      <c r="R151" s="362" cm="1">
        <f t="array" aca="1" ref="R151" ca="1">ROUND(IF($M151="Y",VLOOKUP($N151,INDIRECT($O$3),R$8,0)*INDIRECT($N$2),VLOOKUP($N151,INDIRECT($O$3),R$8,0)),IF(LEFT($C151,1)="N",3,0))</f>
        <v>79807</v>
      </c>
      <c r="S151" s="362" cm="1">
        <f t="array" aca="1" ref="S151" ca="1">ROUND(IF($M151="Y",VLOOKUP($N151,INDIRECT($O$3),S$8,0)*INDIRECT($N$2),VLOOKUP($N151,INDIRECT($O$3),S$8,0)),IF(LEFT($C151,1)="N",3,0))</f>
        <v>83799</v>
      </c>
      <c r="T151" s="362" cm="1">
        <f t="array" aca="1" ref="T151" ca="1">ROUND(IF($M151="Y",VLOOKUP($N151,INDIRECT($O$3),T$8,0)*INDIRECT($N$2),VLOOKUP($N151,INDIRECT($O$3),T$8,0)),IF(LEFT($C151,1)="N",3,0))</f>
        <v>87988</v>
      </c>
      <c r="U151" s="362" cm="1">
        <f t="array" aca="1" ref="U151" ca="1">ROUND(IF($M151="Y",VLOOKUP($N151,INDIRECT($O$3),U$8,0)*INDIRECT($N$2),VLOOKUP($N151,INDIRECT($O$3),U$8,0)),IF(LEFT($C151,1)="N",3,0))</f>
        <v>92387</v>
      </c>
      <c r="W151" s="363" t="str">
        <f t="shared" si="126"/>
        <v>Y</v>
      </c>
      <c r="X151" s="313" t="str">
        <f t="shared" si="127"/>
        <v>52956C</v>
      </c>
      <c r="Y151" s="364">
        <f t="shared" si="128"/>
        <v>164</v>
      </c>
      <c r="Z151" s="313" t="str">
        <f t="shared" si="129"/>
        <v>Visual Communications Management Coord</v>
      </c>
      <c r="AA151" s="365">
        <f t="shared" ca="1" si="130"/>
        <v>36.542999999999999</v>
      </c>
      <c r="AB151" s="365">
        <f t="shared" ca="1" si="131"/>
        <v>38.369</v>
      </c>
      <c r="AC151" s="365">
        <f t="shared" ca="1" si="132"/>
        <v>40.287999999999997</v>
      </c>
      <c r="AD151" s="365">
        <f t="shared" ca="1" si="133"/>
        <v>42.302</v>
      </c>
      <c r="AE151" s="365">
        <f t="shared" ca="1" si="134"/>
        <v>44.416999999999994</v>
      </c>
    </row>
    <row r="152" spans="1:31">
      <c r="A152" s="357" t="s">
        <v>327</v>
      </c>
      <c r="B152" s="373">
        <v>163</v>
      </c>
      <c r="C152" s="357" t="s">
        <v>43</v>
      </c>
      <c r="D152" s="407" t="s">
        <v>318</v>
      </c>
      <c r="E152" s="357">
        <v>303</v>
      </c>
      <c r="F152" s="357">
        <v>6</v>
      </c>
      <c r="G152" s="360">
        <f t="shared" ca="1" si="140"/>
        <v>29.445</v>
      </c>
      <c r="H152" s="360">
        <f t="shared" ca="1" si="141"/>
        <v>30.919</v>
      </c>
      <c r="I152" s="360">
        <f t="shared" ca="1" si="142"/>
        <v>32.463999999999999</v>
      </c>
      <c r="J152" s="360">
        <f t="shared" ca="1" si="143"/>
        <v>34.088000000000001</v>
      </c>
      <c r="K152" s="360">
        <f t="shared" ca="1" si="144"/>
        <v>35.790999999999997</v>
      </c>
      <c r="L152" s="239"/>
      <c r="M152" s="293" t="s">
        <v>588</v>
      </c>
      <c r="N152" s="289" t="str">
        <f t="shared" si="145"/>
        <v>10902C</v>
      </c>
      <c r="O152" s="361">
        <f t="shared" si="146"/>
        <v>163</v>
      </c>
      <c r="P152" s="290" t="str">
        <f t="shared" si="147"/>
        <v>Water Quality Technician</v>
      </c>
      <c r="Q152" s="362" cm="1">
        <f t="array" aca="1" ref="Q152" ca="1">ROUND(IF($M152="Y",VLOOKUP($N152,INDIRECT($O$3),Q$8,0)*INDIRECT($N$2),VLOOKUP($N152,INDIRECT($O$3),Q$8,0)),IF(LEFT($C152,1)="N",3,0))</f>
        <v>29.445</v>
      </c>
      <c r="R152" s="362" cm="1">
        <f t="array" aca="1" ref="R152" ca="1">ROUND(IF($M152="Y",VLOOKUP($N152,INDIRECT($O$3),R$8,0)*INDIRECT($N$2),VLOOKUP($N152,INDIRECT($O$3),R$8,0)),IF(LEFT($C152,1)="N",3,0))</f>
        <v>30.919</v>
      </c>
      <c r="S152" s="362" cm="1">
        <f t="array" aca="1" ref="S152" ca="1">ROUND(IF($M152="Y",VLOOKUP($N152,INDIRECT($O$3),S$8,0)*INDIRECT($N$2),VLOOKUP($N152,INDIRECT($O$3),S$8,0)),IF(LEFT($C152,1)="N",3,0))</f>
        <v>32.463999999999999</v>
      </c>
      <c r="T152" s="362" cm="1">
        <f t="array" aca="1" ref="T152" ca="1">ROUND(IF($M152="Y",VLOOKUP($N152,INDIRECT($O$3),T$8,0)*INDIRECT($N$2),VLOOKUP($N152,INDIRECT($O$3),T$8,0)),IF(LEFT($C152,1)="N",3,0))</f>
        <v>34.088000000000001</v>
      </c>
      <c r="U152" s="362" cm="1">
        <f t="array" aca="1" ref="U152" ca="1">ROUND(IF($M152="Y",VLOOKUP($N152,INDIRECT($O$3),U$8,0)*INDIRECT($N$2),VLOOKUP($N152,INDIRECT($O$3),U$8,0)),IF(LEFT($C152,1)="N",3,0))</f>
        <v>35.790999999999997</v>
      </c>
      <c r="W152" s="363" t="str">
        <f t="shared" si="126"/>
        <v>Y</v>
      </c>
      <c r="X152" s="313" t="str">
        <f t="shared" si="127"/>
        <v>10902C</v>
      </c>
      <c r="Y152" s="364">
        <f t="shared" si="128"/>
        <v>163</v>
      </c>
      <c r="Z152" s="313" t="str">
        <f t="shared" si="129"/>
        <v>Water Quality Technician</v>
      </c>
      <c r="AA152" s="365">
        <f t="shared" ca="1" si="130"/>
        <v>29.445</v>
      </c>
      <c r="AB152" s="365">
        <f t="shared" ca="1" si="131"/>
        <v>30.919</v>
      </c>
      <c r="AC152" s="365">
        <f t="shared" ca="1" si="132"/>
        <v>32.463999999999999</v>
      </c>
      <c r="AD152" s="365">
        <f t="shared" ca="1" si="133"/>
        <v>34.088000000000001</v>
      </c>
      <c r="AE152" s="365">
        <f t="shared" ca="1" si="134"/>
        <v>35.790999999999997</v>
      </c>
    </row>
    <row r="153" spans="1:31">
      <c r="A153" s="239"/>
      <c r="B153" s="253"/>
      <c r="C153" s="239"/>
      <c r="D153" s="240"/>
      <c r="E153" s="239"/>
      <c r="F153" s="239"/>
      <c r="G153" s="244"/>
      <c r="H153" s="244"/>
      <c r="I153" s="244"/>
      <c r="J153" s="244"/>
      <c r="K153" s="244"/>
      <c r="L153" s="239"/>
      <c r="M153" s="293"/>
    </row>
    <row r="154" spans="1:31">
      <c r="A154" s="238" t="s">
        <v>463</v>
      </c>
      <c r="B154" s="253"/>
      <c r="C154" s="240"/>
      <c r="D154" s="240"/>
      <c r="E154" s="239"/>
      <c r="F154" s="240"/>
      <c r="G154" s="244"/>
      <c r="H154" s="244"/>
      <c r="I154" s="244"/>
      <c r="J154" s="244"/>
      <c r="K154" s="244"/>
      <c r="L154" s="239"/>
      <c r="M154" s="293"/>
    </row>
    <row r="155" spans="1:31">
      <c r="A155" s="241" t="s">
        <v>479</v>
      </c>
      <c r="B155" s="253"/>
      <c r="C155" s="240"/>
      <c r="D155" s="240"/>
      <c r="E155" s="239"/>
      <c r="F155" s="240"/>
      <c r="G155" s="245"/>
      <c r="H155" s="245" t="s">
        <v>485</v>
      </c>
      <c r="I155" s="245"/>
      <c r="J155" s="245"/>
      <c r="K155" s="245"/>
      <c r="L155" s="239"/>
    </row>
    <row r="156" spans="1:31">
      <c r="A156" s="239"/>
      <c r="B156" s="254" t="s">
        <v>299</v>
      </c>
      <c r="C156" s="243"/>
      <c r="D156" s="243"/>
      <c r="E156" s="239"/>
      <c r="F156" s="240"/>
      <c r="G156" s="245"/>
      <c r="H156" s="245"/>
      <c r="I156" s="245"/>
      <c r="J156" s="245"/>
      <c r="K156" s="245"/>
      <c r="L156" s="239"/>
      <c r="N156" s="293" t="s">
        <v>589</v>
      </c>
      <c r="X156" s="313" t="str">
        <f>N156</f>
        <v>Longevity</v>
      </c>
    </row>
    <row r="157" spans="1:31">
      <c r="A157" s="244"/>
      <c r="B157" s="244">
        <f ca="1">Q157</f>
        <v>723</v>
      </c>
      <c r="C157" s="240" t="s">
        <v>300</v>
      </c>
      <c r="D157" s="240"/>
      <c r="E157" s="239"/>
      <c r="F157" s="240"/>
      <c r="G157" s="245"/>
      <c r="H157" s="245"/>
      <c r="I157" s="245"/>
      <c r="J157" s="245"/>
      <c r="K157" s="245"/>
      <c r="L157" s="239"/>
      <c r="M157" s="289" t="s">
        <v>588</v>
      </c>
      <c r="N157" s="293" t="s">
        <v>590</v>
      </c>
      <c r="Q157" s="374" cm="1">
        <f t="array" aca="1" ref="Q157" ca="1">ROUND(IF($M157="Y",VLOOKUP(N157,INDIRECT($O$3),Q$8,0)*INDIRECT($N$2),VLOOKUP(N157,INDIRECT($O$3),Q$8,0)),0)</f>
        <v>723</v>
      </c>
      <c r="W157" s="375" t="str">
        <f>M157</f>
        <v>Y</v>
      </c>
      <c r="X157" s="375" t="str">
        <f t="shared" ref="X157:AA160" si="148">N157</f>
        <v>10thEx</v>
      </c>
      <c r="Y157" s="375"/>
      <c r="Z157" s="375"/>
      <c r="AA157" s="376">
        <f t="shared" ca="1" si="148"/>
        <v>723</v>
      </c>
    </row>
    <row r="158" spans="1:31">
      <c r="A158" s="244"/>
      <c r="B158" s="244">
        <f t="shared" ref="B158:B160" ca="1" si="149">Q158</f>
        <v>928</v>
      </c>
      <c r="C158" s="240" t="s">
        <v>301</v>
      </c>
      <c r="D158" s="240"/>
      <c r="E158" s="239"/>
      <c r="F158" s="240"/>
      <c r="G158" s="245"/>
      <c r="H158" s="245"/>
      <c r="I158" s="245"/>
      <c r="J158" s="245"/>
      <c r="K158" s="245"/>
      <c r="L158" s="239"/>
      <c r="M158" s="289" t="s">
        <v>588</v>
      </c>
      <c r="N158" s="293" t="s">
        <v>591</v>
      </c>
      <c r="Q158" s="374" cm="1">
        <f t="array" aca="1" ref="Q158" ca="1">ROUND(IF($M158="Y",VLOOKUP(N158,INDIRECT($O$3),Q$8,0)*INDIRECT($N$2),VLOOKUP(N158,INDIRECT($O$3),Q$8,0)),0)</f>
        <v>928</v>
      </c>
      <c r="W158" s="375" t="str">
        <f t="shared" ref="W158:W160" si="150">M158</f>
        <v>Y</v>
      </c>
      <c r="X158" s="375" t="str">
        <f t="shared" si="148"/>
        <v>15thEx</v>
      </c>
      <c r="Y158" s="375"/>
      <c r="Z158" s="375"/>
      <c r="AA158" s="376">
        <f t="shared" ca="1" si="148"/>
        <v>928</v>
      </c>
    </row>
    <row r="159" spans="1:31">
      <c r="A159" s="244"/>
      <c r="B159" s="244">
        <f t="shared" ca="1" si="149"/>
        <v>1134</v>
      </c>
      <c r="C159" s="240" t="s">
        <v>302</v>
      </c>
      <c r="D159" s="240"/>
      <c r="E159" s="239"/>
      <c r="F159" s="240"/>
      <c r="G159" s="245"/>
      <c r="H159" s="245"/>
      <c r="I159" s="245"/>
      <c r="J159" s="245"/>
      <c r="K159" s="245"/>
      <c r="L159" s="239"/>
      <c r="M159" s="289" t="s">
        <v>588</v>
      </c>
      <c r="N159" s="293" t="s">
        <v>592</v>
      </c>
      <c r="Q159" s="374" cm="1">
        <f t="array" aca="1" ref="Q159" ca="1">ROUND(IF($M159="Y",VLOOKUP(N159,INDIRECT($O$3),Q$8,0)*INDIRECT($N$2),VLOOKUP(N159,INDIRECT($O$3),Q$8,0)),0)</f>
        <v>1134</v>
      </c>
      <c r="W159" s="375" t="str">
        <f t="shared" si="150"/>
        <v>Y</v>
      </c>
      <c r="X159" s="375" t="str">
        <f t="shared" si="148"/>
        <v>20thEx</v>
      </c>
      <c r="Y159" s="375"/>
      <c r="Z159" s="375"/>
      <c r="AA159" s="376">
        <f t="shared" ca="1" si="148"/>
        <v>1134</v>
      </c>
    </row>
    <row r="160" spans="1:31">
      <c r="A160" s="244"/>
      <c r="B160" s="244">
        <f t="shared" ca="1" si="149"/>
        <v>1339</v>
      </c>
      <c r="C160" s="240" t="s">
        <v>303</v>
      </c>
      <c r="D160" s="240"/>
      <c r="E160" s="239"/>
      <c r="F160" s="240"/>
      <c r="G160" s="245"/>
      <c r="H160" s="245"/>
      <c r="I160" s="245"/>
      <c r="J160" s="245"/>
      <c r="K160" s="245"/>
      <c r="L160" s="239"/>
      <c r="M160" s="289" t="s">
        <v>588</v>
      </c>
      <c r="N160" s="293" t="s">
        <v>593</v>
      </c>
      <c r="Q160" s="374" cm="1">
        <f t="array" aca="1" ref="Q160" ca="1">ROUND(IF($M160="Y",VLOOKUP(N160,INDIRECT($O$3),Q$8,0)*INDIRECT($N$2),VLOOKUP(N160,INDIRECT($O$3),Q$8,0)),0)</f>
        <v>1339</v>
      </c>
      <c r="W160" s="375" t="str">
        <f t="shared" si="150"/>
        <v>Y</v>
      </c>
      <c r="X160" s="375" t="str">
        <f t="shared" si="148"/>
        <v>25thEx</v>
      </c>
      <c r="Y160" s="375"/>
      <c r="Z160" s="375"/>
      <c r="AA160" s="376">
        <f t="shared" ca="1" si="148"/>
        <v>1339</v>
      </c>
    </row>
    <row r="161" spans="1:31">
      <c r="A161" s="239"/>
      <c r="B161" s="253"/>
      <c r="C161" s="240"/>
      <c r="D161" s="240"/>
      <c r="E161" s="239"/>
      <c r="F161" s="240"/>
      <c r="G161" s="245"/>
      <c r="H161" s="245"/>
      <c r="I161" s="245"/>
      <c r="J161" s="245"/>
      <c r="K161" s="245"/>
      <c r="L161" s="239"/>
      <c r="N161" s="293"/>
    </row>
    <row r="162" spans="1:31">
      <c r="A162" s="239"/>
      <c r="B162" s="254" t="s">
        <v>304</v>
      </c>
      <c r="C162" s="243"/>
      <c r="D162" s="243"/>
      <c r="E162" s="239"/>
      <c r="F162" s="240"/>
      <c r="G162" s="245"/>
      <c r="H162" s="245"/>
      <c r="I162" s="245"/>
      <c r="J162" s="245"/>
      <c r="K162" s="245"/>
      <c r="L162" s="239"/>
      <c r="N162" s="293"/>
      <c r="W162" s="375"/>
      <c r="X162" s="375"/>
      <c r="Y162" s="375"/>
      <c r="Z162" s="375"/>
      <c r="AA162" s="376"/>
    </row>
    <row r="163" spans="1:31">
      <c r="A163" s="239"/>
      <c r="B163" s="249">
        <f t="shared" ref="B163:B166" ca="1" si="151">Q163</f>
        <v>0.34799999999999998</v>
      </c>
      <c r="C163" s="240" t="s">
        <v>305</v>
      </c>
      <c r="D163" s="240"/>
      <c r="E163" s="239"/>
      <c r="F163" s="240"/>
      <c r="G163" s="245"/>
      <c r="H163" s="245"/>
      <c r="I163" s="245"/>
      <c r="J163" s="245"/>
      <c r="K163" s="245"/>
      <c r="L163" s="239"/>
      <c r="M163" s="289" t="s">
        <v>588</v>
      </c>
      <c r="N163" s="293" t="s">
        <v>594</v>
      </c>
      <c r="Q163" s="362" cm="1">
        <f t="array" aca="1" ref="Q163" ca="1">ROUND(IF($M163="Y",VLOOKUP(N163,INDIRECT($O$3),Q$8,0)*INDIRECT($N$2),VLOOKUP(N163,INDIRECT($O$3),Q$8,0)),3)</f>
        <v>0.34799999999999998</v>
      </c>
      <c r="W163" s="375" t="str">
        <f>M163</f>
        <v>Y</v>
      </c>
      <c r="X163" s="375" t="str">
        <f t="shared" ref="X163:X166" si="152">N163</f>
        <v>10thNEx</v>
      </c>
      <c r="Y163" s="375"/>
      <c r="Z163" s="375"/>
      <c r="AA163" s="377">
        <f t="shared" ref="AA163:AA166" ca="1" si="153">Q163</f>
        <v>0.34799999999999998</v>
      </c>
    </row>
    <row r="164" spans="1:31">
      <c r="A164" s="239"/>
      <c r="B164" s="249">
        <f t="shared" ca="1" si="151"/>
        <v>0.44500000000000001</v>
      </c>
      <c r="C164" s="240" t="s">
        <v>306</v>
      </c>
      <c r="D164" s="240"/>
      <c r="E164" s="239"/>
      <c r="F164" s="240"/>
      <c r="G164" s="245"/>
      <c r="H164" s="245"/>
      <c r="I164" s="245"/>
      <c r="J164" s="245"/>
      <c r="K164" s="245"/>
      <c r="L164" s="239"/>
      <c r="M164" s="289" t="s">
        <v>588</v>
      </c>
      <c r="N164" s="293" t="s">
        <v>595</v>
      </c>
      <c r="Q164" s="362" cm="1">
        <f t="array" aca="1" ref="Q164" ca="1">ROUND(IF($M164="Y",VLOOKUP(N164,INDIRECT($O$3),Q$8,0)*INDIRECT($N$2),VLOOKUP(N164,INDIRECT($O$3),Q$8,0)),3)</f>
        <v>0.44500000000000001</v>
      </c>
      <c r="W164" s="375" t="str">
        <f t="shared" ref="W164:W166" si="154">M164</f>
        <v>Y</v>
      </c>
      <c r="X164" s="375" t="str">
        <f t="shared" si="152"/>
        <v>15thNEx</v>
      </c>
      <c r="Y164" s="375"/>
      <c r="Z164" s="375"/>
      <c r="AA164" s="377">
        <f t="shared" ca="1" si="153"/>
        <v>0.44500000000000001</v>
      </c>
    </row>
    <row r="165" spans="1:31">
      <c r="A165" s="239"/>
      <c r="B165" s="249">
        <f t="shared" ca="1" si="151"/>
        <v>0.54500000000000004</v>
      </c>
      <c r="C165" s="240" t="s">
        <v>307</v>
      </c>
      <c r="D165" s="240"/>
      <c r="E165" s="239"/>
      <c r="F165" s="240"/>
      <c r="G165" s="245"/>
      <c r="H165" s="245"/>
      <c r="I165" s="245"/>
      <c r="J165" s="245"/>
      <c r="K165" s="245"/>
      <c r="L165" s="239"/>
      <c r="M165" s="289" t="s">
        <v>588</v>
      </c>
      <c r="N165" s="293" t="s">
        <v>596</v>
      </c>
      <c r="Q165" s="362" cm="1">
        <f t="array" aca="1" ref="Q165" ca="1">ROUND(IF($M165="Y",VLOOKUP(N165,INDIRECT($O$3),Q$8,0)*INDIRECT($N$2),VLOOKUP(N165,INDIRECT($O$3),Q$8,0)),3)</f>
        <v>0.54500000000000004</v>
      </c>
      <c r="W165" s="375" t="str">
        <f t="shared" si="154"/>
        <v>Y</v>
      </c>
      <c r="X165" s="375" t="str">
        <f t="shared" si="152"/>
        <v>20thNEx</v>
      </c>
      <c r="Y165" s="375"/>
      <c r="Z165" s="375"/>
      <c r="AA165" s="377">
        <f t="shared" ca="1" si="153"/>
        <v>0.54500000000000004</v>
      </c>
    </row>
    <row r="166" spans="1:31" s="207" customFormat="1">
      <c r="A166" s="239"/>
      <c r="B166" s="249">
        <f t="shared" ca="1" si="151"/>
        <v>0.64600000000000002</v>
      </c>
      <c r="C166" s="240" t="s">
        <v>308</v>
      </c>
      <c r="D166" s="240"/>
      <c r="E166" s="239"/>
      <c r="F166" s="240"/>
      <c r="G166" s="245"/>
      <c r="H166" s="245"/>
      <c r="I166" s="245"/>
      <c r="J166" s="245"/>
      <c r="K166" s="245"/>
      <c r="L166" s="239"/>
      <c r="M166" s="289" t="s">
        <v>588</v>
      </c>
      <c r="N166" s="293" t="s">
        <v>597</v>
      </c>
      <c r="O166" s="288"/>
      <c r="P166" s="288"/>
      <c r="Q166" s="362" cm="1">
        <f t="array" aca="1" ref="Q166" ca="1">ROUND(IF($M166="Y",VLOOKUP(N166,INDIRECT($O$3),Q$8,0)*INDIRECT($N$2),VLOOKUP(N166,INDIRECT($O$3),Q$8,0)),3)</f>
        <v>0.64600000000000002</v>
      </c>
      <c r="R166" s="288"/>
      <c r="S166" s="288"/>
      <c r="T166" s="288"/>
      <c r="U166" s="288"/>
      <c r="W166" s="375" t="str">
        <f t="shared" si="154"/>
        <v>Y</v>
      </c>
      <c r="X166" s="375" t="str">
        <f t="shared" si="152"/>
        <v>25thNEx</v>
      </c>
      <c r="Y166" s="375"/>
      <c r="Z166" s="375"/>
      <c r="AA166" s="377">
        <f t="shared" ca="1" si="153"/>
        <v>0.64600000000000002</v>
      </c>
      <c r="AB166" s="312"/>
      <c r="AC166" s="312"/>
      <c r="AD166" s="312"/>
      <c r="AE166" s="312"/>
    </row>
    <row r="167" spans="1:31" s="207" customFormat="1">
      <c r="A167" s="378"/>
      <c r="B167" s="253"/>
      <c r="C167" s="240"/>
      <c r="D167" s="240"/>
      <c r="E167" s="239"/>
      <c r="F167" s="240"/>
      <c r="G167" s="245"/>
      <c r="H167" s="245"/>
      <c r="I167" s="245"/>
      <c r="J167" s="245"/>
      <c r="K167" s="245"/>
      <c r="L167" s="239"/>
      <c r="M167" s="292"/>
      <c r="N167" s="288"/>
      <c r="O167" s="288"/>
      <c r="P167" s="288"/>
      <c r="Q167" s="288"/>
      <c r="R167" s="288"/>
      <c r="S167" s="288"/>
      <c r="T167" s="288"/>
      <c r="U167" s="288"/>
      <c r="W167" s="312"/>
      <c r="X167" s="312"/>
      <c r="Y167" s="312"/>
      <c r="Z167" s="312"/>
      <c r="AA167" s="312"/>
      <c r="AB167" s="312"/>
      <c r="AC167" s="312"/>
      <c r="AD167" s="312"/>
      <c r="AE167" s="312"/>
    </row>
    <row r="168" spans="1:31" s="207" customFormat="1">
      <c r="A168" s="238" t="s">
        <v>309</v>
      </c>
      <c r="B168" s="253"/>
      <c r="C168" s="240"/>
      <c r="D168" s="240"/>
      <c r="E168" s="239"/>
      <c r="F168" s="240"/>
      <c r="G168" s="245"/>
      <c r="H168" s="245"/>
      <c r="I168" s="245"/>
      <c r="J168" s="245"/>
      <c r="K168" s="245"/>
      <c r="L168" s="239"/>
      <c r="M168" s="292"/>
      <c r="N168" s="288"/>
      <c r="O168" s="288"/>
      <c r="P168" s="288"/>
      <c r="Q168" s="288"/>
      <c r="R168" s="288"/>
      <c r="S168" s="288"/>
      <c r="T168" s="288"/>
      <c r="U168" s="288"/>
      <c r="W168" s="312"/>
      <c r="X168" s="312"/>
      <c r="Y168" s="312"/>
      <c r="Z168" s="312"/>
      <c r="AA168" s="312"/>
      <c r="AB168" s="312"/>
      <c r="AC168" s="312"/>
      <c r="AD168" s="312"/>
      <c r="AE168" s="312"/>
    </row>
    <row r="169" spans="1:31" s="207" customFormat="1">
      <c r="B169" s="241" t="s">
        <v>621</v>
      </c>
      <c r="C169" s="240"/>
      <c r="D169" s="240"/>
      <c r="E169" s="239"/>
      <c r="F169" s="240"/>
      <c r="G169" s="245"/>
      <c r="H169" s="245"/>
      <c r="I169" s="245"/>
      <c r="J169" s="245"/>
      <c r="K169" s="245"/>
      <c r="L169" s="239"/>
      <c r="M169" s="292"/>
      <c r="N169" s="288"/>
      <c r="O169" s="288"/>
      <c r="P169" s="288"/>
      <c r="Q169" s="288"/>
      <c r="R169" s="288"/>
      <c r="S169" s="288"/>
      <c r="T169" s="288"/>
      <c r="U169" s="288"/>
      <c r="W169" s="375"/>
      <c r="X169" s="375"/>
      <c r="Y169" s="375"/>
      <c r="Z169" s="375"/>
      <c r="AA169" s="377"/>
      <c r="AB169" s="312"/>
      <c r="AC169" s="312"/>
      <c r="AD169" s="312"/>
      <c r="AE169" s="312"/>
    </row>
    <row r="170" spans="1:31" s="207" customFormat="1">
      <c r="A170" s="239"/>
      <c r="B170" s="255" t="s">
        <v>666</v>
      </c>
      <c r="C170" s="240"/>
      <c r="D170" s="240"/>
      <c r="E170" s="239"/>
      <c r="F170" s="240"/>
      <c r="G170" s="245"/>
      <c r="H170" s="245"/>
      <c r="I170" s="245"/>
      <c r="J170" s="245"/>
      <c r="K170" s="245"/>
      <c r="L170" s="239"/>
      <c r="M170" s="292" t="s">
        <v>619</v>
      </c>
      <c r="N170" s="288" t="s">
        <v>601</v>
      </c>
      <c r="O170" s="288"/>
      <c r="P170" s="379" t="s">
        <v>607</v>
      </c>
      <c r="Q170" s="362">
        <v>1.349</v>
      </c>
      <c r="R170" s="288"/>
      <c r="S170" s="288"/>
      <c r="T170" s="288"/>
      <c r="U170" s="288"/>
      <c r="W170" s="375" t="str">
        <f t="shared" ref="W170:X173" si="155">M170</f>
        <v>N</v>
      </c>
      <c r="X170" s="375" t="e">
        <f>#REF!</f>
        <v>#REF!</v>
      </c>
      <c r="Y170" s="375"/>
      <c r="Z170" s="380" t="e">
        <f>#REF!</f>
        <v>#REF!</v>
      </c>
      <c r="AA170" s="377">
        <f t="shared" ref="AA170:AA173" si="156">Q170</f>
        <v>1.349</v>
      </c>
      <c r="AB170" s="312"/>
      <c r="AC170" s="312"/>
      <c r="AD170" s="312"/>
      <c r="AE170" s="312"/>
    </row>
    <row r="171" spans="1:31" s="207" customFormat="1">
      <c r="A171" s="239"/>
      <c r="B171" s="63" t="str">
        <f>"shall be paid an additional "&amp;TEXT(Q170,"$0.000")&amp;" per hour for all hours worked on such a shift. In addition, should that same employee be authorized to come in early or stay over, "</f>
        <v xml:space="preserve">shall be paid an additional $1.349 per hour for all hours worked on such a shift. In addition, should that same employee be authorized to come in early or stay over, </v>
      </c>
      <c r="C171" s="240"/>
      <c r="D171" s="240"/>
      <c r="E171" s="239"/>
      <c r="F171" s="239"/>
      <c r="G171" s="245"/>
      <c r="H171" s="245"/>
      <c r="I171" s="245"/>
      <c r="J171" s="245"/>
      <c r="K171" s="245"/>
      <c r="L171" s="239"/>
      <c r="M171" s="292" t="s">
        <v>619</v>
      </c>
      <c r="N171" s="288" t="s">
        <v>599</v>
      </c>
      <c r="O171" s="288"/>
      <c r="P171" s="379" t="s">
        <v>605</v>
      </c>
      <c r="Q171" s="362">
        <f>Q170</f>
        <v>1.349</v>
      </c>
      <c r="R171" s="288"/>
      <c r="S171" s="288"/>
      <c r="T171" s="288"/>
      <c r="U171" s="288"/>
      <c r="W171" s="375" t="str">
        <f t="shared" si="155"/>
        <v>N</v>
      </c>
      <c r="X171" s="375" t="str">
        <f t="shared" si="155"/>
        <v>CAFEVE</v>
      </c>
      <c r="Y171" s="375"/>
      <c r="Z171" s="380" t="str">
        <f t="shared" ref="Z171" si="157">P171</f>
        <v>TL-Evening Shift Premium-CAF</v>
      </c>
      <c r="AA171" s="377">
        <f t="shared" si="156"/>
        <v>1.349</v>
      </c>
      <c r="AB171" s="312"/>
      <c r="AC171" s="312"/>
      <c r="AD171" s="312"/>
      <c r="AE171" s="312"/>
    </row>
    <row r="172" spans="1:31" s="207" customFormat="1">
      <c r="A172" s="239"/>
      <c r="B172" s="63" t="str">
        <f>"working overtime immediately adjacent to such a shift, "&amp;TEXT(Q170,"$0.000")&amp;" differential shall also be applied to those overtime hours."</f>
        <v>working overtime immediately adjacent to such a shift, $1.349 differential shall also be applied to those overtime hours.</v>
      </c>
      <c r="C172" s="240"/>
      <c r="D172" s="240"/>
      <c r="E172" s="239"/>
      <c r="F172" s="240"/>
      <c r="G172" s="245"/>
      <c r="H172" s="245"/>
      <c r="I172" s="245"/>
      <c r="J172" s="245"/>
      <c r="K172" s="245"/>
      <c r="L172" s="239"/>
      <c r="M172" s="288"/>
      <c r="N172" s="288"/>
      <c r="O172" s="288"/>
      <c r="P172" s="288"/>
      <c r="Q172" s="288"/>
      <c r="R172" s="288"/>
      <c r="S172" s="288"/>
      <c r="T172" s="288"/>
      <c r="U172" s="288"/>
      <c r="W172" s="375" t="str">
        <f>M175</f>
        <v>N</v>
      </c>
      <c r="X172" s="375" t="str">
        <f>N175</f>
        <v>CAFNIT</v>
      </c>
      <c r="Y172" s="375"/>
      <c r="Z172" s="380" t="str">
        <f>P175</f>
        <v>TL-Night Shift Premium-CAF</v>
      </c>
      <c r="AA172" s="377">
        <f>Q175</f>
        <v>1.538</v>
      </c>
      <c r="AB172" s="312"/>
      <c r="AC172" s="312"/>
      <c r="AD172" s="312"/>
      <c r="AE172" s="312"/>
    </row>
    <row r="173" spans="1:31" s="207" customFormat="1">
      <c r="A173" s="239"/>
      <c r="B173" s="256"/>
      <c r="C173" s="240"/>
      <c r="D173" s="240"/>
      <c r="E173" s="247"/>
      <c r="F173" s="248"/>
      <c r="G173" s="245"/>
      <c r="H173" s="245"/>
      <c r="I173" s="245"/>
      <c r="J173" s="245"/>
      <c r="K173" s="245"/>
      <c r="L173" s="239"/>
      <c r="M173" s="292"/>
      <c r="N173" s="288"/>
      <c r="O173" s="288"/>
      <c r="P173" s="288"/>
      <c r="Q173" s="362"/>
      <c r="R173" s="288"/>
      <c r="S173" s="288"/>
      <c r="T173" s="288"/>
      <c r="U173" s="288"/>
      <c r="W173" s="375">
        <f t="shared" si="155"/>
        <v>0</v>
      </c>
      <c r="X173" s="375" t="str">
        <f>N170</f>
        <v>CAFWKE</v>
      </c>
      <c r="Y173" s="375"/>
      <c r="Z173" s="380" t="str">
        <f>P170</f>
        <v>TL-Weekend Shift-CAF</v>
      </c>
      <c r="AA173" s="377">
        <f t="shared" si="156"/>
        <v>0</v>
      </c>
      <c r="AB173" s="312"/>
      <c r="AC173" s="312"/>
      <c r="AD173" s="312"/>
      <c r="AE173" s="312"/>
    </row>
    <row r="174" spans="1:31" s="207" customFormat="1">
      <c r="A174" s="239"/>
      <c r="B174" s="63" t="s">
        <v>646</v>
      </c>
      <c r="C174" s="240"/>
      <c r="D174" s="240"/>
      <c r="E174" s="239"/>
      <c r="F174" s="240"/>
      <c r="G174" s="245"/>
      <c r="H174" s="245"/>
      <c r="I174" s="245"/>
      <c r="J174" s="245"/>
      <c r="K174" s="245"/>
      <c r="L174" s="239"/>
      <c r="M174" s="292" t="s">
        <v>619</v>
      </c>
      <c r="N174" s="288" t="s">
        <v>598</v>
      </c>
      <c r="O174" s="288"/>
      <c r="P174" s="379" t="s">
        <v>604</v>
      </c>
      <c r="Q174" s="362">
        <v>1.538</v>
      </c>
      <c r="R174" s="288"/>
      <c r="S174" s="288"/>
      <c r="T174" s="288"/>
      <c r="U174" s="288"/>
      <c r="W174" s="375"/>
      <c r="X174" s="375"/>
      <c r="Y174" s="375"/>
      <c r="Z174" s="380"/>
      <c r="AA174" s="377"/>
      <c r="AB174" s="312"/>
      <c r="AC174" s="312"/>
      <c r="AD174" s="312"/>
      <c r="AE174" s="312"/>
    </row>
    <row r="175" spans="1:31" s="207" customFormat="1">
      <c r="A175" s="239"/>
      <c r="B175" s="63" t="str">
        <f>TEXT(Q174,"$0.000")&amp;" per hour for all hours worked on such a shift. In addition, should that same employee be authorized to come in early or stay over, working overtime immediately"</f>
        <v>$1.538 per hour for all hours worked on such a shift. In addition, should that same employee be authorized to come in early or stay over, working overtime immediately</v>
      </c>
      <c r="C175" s="240"/>
      <c r="D175" s="240"/>
      <c r="E175" s="239"/>
      <c r="F175" s="239"/>
      <c r="G175" s="245"/>
      <c r="H175" s="245"/>
      <c r="I175" s="245"/>
      <c r="J175" s="245"/>
      <c r="K175" s="245"/>
      <c r="L175" s="239"/>
      <c r="M175" s="292" t="s">
        <v>619</v>
      </c>
      <c r="N175" s="288" t="s">
        <v>600</v>
      </c>
      <c r="O175" s="288"/>
      <c r="P175" s="379" t="s">
        <v>606</v>
      </c>
      <c r="Q175" s="362">
        <f>Q174</f>
        <v>1.538</v>
      </c>
      <c r="R175" s="288"/>
      <c r="S175" s="288"/>
      <c r="T175" s="288"/>
      <c r="U175" s="288"/>
      <c r="W175" s="375"/>
      <c r="X175" s="375"/>
      <c r="Y175" s="375"/>
      <c r="Z175" s="380"/>
      <c r="AA175" s="377"/>
      <c r="AB175" s="312"/>
      <c r="AC175" s="312"/>
      <c r="AD175" s="312"/>
      <c r="AE175" s="312"/>
    </row>
    <row r="176" spans="1:31" s="207" customFormat="1">
      <c r="A176" s="239"/>
      <c r="B176" s="63" t="str">
        <f>"adjacent to such a shift, the "&amp;TEXT(Q174,"$0.000")&amp;" differential shall also be applied to those overtime hours."</f>
        <v>adjacent to such a shift, the $1.538 differential shall also be applied to those overtime hours.</v>
      </c>
      <c r="C176" s="240"/>
      <c r="D176" s="240"/>
      <c r="E176" s="239"/>
      <c r="F176" s="240"/>
      <c r="G176" s="245"/>
      <c r="H176" s="245"/>
      <c r="I176" s="245"/>
      <c r="J176" s="245"/>
      <c r="K176" s="245"/>
      <c r="L176" s="239"/>
      <c r="M176" s="292"/>
      <c r="N176" s="288"/>
      <c r="O176" s="288"/>
      <c r="P176" s="379"/>
      <c r="Q176" s="362"/>
      <c r="R176" s="288"/>
      <c r="S176" s="288"/>
      <c r="T176" s="288"/>
      <c r="U176" s="288"/>
      <c r="W176" s="375"/>
      <c r="X176" s="375"/>
      <c r="Y176" s="375"/>
      <c r="Z176" s="380"/>
      <c r="AA176" s="377"/>
      <c r="AB176" s="312"/>
      <c r="AC176" s="312"/>
      <c r="AD176" s="312"/>
      <c r="AE176" s="312"/>
    </row>
    <row r="177" spans="1:31" s="207" customFormat="1">
      <c r="A177" s="239"/>
      <c r="B177" s="63"/>
      <c r="C177" s="240"/>
      <c r="D177" s="240"/>
      <c r="E177" s="239"/>
      <c r="F177" s="240"/>
      <c r="G177" s="245"/>
      <c r="H177" s="245"/>
      <c r="I177" s="245"/>
      <c r="J177" s="245"/>
      <c r="K177" s="245"/>
      <c r="L177" s="239"/>
      <c r="M177" s="292"/>
      <c r="N177" s="288"/>
      <c r="O177" s="288"/>
      <c r="P177" s="379"/>
      <c r="Q177" s="362"/>
      <c r="R177" s="288"/>
      <c r="S177" s="288"/>
      <c r="T177" s="288"/>
      <c r="U177" s="288"/>
      <c r="W177" s="375"/>
      <c r="X177" s="375"/>
      <c r="Y177" s="375"/>
      <c r="Z177" s="380"/>
      <c r="AA177" s="377"/>
      <c r="AB177" s="312"/>
      <c r="AC177" s="312"/>
      <c r="AD177" s="312"/>
      <c r="AE177" s="312"/>
    </row>
    <row r="178" spans="1:31" s="207" customFormat="1">
      <c r="A178" s="238" t="s">
        <v>310</v>
      </c>
      <c r="B178" s="253"/>
      <c r="C178" s="240"/>
      <c r="D178" s="240"/>
      <c r="E178" s="239"/>
      <c r="F178" s="240"/>
      <c r="G178" s="245"/>
      <c r="H178" s="245"/>
      <c r="I178" s="245"/>
      <c r="J178" s="245"/>
      <c r="K178" s="245"/>
      <c r="L178" s="239"/>
      <c r="M178" s="288"/>
      <c r="N178" s="288"/>
      <c r="O178" s="288"/>
      <c r="P178" s="288"/>
      <c r="Q178" s="288"/>
      <c r="R178" s="288"/>
      <c r="S178" s="288"/>
      <c r="T178" s="288"/>
      <c r="U178" s="288"/>
      <c r="W178" s="375"/>
      <c r="X178" s="375"/>
      <c r="Y178" s="375"/>
      <c r="Z178" s="380"/>
      <c r="AA178" s="377"/>
      <c r="AB178" s="312"/>
      <c r="AC178" s="312"/>
      <c r="AD178" s="312"/>
      <c r="AE178" s="312"/>
    </row>
    <row r="179" spans="1:31" s="207" customFormat="1">
      <c r="B179" s="241" t="str">
        <f ca="1">"Provided that the Customer Service Representative will receive an additional "&amp;TEXT(Q179,"$0.000")&amp;" hour when assigned as an Acting Supervisor at the Impound Lot."</f>
        <v>Provided that the Customer Service Representative will receive an additional $2.058 hour when assigned as an Acting Supervisor at the Impound Lot.</v>
      </c>
      <c r="C179" s="240"/>
      <c r="D179" s="240"/>
      <c r="E179" s="240"/>
      <c r="F179" s="239"/>
      <c r="G179" s="245"/>
      <c r="H179" s="245"/>
      <c r="I179" s="245"/>
      <c r="J179" s="245"/>
      <c r="K179" s="245"/>
      <c r="L179" s="239"/>
      <c r="M179" s="292" t="s">
        <v>619</v>
      </c>
      <c r="N179" s="288" t="s">
        <v>602</v>
      </c>
      <c r="O179" s="288"/>
      <c r="P179" s="379" t="s">
        <v>608</v>
      </c>
      <c r="Q179" s="362" cm="1">
        <f t="array" aca="1" ref="Q179" ca="1">ROUND(IF($M179="Y",VLOOKUP(N179,INDIRECT($O$3),Q$8,0)*INDIRECT($N$2),VLOOKUP(N179,INDIRECT($O$3),Q$8,0)),3)</f>
        <v>2.0579999999999998</v>
      </c>
      <c r="R179" s="288"/>
      <c r="S179" s="288"/>
      <c r="T179" s="288"/>
      <c r="U179" s="288"/>
      <c r="W179" s="375" t="str">
        <f t="shared" ref="W179:X179" si="158">M179</f>
        <v>N</v>
      </c>
      <c r="X179" s="375" t="str">
        <f t="shared" si="158"/>
        <v>CAFLDS</v>
      </c>
      <c r="Y179" s="375"/>
      <c r="Z179" s="380" t="str">
        <f t="shared" ref="Z179:AA179" si="159">P179</f>
        <v>TL-Lead Prem (Substitute)-CAF</v>
      </c>
      <c r="AA179" s="377">
        <f t="shared" ca="1" si="159"/>
        <v>2.0579999999999998</v>
      </c>
      <c r="AB179" s="312"/>
      <c r="AC179" s="312"/>
      <c r="AD179" s="312"/>
      <c r="AE179" s="312"/>
    </row>
    <row r="180" spans="1:31">
      <c r="A180" s="241"/>
      <c r="B180" s="253"/>
      <c r="C180" s="239"/>
      <c r="D180" s="240"/>
      <c r="E180" s="239"/>
      <c r="F180" s="239"/>
      <c r="G180" s="245"/>
      <c r="H180" s="245"/>
      <c r="I180" s="245"/>
      <c r="J180" s="245"/>
      <c r="K180" s="245"/>
      <c r="L180" s="239"/>
      <c r="M180" s="293"/>
      <c r="W180" s="375"/>
      <c r="X180" s="375"/>
      <c r="Y180" s="375"/>
      <c r="Z180" s="380"/>
      <c r="AA180" s="377"/>
    </row>
    <row r="181" spans="1:31" s="207" customFormat="1">
      <c r="A181" s="238" t="s">
        <v>311</v>
      </c>
      <c r="B181" s="253"/>
      <c r="C181" s="239"/>
      <c r="D181" s="240"/>
      <c r="E181" s="239"/>
      <c r="F181" s="239"/>
      <c r="G181" s="245"/>
      <c r="H181" s="245"/>
      <c r="I181" s="245"/>
      <c r="J181" s="245"/>
      <c r="K181" s="245"/>
      <c r="L181" s="239"/>
      <c r="M181" s="292"/>
      <c r="N181" s="288"/>
      <c r="O181" s="288"/>
      <c r="P181" s="288"/>
      <c r="Q181" s="288"/>
      <c r="R181" s="288"/>
      <c r="S181" s="288"/>
      <c r="T181" s="288"/>
      <c r="U181" s="288"/>
      <c r="W181" s="375"/>
      <c r="X181" s="375"/>
      <c r="Y181" s="375"/>
      <c r="Z181" s="380"/>
      <c r="AA181" s="377"/>
      <c r="AB181" s="312"/>
      <c r="AC181" s="312"/>
      <c r="AD181" s="312"/>
      <c r="AE181" s="312"/>
    </row>
    <row r="182" spans="1:31" s="207" customFormat="1">
      <c r="B182" s="241" t="s">
        <v>712</v>
      </c>
      <c r="C182" s="253"/>
      <c r="D182" s="240"/>
      <c r="E182" s="239"/>
      <c r="F182" s="239"/>
      <c r="G182" s="245"/>
      <c r="H182" s="245"/>
      <c r="I182" s="245"/>
      <c r="J182" s="245"/>
      <c r="K182" s="245"/>
      <c r="L182" s="239"/>
      <c r="M182" s="292"/>
      <c r="N182" s="288"/>
      <c r="O182" s="288"/>
      <c r="P182" s="288"/>
      <c r="Q182" s="288"/>
      <c r="R182" s="288"/>
      <c r="S182" s="288"/>
      <c r="T182" s="288"/>
      <c r="U182" s="288"/>
      <c r="W182" s="375"/>
      <c r="X182" s="375"/>
      <c r="Y182" s="375"/>
      <c r="Z182" s="380"/>
      <c r="AA182" s="377"/>
      <c r="AB182" s="312"/>
      <c r="AC182" s="312"/>
      <c r="AD182" s="312"/>
      <c r="AE182" s="312"/>
    </row>
    <row r="183" spans="1:31" s="207" customFormat="1">
      <c r="B183" s="241" t="str">
        <f ca="1">"Assessors who achieve and maintain an Accredited Minnesota Assessor (AMA) designation shall be paid an additional "&amp;TEXT(Q183,"$0.000")&amp;"  per hour."</f>
        <v>Assessors who achieve and maintain an Accredited Minnesota Assessor (AMA) designation shall be paid an additional $1.259  per hour.</v>
      </c>
      <c r="C183" s="239"/>
      <c r="D183" s="240"/>
      <c r="E183" s="239"/>
      <c r="F183" s="239"/>
      <c r="G183" s="245"/>
      <c r="H183" s="245"/>
      <c r="I183" s="245"/>
      <c r="J183" s="245"/>
      <c r="K183" s="245"/>
      <c r="L183" s="239"/>
      <c r="M183" s="292" t="s">
        <v>619</v>
      </c>
      <c r="N183" s="383" t="s">
        <v>603</v>
      </c>
      <c r="O183" s="288"/>
      <c r="P183" s="379" t="s">
        <v>609</v>
      </c>
      <c r="Q183" s="362" cm="1">
        <f t="array" aca="1" ref="Q183" ca="1">ROUND(IF($M183="Y",VLOOKUP(N183,INDIRECT($O$3),Q$8,0)*INDIRECT($N$2),VLOOKUP(N183,INDIRECT($O$3),Q$8,0)),3)</f>
        <v>1.2589999999999999</v>
      </c>
      <c r="R183" s="288"/>
      <c r="S183" s="288"/>
      <c r="T183" s="288"/>
      <c r="U183" s="288"/>
      <c r="W183" s="375" t="str">
        <f t="shared" ref="W183:X183" si="160">M183</f>
        <v>N</v>
      </c>
      <c r="X183" s="375" t="str">
        <f t="shared" si="160"/>
        <v>CAFAMA</v>
      </c>
      <c r="Y183" s="375"/>
      <c r="Z183" s="380" t="str">
        <f t="shared" ref="Z183:AA183" si="161">P183</f>
        <v>Accredited Minnesota Assessor</v>
      </c>
      <c r="AA183" s="377">
        <f t="shared" ca="1" si="161"/>
        <v>1.2589999999999999</v>
      </c>
      <c r="AB183" s="312"/>
      <c r="AC183" s="312"/>
      <c r="AD183" s="312"/>
      <c r="AE183" s="312"/>
    </row>
    <row r="184" spans="1:31">
      <c r="A184" s="239"/>
      <c r="B184" s="256"/>
      <c r="C184" s="239"/>
      <c r="D184" s="240"/>
      <c r="E184" s="239"/>
      <c r="F184" s="239"/>
      <c r="G184" s="245"/>
      <c r="H184" s="245"/>
      <c r="I184" s="245"/>
      <c r="J184" s="245"/>
      <c r="K184" s="245"/>
      <c r="L184" s="239"/>
      <c r="M184" s="293"/>
      <c r="W184" s="375"/>
      <c r="X184" s="375"/>
      <c r="Y184" s="375"/>
      <c r="Z184" s="380"/>
      <c r="AA184" s="377"/>
    </row>
    <row r="185" spans="1:31" s="207" customFormat="1">
      <c r="B185" s="241" t="s">
        <v>623</v>
      </c>
      <c r="C185" s="239"/>
      <c r="D185" s="240"/>
      <c r="E185" s="239"/>
      <c r="F185" s="239"/>
      <c r="G185" s="245"/>
      <c r="H185" s="245"/>
      <c r="I185" s="245"/>
      <c r="J185" s="245"/>
      <c r="K185" s="245"/>
      <c r="L185" s="239"/>
      <c r="M185" s="292" t="s">
        <v>619</v>
      </c>
      <c r="N185" s="383" t="s">
        <v>611</v>
      </c>
      <c r="O185" s="288"/>
      <c r="P185" s="379" t="s">
        <v>610</v>
      </c>
      <c r="Q185" s="362" cm="1">
        <f t="array" aca="1" ref="Q185" ca="1">ROUND(IF($M185="Y",VLOOKUP(N185,INDIRECT($O$3),Q$8,0)*INDIRECT($N$2),VLOOKUP(N185,INDIRECT($O$3),Q$8,0)),3)</f>
        <v>2.7029999999999998</v>
      </c>
      <c r="R185" s="288"/>
      <c r="S185" s="288"/>
      <c r="T185" s="288"/>
      <c r="U185" s="288"/>
      <c r="W185" s="375" t="str">
        <f t="shared" ref="W185:X186" si="162">M185</f>
        <v>N</v>
      </c>
      <c r="X185" s="375" t="str">
        <f t="shared" si="162"/>
        <v>CAFSAM</v>
      </c>
      <c r="Y185" s="375"/>
      <c r="Z185" s="380" t="str">
        <f t="shared" ref="Z185:AA186" si="163">P185</f>
        <v>Senior Accredited MN Assessor</v>
      </c>
      <c r="AA185" s="377">
        <f t="shared" ca="1" si="163"/>
        <v>2.7029999999999998</v>
      </c>
      <c r="AB185" s="312"/>
      <c r="AC185" s="312"/>
      <c r="AD185" s="312"/>
      <c r="AE185" s="312"/>
    </row>
    <row r="186" spans="1:31" s="207" customFormat="1">
      <c r="A186" s="239"/>
      <c r="B186" s="241" t="str">
        <f ca="1">"the International Association of Assessing Officers shall be paid an additional "&amp;TEXT(Q185,"$0.000")&amp;" per hour."</f>
        <v>the International Association of Assessing Officers shall be paid an additional $2.703 per hour.</v>
      </c>
      <c r="C186" s="239"/>
      <c r="D186" s="240"/>
      <c r="E186" s="239"/>
      <c r="F186" s="239"/>
      <c r="G186" s="245"/>
      <c r="H186" s="245"/>
      <c r="I186" s="245"/>
      <c r="J186" s="245"/>
      <c r="K186" s="245"/>
      <c r="L186" s="239"/>
      <c r="M186" s="292" t="s">
        <v>619</v>
      </c>
      <c r="N186" s="383" t="s">
        <v>613</v>
      </c>
      <c r="O186" s="288"/>
      <c r="P186" s="379" t="s">
        <v>612</v>
      </c>
      <c r="Q186" s="288">
        <f ca="1">Q185</f>
        <v>2.7029999999999998</v>
      </c>
      <c r="R186" s="288"/>
      <c r="S186" s="288"/>
      <c r="T186" s="288"/>
      <c r="U186" s="288"/>
      <c r="W186" s="375" t="str">
        <f t="shared" si="162"/>
        <v>N</v>
      </c>
      <c r="X186" s="375" t="str">
        <f t="shared" si="162"/>
        <v>CAFCAE</v>
      </c>
      <c r="Y186" s="375"/>
      <c r="Z186" s="380" t="str">
        <f t="shared" si="163"/>
        <v>Certified Assessment Evaluator</v>
      </c>
      <c r="AA186" s="377">
        <f t="shared" ca="1" si="163"/>
        <v>2.7029999999999998</v>
      </c>
      <c r="AB186" s="312"/>
      <c r="AC186" s="312"/>
      <c r="AD186" s="312"/>
      <c r="AE186" s="312"/>
    </row>
    <row r="187" spans="1:31" s="207" customFormat="1">
      <c r="A187" s="239"/>
      <c r="B187" s="256" t="s">
        <v>317</v>
      </c>
      <c r="C187" s="239"/>
      <c r="D187" s="240"/>
      <c r="E187" s="239"/>
      <c r="F187" s="239"/>
      <c r="G187" s="245"/>
      <c r="H187" s="245"/>
      <c r="I187" s="245"/>
      <c r="J187" s="245"/>
      <c r="K187" s="245"/>
      <c r="L187" s="249"/>
      <c r="M187" s="292"/>
      <c r="N187" s="288"/>
      <c r="O187" s="288"/>
      <c r="P187" s="288"/>
      <c r="Q187" s="288"/>
      <c r="R187" s="288"/>
      <c r="S187" s="288"/>
      <c r="T187" s="288"/>
      <c r="U187" s="288"/>
      <c r="W187" s="375"/>
      <c r="X187" s="375"/>
      <c r="Y187" s="375"/>
      <c r="Z187" s="380"/>
      <c r="AA187" s="377"/>
      <c r="AB187" s="312"/>
      <c r="AC187" s="312"/>
      <c r="AD187" s="312"/>
      <c r="AE187" s="312"/>
    </row>
    <row r="188" spans="1:31" s="207" customFormat="1">
      <c r="A188" s="239"/>
      <c r="B188" s="253"/>
      <c r="C188" s="239"/>
      <c r="D188" s="240"/>
      <c r="E188" s="239"/>
      <c r="F188" s="239"/>
      <c r="G188" s="245"/>
      <c r="H188" s="245"/>
      <c r="I188" s="245"/>
      <c r="J188" s="245"/>
      <c r="K188" s="245"/>
      <c r="L188" s="239"/>
      <c r="M188" s="292"/>
      <c r="N188" s="288"/>
      <c r="O188" s="288"/>
      <c r="P188" s="288"/>
      <c r="Q188" s="288"/>
      <c r="R188" s="288"/>
      <c r="S188" s="288"/>
      <c r="T188" s="288"/>
      <c r="U188" s="288"/>
      <c r="W188" s="375"/>
      <c r="X188" s="375"/>
      <c r="Y188" s="375"/>
      <c r="Z188" s="380"/>
      <c r="AA188" s="377"/>
      <c r="AB188" s="312"/>
      <c r="AC188" s="312"/>
      <c r="AD188" s="312"/>
      <c r="AE188" s="312"/>
    </row>
    <row r="189" spans="1:31">
      <c r="A189" s="384" t="s">
        <v>687</v>
      </c>
      <c r="M189" s="289" t="s">
        <v>619</v>
      </c>
      <c r="N189" s="383" t="s">
        <v>615</v>
      </c>
      <c r="P189" s="379" t="s">
        <v>614</v>
      </c>
      <c r="Q189" s="362" cm="1">
        <f t="array" aca="1" ref="Q189" ca="1">ROUND(IF($M189="Y",VLOOKUP(N189,INDIRECT($O$3),Q$8,0)*INDIRECT($N$2),VLOOKUP(N189,INDIRECT($O$3),Q$8,0)),3)</f>
        <v>10.384</v>
      </c>
      <c r="W189" s="375" t="str">
        <f t="shared" ref="W189:X189" si="164">M189</f>
        <v>N</v>
      </c>
      <c r="X189" s="375" t="str">
        <f t="shared" si="164"/>
        <v>CAFBIL</v>
      </c>
      <c r="Y189" s="375"/>
      <c r="Z189" s="380" t="str">
        <f t="shared" ref="Z189:AA189" si="165">P189</f>
        <v>Bi-lingual Premium Pay</v>
      </c>
      <c r="AA189" s="377">
        <f t="shared" ca="1" si="165"/>
        <v>10.384</v>
      </c>
    </row>
    <row r="190" spans="1:31">
      <c r="B190" s="388" t="s">
        <v>688</v>
      </c>
      <c r="Q190" s="362"/>
    </row>
    <row r="191" spans="1:31">
      <c r="B191" s="388" t="str">
        <f ca="1">TEXT(Q189,"$###.000")&amp;" per day when assigned and used."</f>
        <v>$10.384 per day when assigned and used.</v>
      </c>
      <c r="Q191" s="362"/>
    </row>
    <row r="192" spans="1:31">
      <c r="B192" s="207" t="s">
        <v>734</v>
      </c>
      <c r="L192" s="207" t="s">
        <v>725</v>
      </c>
    </row>
  </sheetData>
  <sheetProtection autoFilter="0"/>
  <autoFilter ref="A9:AG152" xr:uid="{F08A862E-82FD-4CCB-ACFB-686F87A12B05}"/>
  <sortState xmlns:xlrd2="http://schemas.microsoft.com/office/spreadsheetml/2017/richdata2" ref="A10:AE152">
    <sortCondition ref="D10:D152"/>
  </sortState>
  <mergeCells count="4">
    <mergeCell ref="A2:K2"/>
    <mergeCell ref="B8:F8"/>
    <mergeCell ref="A3:E3"/>
    <mergeCell ref="A1:D1"/>
  </mergeCells>
  <conditionalFormatting sqref="G10:K152">
    <cfRule type="cellIs" dxfId="31" priority="1" operator="equal">
      <formula>0</formula>
    </cfRule>
    <cfRule type="cellIs" dxfId="30" priority="2" operator="greaterThanOrEqual">
      <formula>100</formula>
    </cfRule>
    <cfRule type="cellIs" dxfId="29" priority="3" operator="lessThan">
      <formula>100</formula>
    </cfRule>
  </conditionalFormatting>
  <pageMargins left="0.25" right="0.25" top="0.75" bottom="0.75" header="0.3" footer="0.3"/>
  <pageSetup paperSize="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11C62-B232-4A46-90F7-3300B9E29E43}">
  <sheetPr>
    <tabColor theme="1"/>
  </sheetPr>
  <dimension ref="A1:AE190"/>
  <sheetViews>
    <sheetView showGridLines="0" zoomScale="85" zoomScaleNormal="85" workbookViewId="0">
      <selection sqref="A1:D1"/>
    </sheetView>
  </sheetViews>
  <sheetFormatPr defaultColWidth="9.28515625" defaultRowHeight="15.75"/>
  <cols>
    <col min="1" max="1" width="12.42578125" style="207" customWidth="1"/>
    <col min="2" max="2" width="50.28515625" style="385" customWidth="1"/>
    <col min="3" max="3" width="10" style="207" customWidth="1"/>
    <col min="4" max="4" width="6.28515625" style="435" bestFit="1" customWidth="1"/>
    <col min="5" max="5" width="7.7109375" style="207" customWidth="1"/>
    <col min="6" max="6" width="8.7109375" style="207" bestFit="1" customWidth="1"/>
    <col min="7" max="10" width="11.5703125" style="387" bestFit="1" customWidth="1"/>
    <col min="11" max="11" width="13.28515625" style="387" bestFit="1" customWidth="1"/>
    <col min="12" max="12" width="13.28515625" style="387" hidden="1" customWidth="1"/>
    <col min="13" max="13" width="22.42578125" style="289" hidden="1" customWidth="1"/>
    <col min="14" max="14" width="15.5703125" style="289" hidden="1" customWidth="1"/>
    <col min="15" max="15" width="16" style="290" hidden="1" customWidth="1"/>
    <col min="16" max="16" width="50.42578125" style="290" hidden="1" customWidth="1"/>
    <col min="17" max="20" width="12.7109375" style="289" hidden="1" customWidth="1"/>
    <col min="21" max="21" width="13.28515625" style="289" hidden="1" customWidth="1"/>
    <col min="22" max="22" width="11.42578125" style="206" hidden="1" customWidth="1"/>
    <col min="23" max="23" width="13.85546875" style="313" hidden="1" customWidth="1"/>
    <col min="24" max="24" width="15.5703125" style="313" hidden="1" customWidth="1"/>
    <col min="25" max="25" width="16" style="313" hidden="1" customWidth="1"/>
    <col min="26" max="26" width="50.42578125" style="313" hidden="1" customWidth="1"/>
    <col min="27" max="30" width="12.7109375" style="313" hidden="1" customWidth="1"/>
    <col min="31" max="31" width="13.28515625" style="313" hidden="1" customWidth="1"/>
    <col min="32" max="35" width="11.42578125" style="206" customWidth="1"/>
    <col min="36" max="16384" width="9.28515625" style="206"/>
  </cols>
  <sheetData>
    <row r="1" spans="1:31">
      <c r="A1" s="455" t="s">
        <v>718</v>
      </c>
      <c r="B1" s="455"/>
      <c r="C1" s="455"/>
      <c r="D1" s="455"/>
      <c r="M1" s="416" t="s">
        <v>738</v>
      </c>
      <c r="N1" s="417">
        <v>45383</v>
      </c>
    </row>
    <row r="2" spans="1:31">
      <c r="A2" s="456" t="s">
        <v>691</v>
      </c>
      <c r="B2" s="457"/>
      <c r="C2" s="457"/>
      <c r="D2" s="457"/>
      <c r="E2" s="457"/>
      <c r="F2" s="457"/>
      <c r="G2" s="457"/>
      <c r="H2" s="457"/>
      <c r="I2" s="457"/>
      <c r="J2" s="457"/>
      <c r="K2" s="457"/>
      <c r="L2" s="335"/>
      <c r="M2" s="427" t="s">
        <v>616</v>
      </c>
      <c r="N2" s="429" t="str">
        <f>"Data"&amp;VLOOKUP(MONTH(N1),Months,2,0)&amp;YEAR(N1)</f>
        <v>DataApr2024</v>
      </c>
    </row>
    <row r="3" spans="1:31" s="49" customFormat="1">
      <c r="A3" s="412" t="s">
        <v>736</v>
      </c>
      <c r="B3" s="413">
        <v>45640</v>
      </c>
      <c r="C3" s="415">
        <v>0.02</v>
      </c>
      <c r="D3" s="431" t="s">
        <v>737</v>
      </c>
      <c r="E3" s="412"/>
      <c r="F3" s="335"/>
      <c r="G3" s="335"/>
      <c r="H3" s="335"/>
      <c r="I3" s="335"/>
      <c r="J3" s="335"/>
      <c r="K3" s="335"/>
      <c r="L3" s="335"/>
      <c r="M3" s="428" t="str">
        <f>"IncrPerc"&amp;VLOOKUP(MONTH(B3),Months,2,0)&amp;YEAR(B3)</f>
        <v>IncrPercDec2024</v>
      </c>
      <c r="N3" s="430">
        <v>1.02</v>
      </c>
      <c r="O3" s="339"/>
      <c r="P3" s="339"/>
      <c r="Q3" s="338"/>
      <c r="R3" s="338"/>
      <c r="S3" s="338"/>
      <c r="T3" s="338"/>
      <c r="U3" s="338"/>
      <c r="W3" s="340"/>
      <c r="X3" s="340"/>
      <c r="Y3" s="340"/>
      <c r="Z3" s="340"/>
      <c r="AA3" s="340"/>
      <c r="AB3" s="340"/>
      <c r="AC3" s="340"/>
      <c r="AD3" s="340"/>
      <c r="AE3" s="340"/>
    </row>
    <row r="4" spans="1:31" s="49" customFormat="1">
      <c r="A4" s="438" t="s">
        <v>835</v>
      </c>
      <c r="B4" s="335"/>
      <c r="C4" s="335"/>
      <c r="D4" s="432"/>
      <c r="E4" s="335"/>
      <c r="F4" s="335"/>
      <c r="G4" s="335"/>
      <c r="H4" s="335"/>
      <c r="I4" s="335"/>
      <c r="J4" s="335"/>
      <c r="K4" s="335"/>
      <c r="L4" s="335"/>
      <c r="M4" s="337"/>
      <c r="N4" s="338"/>
      <c r="O4" s="339"/>
      <c r="P4" s="339"/>
      <c r="Q4" s="338"/>
      <c r="R4" s="338"/>
      <c r="S4" s="338"/>
      <c r="T4" s="338"/>
      <c r="U4" s="338"/>
      <c r="W4" s="340"/>
      <c r="X4" s="340"/>
      <c r="Y4" s="340"/>
      <c r="Z4" s="340"/>
      <c r="AA4" s="340"/>
      <c r="AB4" s="340"/>
      <c r="AC4" s="340"/>
      <c r="AD4" s="340"/>
      <c r="AE4" s="340"/>
    </row>
    <row r="5" spans="1:31">
      <c r="A5" s="343"/>
      <c r="B5" s="458"/>
      <c r="C5" s="458"/>
      <c r="D5" s="458"/>
      <c r="E5" s="458"/>
      <c r="F5" s="458"/>
      <c r="G5" s="344"/>
      <c r="H5" s="344"/>
      <c r="I5" s="344"/>
      <c r="J5" s="344"/>
      <c r="K5" s="344"/>
      <c r="L5" s="390"/>
      <c r="M5" s="293"/>
      <c r="Q5" s="289">
        <v>4</v>
      </c>
      <c r="R5" s="289">
        <v>5</v>
      </c>
      <c r="S5" s="289">
        <v>6</v>
      </c>
      <c r="T5" s="289">
        <v>7</v>
      </c>
      <c r="U5" s="289">
        <v>8</v>
      </c>
    </row>
    <row r="6" spans="1:31" ht="47.25">
      <c r="A6" s="345" t="s">
        <v>8</v>
      </c>
      <c r="B6" s="406" t="s">
        <v>10</v>
      </c>
      <c r="C6" s="345" t="s">
        <v>735</v>
      </c>
      <c r="D6" s="346" t="s">
        <v>9</v>
      </c>
      <c r="E6" s="345" t="s">
        <v>360</v>
      </c>
      <c r="F6" s="345" t="s">
        <v>359</v>
      </c>
      <c r="G6" s="348" t="s">
        <v>366</v>
      </c>
      <c r="H6" s="348" t="s">
        <v>14</v>
      </c>
      <c r="I6" s="348" t="s">
        <v>15</v>
      </c>
      <c r="J6" s="348" t="s">
        <v>16</v>
      </c>
      <c r="K6" s="348" t="s">
        <v>367</v>
      </c>
      <c r="L6" s="436"/>
      <c r="M6" s="349" t="s">
        <v>587</v>
      </c>
      <c r="N6" s="350" t="s">
        <v>8</v>
      </c>
      <c r="O6" s="350" t="s">
        <v>9</v>
      </c>
      <c r="P6" s="351" t="s">
        <v>10</v>
      </c>
      <c r="Q6" s="352" t="s">
        <v>366</v>
      </c>
      <c r="R6" s="352" t="s">
        <v>14</v>
      </c>
      <c r="S6" s="352" t="s">
        <v>15</v>
      </c>
      <c r="T6" s="352" t="s">
        <v>16</v>
      </c>
      <c r="U6" s="352" t="s">
        <v>367</v>
      </c>
      <c r="W6" s="353" t="s">
        <v>587</v>
      </c>
      <c r="X6" s="354" t="s">
        <v>8</v>
      </c>
      <c r="Y6" s="354" t="s">
        <v>9</v>
      </c>
      <c r="Z6" s="355" t="s">
        <v>10</v>
      </c>
      <c r="AA6" s="356" t="s">
        <v>366</v>
      </c>
      <c r="AB6" s="356" t="s">
        <v>14</v>
      </c>
      <c r="AC6" s="356" t="s">
        <v>15</v>
      </c>
      <c r="AD6" s="356" t="s">
        <v>16</v>
      </c>
      <c r="AE6" s="356" t="s">
        <v>367</v>
      </c>
    </row>
    <row r="7" spans="1:31">
      <c r="A7" s="357" t="s">
        <v>110</v>
      </c>
      <c r="B7" s="407" t="s">
        <v>662</v>
      </c>
      <c r="C7" s="357">
        <v>6</v>
      </c>
      <c r="D7" s="358" t="s">
        <v>664</v>
      </c>
      <c r="E7" s="357" t="s">
        <v>43</v>
      </c>
      <c r="F7" s="357">
        <v>311</v>
      </c>
      <c r="G7" s="360">
        <f t="shared" ref="G7:K39" ca="1" si="0">Q7</f>
        <v>30.033999999999999</v>
      </c>
      <c r="H7" s="360">
        <f t="shared" ca="1" si="0"/>
        <v>31.536999999999999</v>
      </c>
      <c r="I7" s="360">
        <f t="shared" ca="1" si="0"/>
        <v>33.113</v>
      </c>
      <c r="J7" s="360">
        <f t="shared" ca="1" si="0"/>
        <v>34.768999999999998</v>
      </c>
      <c r="K7" s="360">
        <f t="shared" ca="1" si="0"/>
        <v>36.506999999999998</v>
      </c>
      <c r="L7" s="437"/>
      <c r="M7" s="293" t="s">
        <v>588</v>
      </c>
      <c r="N7" s="289" t="str">
        <f t="shared" ref="N7:N39" si="1">A7</f>
        <v>02845C</v>
      </c>
      <c r="O7" s="361" t="str">
        <f t="shared" ref="O7:O30" si="2">D7</f>
        <v>141</v>
      </c>
      <c r="P7" s="290" t="str">
        <f t="shared" ref="P7:P39" si="3">B7</f>
        <v xml:space="preserve">311 Customer Service Agent I </v>
      </c>
      <c r="Q7" s="362" cm="1">
        <f t="array" aca="1" ref="Q7" ca="1">ROUND(IF($M7="Y",VLOOKUP($N7,INDIRECT($N$2),Q$5,0)*INDIRECT($M$3),VLOOKUP($N7,INDIRECT($N$2),Q$5,0)),IF(LEFT($E7,1)="N",3,0))</f>
        <v>30.033999999999999</v>
      </c>
      <c r="R7" s="362" cm="1">
        <f t="array" aca="1" ref="R7" ca="1">ROUND(IF($M7="Y",VLOOKUP($N7,INDIRECT($N$2),R$5,0)*INDIRECT($M$3),VLOOKUP($N7,INDIRECT($N$2),R$5,0)),IF(LEFT($E7,1)="N",3,0))</f>
        <v>31.536999999999999</v>
      </c>
      <c r="S7" s="362" cm="1">
        <f t="array" aca="1" ref="S7" ca="1">ROUND(IF($M7="Y",VLOOKUP($N7,INDIRECT($N$2),S$5,0)*INDIRECT($M$3),VLOOKUP($N7,INDIRECT($N$2),S$5,0)),IF(LEFT($E7,1)="N",3,0))</f>
        <v>33.113</v>
      </c>
      <c r="T7" s="362" cm="1">
        <f t="array" aca="1" ref="T7" ca="1">ROUND(IF($M7="Y",VLOOKUP($N7,INDIRECT($N$2),T$5,0)*INDIRECT($M$3),VLOOKUP($N7,INDIRECT($N$2),T$5,0)),IF(LEFT($E7,1)="N",3,0))</f>
        <v>34.768999999999998</v>
      </c>
      <c r="U7" s="362" cm="1">
        <f t="array" aca="1" ref="U7" ca="1">ROUND(IF($M7="Y",VLOOKUP($N7,INDIRECT($N$2),U$5,0)*INDIRECT($M$3),VLOOKUP($N7,INDIRECT($N$2),U$5,0)),IF(LEFT($E7,1)="N",3,0))</f>
        <v>36.506999999999998</v>
      </c>
      <c r="W7" s="363" t="str">
        <f t="shared" ref="W7:Z21" si="4">M7</f>
        <v>Y</v>
      </c>
      <c r="X7" s="313" t="str">
        <f t="shared" si="4"/>
        <v>02845C</v>
      </c>
      <c r="Y7" s="364" t="str">
        <f t="shared" si="4"/>
        <v>141</v>
      </c>
      <c r="Z7" s="313" t="str">
        <f t="shared" si="4"/>
        <v xml:space="preserve">311 Customer Service Agent I </v>
      </c>
      <c r="AA7" s="365">
        <f t="shared" ref="AA7:AA37" ca="1" si="5">IF(LEFT($E7,1)="N",Q7,ROUNDUP(Q7/2080,3))</f>
        <v>30.033999999999999</v>
      </c>
      <c r="AB7" s="365">
        <f t="shared" ref="AB7:AB37" ca="1" si="6">IF(LEFT($E7,1)="N",R7,ROUNDUP(R7/2080,3))</f>
        <v>31.536999999999999</v>
      </c>
      <c r="AC7" s="365">
        <f t="shared" ref="AC7:AC37" ca="1" si="7">IF(LEFT($E7,1)="N",S7,ROUNDUP(S7/2080,3))</f>
        <v>33.113</v>
      </c>
      <c r="AD7" s="365">
        <f t="shared" ref="AD7:AD37" ca="1" si="8">IF(LEFT($E7,1)="N",T7,ROUNDUP(T7/2080,3))</f>
        <v>34.768999999999998</v>
      </c>
      <c r="AE7" s="365">
        <f t="shared" ref="AE7:AE37" ca="1" si="9">IF(LEFT($E7,1)="N",U7,ROUNDUP(U7/2080,3))</f>
        <v>36.506999999999998</v>
      </c>
    </row>
    <row r="8" spans="1:31">
      <c r="A8" s="357" t="s">
        <v>112</v>
      </c>
      <c r="B8" s="407" t="s">
        <v>663</v>
      </c>
      <c r="C8" s="357">
        <v>7</v>
      </c>
      <c r="D8" s="358" t="s">
        <v>66</v>
      </c>
      <c r="E8" s="357" t="s">
        <v>43</v>
      </c>
      <c r="F8" s="357">
        <v>326</v>
      </c>
      <c r="G8" s="360">
        <f t="shared" ca="1" si="0"/>
        <v>31.192</v>
      </c>
      <c r="H8" s="360">
        <f t="shared" ca="1" si="0"/>
        <v>32.750999999999998</v>
      </c>
      <c r="I8" s="360">
        <f t="shared" ca="1" si="0"/>
        <v>34.389000000000003</v>
      </c>
      <c r="J8" s="360">
        <f t="shared" ca="1" si="0"/>
        <v>36.11</v>
      </c>
      <c r="K8" s="360">
        <f t="shared" ca="1" si="0"/>
        <v>37.914000000000001</v>
      </c>
      <c r="L8" s="437"/>
      <c r="M8" s="293" t="s">
        <v>588</v>
      </c>
      <c r="N8" s="289" t="str">
        <f t="shared" si="1"/>
        <v>02846C</v>
      </c>
      <c r="O8" s="361" t="str">
        <f t="shared" si="2"/>
        <v>064</v>
      </c>
      <c r="P8" s="290" t="str">
        <f t="shared" si="3"/>
        <v xml:space="preserve">311 Customer Service Agent II </v>
      </c>
      <c r="Q8" s="362" cm="1">
        <f t="array" aca="1" ref="Q8" ca="1">ROUND(IF($M8="Y",VLOOKUP($N8,INDIRECT($N$2),Q$5,0)*INDIRECT($M$3),VLOOKUP($N8,INDIRECT($N$2),Q$5,0)),IF(LEFT($E8,1)="N",3,0))</f>
        <v>31.192</v>
      </c>
      <c r="R8" s="362" cm="1">
        <f t="array" aca="1" ref="R8" ca="1">ROUND(IF($M8="Y",VLOOKUP($N8,INDIRECT($N$2),R$5,0)*INDIRECT($M$3),VLOOKUP($N8,INDIRECT($N$2),R$5,0)),IF(LEFT($E8,1)="N",3,0))</f>
        <v>32.750999999999998</v>
      </c>
      <c r="S8" s="362" cm="1">
        <f t="array" aca="1" ref="S8" ca="1">ROUND(IF($M8="Y",VLOOKUP($N8,INDIRECT($N$2),S$5,0)*INDIRECT($M$3),VLOOKUP($N8,INDIRECT($N$2),S$5,0)),IF(LEFT($E8,1)="N",3,0))</f>
        <v>34.389000000000003</v>
      </c>
      <c r="T8" s="362" cm="1">
        <f t="array" aca="1" ref="T8" ca="1">ROUND(IF($M8="Y",VLOOKUP($N8,INDIRECT($N$2),T$5,0)*INDIRECT($M$3),VLOOKUP($N8,INDIRECT($N$2),T$5,0)),IF(LEFT($E8,1)="N",3,0))</f>
        <v>36.11</v>
      </c>
      <c r="U8" s="362" cm="1">
        <f t="array" aca="1" ref="U8" ca="1">ROUND(IF($M8="Y",VLOOKUP($N8,INDIRECT($N$2),U$5,0)*INDIRECT($M$3),VLOOKUP($N8,INDIRECT($N$2),U$5,0)),IF(LEFT($E8,1)="N",3,0))</f>
        <v>37.914000000000001</v>
      </c>
      <c r="W8" s="363" t="str">
        <f t="shared" si="4"/>
        <v>Y</v>
      </c>
      <c r="X8" s="313" t="str">
        <f t="shared" si="4"/>
        <v>02846C</v>
      </c>
      <c r="Y8" s="364" t="str">
        <f t="shared" si="4"/>
        <v>064</v>
      </c>
      <c r="Z8" s="313" t="str">
        <f t="shared" si="4"/>
        <v xml:space="preserve">311 Customer Service Agent II </v>
      </c>
      <c r="AA8" s="365">
        <f t="shared" ca="1" si="5"/>
        <v>31.192</v>
      </c>
      <c r="AB8" s="365">
        <f t="shared" ca="1" si="6"/>
        <v>32.750999999999998</v>
      </c>
      <c r="AC8" s="365">
        <f t="shared" ca="1" si="7"/>
        <v>34.389000000000003</v>
      </c>
      <c r="AD8" s="365">
        <f t="shared" ca="1" si="8"/>
        <v>36.11</v>
      </c>
      <c r="AE8" s="365">
        <f t="shared" ca="1" si="9"/>
        <v>37.914000000000001</v>
      </c>
    </row>
    <row r="9" spans="1:31">
      <c r="A9" s="357" t="s">
        <v>41</v>
      </c>
      <c r="B9" s="407" t="s">
        <v>44</v>
      </c>
      <c r="C9" s="357">
        <v>4</v>
      </c>
      <c r="D9" s="358" t="s">
        <v>42</v>
      </c>
      <c r="E9" s="357" t="s">
        <v>43</v>
      </c>
      <c r="F9" s="357">
        <v>188</v>
      </c>
      <c r="G9" s="360">
        <f t="shared" ca="1" si="0"/>
        <v>20.875</v>
      </c>
      <c r="H9" s="360">
        <f t="shared" ca="1" si="0"/>
        <v>21.920999999999999</v>
      </c>
      <c r="I9" s="360">
        <f t="shared" ca="1" si="0"/>
        <v>23.015000000000001</v>
      </c>
      <c r="J9" s="360">
        <f t="shared" ca="1" si="0"/>
        <v>24.166</v>
      </c>
      <c r="K9" s="360">
        <f t="shared" ca="1" si="0"/>
        <v>25.373999999999999</v>
      </c>
      <c r="L9" s="437"/>
      <c r="M9" s="293" t="s">
        <v>588</v>
      </c>
      <c r="N9" s="289" t="str">
        <f t="shared" si="1"/>
        <v>00030C</v>
      </c>
      <c r="O9" s="361" t="str">
        <f t="shared" si="2"/>
        <v>018</v>
      </c>
      <c r="P9" s="290" t="str">
        <f t="shared" si="3"/>
        <v xml:space="preserve">Account Clerk I  </v>
      </c>
      <c r="Q9" s="362" cm="1">
        <f t="array" aca="1" ref="Q9" ca="1">ROUND(IF($M9="Y",VLOOKUP($N9,INDIRECT($N$2),Q$5,0)*INDIRECT($M$3),VLOOKUP($N9,INDIRECT($N$2),Q$5,0)),IF(LEFT($E9,1)="N",3,0))</f>
        <v>20.875</v>
      </c>
      <c r="R9" s="362" cm="1">
        <f t="array" aca="1" ref="R9" ca="1">ROUND(IF($M9="Y",VLOOKUP($N9,INDIRECT($N$2),R$5,0)*INDIRECT($M$3),VLOOKUP($N9,INDIRECT($N$2),R$5,0)),IF(LEFT($E9,1)="N",3,0))</f>
        <v>21.920999999999999</v>
      </c>
      <c r="S9" s="362" cm="1">
        <f t="array" aca="1" ref="S9" ca="1">ROUND(IF($M9="Y",VLOOKUP($N9,INDIRECT($N$2),S$5,0)*INDIRECT($M$3),VLOOKUP($N9,INDIRECT($N$2),S$5,0)),IF(LEFT($E9,1)="N",3,0))</f>
        <v>23.015000000000001</v>
      </c>
      <c r="T9" s="362" cm="1">
        <f t="array" aca="1" ref="T9" ca="1">ROUND(IF($M9="Y",VLOOKUP($N9,INDIRECT($N$2),T$5,0)*INDIRECT($M$3),VLOOKUP($N9,INDIRECT($N$2),T$5,0)),IF(LEFT($E9,1)="N",3,0))</f>
        <v>24.166</v>
      </c>
      <c r="U9" s="362" cm="1">
        <f t="array" aca="1" ref="U9" ca="1">ROUND(IF($M9="Y",VLOOKUP($N9,INDIRECT($N$2),U$5,0)*INDIRECT($M$3),VLOOKUP($N9,INDIRECT($N$2),U$5,0)),IF(LEFT($E9,1)="N",3,0))</f>
        <v>25.373999999999999</v>
      </c>
      <c r="W9" s="363" t="str">
        <f t="shared" si="4"/>
        <v>Y</v>
      </c>
      <c r="X9" s="313" t="str">
        <f t="shared" si="4"/>
        <v>00030C</v>
      </c>
      <c r="Y9" s="364" t="str">
        <f t="shared" si="4"/>
        <v>018</v>
      </c>
      <c r="Z9" s="313" t="str">
        <f t="shared" si="4"/>
        <v xml:space="preserve">Account Clerk I  </v>
      </c>
      <c r="AA9" s="365">
        <f t="shared" ca="1" si="5"/>
        <v>20.875</v>
      </c>
      <c r="AB9" s="365">
        <f t="shared" ca="1" si="6"/>
        <v>21.920999999999999</v>
      </c>
      <c r="AC9" s="365">
        <f t="shared" ca="1" si="7"/>
        <v>23.015000000000001</v>
      </c>
      <c r="AD9" s="365">
        <f t="shared" ca="1" si="8"/>
        <v>24.166</v>
      </c>
      <c r="AE9" s="365">
        <f t="shared" ca="1" si="9"/>
        <v>25.373999999999999</v>
      </c>
    </row>
    <row r="10" spans="1:31">
      <c r="A10" s="357" t="s">
        <v>45</v>
      </c>
      <c r="B10" s="407" t="s">
        <v>47</v>
      </c>
      <c r="C10" s="357">
        <v>5</v>
      </c>
      <c r="D10" s="358" t="s">
        <v>46</v>
      </c>
      <c r="E10" s="357" t="s">
        <v>43</v>
      </c>
      <c r="F10" s="357">
        <v>260</v>
      </c>
      <c r="G10" s="360">
        <f t="shared" ca="1" si="0"/>
        <v>26.626999999999999</v>
      </c>
      <c r="H10" s="360">
        <f t="shared" ca="1" si="0"/>
        <v>27.960999999999999</v>
      </c>
      <c r="I10" s="360">
        <f t="shared" ca="1" si="0"/>
        <v>29.356999999999999</v>
      </c>
      <c r="J10" s="360">
        <f t="shared" ca="1" si="0"/>
        <v>30.824999999999999</v>
      </c>
      <c r="K10" s="360">
        <f t="shared" ca="1" si="0"/>
        <v>32.366999999999997</v>
      </c>
      <c r="L10" s="437"/>
      <c r="M10" s="293" t="s">
        <v>588</v>
      </c>
      <c r="N10" s="289" t="str">
        <f t="shared" si="1"/>
        <v>00070C</v>
      </c>
      <c r="O10" s="361" t="str">
        <f t="shared" si="2"/>
        <v>056</v>
      </c>
      <c r="P10" s="290" t="str">
        <f t="shared" si="3"/>
        <v xml:space="preserve">Account Clerk II  </v>
      </c>
      <c r="Q10" s="362" cm="1">
        <f t="array" aca="1" ref="Q10" ca="1">ROUND(IF($M10="Y",VLOOKUP($N10,INDIRECT($N$2),Q$5,0)*INDIRECT($M$3),VLOOKUP($N10,INDIRECT($N$2),Q$5,0)),IF(LEFT($E10,1)="N",3,0))</f>
        <v>26.626999999999999</v>
      </c>
      <c r="R10" s="362" cm="1">
        <f t="array" aca="1" ref="R10" ca="1">ROUND(IF($M10="Y",VLOOKUP($N10,INDIRECT($N$2),R$5,0)*INDIRECT($M$3),VLOOKUP($N10,INDIRECT($N$2),R$5,0)),IF(LEFT($E10,1)="N",3,0))</f>
        <v>27.960999999999999</v>
      </c>
      <c r="S10" s="362" cm="1">
        <f t="array" aca="1" ref="S10" ca="1">ROUND(IF($M10="Y",VLOOKUP($N10,INDIRECT($N$2),S$5,0)*INDIRECT($M$3),VLOOKUP($N10,INDIRECT($N$2),S$5,0)),IF(LEFT($E10,1)="N",3,0))</f>
        <v>29.356999999999999</v>
      </c>
      <c r="T10" s="362" cm="1">
        <f t="array" aca="1" ref="T10" ca="1">ROUND(IF($M10="Y",VLOOKUP($N10,INDIRECT($N$2),T$5,0)*INDIRECT($M$3),VLOOKUP($N10,INDIRECT($N$2),T$5,0)),IF(LEFT($E10,1)="N",3,0))</f>
        <v>30.824999999999999</v>
      </c>
      <c r="U10" s="362" cm="1">
        <f t="array" aca="1" ref="U10" ca="1">ROUND(IF($M10="Y",VLOOKUP($N10,INDIRECT($N$2),U$5,0)*INDIRECT($M$3),VLOOKUP($N10,INDIRECT($N$2),U$5,0)),IF(LEFT($E10,1)="N",3,0))</f>
        <v>32.366999999999997</v>
      </c>
      <c r="W10" s="363" t="str">
        <f t="shared" si="4"/>
        <v>Y</v>
      </c>
      <c r="X10" s="313" t="str">
        <f t="shared" si="4"/>
        <v>00070C</v>
      </c>
      <c r="Y10" s="364" t="str">
        <f t="shared" si="4"/>
        <v>056</v>
      </c>
      <c r="Z10" s="313" t="str">
        <f t="shared" si="4"/>
        <v xml:space="preserve">Account Clerk II  </v>
      </c>
      <c r="AA10" s="365">
        <f t="shared" ca="1" si="5"/>
        <v>26.626999999999999</v>
      </c>
      <c r="AB10" s="365">
        <f t="shared" ca="1" si="6"/>
        <v>27.960999999999999</v>
      </c>
      <c r="AC10" s="365">
        <f t="shared" ca="1" si="7"/>
        <v>29.356999999999999</v>
      </c>
      <c r="AD10" s="365">
        <f t="shared" ca="1" si="8"/>
        <v>30.824999999999999</v>
      </c>
      <c r="AE10" s="365">
        <f t="shared" ca="1" si="9"/>
        <v>32.366999999999997</v>
      </c>
    </row>
    <row r="11" spans="1:31">
      <c r="A11" s="357" t="s">
        <v>48</v>
      </c>
      <c r="B11" s="407" t="s">
        <v>50</v>
      </c>
      <c r="C11" s="357">
        <v>5</v>
      </c>
      <c r="D11" s="358" t="s">
        <v>135</v>
      </c>
      <c r="E11" s="357" t="s">
        <v>43</v>
      </c>
      <c r="F11" s="357">
        <v>265</v>
      </c>
      <c r="G11" s="360">
        <f t="shared" ca="1" si="0"/>
        <v>26.626999999999999</v>
      </c>
      <c r="H11" s="360">
        <f t="shared" ca="1" si="0"/>
        <v>27.960999999999999</v>
      </c>
      <c r="I11" s="360">
        <f t="shared" ca="1" si="0"/>
        <v>29.356999999999999</v>
      </c>
      <c r="J11" s="360">
        <f t="shared" ca="1" si="0"/>
        <v>30.824999999999999</v>
      </c>
      <c r="K11" s="360">
        <f t="shared" ca="1" si="0"/>
        <v>32.366999999999997</v>
      </c>
      <c r="L11" s="437"/>
      <c r="M11" s="293" t="s">
        <v>588</v>
      </c>
      <c r="N11" s="289" t="str">
        <f t="shared" si="1"/>
        <v>00170C</v>
      </c>
      <c r="O11" s="361" t="str">
        <f t="shared" si="2"/>
        <v>130</v>
      </c>
      <c r="P11" s="290" t="str">
        <f t="shared" si="3"/>
        <v>Account Maintenance Representative</v>
      </c>
      <c r="Q11" s="362" cm="1">
        <f t="array" aca="1" ref="Q11" ca="1">ROUND(IF($M11="Y",VLOOKUP($N11,INDIRECT($N$2),Q$5,0)*INDIRECT($M$3),VLOOKUP($N11,INDIRECT($N$2),Q$5,0)),IF(LEFT($E11,1)="N",3,0))</f>
        <v>26.626999999999999</v>
      </c>
      <c r="R11" s="362" cm="1">
        <f t="array" aca="1" ref="R11" ca="1">ROUND(IF($M11="Y",VLOOKUP($N11,INDIRECT($N$2),R$5,0)*INDIRECT($M$3),VLOOKUP($N11,INDIRECT($N$2),R$5,0)),IF(LEFT($E11,1)="N",3,0))</f>
        <v>27.960999999999999</v>
      </c>
      <c r="S11" s="362" cm="1">
        <f t="array" aca="1" ref="S11" ca="1">ROUND(IF($M11="Y",VLOOKUP($N11,INDIRECT($N$2),S$5,0)*INDIRECT($M$3),VLOOKUP($N11,INDIRECT($N$2),S$5,0)),IF(LEFT($E11,1)="N",3,0))</f>
        <v>29.356999999999999</v>
      </c>
      <c r="T11" s="362" cm="1">
        <f t="array" aca="1" ref="T11" ca="1">ROUND(IF($M11="Y",VLOOKUP($N11,INDIRECT($N$2),T$5,0)*INDIRECT($M$3),VLOOKUP($N11,INDIRECT($N$2),T$5,0)),IF(LEFT($E11,1)="N",3,0))</f>
        <v>30.824999999999999</v>
      </c>
      <c r="U11" s="362" cm="1">
        <f t="array" aca="1" ref="U11" ca="1">ROUND(IF($M11="Y",VLOOKUP($N11,INDIRECT($N$2),U$5,0)*INDIRECT($M$3),VLOOKUP($N11,INDIRECT($N$2),U$5,0)),IF(LEFT($E11,1)="N",3,0))</f>
        <v>32.366999999999997</v>
      </c>
      <c r="W11" s="363" t="str">
        <f t="shared" si="4"/>
        <v>Y</v>
      </c>
      <c r="X11" s="313" t="str">
        <f t="shared" si="4"/>
        <v>00170C</v>
      </c>
      <c r="Y11" s="364" t="str">
        <f t="shared" si="4"/>
        <v>130</v>
      </c>
      <c r="Z11" s="313" t="str">
        <f t="shared" si="4"/>
        <v>Account Maintenance Representative</v>
      </c>
      <c r="AA11" s="365">
        <f t="shared" ca="1" si="5"/>
        <v>26.626999999999999</v>
      </c>
      <c r="AB11" s="365">
        <f t="shared" ca="1" si="6"/>
        <v>27.960999999999999</v>
      </c>
      <c r="AC11" s="365">
        <f t="shared" ca="1" si="7"/>
        <v>29.356999999999999</v>
      </c>
      <c r="AD11" s="365">
        <f t="shared" ca="1" si="8"/>
        <v>30.824999999999999</v>
      </c>
      <c r="AE11" s="365">
        <f t="shared" ca="1" si="9"/>
        <v>32.366999999999997</v>
      </c>
    </row>
    <row r="12" spans="1:31">
      <c r="A12" s="357" t="s">
        <v>51</v>
      </c>
      <c r="B12" s="407" t="s">
        <v>52</v>
      </c>
      <c r="C12" s="357">
        <v>6</v>
      </c>
      <c r="D12" s="358" t="s">
        <v>543</v>
      </c>
      <c r="E12" s="357" t="s">
        <v>43</v>
      </c>
      <c r="F12" s="357">
        <v>287</v>
      </c>
      <c r="G12" s="360">
        <f t="shared" ca="1" si="0"/>
        <v>28.89</v>
      </c>
      <c r="H12" s="360">
        <f t="shared" ca="1" si="0"/>
        <v>30.332999999999998</v>
      </c>
      <c r="I12" s="360">
        <f t="shared" ca="1" si="0"/>
        <v>31.85</v>
      </c>
      <c r="J12" s="360">
        <f t="shared" ca="1" si="0"/>
        <v>33.442999999999998</v>
      </c>
      <c r="K12" s="360">
        <f t="shared" ca="1" si="0"/>
        <v>35.113999999999997</v>
      </c>
      <c r="L12" s="437"/>
      <c r="M12" s="293" t="s">
        <v>588</v>
      </c>
      <c r="N12" s="289" t="str">
        <f t="shared" si="1"/>
        <v>00076C</v>
      </c>
      <c r="O12" s="361" t="str">
        <f t="shared" si="2"/>
        <v>161</v>
      </c>
      <c r="P12" s="290" t="str">
        <f t="shared" si="3"/>
        <v>Accounting Technician</v>
      </c>
      <c r="Q12" s="362" cm="1">
        <f t="array" aca="1" ref="Q12" ca="1">ROUND(IF($M12="Y",VLOOKUP($N12,INDIRECT($N$2),Q$5,0)*INDIRECT($M$3),VLOOKUP($N12,INDIRECT($N$2),Q$5,0)),IF(LEFT($E12,1)="N",3,0))</f>
        <v>28.89</v>
      </c>
      <c r="R12" s="362" cm="1">
        <f t="array" aca="1" ref="R12" ca="1">ROUND(IF($M12="Y",VLOOKUP($N12,INDIRECT($N$2),R$5,0)*INDIRECT($M$3),VLOOKUP($N12,INDIRECT($N$2),R$5,0)),IF(LEFT($E12,1)="N",3,0))</f>
        <v>30.332999999999998</v>
      </c>
      <c r="S12" s="362" cm="1">
        <f t="array" aca="1" ref="S12" ca="1">ROUND(IF($M12="Y",VLOOKUP($N12,INDIRECT($N$2),S$5,0)*INDIRECT($M$3),VLOOKUP($N12,INDIRECT($N$2),S$5,0)),IF(LEFT($E12,1)="N",3,0))</f>
        <v>31.85</v>
      </c>
      <c r="T12" s="362" cm="1">
        <f t="array" aca="1" ref="T12" ca="1">ROUND(IF($M12="Y",VLOOKUP($N12,INDIRECT($N$2),T$5,0)*INDIRECT($M$3),VLOOKUP($N12,INDIRECT($N$2),T$5,0)),IF(LEFT($E12,1)="N",3,0))</f>
        <v>33.442999999999998</v>
      </c>
      <c r="U12" s="362" cm="1">
        <f t="array" aca="1" ref="U12" ca="1">ROUND(IF($M12="Y",VLOOKUP($N12,INDIRECT($N$2),U$5,0)*INDIRECT($M$3),VLOOKUP($N12,INDIRECT($N$2),U$5,0)),IF(LEFT($E12,1)="N",3,0))</f>
        <v>35.113999999999997</v>
      </c>
      <c r="W12" s="363" t="str">
        <f t="shared" si="4"/>
        <v>Y</v>
      </c>
      <c r="X12" s="313" t="str">
        <f t="shared" si="4"/>
        <v>00076C</v>
      </c>
      <c r="Y12" s="364" t="str">
        <f t="shared" si="4"/>
        <v>161</v>
      </c>
      <c r="Z12" s="313" t="str">
        <f t="shared" si="4"/>
        <v>Accounting Technician</v>
      </c>
      <c r="AA12" s="365">
        <f t="shared" ca="1" si="5"/>
        <v>28.89</v>
      </c>
      <c r="AB12" s="365">
        <f t="shared" ca="1" si="6"/>
        <v>30.332999999999998</v>
      </c>
      <c r="AC12" s="365">
        <f t="shared" ca="1" si="7"/>
        <v>31.85</v>
      </c>
      <c r="AD12" s="365">
        <f t="shared" ca="1" si="8"/>
        <v>33.442999999999998</v>
      </c>
      <c r="AE12" s="365">
        <f t="shared" ca="1" si="9"/>
        <v>35.113999999999997</v>
      </c>
    </row>
    <row r="13" spans="1:31">
      <c r="A13" s="357" t="s">
        <v>678</v>
      </c>
      <c r="B13" s="407" t="s">
        <v>679</v>
      </c>
      <c r="C13" s="357">
        <v>7</v>
      </c>
      <c r="D13" s="358" t="s">
        <v>121</v>
      </c>
      <c r="E13" s="357" t="s">
        <v>43</v>
      </c>
      <c r="F13" s="357">
        <v>323</v>
      </c>
      <c r="G13" s="360">
        <f t="shared" ca="1" si="0"/>
        <v>31.192</v>
      </c>
      <c r="H13" s="360">
        <f t="shared" ca="1" si="0"/>
        <v>32.750999999999998</v>
      </c>
      <c r="I13" s="360">
        <f t="shared" ca="1" si="0"/>
        <v>34.389000000000003</v>
      </c>
      <c r="J13" s="360">
        <f t="shared" ca="1" si="0"/>
        <v>36.11</v>
      </c>
      <c r="K13" s="360">
        <f t="shared" ca="1" si="0"/>
        <v>37.914999999999999</v>
      </c>
      <c r="L13" s="437"/>
      <c r="M13" s="293" t="s">
        <v>588</v>
      </c>
      <c r="N13" s="289" t="str">
        <f t="shared" si="1"/>
        <v>53045C</v>
      </c>
      <c r="O13" s="361" t="str">
        <f t="shared" si="2"/>
        <v>084</v>
      </c>
      <c r="P13" s="290" t="str">
        <f t="shared" si="3"/>
        <v>Administrative Assistant Elections &amp; Voter Services</v>
      </c>
      <c r="Q13" s="362" cm="1">
        <f t="array" aca="1" ref="Q13" ca="1">ROUND(IF($M13="Y",VLOOKUP($N13,INDIRECT($N$2),Q$5,0)*INDIRECT($M$3),VLOOKUP($N13,INDIRECT($N$2),Q$5,0)),IF(LEFT($E13,1)="N",3,0))</f>
        <v>31.192</v>
      </c>
      <c r="R13" s="362" cm="1">
        <f t="array" aca="1" ref="R13" ca="1">ROUND(IF($M13="Y",VLOOKUP($N13,INDIRECT($N$2),R$5,0)*INDIRECT($M$3),VLOOKUP($N13,INDIRECT($N$2),R$5,0)),IF(LEFT($E13,1)="N",3,0))</f>
        <v>32.750999999999998</v>
      </c>
      <c r="S13" s="362" cm="1">
        <f t="array" aca="1" ref="S13" ca="1">ROUND(IF($M13="Y",VLOOKUP($N13,INDIRECT($N$2),S$5,0)*INDIRECT($M$3),VLOOKUP($N13,INDIRECT($N$2),S$5,0)),IF(LEFT($E13,1)="N",3,0))</f>
        <v>34.389000000000003</v>
      </c>
      <c r="T13" s="362" cm="1">
        <f t="array" aca="1" ref="T13" ca="1">ROUND(IF($M13="Y",VLOOKUP($N13,INDIRECT($N$2),T$5,0)*INDIRECT($M$3),VLOOKUP($N13,INDIRECT($N$2),T$5,0)),IF(LEFT($E13,1)="N",3,0))</f>
        <v>36.11</v>
      </c>
      <c r="U13" s="362" cm="1">
        <f t="array" aca="1" ref="U13" ca="1">ROUND(IF($M13="Y",VLOOKUP($N13,INDIRECT($N$2),U$5,0)*INDIRECT($M$3),VLOOKUP($N13,INDIRECT($N$2),U$5,0)),IF(LEFT($E13,1)="N",3,0))</f>
        <v>37.914999999999999</v>
      </c>
      <c r="W13" s="363" t="s">
        <v>588</v>
      </c>
      <c r="X13" s="313" t="str">
        <f t="shared" si="4"/>
        <v>53045C</v>
      </c>
      <c r="Y13" s="364" t="s">
        <v>121</v>
      </c>
      <c r="Z13" s="313" t="str">
        <f t="shared" si="4"/>
        <v>Administrative Assistant Elections &amp; Voter Services</v>
      </c>
      <c r="AA13" s="365">
        <f t="shared" ca="1" si="5"/>
        <v>31.192</v>
      </c>
      <c r="AB13" s="365">
        <f t="shared" ca="1" si="6"/>
        <v>32.750999999999998</v>
      </c>
      <c r="AC13" s="365">
        <f t="shared" ca="1" si="7"/>
        <v>34.389000000000003</v>
      </c>
      <c r="AD13" s="365">
        <f t="shared" ca="1" si="8"/>
        <v>36.11</v>
      </c>
      <c r="AE13" s="365">
        <f t="shared" ca="1" si="9"/>
        <v>37.914999999999999</v>
      </c>
    </row>
    <row r="14" spans="1:31">
      <c r="A14" s="357" t="s">
        <v>53</v>
      </c>
      <c r="B14" s="407" t="s">
        <v>57</v>
      </c>
      <c r="C14" s="357">
        <v>4</v>
      </c>
      <c r="D14" s="358" t="s">
        <v>160</v>
      </c>
      <c r="E14" s="357" t="s">
        <v>43</v>
      </c>
      <c r="F14" s="357">
        <v>220</v>
      </c>
      <c r="G14" s="360">
        <f t="shared" ca="1" si="0"/>
        <v>23.16</v>
      </c>
      <c r="H14" s="360">
        <f t="shared" ca="1" si="0"/>
        <v>24.318000000000001</v>
      </c>
      <c r="I14" s="360">
        <f t="shared" ca="1" si="0"/>
        <v>25.533999999999999</v>
      </c>
      <c r="J14" s="360">
        <f t="shared" ca="1" si="0"/>
        <v>26.81</v>
      </c>
      <c r="K14" s="360">
        <f t="shared" ca="1" si="0"/>
        <v>28.151</v>
      </c>
      <c r="L14" s="437"/>
      <c r="M14" s="293" t="s">
        <v>588</v>
      </c>
      <c r="N14" s="289" t="str">
        <f t="shared" si="1"/>
        <v>00475C</v>
      </c>
      <c r="O14" s="361" t="str">
        <f t="shared" si="2"/>
        <v>151</v>
      </c>
      <c r="P14" s="290" t="str">
        <f t="shared" si="3"/>
        <v>Animal Care Technician II</v>
      </c>
      <c r="Q14" s="362" cm="1">
        <f t="array" aca="1" ref="Q14" ca="1">ROUND(IF($M14="Y",VLOOKUP($N14,INDIRECT($N$2),Q$5,0)*INDIRECT($M$3),VLOOKUP($N14,INDIRECT($N$2),Q$5,0)),IF(LEFT($E14,1)="N",3,0))</f>
        <v>23.16</v>
      </c>
      <c r="R14" s="362" cm="1">
        <f t="array" aca="1" ref="R14" ca="1">ROUND(IF($M14="Y",VLOOKUP($N14,INDIRECT($N$2),R$5,0)*INDIRECT($M$3),VLOOKUP($N14,INDIRECT($N$2),R$5,0)),IF(LEFT($E14,1)="N",3,0))</f>
        <v>24.318000000000001</v>
      </c>
      <c r="S14" s="362" cm="1">
        <f t="array" aca="1" ref="S14" ca="1">ROUND(IF($M14="Y",VLOOKUP($N14,INDIRECT($N$2),S$5,0)*INDIRECT($M$3),VLOOKUP($N14,INDIRECT($N$2),S$5,0)),IF(LEFT($E14,1)="N",3,0))</f>
        <v>25.533999999999999</v>
      </c>
      <c r="T14" s="362" cm="1">
        <f t="array" aca="1" ref="T14" ca="1">ROUND(IF($M14="Y",VLOOKUP($N14,INDIRECT($N$2),T$5,0)*INDIRECT($M$3),VLOOKUP($N14,INDIRECT($N$2),T$5,0)),IF(LEFT($E14,1)="N",3,0))</f>
        <v>26.81</v>
      </c>
      <c r="U14" s="362" cm="1">
        <f t="array" aca="1" ref="U14" ca="1">ROUND(IF($M14="Y",VLOOKUP($N14,INDIRECT($N$2),U$5,0)*INDIRECT($M$3),VLOOKUP($N14,INDIRECT($N$2),U$5,0)),IF(LEFT($E14,1)="N",3,0))</f>
        <v>28.151</v>
      </c>
      <c r="W14" s="363" t="str">
        <f t="shared" ref="W14:W16" si="10">M14</f>
        <v>Y</v>
      </c>
      <c r="X14" s="313" t="str">
        <f t="shared" si="4"/>
        <v>00475C</v>
      </c>
      <c r="Y14" s="364" t="str">
        <f t="shared" si="4"/>
        <v>151</v>
      </c>
      <c r="Z14" s="313" t="str">
        <f t="shared" si="4"/>
        <v>Animal Care Technician II</v>
      </c>
      <c r="AA14" s="365">
        <f t="shared" ca="1" si="5"/>
        <v>23.16</v>
      </c>
      <c r="AB14" s="365">
        <f t="shared" ca="1" si="6"/>
        <v>24.318000000000001</v>
      </c>
      <c r="AC14" s="365">
        <f t="shared" ca="1" si="7"/>
        <v>25.533999999999999</v>
      </c>
      <c r="AD14" s="365">
        <f t="shared" ca="1" si="8"/>
        <v>26.81</v>
      </c>
      <c r="AE14" s="365">
        <f t="shared" ca="1" si="9"/>
        <v>28.151</v>
      </c>
    </row>
    <row r="15" spans="1:31">
      <c r="A15" s="357" t="s">
        <v>55</v>
      </c>
      <c r="B15" s="407" t="s">
        <v>57</v>
      </c>
      <c r="C15" s="357">
        <v>5</v>
      </c>
      <c r="D15" s="358" t="s">
        <v>56</v>
      </c>
      <c r="E15" s="357" t="s">
        <v>43</v>
      </c>
      <c r="F15" s="357">
        <v>250</v>
      </c>
      <c r="G15" s="360">
        <f t="shared" ca="1" si="0"/>
        <v>25.459</v>
      </c>
      <c r="H15" s="360">
        <f t="shared" ca="1" si="0"/>
        <v>26.731000000000002</v>
      </c>
      <c r="I15" s="360">
        <f t="shared" ca="1" si="0"/>
        <v>28.068000000000001</v>
      </c>
      <c r="J15" s="360">
        <f t="shared" ca="1" si="0"/>
        <v>29.472999999999999</v>
      </c>
      <c r="K15" s="360">
        <f t="shared" ca="1" si="0"/>
        <v>30.946000000000002</v>
      </c>
      <c r="L15" s="437"/>
      <c r="M15" s="293" t="s">
        <v>588</v>
      </c>
      <c r="N15" s="289" t="str">
        <f t="shared" si="1"/>
        <v>00476C</v>
      </c>
      <c r="O15" s="361" t="str">
        <f t="shared" si="2"/>
        <v>001</v>
      </c>
      <c r="P15" s="290" t="str">
        <f t="shared" si="3"/>
        <v>Animal Care Technician II</v>
      </c>
      <c r="Q15" s="362" cm="1">
        <f t="array" aca="1" ref="Q15" ca="1">ROUND(IF($M15="Y",VLOOKUP($N15,INDIRECT($N$2),Q$5,0)*INDIRECT($M$3),VLOOKUP($N15,INDIRECT($N$2),Q$5,0)),IF(LEFT($E15,1)="N",3,0))</f>
        <v>25.459</v>
      </c>
      <c r="R15" s="362" cm="1">
        <f t="array" aca="1" ref="R15" ca="1">ROUND(IF($M15="Y",VLOOKUP($N15,INDIRECT($N$2),R$5,0)*INDIRECT($M$3),VLOOKUP($N15,INDIRECT($N$2),R$5,0)),IF(LEFT($E15,1)="N",3,0))</f>
        <v>26.731000000000002</v>
      </c>
      <c r="S15" s="362" cm="1">
        <f t="array" aca="1" ref="S15" ca="1">ROUND(IF($M15="Y",VLOOKUP($N15,INDIRECT($N$2),S$5,0)*INDIRECT($M$3),VLOOKUP($N15,INDIRECT($N$2),S$5,0)),IF(LEFT($E15,1)="N",3,0))</f>
        <v>28.068000000000001</v>
      </c>
      <c r="T15" s="362" cm="1">
        <f t="array" aca="1" ref="T15" ca="1">ROUND(IF($M15="Y",VLOOKUP($N15,INDIRECT($N$2),T$5,0)*INDIRECT($M$3),VLOOKUP($N15,INDIRECT($N$2),T$5,0)),IF(LEFT($E15,1)="N",3,0))</f>
        <v>29.472999999999999</v>
      </c>
      <c r="U15" s="362" cm="1">
        <f t="array" aca="1" ref="U15" ca="1">ROUND(IF($M15="Y",VLOOKUP($N15,INDIRECT($N$2),U$5,0)*INDIRECT($M$3),VLOOKUP($N15,INDIRECT($N$2),U$5,0)),IF(LEFT($E15,1)="N",3,0))</f>
        <v>30.946000000000002</v>
      </c>
      <c r="W15" s="363" t="str">
        <f t="shared" si="10"/>
        <v>Y</v>
      </c>
      <c r="X15" s="313" t="str">
        <f t="shared" si="4"/>
        <v>00476C</v>
      </c>
      <c r="Y15" s="364" t="str">
        <f t="shared" si="4"/>
        <v>001</v>
      </c>
      <c r="Z15" s="313" t="str">
        <f t="shared" si="4"/>
        <v>Animal Care Technician II</v>
      </c>
      <c r="AA15" s="365">
        <f t="shared" ca="1" si="5"/>
        <v>25.459</v>
      </c>
      <c r="AB15" s="365">
        <f t="shared" ca="1" si="6"/>
        <v>26.731000000000002</v>
      </c>
      <c r="AC15" s="365">
        <f t="shared" ca="1" si="7"/>
        <v>28.068000000000001</v>
      </c>
      <c r="AD15" s="365">
        <f t="shared" ca="1" si="8"/>
        <v>29.472999999999999</v>
      </c>
      <c r="AE15" s="365">
        <f t="shared" ca="1" si="9"/>
        <v>30.946000000000002</v>
      </c>
    </row>
    <row r="16" spans="1:31">
      <c r="A16" s="357" t="s">
        <v>58</v>
      </c>
      <c r="B16" s="407" t="s">
        <v>648</v>
      </c>
      <c r="C16" s="357">
        <v>7</v>
      </c>
      <c r="D16" s="358" t="s">
        <v>66</v>
      </c>
      <c r="E16" s="357" t="s">
        <v>43</v>
      </c>
      <c r="F16" s="357">
        <v>326</v>
      </c>
      <c r="G16" s="360">
        <f t="shared" ca="1" si="0"/>
        <v>31.192</v>
      </c>
      <c r="H16" s="360">
        <f t="shared" ca="1" si="0"/>
        <v>32.750999999999998</v>
      </c>
      <c r="I16" s="360">
        <f t="shared" ca="1" si="0"/>
        <v>34.389000000000003</v>
      </c>
      <c r="J16" s="360">
        <f t="shared" ca="1" si="0"/>
        <v>36.11</v>
      </c>
      <c r="K16" s="360">
        <f t="shared" ca="1" si="0"/>
        <v>37.914000000000001</v>
      </c>
      <c r="L16" s="437"/>
      <c r="M16" s="293" t="s">
        <v>588</v>
      </c>
      <c r="N16" s="289" t="str">
        <f t="shared" si="1"/>
        <v>00480C</v>
      </c>
      <c r="O16" s="361" t="str">
        <f t="shared" si="2"/>
        <v>064</v>
      </c>
      <c r="P16" s="290" t="str">
        <f t="shared" si="3"/>
        <v>Animal Control Officer</v>
      </c>
      <c r="Q16" s="362" cm="1">
        <f t="array" aca="1" ref="Q16" ca="1">ROUND(IF($M16="Y",VLOOKUP($N16,INDIRECT($N$2),Q$5,0)*INDIRECT($M$3),VLOOKUP($N16,INDIRECT($N$2),Q$5,0)),IF(LEFT($E16,1)="N",3,0))</f>
        <v>31.192</v>
      </c>
      <c r="R16" s="362" cm="1">
        <f t="array" aca="1" ref="R16" ca="1">ROUND(IF($M16="Y",VLOOKUP($N16,INDIRECT($N$2),R$5,0)*INDIRECT($M$3),VLOOKUP($N16,INDIRECT($N$2),R$5,0)),IF(LEFT($E16,1)="N",3,0))</f>
        <v>32.750999999999998</v>
      </c>
      <c r="S16" s="362" cm="1">
        <f t="array" aca="1" ref="S16" ca="1">ROUND(IF($M16="Y",VLOOKUP($N16,INDIRECT($N$2),S$5,0)*INDIRECT($M$3),VLOOKUP($N16,INDIRECT($N$2),S$5,0)),IF(LEFT($E16,1)="N",3,0))</f>
        <v>34.389000000000003</v>
      </c>
      <c r="T16" s="362" cm="1">
        <f t="array" aca="1" ref="T16" ca="1">ROUND(IF($M16="Y",VLOOKUP($N16,INDIRECT($N$2),T$5,0)*INDIRECT($M$3),VLOOKUP($N16,INDIRECT($N$2),T$5,0)),IF(LEFT($E16,1)="N",3,0))</f>
        <v>36.11</v>
      </c>
      <c r="U16" s="362" cm="1">
        <f t="array" aca="1" ref="U16" ca="1">ROUND(IF($M16="Y",VLOOKUP($N16,INDIRECT($N$2),U$5,0)*INDIRECT($M$3),VLOOKUP($N16,INDIRECT($N$2),U$5,0)),IF(LEFT($E16,1)="N",3,0))</f>
        <v>37.914000000000001</v>
      </c>
      <c r="W16" s="363" t="str">
        <f t="shared" si="10"/>
        <v>Y</v>
      </c>
      <c r="X16" s="313" t="str">
        <f t="shared" si="4"/>
        <v>00480C</v>
      </c>
      <c r="Y16" s="364" t="str">
        <f t="shared" si="4"/>
        <v>064</v>
      </c>
      <c r="Z16" s="313" t="str">
        <f t="shared" si="4"/>
        <v>Animal Control Officer</v>
      </c>
      <c r="AA16" s="365">
        <f t="shared" ca="1" si="5"/>
        <v>31.192</v>
      </c>
      <c r="AB16" s="365">
        <f t="shared" ca="1" si="6"/>
        <v>32.750999999999998</v>
      </c>
      <c r="AC16" s="365">
        <f t="shared" ca="1" si="7"/>
        <v>34.389000000000003</v>
      </c>
      <c r="AD16" s="365">
        <f t="shared" ca="1" si="8"/>
        <v>36.11</v>
      </c>
      <c r="AE16" s="365">
        <f t="shared" ca="1" si="9"/>
        <v>37.914000000000001</v>
      </c>
    </row>
    <row r="17" spans="1:31">
      <c r="A17" s="357" t="s">
        <v>125</v>
      </c>
      <c r="B17" s="407" t="s">
        <v>649</v>
      </c>
      <c r="C17" s="357">
        <v>8</v>
      </c>
      <c r="D17" s="358" t="s">
        <v>565</v>
      </c>
      <c r="E17" s="357" t="s">
        <v>43</v>
      </c>
      <c r="F17" s="357">
        <v>368</v>
      </c>
      <c r="G17" s="360">
        <f t="shared" ca="1" si="0"/>
        <v>34.616999999999997</v>
      </c>
      <c r="H17" s="360">
        <f t="shared" ca="1" si="0"/>
        <v>36.345999999999997</v>
      </c>
      <c r="I17" s="360">
        <f t="shared" ca="1" si="0"/>
        <v>38.164000000000001</v>
      </c>
      <c r="J17" s="360">
        <f t="shared" ca="1" si="0"/>
        <v>40.07</v>
      </c>
      <c r="K17" s="360">
        <f t="shared" ca="1" si="0"/>
        <v>42.073999999999998</v>
      </c>
      <c r="L17" s="437"/>
      <c r="M17" s="293" t="s">
        <v>588</v>
      </c>
      <c r="N17" s="289" t="str">
        <f t="shared" si="1"/>
        <v>03587C</v>
      </c>
      <c r="O17" s="361" t="str">
        <f t="shared" si="2"/>
        <v>123</v>
      </c>
      <c r="P17" s="290" t="str">
        <f t="shared" si="3"/>
        <v>Animal Control Officer, Lead</v>
      </c>
      <c r="Q17" s="362" cm="1">
        <f t="array" aca="1" ref="Q17" ca="1">ROUND(IF($M17="Y",VLOOKUP($N17,INDIRECT($N$2),Q$5,0)*INDIRECT($M$3),VLOOKUP($N17,INDIRECT($N$2),Q$5,0)),IF(LEFT($E17,1)="N",3,0))</f>
        <v>34.616999999999997</v>
      </c>
      <c r="R17" s="362" cm="1">
        <f t="array" aca="1" ref="R17" ca="1">ROUND(IF($M17="Y",VLOOKUP($N17,INDIRECT($N$2),R$5,0)*INDIRECT($M$3),VLOOKUP($N17,INDIRECT($N$2),R$5,0)),IF(LEFT($E17,1)="N",3,0))</f>
        <v>36.345999999999997</v>
      </c>
      <c r="S17" s="362" cm="1">
        <f t="array" aca="1" ref="S17" ca="1">ROUND(IF($M17="Y",VLOOKUP($N17,INDIRECT($N$2),S$5,0)*INDIRECT($M$3),VLOOKUP($N17,INDIRECT($N$2),S$5,0)),IF(LEFT($E17,1)="N",3,0))</f>
        <v>38.164000000000001</v>
      </c>
      <c r="T17" s="362" cm="1">
        <f t="array" aca="1" ref="T17" ca="1">ROUND(IF($M17="Y",VLOOKUP($N17,INDIRECT($N$2),T$5,0)*INDIRECT($M$3),VLOOKUP($N17,INDIRECT($N$2),T$5,0)),IF(LEFT($E17,1)="N",3,0))</f>
        <v>40.07</v>
      </c>
      <c r="U17" s="362" cm="1">
        <f t="array" aca="1" ref="U17" ca="1">ROUND(IF($M17="Y",VLOOKUP($N17,INDIRECT($N$2),U$5,0)*INDIRECT($M$3),VLOOKUP($N17,INDIRECT($N$2),U$5,0)),IF(LEFT($E17,1)="N",3,0))</f>
        <v>42.073999999999998</v>
      </c>
      <c r="W17" s="363" t="s">
        <v>588</v>
      </c>
      <c r="X17" s="313" t="str">
        <f t="shared" si="4"/>
        <v>03587C</v>
      </c>
      <c r="Y17" s="364" t="str">
        <f t="shared" si="4"/>
        <v>123</v>
      </c>
      <c r="Z17" s="313" t="str">
        <f t="shared" si="4"/>
        <v>Animal Control Officer, Lead</v>
      </c>
      <c r="AA17" s="365">
        <f t="shared" ca="1" si="5"/>
        <v>34.616999999999997</v>
      </c>
      <c r="AB17" s="365">
        <f t="shared" ca="1" si="6"/>
        <v>36.345999999999997</v>
      </c>
      <c r="AC17" s="365">
        <f t="shared" ca="1" si="7"/>
        <v>38.164000000000001</v>
      </c>
      <c r="AD17" s="365">
        <f t="shared" ca="1" si="8"/>
        <v>40.07</v>
      </c>
      <c r="AE17" s="365">
        <f t="shared" ca="1" si="9"/>
        <v>42.073999999999998</v>
      </c>
    </row>
    <row r="18" spans="1:31">
      <c r="A18" s="357" t="s">
        <v>498</v>
      </c>
      <c r="B18" s="367" t="s">
        <v>499</v>
      </c>
      <c r="C18" s="357">
        <v>7</v>
      </c>
      <c r="D18" s="358" t="s">
        <v>102</v>
      </c>
      <c r="E18" s="366" t="s">
        <v>43</v>
      </c>
      <c r="F18" s="357">
        <v>338</v>
      </c>
      <c r="G18" s="360">
        <f t="shared" ca="1" si="0"/>
        <v>32.307000000000002</v>
      </c>
      <c r="H18" s="360">
        <f t="shared" ca="1" si="0"/>
        <v>33.923999999999999</v>
      </c>
      <c r="I18" s="360">
        <f t="shared" ca="1" si="0"/>
        <v>35.619</v>
      </c>
      <c r="J18" s="360">
        <f t="shared" ca="1" si="0"/>
        <v>37.4</v>
      </c>
      <c r="K18" s="360">
        <f t="shared" ca="1" si="0"/>
        <v>39.271999999999998</v>
      </c>
      <c r="L18" s="437"/>
      <c r="M18" s="293" t="s">
        <v>588</v>
      </c>
      <c r="N18" s="289" t="str">
        <f t="shared" si="1"/>
        <v>59231C</v>
      </c>
      <c r="O18" s="361" t="str">
        <f t="shared" si="2"/>
        <v>088</v>
      </c>
      <c r="P18" s="290" t="str">
        <f t="shared" si="3"/>
        <v>Assessing Technician</v>
      </c>
      <c r="Q18" s="362" cm="1">
        <f t="array" aca="1" ref="Q18" ca="1">ROUND(IF($M18="Y",VLOOKUP($N18,INDIRECT($N$2),Q$5,0)*INDIRECT($M$3),VLOOKUP($N18,INDIRECT($N$2),Q$5,0)),IF(LEFT($E18,1)="N",3,0))</f>
        <v>32.307000000000002</v>
      </c>
      <c r="R18" s="362" cm="1">
        <f t="array" aca="1" ref="R18" ca="1">ROUND(IF($M18="Y",VLOOKUP($N18,INDIRECT($N$2),R$5,0)*INDIRECT($M$3),VLOOKUP($N18,INDIRECT($N$2),R$5,0)),IF(LEFT($E18,1)="N",3,0))</f>
        <v>33.923999999999999</v>
      </c>
      <c r="S18" s="362" cm="1">
        <f t="array" aca="1" ref="S18" ca="1">ROUND(IF($M18="Y",VLOOKUP($N18,INDIRECT($N$2),S$5,0)*INDIRECT($M$3),VLOOKUP($N18,INDIRECT($N$2),S$5,0)),IF(LEFT($E18,1)="N",3,0))</f>
        <v>35.619</v>
      </c>
      <c r="T18" s="362" cm="1">
        <f t="array" aca="1" ref="T18" ca="1">ROUND(IF($M18="Y",VLOOKUP($N18,INDIRECT($N$2),T$5,0)*INDIRECT($M$3),VLOOKUP($N18,INDIRECT($N$2),T$5,0)),IF(LEFT($E18,1)="N",3,0))</f>
        <v>37.4</v>
      </c>
      <c r="U18" s="362" cm="1">
        <f t="array" aca="1" ref="U18" ca="1">ROUND(IF($M18="Y",VLOOKUP($N18,INDIRECT($N$2),U$5,0)*INDIRECT($M$3),VLOOKUP($N18,INDIRECT($N$2),U$5,0)),IF(LEFT($E18,1)="N",3,0))</f>
        <v>39.271999999999998</v>
      </c>
      <c r="W18" s="363" t="str">
        <f t="shared" ref="W18:Z46" si="11">M18</f>
        <v>Y</v>
      </c>
      <c r="X18" s="313" t="str">
        <f t="shared" si="4"/>
        <v>59231C</v>
      </c>
      <c r="Y18" s="364" t="str">
        <f t="shared" si="4"/>
        <v>088</v>
      </c>
      <c r="Z18" s="313" t="str">
        <f t="shared" si="4"/>
        <v>Assessing Technician</v>
      </c>
      <c r="AA18" s="365">
        <f t="shared" ca="1" si="5"/>
        <v>32.307000000000002</v>
      </c>
      <c r="AB18" s="365">
        <f t="shared" ca="1" si="6"/>
        <v>33.923999999999999</v>
      </c>
      <c r="AC18" s="365">
        <f t="shared" ca="1" si="7"/>
        <v>35.619</v>
      </c>
      <c r="AD18" s="365">
        <f t="shared" ca="1" si="8"/>
        <v>37.4</v>
      </c>
      <c r="AE18" s="365">
        <f t="shared" ca="1" si="9"/>
        <v>39.271999999999998</v>
      </c>
    </row>
    <row r="19" spans="1:31">
      <c r="A19" s="357" t="s">
        <v>61</v>
      </c>
      <c r="B19" s="407" t="s">
        <v>62</v>
      </c>
      <c r="C19" s="357">
        <v>8</v>
      </c>
      <c r="D19" s="358" t="s">
        <v>700</v>
      </c>
      <c r="E19" s="357" t="s">
        <v>43</v>
      </c>
      <c r="F19" s="357">
        <v>390</v>
      </c>
      <c r="G19" s="360">
        <f t="shared" ca="1" si="0"/>
        <v>42.841999999999999</v>
      </c>
      <c r="H19" s="360">
        <f t="shared" ca="1" si="0"/>
        <v>44.984000000000002</v>
      </c>
      <c r="I19" s="360">
        <f t="shared" ca="1" si="0"/>
        <v>47.232999999999997</v>
      </c>
      <c r="J19" s="360">
        <f t="shared" ca="1" si="0"/>
        <v>49.594000000000001</v>
      </c>
      <c r="K19" s="360">
        <f t="shared" ca="1" si="0"/>
        <v>52.073999999999998</v>
      </c>
      <c r="L19" s="437"/>
      <c r="M19" s="293" t="s">
        <v>588</v>
      </c>
      <c r="N19" s="289" t="str">
        <f t="shared" si="1"/>
        <v>00520C</v>
      </c>
      <c r="O19" s="361" t="str">
        <f t="shared" si="2"/>
        <v>134</v>
      </c>
      <c r="P19" s="290" t="str">
        <f t="shared" si="3"/>
        <v xml:space="preserve">Assessor I </v>
      </c>
      <c r="Q19" s="362" cm="1">
        <f t="array" aca="1" ref="Q19" ca="1">ROUND(IF($M19="Y",VLOOKUP($N19,INDIRECT($N$2),Q$5,0)*INDIRECT($M$3),VLOOKUP($N19,INDIRECT($N$2),Q$5,0)),IF(LEFT($E19,1)="N",3,0))</f>
        <v>42.841999999999999</v>
      </c>
      <c r="R19" s="362" cm="1">
        <f t="array" aca="1" ref="R19" ca="1">ROUND(IF($M19="Y",VLOOKUP($N19,INDIRECT($N$2),R$5,0)*INDIRECT($M$3),VLOOKUP($N19,INDIRECT($N$2),R$5,0)),IF(LEFT($E19,1)="N",3,0))</f>
        <v>44.984000000000002</v>
      </c>
      <c r="S19" s="362" cm="1">
        <f t="array" aca="1" ref="S19" ca="1">ROUND(IF($M19="Y",VLOOKUP($N19,INDIRECT($N$2),S$5,0)*INDIRECT($M$3),VLOOKUP($N19,INDIRECT($N$2),S$5,0)),IF(LEFT($E19,1)="N",3,0))</f>
        <v>47.232999999999997</v>
      </c>
      <c r="T19" s="362" cm="1">
        <f t="array" aca="1" ref="T19" ca="1">ROUND(IF($M19="Y",VLOOKUP($N19,INDIRECT($N$2),T$5,0)*INDIRECT($M$3),VLOOKUP($N19,INDIRECT($N$2),T$5,0)),IF(LEFT($E19,1)="N",3,0))</f>
        <v>49.594000000000001</v>
      </c>
      <c r="U19" s="362" cm="1">
        <f t="array" aca="1" ref="U19" ca="1">ROUND(IF($M19="Y",VLOOKUP($N19,INDIRECT($N$2),U$5,0)*INDIRECT($M$3),VLOOKUP($N19,INDIRECT($N$2),U$5,0)),IF(LEFT($E19,1)="N",3,0))</f>
        <v>52.073999999999998</v>
      </c>
      <c r="W19" s="363" t="str">
        <f t="shared" si="11"/>
        <v>Y</v>
      </c>
      <c r="X19" s="313" t="str">
        <f t="shared" si="4"/>
        <v>00520C</v>
      </c>
      <c r="Y19" s="364" t="str">
        <f t="shared" si="4"/>
        <v>134</v>
      </c>
      <c r="Z19" s="313" t="str">
        <f t="shared" si="4"/>
        <v xml:space="preserve">Assessor I </v>
      </c>
      <c r="AA19" s="365">
        <f t="shared" ca="1" si="5"/>
        <v>42.841999999999999</v>
      </c>
      <c r="AB19" s="365">
        <f t="shared" ca="1" si="6"/>
        <v>44.984000000000002</v>
      </c>
      <c r="AC19" s="365">
        <f t="shared" ca="1" si="7"/>
        <v>47.232999999999997</v>
      </c>
      <c r="AD19" s="365">
        <f t="shared" ca="1" si="8"/>
        <v>49.594000000000001</v>
      </c>
      <c r="AE19" s="365">
        <f t="shared" ca="1" si="9"/>
        <v>52.073999999999998</v>
      </c>
    </row>
    <row r="20" spans="1:31">
      <c r="A20" s="357" t="s">
        <v>63</v>
      </c>
      <c r="B20" s="407" t="s">
        <v>64</v>
      </c>
      <c r="C20" s="357">
        <v>9</v>
      </c>
      <c r="D20" s="358" t="s">
        <v>701</v>
      </c>
      <c r="E20" s="357" t="s">
        <v>43</v>
      </c>
      <c r="F20" s="357">
        <v>448</v>
      </c>
      <c r="G20" s="360">
        <f t="shared" ca="1" si="0"/>
        <v>43.795000000000002</v>
      </c>
      <c r="H20" s="360">
        <f t="shared" ca="1" si="0"/>
        <v>45.985999999999997</v>
      </c>
      <c r="I20" s="360">
        <f t="shared" ca="1" si="0"/>
        <v>48.283999999999999</v>
      </c>
      <c r="J20" s="360">
        <f t="shared" ca="1" si="0"/>
        <v>50.698</v>
      </c>
      <c r="K20" s="360">
        <f t="shared" ca="1" si="0"/>
        <v>53.237000000000002</v>
      </c>
      <c r="L20" s="437"/>
      <c r="M20" s="293" t="s">
        <v>588</v>
      </c>
      <c r="N20" s="289" t="str">
        <f t="shared" si="1"/>
        <v>00530C</v>
      </c>
      <c r="O20" s="361" t="str">
        <f t="shared" si="2"/>
        <v>146</v>
      </c>
      <c r="P20" s="290" t="str">
        <f t="shared" si="3"/>
        <v xml:space="preserve">Assessor II </v>
      </c>
      <c r="Q20" s="362" cm="1">
        <f t="array" aca="1" ref="Q20" ca="1">ROUND(IF($M20="Y",VLOOKUP($N20,INDIRECT($N$2),Q$5,0)*INDIRECT($M$3),VLOOKUP($N20,INDIRECT($N$2),Q$5,0)),IF(LEFT($E20,1)="N",3,0))</f>
        <v>43.795000000000002</v>
      </c>
      <c r="R20" s="362" cm="1">
        <f t="array" aca="1" ref="R20" ca="1">ROUND(IF($M20="Y",VLOOKUP($N20,INDIRECT($N$2),R$5,0)*INDIRECT($M$3),VLOOKUP($N20,INDIRECT($N$2),R$5,0)),IF(LEFT($E20,1)="N",3,0))</f>
        <v>45.985999999999997</v>
      </c>
      <c r="S20" s="362" cm="1">
        <f t="array" aca="1" ref="S20" ca="1">ROUND(IF($M20="Y",VLOOKUP($N20,INDIRECT($N$2),S$5,0)*INDIRECT($M$3),VLOOKUP($N20,INDIRECT($N$2),S$5,0)),IF(LEFT($E20,1)="N",3,0))</f>
        <v>48.283999999999999</v>
      </c>
      <c r="T20" s="362" cm="1">
        <f t="array" aca="1" ref="T20" ca="1">ROUND(IF($M20="Y",VLOOKUP($N20,INDIRECT($N$2),T$5,0)*INDIRECT($M$3),VLOOKUP($N20,INDIRECT($N$2),T$5,0)),IF(LEFT($E20,1)="N",3,0))</f>
        <v>50.698</v>
      </c>
      <c r="U20" s="362" cm="1">
        <f t="array" aca="1" ref="U20" ca="1">ROUND(IF($M20="Y",VLOOKUP($N20,INDIRECT($N$2),U$5,0)*INDIRECT($M$3),VLOOKUP($N20,INDIRECT($N$2),U$5,0)),IF(LEFT($E20,1)="N",3,0))</f>
        <v>53.237000000000002</v>
      </c>
      <c r="W20" s="363" t="str">
        <f t="shared" si="11"/>
        <v>Y</v>
      </c>
      <c r="X20" s="313" t="str">
        <f t="shared" si="4"/>
        <v>00530C</v>
      </c>
      <c r="Y20" s="364" t="str">
        <f t="shared" si="4"/>
        <v>146</v>
      </c>
      <c r="Z20" s="313" t="str">
        <f t="shared" si="4"/>
        <v xml:space="preserve">Assessor II </v>
      </c>
      <c r="AA20" s="365">
        <f t="shared" ca="1" si="5"/>
        <v>43.795000000000002</v>
      </c>
      <c r="AB20" s="365">
        <f t="shared" ca="1" si="6"/>
        <v>45.985999999999997</v>
      </c>
      <c r="AC20" s="365">
        <f t="shared" ca="1" si="7"/>
        <v>48.283999999999999</v>
      </c>
      <c r="AD20" s="365">
        <f t="shared" ca="1" si="8"/>
        <v>50.698</v>
      </c>
      <c r="AE20" s="365">
        <f t="shared" ca="1" si="9"/>
        <v>53.237000000000002</v>
      </c>
    </row>
    <row r="21" spans="1:31">
      <c r="A21" s="357" t="s">
        <v>65</v>
      </c>
      <c r="B21" s="407" t="s">
        <v>67</v>
      </c>
      <c r="C21" s="357">
        <v>7</v>
      </c>
      <c r="D21" s="358" t="s">
        <v>66</v>
      </c>
      <c r="E21" s="357" t="s">
        <v>43</v>
      </c>
      <c r="F21" s="357">
        <v>320</v>
      </c>
      <c r="G21" s="360">
        <f t="shared" ca="1" si="0"/>
        <v>31.192</v>
      </c>
      <c r="H21" s="360">
        <f t="shared" ca="1" si="0"/>
        <v>32.750999999999998</v>
      </c>
      <c r="I21" s="360">
        <f t="shared" ca="1" si="0"/>
        <v>34.389000000000003</v>
      </c>
      <c r="J21" s="360">
        <f t="shared" ca="1" si="0"/>
        <v>36.11</v>
      </c>
      <c r="K21" s="360">
        <f t="shared" ca="1" si="0"/>
        <v>37.914000000000001</v>
      </c>
      <c r="L21" s="437"/>
      <c r="M21" s="293" t="s">
        <v>588</v>
      </c>
      <c r="N21" s="289" t="str">
        <f t="shared" si="1"/>
        <v>52170C</v>
      </c>
      <c r="O21" s="361" t="str">
        <f t="shared" si="2"/>
        <v>064</v>
      </c>
      <c r="P21" s="290" t="str">
        <f t="shared" si="3"/>
        <v>Associate Buyer-C</v>
      </c>
      <c r="Q21" s="362" cm="1">
        <f t="array" aca="1" ref="Q21" ca="1">ROUND(IF($M21="Y",VLOOKUP($N21,INDIRECT($N$2),Q$5,0)*INDIRECT($M$3),VLOOKUP($N21,INDIRECT($N$2),Q$5,0)),IF(LEFT($E21,1)="N",3,0))</f>
        <v>31.192</v>
      </c>
      <c r="R21" s="362" cm="1">
        <f t="array" aca="1" ref="R21" ca="1">ROUND(IF($M21="Y",VLOOKUP($N21,INDIRECT($N$2),R$5,0)*INDIRECT($M$3),VLOOKUP($N21,INDIRECT($N$2),R$5,0)),IF(LEFT($E21,1)="N",3,0))</f>
        <v>32.750999999999998</v>
      </c>
      <c r="S21" s="362" cm="1">
        <f t="array" aca="1" ref="S21" ca="1">ROUND(IF($M21="Y",VLOOKUP($N21,INDIRECT($N$2),S$5,0)*INDIRECT($M$3),VLOOKUP($N21,INDIRECT($N$2),S$5,0)),IF(LEFT($E21,1)="N",3,0))</f>
        <v>34.389000000000003</v>
      </c>
      <c r="T21" s="362" cm="1">
        <f t="array" aca="1" ref="T21" ca="1">ROUND(IF($M21="Y",VLOOKUP($N21,INDIRECT($N$2),T$5,0)*INDIRECT($M$3),VLOOKUP($N21,INDIRECT($N$2),T$5,0)),IF(LEFT($E21,1)="N",3,0))</f>
        <v>36.11</v>
      </c>
      <c r="U21" s="362" cm="1">
        <f t="array" aca="1" ref="U21" ca="1">ROUND(IF($M21="Y",VLOOKUP($N21,INDIRECT($N$2),U$5,0)*INDIRECT($M$3),VLOOKUP($N21,INDIRECT($N$2),U$5,0)),IF(LEFT($E21,1)="N",3,0))</f>
        <v>37.914000000000001</v>
      </c>
      <c r="W21" s="363" t="str">
        <f t="shared" si="11"/>
        <v>Y</v>
      </c>
      <c r="X21" s="313" t="str">
        <f t="shared" si="4"/>
        <v>52170C</v>
      </c>
      <c r="Y21" s="364" t="str">
        <f t="shared" si="4"/>
        <v>064</v>
      </c>
      <c r="Z21" s="313" t="str">
        <f t="shared" si="4"/>
        <v>Associate Buyer-C</v>
      </c>
      <c r="AA21" s="365">
        <f t="shared" ca="1" si="5"/>
        <v>31.192</v>
      </c>
      <c r="AB21" s="365">
        <f t="shared" ca="1" si="6"/>
        <v>32.750999999999998</v>
      </c>
      <c r="AC21" s="365">
        <f t="shared" ca="1" si="7"/>
        <v>34.389000000000003</v>
      </c>
      <c r="AD21" s="365">
        <f t="shared" ca="1" si="8"/>
        <v>36.11</v>
      </c>
      <c r="AE21" s="365">
        <f t="shared" ca="1" si="9"/>
        <v>37.914000000000001</v>
      </c>
    </row>
    <row r="22" spans="1:31">
      <c r="A22" s="357" t="s">
        <v>68</v>
      </c>
      <c r="B22" s="407" t="s">
        <v>69</v>
      </c>
      <c r="C22" s="357">
        <v>7</v>
      </c>
      <c r="D22" s="358" t="s">
        <v>108</v>
      </c>
      <c r="E22" s="357" t="s">
        <v>43</v>
      </c>
      <c r="F22" s="357">
        <v>343</v>
      </c>
      <c r="G22" s="360">
        <f t="shared" ca="1" si="0"/>
        <v>32.307000000000002</v>
      </c>
      <c r="H22" s="360">
        <f t="shared" ca="1" si="0"/>
        <v>33.923999999999999</v>
      </c>
      <c r="I22" s="360">
        <f t="shared" ca="1" si="0"/>
        <v>35.619</v>
      </c>
      <c r="J22" s="360">
        <f t="shared" ca="1" si="0"/>
        <v>37.4</v>
      </c>
      <c r="K22" s="360">
        <f t="shared" ca="1" si="0"/>
        <v>39.271999999999998</v>
      </c>
      <c r="L22" s="437"/>
      <c r="M22" s="293" t="s">
        <v>588</v>
      </c>
      <c r="N22" s="289" t="str">
        <f t="shared" si="1"/>
        <v>01265C</v>
      </c>
      <c r="O22" s="361" t="str">
        <f t="shared" si="2"/>
        <v>105</v>
      </c>
      <c r="P22" s="290" t="str">
        <f t="shared" si="3"/>
        <v>Bilingual Crime Prevent Spec</v>
      </c>
      <c r="Q22" s="362" cm="1">
        <f t="array" aca="1" ref="Q22" ca="1">ROUND(IF($M22="Y",VLOOKUP($N22,INDIRECT($N$2),Q$5,0)*INDIRECT($M$3),VLOOKUP($N22,INDIRECT($N$2),Q$5,0)),IF(LEFT($E22,1)="N",3,0))</f>
        <v>32.307000000000002</v>
      </c>
      <c r="R22" s="362" cm="1">
        <f t="array" aca="1" ref="R22" ca="1">ROUND(IF($M22="Y",VLOOKUP($N22,INDIRECT($N$2),R$5,0)*INDIRECT($M$3),VLOOKUP($N22,INDIRECT($N$2),R$5,0)),IF(LEFT($E22,1)="N",3,0))</f>
        <v>33.923999999999999</v>
      </c>
      <c r="S22" s="362" cm="1">
        <f t="array" aca="1" ref="S22" ca="1">ROUND(IF($M22="Y",VLOOKUP($N22,INDIRECT($N$2),S$5,0)*INDIRECT($M$3),VLOOKUP($N22,INDIRECT($N$2),S$5,0)),IF(LEFT($E22,1)="N",3,0))</f>
        <v>35.619</v>
      </c>
      <c r="T22" s="362" cm="1">
        <f t="array" aca="1" ref="T22" ca="1">ROUND(IF($M22="Y",VLOOKUP($N22,INDIRECT($N$2),T$5,0)*INDIRECT($M$3),VLOOKUP($N22,INDIRECT($N$2),T$5,0)),IF(LEFT($E22,1)="N",3,0))</f>
        <v>37.4</v>
      </c>
      <c r="U22" s="362" cm="1">
        <f t="array" aca="1" ref="U22" ca="1">ROUND(IF($M22="Y",VLOOKUP($N22,INDIRECT($N$2),U$5,0)*INDIRECT($M$3),VLOOKUP($N22,INDIRECT($N$2),U$5,0)),IF(LEFT($E22,1)="N",3,0))</f>
        <v>39.271999999999998</v>
      </c>
      <c r="W22" s="363" t="str">
        <f t="shared" si="11"/>
        <v>Y</v>
      </c>
      <c r="X22" s="313" t="str">
        <f t="shared" si="11"/>
        <v>01265C</v>
      </c>
      <c r="Y22" s="364" t="str">
        <f t="shared" si="11"/>
        <v>105</v>
      </c>
      <c r="Z22" s="313" t="str">
        <f t="shared" si="11"/>
        <v>Bilingual Crime Prevent Spec</v>
      </c>
      <c r="AA22" s="365">
        <f t="shared" ca="1" si="5"/>
        <v>32.307000000000002</v>
      </c>
      <c r="AB22" s="365">
        <f t="shared" ca="1" si="6"/>
        <v>33.923999999999999</v>
      </c>
      <c r="AC22" s="365">
        <f t="shared" ca="1" si="7"/>
        <v>35.619</v>
      </c>
      <c r="AD22" s="365">
        <f t="shared" ca="1" si="8"/>
        <v>37.4</v>
      </c>
      <c r="AE22" s="365">
        <f t="shared" ca="1" si="9"/>
        <v>39.271999999999998</v>
      </c>
    </row>
    <row r="23" spans="1:31">
      <c r="A23" s="357" t="s">
        <v>70</v>
      </c>
      <c r="B23" s="407" t="s">
        <v>72</v>
      </c>
      <c r="C23" s="357">
        <v>6</v>
      </c>
      <c r="D23" s="358" t="s">
        <v>71</v>
      </c>
      <c r="E23" s="357" t="s">
        <v>43</v>
      </c>
      <c r="F23" s="357">
        <v>280</v>
      </c>
      <c r="G23" s="360">
        <f t="shared" ca="1" si="0"/>
        <v>27.760999999999999</v>
      </c>
      <c r="H23" s="360">
        <f t="shared" ca="1" si="0"/>
        <v>29.151</v>
      </c>
      <c r="I23" s="360">
        <f t="shared" ca="1" si="0"/>
        <v>30.606000000000002</v>
      </c>
      <c r="J23" s="360">
        <f t="shared" ca="1" si="0"/>
        <v>32.139000000000003</v>
      </c>
      <c r="K23" s="360">
        <f t="shared" ca="1" si="0"/>
        <v>33.744999999999997</v>
      </c>
      <c r="L23" s="437"/>
      <c r="M23" s="293" t="s">
        <v>588</v>
      </c>
      <c r="N23" s="289" t="str">
        <f t="shared" si="1"/>
        <v>01290C</v>
      </c>
      <c r="O23" s="361" t="str">
        <f t="shared" si="2"/>
        <v>107</v>
      </c>
      <c r="P23" s="290" t="str">
        <f t="shared" si="3"/>
        <v xml:space="preserve">Bilingual Program Aide </v>
      </c>
      <c r="Q23" s="362" cm="1">
        <f t="array" aca="1" ref="Q23" ca="1">ROUND(IF($M23="Y",VLOOKUP($N23,INDIRECT($N$2),Q$5,0)*INDIRECT($M$3),VLOOKUP($N23,INDIRECT($N$2),Q$5,0)),IF(LEFT($E23,1)="N",3,0))</f>
        <v>27.760999999999999</v>
      </c>
      <c r="R23" s="362" cm="1">
        <f t="array" aca="1" ref="R23" ca="1">ROUND(IF($M23="Y",VLOOKUP($N23,INDIRECT($N$2),R$5,0)*INDIRECT($M$3),VLOOKUP($N23,INDIRECT($N$2),R$5,0)),IF(LEFT($E23,1)="N",3,0))</f>
        <v>29.151</v>
      </c>
      <c r="S23" s="362" cm="1">
        <f t="array" aca="1" ref="S23" ca="1">ROUND(IF($M23="Y",VLOOKUP($N23,INDIRECT($N$2),S$5,0)*INDIRECT($M$3),VLOOKUP($N23,INDIRECT($N$2),S$5,0)),IF(LEFT($E23,1)="N",3,0))</f>
        <v>30.606000000000002</v>
      </c>
      <c r="T23" s="362" cm="1">
        <f t="array" aca="1" ref="T23" ca="1">ROUND(IF($M23="Y",VLOOKUP($N23,INDIRECT($N$2),T$5,0)*INDIRECT($M$3),VLOOKUP($N23,INDIRECT($N$2),T$5,0)),IF(LEFT($E23,1)="N",3,0))</f>
        <v>32.139000000000003</v>
      </c>
      <c r="U23" s="362" cm="1">
        <f t="array" aca="1" ref="U23" ca="1">ROUND(IF($M23="Y",VLOOKUP($N23,INDIRECT($N$2),U$5,0)*INDIRECT($M$3),VLOOKUP($N23,INDIRECT($N$2),U$5,0)),IF(LEFT($E23,1)="N",3,0))</f>
        <v>33.744999999999997</v>
      </c>
      <c r="W23" s="363" t="str">
        <f t="shared" si="11"/>
        <v>Y</v>
      </c>
      <c r="X23" s="313" t="str">
        <f t="shared" si="11"/>
        <v>01290C</v>
      </c>
      <c r="Y23" s="364" t="str">
        <f t="shared" si="11"/>
        <v>107</v>
      </c>
      <c r="Z23" s="313" t="str">
        <f t="shared" si="11"/>
        <v xml:space="preserve">Bilingual Program Aide </v>
      </c>
      <c r="AA23" s="365">
        <f t="shared" ca="1" si="5"/>
        <v>27.760999999999999</v>
      </c>
      <c r="AB23" s="365">
        <f t="shared" ca="1" si="6"/>
        <v>29.151</v>
      </c>
      <c r="AC23" s="365">
        <f t="shared" ca="1" si="7"/>
        <v>30.606000000000002</v>
      </c>
      <c r="AD23" s="365">
        <f t="shared" ca="1" si="8"/>
        <v>32.139000000000003</v>
      </c>
      <c r="AE23" s="365">
        <f t="shared" ca="1" si="9"/>
        <v>33.744999999999997</v>
      </c>
    </row>
    <row r="24" spans="1:31">
      <c r="A24" s="357" t="s">
        <v>73</v>
      </c>
      <c r="B24" s="407" t="s">
        <v>74</v>
      </c>
      <c r="C24" s="357">
        <v>4</v>
      </c>
      <c r="D24" s="358" t="s">
        <v>160</v>
      </c>
      <c r="E24" s="357" t="s">
        <v>43</v>
      </c>
      <c r="F24" s="357">
        <v>218</v>
      </c>
      <c r="G24" s="360">
        <f t="shared" ca="1" si="0"/>
        <v>23.16</v>
      </c>
      <c r="H24" s="360">
        <f t="shared" ca="1" si="0"/>
        <v>24.318000000000001</v>
      </c>
      <c r="I24" s="360">
        <f t="shared" ca="1" si="0"/>
        <v>25.533999999999999</v>
      </c>
      <c r="J24" s="360">
        <f t="shared" ca="1" si="0"/>
        <v>26.81</v>
      </c>
      <c r="K24" s="360">
        <f t="shared" ca="1" si="0"/>
        <v>28.151</v>
      </c>
      <c r="L24" s="437"/>
      <c r="M24" s="293" t="s">
        <v>588</v>
      </c>
      <c r="N24" s="289" t="str">
        <f t="shared" si="1"/>
        <v>01447C</v>
      </c>
      <c r="O24" s="361" t="str">
        <f t="shared" si="2"/>
        <v>151</v>
      </c>
      <c r="P24" s="290" t="str">
        <f t="shared" si="3"/>
        <v>Building Services Specialist I</v>
      </c>
      <c r="Q24" s="362" cm="1">
        <f t="array" aca="1" ref="Q24" ca="1">ROUND(IF($M24="Y",VLOOKUP($N24,INDIRECT($N$2),Q$5,0)*INDIRECT($M$3),VLOOKUP($N24,INDIRECT($N$2),Q$5,0)),IF(LEFT($E24,1)="N",3,0))</f>
        <v>23.16</v>
      </c>
      <c r="R24" s="362" cm="1">
        <f t="array" aca="1" ref="R24" ca="1">ROUND(IF($M24="Y",VLOOKUP($N24,INDIRECT($N$2),R$5,0)*INDIRECT($M$3),VLOOKUP($N24,INDIRECT($N$2),R$5,0)),IF(LEFT($E24,1)="N",3,0))</f>
        <v>24.318000000000001</v>
      </c>
      <c r="S24" s="362" cm="1">
        <f t="array" aca="1" ref="S24" ca="1">ROUND(IF($M24="Y",VLOOKUP($N24,INDIRECT($N$2),S$5,0)*INDIRECT($M$3),VLOOKUP($N24,INDIRECT($N$2),S$5,0)),IF(LEFT($E24,1)="N",3,0))</f>
        <v>25.533999999999999</v>
      </c>
      <c r="T24" s="362" cm="1">
        <f t="array" aca="1" ref="T24" ca="1">ROUND(IF($M24="Y",VLOOKUP($N24,INDIRECT($N$2),T$5,0)*INDIRECT($M$3),VLOOKUP($N24,INDIRECT($N$2),T$5,0)),IF(LEFT($E24,1)="N",3,0))</f>
        <v>26.81</v>
      </c>
      <c r="U24" s="362" cm="1">
        <f t="array" aca="1" ref="U24" ca="1">ROUND(IF($M24="Y",VLOOKUP($N24,INDIRECT($N$2),U$5,0)*INDIRECT($M$3),VLOOKUP($N24,INDIRECT($N$2),U$5,0)),IF(LEFT($E24,1)="N",3,0))</f>
        <v>28.151</v>
      </c>
      <c r="W24" s="363" t="str">
        <f t="shared" si="11"/>
        <v>Y</v>
      </c>
      <c r="X24" s="313" t="str">
        <f t="shared" si="11"/>
        <v>01447C</v>
      </c>
      <c r="Y24" s="364" t="str">
        <f t="shared" si="11"/>
        <v>151</v>
      </c>
      <c r="Z24" s="313" t="str">
        <f t="shared" si="11"/>
        <v>Building Services Specialist I</v>
      </c>
      <c r="AA24" s="365">
        <f t="shared" ca="1" si="5"/>
        <v>23.16</v>
      </c>
      <c r="AB24" s="365">
        <f t="shared" ca="1" si="6"/>
        <v>24.318000000000001</v>
      </c>
      <c r="AC24" s="365">
        <f t="shared" ca="1" si="7"/>
        <v>25.533999999999999</v>
      </c>
      <c r="AD24" s="365">
        <f t="shared" ca="1" si="8"/>
        <v>26.81</v>
      </c>
      <c r="AE24" s="365">
        <f t="shared" ca="1" si="9"/>
        <v>28.151</v>
      </c>
    </row>
    <row r="25" spans="1:31">
      <c r="A25" s="357" t="s">
        <v>75</v>
      </c>
      <c r="B25" s="407" t="s">
        <v>77</v>
      </c>
      <c r="C25" s="357">
        <v>5</v>
      </c>
      <c r="D25" s="358" t="s">
        <v>76</v>
      </c>
      <c r="E25" s="357" t="s">
        <v>43</v>
      </c>
      <c r="F25" s="357">
        <v>268</v>
      </c>
      <c r="G25" s="360">
        <f t="shared" ca="1" si="0"/>
        <v>26.626999999999999</v>
      </c>
      <c r="H25" s="360">
        <f t="shared" ca="1" si="0"/>
        <v>27.960999999999999</v>
      </c>
      <c r="I25" s="360">
        <f t="shared" ca="1" si="0"/>
        <v>29.356999999999999</v>
      </c>
      <c r="J25" s="360">
        <f t="shared" ca="1" si="0"/>
        <v>30.824999999999999</v>
      </c>
      <c r="K25" s="360">
        <f t="shared" ca="1" si="0"/>
        <v>32.366999999999997</v>
      </c>
      <c r="L25" s="437"/>
      <c r="M25" s="293" t="s">
        <v>588</v>
      </c>
      <c r="N25" s="289" t="str">
        <f t="shared" si="1"/>
        <v>01448C</v>
      </c>
      <c r="O25" s="361" t="str">
        <f t="shared" si="2"/>
        <v>060</v>
      </c>
      <c r="P25" s="290" t="str">
        <f t="shared" si="3"/>
        <v>Building Services Specialist II</v>
      </c>
      <c r="Q25" s="362" cm="1">
        <f t="array" aca="1" ref="Q25" ca="1">ROUND(IF($M25="Y",VLOOKUP($N25,INDIRECT($N$2),Q$5,0)*INDIRECT($M$3),VLOOKUP($N25,INDIRECT($N$2),Q$5,0)),IF(LEFT($E25,1)="N",3,0))</f>
        <v>26.626999999999999</v>
      </c>
      <c r="R25" s="362" cm="1">
        <f t="array" aca="1" ref="R25" ca="1">ROUND(IF($M25="Y",VLOOKUP($N25,INDIRECT($N$2),R$5,0)*INDIRECT($M$3),VLOOKUP($N25,INDIRECT($N$2),R$5,0)),IF(LEFT($E25,1)="N",3,0))</f>
        <v>27.960999999999999</v>
      </c>
      <c r="S25" s="362" cm="1">
        <f t="array" aca="1" ref="S25" ca="1">ROUND(IF($M25="Y",VLOOKUP($N25,INDIRECT($N$2),S$5,0)*INDIRECT($M$3),VLOOKUP($N25,INDIRECT($N$2),S$5,0)),IF(LEFT($E25,1)="N",3,0))</f>
        <v>29.356999999999999</v>
      </c>
      <c r="T25" s="362" cm="1">
        <f t="array" aca="1" ref="T25" ca="1">ROUND(IF($M25="Y",VLOOKUP($N25,INDIRECT($N$2),T$5,0)*INDIRECT($M$3),VLOOKUP($N25,INDIRECT($N$2),T$5,0)),IF(LEFT($E25,1)="N",3,0))</f>
        <v>30.824999999999999</v>
      </c>
      <c r="U25" s="362" cm="1">
        <f t="array" aca="1" ref="U25" ca="1">ROUND(IF($M25="Y",VLOOKUP($N25,INDIRECT($N$2),U$5,0)*INDIRECT($M$3),VLOOKUP($N25,INDIRECT($N$2),U$5,0)),IF(LEFT($E25,1)="N",3,0))</f>
        <v>32.366999999999997</v>
      </c>
      <c r="W25" s="363" t="str">
        <f t="shared" si="11"/>
        <v>Y</v>
      </c>
      <c r="X25" s="313" t="str">
        <f t="shared" si="11"/>
        <v>01448C</v>
      </c>
      <c r="Y25" s="364" t="str">
        <f t="shared" si="11"/>
        <v>060</v>
      </c>
      <c r="Z25" s="313" t="str">
        <f t="shared" si="11"/>
        <v>Building Services Specialist II</v>
      </c>
      <c r="AA25" s="365">
        <f t="shared" ca="1" si="5"/>
        <v>26.626999999999999</v>
      </c>
      <c r="AB25" s="365">
        <f t="shared" ca="1" si="6"/>
        <v>27.960999999999999</v>
      </c>
      <c r="AC25" s="365">
        <f t="shared" ca="1" si="7"/>
        <v>29.356999999999999</v>
      </c>
      <c r="AD25" s="365">
        <f t="shared" ca="1" si="8"/>
        <v>30.824999999999999</v>
      </c>
      <c r="AE25" s="365">
        <f t="shared" ca="1" si="9"/>
        <v>32.366999999999997</v>
      </c>
    </row>
    <row r="26" spans="1:31">
      <c r="A26" s="368" t="s">
        <v>19</v>
      </c>
      <c r="B26" s="408" t="s">
        <v>22</v>
      </c>
      <c r="C26" s="368">
        <v>9</v>
      </c>
      <c r="D26" s="358" t="s">
        <v>577</v>
      </c>
      <c r="E26" s="368" t="s">
        <v>21</v>
      </c>
      <c r="F26" s="368">
        <v>435</v>
      </c>
      <c r="G26" s="360">
        <f t="shared" ca="1" si="0"/>
        <v>82335</v>
      </c>
      <c r="H26" s="360">
        <f t="shared" ca="1" si="0"/>
        <v>86453</v>
      </c>
      <c r="I26" s="360">
        <f t="shared" ca="1" si="0"/>
        <v>90775</v>
      </c>
      <c r="J26" s="360">
        <f t="shared" ca="1" si="0"/>
        <v>95316</v>
      </c>
      <c r="K26" s="360">
        <f t="shared" ca="1" si="0"/>
        <v>100080</v>
      </c>
      <c r="L26" s="437"/>
      <c r="M26" s="293" t="s">
        <v>588</v>
      </c>
      <c r="N26" s="289" t="str">
        <f t="shared" si="1"/>
        <v>01458C</v>
      </c>
      <c r="O26" s="361" t="str">
        <f t="shared" si="2"/>
        <v>129</v>
      </c>
      <c r="P26" s="290" t="str">
        <f t="shared" si="3"/>
        <v xml:space="preserve">Buyer </v>
      </c>
      <c r="Q26" s="362" cm="1">
        <f t="array" aca="1" ref="Q26" ca="1">ROUND(IF($M26="Y",VLOOKUP($N26,INDIRECT($N$2),Q$5,0)*INDIRECT($M$3),VLOOKUP($N26,INDIRECT($N$2),Q$5,0)),IF(LEFT($E26,1)="N",3,0))</f>
        <v>82335</v>
      </c>
      <c r="R26" s="362" cm="1">
        <f t="array" aca="1" ref="R26" ca="1">ROUND(IF($M26="Y",VLOOKUP($N26,INDIRECT($N$2),R$5,0)*INDIRECT($M$3),VLOOKUP($N26,INDIRECT($N$2),R$5,0)),IF(LEFT($E26,1)="N",3,0))</f>
        <v>86453</v>
      </c>
      <c r="S26" s="362" cm="1">
        <f t="array" aca="1" ref="S26" ca="1">ROUND(IF($M26="Y",VLOOKUP($N26,INDIRECT($N$2),S$5,0)*INDIRECT($M$3),VLOOKUP($N26,INDIRECT($N$2),S$5,0)),IF(LEFT($E26,1)="N",3,0))</f>
        <v>90775</v>
      </c>
      <c r="T26" s="362" cm="1">
        <f t="array" aca="1" ref="T26" ca="1">ROUND(IF($M26="Y",VLOOKUP($N26,INDIRECT($N$2),T$5,0)*INDIRECT($M$3),VLOOKUP($N26,INDIRECT($N$2),T$5,0)),IF(LEFT($E26,1)="N",3,0))</f>
        <v>95316</v>
      </c>
      <c r="U26" s="362" cm="1">
        <f t="array" aca="1" ref="U26" ca="1">ROUND(IF($M26="Y",VLOOKUP($N26,INDIRECT($N$2),U$5,0)*INDIRECT($M$3),VLOOKUP($N26,INDIRECT($N$2),U$5,0)),IF(LEFT($E26,1)="N",3,0))</f>
        <v>100080</v>
      </c>
      <c r="W26" s="363" t="str">
        <f t="shared" si="11"/>
        <v>Y</v>
      </c>
      <c r="X26" s="313" t="str">
        <f t="shared" si="11"/>
        <v>01458C</v>
      </c>
      <c r="Y26" s="364" t="str">
        <f t="shared" si="11"/>
        <v>129</v>
      </c>
      <c r="Z26" s="313" t="str">
        <f t="shared" si="11"/>
        <v xml:space="preserve">Buyer </v>
      </c>
      <c r="AA26" s="365">
        <f t="shared" ca="1" si="5"/>
        <v>39.585000000000001</v>
      </c>
      <c r="AB26" s="365">
        <f t="shared" ca="1" si="6"/>
        <v>41.564</v>
      </c>
      <c r="AC26" s="365">
        <f t="shared" ca="1" si="7"/>
        <v>43.641999999999996</v>
      </c>
      <c r="AD26" s="365">
        <f t="shared" ca="1" si="8"/>
        <v>45.825000000000003</v>
      </c>
      <c r="AE26" s="365">
        <f t="shared" ca="1" si="9"/>
        <v>48.116</v>
      </c>
    </row>
    <row r="27" spans="1:31">
      <c r="A27" s="368" t="s">
        <v>715</v>
      </c>
      <c r="B27" s="408" t="s">
        <v>25</v>
      </c>
      <c r="C27" s="368">
        <v>8</v>
      </c>
      <c r="D27" s="358" t="s">
        <v>24</v>
      </c>
      <c r="E27" s="368" t="s">
        <v>43</v>
      </c>
      <c r="F27" s="368">
        <v>383</v>
      </c>
      <c r="G27" s="360">
        <f t="shared" ca="1" si="0"/>
        <v>36.118000000000002</v>
      </c>
      <c r="H27" s="360">
        <f t="shared" ca="1" si="0"/>
        <v>37.923999999999999</v>
      </c>
      <c r="I27" s="360">
        <f t="shared" ca="1" si="0"/>
        <v>39.82</v>
      </c>
      <c r="J27" s="360">
        <f t="shared" ca="1" si="0"/>
        <v>41.811</v>
      </c>
      <c r="K27" s="360">
        <f t="shared" ca="1" si="0"/>
        <v>43.901000000000003</v>
      </c>
      <c r="L27" s="437"/>
      <c r="M27" s="293" t="s">
        <v>588</v>
      </c>
      <c r="N27" s="289" t="str">
        <f t="shared" si="1"/>
        <v>53072C</v>
      </c>
      <c r="O27" s="361" t="str">
        <f t="shared" si="2"/>
        <v>097</v>
      </c>
      <c r="P27" s="290" t="str">
        <f t="shared" si="3"/>
        <v xml:space="preserve">Case Investigator </v>
      </c>
      <c r="Q27" s="362" cm="1">
        <f t="array" aca="1" ref="Q27" ca="1">ROUND(IF($M27="Y",VLOOKUP($N27,INDIRECT($N$2),Q$5,0)*INDIRECT($M$3),VLOOKUP($N27,INDIRECT($N$2),Q$5,0)),IF(LEFT($E27,1)="N",3,0))</f>
        <v>36.118000000000002</v>
      </c>
      <c r="R27" s="362" cm="1">
        <f t="array" aca="1" ref="R27" ca="1">ROUND(IF($M27="Y",VLOOKUP($N27,INDIRECT($N$2),R$5,0)*INDIRECT($M$3),VLOOKUP($N27,INDIRECT($N$2),R$5,0)),IF(LEFT($E27,1)="N",3,0))</f>
        <v>37.923999999999999</v>
      </c>
      <c r="S27" s="362" cm="1">
        <f t="array" aca="1" ref="S27" ca="1">ROUND(IF($M27="Y",VLOOKUP($N27,INDIRECT($N$2),S$5,0)*INDIRECT($M$3),VLOOKUP($N27,INDIRECT($N$2),S$5,0)),IF(LEFT($E27,1)="N",3,0))</f>
        <v>39.82</v>
      </c>
      <c r="T27" s="362" cm="1">
        <f t="array" aca="1" ref="T27" ca="1">ROUND(IF($M27="Y",VLOOKUP($N27,INDIRECT($N$2),T$5,0)*INDIRECT($M$3),VLOOKUP($N27,INDIRECT($N$2),T$5,0)),IF(LEFT($E27,1)="N",3,0))</f>
        <v>41.811</v>
      </c>
      <c r="U27" s="362" cm="1">
        <f t="array" aca="1" ref="U27" ca="1">ROUND(IF($M27="Y",VLOOKUP($N27,INDIRECT($N$2),U$5,0)*INDIRECT($M$3),VLOOKUP($N27,INDIRECT($N$2),U$5,0)),IF(LEFT($E27,1)="N",3,0))</f>
        <v>43.901000000000003</v>
      </c>
      <c r="W27" s="363" t="str">
        <f t="shared" si="11"/>
        <v>Y</v>
      </c>
      <c r="X27" s="313" t="str">
        <f t="shared" si="11"/>
        <v>53072C</v>
      </c>
      <c r="Y27" s="364" t="str">
        <f t="shared" si="11"/>
        <v>097</v>
      </c>
      <c r="Z27" s="313" t="str">
        <f t="shared" si="11"/>
        <v xml:space="preserve">Case Investigator </v>
      </c>
      <c r="AA27" s="365">
        <f t="shared" ca="1" si="5"/>
        <v>36.118000000000002</v>
      </c>
      <c r="AB27" s="365">
        <f t="shared" ca="1" si="6"/>
        <v>37.923999999999999</v>
      </c>
      <c r="AC27" s="365">
        <f t="shared" ca="1" si="7"/>
        <v>39.82</v>
      </c>
      <c r="AD27" s="365">
        <f t="shared" ca="1" si="8"/>
        <v>41.811</v>
      </c>
      <c r="AE27" s="365">
        <f t="shared" ca="1" si="9"/>
        <v>43.901000000000003</v>
      </c>
    </row>
    <row r="28" spans="1:31">
      <c r="A28" s="368" t="s">
        <v>833</v>
      </c>
      <c r="B28" s="408" t="s">
        <v>832</v>
      </c>
      <c r="C28" s="368">
        <v>8</v>
      </c>
      <c r="D28" s="358" t="s">
        <v>24</v>
      </c>
      <c r="E28" s="368" t="s">
        <v>43</v>
      </c>
      <c r="F28" s="368">
        <v>383</v>
      </c>
      <c r="G28" s="360">
        <f t="shared" si="0"/>
        <v>36.118000000000002</v>
      </c>
      <c r="H28" s="360">
        <f t="shared" si="0"/>
        <v>37.923999999999999</v>
      </c>
      <c r="I28" s="360">
        <f t="shared" si="0"/>
        <v>39.82</v>
      </c>
      <c r="J28" s="360">
        <f t="shared" si="0"/>
        <v>41.811</v>
      </c>
      <c r="K28" s="360">
        <f t="shared" si="0"/>
        <v>43.901000000000003</v>
      </c>
      <c r="L28" s="437"/>
      <c r="M28" s="293" t="s">
        <v>588</v>
      </c>
      <c r="N28" s="289" t="str">
        <f t="shared" ref="N28" si="12">A28</f>
        <v>53121C</v>
      </c>
      <c r="O28" s="361" t="str">
        <f t="shared" ref="O28" si="13">D28</f>
        <v>097</v>
      </c>
      <c r="P28" s="290" t="str">
        <f t="shared" ref="P28" si="14">B28</f>
        <v>Case Investigator I - Civil Rights</v>
      </c>
      <c r="Q28" s="395">
        <v>36.118000000000002</v>
      </c>
      <c r="R28" s="395">
        <v>37.923999999999999</v>
      </c>
      <c r="S28" s="395">
        <v>39.82</v>
      </c>
      <c r="T28" s="395">
        <v>41.811</v>
      </c>
      <c r="U28" s="395">
        <v>43.901000000000003</v>
      </c>
      <c r="W28" s="363" t="str">
        <f t="shared" ref="W28" si="15">M28</f>
        <v>Y</v>
      </c>
      <c r="X28" s="313" t="str">
        <f t="shared" ref="X28" si="16">N28</f>
        <v>53121C</v>
      </c>
      <c r="Y28" s="364" t="str">
        <f t="shared" ref="Y28" si="17">O28</f>
        <v>097</v>
      </c>
      <c r="Z28" s="313" t="str">
        <f t="shared" ref="Z28" si="18">P28</f>
        <v>Case Investigator I - Civil Rights</v>
      </c>
      <c r="AA28" s="365">
        <f t="shared" ref="AA28" si="19">IF(LEFT($E28,1)="N",Q28,ROUNDUP(Q28/2080,3))</f>
        <v>36.118000000000002</v>
      </c>
      <c r="AB28" s="365">
        <f t="shared" ref="AB28" si="20">IF(LEFT($E28,1)="N",R28,ROUNDUP(R28/2080,3))</f>
        <v>37.923999999999999</v>
      </c>
      <c r="AC28" s="365">
        <f t="shared" ref="AC28" si="21">IF(LEFT($E28,1)="N",S28,ROUNDUP(S28/2080,3))</f>
        <v>39.82</v>
      </c>
      <c r="AD28" s="365">
        <f t="shared" ref="AD28" si="22">IF(LEFT($E28,1)="N",T28,ROUNDUP(T28/2080,3))</f>
        <v>41.811</v>
      </c>
      <c r="AE28" s="365">
        <f t="shared" ref="AE28" si="23">IF(LEFT($E28,1)="N",U28,ROUNDUP(U28/2080,3))</f>
        <v>43.901000000000003</v>
      </c>
    </row>
    <row r="29" spans="1:31">
      <c r="A29" s="368" t="s">
        <v>729</v>
      </c>
      <c r="B29" s="408" t="s">
        <v>731</v>
      </c>
      <c r="C29" s="368">
        <v>9</v>
      </c>
      <c r="D29" s="358" t="s">
        <v>730</v>
      </c>
      <c r="E29" s="368" t="s">
        <v>43</v>
      </c>
      <c r="F29" s="368">
        <v>425</v>
      </c>
      <c r="G29" s="360">
        <f t="shared" ref="G29" ca="1" si="24">Q29</f>
        <v>39.192</v>
      </c>
      <c r="H29" s="360">
        <f t="shared" ref="H29" ca="1" si="25">R29</f>
        <v>41.152999999999999</v>
      </c>
      <c r="I29" s="360">
        <f t="shared" ref="I29" ca="1" si="26">S29</f>
        <v>43.21</v>
      </c>
      <c r="J29" s="360">
        <f t="shared" ref="J29" ca="1" si="27">T29</f>
        <v>45.371000000000002</v>
      </c>
      <c r="K29" s="360">
        <f t="shared" ref="K29" ca="1" si="28">U29</f>
        <v>47.64</v>
      </c>
      <c r="L29" s="437"/>
      <c r="M29" s="293" t="s">
        <v>588</v>
      </c>
      <c r="N29" s="289" t="str">
        <f t="shared" si="1"/>
        <v>53095C</v>
      </c>
      <c r="O29" s="361" t="str">
        <f t="shared" si="2"/>
        <v>170</v>
      </c>
      <c r="P29" s="290" t="str">
        <f t="shared" si="3"/>
        <v>Case Investigator II - Civil Rights</v>
      </c>
      <c r="Q29" s="362" cm="1">
        <f t="array" aca="1" ref="Q29" ca="1">ROUND(IF($M29="Y",VLOOKUP($N29,INDIRECT($N$2),Q$5,0)*INDIRECT($M$3),VLOOKUP($N29,INDIRECT($N$2),Q$5,0)),IF(LEFT($E29,1)="N",3,0))</f>
        <v>39.192</v>
      </c>
      <c r="R29" s="362" cm="1">
        <f t="array" aca="1" ref="R29" ca="1">ROUND(IF($M29="Y",VLOOKUP($N29,INDIRECT($N$2),R$5,0)*INDIRECT($M$3),VLOOKUP($N29,INDIRECT($N$2),R$5,0)),IF(LEFT($E29,1)="N",3,0))</f>
        <v>41.152999999999999</v>
      </c>
      <c r="S29" s="362" cm="1">
        <f t="array" aca="1" ref="S29" ca="1">ROUND(IF($M29="Y",VLOOKUP($N29,INDIRECT($N$2),S$5,0)*INDIRECT($M$3),VLOOKUP($N29,INDIRECT($N$2),S$5,0)),IF(LEFT($E29,1)="N",3,0))</f>
        <v>43.21</v>
      </c>
      <c r="T29" s="362" cm="1">
        <f t="array" aca="1" ref="T29" ca="1">ROUND(IF($M29="Y",VLOOKUP($N29,INDIRECT($N$2),T$5,0)*INDIRECT($M$3),VLOOKUP($N29,INDIRECT($N$2),T$5,0)),IF(LEFT($E29,1)="N",3,0))</f>
        <v>45.371000000000002</v>
      </c>
      <c r="U29" s="362" cm="1">
        <f t="array" aca="1" ref="U29" ca="1">ROUND(IF($M29="Y",VLOOKUP($N29,INDIRECT($N$2),U$5,0)*INDIRECT($M$3),VLOOKUP($N29,INDIRECT($N$2),U$5,0)),IF(LEFT($E29,1)="N",3,0))</f>
        <v>47.64</v>
      </c>
      <c r="W29" s="363" t="str">
        <f t="shared" si="11"/>
        <v>Y</v>
      </c>
      <c r="X29" s="313" t="str">
        <f t="shared" si="11"/>
        <v>53095C</v>
      </c>
      <c r="Y29" s="364" t="str">
        <f t="shared" si="11"/>
        <v>170</v>
      </c>
      <c r="Z29" s="313" t="str">
        <f t="shared" si="11"/>
        <v>Case Investigator II - Civil Rights</v>
      </c>
      <c r="AA29" s="365">
        <f t="shared" ca="1" si="5"/>
        <v>39.192</v>
      </c>
      <c r="AB29" s="365">
        <f t="shared" ca="1" si="6"/>
        <v>41.152999999999999</v>
      </c>
      <c r="AC29" s="365">
        <f t="shared" ca="1" si="7"/>
        <v>43.21</v>
      </c>
      <c r="AD29" s="365">
        <f t="shared" ca="1" si="8"/>
        <v>45.371000000000002</v>
      </c>
      <c r="AE29" s="365">
        <f t="shared" ca="1" si="9"/>
        <v>47.64</v>
      </c>
    </row>
    <row r="30" spans="1:31">
      <c r="A30" s="357" t="s">
        <v>81</v>
      </c>
      <c r="B30" s="407" t="s">
        <v>83</v>
      </c>
      <c r="C30" s="357">
        <v>6</v>
      </c>
      <c r="D30" s="358" t="s">
        <v>82</v>
      </c>
      <c r="E30" s="357" t="s">
        <v>43</v>
      </c>
      <c r="F30" s="357">
        <v>273</v>
      </c>
      <c r="G30" s="360">
        <f t="shared" ca="1" si="0"/>
        <v>27.760999999999999</v>
      </c>
      <c r="H30" s="360">
        <f t="shared" ca="1" si="0"/>
        <v>29.151</v>
      </c>
      <c r="I30" s="360">
        <f t="shared" ca="1" si="0"/>
        <v>30.606000000000002</v>
      </c>
      <c r="J30" s="360">
        <f t="shared" ca="1" si="0"/>
        <v>32.139000000000003</v>
      </c>
      <c r="K30" s="360">
        <f t="shared" ca="1" si="0"/>
        <v>33.744999999999997</v>
      </c>
      <c r="L30" s="437"/>
      <c r="M30" s="293" t="s">
        <v>588</v>
      </c>
      <c r="N30" s="289" t="str">
        <f t="shared" si="1"/>
        <v>11020C</v>
      </c>
      <c r="O30" s="361" t="str">
        <f t="shared" si="2"/>
        <v>063</v>
      </c>
      <c r="P30" s="290" t="str">
        <f t="shared" si="3"/>
        <v xml:space="preserve">Claims Specialist </v>
      </c>
      <c r="Q30" s="362" cm="1">
        <f t="array" aca="1" ref="Q30" ca="1">ROUND(IF($M30="Y",VLOOKUP($N30,INDIRECT($N$2),Q$5,0)*INDIRECT($M$3),VLOOKUP($N30,INDIRECT($N$2),Q$5,0)),IF(LEFT($E30,1)="N",3,0))</f>
        <v>27.760999999999999</v>
      </c>
      <c r="R30" s="362" cm="1">
        <f t="array" aca="1" ref="R30" ca="1">ROUND(IF($M30="Y",VLOOKUP($N30,INDIRECT($N$2),R$5,0)*INDIRECT($M$3),VLOOKUP($N30,INDIRECT($N$2),R$5,0)),IF(LEFT($E30,1)="N",3,0))</f>
        <v>29.151</v>
      </c>
      <c r="S30" s="362" cm="1">
        <f t="array" aca="1" ref="S30" ca="1">ROUND(IF($M30="Y",VLOOKUP($N30,INDIRECT($N$2),S$5,0)*INDIRECT($M$3),VLOOKUP($N30,INDIRECT($N$2),S$5,0)),IF(LEFT($E30,1)="N",3,0))</f>
        <v>30.606000000000002</v>
      </c>
      <c r="T30" s="362" cm="1">
        <f t="array" aca="1" ref="T30" ca="1">ROUND(IF($M30="Y",VLOOKUP($N30,INDIRECT($N$2),T$5,0)*INDIRECT($M$3),VLOOKUP($N30,INDIRECT($N$2),T$5,0)),IF(LEFT($E30,1)="N",3,0))</f>
        <v>32.139000000000003</v>
      </c>
      <c r="U30" s="362" cm="1">
        <f t="array" aca="1" ref="U30" ca="1">ROUND(IF($M30="Y",VLOOKUP($N30,INDIRECT($N$2),U$5,0)*INDIRECT($M$3),VLOOKUP($N30,INDIRECT($N$2),U$5,0)),IF(LEFT($E30,1)="N",3,0))</f>
        <v>33.744999999999997</v>
      </c>
      <c r="W30" s="363" t="str">
        <f t="shared" si="11"/>
        <v>Y</v>
      </c>
      <c r="X30" s="313" t="str">
        <f t="shared" si="11"/>
        <v>11020C</v>
      </c>
      <c r="Y30" s="364" t="str">
        <f t="shared" si="11"/>
        <v>063</v>
      </c>
      <c r="Z30" s="313" t="str">
        <f t="shared" si="11"/>
        <v xml:space="preserve">Claims Specialist </v>
      </c>
      <c r="AA30" s="365">
        <f t="shared" ca="1" si="5"/>
        <v>27.760999999999999</v>
      </c>
      <c r="AB30" s="365">
        <f t="shared" ca="1" si="6"/>
        <v>29.151</v>
      </c>
      <c r="AC30" s="365">
        <f t="shared" ca="1" si="7"/>
        <v>30.606000000000002</v>
      </c>
      <c r="AD30" s="365">
        <f t="shared" ca="1" si="8"/>
        <v>32.139000000000003</v>
      </c>
      <c r="AE30" s="365">
        <f t="shared" ca="1" si="9"/>
        <v>33.744999999999997</v>
      </c>
    </row>
    <row r="31" spans="1:31">
      <c r="A31" s="357" t="s">
        <v>84</v>
      </c>
      <c r="B31" s="407" t="s">
        <v>85</v>
      </c>
      <c r="C31" s="357">
        <v>6</v>
      </c>
      <c r="D31" s="358" t="s">
        <v>113</v>
      </c>
      <c r="E31" s="357" t="s">
        <v>43</v>
      </c>
      <c r="F31" s="357">
        <v>311</v>
      </c>
      <c r="G31" s="360">
        <f t="shared" ca="1" si="0"/>
        <v>30.033999999999999</v>
      </c>
      <c r="H31" s="360">
        <f t="shared" ca="1" si="0"/>
        <v>31.536999999999999</v>
      </c>
      <c r="I31" s="360">
        <f t="shared" ca="1" si="0"/>
        <v>33.113</v>
      </c>
      <c r="J31" s="360">
        <f t="shared" si="0"/>
        <v>34.770000000000003</v>
      </c>
      <c r="K31" s="360">
        <f t="shared" ca="1" si="0"/>
        <v>36.506999999999998</v>
      </c>
      <c r="L31" s="437"/>
      <c r="M31" s="293" t="s">
        <v>588</v>
      </c>
      <c r="N31" s="289" t="str">
        <f t="shared" si="1"/>
        <v>02236C</v>
      </c>
      <c r="O31" s="361" t="s">
        <v>113</v>
      </c>
      <c r="P31" s="290" t="str">
        <f t="shared" si="3"/>
        <v>Code Compliance Specialist - Traffic</v>
      </c>
      <c r="Q31" s="362" cm="1">
        <f t="array" aca="1" ref="Q31" ca="1">ROUND(IF($M31="Y",VLOOKUP($N31,INDIRECT($N$2),Q$5,0)*INDIRECT($M$3),VLOOKUP($N31,INDIRECT($N$2),Q$5,0)),IF(LEFT($E31,1)="N",3,0))</f>
        <v>30.033999999999999</v>
      </c>
      <c r="R31" s="362" cm="1">
        <f t="array" aca="1" ref="R31" ca="1">ROUND(IF($M31="Y",VLOOKUP($N31,INDIRECT($N$2),R$5,0)*INDIRECT($M$3),VLOOKUP($N31,INDIRECT($N$2),R$5,0)),IF(LEFT($E31,1)="N",3,0))</f>
        <v>31.536999999999999</v>
      </c>
      <c r="S31" s="362" cm="1">
        <f t="array" aca="1" ref="S31" ca="1">ROUND(IF($M31="Y",VLOOKUP($N31,INDIRECT($N$2),S$5,0)*INDIRECT($M$3),VLOOKUP($N31,INDIRECT($N$2),S$5,0)),IF(LEFT($E31,1)="N",3,0))</f>
        <v>33.113</v>
      </c>
      <c r="T31" s="395">
        <v>34.770000000000003</v>
      </c>
      <c r="U31" s="362" cm="1">
        <f t="array" aca="1" ref="U31" ca="1">ROUND(IF($M31="Y",VLOOKUP($N31,INDIRECT($N$2),U$5,0)*INDIRECT($M$3),VLOOKUP($N31,INDIRECT($N$2),U$5,0)),IF(LEFT($E31,1)="N",3,0))</f>
        <v>36.506999999999998</v>
      </c>
      <c r="W31" s="363" t="str">
        <f t="shared" si="11"/>
        <v>Y</v>
      </c>
      <c r="X31" s="313" t="str">
        <f t="shared" si="11"/>
        <v>02236C</v>
      </c>
      <c r="Y31" s="364" t="str">
        <f t="shared" si="11"/>
        <v>140</v>
      </c>
      <c r="Z31" s="313" t="str">
        <f t="shared" si="11"/>
        <v>Code Compliance Specialist - Traffic</v>
      </c>
      <c r="AA31" s="365">
        <f t="shared" ca="1" si="5"/>
        <v>30.033999999999999</v>
      </c>
      <c r="AB31" s="365">
        <f t="shared" ca="1" si="6"/>
        <v>31.536999999999999</v>
      </c>
      <c r="AC31" s="365">
        <f t="shared" ca="1" si="7"/>
        <v>33.113</v>
      </c>
      <c r="AD31" s="365">
        <f t="shared" si="8"/>
        <v>34.770000000000003</v>
      </c>
      <c r="AE31" s="365">
        <f t="shared" ca="1" si="9"/>
        <v>36.506999999999998</v>
      </c>
    </row>
    <row r="32" spans="1:31">
      <c r="A32" s="357" t="s">
        <v>86</v>
      </c>
      <c r="B32" s="407" t="s">
        <v>88</v>
      </c>
      <c r="C32" s="357">
        <v>6</v>
      </c>
      <c r="D32" s="358" t="s">
        <v>87</v>
      </c>
      <c r="E32" s="357" t="s">
        <v>43</v>
      </c>
      <c r="F32" s="357">
        <v>308</v>
      </c>
      <c r="G32" s="360">
        <f t="shared" ca="1" si="0"/>
        <v>30.033999999999999</v>
      </c>
      <c r="H32" s="360">
        <f t="shared" ca="1" si="0"/>
        <v>31.536999999999999</v>
      </c>
      <c r="I32" s="360">
        <f t="shared" ca="1" si="0"/>
        <v>33.113</v>
      </c>
      <c r="J32" s="360">
        <f t="shared" ca="1" si="0"/>
        <v>34.770000000000003</v>
      </c>
      <c r="K32" s="360">
        <f t="shared" ca="1" si="0"/>
        <v>36.506999999999998</v>
      </c>
      <c r="L32" s="437"/>
      <c r="M32" s="293" t="s">
        <v>588</v>
      </c>
      <c r="N32" s="289" t="str">
        <f t="shared" si="1"/>
        <v>02260C</v>
      </c>
      <c r="O32" s="361" t="str">
        <f t="shared" ref="O32:O63" si="29">D32</f>
        <v>143</v>
      </c>
      <c r="P32" s="290" t="str">
        <f t="shared" si="3"/>
        <v xml:space="preserve">Committee Clerk </v>
      </c>
      <c r="Q32" s="362" cm="1">
        <f t="array" aca="1" ref="Q32" ca="1">ROUND(IF($M32="Y",VLOOKUP($N32,INDIRECT($N$2),Q$5,0)*INDIRECT($M$3),VLOOKUP($N32,INDIRECT($N$2),Q$5,0)),IF(LEFT($E32,1)="N",3,0))</f>
        <v>30.033999999999999</v>
      </c>
      <c r="R32" s="362" cm="1">
        <f t="array" aca="1" ref="R32" ca="1">ROUND(IF($M32="Y",VLOOKUP($N32,INDIRECT($N$2),R$5,0)*INDIRECT($M$3),VLOOKUP($N32,INDIRECT($N$2),R$5,0)),IF(LEFT($E32,1)="N",3,0))</f>
        <v>31.536999999999999</v>
      </c>
      <c r="S32" s="362" cm="1">
        <f t="array" aca="1" ref="S32" ca="1">ROUND(IF($M32="Y",VLOOKUP($N32,INDIRECT($N$2),S$5,0)*INDIRECT($M$3),VLOOKUP($N32,INDIRECT($N$2),S$5,0)),IF(LEFT($E32,1)="N",3,0))</f>
        <v>33.113</v>
      </c>
      <c r="T32" s="362" cm="1">
        <f t="array" aca="1" ref="T32" ca="1">ROUND(IF($M32="Y",VLOOKUP($N32,INDIRECT($N$2),T$5,0)*INDIRECT($M$3),VLOOKUP($N32,INDIRECT($N$2),T$5,0)),IF(LEFT($E32,1)="N",3,0))</f>
        <v>34.770000000000003</v>
      </c>
      <c r="U32" s="362" cm="1">
        <f t="array" aca="1" ref="U32" ca="1">ROUND(IF($M32="Y",VLOOKUP($N32,INDIRECT($N$2),U$5,0)*INDIRECT($M$3),VLOOKUP($N32,INDIRECT($N$2),U$5,0)),IF(LEFT($E32,1)="N",3,0))</f>
        <v>36.506999999999998</v>
      </c>
      <c r="W32" s="363" t="str">
        <f t="shared" si="11"/>
        <v>Y</v>
      </c>
      <c r="X32" s="313" t="str">
        <f t="shared" si="11"/>
        <v>02260C</v>
      </c>
      <c r="Y32" s="364" t="str">
        <f t="shared" si="11"/>
        <v>143</v>
      </c>
      <c r="Z32" s="313" t="str">
        <f t="shared" si="11"/>
        <v xml:space="preserve">Committee Clerk </v>
      </c>
      <c r="AA32" s="365">
        <f t="shared" ca="1" si="5"/>
        <v>30.033999999999999</v>
      </c>
      <c r="AB32" s="365">
        <f t="shared" ca="1" si="6"/>
        <v>31.536999999999999</v>
      </c>
      <c r="AC32" s="365">
        <f t="shared" ca="1" si="7"/>
        <v>33.113</v>
      </c>
      <c r="AD32" s="365">
        <f t="shared" ca="1" si="8"/>
        <v>34.770000000000003</v>
      </c>
      <c r="AE32" s="365">
        <f t="shared" ca="1" si="9"/>
        <v>36.506999999999998</v>
      </c>
    </row>
    <row r="33" spans="1:31">
      <c r="A33" s="357" t="s">
        <v>573</v>
      </c>
      <c r="B33" s="407" t="s">
        <v>575</v>
      </c>
      <c r="C33" s="357">
        <v>7</v>
      </c>
      <c r="D33" s="358" t="s">
        <v>574</v>
      </c>
      <c r="E33" s="357" t="s">
        <v>43</v>
      </c>
      <c r="F33" s="357">
        <v>348</v>
      </c>
      <c r="G33" s="360">
        <f t="shared" ca="1" si="0"/>
        <v>33.485999999999997</v>
      </c>
      <c r="H33" s="360">
        <f t="shared" ca="1" si="0"/>
        <v>35.156999999999996</v>
      </c>
      <c r="I33" s="360">
        <f t="shared" ca="1" si="0"/>
        <v>36.914999999999999</v>
      </c>
      <c r="J33" s="360">
        <f t="shared" ca="1" si="0"/>
        <v>38.762</v>
      </c>
      <c r="K33" s="360">
        <f t="shared" ca="1" si="0"/>
        <v>40.700000000000003</v>
      </c>
      <c r="L33" s="437"/>
      <c r="M33" s="293" t="s">
        <v>588</v>
      </c>
      <c r="N33" s="289" t="str">
        <f t="shared" si="1"/>
        <v>53022C</v>
      </c>
      <c r="O33" s="361" t="str">
        <f t="shared" si="29"/>
        <v>126</v>
      </c>
      <c r="P33" s="290" t="str">
        <f t="shared" si="3"/>
        <v>Community Partnership Liaison</v>
      </c>
      <c r="Q33" s="362" cm="1">
        <f t="array" aca="1" ref="Q33" ca="1">ROUND(IF($M33="Y",VLOOKUP($N33,INDIRECT($N$2),Q$5,0)*INDIRECT($M$3),VLOOKUP($N33,INDIRECT($N$2),Q$5,0)),IF(LEFT($E33,1)="N",3,0))</f>
        <v>33.485999999999997</v>
      </c>
      <c r="R33" s="362" cm="1">
        <f t="array" aca="1" ref="R33" ca="1">ROUND(IF($M33="Y",VLOOKUP($N33,INDIRECT($N$2),R$5,0)*INDIRECT($M$3),VLOOKUP($N33,INDIRECT($N$2),R$5,0)),IF(LEFT($E33,1)="N",3,0))</f>
        <v>35.156999999999996</v>
      </c>
      <c r="S33" s="362" cm="1">
        <f t="array" aca="1" ref="S33" ca="1">ROUND(IF($M33="Y",VLOOKUP($N33,INDIRECT($N$2),S$5,0)*INDIRECT($M$3),VLOOKUP($N33,INDIRECT($N$2),S$5,0)),IF(LEFT($E33,1)="N",3,0))</f>
        <v>36.914999999999999</v>
      </c>
      <c r="T33" s="362" cm="1">
        <f t="array" aca="1" ref="T33" ca="1">ROUND(IF($M33="Y",VLOOKUP($N33,INDIRECT($N$2),T$5,0)*INDIRECT($M$3),VLOOKUP($N33,INDIRECT($N$2),T$5,0)),IF(LEFT($E33,1)="N",3,0))</f>
        <v>38.762</v>
      </c>
      <c r="U33" s="362" cm="1">
        <f t="array" aca="1" ref="U33" ca="1">ROUND(IF($M33="Y",VLOOKUP($N33,INDIRECT($N$2),U$5,0)*INDIRECT($M$3),VLOOKUP($N33,INDIRECT($N$2),U$5,0)),IF(LEFT($E33,1)="N",3,0))</f>
        <v>40.700000000000003</v>
      </c>
      <c r="W33" s="363" t="str">
        <f t="shared" si="11"/>
        <v>Y</v>
      </c>
      <c r="X33" s="313" t="str">
        <f t="shared" si="11"/>
        <v>53022C</v>
      </c>
      <c r="Y33" s="364" t="str">
        <f t="shared" si="11"/>
        <v>126</v>
      </c>
      <c r="Z33" s="313" t="str">
        <f t="shared" si="11"/>
        <v>Community Partnership Liaison</v>
      </c>
      <c r="AA33" s="365">
        <f t="shared" ca="1" si="5"/>
        <v>33.485999999999997</v>
      </c>
      <c r="AB33" s="365">
        <f t="shared" ca="1" si="6"/>
        <v>35.156999999999996</v>
      </c>
      <c r="AC33" s="365">
        <f t="shared" ca="1" si="7"/>
        <v>36.914999999999999</v>
      </c>
      <c r="AD33" s="365">
        <f t="shared" ca="1" si="8"/>
        <v>38.762</v>
      </c>
      <c r="AE33" s="365">
        <f t="shared" ca="1" si="9"/>
        <v>40.700000000000003</v>
      </c>
    </row>
    <row r="34" spans="1:31">
      <c r="A34" s="357" t="s">
        <v>532</v>
      </c>
      <c r="B34" s="407" t="s">
        <v>533</v>
      </c>
      <c r="C34" s="357">
        <v>7</v>
      </c>
      <c r="D34" s="358" t="s">
        <v>774</v>
      </c>
      <c r="E34" s="357" t="s">
        <v>43</v>
      </c>
      <c r="F34" s="357">
        <v>355</v>
      </c>
      <c r="G34" s="360">
        <f t="shared" ca="1" si="0"/>
        <v>33.491</v>
      </c>
      <c r="H34" s="360">
        <f t="shared" ca="1" si="0"/>
        <v>35.158000000000001</v>
      </c>
      <c r="I34" s="360">
        <f t="shared" ca="1" si="0"/>
        <v>36.918999999999997</v>
      </c>
      <c r="J34" s="360">
        <f t="shared" ca="1" si="0"/>
        <v>38.76</v>
      </c>
      <c r="K34" s="360">
        <f t="shared" ca="1" si="0"/>
        <v>40.701999999999998</v>
      </c>
      <c r="L34" s="437"/>
      <c r="M34" s="293" t="s">
        <v>588</v>
      </c>
      <c r="N34" s="289" t="str">
        <f t="shared" si="1"/>
        <v>59409C</v>
      </c>
      <c r="O34" s="361" t="str">
        <f t="shared" si="29"/>
        <v>154</v>
      </c>
      <c r="P34" s="290" t="str">
        <f t="shared" si="3"/>
        <v>Community Pet Case Coordinator</v>
      </c>
      <c r="Q34" s="362" cm="1">
        <f t="array" aca="1" ref="Q34" ca="1">ROUND(IF($M34="Y",VLOOKUP($N34,INDIRECT($N$2),Q$5,0)*INDIRECT($M$3),VLOOKUP($N34,INDIRECT($N$2),Q$5,0)),IF(LEFT($E34,1)="N",3,0))</f>
        <v>33.491</v>
      </c>
      <c r="R34" s="362" cm="1">
        <f t="array" aca="1" ref="R34" ca="1">ROUND(IF($M34="Y",VLOOKUP($N34,INDIRECT($N$2),R$5,0)*INDIRECT($M$3),VLOOKUP($N34,INDIRECT($N$2),R$5,0)),IF(LEFT($E34,1)="N",3,0))</f>
        <v>35.158000000000001</v>
      </c>
      <c r="S34" s="362" cm="1">
        <f t="array" aca="1" ref="S34" ca="1">ROUND(IF($M34="Y",VLOOKUP($N34,INDIRECT($N$2),S$5,0)*INDIRECT($M$3),VLOOKUP($N34,INDIRECT($N$2),S$5,0)),IF(LEFT($E34,1)="N",3,0))</f>
        <v>36.918999999999997</v>
      </c>
      <c r="T34" s="362" cm="1">
        <f t="array" aca="1" ref="T34" ca="1">ROUND(IF($M34="Y",VLOOKUP($N34,INDIRECT($N$2),T$5,0)*INDIRECT($M$3),VLOOKUP($N34,INDIRECT($N$2),T$5,0)),IF(LEFT($E34,1)="N",3,0))</f>
        <v>38.76</v>
      </c>
      <c r="U34" s="362" cm="1">
        <f t="array" aca="1" ref="U34" ca="1">ROUND(IF($M34="Y",VLOOKUP($N34,INDIRECT($N$2),U$5,0)*INDIRECT($M$3),VLOOKUP($N34,INDIRECT($N$2),U$5,0)),IF(LEFT($E34,1)="N",3,0))</f>
        <v>40.701999999999998</v>
      </c>
      <c r="W34" s="363" t="str">
        <f t="shared" si="11"/>
        <v>Y</v>
      </c>
      <c r="X34" s="313" t="str">
        <f>N34</f>
        <v>59409C</v>
      </c>
      <c r="Y34" s="364" t="str">
        <f t="shared" si="11"/>
        <v>154</v>
      </c>
      <c r="Z34" s="313" t="str">
        <f t="shared" si="11"/>
        <v>Community Pet Case Coordinator</v>
      </c>
      <c r="AA34" s="365">
        <f t="shared" ca="1" si="5"/>
        <v>33.491</v>
      </c>
      <c r="AB34" s="365">
        <f t="shared" ca="1" si="6"/>
        <v>35.158000000000001</v>
      </c>
      <c r="AC34" s="365">
        <f t="shared" ca="1" si="7"/>
        <v>36.918999999999997</v>
      </c>
      <c r="AD34" s="365">
        <f t="shared" ca="1" si="8"/>
        <v>38.76</v>
      </c>
      <c r="AE34" s="365">
        <f t="shared" ca="1" si="9"/>
        <v>40.701999999999998</v>
      </c>
    </row>
    <row r="35" spans="1:31">
      <c r="A35" s="357" t="s">
        <v>776</v>
      </c>
      <c r="B35" s="407" t="s">
        <v>777</v>
      </c>
      <c r="C35" s="357">
        <v>5</v>
      </c>
      <c r="D35" s="358" t="s">
        <v>386</v>
      </c>
      <c r="E35" s="357" t="s">
        <v>778</v>
      </c>
      <c r="F35" s="357">
        <v>230</v>
      </c>
      <c r="G35" s="360">
        <f t="shared" ref="G35" si="30">Q35</f>
        <v>24.312999999999999</v>
      </c>
      <c r="H35" s="360">
        <f t="shared" ref="H35" si="31">R35</f>
        <v>25.527000000000001</v>
      </c>
      <c r="I35" s="360">
        <f t="shared" ref="I35" si="32">S35</f>
        <v>26.805</v>
      </c>
      <c r="J35" s="360">
        <f t="shared" ref="J35" si="33">T35</f>
        <v>28.145</v>
      </c>
      <c r="K35" s="360">
        <f t="shared" ref="K35" si="34">U35</f>
        <v>29.553000000000001</v>
      </c>
      <c r="L35" s="437"/>
      <c r="M35" s="293" t="s">
        <v>588</v>
      </c>
      <c r="N35" s="289" t="str">
        <f t="shared" si="1"/>
        <v>53097C</v>
      </c>
      <c r="O35" s="361" t="str">
        <f t="shared" si="29"/>
        <v>N51</v>
      </c>
      <c r="P35" s="290" t="str">
        <f t="shared" si="3"/>
        <v>Community Safety Surveillance Dispatcher</v>
      </c>
      <c r="Q35" s="395">
        <v>24.312999999999999</v>
      </c>
      <c r="R35" s="395">
        <v>25.527000000000001</v>
      </c>
      <c r="S35" s="395">
        <v>26.805</v>
      </c>
      <c r="T35" s="395">
        <v>28.145</v>
      </c>
      <c r="U35" s="395">
        <v>29.553000000000001</v>
      </c>
      <c r="W35" s="363" t="str">
        <f t="shared" si="11"/>
        <v>Y</v>
      </c>
      <c r="X35" s="313" t="str">
        <f>N35</f>
        <v>53097C</v>
      </c>
      <c r="Y35" s="364" t="str">
        <f t="shared" si="11"/>
        <v>N51</v>
      </c>
      <c r="Z35" s="313" t="str">
        <f t="shared" si="11"/>
        <v>Community Safety Surveillance Dispatcher</v>
      </c>
      <c r="AA35" s="365">
        <f t="shared" ref="AA35" si="35">IF(LEFT($E35,1)="N",Q35,ROUNDUP(Q35/2080,3))</f>
        <v>24.312999999999999</v>
      </c>
      <c r="AB35" s="365">
        <f t="shared" ref="AB35" si="36">IF(LEFT($E35,1)="N",R35,ROUNDUP(R35/2080,3))</f>
        <v>25.527000000000001</v>
      </c>
      <c r="AC35" s="365">
        <f t="shared" ref="AC35" si="37">IF(LEFT($E35,1)="N",S35,ROUNDUP(S35/2080,3))</f>
        <v>26.805</v>
      </c>
      <c r="AD35" s="365">
        <f t="shared" ref="AD35" si="38">IF(LEFT($E35,1)="N",T35,ROUNDUP(T35/2080,3))</f>
        <v>28.145</v>
      </c>
      <c r="AE35" s="365">
        <f t="shared" ref="AE35" si="39">IF(LEFT($E35,1)="N",U35,ROUNDUP(U35/2080,3))</f>
        <v>29.553000000000001</v>
      </c>
    </row>
    <row r="36" spans="1:31">
      <c r="A36" s="357" t="s">
        <v>89</v>
      </c>
      <c r="B36" s="407" t="s">
        <v>91</v>
      </c>
      <c r="C36" s="357">
        <v>4</v>
      </c>
      <c r="D36" s="358" t="s">
        <v>90</v>
      </c>
      <c r="E36" s="357" t="s">
        <v>43</v>
      </c>
      <c r="F36" s="357">
        <v>198</v>
      </c>
      <c r="G36" s="360">
        <f t="shared" ca="1" si="0"/>
        <v>22.904</v>
      </c>
      <c r="H36" s="360">
        <f t="shared" ca="1" si="0"/>
        <v>24.05</v>
      </c>
      <c r="I36" s="360">
        <f t="shared" ca="1" si="0"/>
        <v>25.248999999999999</v>
      </c>
      <c r="J36" s="360">
        <f t="shared" ca="1" si="0"/>
        <v>26.510999999999999</v>
      </c>
      <c r="K36" s="360">
        <f t="shared" ca="1" si="0"/>
        <v>0</v>
      </c>
      <c r="L36" s="437"/>
      <c r="M36" s="293" t="s">
        <v>588</v>
      </c>
      <c r="N36" s="289" t="str">
        <f t="shared" si="1"/>
        <v>02350C</v>
      </c>
      <c r="O36" s="361" t="str">
        <f t="shared" si="29"/>
        <v>030</v>
      </c>
      <c r="P36" s="290" t="str">
        <f t="shared" si="3"/>
        <v xml:space="preserve">Community Service Officer </v>
      </c>
      <c r="Q36" s="362" cm="1">
        <f t="array" aca="1" ref="Q36" ca="1">ROUND(IF($M36="Y",VLOOKUP($N36,INDIRECT($N$2),Q$5,0)*INDIRECT($M$3),VLOOKUP($N36,INDIRECT($N$2),Q$5,0)),IF(LEFT($E36,1)="N",3,0))</f>
        <v>22.904</v>
      </c>
      <c r="R36" s="362" cm="1">
        <f t="array" aca="1" ref="R36" ca="1">ROUND(IF($M36="Y",VLOOKUP($N36,INDIRECT($N$2),R$5,0)*INDIRECT($M$3),VLOOKUP($N36,INDIRECT($N$2),R$5,0)),IF(LEFT($E36,1)="N",3,0))</f>
        <v>24.05</v>
      </c>
      <c r="S36" s="362" cm="1">
        <f t="array" aca="1" ref="S36" ca="1">ROUND(IF($M36="Y",VLOOKUP($N36,INDIRECT($N$2),S$5,0)*INDIRECT($M$3),VLOOKUP($N36,INDIRECT($N$2),S$5,0)),IF(LEFT($E36,1)="N",3,0))</f>
        <v>25.248999999999999</v>
      </c>
      <c r="T36" s="362" cm="1">
        <f t="array" aca="1" ref="T36" ca="1">ROUND(IF($M36="Y",VLOOKUP($N36,INDIRECT($N$2),T$5,0)*INDIRECT($M$3),VLOOKUP($N36,INDIRECT($N$2),T$5,0)),IF(LEFT($E36,1)="N",3,0))</f>
        <v>26.510999999999999</v>
      </c>
      <c r="U36" s="362" cm="1">
        <f t="array" aca="1" ref="U36" ca="1">ROUND(IF($M36="Y",VLOOKUP($N36,INDIRECT($N$2),U$5,0)*INDIRECT($M$3),VLOOKUP($N36,INDIRECT($N$2),U$5,0)),IF(LEFT($E36,1)="N",3,0))</f>
        <v>0</v>
      </c>
      <c r="W36" s="363" t="str">
        <f t="shared" si="11"/>
        <v>Y</v>
      </c>
      <c r="X36" s="313" t="str">
        <f t="shared" si="11"/>
        <v>02350C</v>
      </c>
      <c r="Y36" s="364" t="str">
        <f t="shared" si="11"/>
        <v>030</v>
      </c>
      <c r="Z36" s="313" t="str">
        <f t="shared" si="11"/>
        <v xml:space="preserve">Community Service Officer </v>
      </c>
      <c r="AA36" s="365">
        <f t="shared" ca="1" si="5"/>
        <v>22.904</v>
      </c>
      <c r="AB36" s="365">
        <f t="shared" ca="1" si="6"/>
        <v>24.05</v>
      </c>
      <c r="AC36" s="365">
        <f t="shared" ca="1" si="7"/>
        <v>25.248999999999999</v>
      </c>
      <c r="AD36" s="365">
        <f t="shared" ca="1" si="8"/>
        <v>26.510999999999999</v>
      </c>
      <c r="AE36" s="365">
        <f t="shared" ca="1" si="9"/>
        <v>0</v>
      </c>
    </row>
    <row r="37" spans="1:31">
      <c r="A37" s="357" t="s">
        <v>93</v>
      </c>
      <c r="B37" s="407" t="s">
        <v>765</v>
      </c>
      <c r="C37" s="357">
        <v>8</v>
      </c>
      <c r="D37" s="358" t="s">
        <v>747</v>
      </c>
      <c r="E37" s="357" t="s">
        <v>43</v>
      </c>
      <c r="F37" s="357">
        <v>393</v>
      </c>
      <c r="G37" s="360">
        <f t="shared" ca="1" si="0"/>
        <v>36.853000000000002</v>
      </c>
      <c r="H37" s="360">
        <f t="shared" ca="1" si="0"/>
        <v>38.695999999999998</v>
      </c>
      <c r="I37" s="360">
        <f t="shared" ca="1" si="0"/>
        <v>40.631999999999998</v>
      </c>
      <c r="J37" s="360">
        <f t="shared" ca="1" si="0"/>
        <v>42.664999999999999</v>
      </c>
      <c r="K37" s="360">
        <f t="shared" ca="1" si="0"/>
        <v>44.796999999999997</v>
      </c>
      <c r="L37" s="437"/>
      <c r="M37" s="293" t="s">
        <v>588</v>
      </c>
      <c r="N37" s="289" t="str">
        <f t="shared" si="1"/>
        <v>02355C</v>
      </c>
      <c r="O37" s="361" t="str">
        <f t="shared" si="29"/>
        <v>208</v>
      </c>
      <c r="P37" s="290" t="str">
        <f t="shared" si="3"/>
        <v>Complaint Investigation Officer I</v>
      </c>
      <c r="Q37" s="362" cm="1">
        <f t="array" aca="1" ref="Q37" ca="1">ROUND(IF($M37="Y",VLOOKUP($N37,INDIRECT($N$2),Q$5,0)*INDIRECT($M$3),VLOOKUP($N37,INDIRECT($N$2),Q$5,0)),IF(LEFT($E37,1)="N",3,0))</f>
        <v>36.853000000000002</v>
      </c>
      <c r="R37" s="362" cm="1">
        <f t="array" aca="1" ref="R37" ca="1">ROUND(IF($M37="Y",VLOOKUP($N37,INDIRECT($N$2),R$5,0)*INDIRECT($M$3),VLOOKUP($N37,INDIRECT($N$2),R$5,0)),IF(LEFT($E37,1)="N",3,0))</f>
        <v>38.695999999999998</v>
      </c>
      <c r="S37" s="362" cm="1">
        <f t="array" aca="1" ref="S37" ca="1">ROUND(IF($M37="Y",VLOOKUP($N37,INDIRECT($N$2),S$5,0)*INDIRECT($M$3),VLOOKUP($N37,INDIRECT($N$2),S$5,0)),IF(LEFT($E37,1)="N",3,0))</f>
        <v>40.631999999999998</v>
      </c>
      <c r="T37" s="362" cm="1">
        <f t="array" aca="1" ref="T37" ca="1">ROUND(IF($M37="Y",VLOOKUP($N37,INDIRECT($N$2),T$5,0)*INDIRECT($M$3),VLOOKUP($N37,INDIRECT($N$2),T$5,0)),IF(LEFT($E37,1)="N",3,0))</f>
        <v>42.664999999999999</v>
      </c>
      <c r="U37" s="362" cm="1">
        <f t="array" aca="1" ref="U37" ca="1">ROUND(IF($M37="Y",VLOOKUP($N37,INDIRECT($N$2),U$5,0)*INDIRECT($M$3),VLOOKUP($N37,INDIRECT($N$2),U$5,0)),IF(LEFT($E37,1)="N",3,0))</f>
        <v>44.796999999999997</v>
      </c>
      <c r="W37" s="363" t="str">
        <f t="shared" si="11"/>
        <v>Y</v>
      </c>
      <c r="X37" s="313" t="str">
        <f t="shared" si="11"/>
        <v>02355C</v>
      </c>
      <c r="Y37" s="364" t="str">
        <f t="shared" si="11"/>
        <v>208</v>
      </c>
      <c r="Z37" s="313" t="str">
        <f t="shared" si="11"/>
        <v>Complaint Investigation Officer I</v>
      </c>
      <c r="AA37" s="365">
        <f t="shared" ca="1" si="5"/>
        <v>36.853000000000002</v>
      </c>
      <c r="AB37" s="365">
        <f t="shared" ca="1" si="6"/>
        <v>38.695999999999998</v>
      </c>
      <c r="AC37" s="365">
        <f t="shared" ca="1" si="7"/>
        <v>40.631999999999998</v>
      </c>
      <c r="AD37" s="365">
        <f t="shared" ca="1" si="8"/>
        <v>42.664999999999999</v>
      </c>
      <c r="AE37" s="365">
        <f t="shared" ca="1" si="9"/>
        <v>44.796999999999997</v>
      </c>
    </row>
    <row r="38" spans="1:31">
      <c r="A38" s="368" t="s">
        <v>26</v>
      </c>
      <c r="B38" s="408" t="s">
        <v>28</v>
      </c>
      <c r="C38" s="368">
        <v>9</v>
      </c>
      <c r="D38" s="358" t="s">
        <v>27</v>
      </c>
      <c r="E38" s="368" t="s">
        <v>21</v>
      </c>
      <c r="F38" s="368">
        <v>420</v>
      </c>
      <c r="G38" s="360">
        <f t="shared" ca="1" si="0"/>
        <v>80179</v>
      </c>
      <c r="H38" s="360">
        <f t="shared" ca="1" si="0"/>
        <v>84188</v>
      </c>
      <c r="I38" s="360">
        <f t="shared" ca="1" si="0"/>
        <v>88397</v>
      </c>
      <c r="J38" s="360">
        <f t="shared" ca="1" si="0"/>
        <v>92816</v>
      </c>
      <c r="K38" s="360">
        <f t="shared" ca="1" si="0"/>
        <v>97458</v>
      </c>
      <c r="L38" s="437"/>
      <c r="M38" s="293" t="s">
        <v>588</v>
      </c>
      <c r="N38" s="289" t="str">
        <f t="shared" si="1"/>
        <v>05955C</v>
      </c>
      <c r="O38" s="361" t="str">
        <f t="shared" si="29"/>
        <v>95</v>
      </c>
      <c r="P38" s="290" t="str">
        <f t="shared" si="3"/>
        <v xml:space="preserve">Complaint Investigation Officer II </v>
      </c>
      <c r="Q38" s="362" cm="1">
        <f t="array" aca="1" ref="Q38" ca="1">ROUND(IF($M38="Y",VLOOKUP($N38,INDIRECT($N$2),Q$5,0)*INDIRECT($M$3),VLOOKUP($N38,INDIRECT($N$2),Q$5,0)),IF(LEFT($E38,1)="N",3,0))</f>
        <v>80179</v>
      </c>
      <c r="R38" s="362" cm="1">
        <f t="array" aca="1" ref="R38" ca="1">ROUND(IF($M38="Y",VLOOKUP($N38,INDIRECT($N$2),R$5,0)*INDIRECT($M$3),VLOOKUP($N38,INDIRECT($N$2),R$5,0)),IF(LEFT($E38,1)="N",3,0))</f>
        <v>84188</v>
      </c>
      <c r="S38" s="362" cm="1">
        <f t="array" aca="1" ref="S38" ca="1">ROUND(IF($M38="Y",VLOOKUP($N38,INDIRECT($N$2),S$5,0)*INDIRECT($M$3),VLOOKUP($N38,INDIRECT($N$2),S$5,0)),IF(LEFT($E38,1)="N",3,0))</f>
        <v>88397</v>
      </c>
      <c r="T38" s="362" cm="1">
        <f t="array" aca="1" ref="T38" ca="1">ROUND(IF($M38="Y",VLOOKUP($N38,INDIRECT($N$2),T$5,0)*INDIRECT($M$3),VLOOKUP($N38,INDIRECT($N$2),T$5,0)),IF(LEFT($E38,1)="N",3,0))</f>
        <v>92816</v>
      </c>
      <c r="U38" s="362" cm="1">
        <f t="array" aca="1" ref="U38" ca="1">ROUND(IF($M38="Y",VLOOKUP($N38,INDIRECT($N$2),U$5,0)*INDIRECT($M$3),VLOOKUP($N38,INDIRECT($N$2),U$5,0)),IF(LEFT($E38,1)="N",3,0))</f>
        <v>97458</v>
      </c>
      <c r="W38" s="363" t="str">
        <f t="shared" si="11"/>
        <v>Y</v>
      </c>
      <c r="X38" s="313" t="str">
        <f t="shared" si="11"/>
        <v>05955C</v>
      </c>
      <c r="Y38" s="364" t="str">
        <f t="shared" si="11"/>
        <v>95</v>
      </c>
      <c r="Z38" s="313" t="str">
        <f t="shared" si="11"/>
        <v xml:space="preserve">Complaint Investigation Officer II </v>
      </c>
      <c r="AA38" s="365">
        <f t="shared" ref="AA38:AA68" ca="1" si="40">IF(LEFT($E38,1)="N",Q38,ROUNDUP(Q38/2080,3))</f>
        <v>38.547999999999995</v>
      </c>
      <c r="AB38" s="365">
        <f t="shared" ref="AB38:AB68" ca="1" si="41">IF(LEFT($E38,1)="N",R38,ROUNDUP(R38/2080,3))</f>
        <v>40.475000000000001</v>
      </c>
      <c r="AC38" s="365">
        <f t="shared" ref="AC38:AC68" ca="1" si="42">IF(LEFT($E38,1)="N",S38,ROUNDUP(S38/2080,3))</f>
        <v>42.498999999999995</v>
      </c>
      <c r="AD38" s="365">
        <f t="shared" ref="AD38:AD68" ca="1" si="43">IF(LEFT($E38,1)="N",T38,ROUNDUP(T38/2080,3))</f>
        <v>44.623999999999995</v>
      </c>
      <c r="AE38" s="365">
        <f t="shared" ref="AE38:AE68" ca="1" si="44">IF(LEFT($E38,1)="N",U38,ROUNDUP(U38/2080,3))</f>
        <v>46.854999999999997</v>
      </c>
    </row>
    <row r="39" spans="1:31">
      <c r="A39" s="357" t="s">
        <v>96</v>
      </c>
      <c r="B39" s="407" t="s">
        <v>98</v>
      </c>
      <c r="C39" s="357">
        <v>4</v>
      </c>
      <c r="D39" s="358" t="s">
        <v>97</v>
      </c>
      <c r="E39" s="357" t="s">
        <v>43</v>
      </c>
      <c r="F39" s="357">
        <v>218</v>
      </c>
      <c r="G39" s="360">
        <f t="shared" ca="1" si="0"/>
        <v>23.16</v>
      </c>
      <c r="H39" s="360">
        <f t="shared" ca="1" si="0"/>
        <v>24.318000000000001</v>
      </c>
      <c r="I39" s="360">
        <f t="shared" ca="1" si="0"/>
        <v>25.533999999999999</v>
      </c>
      <c r="J39" s="360">
        <f t="shared" ca="1" si="0"/>
        <v>26.81</v>
      </c>
      <c r="K39" s="360">
        <f t="shared" ca="1" si="0"/>
        <v>28.151</v>
      </c>
      <c r="L39" s="437"/>
      <c r="M39" s="293" t="s">
        <v>588</v>
      </c>
      <c r="N39" s="289" t="str">
        <f t="shared" si="1"/>
        <v>02440C</v>
      </c>
      <c r="O39" s="361" t="str">
        <f t="shared" si="29"/>
        <v>033</v>
      </c>
      <c r="P39" s="290" t="str">
        <f t="shared" si="3"/>
        <v xml:space="preserve">Concierge Convention Center </v>
      </c>
      <c r="Q39" s="362" cm="1">
        <f t="array" aca="1" ref="Q39" ca="1">ROUND(IF($M39="Y",VLOOKUP($N39,INDIRECT($N$2),Q$5,0)*INDIRECT($M$3),VLOOKUP($N39,INDIRECT($N$2),Q$5,0)),IF(LEFT($E39,1)="N",3,0))</f>
        <v>23.16</v>
      </c>
      <c r="R39" s="362" cm="1">
        <f t="array" aca="1" ref="R39" ca="1">ROUND(IF($M39="Y",VLOOKUP($N39,INDIRECT($N$2),R$5,0)*INDIRECT($M$3),VLOOKUP($N39,INDIRECT($N$2),R$5,0)),IF(LEFT($E39,1)="N",3,0))</f>
        <v>24.318000000000001</v>
      </c>
      <c r="S39" s="362" cm="1">
        <f t="array" aca="1" ref="S39" ca="1">ROUND(IF($M39="Y",VLOOKUP($N39,INDIRECT($N$2),S$5,0)*INDIRECT($M$3),VLOOKUP($N39,INDIRECT($N$2),S$5,0)),IF(LEFT($E39,1)="N",3,0))</f>
        <v>25.533999999999999</v>
      </c>
      <c r="T39" s="362" cm="1">
        <f t="array" aca="1" ref="T39" ca="1">ROUND(IF($M39="Y",VLOOKUP($N39,INDIRECT($N$2),T$5,0)*INDIRECT($M$3),VLOOKUP($N39,INDIRECT($N$2),T$5,0)),IF(LEFT($E39,1)="N",3,0))</f>
        <v>26.81</v>
      </c>
      <c r="U39" s="362" cm="1">
        <f t="array" aca="1" ref="U39" ca="1">ROUND(IF($M39="Y",VLOOKUP($N39,INDIRECT($N$2),U$5,0)*INDIRECT($M$3),VLOOKUP($N39,INDIRECT($N$2),U$5,0)),IF(LEFT($E39,1)="N",3,0))</f>
        <v>28.151</v>
      </c>
      <c r="W39" s="363" t="str">
        <f t="shared" si="11"/>
        <v>Y</v>
      </c>
      <c r="X39" s="313" t="str">
        <f t="shared" si="11"/>
        <v>02440C</v>
      </c>
      <c r="Y39" s="364" t="str">
        <f t="shared" si="11"/>
        <v>033</v>
      </c>
      <c r="Z39" s="313" t="str">
        <f t="shared" si="11"/>
        <v xml:space="preserve">Concierge Convention Center </v>
      </c>
      <c r="AA39" s="365">
        <f t="shared" ca="1" si="40"/>
        <v>23.16</v>
      </c>
      <c r="AB39" s="365">
        <f t="shared" ca="1" si="41"/>
        <v>24.318000000000001</v>
      </c>
      <c r="AC39" s="365">
        <f t="shared" ca="1" si="42"/>
        <v>25.533999999999999</v>
      </c>
      <c r="AD39" s="365">
        <f t="shared" ca="1" si="43"/>
        <v>26.81</v>
      </c>
      <c r="AE39" s="365">
        <f t="shared" ca="1" si="44"/>
        <v>28.151</v>
      </c>
    </row>
    <row r="40" spans="1:31">
      <c r="A40" s="357" t="s">
        <v>99</v>
      </c>
      <c r="B40" s="407" t="s">
        <v>100</v>
      </c>
      <c r="C40" s="357">
        <v>8</v>
      </c>
      <c r="D40" s="358" t="s">
        <v>747</v>
      </c>
      <c r="E40" s="357" t="s">
        <v>43</v>
      </c>
      <c r="F40" s="357">
        <v>393</v>
      </c>
      <c r="G40" s="360">
        <f t="shared" ref="G40:G70" ca="1" si="45">Q40</f>
        <v>36.853000000000002</v>
      </c>
      <c r="H40" s="360">
        <f t="shared" ref="H40:H70" ca="1" si="46">R40</f>
        <v>38.695999999999998</v>
      </c>
      <c r="I40" s="360">
        <f t="shared" ref="I40:I70" ca="1" si="47">S40</f>
        <v>40.631999999999998</v>
      </c>
      <c r="J40" s="360">
        <f t="shared" ref="J40:J70" ca="1" si="48">T40</f>
        <v>42.664999999999999</v>
      </c>
      <c r="K40" s="360">
        <f t="shared" ref="K40:K70" ca="1" si="49">U40</f>
        <v>44.796999999999997</v>
      </c>
      <c r="L40" s="437"/>
      <c r="M40" s="293" t="s">
        <v>588</v>
      </c>
      <c r="N40" s="289" t="str">
        <f t="shared" ref="N40:N71" si="50">A40</f>
        <v>02627C</v>
      </c>
      <c r="O40" s="361" t="str">
        <f t="shared" si="29"/>
        <v>208</v>
      </c>
      <c r="P40" s="290" t="str">
        <f t="shared" ref="P40:P71" si="51">B40</f>
        <v xml:space="preserve">Contract Compliance Officer </v>
      </c>
      <c r="Q40" s="362" cm="1">
        <f t="array" aca="1" ref="Q40" ca="1">ROUND(IF($M40="Y",VLOOKUP($N40,INDIRECT($N$2),Q$5,0)*INDIRECT($M$3),VLOOKUP($N40,INDIRECT($N$2),Q$5,0)),IF(LEFT($E40,1)="N",3,0))</f>
        <v>36.853000000000002</v>
      </c>
      <c r="R40" s="362" cm="1">
        <f t="array" aca="1" ref="R40" ca="1">ROUND(IF($M40="Y",VLOOKUP($N40,INDIRECT($N$2),R$5,0)*INDIRECT($M$3),VLOOKUP($N40,INDIRECT($N$2),R$5,0)),IF(LEFT($E40,1)="N",3,0))</f>
        <v>38.695999999999998</v>
      </c>
      <c r="S40" s="362" cm="1">
        <f t="array" aca="1" ref="S40" ca="1">ROUND(IF($M40="Y",VLOOKUP($N40,INDIRECT($N$2),S$5,0)*INDIRECT($M$3),VLOOKUP($N40,INDIRECT($N$2),S$5,0)),IF(LEFT($E40,1)="N",3,0))</f>
        <v>40.631999999999998</v>
      </c>
      <c r="T40" s="362" cm="1">
        <f t="array" aca="1" ref="T40" ca="1">ROUND(IF($M40="Y",VLOOKUP($N40,INDIRECT($N$2),T$5,0)*INDIRECT($M$3),VLOOKUP($N40,INDIRECT($N$2),T$5,0)),IF(LEFT($E40,1)="N",3,0))</f>
        <v>42.664999999999999</v>
      </c>
      <c r="U40" s="362" cm="1">
        <f t="array" aca="1" ref="U40" ca="1">ROUND(IF($M40="Y",VLOOKUP($N40,INDIRECT($N$2),U$5,0)*INDIRECT($M$3),VLOOKUP($N40,INDIRECT($N$2),U$5,0)),IF(LEFT($E40,1)="N",3,0))</f>
        <v>44.796999999999997</v>
      </c>
      <c r="W40" s="363" t="str">
        <f t="shared" si="11"/>
        <v>Y</v>
      </c>
      <c r="X40" s="313" t="str">
        <f t="shared" si="11"/>
        <v>02627C</v>
      </c>
      <c r="Y40" s="364" t="str">
        <f t="shared" si="11"/>
        <v>208</v>
      </c>
      <c r="Z40" s="313" t="str">
        <f t="shared" si="11"/>
        <v xml:space="preserve">Contract Compliance Officer </v>
      </c>
      <c r="AA40" s="365">
        <f t="shared" ca="1" si="40"/>
        <v>36.853000000000002</v>
      </c>
      <c r="AB40" s="365">
        <f t="shared" ca="1" si="41"/>
        <v>38.695999999999998</v>
      </c>
      <c r="AC40" s="365">
        <f t="shared" ca="1" si="42"/>
        <v>40.631999999999998</v>
      </c>
      <c r="AD40" s="365">
        <f t="shared" ca="1" si="43"/>
        <v>42.664999999999999</v>
      </c>
      <c r="AE40" s="365">
        <f t="shared" ca="1" si="44"/>
        <v>44.796999999999997</v>
      </c>
    </row>
    <row r="41" spans="1:31">
      <c r="A41" s="357" t="s">
        <v>486</v>
      </c>
      <c r="B41" s="407" t="s">
        <v>484</v>
      </c>
      <c r="C41" s="357">
        <v>8</v>
      </c>
      <c r="D41" s="358" t="s">
        <v>94</v>
      </c>
      <c r="E41" s="357" t="s">
        <v>43</v>
      </c>
      <c r="F41" s="357">
        <v>375</v>
      </c>
      <c r="G41" s="360">
        <f t="shared" ca="1" si="45"/>
        <v>35.139000000000003</v>
      </c>
      <c r="H41" s="360">
        <f t="shared" ca="1" si="46"/>
        <v>36.896000000000001</v>
      </c>
      <c r="I41" s="360">
        <f t="shared" ca="1" si="47"/>
        <v>38.741</v>
      </c>
      <c r="J41" s="360">
        <f t="shared" ca="1" si="48"/>
        <v>40.677999999999997</v>
      </c>
      <c r="K41" s="360">
        <f t="shared" ca="1" si="49"/>
        <v>42.713999999999999</v>
      </c>
      <c r="L41" s="437"/>
      <c r="M41" s="293" t="s">
        <v>588</v>
      </c>
      <c r="N41" s="289" t="str">
        <f t="shared" si="50"/>
        <v>04950C</v>
      </c>
      <c r="O41" s="361" t="str">
        <f t="shared" si="29"/>
        <v>099</v>
      </c>
      <c r="P41" s="290" t="str">
        <f t="shared" si="51"/>
        <v>Coordinator Water Pumping Stations</v>
      </c>
      <c r="Q41" s="362" cm="1">
        <f t="array" aca="1" ref="Q41" ca="1">ROUND(IF($M41="Y",VLOOKUP($N41,INDIRECT($N$2),Q$5,0)*INDIRECT($M$3),VLOOKUP($N41,INDIRECT($N$2),Q$5,0)),IF(LEFT($E41,1)="N",3,0))</f>
        <v>35.139000000000003</v>
      </c>
      <c r="R41" s="362" cm="1">
        <f t="array" aca="1" ref="R41" ca="1">ROUND(IF($M41="Y",VLOOKUP($N41,INDIRECT($N$2),R$5,0)*INDIRECT($M$3),VLOOKUP($N41,INDIRECT($N$2),R$5,0)),IF(LEFT($E41,1)="N",3,0))</f>
        <v>36.896000000000001</v>
      </c>
      <c r="S41" s="362" cm="1">
        <f t="array" aca="1" ref="S41" ca="1">ROUND(IF($M41="Y",VLOOKUP($N41,INDIRECT($N$2),S$5,0)*INDIRECT($M$3),VLOOKUP($N41,INDIRECT($N$2),S$5,0)),IF(LEFT($E41,1)="N",3,0))</f>
        <v>38.741</v>
      </c>
      <c r="T41" s="362" cm="1">
        <f t="array" aca="1" ref="T41" ca="1">ROUND(IF($M41="Y",VLOOKUP($N41,INDIRECT($N$2),T$5,0)*INDIRECT($M$3),VLOOKUP($N41,INDIRECT($N$2),T$5,0)),IF(LEFT($E41,1)="N",3,0))</f>
        <v>40.677999999999997</v>
      </c>
      <c r="U41" s="362" cm="1">
        <f t="array" aca="1" ref="U41" ca="1">ROUND(IF($M41="Y",VLOOKUP($N41,INDIRECT($N$2),U$5,0)*INDIRECT($M$3),VLOOKUP($N41,INDIRECT($N$2),U$5,0)),IF(LEFT($E41,1)="N",3,0))</f>
        <v>42.713999999999999</v>
      </c>
      <c r="W41" s="363" t="str">
        <f t="shared" si="11"/>
        <v>Y</v>
      </c>
      <c r="X41" s="313" t="str">
        <f t="shared" si="11"/>
        <v>04950C</v>
      </c>
      <c r="Y41" s="364" t="str">
        <f t="shared" si="11"/>
        <v>099</v>
      </c>
      <c r="Z41" s="313" t="str">
        <f t="shared" si="11"/>
        <v>Coordinator Water Pumping Stations</v>
      </c>
      <c r="AA41" s="365">
        <f t="shared" ca="1" si="40"/>
        <v>35.139000000000003</v>
      </c>
      <c r="AB41" s="365">
        <f t="shared" ca="1" si="41"/>
        <v>36.896000000000001</v>
      </c>
      <c r="AC41" s="365">
        <f t="shared" ca="1" si="42"/>
        <v>38.741</v>
      </c>
      <c r="AD41" s="365">
        <f t="shared" ca="1" si="43"/>
        <v>40.677999999999997</v>
      </c>
      <c r="AE41" s="365">
        <f t="shared" ca="1" si="44"/>
        <v>42.713999999999999</v>
      </c>
    </row>
    <row r="42" spans="1:31">
      <c r="A42" s="357" t="s">
        <v>104</v>
      </c>
      <c r="B42" s="407" t="s">
        <v>106</v>
      </c>
      <c r="C42" s="357">
        <v>6</v>
      </c>
      <c r="D42" s="358" t="s">
        <v>105</v>
      </c>
      <c r="E42" s="357" t="s">
        <v>43</v>
      </c>
      <c r="F42" s="357">
        <v>280</v>
      </c>
      <c r="G42" s="360">
        <f t="shared" ca="1" si="45"/>
        <v>27.760999999999999</v>
      </c>
      <c r="H42" s="360">
        <f t="shared" ca="1" si="46"/>
        <v>29.151</v>
      </c>
      <c r="I42" s="360">
        <f t="shared" ca="1" si="47"/>
        <v>30.606000000000002</v>
      </c>
      <c r="J42" s="360">
        <f t="shared" ca="1" si="48"/>
        <v>32.139000000000003</v>
      </c>
      <c r="K42" s="360">
        <f t="shared" ca="1" si="49"/>
        <v>33.744999999999997</v>
      </c>
      <c r="L42" s="437"/>
      <c r="M42" s="293" t="s">
        <v>588</v>
      </c>
      <c r="N42" s="289" t="str">
        <f t="shared" si="50"/>
        <v>02740C</v>
      </c>
      <c r="O42" s="361" t="str">
        <f t="shared" si="29"/>
        <v>076</v>
      </c>
      <c r="P42" s="290" t="str">
        <f t="shared" si="51"/>
        <v>Council Information Spec</v>
      </c>
      <c r="Q42" s="362" cm="1">
        <f t="array" aca="1" ref="Q42" ca="1">ROUND(IF($M42="Y",VLOOKUP($N42,INDIRECT($N$2),Q$5,0)*INDIRECT($M$3),VLOOKUP($N42,INDIRECT($N$2),Q$5,0)),IF(LEFT($E42,1)="N",3,0))</f>
        <v>27.760999999999999</v>
      </c>
      <c r="R42" s="362" cm="1">
        <f t="array" aca="1" ref="R42" ca="1">ROUND(IF($M42="Y",VLOOKUP($N42,INDIRECT($N$2),R$5,0)*INDIRECT($M$3),VLOOKUP($N42,INDIRECT($N$2),R$5,0)),IF(LEFT($E42,1)="N",3,0))</f>
        <v>29.151</v>
      </c>
      <c r="S42" s="362" cm="1">
        <f t="array" aca="1" ref="S42" ca="1">ROUND(IF($M42="Y",VLOOKUP($N42,INDIRECT($N$2),S$5,0)*INDIRECT($M$3),VLOOKUP($N42,INDIRECT($N$2),S$5,0)),IF(LEFT($E42,1)="N",3,0))</f>
        <v>30.606000000000002</v>
      </c>
      <c r="T42" s="362" cm="1">
        <f t="array" aca="1" ref="T42" ca="1">ROUND(IF($M42="Y",VLOOKUP($N42,INDIRECT($N$2),T$5,0)*INDIRECT($M$3),VLOOKUP($N42,INDIRECT($N$2),T$5,0)),IF(LEFT($E42,1)="N",3,0))</f>
        <v>32.139000000000003</v>
      </c>
      <c r="U42" s="362" cm="1">
        <f t="array" aca="1" ref="U42" ca="1">ROUND(IF($M42="Y",VLOOKUP($N42,INDIRECT($N$2),U$5,0)*INDIRECT($M$3),VLOOKUP($N42,INDIRECT($N$2),U$5,0)),IF(LEFT($E42,1)="N",3,0))</f>
        <v>33.744999999999997</v>
      </c>
      <c r="W42" s="363" t="str">
        <f t="shared" si="11"/>
        <v>Y</v>
      </c>
      <c r="X42" s="313" t="str">
        <f t="shared" si="11"/>
        <v>02740C</v>
      </c>
      <c r="Y42" s="364" t="str">
        <f t="shared" si="11"/>
        <v>076</v>
      </c>
      <c r="Z42" s="313" t="str">
        <f t="shared" si="11"/>
        <v>Council Information Spec</v>
      </c>
      <c r="AA42" s="365">
        <f t="shared" ca="1" si="40"/>
        <v>27.760999999999999</v>
      </c>
      <c r="AB42" s="365">
        <f t="shared" ca="1" si="41"/>
        <v>29.151</v>
      </c>
      <c r="AC42" s="365">
        <f t="shared" ca="1" si="42"/>
        <v>30.606000000000002</v>
      </c>
      <c r="AD42" s="365">
        <f t="shared" ca="1" si="43"/>
        <v>32.139000000000003</v>
      </c>
      <c r="AE42" s="365">
        <f t="shared" ca="1" si="44"/>
        <v>33.744999999999997</v>
      </c>
    </row>
    <row r="43" spans="1:31">
      <c r="A43" s="368" t="s">
        <v>29</v>
      </c>
      <c r="B43" s="408" t="s">
        <v>30</v>
      </c>
      <c r="C43" s="368">
        <v>9</v>
      </c>
      <c r="D43" s="358" t="s">
        <v>20</v>
      </c>
      <c r="E43" s="368" t="s">
        <v>21</v>
      </c>
      <c r="F43" s="368">
        <v>413</v>
      </c>
      <c r="G43" s="360">
        <f t="shared" ca="1" si="45"/>
        <v>79931</v>
      </c>
      <c r="H43" s="360">
        <f t="shared" ca="1" si="46"/>
        <v>83929</v>
      </c>
      <c r="I43" s="360">
        <f t="shared" ca="1" si="47"/>
        <v>88125</v>
      </c>
      <c r="J43" s="360">
        <f t="shared" ca="1" si="48"/>
        <v>92531</v>
      </c>
      <c r="K43" s="360">
        <f t="shared" ca="1" si="49"/>
        <v>97159</v>
      </c>
      <c r="L43" s="437"/>
      <c r="M43" s="293" t="s">
        <v>588</v>
      </c>
      <c r="N43" s="289" t="str">
        <f t="shared" si="50"/>
        <v>52730C</v>
      </c>
      <c r="O43" s="361" t="str">
        <f t="shared" si="29"/>
        <v>120</v>
      </c>
      <c r="P43" s="290" t="str">
        <f t="shared" si="51"/>
        <v xml:space="preserve">CPED Project Coordinator </v>
      </c>
      <c r="Q43" s="362" cm="1">
        <f t="array" aca="1" ref="Q43" ca="1">ROUND(IF($M43="Y",VLOOKUP($N43,INDIRECT($N$2),Q$5,0)*INDIRECT($M$3),VLOOKUP($N43,INDIRECT($N$2),Q$5,0)),IF(LEFT($E43,1)="N",3,0))</f>
        <v>79931</v>
      </c>
      <c r="R43" s="362" cm="1">
        <f t="array" aca="1" ref="R43" ca="1">ROUND(IF($M43="Y",VLOOKUP($N43,INDIRECT($N$2),R$5,0)*INDIRECT($M$3),VLOOKUP($N43,INDIRECT($N$2),R$5,0)),IF(LEFT($E43,1)="N",3,0))</f>
        <v>83929</v>
      </c>
      <c r="S43" s="362" cm="1">
        <f t="array" aca="1" ref="S43" ca="1">ROUND(IF($M43="Y",VLOOKUP($N43,INDIRECT($N$2),S$5,0)*INDIRECT($M$3),VLOOKUP($N43,INDIRECT($N$2),S$5,0)),IF(LEFT($E43,1)="N",3,0))</f>
        <v>88125</v>
      </c>
      <c r="T43" s="362" cm="1">
        <f t="array" aca="1" ref="T43" ca="1">ROUND(IF($M43="Y",VLOOKUP($N43,INDIRECT($N$2),T$5,0)*INDIRECT($M$3),VLOOKUP($N43,INDIRECT($N$2),T$5,0)),IF(LEFT($E43,1)="N",3,0))</f>
        <v>92531</v>
      </c>
      <c r="U43" s="362" cm="1">
        <f t="array" aca="1" ref="U43" ca="1">ROUND(IF($M43="Y",VLOOKUP($N43,INDIRECT($N$2),U$5,0)*INDIRECT($M$3),VLOOKUP($N43,INDIRECT($N$2),U$5,0)),IF(LEFT($E43,1)="N",3,0))</f>
        <v>97159</v>
      </c>
      <c r="W43" s="363" t="str">
        <f t="shared" si="11"/>
        <v>Y</v>
      </c>
      <c r="X43" s="313" t="str">
        <f t="shared" si="11"/>
        <v>52730C</v>
      </c>
      <c r="Y43" s="364" t="str">
        <f t="shared" si="11"/>
        <v>120</v>
      </c>
      <c r="Z43" s="313" t="str">
        <f t="shared" si="11"/>
        <v xml:space="preserve">CPED Project Coordinator </v>
      </c>
      <c r="AA43" s="365">
        <f t="shared" ca="1" si="40"/>
        <v>38.428999999999995</v>
      </c>
      <c r="AB43" s="365">
        <f t="shared" ca="1" si="41"/>
        <v>40.350999999999999</v>
      </c>
      <c r="AC43" s="365">
        <f t="shared" ca="1" si="42"/>
        <v>42.367999999999995</v>
      </c>
      <c r="AD43" s="365">
        <f t="shared" ca="1" si="43"/>
        <v>44.486999999999995</v>
      </c>
      <c r="AE43" s="365">
        <f t="shared" ca="1" si="44"/>
        <v>46.711999999999996</v>
      </c>
    </row>
    <row r="44" spans="1:31">
      <c r="A44" s="357" t="s">
        <v>107</v>
      </c>
      <c r="B44" s="407" t="s">
        <v>109</v>
      </c>
      <c r="C44" s="357">
        <v>7</v>
      </c>
      <c r="D44" s="358" t="s">
        <v>108</v>
      </c>
      <c r="E44" s="357" t="s">
        <v>43</v>
      </c>
      <c r="F44" s="357">
        <v>343</v>
      </c>
      <c r="G44" s="360">
        <f t="shared" ca="1" si="45"/>
        <v>32.307000000000002</v>
      </c>
      <c r="H44" s="360">
        <f t="shared" ca="1" si="46"/>
        <v>33.923999999999999</v>
      </c>
      <c r="I44" s="360">
        <f t="shared" ca="1" si="47"/>
        <v>35.619</v>
      </c>
      <c r="J44" s="360">
        <f t="shared" ca="1" si="48"/>
        <v>37.4</v>
      </c>
      <c r="K44" s="360">
        <f t="shared" ca="1" si="49"/>
        <v>39.271999999999998</v>
      </c>
      <c r="L44" s="437"/>
      <c r="M44" s="293" t="s">
        <v>588</v>
      </c>
      <c r="N44" s="289" t="str">
        <f t="shared" si="50"/>
        <v>02775C</v>
      </c>
      <c r="O44" s="361" t="str">
        <f t="shared" si="29"/>
        <v>105</v>
      </c>
      <c r="P44" s="290" t="str">
        <f t="shared" si="51"/>
        <v xml:space="preserve">Crime Prevention Specialist </v>
      </c>
      <c r="Q44" s="362" cm="1">
        <f t="array" aca="1" ref="Q44" ca="1">ROUND(IF($M44="Y",VLOOKUP($N44,INDIRECT($N$2),Q$5,0)*INDIRECT($M$3),VLOOKUP($N44,INDIRECT($N$2),Q$5,0)),IF(LEFT($E44,1)="N",3,0))</f>
        <v>32.307000000000002</v>
      </c>
      <c r="R44" s="362" cm="1">
        <f t="array" aca="1" ref="R44" ca="1">ROUND(IF($M44="Y",VLOOKUP($N44,INDIRECT($N$2),R$5,0)*INDIRECT($M$3),VLOOKUP($N44,INDIRECT($N$2),R$5,0)),IF(LEFT($E44,1)="N",3,0))</f>
        <v>33.923999999999999</v>
      </c>
      <c r="S44" s="362" cm="1">
        <f t="array" aca="1" ref="S44" ca="1">ROUND(IF($M44="Y",VLOOKUP($N44,INDIRECT($N$2),S$5,0)*INDIRECT($M$3),VLOOKUP($N44,INDIRECT($N$2),S$5,0)),IF(LEFT($E44,1)="N",3,0))</f>
        <v>35.619</v>
      </c>
      <c r="T44" s="362" cm="1">
        <f t="array" aca="1" ref="T44" ca="1">ROUND(IF($M44="Y",VLOOKUP($N44,INDIRECT($N$2),T$5,0)*INDIRECT($M$3),VLOOKUP($N44,INDIRECT($N$2),T$5,0)),IF(LEFT($E44,1)="N",3,0))</f>
        <v>37.4</v>
      </c>
      <c r="U44" s="362" cm="1">
        <f t="array" aca="1" ref="U44" ca="1">ROUND(IF($M44="Y",VLOOKUP($N44,INDIRECT($N$2),U$5,0)*INDIRECT($M$3),VLOOKUP($N44,INDIRECT($N$2),U$5,0)),IF(LEFT($E44,1)="N",3,0))</f>
        <v>39.271999999999998</v>
      </c>
      <c r="W44" s="363" t="str">
        <f t="shared" si="11"/>
        <v>Y</v>
      </c>
      <c r="X44" s="313" t="str">
        <f t="shared" si="11"/>
        <v>02775C</v>
      </c>
      <c r="Y44" s="364" t="str">
        <f t="shared" si="11"/>
        <v>105</v>
      </c>
      <c r="Z44" s="313" t="str">
        <f t="shared" si="11"/>
        <v xml:space="preserve">Crime Prevention Specialist </v>
      </c>
      <c r="AA44" s="365">
        <f t="shared" ca="1" si="40"/>
        <v>32.307000000000002</v>
      </c>
      <c r="AB44" s="365">
        <f t="shared" ca="1" si="41"/>
        <v>33.923999999999999</v>
      </c>
      <c r="AC44" s="365">
        <f t="shared" ca="1" si="42"/>
        <v>35.619</v>
      </c>
      <c r="AD44" s="365">
        <f t="shared" ca="1" si="43"/>
        <v>37.4</v>
      </c>
      <c r="AE44" s="365">
        <f t="shared" ca="1" si="44"/>
        <v>39.271999999999998</v>
      </c>
    </row>
    <row r="45" spans="1:31">
      <c r="A45" s="357" t="s">
        <v>115</v>
      </c>
      <c r="B45" s="407" t="s">
        <v>667</v>
      </c>
      <c r="C45" s="357">
        <v>5</v>
      </c>
      <c r="D45" s="358" t="s">
        <v>76</v>
      </c>
      <c r="E45" s="357" t="s">
        <v>43</v>
      </c>
      <c r="F45" s="357">
        <v>268</v>
      </c>
      <c r="G45" s="360">
        <f t="shared" ca="1" si="45"/>
        <v>26.626999999999999</v>
      </c>
      <c r="H45" s="360">
        <f t="shared" ca="1" si="46"/>
        <v>27.960999999999999</v>
      </c>
      <c r="I45" s="360">
        <f t="shared" ca="1" si="47"/>
        <v>29.356999999999999</v>
      </c>
      <c r="J45" s="360">
        <f t="shared" ca="1" si="48"/>
        <v>30.824999999999999</v>
      </c>
      <c r="K45" s="360">
        <f t="shared" ca="1" si="49"/>
        <v>32.366999999999997</v>
      </c>
      <c r="L45" s="437"/>
      <c r="M45" s="293" t="s">
        <v>588</v>
      </c>
      <c r="N45" s="289" t="str">
        <f t="shared" si="50"/>
        <v>02850C</v>
      </c>
      <c r="O45" s="361" t="str">
        <f t="shared" si="29"/>
        <v>060</v>
      </c>
      <c r="P45" s="290" t="str">
        <f t="shared" si="51"/>
        <v xml:space="preserve">Customer Service Representative I </v>
      </c>
      <c r="Q45" s="362" cm="1">
        <f t="array" aca="1" ref="Q45" ca="1">ROUND(IF($M45="Y",VLOOKUP($N45,INDIRECT($N$2),Q$5,0)*INDIRECT($M$3),VLOOKUP($N45,INDIRECT($N$2),Q$5,0)),IF(LEFT($E45,1)="N",3,0))</f>
        <v>26.626999999999999</v>
      </c>
      <c r="R45" s="362" cm="1">
        <f t="array" aca="1" ref="R45" ca="1">ROUND(IF($M45="Y",VLOOKUP($N45,INDIRECT($N$2),R$5,0)*INDIRECT($M$3),VLOOKUP($N45,INDIRECT($N$2),R$5,0)),IF(LEFT($E45,1)="N",3,0))</f>
        <v>27.960999999999999</v>
      </c>
      <c r="S45" s="362" cm="1">
        <f t="array" aca="1" ref="S45" ca="1">ROUND(IF($M45="Y",VLOOKUP($N45,INDIRECT($N$2),S$5,0)*INDIRECT($M$3),VLOOKUP($N45,INDIRECT($N$2),S$5,0)),IF(LEFT($E45,1)="N",3,0))</f>
        <v>29.356999999999999</v>
      </c>
      <c r="T45" s="362" cm="1">
        <f t="array" aca="1" ref="T45" ca="1">ROUND(IF($M45="Y",VLOOKUP($N45,INDIRECT($N$2),T$5,0)*INDIRECT($M$3),VLOOKUP($N45,INDIRECT($N$2),T$5,0)),IF(LEFT($E45,1)="N",3,0))</f>
        <v>30.824999999999999</v>
      </c>
      <c r="U45" s="362" cm="1">
        <f t="array" aca="1" ref="U45" ca="1">ROUND(IF($M45="Y",VLOOKUP($N45,INDIRECT($N$2),U$5,0)*INDIRECT($M$3),VLOOKUP($N45,INDIRECT($N$2),U$5,0)),IF(LEFT($E45,1)="N",3,0))</f>
        <v>32.366999999999997</v>
      </c>
      <c r="W45" s="363" t="str">
        <f t="shared" si="11"/>
        <v>Y</v>
      </c>
      <c r="X45" s="313" t="str">
        <f t="shared" si="11"/>
        <v>02850C</v>
      </c>
      <c r="Y45" s="364" t="str">
        <f t="shared" si="11"/>
        <v>060</v>
      </c>
      <c r="Z45" s="313" t="str">
        <f t="shared" si="11"/>
        <v xml:space="preserve">Customer Service Representative I </v>
      </c>
      <c r="AA45" s="365">
        <f t="shared" ca="1" si="40"/>
        <v>26.626999999999999</v>
      </c>
      <c r="AB45" s="365">
        <f t="shared" ca="1" si="41"/>
        <v>27.960999999999999</v>
      </c>
      <c r="AC45" s="365">
        <f t="shared" ca="1" si="42"/>
        <v>29.356999999999999</v>
      </c>
      <c r="AD45" s="365">
        <f t="shared" ca="1" si="43"/>
        <v>30.824999999999999</v>
      </c>
      <c r="AE45" s="365">
        <f t="shared" ca="1" si="44"/>
        <v>32.366999999999997</v>
      </c>
    </row>
    <row r="46" spans="1:31">
      <c r="A46" s="357" t="s">
        <v>117</v>
      </c>
      <c r="B46" s="407" t="s">
        <v>668</v>
      </c>
      <c r="C46" s="357">
        <v>6</v>
      </c>
      <c r="D46" s="358" t="s">
        <v>118</v>
      </c>
      <c r="E46" s="357" t="s">
        <v>43</v>
      </c>
      <c r="F46" s="357">
        <v>295</v>
      </c>
      <c r="G46" s="360">
        <f t="shared" ca="1" si="45"/>
        <v>28.89</v>
      </c>
      <c r="H46" s="360">
        <f t="shared" ca="1" si="46"/>
        <v>30.332999999999998</v>
      </c>
      <c r="I46" s="360">
        <f t="shared" ca="1" si="47"/>
        <v>31.85</v>
      </c>
      <c r="J46" s="360">
        <f t="shared" ca="1" si="48"/>
        <v>33.444000000000003</v>
      </c>
      <c r="K46" s="360">
        <f t="shared" ca="1" si="49"/>
        <v>35.113999999999997</v>
      </c>
      <c r="L46" s="437"/>
      <c r="M46" s="293" t="s">
        <v>588</v>
      </c>
      <c r="N46" s="289" t="str">
        <f t="shared" si="50"/>
        <v>02860C</v>
      </c>
      <c r="O46" s="361" t="str">
        <f t="shared" si="29"/>
        <v>067</v>
      </c>
      <c r="P46" s="290" t="str">
        <f t="shared" si="51"/>
        <v xml:space="preserve">Customer Service Representative II </v>
      </c>
      <c r="Q46" s="362" cm="1">
        <f t="array" aca="1" ref="Q46" ca="1">ROUND(IF($M46="Y",VLOOKUP($N46,INDIRECT($N$2),Q$5,0)*INDIRECT($M$3),VLOOKUP($N46,INDIRECT($N$2),Q$5,0)),IF(LEFT($E46,1)="N",3,0))</f>
        <v>28.89</v>
      </c>
      <c r="R46" s="362" cm="1">
        <f t="array" aca="1" ref="R46" ca="1">ROUND(IF($M46="Y",VLOOKUP($N46,INDIRECT($N$2),R$5,0)*INDIRECT($M$3),VLOOKUP($N46,INDIRECT($N$2),R$5,0)),IF(LEFT($E46,1)="N",3,0))</f>
        <v>30.332999999999998</v>
      </c>
      <c r="S46" s="362" cm="1">
        <f t="array" aca="1" ref="S46" ca="1">ROUND(IF($M46="Y",VLOOKUP($N46,INDIRECT($N$2),S$5,0)*INDIRECT($M$3),VLOOKUP($N46,INDIRECT($N$2),S$5,0)),IF(LEFT($E46,1)="N",3,0))</f>
        <v>31.85</v>
      </c>
      <c r="T46" s="362" cm="1">
        <f t="array" aca="1" ref="T46" ca="1">ROUND(IF($M46="Y",VLOOKUP($N46,INDIRECT($N$2),T$5,0)*INDIRECT($M$3),VLOOKUP($N46,INDIRECT($N$2),T$5,0)),IF(LEFT($E46,1)="N",3,0))</f>
        <v>33.444000000000003</v>
      </c>
      <c r="U46" s="362" cm="1">
        <f t="array" aca="1" ref="U46" ca="1">ROUND(IF($M46="Y",VLOOKUP($N46,INDIRECT($N$2),U$5,0)*INDIRECT($M$3),VLOOKUP($N46,INDIRECT($N$2),U$5,0)),IF(LEFT($E46,1)="N",3,0))</f>
        <v>35.113999999999997</v>
      </c>
      <c r="W46" s="363" t="str">
        <f t="shared" si="11"/>
        <v>Y</v>
      </c>
      <c r="X46" s="313" t="str">
        <f t="shared" si="11"/>
        <v>02860C</v>
      </c>
      <c r="Y46" s="364" t="str">
        <f t="shared" si="11"/>
        <v>067</v>
      </c>
      <c r="Z46" s="313" t="str">
        <f t="shared" si="11"/>
        <v xml:space="preserve">Customer Service Representative II </v>
      </c>
      <c r="AA46" s="365">
        <f t="shared" ca="1" si="40"/>
        <v>28.89</v>
      </c>
      <c r="AB46" s="365">
        <f t="shared" ca="1" si="41"/>
        <v>30.332999999999998</v>
      </c>
      <c r="AC46" s="365">
        <f t="shared" ca="1" si="42"/>
        <v>31.85</v>
      </c>
      <c r="AD46" s="365">
        <f t="shared" ca="1" si="43"/>
        <v>33.444000000000003</v>
      </c>
      <c r="AE46" s="365">
        <f t="shared" ca="1" si="44"/>
        <v>35.113999999999997</v>
      </c>
    </row>
    <row r="47" spans="1:31">
      <c r="A47" s="371" t="s">
        <v>670</v>
      </c>
      <c r="B47" s="407" t="s">
        <v>669</v>
      </c>
      <c r="C47" s="357">
        <v>7</v>
      </c>
      <c r="D47" s="358" t="s">
        <v>121</v>
      </c>
      <c r="E47" s="357" t="s">
        <v>43</v>
      </c>
      <c r="F47" s="357">
        <v>323</v>
      </c>
      <c r="G47" s="360">
        <f t="shared" ca="1" si="45"/>
        <v>31.192</v>
      </c>
      <c r="H47" s="360">
        <f t="shared" ca="1" si="46"/>
        <v>32.750999999999998</v>
      </c>
      <c r="I47" s="360">
        <f t="shared" ca="1" si="47"/>
        <v>34.389000000000003</v>
      </c>
      <c r="J47" s="360">
        <f t="shared" ca="1" si="48"/>
        <v>36.11</v>
      </c>
      <c r="K47" s="360">
        <f t="shared" ca="1" si="49"/>
        <v>37.914999999999999</v>
      </c>
      <c r="L47" s="437"/>
      <c r="M47" s="293" t="s">
        <v>588</v>
      </c>
      <c r="N47" s="289" t="str">
        <f t="shared" si="50"/>
        <v>53038C</v>
      </c>
      <c r="O47" s="361" t="str">
        <f t="shared" si="29"/>
        <v>084</v>
      </c>
      <c r="P47" s="290" t="str">
        <f t="shared" si="51"/>
        <v>Customer Service Representative, Lead</v>
      </c>
      <c r="Q47" s="362" cm="1">
        <f t="array" aca="1" ref="Q47" ca="1">ROUND(IF($M47="Y",VLOOKUP($N47,INDIRECT($N$2),Q$5,0)*INDIRECT($M$3),VLOOKUP($N47,INDIRECT($N$2),Q$5,0)),IF(LEFT($E47,1)="N",3,0))</f>
        <v>31.192</v>
      </c>
      <c r="R47" s="362" cm="1">
        <f t="array" aca="1" ref="R47" ca="1">ROUND(IF($M47="Y",VLOOKUP($N47,INDIRECT($N$2),R$5,0)*INDIRECT($M$3),VLOOKUP($N47,INDIRECT($N$2),R$5,0)),IF(LEFT($E47,1)="N",3,0))</f>
        <v>32.750999999999998</v>
      </c>
      <c r="S47" s="362" cm="1">
        <f t="array" aca="1" ref="S47" ca="1">ROUND(IF($M47="Y",VLOOKUP($N47,INDIRECT($N$2),S$5,0)*INDIRECT($M$3),VLOOKUP($N47,INDIRECT($N$2),S$5,0)),IF(LEFT($E47,1)="N",3,0))</f>
        <v>34.389000000000003</v>
      </c>
      <c r="T47" s="362" cm="1">
        <f t="array" aca="1" ref="T47" ca="1">ROUND(IF($M47="Y",VLOOKUP($N47,INDIRECT($N$2),T$5,0)*INDIRECT($M$3),VLOOKUP($N47,INDIRECT($N$2),T$5,0)),IF(LEFT($E47,1)="N",3,0))</f>
        <v>36.11</v>
      </c>
      <c r="U47" s="362" cm="1">
        <f t="array" aca="1" ref="U47" ca="1">ROUND(IF($M47="Y",VLOOKUP($N47,INDIRECT($N$2),U$5,0)*INDIRECT($M$3),VLOOKUP($N47,INDIRECT($N$2),U$5,0)),IF(LEFT($E47,1)="N",3,0))</f>
        <v>37.914999999999999</v>
      </c>
      <c r="W47" s="363" t="str">
        <f t="shared" ref="W47" si="52">M47</f>
        <v>Y</v>
      </c>
      <c r="X47" s="313" t="str">
        <f t="shared" ref="X47" si="53">N47</f>
        <v>53038C</v>
      </c>
      <c r="Y47" s="364" t="str">
        <f t="shared" ref="Y47" si="54">O47</f>
        <v>084</v>
      </c>
      <c r="Z47" s="313" t="str">
        <f t="shared" ref="Z47" si="55">P47</f>
        <v>Customer Service Representative, Lead</v>
      </c>
      <c r="AA47" s="365">
        <f t="shared" ca="1" si="40"/>
        <v>31.192</v>
      </c>
      <c r="AB47" s="365">
        <f t="shared" ca="1" si="41"/>
        <v>32.750999999999998</v>
      </c>
      <c r="AC47" s="365">
        <f t="shared" ca="1" si="42"/>
        <v>34.389000000000003</v>
      </c>
      <c r="AD47" s="365">
        <f t="shared" ca="1" si="43"/>
        <v>36.11</v>
      </c>
      <c r="AE47" s="365">
        <f t="shared" ca="1" si="44"/>
        <v>37.914999999999999</v>
      </c>
    </row>
    <row r="48" spans="1:31">
      <c r="A48" s="357" t="s">
        <v>120</v>
      </c>
      <c r="B48" s="407" t="s">
        <v>122</v>
      </c>
      <c r="C48" s="357">
        <v>7</v>
      </c>
      <c r="D48" s="358" t="s">
        <v>121</v>
      </c>
      <c r="E48" s="357" t="s">
        <v>43</v>
      </c>
      <c r="F48" s="357">
        <v>320</v>
      </c>
      <c r="G48" s="360">
        <f t="shared" ca="1" si="45"/>
        <v>31.192</v>
      </c>
      <c r="H48" s="360">
        <f t="shared" ca="1" si="46"/>
        <v>32.750999999999998</v>
      </c>
      <c r="I48" s="360">
        <f t="shared" ca="1" si="47"/>
        <v>34.389000000000003</v>
      </c>
      <c r="J48" s="360">
        <f t="shared" ca="1" si="48"/>
        <v>36.11</v>
      </c>
      <c r="K48" s="360">
        <f t="shared" ca="1" si="49"/>
        <v>37.914999999999999</v>
      </c>
      <c r="L48" s="437"/>
      <c r="M48" s="293" t="s">
        <v>588</v>
      </c>
      <c r="N48" s="289" t="str">
        <f t="shared" si="50"/>
        <v>03037C</v>
      </c>
      <c r="O48" s="361" t="str">
        <f t="shared" si="29"/>
        <v>084</v>
      </c>
      <c r="P48" s="290" t="str">
        <f t="shared" si="51"/>
        <v>Development Coordinator I</v>
      </c>
      <c r="Q48" s="362" cm="1">
        <f t="array" aca="1" ref="Q48" ca="1">ROUND(IF($M48="Y",VLOOKUP($N48,INDIRECT($N$2),Q$5,0)*INDIRECT($M$3),VLOOKUP($N48,INDIRECT($N$2),Q$5,0)),IF(LEFT($E48,1)="N",3,0))</f>
        <v>31.192</v>
      </c>
      <c r="R48" s="362" cm="1">
        <f t="array" aca="1" ref="R48" ca="1">ROUND(IF($M48="Y",VLOOKUP($N48,INDIRECT($N$2),R$5,0)*INDIRECT($M$3),VLOOKUP($N48,INDIRECT($N$2),R$5,0)),IF(LEFT($E48,1)="N",3,0))</f>
        <v>32.750999999999998</v>
      </c>
      <c r="S48" s="362" cm="1">
        <f t="array" aca="1" ref="S48" ca="1">ROUND(IF($M48="Y",VLOOKUP($N48,INDIRECT($N$2),S$5,0)*INDIRECT($M$3),VLOOKUP($N48,INDIRECT($N$2),S$5,0)),IF(LEFT($E48,1)="N",3,0))</f>
        <v>34.389000000000003</v>
      </c>
      <c r="T48" s="362" cm="1">
        <f t="array" aca="1" ref="T48" ca="1">ROUND(IF($M48="Y",VLOOKUP($N48,INDIRECT($N$2),T$5,0)*INDIRECT($M$3),VLOOKUP($N48,INDIRECT($N$2),T$5,0)),IF(LEFT($E48,1)="N",3,0))</f>
        <v>36.11</v>
      </c>
      <c r="U48" s="362" cm="1">
        <f t="array" aca="1" ref="U48" ca="1">ROUND(IF($M48="Y",VLOOKUP($N48,INDIRECT($N$2),U$5,0)*INDIRECT($M$3),VLOOKUP($N48,INDIRECT($N$2),U$5,0)),IF(LEFT($E48,1)="N",3,0))</f>
        <v>37.914999999999999</v>
      </c>
      <c r="W48" s="363" t="str">
        <f t="shared" ref="W48:Z78" si="56">M48</f>
        <v>Y</v>
      </c>
      <c r="X48" s="313" t="str">
        <f t="shared" si="56"/>
        <v>03037C</v>
      </c>
      <c r="Y48" s="364" t="str">
        <f t="shared" si="56"/>
        <v>084</v>
      </c>
      <c r="Z48" s="313" t="str">
        <f t="shared" si="56"/>
        <v>Development Coordinator I</v>
      </c>
      <c r="AA48" s="365">
        <f t="shared" ca="1" si="40"/>
        <v>31.192</v>
      </c>
      <c r="AB48" s="365">
        <f t="shared" ca="1" si="41"/>
        <v>32.750999999999998</v>
      </c>
      <c r="AC48" s="365">
        <f t="shared" ca="1" si="42"/>
        <v>34.389000000000003</v>
      </c>
      <c r="AD48" s="365">
        <f t="shared" ca="1" si="43"/>
        <v>36.11</v>
      </c>
      <c r="AE48" s="365">
        <f t="shared" ca="1" si="44"/>
        <v>37.914999999999999</v>
      </c>
    </row>
    <row r="49" spans="1:31">
      <c r="A49" s="357" t="s">
        <v>123</v>
      </c>
      <c r="B49" s="407" t="s">
        <v>671</v>
      </c>
      <c r="C49" s="357">
        <v>8</v>
      </c>
      <c r="D49" s="358" t="s">
        <v>743</v>
      </c>
      <c r="E49" s="357" t="s">
        <v>43</v>
      </c>
      <c r="F49" s="357">
        <v>378</v>
      </c>
      <c r="G49" s="360">
        <f t="shared" ca="1" si="45"/>
        <v>35.767000000000003</v>
      </c>
      <c r="H49" s="360">
        <f t="shared" ca="1" si="46"/>
        <v>37.555</v>
      </c>
      <c r="I49" s="360">
        <f t="shared" ca="1" si="47"/>
        <v>39.433999999999997</v>
      </c>
      <c r="J49" s="360">
        <f t="shared" ca="1" si="48"/>
        <v>41.405999999999999</v>
      </c>
      <c r="K49" s="360">
        <f t="shared" ca="1" si="49"/>
        <v>43.475000000000001</v>
      </c>
      <c r="L49" s="437"/>
      <c r="M49" s="293" t="s">
        <v>588</v>
      </c>
      <c r="N49" s="289" t="str">
        <f t="shared" si="50"/>
        <v>03038C</v>
      </c>
      <c r="O49" s="361" t="str">
        <f t="shared" si="29"/>
        <v>209</v>
      </c>
      <c r="P49" s="290" t="str">
        <f t="shared" si="51"/>
        <v>Development Coordinator II</v>
      </c>
      <c r="Q49" s="362" cm="1">
        <f t="array" aca="1" ref="Q49" ca="1">ROUND(IF($M49="Y",VLOOKUP($N49,INDIRECT($N$2),Q$5,0)*INDIRECT($M$3),VLOOKUP($N49,INDIRECT($N$2),Q$5,0)),IF(LEFT($E49,1)="N",3,0))</f>
        <v>35.767000000000003</v>
      </c>
      <c r="R49" s="362" cm="1">
        <f t="array" aca="1" ref="R49" ca="1">ROUND(IF($M49="Y",VLOOKUP($N49,INDIRECT($N$2),R$5,0)*INDIRECT($M$3),VLOOKUP($N49,INDIRECT($N$2),R$5,0)),IF(LEFT($E49,1)="N",3,0))</f>
        <v>37.555</v>
      </c>
      <c r="S49" s="362" cm="1">
        <f t="array" aca="1" ref="S49" ca="1">ROUND(IF($M49="Y",VLOOKUP($N49,INDIRECT($N$2),S$5,0)*INDIRECT($M$3),VLOOKUP($N49,INDIRECT($N$2),S$5,0)),IF(LEFT($E49,1)="N",3,0))</f>
        <v>39.433999999999997</v>
      </c>
      <c r="T49" s="362" cm="1">
        <f t="array" aca="1" ref="T49" ca="1">ROUND(IF($M49="Y",VLOOKUP($N49,INDIRECT($N$2),T$5,0)*INDIRECT($M$3),VLOOKUP($N49,INDIRECT($N$2),T$5,0)),IF(LEFT($E49,1)="N",3,0))</f>
        <v>41.405999999999999</v>
      </c>
      <c r="U49" s="362" cm="1">
        <f t="array" aca="1" ref="U49" ca="1">ROUND(IF($M49="Y",VLOOKUP($N49,INDIRECT($N$2),U$5,0)*INDIRECT($M$3),VLOOKUP($N49,INDIRECT($N$2),U$5,0)),IF(LEFT($E49,1)="N",3,0))</f>
        <v>43.475000000000001</v>
      </c>
      <c r="W49" s="363" t="str">
        <f t="shared" si="56"/>
        <v>Y</v>
      </c>
      <c r="X49" s="313" t="str">
        <f t="shared" si="56"/>
        <v>03038C</v>
      </c>
      <c r="Y49" s="364" t="str">
        <f t="shared" si="56"/>
        <v>209</v>
      </c>
      <c r="Z49" s="313" t="str">
        <f t="shared" si="56"/>
        <v>Development Coordinator II</v>
      </c>
      <c r="AA49" s="365">
        <f t="shared" ca="1" si="40"/>
        <v>35.767000000000003</v>
      </c>
      <c r="AB49" s="365">
        <f t="shared" ca="1" si="41"/>
        <v>37.555</v>
      </c>
      <c r="AC49" s="365">
        <f t="shared" ca="1" si="42"/>
        <v>39.433999999999997</v>
      </c>
      <c r="AD49" s="365">
        <f t="shared" ca="1" si="43"/>
        <v>41.405999999999999</v>
      </c>
      <c r="AE49" s="365">
        <f t="shared" ca="1" si="44"/>
        <v>43.475000000000001</v>
      </c>
    </row>
    <row r="50" spans="1:31">
      <c r="A50" s="357" t="s">
        <v>127</v>
      </c>
      <c r="B50" s="407" t="s">
        <v>766</v>
      </c>
      <c r="C50" s="357">
        <v>5</v>
      </c>
      <c r="D50" s="358" t="s">
        <v>128</v>
      </c>
      <c r="E50" s="357" t="s">
        <v>43</v>
      </c>
      <c r="F50" s="357">
        <v>248</v>
      </c>
      <c r="G50" s="360">
        <f t="shared" ca="1" si="45"/>
        <v>25.459</v>
      </c>
      <c r="H50" s="360">
        <f t="shared" ca="1" si="46"/>
        <v>26.731000000000002</v>
      </c>
      <c r="I50" s="360">
        <f t="shared" ca="1" si="47"/>
        <v>28.068000000000001</v>
      </c>
      <c r="J50" s="360">
        <f t="shared" ca="1" si="48"/>
        <v>29.472999999999999</v>
      </c>
      <c r="K50" s="360">
        <f t="shared" ca="1" si="49"/>
        <v>30.946000000000002</v>
      </c>
      <c r="L50" s="437"/>
      <c r="M50" s="293" t="s">
        <v>588</v>
      </c>
      <c r="N50" s="289" t="str">
        <f t="shared" si="50"/>
        <v>03627C</v>
      </c>
      <c r="O50" s="361" t="str">
        <f t="shared" si="29"/>
        <v>027</v>
      </c>
      <c r="P50" s="290" t="str">
        <f t="shared" si="51"/>
        <v>Document Solutions Center Technician I</v>
      </c>
      <c r="Q50" s="362" cm="1">
        <f t="array" aca="1" ref="Q50" ca="1">ROUND(IF($M50="Y",VLOOKUP($N50,INDIRECT($N$2),Q$5,0)*INDIRECT($M$3),VLOOKUP($N50,INDIRECT($N$2),Q$5,0)),IF(LEFT($E50,1)="N",3,0))</f>
        <v>25.459</v>
      </c>
      <c r="R50" s="362" cm="1">
        <f t="array" aca="1" ref="R50" ca="1">ROUND(IF($M50="Y",VLOOKUP($N50,INDIRECT($N$2),R$5,0)*INDIRECT($M$3),VLOOKUP($N50,INDIRECT($N$2),R$5,0)),IF(LEFT($E50,1)="N",3,0))</f>
        <v>26.731000000000002</v>
      </c>
      <c r="S50" s="362" cm="1">
        <f t="array" aca="1" ref="S50" ca="1">ROUND(IF($M50="Y",VLOOKUP($N50,INDIRECT($N$2),S$5,0)*INDIRECT($M$3),VLOOKUP($N50,INDIRECT($N$2),S$5,0)),IF(LEFT($E50,1)="N",3,0))</f>
        <v>28.068000000000001</v>
      </c>
      <c r="T50" s="362" cm="1">
        <f t="array" aca="1" ref="T50" ca="1">ROUND(IF($M50="Y",VLOOKUP($N50,INDIRECT($N$2),T$5,0)*INDIRECT($M$3),VLOOKUP($N50,INDIRECT($N$2),T$5,0)),IF(LEFT($E50,1)="N",3,0))</f>
        <v>29.472999999999999</v>
      </c>
      <c r="U50" s="362" cm="1">
        <f t="array" aca="1" ref="U50" ca="1">ROUND(IF($M50="Y",VLOOKUP($N50,INDIRECT($N$2),U$5,0)*INDIRECT($M$3),VLOOKUP($N50,INDIRECT($N$2),U$5,0)),IF(LEFT($E50,1)="N",3,0))</f>
        <v>30.946000000000002</v>
      </c>
      <c r="W50" s="363" t="str">
        <f t="shared" si="56"/>
        <v>Y</v>
      </c>
      <c r="X50" s="313" t="str">
        <f t="shared" si="56"/>
        <v>03627C</v>
      </c>
      <c r="Y50" s="364" t="str">
        <f t="shared" si="56"/>
        <v>027</v>
      </c>
      <c r="Z50" s="313" t="str">
        <f t="shared" si="56"/>
        <v>Document Solutions Center Technician I</v>
      </c>
      <c r="AA50" s="365">
        <f t="shared" ca="1" si="40"/>
        <v>25.459</v>
      </c>
      <c r="AB50" s="365">
        <f t="shared" ca="1" si="41"/>
        <v>26.731000000000002</v>
      </c>
      <c r="AC50" s="365">
        <f t="shared" ca="1" si="42"/>
        <v>28.068000000000001</v>
      </c>
      <c r="AD50" s="365">
        <f t="shared" ca="1" si="43"/>
        <v>29.472999999999999</v>
      </c>
      <c r="AE50" s="365">
        <f t="shared" ca="1" si="44"/>
        <v>30.946000000000002</v>
      </c>
    </row>
    <row r="51" spans="1:31">
      <c r="A51" s="357" t="s">
        <v>130</v>
      </c>
      <c r="B51" s="407" t="s">
        <v>767</v>
      </c>
      <c r="C51" s="357">
        <v>6</v>
      </c>
      <c r="D51" s="358" t="s">
        <v>748</v>
      </c>
      <c r="E51" s="357" t="s">
        <v>43</v>
      </c>
      <c r="F51" s="357">
        <v>303</v>
      </c>
      <c r="G51" s="360">
        <f t="shared" ca="1" si="45"/>
        <v>30.033999999999999</v>
      </c>
      <c r="H51" s="360">
        <f t="shared" ca="1" si="46"/>
        <v>31.536999999999999</v>
      </c>
      <c r="I51" s="360">
        <f t="shared" ca="1" si="47"/>
        <v>33.113</v>
      </c>
      <c r="J51" s="360">
        <f t="shared" ca="1" si="48"/>
        <v>34.770000000000003</v>
      </c>
      <c r="K51" s="360">
        <f t="shared" ca="1" si="49"/>
        <v>36.506999999999998</v>
      </c>
      <c r="L51" s="437"/>
      <c r="M51" s="293" t="s">
        <v>588</v>
      </c>
      <c r="N51" s="289" t="str">
        <f t="shared" si="50"/>
        <v>03628C</v>
      </c>
      <c r="O51" s="361" t="str">
        <f t="shared" si="29"/>
        <v>116</v>
      </c>
      <c r="P51" s="290" t="str">
        <f t="shared" si="51"/>
        <v>Document Solutions Center Technician II</v>
      </c>
      <c r="Q51" s="362" cm="1">
        <f t="array" aca="1" ref="Q51" ca="1">ROUND(IF($M51="Y",VLOOKUP($N51,INDIRECT($N$2),Q$5,0)*INDIRECT($M$3),VLOOKUP($N51,INDIRECT($N$2),Q$5,0)),IF(LEFT($E51,1)="N",3,0))</f>
        <v>30.033999999999999</v>
      </c>
      <c r="R51" s="362" cm="1">
        <f t="array" aca="1" ref="R51" ca="1">ROUND(IF($M51="Y",VLOOKUP($N51,INDIRECT($N$2),R$5,0)*INDIRECT($M$3),VLOOKUP($N51,INDIRECT($N$2),R$5,0)),IF(LEFT($E51,1)="N",3,0))</f>
        <v>31.536999999999999</v>
      </c>
      <c r="S51" s="362" cm="1">
        <f t="array" aca="1" ref="S51" ca="1">ROUND(IF($M51="Y",VLOOKUP($N51,INDIRECT($N$2),S$5,0)*INDIRECT($M$3),VLOOKUP($N51,INDIRECT($N$2),S$5,0)),IF(LEFT($E51,1)="N",3,0))</f>
        <v>33.113</v>
      </c>
      <c r="T51" s="362" cm="1">
        <f t="array" aca="1" ref="T51" ca="1">ROUND(IF($M51="Y",VLOOKUP($N51,INDIRECT($N$2),T$5,0)*INDIRECT($M$3),VLOOKUP($N51,INDIRECT($N$2),T$5,0)),IF(LEFT($E51,1)="N",3,0))</f>
        <v>34.770000000000003</v>
      </c>
      <c r="U51" s="362" cm="1">
        <f t="array" aca="1" ref="U51" ca="1">ROUND(IF($M51="Y",VLOOKUP($N51,INDIRECT($N$2),U$5,0)*INDIRECT($M$3),VLOOKUP($N51,INDIRECT($N$2),U$5,0)),IF(LEFT($E51,1)="N",3,0))</f>
        <v>36.506999999999998</v>
      </c>
      <c r="W51" s="363" t="str">
        <f t="shared" si="56"/>
        <v>Y</v>
      </c>
      <c r="X51" s="313" t="str">
        <f t="shared" si="56"/>
        <v>03628C</v>
      </c>
      <c r="Y51" s="364" t="str">
        <f t="shared" si="56"/>
        <v>116</v>
      </c>
      <c r="Z51" s="313" t="str">
        <f t="shared" si="56"/>
        <v>Document Solutions Center Technician II</v>
      </c>
      <c r="AA51" s="365">
        <f t="shared" ca="1" si="40"/>
        <v>30.033999999999999</v>
      </c>
      <c r="AB51" s="365">
        <f t="shared" ca="1" si="41"/>
        <v>31.536999999999999</v>
      </c>
      <c r="AC51" s="365">
        <f t="shared" ca="1" si="42"/>
        <v>33.113</v>
      </c>
      <c r="AD51" s="365">
        <f t="shared" ca="1" si="43"/>
        <v>34.770000000000003</v>
      </c>
      <c r="AE51" s="365">
        <f t="shared" ca="1" si="44"/>
        <v>36.506999999999998</v>
      </c>
    </row>
    <row r="52" spans="1:31">
      <c r="A52" s="357" t="s">
        <v>132</v>
      </c>
      <c r="B52" s="407" t="s">
        <v>133</v>
      </c>
      <c r="C52" s="357">
        <v>7</v>
      </c>
      <c r="D52" s="358" t="s">
        <v>768</v>
      </c>
      <c r="E52" s="357" t="s">
        <v>43</v>
      </c>
      <c r="F52" s="357">
        <v>325</v>
      </c>
      <c r="G52" s="360">
        <f t="shared" ca="1" si="45"/>
        <v>31.192</v>
      </c>
      <c r="H52" s="360">
        <f t="shared" ca="1" si="46"/>
        <v>32.750999999999998</v>
      </c>
      <c r="I52" s="360">
        <f t="shared" ca="1" si="47"/>
        <v>34.389000000000003</v>
      </c>
      <c r="J52" s="360">
        <f t="shared" ca="1" si="48"/>
        <v>36.11</v>
      </c>
      <c r="K52" s="360">
        <f t="shared" ca="1" si="49"/>
        <v>37.914000000000001</v>
      </c>
      <c r="L52" s="437"/>
      <c r="M52" s="293" t="s">
        <v>588</v>
      </c>
      <c r="N52" s="289" t="str">
        <f t="shared" si="50"/>
        <v>03835C</v>
      </c>
      <c r="O52" s="361" t="str">
        <f t="shared" si="29"/>
        <v>205</v>
      </c>
      <c r="P52" s="290" t="str">
        <f t="shared" si="51"/>
        <v>Election Specialist</v>
      </c>
      <c r="Q52" s="362" cm="1">
        <f t="array" aca="1" ref="Q52" ca="1">ROUND(IF($M52="Y",VLOOKUP($N52,INDIRECT($N$2),Q$5,0)*INDIRECT($M$3),VLOOKUP($N52,INDIRECT($N$2),Q$5,0)),IF(LEFT($E52,1)="N",3,0))</f>
        <v>31.192</v>
      </c>
      <c r="R52" s="362" cm="1">
        <f t="array" aca="1" ref="R52" ca="1">ROUND(IF($M52="Y",VLOOKUP($N52,INDIRECT($N$2),R$5,0)*INDIRECT($M$3),VLOOKUP($N52,INDIRECT($N$2),R$5,0)),IF(LEFT($E52,1)="N",3,0))</f>
        <v>32.750999999999998</v>
      </c>
      <c r="S52" s="362" cm="1">
        <f t="array" aca="1" ref="S52" ca="1">ROUND(IF($M52="Y",VLOOKUP($N52,INDIRECT($N$2),S$5,0)*INDIRECT($M$3),VLOOKUP($N52,INDIRECT($N$2),S$5,0)),IF(LEFT($E52,1)="N",3,0))</f>
        <v>34.389000000000003</v>
      </c>
      <c r="T52" s="362" cm="1">
        <f t="array" aca="1" ref="T52" ca="1">ROUND(IF($M52="Y",VLOOKUP($N52,INDIRECT($N$2),T$5,0)*INDIRECT($M$3),VLOOKUP($N52,INDIRECT($N$2),T$5,0)),IF(LEFT($E52,1)="N",3,0))</f>
        <v>36.11</v>
      </c>
      <c r="U52" s="362" cm="1">
        <f t="array" aca="1" ref="U52" ca="1">ROUND(IF($M52="Y",VLOOKUP($N52,INDIRECT($N$2),U$5,0)*INDIRECT($M$3),VLOOKUP($N52,INDIRECT($N$2),U$5,0)),IF(LEFT($E52,1)="N",3,0))</f>
        <v>37.914000000000001</v>
      </c>
      <c r="W52" s="363" t="str">
        <f t="shared" si="56"/>
        <v>Y</v>
      </c>
      <c r="X52" s="313" t="str">
        <f t="shared" si="56"/>
        <v>03835C</v>
      </c>
      <c r="Y52" s="364" t="str">
        <f t="shared" si="56"/>
        <v>205</v>
      </c>
      <c r="Z52" s="313" t="str">
        <f t="shared" si="56"/>
        <v>Election Specialist</v>
      </c>
      <c r="AA52" s="365">
        <f t="shared" ca="1" si="40"/>
        <v>31.192</v>
      </c>
      <c r="AB52" s="365">
        <f t="shared" ca="1" si="41"/>
        <v>32.750999999999998</v>
      </c>
      <c r="AC52" s="365">
        <f t="shared" ca="1" si="42"/>
        <v>34.389000000000003</v>
      </c>
      <c r="AD52" s="365">
        <f t="shared" ca="1" si="43"/>
        <v>36.11</v>
      </c>
      <c r="AE52" s="365">
        <f t="shared" ca="1" si="44"/>
        <v>37.914000000000001</v>
      </c>
    </row>
    <row r="53" spans="1:31">
      <c r="A53" s="357" t="s">
        <v>134</v>
      </c>
      <c r="B53" s="407" t="s">
        <v>136</v>
      </c>
      <c r="C53" s="357">
        <v>5</v>
      </c>
      <c r="D53" s="358" t="s">
        <v>692</v>
      </c>
      <c r="E53" s="357" t="s">
        <v>43</v>
      </c>
      <c r="F53" s="357">
        <v>268</v>
      </c>
      <c r="G53" s="360">
        <f t="shared" si="45"/>
        <v>28.252078169307413</v>
      </c>
      <c r="H53" s="360">
        <f t="shared" si="46"/>
        <v>29.664682077772785</v>
      </c>
      <c r="I53" s="360">
        <f t="shared" si="47"/>
        <v>31.147916181661426</v>
      </c>
      <c r="J53" s="360">
        <f t="shared" si="48"/>
        <v>32.705311990744498</v>
      </c>
      <c r="K53" s="360">
        <f t="shared" si="49"/>
        <v>34.340577590281725</v>
      </c>
      <c r="L53" s="437"/>
      <c r="M53" s="293" t="s">
        <v>588</v>
      </c>
      <c r="N53" s="289" t="str">
        <f t="shared" si="50"/>
        <v>04024C</v>
      </c>
      <c r="O53" s="361" t="str">
        <f t="shared" si="29"/>
        <v>127</v>
      </c>
      <c r="P53" s="290" t="str">
        <f t="shared" si="51"/>
        <v xml:space="preserve">Engineering Tech I Eng Lab </v>
      </c>
      <c r="Q53" s="395">
        <v>28.252078169307413</v>
      </c>
      <c r="R53" s="395">
        <v>29.664682077772785</v>
      </c>
      <c r="S53" s="395">
        <v>31.147916181661426</v>
      </c>
      <c r="T53" s="395">
        <v>32.705311990744498</v>
      </c>
      <c r="U53" s="395">
        <v>34.340577590281725</v>
      </c>
      <c r="W53" s="363" t="str">
        <f t="shared" si="56"/>
        <v>Y</v>
      </c>
      <c r="X53" s="313" t="str">
        <f t="shared" si="56"/>
        <v>04024C</v>
      </c>
      <c r="Y53" s="364" t="str">
        <f t="shared" si="56"/>
        <v>127</v>
      </c>
      <c r="Z53" s="313" t="str">
        <f t="shared" si="56"/>
        <v xml:space="preserve">Engineering Tech I Eng Lab </v>
      </c>
      <c r="AA53" s="365">
        <f t="shared" si="40"/>
        <v>28.252078169307413</v>
      </c>
      <c r="AB53" s="365">
        <f t="shared" si="41"/>
        <v>29.664682077772785</v>
      </c>
      <c r="AC53" s="365">
        <f t="shared" si="42"/>
        <v>31.147916181661426</v>
      </c>
      <c r="AD53" s="365">
        <f t="shared" si="43"/>
        <v>32.705311990744498</v>
      </c>
      <c r="AE53" s="365">
        <f t="shared" si="44"/>
        <v>34.340577590281725</v>
      </c>
    </row>
    <row r="54" spans="1:31">
      <c r="A54" s="357" t="s">
        <v>137</v>
      </c>
      <c r="B54" s="407" t="s">
        <v>139</v>
      </c>
      <c r="C54" s="357">
        <v>5</v>
      </c>
      <c r="D54" s="358" t="s">
        <v>769</v>
      </c>
      <c r="E54" s="357" t="s">
        <v>43</v>
      </c>
      <c r="F54" s="357">
        <v>268</v>
      </c>
      <c r="G54" s="360">
        <f t="shared" ca="1" si="45"/>
        <v>21.728999999999999</v>
      </c>
      <c r="H54" s="360">
        <f t="shared" ca="1" si="46"/>
        <v>22.814</v>
      </c>
      <c r="I54" s="360">
        <f t="shared" ca="1" si="47"/>
        <v>23.957000000000001</v>
      </c>
      <c r="J54" s="360">
        <f t="shared" ca="1" si="48"/>
        <v>25.152999999999999</v>
      </c>
      <c r="K54" s="360">
        <f t="shared" ca="1" si="49"/>
        <v>26.411999999999999</v>
      </c>
      <c r="L54" s="437"/>
      <c r="M54" s="293" t="s">
        <v>588</v>
      </c>
      <c r="N54" s="289" t="str">
        <f t="shared" si="50"/>
        <v>04010C</v>
      </c>
      <c r="O54" s="361" t="str">
        <f t="shared" si="29"/>
        <v>202</v>
      </c>
      <c r="P54" s="290" t="str">
        <f t="shared" si="51"/>
        <v xml:space="preserve">Engineering Tech I Seasonal </v>
      </c>
      <c r="Q54" s="362" cm="1">
        <f t="array" aca="1" ref="Q54" ca="1">ROUND(IF($M54="Y",VLOOKUP($N54,INDIRECT($N$2),Q$5,0)*INDIRECT($M$3),VLOOKUP($N54,INDIRECT($N$2),Q$5,0)),IF(LEFT($E54,1)="N",3,0))</f>
        <v>21.728999999999999</v>
      </c>
      <c r="R54" s="362" cm="1">
        <f t="array" aca="1" ref="R54" ca="1">ROUND(IF($M54="Y",VLOOKUP($N54,INDIRECT($N$2),R$5,0)*INDIRECT($M$3),VLOOKUP($N54,INDIRECT($N$2),R$5,0)),IF(LEFT($E54,1)="N",3,0))</f>
        <v>22.814</v>
      </c>
      <c r="S54" s="362" cm="1">
        <f t="array" aca="1" ref="S54" ca="1">ROUND(IF($M54="Y",VLOOKUP($N54,INDIRECT($N$2),S$5,0)*INDIRECT($M$3),VLOOKUP($N54,INDIRECT($N$2),S$5,0)),IF(LEFT($E54,1)="N",3,0))</f>
        <v>23.957000000000001</v>
      </c>
      <c r="T54" s="362" cm="1">
        <f t="array" aca="1" ref="T54" ca="1">ROUND(IF($M54="Y",VLOOKUP($N54,INDIRECT($N$2),T$5,0)*INDIRECT($M$3),VLOOKUP($N54,INDIRECT($N$2),T$5,0)),IF(LEFT($E54,1)="N",3,0))</f>
        <v>25.152999999999999</v>
      </c>
      <c r="U54" s="362" cm="1">
        <f t="array" aca="1" ref="U54" ca="1">ROUND(IF($M54="Y",VLOOKUP($N54,INDIRECT($N$2),U$5,0)*INDIRECT($M$3),VLOOKUP($N54,INDIRECT($N$2),U$5,0)),IF(LEFT($E54,1)="N",3,0))</f>
        <v>26.411999999999999</v>
      </c>
      <c r="W54" s="363" t="str">
        <f t="shared" si="56"/>
        <v>Y</v>
      </c>
      <c r="X54" s="313" t="str">
        <f t="shared" si="56"/>
        <v>04010C</v>
      </c>
      <c r="Y54" s="364" t="str">
        <f t="shared" si="56"/>
        <v>202</v>
      </c>
      <c r="Z54" s="313" t="str">
        <f t="shared" si="56"/>
        <v xml:space="preserve">Engineering Tech I Seasonal </v>
      </c>
      <c r="AA54" s="365">
        <f t="shared" ca="1" si="40"/>
        <v>21.728999999999999</v>
      </c>
      <c r="AB54" s="365">
        <f t="shared" ca="1" si="41"/>
        <v>22.814</v>
      </c>
      <c r="AC54" s="365">
        <f t="shared" ca="1" si="42"/>
        <v>23.957000000000001</v>
      </c>
      <c r="AD54" s="365">
        <f t="shared" ca="1" si="43"/>
        <v>25.152999999999999</v>
      </c>
      <c r="AE54" s="365">
        <f t="shared" ca="1" si="44"/>
        <v>26.411999999999999</v>
      </c>
    </row>
    <row r="55" spans="1:31">
      <c r="A55" s="357" t="s">
        <v>140</v>
      </c>
      <c r="B55" s="407" t="s">
        <v>141</v>
      </c>
      <c r="C55" s="357">
        <v>6</v>
      </c>
      <c r="D55" s="358" t="s">
        <v>693</v>
      </c>
      <c r="E55" s="357" t="s">
        <v>43</v>
      </c>
      <c r="F55" s="357">
        <v>305</v>
      </c>
      <c r="G55" s="360">
        <f t="shared" si="45"/>
        <v>31.701535807969307</v>
      </c>
      <c r="H55" s="360">
        <f t="shared" si="46"/>
        <v>33.286612598367775</v>
      </c>
      <c r="I55" s="360">
        <f t="shared" si="47"/>
        <v>34.950943228286164</v>
      </c>
      <c r="J55" s="360">
        <f t="shared" si="48"/>
        <v>36.698490389700474</v>
      </c>
      <c r="K55" s="360">
        <f t="shared" si="49"/>
        <v>38.533414909185502</v>
      </c>
      <c r="L55" s="437"/>
      <c r="M55" s="293" t="s">
        <v>588</v>
      </c>
      <c r="N55" s="289" t="str">
        <f t="shared" si="50"/>
        <v>04034C</v>
      </c>
      <c r="O55" s="361" t="str">
        <f t="shared" si="29"/>
        <v>128</v>
      </c>
      <c r="P55" s="290" t="str">
        <f t="shared" si="51"/>
        <v xml:space="preserve">Engineering Tech II Eng Lab </v>
      </c>
      <c r="Q55" s="395">
        <v>31.701535807969307</v>
      </c>
      <c r="R55" s="395">
        <v>33.286612598367775</v>
      </c>
      <c r="S55" s="395">
        <v>34.950943228286164</v>
      </c>
      <c r="T55" s="395">
        <v>36.698490389700474</v>
      </c>
      <c r="U55" s="395">
        <v>38.533414909185502</v>
      </c>
      <c r="W55" s="363" t="str">
        <f t="shared" si="56"/>
        <v>Y</v>
      </c>
      <c r="X55" s="313" t="str">
        <f t="shared" si="56"/>
        <v>04034C</v>
      </c>
      <c r="Y55" s="364" t="str">
        <f t="shared" si="56"/>
        <v>128</v>
      </c>
      <c r="Z55" s="313" t="str">
        <f t="shared" si="56"/>
        <v xml:space="preserve">Engineering Tech II Eng Lab </v>
      </c>
      <c r="AA55" s="365">
        <f t="shared" si="40"/>
        <v>31.701535807969307</v>
      </c>
      <c r="AB55" s="365">
        <f t="shared" si="41"/>
        <v>33.286612598367775</v>
      </c>
      <c r="AC55" s="365">
        <f t="shared" si="42"/>
        <v>34.950943228286164</v>
      </c>
      <c r="AD55" s="365">
        <f t="shared" si="43"/>
        <v>36.698490389700474</v>
      </c>
      <c r="AE55" s="365">
        <f t="shared" si="44"/>
        <v>38.533414909185502</v>
      </c>
    </row>
    <row r="56" spans="1:31">
      <c r="A56" s="357" t="s">
        <v>142</v>
      </c>
      <c r="B56" s="407" t="s">
        <v>144</v>
      </c>
      <c r="C56" s="357">
        <v>7</v>
      </c>
      <c r="D56" s="358" t="s">
        <v>694</v>
      </c>
      <c r="E56" s="357" t="s">
        <v>43</v>
      </c>
      <c r="F56" s="357">
        <v>328</v>
      </c>
      <c r="G56" s="360">
        <f t="shared" si="45"/>
        <v>34.658009999999997</v>
      </c>
      <c r="H56" s="360">
        <f t="shared" si="46"/>
        <v>36.387494999999994</v>
      </c>
      <c r="I56" s="360">
        <f t="shared" si="47"/>
        <v>38.207024999999994</v>
      </c>
      <c r="J56" s="360">
        <f t="shared" si="48"/>
        <v>40.118669999999995</v>
      </c>
      <c r="K56" s="360">
        <f t="shared" si="49"/>
        <v>42.124499999999998</v>
      </c>
      <c r="L56" s="437"/>
      <c r="M56" s="293" t="s">
        <v>588</v>
      </c>
      <c r="N56" s="289" t="str">
        <f t="shared" si="50"/>
        <v>04044C</v>
      </c>
      <c r="O56" s="361" t="str">
        <f t="shared" si="29"/>
        <v>133</v>
      </c>
      <c r="P56" s="290" t="str">
        <f t="shared" si="51"/>
        <v xml:space="preserve">Engineering Tech III Graphic </v>
      </c>
      <c r="Q56" s="395">
        <v>34.658009999999997</v>
      </c>
      <c r="R56" s="395">
        <v>36.387494999999994</v>
      </c>
      <c r="S56" s="395">
        <v>38.207024999999994</v>
      </c>
      <c r="T56" s="395">
        <v>40.118669999999995</v>
      </c>
      <c r="U56" s="395">
        <v>42.124499999999998</v>
      </c>
      <c r="W56" s="363" t="str">
        <f t="shared" si="56"/>
        <v>Y</v>
      </c>
      <c r="X56" s="313" t="str">
        <f t="shared" si="56"/>
        <v>04044C</v>
      </c>
      <c r="Y56" s="364" t="str">
        <f t="shared" si="56"/>
        <v>133</v>
      </c>
      <c r="Z56" s="313" t="str">
        <f t="shared" si="56"/>
        <v xml:space="preserve">Engineering Tech III Graphic </v>
      </c>
      <c r="AA56" s="365">
        <f t="shared" si="40"/>
        <v>34.658009999999997</v>
      </c>
      <c r="AB56" s="365">
        <f t="shared" si="41"/>
        <v>36.387494999999994</v>
      </c>
      <c r="AC56" s="365">
        <f t="shared" si="42"/>
        <v>38.207024999999994</v>
      </c>
      <c r="AD56" s="365">
        <f t="shared" si="43"/>
        <v>40.118669999999995</v>
      </c>
      <c r="AE56" s="365">
        <f t="shared" si="44"/>
        <v>42.124499999999998</v>
      </c>
    </row>
    <row r="57" spans="1:31">
      <c r="A57" s="357" t="s">
        <v>145</v>
      </c>
      <c r="B57" s="407" t="s">
        <v>146</v>
      </c>
      <c r="C57" s="357">
        <v>7</v>
      </c>
      <c r="D57" s="358" t="s">
        <v>694</v>
      </c>
      <c r="E57" s="357" t="s">
        <v>43</v>
      </c>
      <c r="F57" s="357">
        <v>328</v>
      </c>
      <c r="G57" s="360">
        <f t="shared" si="45"/>
        <v>34.658009999999997</v>
      </c>
      <c r="H57" s="360">
        <f t="shared" si="46"/>
        <v>36.387494999999994</v>
      </c>
      <c r="I57" s="360">
        <f t="shared" si="47"/>
        <v>38.207024999999994</v>
      </c>
      <c r="J57" s="360">
        <f t="shared" si="48"/>
        <v>40.118669999999995</v>
      </c>
      <c r="K57" s="360">
        <f t="shared" si="49"/>
        <v>42.124499999999998</v>
      </c>
      <c r="L57" s="437"/>
      <c r="M57" s="293" t="s">
        <v>588</v>
      </c>
      <c r="N57" s="289" t="str">
        <f t="shared" si="50"/>
        <v>04048C</v>
      </c>
      <c r="O57" s="361" t="str">
        <f t="shared" si="29"/>
        <v>133</v>
      </c>
      <c r="P57" s="290" t="str">
        <f t="shared" si="51"/>
        <v xml:space="preserve">Engineering Tech III Survey </v>
      </c>
      <c r="Q57" s="395">
        <v>34.658009999999997</v>
      </c>
      <c r="R57" s="395">
        <v>36.387494999999994</v>
      </c>
      <c r="S57" s="395">
        <v>38.207024999999994</v>
      </c>
      <c r="T57" s="395">
        <v>40.118669999999995</v>
      </c>
      <c r="U57" s="395">
        <v>42.124499999999998</v>
      </c>
      <c r="W57" s="363" t="str">
        <f t="shared" si="56"/>
        <v>Y</v>
      </c>
      <c r="X57" s="313" t="str">
        <f t="shared" si="56"/>
        <v>04048C</v>
      </c>
      <c r="Y57" s="364" t="str">
        <f t="shared" si="56"/>
        <v>133</v>
      </c>
      <c r="Z57" s="313" t="str">
        <f t="shared" si="56"/>
        <v xml:space="preserve">Engineering Tech III Survey </v>
      </c>
      <c r="AA57" s="365">
        <f t="shared" si="40"/>
        <v>34.658009999999997</v>
      </c>
      <c r="AB57" s="365">
        <f t="shared" si="41"/>
        <v>36.387494999999994</v>
      </c>
      <c r="AC57" s="365">
        <f t="shared" si="42"/>
        <v>38.207024999999994</v>
      </c>
      <c r="AD57" s="365">
        <f t="shared" si="43"/>
        <v>40.118669999999995</v>
      </c>
      <c r="AE57" s="365">
        <f t="shared" si="44"/>
        <v>42.124499999999998</v>
      </c>
    </row>
    <row r="58" spans="1:31">
      <c r="A58" s="357" t="s">
        <v>147</v>
      </c>
      <c r="B58" s="407" t="s">
        <v>149</v>
      </c>
      <c r="C58" s="357">
        <v>4</v>
      </c>
      <c r="D58" s="358" t="s">
        <v>148</v>
      </c>
      <c r="E58" s="357" t="s">
        <v>43</v>
      </c>
      <c r="F58" s="357">
        <v>190</v>
      </c>
      <c r="G58" s="360">
        <f t="shared" ca="1" si="45"/>
        <v>22.606999999999999</v>
      </c>
      <c r="H58" s="360">
        <f t="shared" ca="1" si="46"/>
        <v>23.734999999999999</v>
      </c>
      <c r="I58" s="360">
        <f t="shared" ca="1" si="47"/>
        <v>24.925000000000001</v>
      </c>
      <c r="J58" s="360">
        <f t="shared" ca="1" si="48"/>
        <v>26.169</v>
      </c>
      <c r="K58" s="360">
        <f t="shared" ca="1" si="49"/>
        <v>27.477</v>
      </c>
      <c r="L58" s="437"/>
      <c r="M58" s="293" t="s">
        <v>588</v>
      </c>
      <c r="N58" s="289" t="str">
        <f t="shared" si="50"/>
        <v>04031C</v>
      </c>
      <c r="O58" s="361" t="str">
        <f t="shared" si="29"/>
        <v>003</v>
      </c>
      <c r="P58" s="290" t="str">
        <f t="shared" si="51"/>
        <v xml:space="preserve">Engineering Technician Asst </v>
      </c>
      <c r="Q58" s="362" cm="1">
        <f t="array" aca="1" ref="Q58" ca="1">ROUND(IF($M58="Y",VLOOKUP($N58,INDIRECT($N$2),Q$5,0)*INDIRECT($M$3),VLOOKUP($N58,INDIRECT($N$2),Q$5,0)),IF(LEFT($E58,1)="N",3,0))</f>
        <v>22.606999999999999</v>
      </c>
      <c r="R58" s="362" cm="1">
        <f t="array" aca="1" ref="R58" ca="1">ROUND(IF($M58="Y",VLOOKUP($N58,INDIRECT($N$2),R$5,0)*INDIRECT($M$3),VLOOKUP($N58,INDIRECT($N$2),R$5,0)),IF(LEFT($E58,1)="N",3,0))</f>
        <v>23.734999999999999</v>
      </c>
      <c r="S58" s="362" cm="1">
        <f t="array" aca="1" ref="S58" ca="1">ROUND(IF($M58="Y",VLOOKUP($N58,INDIRECT($N$2),S$5,0)*INDIRECT($M$3),VLOOKUP($N58,INDIRECT($N$2),S$5,0)),IF(LEFT($E58,1)="N",3,0))</f>
        <v>24.925000000000001</v>
      </c>
      <c r="T58" s="362" cm="1">
        <f t="array" aca="1" ref="T58" ca="1">ROUND(IF($M58="Y",VLOOKUP($N58,INDIRECT($N$2),T$5,0)*INDIRECT($M$3),VLOOKUP($N58,INDIRECT($N$2),T$5,0)),IF(LEFT($E58,1)="N",3,0))</f>
        <v>26.169</v>
      </c>
      <c r="U58" s="362" cm="1">
        <f t="array" aca="1" ref="U58" ca="1">ROUND(IF($M58="Y",VLOOKUP($N58,INDIRECT($N$2),U$5,0)*INDIRECT($M$3),VLOOKUP($N58,INDIRECT($N$2),U$5,0)),IF(LEFT($E58,1)="N",3,0))</f>
        <v>27.477</v>
      </c>
      <c r="W58" s="363" t="str">
        <f t="shared" si="56"/>
        <v>Y</v>
      </c>
      <c r="X58" s="313" t="str">
        <f t="shared" si="56"/>
        <v>04031C</v>
      </c>
      <c r="Y58" s="364" t="str">
        <f t="shared" si="56"/>
        <v>003</v>
      </c>
      <c r="Z58" s="313" t="str">
        <f t="shared" si="56"/>
        <v xml:space="preserve">Engineering Technician Asst </v>
      </c>
      <c r="AA58" s="365">
        <f t="shared" ca="1" si="40"/>
        <v>22.606999999999999</v>
      </c>
      <c r="AB58" s="365">
        <f t="shared" ca="1" si="41"/>
        <v>23.734999999999999</v>
      </c>
      <c r="AC58" s="365">
        <f t="shared" ca="1" si="42"/>
        <v>24.925000000000001</v>
      </c>
      <c r="AD58" s="365">
        <f t="shared" ca="1" si="43"/>
        <v>26.169</v>
      </c>
      <c r="AE58" s="365">
        <f t="shared" ca="1" si="44"/>
        <v>27.477</v>
      </c>
    </row>
    <row r="59" spans="1:31">
      <c r="A59" s="357" t="s">
        <v>150</v>
      </c>
      <c r="B59" s="407" t="s">
        <v>450</v>
      </c>
      <c r="C59" s="357">
        <v>5</v>
      </c>
      <c r="D59" s="358" t="s">
        <v>692</v>
      </c>
      <c r="E59" s="357" t="s">
        <v>43</v>
      </c>
      <c r="F59" s="357">
        <v>268</v>
      </c>
      <c r="G59" s="360">
        <f t="shared" si="45"/>
        <v>28.252078169307413</v>
      </c>
      <c r="H59" s="360">
        <f t="shared" si="46"/>
        <v>29.664682077772785</v>
      </c>
      <c r="I59" s="360">
        <f t="shared" si="47"/>
        <v>31.147916181661426</v>
      </c>
      <c r="J59" s="360">
        <f t="shared" si="48"/>
        <v>32.705311990744498</v>
      </c>
      <c r="K59" s="360">
        <f t="shared" si="49"/>
        <v>34.340577590281725</v>
      </c>
      <c r="L59" s="437"/>
      <c r="M59" s="293" t="s">
        <v>588</v>
      </c>
      <c r="N59" s="289" t="str">
        <f t="shared" si="50"/>
        <v>04022C</v>
      </c>
      <c r="O59" s="361" t="str">
        <f t="shared" si="29"/>
        <v>127</v>
      </c>
      <c r="P59" s="290" t="str">
        <f t="shared" si="51"/>
        <v xml:space="preserve">Engineering Technician I </v>
      </c>
      <c r="Q59" s="395">
        <v>28.252078169307413</v>
      </c>
      <c r="R59" s="395">
        <v>29.664682077772785</v>
      </c>
      <c r="S59" s="395">
        <v>31.147916181661426</v>
      </c>
      <c r="T59" s="395">
        <v>32.705311990744498</v>
      </c>
      <c r="U59" s="395">
        <v>34.340577590281725</v>
      </c>
      <c r="W59" s="363" t="str">
        <f t="shared" si="56"/>
        <v>Y</v>
      </c>
      <c r="X59" s="313" t="str">
        <f t="shared" si="56"/>
        <v>04022C</v>
      </c>
      <c r="Y59" s="364" t="str">
        <f t="shared" si="56"/>
        <v>127</v>
      </c>
      <c r="Z59" s="313" t="str">
        <f t="shared" si="56"/>
        <v xml:space="preserve">Engineering Technician I </v>
      </c>
      <c r="AA59" s="365">
        <f t="shared" si="40"/>
        <v>28.252078169307413</v>
      </c>
      <c r="AB59" s="365">
        <f t="shared" si="41"/>
        <v>29.664682077772785</v>
      </c>
      <c r="AC59" s="365">
        <f t="shared" si="42"/>
        <v>31.147916181661426</v>
      </c>
      <c r="AD59" s="365">
        <f t="shared" si="43"/>
        <v>32.705311990744498</v>
      </c>
      <c r="AE59" s="365">
        <f t="shared" si="44"/>
        <v>34.340577590281725</v>
      </c>
    </row>
    <row r="60" spans="1:31">
      <c r="A60" s="357" t="s">
        <v>152</v>
      </c>
      <c r="B60" s="407" t="s">
        <v>451</v>
      </c>
      <c r="C60" s="357">
        <v>6</v>
      </c>
      <c r="D60" s="358" t="s">
        <v>693</v>
      </c>
      <c r="E60" s="357" t="s">
        <v>43</v>
      </c>
      <c r="F60" s="357">
        <v>305</v>
      </c>
      <c r="G60" s="360">
        <f t="shared" si="45"/>
        <v>31.701535807969307</v>
      </c>
      <c r="H60" s="360">
        <f t="shared" si="46"/>
        <v>33.286612598367775</v>
      </c>
      <c r="I60" s="360">
        <f t="shared" si="47"/>
        <v>34.950943228286164</v>
      </c>
      <c r="J60" s="360">
        <f t="shared" si="48"/>
        <v>36.698490389700474</v>
      </c>
      <c r="K60" s="360">
        <f t="shared" si="49"/>
        <v>38.533414909185502</v>
      </c>
      <c r="L60" s="437"/>
      <c r="M60" s="293" t="s">
        <v>588</v>
      </c>
      <c r="N60" s="289" t="str">
        <f t="shared" si="50"/>
        <v>04032C</v>
      </c>
      <c r="O60" s="361" t="str">
        <f t="shared" si="29"/>
        <v>128</v>
      </c>
      <c r="P60" s="290" t="str">
        <f t="shared" si="51"/>
        <v xml:space="preserve">Engineering Technician II </v>
      </c>
      <c r="Q60" s="395">
        <v>31.701535807969307</v>
      </c>
      <c r="R60" s="395">
        <v>33.286612598367775</v>
      </c>
      <c r="S60" s="395">
        <v>34.950943228286164</v>
      </c>
      <c r="T60" s="395">
        <v>36.698490389700474</v>
      </c>
      <c r="U60" s="395">
        <v>38.533414909185502</v>
      </c>
      <c r="W60" s="363" t="str">
        <f t="shared" si="56"/>
        <v>Y</v>
      </c>
      <c r="X60" s="313" t="str">
        <f t="shared" si="56"/>
        <v>04032C</v>
      </c>
      <c r="Y60" s="364" t="str">
        <f t="shared" si="56"/>
        <v>128</v>
      </c>
      <c r="Z60" s="313" t="str">
        <f t="shared" si="56"/>
        <v xml:space="preserve">Engineering Technician II </v>
      </c>
      <c r="AA60" s="365">
        <f t="shared" si="40"/>
        <v>31.701535807969307</v>
      </c>
      <c r="AB60" s="365">
        <f t="shared" si="41"/>
        <v>33.286612598367775</v>
      </c>
      <c r="AC60" s="365">
        <f t="shared" si="42"/>
        <v>34.950943228286164</v>
      </c>
      <c r="AD60" s="365">
        <f t="shared" si="43"/>
        <v>36.698490389700474</v>
      </c>
      <c r="AE60" s="365">
        <f t="shared" si="44"/>
        <v>38.533414909185502</v>
      </c>
    </row>
    <row r="61" spans="1:31">
      <c r="A61" s="357" t="s">
        <v>154</v>
      </c>
      <c r="B61" s="407" t="s">
        <v>452</v>
      </c>
      <c r="C61" s="357">
        <v>7</v>
      </c>
      <c r="D61" s="358" t="s">
        <v>694</v>
      </c>
      <c r="E61" s="357" t="s">
        <v>43</v>
      </c>
      <c r="F61" s="357">
        <v>328</v>
      </c>
      <c r="G61" s="360">
        <f t="shared" si="45"/>
        <v>34.658009999999997</v>
      </c>
      <c r="H61" s="360">
        <f t="shared" si="46"/>
        <v>36.387494999999994</v>
      </c>
      <c r="I61" s="360">
        <f t="shared" si="47"/>
        <v>38.207024999999994</v>
      </c>
      <c r="J61" s="360">
        <f t="shared" si="48"/>
        <v>40.118669999999995</v>
      </c>
      <c r="K61" s="360">
        <f t="shared" si="49"/>
        <v>42.124499999999998</v>
      </c>
      <c r="L61" s="437"/>
      <c r="M61" s="293" t="s">
        <v>588</v>
      </c>
      <c r="N61" s="289" t="str">
        <f t="shared" si="50"/>
        <v>04042C</v>
      </c>
      <c r="O61" s="361" t="str">
        <f t="shared" si="29"/>
        <v>133</v>
      </c>
      <c r="P61" s="290" t="str">
        <f t="shared" si="51"/>
        <v xml:space="preserve">Engineering Technician III </v>
      </c>
      <c r="Q61" s="395">
        <v>34.658009999999997</v>
      </c>
      <c r="R61" s="395">
        <v>36.387494999999994</v>
      </c>
      <c r="S61" s="395">
        <v>38.207024999999994</v>
      </c>
      <c r="T61" s="395">
        <v>40.118669999999995</v>
      </c>
      <c r="U61" s="395">
        <v>42.124499999999998</v>
      </c>
      <c r="W61" s="363" t="str">
        <f t="shared" si="56"/>
        <v>Y</v>
      </c>
      <c r="X61" s="313" t="str">
        <f t="shared" si="56"/>
        <v>04042C</v>
      </c>
      <c r="Y61" s="364" t="str">
        <f t="shared" si="56"/>
        <v>133</v>
      </c>
      <c r="Z61" s="313" t="str">
        <f t="shared" si="56"/>
        <v xml:space="preserve">Engineering Technician III </v>
      </c>
      <c r="AA61" s="365">
        <f t="shared" si="40"/>
        <v>34.658009999999997</v>
      </c>
      <c r="AB61" s="365">
        <f t="shared" si="41"/>
        <v>36.387494999999994</v>
      </c>
      <c r="AC61" s="365">
        <f t="shared" si="42"/>
        <v>38.207024999999994</v>
      </c>
      <c r="AD61" s="365">
        <f t="shared" si="43"/>
        <v>40.118669999999995</v>
      </c>
      <c r="AE61" s="365">
        <f t="shared" si="44"/>
        <v>42.124499999999998</v>
      </c>
    </row>
    <row r="62" spans="1:31">
      <c r="A62" s="357" t="s">
        <v>156</v>
      </c>
      <c r="B62" s="407" t="s">
        <v>158</v>
      </c>
      <c r="C62" s="357">
        <v>6</v>
      </c>
      <c r="D62" s="358" t="s">
        <v>693</v>
      </c>
      <c r="E62" s="357" t="s">
        <v>43</v>
      </c>
      <c r="F62" s="357">
        <v>305</v>
      </c>
      <c r="G62" s="360">
        <f t="shared" si="45"/>
        <v>30.635000000000002</v>
      </c>
      <c r="H62" s="360">
        <f t="shared" si="46"/>
        <v>32.167999999999999</v>
      </c>
      <c r="I62" s="360">
        <f t="shared" si="47"/>
        <v>33.776000000000003</v>
      </c>
      <c r="J62" s="360">
        <f t="shared" si="48"/>
        <v>35.465000000000003</v>
      </c>
      <c r="K62" s="360">
        <f t="shared" si="49"/>
        <v>37.238</v>
      </c>
      <c r="L62" s="437"/>
      <c r="M62" s="293" t="s">
        <v>588</v>
      </c>
      <c r="N62" s="289" t="str">
        <f t="shared" si="50"/>
        <v>04232C</v>
      </c>
      <c r="O62" s="361" t="str">
        <f t="shared" si="29"/>
        <v>128</v>
      </c>
      <c r="P62" s="290" t="str">
        <f t="shared" si="51"/>
        <v>Evidence Technician</v>
      </c>
      <c r="Q62" s="395">
        <v>30.635000000000002</v>
      </c>
      <c r="R62" s="395">
        <v>32.167999999999999</v>
      </c>
      <c r="S62" s="395">
        <v>33.776000000000003</v>
      </c>
      <c r="T62" s="395">
        <v>35.465000000000003</v>
      </c>
      <c r="U62" s="395">
        <v>37.238</v>
      </c>
      <c r="W62" s="363" t="str">
        <f t="shared" si="56"/>
        <v>Y</v>
      </c>
      <c r="X62" s="313" t="str">
        <f t="shared" si="56"/>
        <v>04232C</v>
      </c>
      <c r="Y62" s="364" t="str">
        <f t="shared" si="56"/>
        <v>128</v>
      </c>
      <c r="Z62" s="313" t="str">
        <f t="shared" si="56"/>
        <v>Evidence Technician</v>
      </c>
      <c r="AA62" s="365">
        <f t="shared" si="40"/>
        <v>30.635000000000002</v>
      </c>
      <c r="AB62" s="365">
        <f t="shared" si="41"/>
        <v>32.167999999999999</v>
      </c>
      <c r="AC62" s="365">
        <f t="shared" si="42"/>
        <v>33.776000000000003</v>
      </c>
      <c r="AD62" s="365">
        <f t="shared" si="43"/>
        <v>35.465000000000003</v>
      </c>
      <c r="AE62" s="365">
        <f t="shared" si="44"/>
        <v>37.238</v>
      </c>
    </row>
    <row r="63" spans="1:31">
      <c r="A63" s="357" t="s">
        <v>159</v>
      </c>
      <c r="B63" s="407" t="s">
        <v>440</v>
      </c>
      <c r="C63" s="357">
        <v>4</v>
      </c>
      <c r="D63" s="358" t="s">
        <v>160</v>
      </c>
      <c r="E63" s="357" t="s">
        <v>43</v>
      </c>
      <c r="F63" s="357">
        <v>218</v>
      </c>
      <c r="G63" s="360">
        <f t="shared" ca="1" si="45"/>
        <v>23.16</v>
      </c>
      <c r="H63" s="360">
        <f t="shared" ca="1" si="46"/>
        <v>24.318000000000001</v>
      </c>
      <c r="I63" s="360">
        <f t="shared" ca="1" si="47"/>
        <v>25.533999999999999</v>
      </c>
      <c r="J63" s="360">
        <f t="shared" ca="1" si="48"/>
        <v>26.81</v>
      </c>
      <c r="K63" s="360">
        <f t="shared" ca="1" si="49"/>
        <v>28.151</v>
      </c>
      <c r="L63" s="437"/>
      <c r="M63" s="293" t="s">
        <v>588</v>
      </c>
      <c r="N63" s="289" t="str">
        <f t="shared" si="50"/>
        <v>04260C</v>
      </c>
      <c r="O63" s="361" t="str">
        <f t="shared" si="29"/>
        <v>151</v>
      </c>
      <c r="P63" s="290" t="str">
        <f t="shared" si="51"/>
        <v>Exhibitor Services Specialist I</v>
      </c>
      <c r="Q63" s="362" cm="1">
        <f t="array" aca="1" ref="Q63" ca="1">ROUND(IF($M63="Y",VLOOKUP($N63,INDIRECT($N$2),Q$5,0)*INDIRECT($M$3),VLOOKUP($N63,INDIRECT($N$2),Q$5,0)),IF(LEFT($E63,1)="N",3,0))</f>
        <v>23.16</v>
      </c>
      <c r="R63" s="362" cm="1">
        <f t="array" aca="1" ref="R63" ca="1">ROUND(IF($M63="Y",VLOOKUP($N63,INDIRECT($N$2),R$5,0)*INDIRECT($M$3),VLOOKUP($N63,INDIRECT($N$2),R$5,0)),IF(LEFT($E63,1)="N",3,0))</f>
        <v>24.318000000000001</v>
      </c>
      <c r="S63" s="362" cm="1">
        <f t="array" aca="1" ref="S63" ca="1">ROUND(IF($M63="Y",VLOOKUP($N63,INDIRECT($N$2),S$5,0)*INDIRECT($M$3),VLOOKUP($N63,INDIRECT($N$2),S$5,0)),IF(LEFT($E63,1)="N",3,0))</f>
        <v>25.533999999999999</v>
      </c>
      <c r="T63" s="362" cm="1">
        <f t="array" aca="1" ref="T63" ca="1">ROUND(IF($M63="Y",VLOOKUP($N63,INDIRECT($N$2),T$5,0)*INDIRECT($M$3),VLOOKUP($N63,INDIRECT($N$2),T$5,0)),IF(LEFT($E63,1)="N",3,0))</f>
        <v>26.81</v>
      </c>
      <c r="U63" s="362" cm="1">
        <f t="array" aca="1" ref="U63" ca="1">ROUND(IF($M63="Y",VLOOKUP($N63,INDIRECT($N$2),U$5,0)*INDIRECT($M$3),VLOOKUP($N63,INDIRECT($N$2),U$5,0)),IF(LEFT($E63,1)="N",3,0))</f>
        <v>28.151</v>
      </c>
      <c r="W63" s="363" t="str">
        <f t="shared" si="56"/>
        <v>Y</v>
      </c>
      <c r="X63" s="313" t="str">
        <f t="shared" si="56"/>
        <v>04260C</v>
      </c>
      <c r="Y63" s="364" t="str">
        <f t="shared" si="56"/>
        <v>151</v>
      </c>
      <c r="Z63" s="313" t="str">
        <f t="shared" si="56"/>
        <v>Exhibitor Services Specialist I</v>
      </c>
      <c r="AA63" s="365">
        <f t="shared" ca="1" si="40"/>
        <v>23.16</v>
      </c>
      <c r="AB63" s="365">
        <f t="shared" ca="1" si="41"/>
        <v>24.318000000000001</v>
      </c>
      <c r="AC63" s="365">
        <f t="shared" ca="1" si="42"/>
        <v>25.533999999999999</v>
      </c>
      <c r="AD63" s="365">
        <f t="shared" ca="1" si="43"/>
        <v>26.81</v>
      </c>
      <c r="AE63" s="365">
        <f t="shared" ca="1" si="44"/>
        <v>28.151</v>
      </c>
    </row>
    <row r="64" spans="1:31">
      <c r="A64" s="357" t="s">
        <v>162</v>
      </c>
      <c r="B64" s="407" t="s">
        <v>441</v>
      </c>
      <c r="C64" s="357">
        <v>5</v>
      </c>
      <c r="D64" s="358" t="s">
        <v>163</v>
      </c>
      <c r="E64" s="357" t="s">
        <v>43</v>
      </c>
      <c r="F64" s="357">
        <v>253</v>
      </c>
      <c r="G64" s="360">
        <f t="shared" ca="1" si="45"/>
        <v>25.459</v>
      </c>
      <c r="H64" s="360">
        <f t="shared" ca="1" si="46"/>
        <v>26.731000000000002</v>
      </c>
      <c r="I64" s="360">
        <f t="shared" ca="1" si="47"/>
        <v>28.068000000000001</v>
      </c>
      <c r="J64" s="360">
        <f t="shared" ca="1" si="48"/>
        <v>29.472999999999999</v>
      </c>
      <c r="K64" s="360">
        <f t="shared" ca="1" si="49"/>
        <v>30.946000000000002</v>
      </c>
      <c r="L64" s="437"/>
      <c r="M64" s="293" t="s">
        <v>588</v>
      </c>
      <c r="N64" s="289" t="str">
        <f t="shared" si="50"/>
        <v>04261C</v>
      </c>
      <c r="O64" s="361" t="str">
        <f t="shared" ref="O64:O95" si="57">D64</f>
        <v>051</v>
      </c>
      <c r="P64" s="290" t="str">
        <f t="shared" si="51"/>
        <v>Exhibitor Services Specialist II</v>
      </c>
      <c r="Q64" s="362" cm="1">
        <f t="array" aca="1" ref="Q64" ca="1">ROUND(IF($M64="Y",VLOOKUP($N64,INDIRECT($N$2),Q$5,0)*INDIRECT($M$3),VLOOKUP($N64,INDIRECT($N$2),Q$5,0)),IF(LEFT($E64,1)="N",3,0))</f>
        <v>25.459</v>
      </c>
      <c r="R64" s="362" cm="1">
        <f t="array" aca="1" ref="R64" ca="1">ROUND(IF($M64="Y",VLOOKUP($N64,INDIRECT($N$2),R$5,0)*INDIRECT($M$3),VLOOKUP($N64,INDIRECT($N$2),R$5,0)),IF(LEFT($E64,1)="N",3,0))</f>
        <v>26.731000000000002</v>
      </c>
      <c r="S64" s="362" cm="1">
        <f t="array" aca="1" ref="S64" ca="1">ROUND(IF($M64="Y",VLOOKUP($N64,INDIRECT($N$2),S$5,0)*INDIRECT($M$3),VLOOKUP($N64,INDIRECT($N$2),S$5,0)),IF(LEFT($E64,1)="N",3,0))</f>
        <v>28.068000000000001</v>
      </c>
      <c r="T64" s="362" cm="1">
        <f t="array" aca="1" ref="T64" ca="1">ROUND(IF($M64="Y",VLOOKUP($N64,INDIRECT($N$2),T$5,0)*INDIRECT($M$3),VLOOKUP($N64,INDIRECT($N$2),T$5,0)),IF(LEFT($E64,1)="N",3,0))</f>
        <v>29.472999999999999</v>
      </c>
      <c r="U64" s="362" cm="1">
        <f t="array" aca="1" ref="U64" ca="1">ROUND(IF($M64="Y",VLOOKUP($N64,INDIRECT($N$2),U$5,0)*INDIRECT($M$3),VLOOKUP($N64,INDIRECT($N$2),U$5,0)),IF(LEFT($E64,1)="N",3,0))</f>
        <v>30.946000000000002</v>
      </c>
      <c r="W64" s="363" t="str">
        <f t="shared" si="56"/>
        <v>Y</v>
      </c>
      <c r="X64" s="313" t="str">
        <f t="shared" si="56"/>
        <v>04261C</v>
      </c>
      <c r="Y64" s="364" t="str">
        <f t="shared" si="56"/>
        <v>051</v>
      </c>
      <c r="Z64" s="313" t="str">
        <f t="shared" si="56"/>
        <v>Exhibitor Services Specialist II</v>
      </c>
      <c r="AA64" s="365">
        <f t="shared" ca="1" si="40"/>
        <v>25.459</v>
      </c>
      <c r="AB64" s="365">
        <f t="shared" ca="1" si="41"/>
        <v>26.731000000000002</v>
      </c>
      <c r="AC64" s="365">
        <f t="shared" ca="1" si="42"/>
        <v>28.068000000000001</v>
      </c>
      <c r="AD64" s="365">
        <f t="shared" ca="1" si="43"/>
        <v>29.472999999999999</v>
      </c>
      <c r="AE64" s="365">
        <f t="shared" ca="1" si="44"/>
        <v>30.946000000000002</v>
      </c>
    </row>
    <row r="65" spans="1:31">
      <c r="A65" s="357" t="s">
        <v>168</v>
      </c>
      <c r="B65" s="407" t="s">
        <v>442</v>
      </c>
      <c r="C65" s="357">
        <v>7</v>
      </c>
      <c r="D65" s="358" t="s">
        <v>742</v>
      </c>
      <c r="E65" s="357" t="s">
        <v>43</v>
      </c>
      <c r="F65" s="357">
        <v>338</v>
      </c>
      <c r="G65" s="360">
        <f t="shared" ca="1" si="45"/>
        <v>32.305</v>
      </c>
      <c r="H65" s="360">
        <f t="shared" ca="1" si="46"/>
        <v>33.923999999999999</v>
      </c>
      <c r="I65" s="360">
        <f t="shared" ca="1" si="47"/>
        <v>35.619</v>
      </c>
      <c r="J65" s="360">
        <f t="shared" ca="1" si="48"/>
        <v>37.4</v>
      </c>
      <c r="K65" s="360">
        <f t="shared" ca="1" si="49"/>
        <v>39.271999999999998</v>
      </c>
      <c r="L65" s="437"/>
      <c r="M65" s="293" t="s">
        <v>588</v>
      </c>
      <c r="N65" s="289" t="str">
        <f t="shared" si="50"/>
        <v>04384C</v>
      </c>
      <c r="O65" s="361" t="str">
        <f t="shared" si="57"/>
        <v>207</v>
      </c>
      <c r="P65" s="290" t="str">
        <f t="shared" si="51"/>
        <v xml:space="preserve">Fire Inspections Specialist I </v>
      </c>
      <c r="Q65" s="362" cm="1">
        <f t="array" aca="1" ref="Q65" ca="1">ROUND(IF($M65="Y",VLOOKUP($N65,INDIRECT($N$2),Q$5,0)*INDIRECT($M$3),VLOOKUP($N65,INDIRECT($N$2),Q$5,0)),IF(LEFT($E65,1)="N",3,0))</f>
        <v>32.305</v>
      </c>
      <c r="R65" s="362" cm="1">
        <f t="array" aca="1" ref="R65" ca="1">ROUND(IF($M65="Y",VLOOKUP($N65,INDIRECT($N$2),R$5,0)*INDIRECT($M$3),VLOOKUP($N65,INDIRECT($N$2),R$5,0)),IF(LEFT($E65,1)="N",3,0))</f>
        <v>33.923999999999999</v>
      </c>
      <c r="S65" s="362" cm="1">
        <f t="array" aca="1" ref="S65" ca="1">ROUND(IF($M65="Y",VLOOKUP($N65,INDIRECT($N$2),S$5,0)*INDIRECT($M$3),VLOOKUP($N65,INDIRECT($N$2),S$5,0)),IF(LEFT($E65,1)="N",3,0))</f>
        <v>35.619</v>
      </c>
      <c r="T65" s="362" cm="1">
        <f t="array" aca="1" ref="T65" ca="1">ROUND(IF($M65="Y",VLOOKUP($N65,INDIRECT($N$2),T$5,0)*INDIRECT($M$3),VLOOKUP($N65,INDIRECT($N$2),T$5,0)),IF(LEFT($E65,1)="N",3,0))</f>
        <v>37.4</v>
      </c>
      <c r="U65" s="362" cm="1">
        <f t="array" aca="1" ref="U65" ca="1">ROUND(IF($M65="Y",VLOOKUP($N65,INDIRECT($N$2),U$5,0)*INDIRECT($M$3),VLOOKUP($N65,INDIRECT($N$2),U$5,0)),IF(LEFT($E65,1)="N",3,0))</f>
        <v>39.271999999999998</v>
      </c>
      <c r="W65" s="363" t="str">
        <f t="shared" si="56"/>
        <v>Y</v>
      </c>
      <c r="X65" s="313" t="str">
        <f t="shared" si="56"/>
        <v>04384C</v>
      </c>
      <c r="Y65" s="364" t="str">
        <f t="shared" si="56"/>
        <v>207</v>
      </c>
      <c r="Z65" s="313" t="str">
        <f t="shared" si="56"/>
        <v xml:space="preserve">Fire Inspections Specialist I </v>
      </c>
      <c r="AA65" s="365">
        <f t="shared" ca="1" si="40"/>
        <v>32.305</v>
      </c>
      <c r="AB65" s="365">
        <f t="shared" ca="1" si="41"/>
        <v>33.923999999999999</v>
      </c>
      <c r="AC65" s="365">
        <f t="shared" ca="1" si="42"/>
        <v>35.619</v>
      </c>
      <c r="AD65" s="365">
        <f t="shared" ca="1" si="43"/>
        <v>37.4</v>
      </c>
      <c r="AE65" s="365">
        <f t="shared" ca="1" si="44"/>
        <v>39.271999999999998</v>
      </c>
    </row>
    <row r="66" spans="1:31">
      <c r="A66" s="357" t="s">
        <v>170</v>
      </c>
      <c r="B66" s="407" t="s">
        <v>443</v>
      </c>
      <c r="C66" s="357">
        <v>8</v>
      </c>
      <c r="D66" s="358" t="s">
        <v>94</v>
      </c>
      <c r="E66" s="357" t="s">
        <v>43</v>
      </c>
      <c r="F66" s="357">
        <v>375</v>
      </c>
      <c r="G66" s="360">
        <f t="shared" ca="1" si="45"/>
        <v>35.139000000000003</v>
      </c>
      <c r="H66" s="360">
        <f t="shared" ca="1" si="46"/>
        <v>36.896000000000001</v>
      </c>
      <c r="I66" s="360">
        <f t="shared" ca="1" si="47"/>
        <v>38.741</v>
      </c>
      <c r="J66" s="360">
        <f t="shared" ca="1" si="48"/>
        <v>40.677999999999997</v>
      </c>
      <c r="K66" s="360">
        <f t="shared" ca="1" si="49"/>
        <v>42.713999999999999</v>
      </c>
      <c r="L66" s="437"/>
      <c r="M66" s="293" t="s">
        <v>588</v>
      </c>
      <c r="N66" s="289" t="str">
        <f t="shared" si="50"/>
        <v>04386C</v>
      </c>
      <c r="O66" s="361" t="str">
        <f t="shared" si="57"/>
        <v>099</v>
      </c>
      <c r="P66" s="290" t="str">
        <f t="shared" si="51"/>
        <v xml:space="preserve">Fire Inspections Specialist II </v>
      </c>
      <c r="Q66" s="362" cm="1">
        <f t="array" aca="1" ref="Q66" ca="1">ROUND(IF($M66="Y",VLOOKUP($N66,INDIRECT($N$2),Q$5,0)*INDIRECT($M$3),VLOOKUP($N66,INDIRECT($N$2),Q$5,0)),IF(LEFT($E66,1)="N",3,0))</f>
        <v>35.139000000000003</v>
      </c>
      <c r="R66" s="362" cm="1">
        <f t="array" aca="1" ref="R66" ca="1">ROUND(IF($M66="Y",VLOOKUP($N66,INDIRECT($N$2),R$5,0)*INDIRECT($M$3),VLOOKUP($N66,INDIRECT($N$2),R$5,0)),IF(LEFT($E66,1)="N",3,0))</f>
        <v>36.896000000000001</v>
      </c>
      <c r="S66" s="362" cm="1">
        <f t="array" aca="1" ref="S66" ca="1">ROUND(IF($M66="Y",VLOOKUP($N66,INDIRECT($N$2),S$5,0)*INDIRECT($M$3),VLOOKUP($N66,INDIRECT($N$2),S$5,0)),IF(LEFT($E66,1)="N",3,0))</f>
        <v>38.741</v>
      </c>
      <c r="T66" s="362" cm="1">
        <f t="array" aca="1" ref="T66" ca="1">ROUND(IF($M66="Y",VLOOKUP($N66,INDIRECT($N$2),T$5,0)*INDIRECT($M$3),VLOOKUP($N66,INDIRECT($N$2),T$5,0)),IF(LEFT($E66,1)="N",3,0))</f>
        <v>40.677999999999997</v>
      </c>
      <c r="U66" s="362" cm="1">
        <f t="array" aca="1" ref="U66" ca="1">ROUND(IF($M66="Y",VLOOKUP($N66,INDIRECT($N$2),U$5,0)*INDIRECT($M$3),VLOOKUP($N66,INDIRECT($N$2),U$5,0)),IF(LEFT($E66,1)="N",3,0))</f>
        <v>42.713999999999999</v>
      </c>
      <c r="W66" s="363" t="str">
        <f t="shared" si="56"/>
        <v>Y</v>
      </c>
      <c r="X66" s="313" t="str">
        <f t="shared" si="56"/>
        <v>04386C</v>
      </c>
      <c r="Y66" s="364" t="str">
        <f t="shared" si="56"/>
        <v>099</v>
      </c>
      <c r="Z66" s="313" t="str">
        <f t="shared" si="56"/>
        <v xml:space="preserve">Fire Inspections Specialist II </v>
      </c>
      <c r="AA66" s="365">
        <f t="shared" ca="1" si="40"/>
        <v>35.139000000000003</v>
      </c>
      <c r="AB66" s="365">
        <f t="shared" ca="1" si="41"/>
        <v>36.896000000000001</v>
      </c>
      <c r="AC66" s="365">
        <f t="shared" ca="1" si="42"/>
        <v>38.741</v>
      </c>
      <c r="AD66" s="365">
        <f t="shared" ca="1" si="43"/>
        <v>40.677999999999997</v>
      </c>
      <c r="AE66" s="365">
        <f t="shared" ca="1" si="44"/>
        <v>42.713999999999999</v>
      </c>
    </row>
    <row r="67" spans="1:31">
      <c r="A67" s="357" t="s">
        <v>165</v>
      </c>
      <c r="B67" s="407" t="s">
        <v>784</v>
      </c>
      <c r="C67" s="357">
        <v>9</v>
      </c>
      <c r="D67" s="358" t="s">
        <v>166</v>
      </c>
      <c r="E67" s="357" t="s">
        <v>43</v>
      </c>
      <c r="F67" s="357">
        <v>418</v>
      </c>
      <c r="G67" s="360">
        <f t="shared" ca="1" si="45"/>
        <v>39.701999999999998</v>
      </c>
      <c r="H67" s="360">
        <f t="shared" ca="1" si="46"/>
        <v>41.688000000000002</v>
      </c>
      <c r="I67" s="360">
        <f t="shared" ca="1" si="47"/>
        <v>43.771000000000001</v>
      </c>
      <c r="J67" s="360">
        <f t="shared" ca="1" si="48"/>
        <v>45.960999999999999</v>
      </c>
      <c r="K67" s="360">
        <f t="shared" ca="1" si="49"/>
        <v>48.258000000000003</v>
      </c>
      <c r="L67" s="437"/>
      <c r="M67" s="293" t="s">
        <v>588</v>
      </c>
      <c r="N67" s="289" t="str">
        <f t="shared" si="50"/>
        <v>04382C</v>
      </c>
      <c r="O67" s="361" t="str">
        <f t="shared" si="57"/>
        <v>119</v>
      </c>
      <c r="P67" s="290" t="str">
        <f t="shared" si="51"/>
        <v>Fire Inspections Specialist III</v>
      </c>
      <c r="Q67" s="362" cm="1">
        <f t="array" aca="1" ref="Q67" ca="1">ROUND(IF($M67="Y",VLOOKUP($N67,INDIRECT($N$2),Q$5,0)*INDIRECT($M$3),VLOOKUP($N67,INDIRECT($N$2),Q$5,0)),IF(LEFT($E67,1)="N",3,0))</f>
        <v>39.701999999999998</v>
      </c>
      <c r="R67" s="362" cm="1">
        <f t="array" aca="1" ref="R67" ca="1">ROUND(IF($M67="Y",VLOOKUP($N67,INDIRECT($N$2),R$5,0)*INDIRECT($M$3),VLOOKUP($N67,INDIRECT($N$2),R$5,0)),IF(LEFT($E67,1)="N",3,0))</f>
        <v>41.688000000000002</v>
      </c>
      <c r="S67" s="362" cm="1">
        <f t="array" aca="1" ref="S67" ca="1">ROUND(IF($M67="Y",VLOOKUP($N67,INDIRECT($N$2),S$5,0)*INDIRECT($M$3),VLOOKUP($N67,INDIRECT($N$2),S$5,0)),IF(LEFT($E67,1)="N",3,0))</f>
        <v>43.771000000000001</v>
      </c>
      <c r="T67" s="362" cm="1">
        <f t="array" aca="1" ref="T67" ca="1">ROUND(IF($M67="Y",VLOOKUP($N67,INDIRECT($N$2),T$5,0)*INDIRECT($M$3),VLOOKUP($N67,INDIRECT($N$2),T$5,0)),IF(LEFT($E67,1)="N",3,0))</f>
        <v>45.960999999999999</v>
      </c>
      <c r="U67" s="362" cm="1">
        <f t="array" aca="1" ref="U67" ca="1">ROUND(IF($M67="Y",VLOOKUP($N67,INDIRECT($N$2),U$5,0)*INDIRECT($M$3),VLOOKUP($N67,INDIRECT($N$2),U$5,0)),IF(LEFT($E67,1)="N",3,0))</f>
        <v>48.258000000000003</v>
      </c>
      <c r="W67" s="363" t="str">
        <f t="shared" si="56"/>
        <v>Y</v>
      </c>
      <c r="X67" s="313" t="str">
        <f t="shared" si="56"/>
        <v>04382C</v>
      </c>
      <c r="Y67" s="364" t="str">
        <f t="shared" si="56"/>
        <v>119</v>
      </c>
      <c r="Z67" s="313" t="str">
        <f t="shared" si="56"/>
        <v>Fire Inspections Specialist III</v>
      </c>
      <c r="AA67" s="365">
        <f t="shared" ca="1" si="40"/>
        <v>39.701999999999998</v>
      </c>
      <c r="AB67" s="365">
        <f t="shared" ca="1" si="41"/>
        <v>41.688000000000002</v>
      </c>
      <c r="AC67" s="365">
        <f t="shared" ca="1" si="42"/>
        <v>43.771000000000001</v>
      </c>
      <c r="AD67" s="365">
        <f t="shared" ca="1" si="43"/>
        <v>45.960999999999999</v>
      </c>
      <c r="AE67" s="365">
        <f t="shared" ca="1" si="44"/>
        <v>48.258000000000003</v>
      </c>
    </row>
    <row r="68" spans="1:31">
      <c r="A68" s="357" t="s">
        <v>175</v>
      </c>
      <c r="B68" s="407" t="s">
        <v>476</v>
      </c>
      <c r="C68" s="357">
        <v>7</v>
      </c>
      <c r="D68" s="358" t="s">
        <v>739</v>
      </c>
      <c r="E68" s="357" t="s">
        <v>43</v>
      </c>
      <c r="F68" s="357">
        <v>333</v>
      </c>
      <c r="G68" s="360">
        <f t="shared" ca="1" si="45"/>
        <v>32.307000000000002</v>
      </c>
      <c r="H68" s="360">
        <f t="shared" ca="1" si="46"/>
        <v>33.923999999999999</v>
      </c>
      <c r="I68" s="360">
        <f t="shared" ca="1" si="47"/>
        <v>35.619</v>
      </c>
      <c r="J68" s="360">
        <f t="shared" ca="1" si="48"/>
        <v>37.4</v>
      </c>
      <c r="K68" s="360">
        <f t="shared" ca="1" si="49"/>
        <v>39.271999999999998</v>
      </c>
      <c r="L68" s="437"/>
      <c r="M68" s="293" t="s">
        <v>588</v>
      </c>
      <c r="N68" s="289" t="str">
        <f t="shared" si="50"/>
        <v>05062C</v>
      </c>
      <c r="O68" s="361" t="str">
        <f t="shared" si="57"/>
        <v>206</v>
      </c>
      <c r="P68" s="290" t="str">
        <f t="shared" si="51"/>
        <v>Forensic FirearmsTechnician</v>
      </c>
      <c r="Q68" s="362" cm="1">
        <f t="array" aca="1" ref="Q68" ca="1">ROUND(IF($M68="Y",VLOOKUP($N68,INDIRECT($N$2),Q$5,0)*INDIRECT($M$3),VLOOKUP($N68,INDIRECT($N$2),Q$5,0)),IF(LEFT($E68,1)="N",3,0))</f>
        <v>32.307000000000002</v>
      </c>
      <c r="R68" s="362" cm="1">
        <f t="array" aca="1" ref="R68" ca="1">ROUND(IF($M68="Y",VLOOKUP($N68,INDIRECT($N$2),R$5,0)*INDIRECT($M$3),VLOOKUP($N68,INDIRECT($N$2),R$5,0)),IF(LEFT($E68,1)="N",3,0))</f>
        <v>33.923999999999999</v>
      </c>
      <c r="S68" s="362" cm="1">
        <f t="array" aca="1" ref="S68" ca="1">ROUND(IF($M68="Y",VLOOKUP($N68,INDIRECT($N$2),S$5,0)*INDIRECT($M$3),VLOOKUP($N68,INDIRECT($N$2),S$5,0)),IF(LEFT($E68,1)="N",3,0))</f>
        <v>35.619</v>
      </c>
      <c r="T68" s="362" cm="1">
        <f t="array" aca="1" ref="T68" ca="1">ROUND(IF($M68="Y",VLOOKUP($N68,INDIRECT($N$2),T$5,0)*INDIRECT($M$3),VLOOKUP($N68,INDIRECT($N$2),T$5,0)),IF(LEFT($E68,1)="N",3,0))</f>
        <v>37.4</v>
      </c>
      <c r="U68" s="362" cm="1">
        <f t="array" aca="1" ref="U68" ca="1">ROUND(IF($M68="Y",VLOOKUP($N68,INDIRECT($N$2),U$5,0)*INDIRECT($M$3),VLOOKUP($N68,INDIRECT($N$2),U$5,0)),IF(LEFT($E68,1)="N",3,0))</f>
        <v>39.271999999999998</v>
      </c>
      <c r="W68" s="363" t="str">
        <f t="shared" si="56"/>
        <v>Y</v>
      </c>
      <c r="X68" s="313" t="str">
        <f t="shared" si="56"/>
        <v>05062C</v>
      </c>
      <c r="Y68" s="364" t="str">
        <f t="shared" si="56"/>
        <v>206</v>
      </c>
      <c r="Z68" s="313" t="str">
        <f t="shared" si="56"/>
        <v>Forensic FirearmsTechnician</v>
      </c>
      <c r="AA68" s="365">
        <f t="shared" ca="1" si="40"/>
        <v>32.307000000000002</v>
      </c>
      <c r="AB68" s="365">
        <f t="shared" ca="1" si="41"/>
        <v>33.923999999999999</v>
      </c>
      <c r="AC68" s="365">
        <f t="shared" ca="1" si="42"/>
        <v>35.619</v>
      </c>
      <c r="AD68" s="365">
        <f t="shared" ca="1" si="43"/>
        <v>37.4</v>
      </c>
      <c r="AE68" s="365">
        <f t="shared" ca="1" si="44"/>
        <v>39.271999999999998</v>
      </c>
    </row>
    <row r="69" spans="1:31">
      <c r="A69" s="357" t="s">
        <v>172</v>
      </c>
      <c r="B69" s="407" t="s">
        <v>176</v>
      </c>
      <c r="C69" s="357">
        <v>6</v>
      </c>
      <c r="D69" s="358" t="s">
        <v>173</v>
      </c>
      <c r="E69" s="357" t="s">
        <v>43</v>
      </c>
      <c r="F69" s="357">
        <v>305</v>
      </c>
      <c r="G69" s="360">
        <f t="shared" ca="1" si="45"/>
        <v>30.033999999999999</v>
      </c>
      <c r="H69" s="360">
        <f t="shared" ca="1" si="46"/>
        <v>31.536999999999999</v>
      </c>
      <c r="I69" s="360">
        <f t="shared" ca="1" si="47"/>
        <v>33.113</v>
      </c>
      <c r="J69" s="360">
        <f t="shared" ca="1" si="48"/>
        <v>34.770000000000003</v>
      </c>
      <c r="K69" s="360">
        <f t="shared" ca="1" si="49"/>
        <v>36.506999999999998</v>
      </c>
      <c r="L69" s="437"/>
      <c r="M69" s="293" t="s">
        <v>588</v>
      </c>
      <c r="N69" s="289" t="str">
        <f t="shared" si="50"/>
        <v>05035C</v>
      </c>
      <c r="O69" s="361" t="str">
        <f t="shared" si="57"/>
        <v>083</v>
      </c>
      <c r="P69" s="290" t="str">
        <f t="shared" si="51"/>
        <v>Forensic Technician</v>
      </c>
      <c r="Q69" s="362" cm="1">
        <f t="array" aca="1" ref="Q69" ca="1">ROUND(IF($M69="Y",VLOOKUP($N69,INDIRECT($N$2),Q$5,0)*INDIRECT($M$3),VLOOKUP($N69,INDIRECT($N$2),Q$5,0)),IF(LEFT($E69,1)="N",3,0))</f>
        <v>30.033999999999999</v>
      </c>
      <c r="R69" s="362" cm="1">
        <f t="array" aca="1" ref="R69" ca="1">ROUND(IF($M69="Y",VLOOKUP($N69,INDIRECT($N$2),R$5,0)*INDIRECT($M$3),VLOOKUP($N69,INDIRECT($N$2),R$5,0)),IF(LEFT($E69,1)="N",3,0))</f>
        <v>31.536999999999999</v>
      </c>
      <c r="S69" s="362" cm="1">
        <f t="array" aca="1" ref="S69" ca="1">ROUND(IF($M69="Y",VLOOKUP($N69,INDIRECT($N$2),S$5,0)*INDIRECT($M$3),VLOOKUP($N69,INDIRECT($N$2),S$5,0)),IF(LEFT($E69,1)="N",3,0))</f>
        <v>33.113</v>
      </c>
      <c r="T69" s="362" cm="1">
        <f t="array" aca="1" ref="T69" ca="1">ROUND(IF($M69="Y",VLOOKUP($N69,INDIRECT($N$2),T$5,0)*INDIRECT($M$3),VLOOKUP($N69,INDIRECT($N$2),T$5,0)),IF(LEFT($E69,1)="N",3,0))</f>
        <v>34.770000000000003</v>
      </c>
      <c r="U69" s="362" cm="1">
        <f t="array" aca="1" ref="U69" ca="1">ROUND(IF($M69="Y",VLOOKUP($N69,INDIRECT($N$2),U$5,0)*INDIRECT($M$3),VLOOKUP($N69,INDIRECT($N$2),U$5,0)),IF(LEFT($E69,1)="N",3,0))</f>
        <v>36.506999999999998</v>
      </c>
      <c r="W69" s="363" t="str">
        <f t="shared" si="56"/>
        <v>Y</v>
      </c>
      <c r="X69" s="313" t="str">
        <f t="shared" si="56"/>
        <v>05035C</v>
      </c>
      <c r="Y69" s="364" t="str">
        <f t="shared" si="56"/>
        <v>083</v>
      </c>
      <c r="Z69" s="313" t="str">
        <f t="shared" si="56"/>
        <v>Forensic Technician</v>
      </c>
      <c r="AA69" s="365">
        <f t="shared" ref="AA69:AA99" ca="1" si="58">IF(LEFT($E69,1)="N",Q69,ROUNDUP(Q69/2080,3))</f>
        <v>30.033999999999999</v>
      </c>
      <c r="AB69" s="365">
        <f t="shared" ref="AB69:AB99" ca="1" si="59">IF(LEFT($E69,1)="N",R69,ROUNDUP(R69/2080,3))</f>
        <v>31.536999999999999</v>
      </c>
      <c r="AC69" s="365">
        <f t="shared" ref="AC69:AC99" ca="1" si="60">IF(LEFT($E69,1)="N",S69,ROUNDUP(S69/2080,3))</f>
        <v>33.113</v>
      </c>
      <c r="AD69" s="365">
        <f t="shared" ref="AD69:AD99" ca="1" si="61">IF(LEFT($E69,1)="N",T69,ROUNDUP(T69/2080,3))</f>
        <v>34.770000000000003</v>
      </c>
      <c r="AE69" s="365">
        <f t="shared" ref="AE69:AE99" ca="1" si="62">IF(LEFT($E69,1)="N",U69,ROUNDUP(U69/2080,3))</f>
        <v>36.506999999999998</v>
      </c>
    </row>
    <row r="70" spans="1:31">
      <c r="A70" s="357" t="s">
        <v>177</v>
      </c>
      <c r="B70" s="407" t="s">
        <v>179</v>
      </c>
      <c r="C70" s="357">
        <v>6</v>
      </c>
      <c r="D70" s="358" t="s">
        <v>178</v>
      </c>
      <c r="E70" s="357" t="s">
        <v>43</v>
      </c>
      <c r="F70" s="357">
        <v>288</v>
      </c>
      <c r="G70" s="360">
        <f t="shared" ca="1" si="45"/>
        <v>28.89</v>
      </c>
      <c r="H70" s="360">
        <f t="shared" ca="1" si="46"/>
        <v>30.332999999999998</v>
      </c>
      <c r="I70" s="360">
        <f t="shared" ca="1" si="47"/>
        <v>31.85</v>
      </c>
      <c r="J70" s="360">
        <f t="shared" ca="1" si="48"/>
        <v>33.442999999999998</v>
      </c>
      <c r="K70" s="360">
        <f t="shared" ca="1" si="49"/>
        <v>35.113999999999997</v>
      </c>
      <c r="L70" s="437"/>
      <c r="M70" s="293" t="s">
        <v>588</v>
      </c>
      <c r="N70" s="289" t="str">
        <f t="shared" si="50"/>
        <v>05330C</v>
      </c>
      <c r="O70" s="361" t="str">
        <f t="shared" si="57"/>
        <v>081</v>
      </c>
      <c r="P70" s="290" t="str">
        <f t="shared" si="51"/>
        <v xml:space="preserve">Graphic Designer I </v>
      </c>
      <c r="Q70" s="362" cm="1">
        <f t="array" aca="1" ref="Q70" ca="1">ROUND(IF($M70="Y",VLOOKUP($N70,INDIRECT($N$2),Q$5,0)*INDIRECT($M$3),VLOOKUP($N70,INDIRECT($N$2),Q$5,0)),IF(LEFT($E70,1)="N",3,0))</f>
        <v>28.89</v>
      </c>
      <c r="R70" s="362" cm="1">
        <f t="array" aca="1" ref="R70" ca="1">ROUND(IF($M70="Y",VLOOKUP($N70,INDIRECT($N$2),R$5,0)*INDIRECT($M$3),VLOOKUP($N70,INDIRECT($N$2),R$5,0)),IF(LEFT($E70,1)="N",3,0))</f>
        <v>30.332999999999998</v>
      </c>
      <c r="S70" s="362" cm="1">
        <f t="array" aca="1" ref="S70" ca="1">ROUND(IF($M70="Y",VLOOKUP($N70,INDIRECT($N$2),S$5,0)*INDIRECT($M$3),VLOOKUP($N70,INDIRECT($N$2),S$5,0)),IF(LEFT($E70,1)="N",3,0))</f>
        <v>31.85</v>
      </c>
      <c r="T70" s="362" cm="1">
        <f t="array" aca="1" ref="T70" ca="1">ROUND(IF($M70="Y",VLOOKUP($N70,INDIRECT($N$2),T$5,0)*INDIRECT($M$3),VLOOKUP($N70,INDIRECT($N$2),T$5,0)),IF(LEFT($E70,1)="N",3,0))</f>
        <v>33.442999999999998</v>
      </c>
      <c r="U70" s="362" cm="1">
        <f t="array" aca="1" ref="U70" ca="1">ROUND(IF($M70="Y",VLOOKUP($N70,INDIRECT($N$2),U$5,0)*INDIRECT($M$3),VLOOKUP($N70,INDIRECT($N$2),U$5,0)),IF(LEFT($E70,1)="N",3,0))</f>
        <v>35.113999999999997</v>
      </c>
      <c r="W70" s="363" t="str">
        <f t="shared" si="56"/>
        <v>Y</v>
      </c>
      <c r="X70" s="313" t="str">
        <f t="shared" si="56"/>
        <v>05330C</v>
      </c>
      <c r="Y70" s="364" t="str">
        <f t="shared" si="56"/>
        <v>081</v>
      </c>
      <c r="Z70" s="313" t="str">
        <f t="shared" si="56"/>
        <v xml:space="preserve">Graphic Designer I </v>
      </c>
      <c r="AA70" s="365">
        <f t="shared" ca="1" si="58"/>
        <v>28.89</v>
      </c>
      <c r="AB70" s="365">
        <f t="shared" ca="1" si="59"/>
        <v>30.332999999999998</v>
      </c>
      <c r="AC70" s="365">
        <f t="shared" ca="1" si="60"/>
        <v>31.85</v>
      </c>
      <c r="AD70" s="365">
        <f t="shared" ca="1" si="61"/>
        <v>33.442999999999998</v>
      </c>
      <c r="AE70" s="365">
        <f t="shared" ca="1" si="62"/>
        <v>35.113999999999997</v>
      </c>
    </row>
    <row r="71" spans="1:31">
      <c r="A71" s="357" t="s">
        <v>180</v>
      </c>
      <c r="B71" s="407" t="s">
        <v>182</v>
      </c>
      <c r="C71" s="357">
        <v>7</v>
      </c>
      <c r="D71" s="358" t="s">
        <v>181</v>
      </c>
      <c r="E71" s="357" t="s">
        <v>43</v>
      </c>
      <c r="F71" s="357">
        <v>330</v>
      </c>
      <c r="G71" s="360">
        <f t="shared" ref="G71:K102" ca="1" si="63">Q71</f>
        <v>31.192</v>
      </c>
      <c r="H71" s="360">
        <f t="shared" ca="1" si="63"/>
        <v>32.750999999999998</v>
      </c>
      <c r="I71" s="360">
        <f t="shared" ca="1" si="63"/>
        <v>34.389000000000003</v>
      </c>
      <c r="J71" s="360">
        <f t="shared" ca="1" si="63"/>
        <v>36.11</v>
      </c>
      <c r="K71" s="360">
        <f t="shared" ca="1" si="63"/>
        <v>37.914000000000001</v>
      </c>
      <c r="L71" s="437"/>
      <c r="M71" s="293" t="s">
        <v>588</v>
      </c>
      <c r="N71" s="289" t="str">
        <f t="shared" si="50"/>
        <v>05340C</v>
      </c>
      <c r="O71" s="361" t="str">
        <f t="shared" si="57"/>
        <v>090</v>
      </c>
      <c r="P71" s="290" t="str">
        <f t="shared" si="51"/>
        <v xml:space="preserve">Graphic Designer II </v>
      </c>
      <c r="Q71" s="362" cm="1">
        <f t="array" aca="1" ref="Q71" ca="1">ROUND(IF($M71="Y",VLOOKUP($N71,INDIRECT($N$2),Q$5,0)*INDIRECT($M$3),VLOOKUP($N71,INDIRECT($N$2),Q$5,0)),IF(LEFT($E71,1)="N",3,0))</f>
        <v>31.192</v>
      </c>
      <c r="R71" s="362" cm="1">
        <f t="array" aca="1" ref="R71" ca="1">ROUND(IF($M71="Y",VLOOKUP($N71,INDIRECT($N$2),R$5,0)*INDIRECT($M$3),VLOOKUP($N71,INDIRECT($N$2),R$5,0)),IF(LEFT($E71,1)="N",3,0))</f>
        <v>32.750999999999998</v>
      </c>
      <c r="S71" s="362" cm="1">
        <f t="array" aca="1" ref="S71" ca="1">ROUND(IF($M71="Y",VLOOKUP($N71,INDIRECT($N$2),S$5,0)*INDIRECT($M$3),VLOOKUP($N71,INDIRECT($N$2),S$5,0)),IF(LEFT($E71,1)="N",3,0))</f>
        <v>34.389000000000003</v>
      </c>
      <c r="T71" s="362" cm="1">
        <f t="array" aca="1" ref="T71" ca="1">ROUND(IF($M71="Y",VLOOKUP($N71,INDIRECT($N$2),T$5,0)*INDIRECT($M$3),VLOOKUP($N71,INDIRECT($N$2),T$5,0)),IF(LEFT($E71,1)="N",3,0))</f>
        <v>36.11</v>
      </c>
      <c r="U71" s="362" cm="1">
        <f t="array" aca="1" ref="U71" ca="1">ROUND(IF($M71="Y",VLOOKUP($N71,INDIRECT($N$2),U$5,0)*INDIRECT($M$3),VLOOKUP($N71,INDIRECT($N$2),U$5,0)),IF(LEFT($E71,1)="N",3,0))</f>
        <v>37.914000000000001</v>
      </c>
      <c r="W71" s="363" t="str">
        <f t="shared" si="56"/>
        <v>Y</v>
      </c>
      <c r="X71" s="313" t="str">
        <f t="shared" si="56"/>
        <v>05340C</v>
      </c>
      <c r="Y71" s="364" t="str">
        <f t="shared" si="56"/>
        <v>090</v>
      </c>
      <c r="Z71" s="313" t="str">
        <f t="shared" si="56"/>
        <v xml:space="preserve">Graphic Designer II </v>
      </c>
      <c r="AA71" s="365">
        <f t="shared" ca="1" si="58"/>
        <v>31.192</v>
      </c>
      <c r="AB71" s="365">
        <f t="shared" ca="1" si="59"/>
        <v>32.750999999999998</v>
      </c>
      <c r="AC71" s="365">
        <f t="shared" ca="1" si="60"/>
        <v>34.389000000000003</v>
      </c>
      <c r="AD71" s="365">
        <f t="shared" ca="1" si="61"/>
        <v>36.11</v>
      </c>
      <c r="AE71" s="365">
        <f t="shared" ca="1" si="62"/>
        <v>37.914000000000001</v>
      </c>
    </row>
    <row r="72" spans="1:31">
      <c r="A72" s="372" t="s">
        <v>744</v>
      </c>
      <c r="B72" s="407" t="s">
        <v>515</v>
      </c>
      <c r="C72" s="357">
        <v>6</v>
      </c>
      <c r="D72" s="358" t="s">
        <v>517</v>
      </c>
      <c r="E72" s="357" t="s">
        <v>43</v>
      </c>
      <c r="F72" s="357">
        <v>273</v>
      </c>
      <c r="G72" s="360">
        <f t="shared" si="63"/>
        <v>27.763999999999999</v>
      </c>
      <c r="H72" s="360">
        <f t="shared" si="63"/>
        <v>29.148</v>
      </c>
      <c r="I72" s="360">
        <f t="shared" si="63"/>
        <v>30.61</v>
      </c>
      <c r="J72" s="360">
        <f t="shared" si="63"/>
        <v>32.142000000000003</v>
      </c>
      <c r="K72" s="360">
        <f t="shared" si="63"/>
        <v>33.744999999999997</v>
      </c>
      <c r="L72" s="437"/>
      <c r="M72" s="293" t="s">
        <v>588</v>
      </c>
      <c r="N72" s="289" t="str">
        <f t="shared" ref="N72:N103" si="64">A72</f>
        <v>52979C</v>
      </c>
      <c r="O72" s="361" t="str">
        <f t="shared" si="57"/>
        <v>145</v>
      </c>
      <c r="P72" s="290" t="str">
        <f t="shared" ref="P72:P103" si="65">B72</f>
        <v>Guest Services Support Technician</v>
      </c>
      <c r="Q72" s="422">
        <v>27.763999999999999</v>
      </c>
      <c r="R72" s="422">
        <v>29.148</v>
      </c>
      <c r="S72" s="422">
        <v>30.61</v>
      </c>
      <c r="T72" s="422">
        <v>32.142000000000003</v>
      </c>
      <c r="U72" s="422">
        <v>33.744999999999997</v>
      </c>
      <c r="W72" s="363" t="str">
        <f t="shared" si="56"/>
        <v>Y</v>
      </c>
      <c r="X72" s="313" t="str">
        <f t="shared" si="56"/>
        <v>52979C</v>
      </c>
      <c r="Y72" s="364" t="str">
        <f t="shared" si="56"/>
        <v>145</v>
      </c>
      <c r="Z72" s="313" t="str">
        <f t="shared" si="56"/>
        <v>Guest Services Support Technician</v>
      </c>
      <c r="AA72" s="365">
        <f t="shared" si="58"/>
        <v>27.763999999999999</v>
      </c>
      <c r="AB72" s="365">
        <f t="shared" si="59"/>
        <v>29.148</v>
      </c>
      <c r="AC72" s="365">
        <f t="shared" si="60"/>
        <v>30.61</v>
      </c>
      <c r="AD72" s="365">
        <f t="shared" si="61"/>
        <v>32.142000000000003</v>
      </c>
      <c r="AE72" s="365">
        <f t="shared" si="62"/>
        <v>33.744999999999997</v>
      </c>
    </row>
    <row r="73" spans="1:31">
      <c r="A73" s="357" t="s">
        <v>526</v>
      </c>
      <c r="B73" s="407" t="s">
        <v>527</v>
      </c>
      <c r="C73" s="357">
        <v>9</v>
      </c>
      <c r="D73" s="358" t="s">
        <v>773</v>
      </c>
      <c r="E73" s="357" t="s">
        <v>43</v>
      </c>
      <c r="F73" s="357">
        <v>410</v>
      </c>
      <c r="G73" s="360">
        <f t="shared" ca="1" si="63"/>
        <v>38.058999999999997</v>
      </c>
      <c r="H73" s="360">
        <f t="shared" ca="1" si="63"/>
        <v>39.963000000000001</v>
      </c>
      <c r="I73" s="360">
        <f t="shared" ca="1" si="63"/>
        <v>41.960999999999999</v>
      </c>
      <c r="J73" s="360">
        <f t="shared" ca="1" si="63"/>
        <v>44.058999999999997</v>
      </c>
      <c r="K73" s="360">
        <f t="shared" ca="1" si="63"/>
        <v>46.262</v>
      </c>
      <c r="L73" s="437"/>
      <c r="M73" s="293" t="s">
        <v>588</v>
      </c>
      <c r="N73" s="289" t="str">
        <f t="shared" si="64"/>
        <v>59404C</v>
      </c>
      <c r="O73" s="361" t="str">
        <f t="shared" si="57"/>
        <v>124</v>
      </c>
      <c r="P73" s="290" t="str">
        <f t="shared" si="65"/>
        <v>Healthy Homes Inspections Coordinator</v>
      </c>
      <c r="Q73" s="362" cm="1">
        <f t="array" aca="1" ref="Q73" ca="1">ROUND(IF($M73="Y",VLOOKUP($N73,INDIRECT($N$2),Q$5,0)*INDIRECT($M$3),VLOOKUP($N73,INDIRECT($N$2),Q$5,0)),IF(LEFT($E73,1)="N",3,0))</f>
        <v>38.058999999999997</v>
      </c>
      <c r="R73" s="362" cm="1">
        <f t="array" aca="1" ref="R73" ca="1">ROUND(IF($M73="Y",VLOOKUP($N73,INDIRECT($N$2),R$5,0)*INDIRECT($M$3),VLOOKUP($N73,INDIRECT($N$2),R$5,0)),IF(LEFT($E73,1)="N",3,0))</f>
        <v>39.963000000000001</v>
      </c>
      <c r="S73" s="362" cm="1">
        <f t="array" aca="1" ref="S73" ca="1">ROUND(IF($M73="Y",VLOOKUP($N73,INDIRECT($N$2),S$5,0)*INDIRECT($M$3),VLOOKUP($N73,INDIRECT($N$2),S$5,0)),IF(LEFT($E73,1)="N",3,0))</f>
        <v>41.960999999999999</v>
      </c>
      <c r="T73" s="362" cm="1">
        <f t="array" aca="1" ref="T73" ca="1">ROUND(IF($M73="Y",VLOOKUP($N73,INDIRECT($N$2),T$5,0)*INDIRECT($M$3),VLOOKUP($N73,INDIRECT($N$2),T$5,0)),IF(LEFT($E73,1)="N",3,0))</f>
        <v>44.058999999999997</v>
      </c>
      <c r="U73" s="362" cm="1">
        <f t="array" aca="1" ref="U73" ca="1">ROUND(IF($M73="Y",VLOOKUP($N73,INDIRECT($N$2),U$5,0)*INDIRECT($M$3),VLOOKUP($N73,INDIRECT($N$2),U$5,0)),IF(LEFT($E73,1)="N",3,0))</f>
        <v>46.262</v>
      </c>
      <c r="W73" s="363" t="str">
        <f t="shared" si="56"/>
        <v>Y</v>
      </c>
      <c r="X73" s="313" t="str">
        <f t="shared" si="56"/>
        <v>59404C</v>
      </c>
      <c r="Y73" s="364" t="str">
        <f t="shared" si="56"/>
        <v>124</v>
      </c>
      <c r="Z73" s="313" t="str">
        <f t="shared" si="56"/>
        <v>Healthy Homes Inspections Coordinator</v>
      </c>
      <c r="AA73" s="365">
        <f t="shared" ca="1" si="58"/>
        <v>38.058999999999997</v>
      </c>
      <c r="AB73" s="365">
        <f t="shared" ca="1" si="59"/>
        <v>39.963000000000001</v>
      </c>
      <c r="AC73" s="365">
        <f t="shared" ca="1" si="60"/>
        <v>41.960999999999999</v>
      </c>
      <c r="AD73" s="365">
        <f t="shared" ca="1" si="61"/>
        <v>44.058999999999997</v>
      </c>
      <c r="AE73" s="365">
        <f t="shared" ca="1" si="62"/>
        <v>46.262</v>
      </c>
    </row>
    <row r="74" spans="1:31">
      <c r="A74" s="357" t="s">
        <v>183</v>
      </c>
      <c r="B74" s="407" t="s">
        <v>185</v>
      </c>
      <c r="C74" s="357">
        <v>6</v>
      </c>
      <c r="D74" s="358" t="s">
        <v>703</v>
      </c>
      <c r="E74" s="357" t="s">
        <v>43</v>
      </c>
      <c r="F74" s="357">
        <v>285</v>
      </c>
      <c r="G74" s="360">
        <f t="shared" ca="1" si="63"/>
        <v>29.981999999999999</v>
      </c>
      <c r="H74" s="360">
        <f t="shared" ca="1" si="63"/>
        <v>31.481999999999999</v>
      </c>
      <c r="I74" s="360">
        <f t="shared" ca="1" si="63"/>
        <v>33.055999999999997</v>
      </c>
      <c r="J74" s="360">
        <f t="shared" ca="1" si="63"/>
        <v>34.71</v>
      </c>
      <c r="K74" s="360">
        <f t="shared" ca="1" si="63"/>
        <v>36.445</v>
      </c>
      <c r="L74" s="437"/>
      <c r="M74" s="293" t="s">
        <v>588</v>
      </c>
      <c r="N74" s="289" t="str">
        <f t="shared" si="64"/>
        <v>05412C</v>
      </c>
      <c r="O74" s="361" t="str">
        <f t="shared" si="57"/>
        <v>156</v>
      </c>
      <c r="P74" s="290" t="str">
        <f t="shared" si="65"/>
        <v xml:space="preserve">HR Associate </v>
      </c>
      <c r="Q74" s="362" cm="1">
        <f t="array" aca="1" ref="Q74" ca="1">ROUND(IF($M74="Y",VLOOKUP($N74,INDIRECT($N$2),Q$5,0)*INDIRECT($M$3),VLOOKUP($N74,INDIRECT($N$2),Q$5,0)),IF(LEFT($E74,1)="N",3,0))</f>
        <v>29.981999999999999</v>
      </c>
      <c r="R74" s="362" cm="1">
        <f t="array" aca="1" ref="R74" ca="1">ROUND(IF($M74="Y",VLOOKUP($N74,INDIRECT($N$2),R$5,0)*INDIRECT($M$3),VLOOKUP($N74,INDIRECT($N$2),R$5,0)),IF(LEFT($E74,1)="N",3,0))</f>
        <v>31.481999999999999</v>
      </c>
      <c r="S74" s="362" cm="1">
        <f t="array" aca="1" ref="S74" ca="1">ROUND(IF($M74="Y",VLOOKUP($N74,INDIRECT($N$2),S$5,0)*INDIRECT($M$3),VLOOKUP($N74,INDIRECT($N$2),S$5,0)),IF(LEFT($E74,1)="N",3,0))</f>
        <v>33.055999999999997</v>
      </c>
      <c r="T74" s="362" cm="1">
        <f t="array" aca="1" ref="T74" ca="1">ROUND(IF($M74="Y",VLOOKUP($N74,INDIRECT($N$2),T$5,0)*INDIRECT($M$3),VLOOKUP($N74,INDIRECT($N$2),T$5,0)),IF(LEFT($E74,1)="N",3,0))</f>
        <v>34.71</v>
      </c>
      <c r="U74" s="362" cm="1">
        <f t="array" aca="1" ref="U74" ca="1">ROUND(IF($M74="Y",VLOOKUP($N74,INDIRECT($N$2),U$5,0)*INDIRECT($M$3),VLOOKUP($N74,INDIRECT($N$2),U$5,0)),IF(LEFT($E74,1)="N",3,0))</f>
        <v>36.445</v>
      </c>
      <c r="W74" s="363" t="str">
        <f t="shared" si="56"/>
        <v>Y</v>
      </c>
      <c r="X74" s="313" t="str">
        <f t="shared" si="56"/>
        <v>05412C</v>
      </c>
      <c r="Y74" s="364" t="str">
        <f t="shared" si="56"/>
        <v>156</v>
      </c>
      <c r="Z74" s="313" t="str">
        <f t="shared" si="56"/>
        <v xml:space="preserve">HR Associate </v>
      </c>
      <c r="AA74" s="365">
        <f t="shared" ca="1" si="58"/>
        <v>29.981999999999999</v>
      </c>
      <c r="AB74" s="365">
        <f t="shared" ca="1" si="59"/>
        <v>31.481999999999999</v>
      </c>
      <c r="AC74" s="365">
        <f t="shared" ca="1" si="60"/>
        <v>33.055999999999997</v>
      </c>
      <c r="AD74" s="365">
        <f t="shared" ca="1" si="61"/>
        <v>34.71</v>
      </c>
      <c r="AE74" s="365">
        <f t="shared" ca="1" si="62"/>
        <v>36.445</v>
      </c>
    </row>
    <row r="75" spans="1:31">
      <c r="A75" s="357" t="s">
        <v>186</v>
      </c>
      <c r="B75" s="407" t="s">
        <v>187</v>
      </c>
      <c r="C75" s="357">
        <v>8</v>
      </c>
      <c r="D75" s="358" t="s">
        <v>743</v>
      </c>
      <c r="E75" s="357" t="s">
        <v>43</v>
      </c>
      <c r="F75" s="357">
        <v>380</v>
      </c>
      <c r="G75" s="360">
        <f t="shared" ca="1" si="63"/>
        <v>35.767000000000003</v>
      </c>
      <c r="H75" s="360">
        <f t="shared" ca="1" si="63"/>
        <v>37.555</v>
      </c>
      <c r="I75" s="360">
        <f t="shared" ca="1" si="63"/>
        <v>39.433999999999997</v>
      </c>
      <c r="J75" s="360">
        <f t="shared" ca="1" si="63"/>
        <v>41.405999999999999</v>
      </c>
      <c r="K75" s="360">
        <f t="shared" ca="1" si="63"/>
        <v>43.475000000000001</v>
      </c>
      <c r="L75" s="437"/>
      <c r="M75" s="293" t="s">
        <v>588</v>
      </c>
      <c r="N75" s="289" t="str">
        <f t="shared" si="64"/>
        <v>05466C</v>
      </c>
      <c r="O75" s="361" t="str">
        <f t="shared" si="57"/>
        <v>209</v>
      </c>
      <c r="P75" s="290" t="str">
        <f t="shared" si="65"/>
        <v xml:space="preserve">Inspector Board and Lodging </v>
      </c>
      <c r="Q75" s="362" cm="1">
        <f t="array" aca="1" ref="Q75" ca="1">ROUND(IF($M75="Y",VLOOKUP($N75,INDIRECT($N$2),Q$5,0)*INDIRECT($M$3),VLOOKUP($N75,INDIRECT($N$2),Q$5,0)),IF(LEFT($E75,1)="N",3,0))</f>
        <v>35.767000000000003</v>
      </c>
      <c r="R75" s="362" cm="1">
        <f t="array" aca="1" ref="R75" ca="1">ROUND(IF($M75="Y",VLOOKUP($N75,INDIRECT($N$2),R$5,0)*INDIRECT($M$3),VLOOKUP($N75,INDIRECT($N$2),R$5,0)),IF(LEFT($E75,1)="N",3,0))</f>
        <v>37.555</v>
      </c>
      <c r="S75" s="362" cm="1">
        <f t="array" aca="1" ref="S75" ca="1">ROUND(IF($M75="Y",VLOOKUP($N75,INDIRECT($N$2),S$5,0)*INDIRECT($M$3),VLOOKUP($N75,INDIRECT($N$2),S$5,0)),IF(LEFT($E75,1)="N",3,0))</f>
        <v>39.433999999999997</v>
      </c>
      <c r="T75" s="362" cm="1">
        <f t="array" aca="1" ref="T75" ca="1">ROUND(IF($M75="Y",VLOOKUP($N75,INDIRECT($N$2),T$5,0)*INDIRECT($M$3),VLOOKUP($N75,INDIRECT($N$2),T$5,0)),IF(LEFT($E75,1)="N",3,0))</f>
        <v>41.405999999999999</v>
      </c>
      <c r="U75" s="362" cm="1">
        <f t="array" aca="1" ref="U75" ca="1">ROUND(IF($M75="Y",VLOOKUP($N75,INDIRECT($N$2),U$5,0)*INDIRECT($M$3),VLOOKUP($N75,INDIRECT($N$2),U$5,0)),IF(LEFT($E75,1)="N",3,0))</f>
        <v>43.475000000000001</v>
      </c>
      <c r="W75" s="363" t="str">
        <f t="shared" si="56"/>
        <v>Y</v>
      </c>
      <c r="X75" s="313" t="str">
        <f t="shared" si="56"/>
        <v>05466C</v>
      </c>
      <c r="Y75" s="364" t="str">
        <f t="shared" si="56"/>
        <v>209</v>
      </c>
      <c r="Z75" s="313" t="str">
        <f t="shared" si="56"/>
        <v xml:space="preserve">Inspector Board and Lodging </v>
      </c>
      <c r="AA75" s="365">
        <f t="shared" ca="1" si="58"/>
        <v>35.767000000000003</v>
      </c>
      <c r="AB75" s="365">
        <f t="shared" ca="1" si="59"/>
        <v>37.555</v>
      </c>
      <c r="AC75" s="365">
        <f t="shared" ca="1" si="60"/>
        <v>39.433999999999997</v>
      </c>
      <c r="AD75" s="365">
        <f t="shared" ca="1" si="61"/>
        <v>41.405999999999999</v>
      </c>
      <c r="AE75" s="365">
        <f t="shared" ca="1" si="62"/>
        <v>43.475000000000001</v>
      </c>
    </row>
    <row r="76" spans="1:31">
      <c r="A76" s="357" t="s">
        <v>188</v>
      </c>
      <c r="B76" s="407" t="s">
        <v>189</v>
      </c>
      <c r="C76" s="357">
        <v>7</v>
      </c>
      <c r="D76" s="358" t="s">
        <v>121</v>
      </c>
      <c r="E76" s="357" t="s">
        <v>43</v>
      </c>
      <c r="F76" s="357">
        <v>323</v>
      </c>
      <c r="G76" s="360">
        <f t="shared" ca="1" si="63"/>
        <v>31.192</v>
      </c>
      <c r="H76" s="360">
        <f t="shared" ca="1" si="63"/>
        <v>32.750999999999998</v>
      </c>
      <c r="I76" s="360">
        <f t="shared" ca="1" si="63"/>
        <v>34.389000000000003</v>
      </c>
      <c r="J76" s="360">
        <f t="shared" ca="1" si="63"/>
        <v>36.11</v>
      </c>
      <c r="K76" s="360">
        <f t="shared" ca="1" si="63"/>
        <v>37.914999999999999</v>
      </c>
      <c r="L76" s="437"/>
      <c r="M76" s="293" t="s">
        <v>588</v>
      </c>
      <c r="N76" s="289" t="str">
        <f t="shared" si="64"/>
        <v>05500C</v>
      </c>
      <c r="O76" s="361" t="str">
        <f t="shared" si="57"/>
        <v>084</v>
      </c>
      <c r="P76" s="290" t="str">
        <f t="shared" si="65"/>
        <v>Inspector Environmental I</v>
      </c>
      <c r="Q76" s="362" cm="1">
        <f t="array" aca="1" ref="Q76" ca="1">ROUND(IF($M76="Y",VLOOKUP($N76,INDIRECT($N$2),Q$5,0)*INDIRECT($M$3),VLOOKUP($N76,INDIRECT($N$2),Q$5,0)),IF(LEFT($E76,1)="N",3,0))</f>
        <v>31.192</v>
      </c>
      <c r="R76" s="362" cm="1">
        <f t="array" aca="1" ref="R76" ca="1">ROUND(IF($M76="Y",VLOOKUP($N76,INDIRECT($N$2),R$5,0)*INDIRECT($M$3),VLOOKUP($N76,INDIRECT($N$2),R$5,0)),IF(LEFT($E76,1)="N",3,0))</f>
        <v>32.750999999999998</v>
      </c>
      <c r="S76" s="362" cm="1">
        <f t="array" aca="1" ref="S76" ca="1">ROUND(IF($M76="Y",VLOOKUP($N76,INDIRECT($N$2),S$5,0)*INDIRECT($M$3),VLOOKUP($N76,INDIRECT($N$2),S$5,0)),IF(LEFT($E76,1)="N",3,0))</f>
        <v>34.389000000000003</v>
      </c>
      <c r="T76" s="362" cm="1">
        <f t="array" aca="1" ref="T76" ca="1">ROUND(IF($M76="Y",VLOOKUP($N76,INDIRECT($N$2),T$5,0)*INDIRECT($M$3),VLOOKUP($N76,INDIRECT($N$2),T$5,0)),IF(LEFT($E76,1)="N",3,0))</f>
        <v>36.11</v>
      </c>
      <c r="U76" s="362" cm="1">
        <f t="array" aca="1" ref="U76" ca="1">ROUND(IF($M76="Y",VLOOKUP($N76,INDIRECT($N$2),U$5,0)*INDIRECT($M$3),VLOOKUP($N76,INDIRECT($N$2),U$5,0)),IF(LEFT($E76,1)="N",3,0))</f>
        <v>37.914999999999999</v>
      </c>
      <c r="W76" s="363" t="str">
        <f t="shared" si="56"/>
        <v>Y</v>
      </c>
      <c r="X76" s="313" t="str">
        <f t="shared" si="56"/>
        <v>05500C</v>
      </c>
      <c r="Y76" s="364" t="str">
        <f t="shared" si="56"/>
        <v>084</v>
      </c>
      <c r="Z76" s="313" t="str">
        <f t="shared" si="56"/>
        <v>Inspector Environmental I</v>
      </c>
      <c r="AA76" s="365">
        <f t="shared" ca="1" si="58"/>
        <v>31.192</v>
      </c>
      <c r="AB76" s="365">
        <f t="shared" ca="1" si="59"/>
        <v>32.750999999999998</v>
      </c>
      <c r="AC76" s="365">
        <f t="shared" ca="1" si="60"/>
        <v>34.389000000000003</v>
      </c>
      <c r="AD76" s="365">
        <f t="shared" ca="1" si="61"/>
        <v>36.11</v>
      </c>
      <c r="AE76" s="365">
        <f t="shared" ca="1" si="62"/>
        <v>37.914999999999999</v>
      </c>
    </row>
    <row r="77" spans="1:31">
      <c r="A77" s="357" t="s">
        <v>190</v>
      </c>
      <c r="B77" s="407" t="s">
        <v>191</v>
      </c>
      <c r="C77" s="357">
        <v>8</v>
      </c>
      <c r="D77" s="358" t="s">
        <v>94</v>
      </c>
      <c r="E77" s="357" t="s">
        <v>43</v>
      </c>
      <c r="F77" s="357">
        <v>368</v>
      </c>
      <c r="G77" s="360">
        <f t="shared" ca="1" si="63"/>
        <v>35.139000000000003</v>
      </c>
      <c r="H77" s="360">
        <f t="shared" ca="1" si="63"/>
        <v>36.896000000000001</v>
      </c>
      <c r="I77" s="360">
        <f t="shared" ca="1" si="63"/>
        <v>38.741</v>
      </c>
      <c r="J77" s="360">
        <f t="shared" ca="1" si="63"/>
        <v>40.677999999999997</v>
      </c>
      <c r="K77" s="360">
        <f t="shared" ca="1" si="63"/>
        <v>42.713999999999999</v>
      </c>
      <c r="L77" s="437"/>
      <c r="M77" s="293" t="s">
        <v>588</v>
      </c>
      <c r="N77" s="289" t="str">
        <f t="shared" si="64"/>
        <v>05510C</v>
      </c>
      <c r="O77" s="361" t="str">
        <f t="shared" si="57"/>
        <v>099</v>
      </c>
      <c r="P77" s="290" t="str">
        <f t="shared" si="65"/>
        <v xml:space="preserve">Inspector Environmental II </v>
      </c>
      <c r="Q77" s="362" cm="1">
        <f t="array" aca="1" ref="Q77" ca="1">ROUND(IF($M77="Y",VLOOKUP($N77,INDIRECT($N$2),Q$5,0)*INDIRECT($M$3),VLOOKUP($N77,INDIRECT($N$2),Q$5,0)),IF(LEFT($E77,1)="N",3,0))</f>
        <v>35.139000000000003</v>
      </c>
      <c r="R77" s="362" cm="1">
        <f t="array" aca="1" ref="R77" ca="1">ROUND(IF($M77="Y",VLOOKUP($N77,INDIRECT($N$2),R$5,0)*INDIRECT($M$3),VLOOKUP($N77,INDIRECT($N$2),R$5,0)),IF(LEFT($E77,1)="N",3,0))</f>
        <v>36.896000000000001</v>
      </c>
      <c r="S77" s="362" cm="1">
        <f t="array" aca="1" ref="S77" ca="1">ROUND(IF($M77="Y",VLOOKUP($N77,INDIRECT($N$2),S$5,0)*INDIRECT($M$3),VLOOKUP($N77,INDIRECT($N$2),S$5,0)),IF(LEFT($E77,1)="N",3,0))</f>
        <v>38.741</v>
      </c>
      <c r="T77" s="362" cm="1">
        <f t="array" aca="1" ref="T77" ca="1">ROUND(IF($M77="Y",VLOOKUP($N77,INDIRECT($N$2),T$5,0)*INDIRECT($M$3),VLOOKUP($N77,INDIRECT($N$2),T$5,0)),IF(LEFT($E77,1)="N",3,0))</f>
        <v>40.677999999999997</v>
      </c>
      <c r="U77" s="362" cm="1">
        <f t="array" aca="1" ref="U77" ca="1">ROUND(IF($M77="Y",VLOOKUP($N77,INDIRECT($N$2),U$5,0)*INDIRECT($M$3),VLOOKUP($N77,INDIRECT($N$2),U$5,0)),IF(LEFT($E77,1)="N",3,0))</f>
        <v>42.713999999999999</v>
      </c>
      <c r="W77" s="363" t="str">
        <f t="shared" si="56"/>
        <v>Y</v>
      </c>
      <c r="X77" s="313" t="str">
        <f t="shared" si="56"/>
        <v>05510C</v>
      </c>
      <c r="Y77" s="364" t="str">
        <f t="shared" si="56"/>
        <v>099</v>
      </c>
      <c r="Z77" s="313" t="str">
        <f t="shared" si="56"/>
        <v xml:space="preserve">Inspector Environmental II </v>
      </c>
      <c r="AA77" s="365">
        <f t="shared" ca="1" si="58"/>
        <v>35.139000000000003</v>
      </c>
      <c r="AB77" s="365">
        <f t="shared" ca="1" si="59"/>
        <v>36.896000000000001</v>
      </c>
      <c r="AC77" s="365">
        <f t="shared" ca="1" si="60"/>
        <v>38.741</v>
      </c>
      <c r="AD77" s="365">
        <f t="shared" ca="1" si="61"/>
        <v>40.677999999999997</v>
      </c>
      <c r="AE77" s="365">
        <f t="shared" ca="1" si="62"/>
        <v>42.713999999999999</v>
      </c>
    </row>
    <row r="78" spans="1:31">
      <c r="A78" s="357" t="s">
        <v>192</v>
      </c>
      <c r="B78" s="407" t="s">
        <v>193</v>
      </c>
      <c r="C78" s="357">
        <v>7</v>
      </c>
      <c r="D78" s="358" t="s">
        <v>121</v>
      </c>
      <c r="E78" s="357" t="s">
        <v>43</v>
      </c>
      <c r="F78" s="357">
        <v>323</v>
      </c>
      <c r="G78" s="360">
        <f t="shared" ca="1" si="63"/>
        <v>31.192</v>
      </c>
      <c r="H78" s="360">
        <f t="shared" ca="1" si="63"/>
        <v>32.750999999999998</v>
      </c>
      <c r="I78" s="360">
        <f t="shared" ca="1" si="63"/>
        <v>34.389000000000003</v>
      </c>
      <c r="J78" s="360">
        <f t="shared" ca="1" si="63"/>
        <v>36.11</v>
      </c>
      <c r="K78" s="360">
        <f t="shared" ca="1" si="63"/>
        <v>37.914999999999999</v>
      </c>
      <c r="L78" s="437"/>
      <c r="M78" s="293" t="s">
        <v>588</v>
      </c>
      <c r="N78" s="289" t="str">
        <f t="shared" si="64"/>
        <v>05570C</v>
      </c>
      <c r="O78" s="361" t="str">
        <f t="shared" si="57"/>
        <v>084</v>
      </c>
      <c r="P78" s="290" t="str">
        <f t="shared" si="65"/>
        <v xml:space="preserve">Inspector Housing I </v>
      </c>
      <c r="Q78" s="362" cm="1">
        <f t="array" aca="1" ref="Q78" ca="1">ROUND(IF($M78="Y",VLOOKUP($N78,INDIRECT($N$2),Q$5,0)*INDIRECT($M$3),VLOOKUP($N78,INDIRECT($N$2),Q$5,0)),IF(LEFT($E78,1)="N",3,0))</f>
        <v>31.192</v>
      </c>
      <c r="R78" s="362" cm="1">
        <f t="array" aca="1" ref="R78" ca="1">ROUND(IF($M78="Y",VLOOKUP($N78,INDIRECT($N$2),R$5,0)*INDIRECT($M$3),VLOOKUP($N78,INDIRECT($N$2),R$5,0)),IF(LEFT($E78,1)="N",3,0))</f>
        <v>32.750999999999998</v>
      </c>
      <c r="S78" s="362" cm="1">
        <f t="array" aca="1" ref="S78" ca="1">ROUND(IF($M78="Y",VLOOKUP($N78,INDIRECT($N$2),S$5,0)*INDIRECT($M$3),VLOOKUP($N78,INDIRECT($N$2),S$5,0)),IF(LEFT($E78,1)="N",3,0))</f>
        <v>34.389000000000003</v>
      </c>
      <c r="T78" s="362" cm="1">
        <f t="array" aca="1" ref="T78" ca="1">ROUND(IF($M78="Y",VLOOKUP($N78,INDIRECT($N$2),T$5,0)*INDIRECT($M$3),VLOOKUP($N78,INDIRECT($N$2),T$5,0)),IF(LEFT($E78,1)="N",3,0))</f>
        <v>36.11</v>
      </c>
      <c r="U78" s="362" cm="1">
        <f t="array" aca="1" ref="U78" ca="1">ROUND(IF($M78="Y",VLOOKUP($N78,INDIRECT($N$2),U$5,0)*INDIRECT($M$3),VLOOKUP($N78,INDIRECT($N$2),U$5,0)),IF(LEFT($E78,1)="N",3,0))</f>
        <v>37.914999999999999</v>
      </c>
      <c r="W78" s="363" t="str">
        <f t="shared" si="56"/>
        <v>Y</v>
      </c>
      <c r="X78" s="313" t="str">
        <f t="shared" si="56"/>
        <v>05570C</v>
      </c>
      <c r="Y78" s="364" t="str">
        <f t="shared" si="56"/>
        <v>084</v>
      </c>
      <c r="Z78" s="313" t="str">
        <f t="shared" si="56"/>
        <v xml:space="preserve">Inspector Housing I </v>
      </c>
      <c r="AA78" s="365">
        <f t="shared" ca="1" si="58"/>
        <v>31.192</v>
      </c>
      <c r="AB78" s="365">
        <f t="shared" ca="1" si="59"/>
        <v>32.750999999999998</v>
      </c>
      <c r="AC78" s="365">
        <f t="shared" ca="1" si="60"/>
        <v>34.389000000000003</v>
      </c>
      <c r="AD78" s="365">
        <f t="shared" ca="1" si="61"/>
        <v>36.11</v>
      </c>
      <c r="AE78" s="365">
        <f t="shared" ca="1" si="62"/>
        <v>37.914999999999999</v>
      </c>
    </row>
    <row r="79" spans="1:31">
      <c r="A79" s="357" t="s">
        <v>194</v>
      </c>
      <c r="B79" s="407" t="s">
        <v>195</v>
      </c>
      <c r="C79" s="357">
        <v>8</v>
      </c>
      <c r="D79" s="358" t="s">
        <v>94</v>
      </c>
      <c r="E79" s="357" t="s">
        <v>43</v>
      </c>
      <c r="F79" s="357">
        <v>365</v>
      </c>
      <c r="G79" s="360">
        <f t="shared" ca="1" si="63"/>
        <v>35.139000000000003</v>
      </c>
      <c r="H79" s="360">
        <f t="shared" ca="1" si="63"/>
        <v>36.896000000000001</v>
      </c>
      <c r="I79" s="360">
        <f t="shared" ca="1" si="63"/>
        <v>38.741</v>
      </c>
      <c r="J79" s="360">
        <f t="shared" ca="1" si="63"/>
        <v>40.677999999999997</v>
      </c>
      <c r="K79" s="360">
        <f t="shared" ca="1" si="63"/>
        <v>42.713999999999999</v>
      </c>
      <c r="L79" s="437"/>
      <c r="M79" s="293" t="s">
        <v>588</v>
      </c>
      <c r="N79" s="289" t="str">
        <f t="shared" si="64"/>
        <v>05580C</v>
      </c>
      <c r="O79" s="361" t="str">
        <f t="shared" si="57"/>
        <v>099</v>
      </c>
      <c r="P79" s="290" t="str">
        <f t="shared" si="65"/>
        <v xml:space="preserve">Inspector Housing II </v>
      </c>
      <c r="Q79" s="362" cm="1">
        <f t="array" aca="1" ref="Q79" ca="1">ROUND(IF($M79="Y",VLOOKUP($N79,INDIRECT($N$2),Q$5,0)*INDIRECT($M$3),VLOOKUP($N79,INDIRECT($N$2),Q$5,0)),IF(LEFT($E79,1)="N",3,0))</f>
        <v>35.139000000000003</v>
      </c>
      <c r="R79" s="362" cm="1">
        <f t="array" aca="1" ref="R79" ca="1">ROUND(IF($M79="Y",VLOOKUP($N79,INDIRECT($N$2),R$5,0)*INDIRECT($M$3),VLOOKUP($N79,INDIRECT($N$2),R$5,0)),IF(LEFT($E79,1)="N",3,0))</f>
        <v>36.896000000000001</v>
      </c>
      <c r="S79" s="362" cm="1">
        <f t="array" aca="1" ref="S79" ca="1">ROUND(IF($M79="Y",VLOOKUP($N79,INDIRECT($N$2),S$5,0)*INDIRECT($M$3),VLOOKUP($N79,INDIRECT($N$2),S$5,0)),IF(LEFT($E79,1)="N",3,0))</f>
        <v>38.741</v>
      </c>
      <c r="T79" s="362" cm="1">
        <f t="array" aca="1" ref="T79" ca="1">ROUND(IF($M79="Y",VLOOKUP($N79,INDIRECT($N$2),T$5,0)*INDIRECT($M$3),VLOOKUP($N79,INDIRECT($N$2),T$5,0)),IF(LEFT($E79,1)="N",3,0))</f>
        <v>40.677999999999997</v>
      </c>
      <c r="U79" s="362" cm="1">
        <f t="array" aca="1" ref="U79" ca="1">ROUND(IF($M79="Y",VLOOKUP($N79,INDIRECT($N$2),U$5,0)*INDIRECT($M$3),VLOOKUP($N79,INDIRECT($N$2),U$5,0)),IF(LEFT($E79,1)="N",3,0))</f>
        <v>42.713999999999999</v>
      </c>
      <c r="W79" s="363" t="str">
        <f t="shared" ref="W79:Z105" si="66">M79</f>
        <v>Y</v>
      </c>
      <c r="X79" s="313" t="str">
        <f t="shared" si="66"/>
        <v>05580C</v>
      </c>
      <c r="Y79" s="364" t="str">
        <f t="shared" si="66"/>
        <v>099</v>
      </c>
      <c r="Z79" s="313" t="str">
        <f t="shared" si="66"/>
        <v xml:space="preserve">Inspector Housing II </v>
      </c>
      <c r="AA79" s="365">
        <f t="shared" ca="1" si="58"/>
        <v>35.139000000000003</v>
      </c>
      <c r="AB79" s="365">
        <f t="shared" ca="1" si="59"/>
        <v>36.896000000000001</v>
      </c>
      <c r="AC79" s="365">
        <f t="shared" ca="1" si="60"/>
        <v>38.741</v>
      </c>
      <c r="AD79" s="365">
        <f t="shared" ca="1" si="61"/>
        <v>40.677999999999997</v>
      </c>
      <c r="AE79" s="365">
        <f t="shared" ca="1" si="62"/>
        <v>42.713999999999999</v>
      </c>
    </row>
    <row r="80" spans="1:31">
      <c r="A80" s="357" t="s">
        <v>583</v>
      </c>
      <c r="B80" s="407" t="s">
        <v>582</v>
      </c>
      <c r="C80" s="357">
        <v>8</v>
      </c>
      <c r="D80" s="358" t="s">
        <v>580</v>
      </c>
      <c r="E80" s="357" t="s">
        <v>43</v>
      </c>
      <c r="F80" s="357">
        <v>388</v>
      </c>
      <c r="G80" s="360">
        <f t="shared" ca="1" si="63"/>
        <v>35.767000000000003</v>
      </c>
      <c r="H80" s="360">
        <f t="shared" ca="1" si="63"/>
        <v>37.555</v>
      </c>
      <c r="I80" s="360">
        <f t="shared" ca="1" si="63"/>
        <v>39.433999999999997</v>
      </c>
      <c r="J80" s="360">
        <f t="shared" ca="1" si="63"/>
        <v>41.405999999999999</v>
      </c>
      <c r="K80" s="360">
        <f t="shared" ca="1" si="63"/>
        <v>43.473999999999997</v>
      </c>
      <c r="L80" s="437"/>
      <c r="M80" s="293" t="s">
        <v>588</v>
      </c>
      <c r="N80" s="289" t="str">
        <f t="shared" si="64"/>
        <v>53025C</v>
      </c>
      <c r="O80" s="361" t="str">
        <f t="shared" si="57"/>
        <v>131</v>
      </c>
      <c r="P80" s="290" t="str">
        <f t="shared" si="65"/>
        <v>Inspector Housing II - SIG</v>
      </c>
      <c r="Q80" s="362" cm="1">
        <f t="array" aca="1" ref="Q80" ca="1">ROUND(IF($M80="Y",VLOOKUP($N80,INDIRECT($N$2),Q$5,0)*INDIRECT($M$3),VLOOKUP($N80,INDIRECT($N$2),Q$5,0)),IF(LEFT($E80,1)="N",3,0))</f>
        <v>35.767000000000003</v>
      </c>
      <c r="R80" s="362" cm="1">
        <f t="array" aca="1" ref="R80" ca="1">ROUND(IF($M80="Y",VLOOKUP($N80,INDIRECT($N$2),R$5,0)*INDIRECT($M$3),VLOOKUP($N80,INDIRECT($N$2),R$5,0)),IF(LEFT($E80,1)="N",3,0))</f>
        <v>37.555</v>
      </c>
      <c r="S80" s="362" cm="1">
        <f t="array" aca="1" ref="S80" ca="1">ROUND(IF($M80="Y",VLOOKUP($N80,INDIRECT($N$2),S$5,0)*INDIRECT($M$3),VLOOKUP($N80,INDIRECT($N$2),S$5,0)),IF(LEFT($E80,1)="N",3,0))</f>
        <v>39.433999999999997</v>
      </c>
      <c r="T80" s="362" cm="1">
        <f t="array" aca="1" ref="T80" ca="1">ROUND(IF($M80="Y",VLOOKUP($N80,INDIRECT($N$2),T$5,0)*INDIRECT($M$3),VLOOKUP($N80,INDIRECT($N$2),T$5,0)),IF(LEFT($E80,1)="N",3,0))</f>
        <v>41.405999999999999</v>
      </c>
      <c r="U80" s="362" cm="1">
        <f t="array" aca="1" ref="U80" ca="1">ROUND(IF($M80="Y",VLOOKUP($N80,INDIRECT($N$2),U$5,0)*INDIRECT($M$3),VLOOKUP($N80,INDIRECT($N$2),U$5,0)),IF(LEFT($E80,1)="N",3,0))</f>
        <v>43.473999999999997</v>
      </c>
      <c r="W80" s="363" t="str">
        <f t="shared" si="66"/>
        <v>Y</v>
      </c>
      <c r="X80" s="313" t="str">
        <f t="shared" si="66"/>
        <v>53025C</v>
      </c>
      <c r="Y80" s="364" t="str">
        <f t="shared" si="66"/>
        <v>131</v>
      </c>
      <c r="Z80" s="313" t="str">
        <f t="shared" si="66"/>
        <v>Inspector Housing II - SIG</v>
      </c>
      <c r="AA80" s="365">
        <f t="shared" ca="1" si="58"/>
        <v>35.767000000000003</v>
      </c>
      <c r="AB80" s="365">
        <f t="shared" ca="1" si="59"/>
        <v>37.555</v>
      </c>
      <c r="AC80" s="365">
        <f t="shared" ca="1" si="60"/>
        <v>39.433999999999997</v>
      </c>
      <c r="AD80" s="365">
        <f t="shared" ca="1" si="61"/>
        <v>41.405999999999999</v>
      </c>
      <c r="AE80" s="365">
        <f t="shared" ca="1" si="62"/>
        <v>43.473999999999997</v>
      </c>
    </row>
    <row r="81" spans="1:31">
      <c r="A81" s="357" t="s">
        <v>196</v>
      </c>
      <c r="B81" s="407" t="s">
        <v>197</v>
      </c>
      <c r="C81" s="357">
        <v>8</v>
      </c>
      <c r="D81" s="358" t="s">
        <v>743</v>
      </c>
      <c r="E81" s="357" t="s">
        <v>43</v>
      </c>
      <c r="F81" s="357">
        <v>383</v>
      </c>
      <c r="G81" s="360">
        <f t="shared" ca="1" si="63"/>
        <v>35.767000000000003</v>
      </c>
      <c r="H81" s="360">
        <f t="shared" ca="1" si="63"/>
        <v>37.555</v>
      </c>
      <c r="I81" s="360">
        <f t="shared" ca="1" si="63"/>
        <v>39.433999999999997</v>
      </c>
      <c r="J81" s="360">
        <f t="shared" ca="1" si="63"/>
        <v>41.405999999999999</v>
      </c>
      <c r="K81" s="360">
        <f t="shared" ca="1" si="63"/>
        <v>43.475000000000001</v>
      </c>
      <c r="L81" s="437"/>
      <c r="M81" s="293" t="s">
        <v>588</v>
      </c>
      <c r="N81" s="289" t="str">
        <f t="shared" si="64"/>
        <v>05590C</v>
      </c>
      <c r="O81" s="361" t="str">
        <f t="shared" si="57"/>
        <v>209</v>
      </c>
      <c r="P81" s="290" t="str">
        <f t="shared" si="65"/>
        <v xml:space="preserve">Inspector License Cons Svcs </v>
      </c>
      <c r="Q81" s="362" cm="1">
        <f t="array" aca="1" ref="Q81" ca="1">ROUND(IF($M81="Y",VLOOKUP($N81,INDIRECT($N$2),Q$5,0)*INDIRECT($M$3),VLOOKUP($N81,INDIRECT($N$2),Q$5,0)),IF(LEFT($E81,1)="N",3,0))</f>
        <v>35.767000000000003</v>
      </c>
      <c r="R81" s="362" cm="1">
        <f t="array" aca="1" ref="R81" ca="1">ROUND(IF($M81="Y",VLOOKUP($N81,INDIRECT($N$2),R$5,0)*INDIRECT($M$3),VLOOKUP($N81,INDIRECT($N$2),R$5,0)),IF(LEFT($E81,1)="N",3,0))</f>
        <v>37.555</v>
      </c>
      <c r="S81" s="362" cm="1">
        <f t="array" aca="1" ref="S81" ca="1">ROUND(IF($M81="Y",VLOOKUP($N81,INDIRECT($N$2),S$5,0)*INDIRECT($M$3),VLOOKUP($N81,INDIRECT($N$2),S$5,0)),IF(LEFT($E81,1)="N",3,0))</f>
        <v>39.433999999999997</v>
      </c>
      <c r="T81" s="362" cm="1">
        <f t="array" aca="1" ref="T81" ca="1">ROUND(IF($M81="Y",VLOOKUP($N81,INDIRECT($N$2),T$5,0)*INDIRECT($M$3),VLOOKUP($N81,INDIRECT($N$2),T$5,0)),IF(LEFT($E81,1)="N",3,0))</f>
        <v>41.405999999999999</v>
      </c>
      <c r="U81" s="362" cm="1">
        <f t="array" aca="1" ref="U81" ca="1">ROUND(IF($M81="Y",VLOOKUP($N81,INDIRECT($N$2),U$5,0)*INDIRECT($M$3),VLOOKUP($N81,INDIRECT($N$2),U$5,0)),IF(LEFT($E81,1)="N",3,0))</f>
        <v>43.475000000000001</v>
      </c>
      <c r="W81" s="363" t="str">
        <f t="shared" si="66"/>
        <v>Y</v>
      </c>
      <c r="X81" s="313" t="str">
        <f t="shared" si="66"/>
        <v>05590C</v>
      </c>
      <c r="Y81" s="364" t="str">
        <f t="shared" si="66"/>
        <v>209</v>
      </c>
      <c r="Z81" s="313" t="str">
        <f t="shared" si="66"/>
        <v xml:space="preserve">Inspector License Cons Svcs </v>
      </c>
      <c r="AA81" s="365">
        <f t="shared" ca="1" si="58"/>
        <v>35.767000000000003</v>
      </c>
      <c r="AB81" s="365">
        <f t="shared" ca="1" si="59"/>
        <v>37.555</v>
      </c>
      <c r="AC81" s="365">
        <f t="shared" ca="1" si="60"/>
        <v>39.433999999999997</v>
      </c>
      <c r="AD81" s="365">
        <f t="shared" ca="1" si="61"/>
        <v>41.405999999999999</v>
      </c>
      <c r="AE81" s="365">
        <f t="shared" ca="1" si="62"/>
        <v>43.475000000000001</v>
      </c>
    </row>
    <row r="82" spans="1:31">
      <c r="A82" s="357" t="s">
        <v>198</v>
      </c>
      <c r="B82" s="407" t="s">
        <v>199</v>
      </c>
      <c r="C82" s="357">
        <v>7</v>
      </c>
      <c r="D82" s="358" t="s">
        <v>742</v>
      </c>
      <c r="E82" s="357" t="s">
        <v>43</v>
      </c>
      <c r="F82" s="357">
        <v>338</v>
      </c>
      <c r="G82" s="360">
        <f t="shared" ca="1" si="63"/>
        <v>32.305</v>
      </c>
      <c r="H82" s="360">
        <f t="shared" ca="1" si="63"/>
        <v>33.923999999999999</v>
      </c>
      <c r="I82" s="360">
        <f t="shared" ca="1" si="63"/>
        <v>35.619</v>
      </c>
      <c r="J82" s="360">
        <f t="shared" ca="1" si="63"/>
        <v>37.4</v>
      </c>
      <c r="K82" s="360">
        <f t="shared" ca="1" si="63"/>
        <v>39.271999999999998</v>
      </c>
      <c r="L82" s="437"/>
      <c r="M82" s="293" t="s">
        <v>588</v>
      </c>
      <c r="N82" s="289" t="str">
        <f t="shared" si="64"/>
        <v>05665C</v>
      </c>
      <c r="O82" s="361" t="str">
        <f t="shared" si="57"/>
        <v>207</v>
      </c>
      <c r="P82" s="290" t="str">
        <f t="shared" si="65"/>
        <v xml:space="preserve">Inspector Utility Connections </v>
      </c>
      <c r="Q82" s="362" cm="1">
        <f t="array" aca="1" ref="Q82" ca="1">ROUND(IF($M82="Y",VLOOKUP($N82,INDIRECT($N$2),Q$5,0)*INDIRECT($M$3),VLOOKUP($N82,INDIRECT($N$2),Q$5,0)),IF(LEFT($E82,1)="N",3,0))</f>
        <v>32.305</v>
      </c>
      <c r="R82" s="362" cm="1">
        <f t="array" aca="1" ref="R82" ca="1">ROUND(IF($M82="Y",VLOOKUP($N82,INDIRECT($N$2),R$5,0)*INDIRECT($M$3),VLOOKUP($N82,INDIRECT($N$2),R$5,0)),IF(LEFT($E82,1)="N",3,0))</f>
        <v>33.923999999999999</v>
      </c>
      <c r="S82" s="362" cm="1">
        <f t="array" aca="1" ref="S82" ca="1">ROUND(IF($M82="Y",VLOOKUP($N82,INDIRECT($N$2),S$5,0)*INDIRECT($M$3),VLOOKUP($N82,INDIRECT($N$2),S$5,0)),IF(LEFT($E82,1)="N",3,0))</f>
        <v>35.619</v>
      </c>
      <c r="T82" s="362" cm="1">
        <f t="array" aca="1" ref="T82" ca="1">ROUND(IF($M82="Y",VLOOKUP($N82,INDIRECT($N$2),T$5,0)*INDIRECT($M$3),VLOOKUP($N82,INDIRECT($N$2),T$5,0)),IF(LEFT($E82,1)="N",3,0))</f>
        <v>37.4</v>
      </c>
      <c r="U82" s="362" cm="1">
        <f t="array" aca="1" ref="U82" ca="1">ROUND(IF($M82="Y",VLOOKUP($N82,INDIRECT($N$2),U$5,0)*INDIRECT($M$3),VLOOKUP($N82,INDIRECT($N$2),U$5,0)),IF(LEFT($E82,1)="N",3,0))</f>
        <v>39.271999999999998</v>
      </c>
      <c r="W82" s="363" t="str">
        <f t="shared" si="66"/>
        <v>Y</v>
      </c>
      <c r="X82" s="313" t="str">
        <f t="shared" si="66"/>
        <v>05665C</v>
      </c>
      <c r="Y82" s="364" t="str">
        <f t="shared" si="66"/>
        <v>207</v>
      </c>
      <c r="Z82" s="313" t="str">
        <f t="shared" si="66"/>
        <v xml:space="preserve">Inspector Utility Connections </v>
      </c>
      <c r="AA82" s="365">
        <f t="shared" ca="1" si="58"/>
        <v>32.305</v>
      </c>
      <c r="AB82" s="365">
        <f t="shared" ca="1" si="59"/>
        <v>33.923999999999999</v>
      </c>
      <c r="AC82" s="365">
        <f t="shared" ca="1" si="60"/>
        <v>35.619</v>
      </c>
      <c r="AD82" s="365">
        <f t="shared" ca="1" si="61"/>
        <v>37.4</v>
      </c>
      <c r="AE82" s="365">
        <f t="shared" ca="1" si="62"/>
        <v>39.271999999999998</v>
      </c>
    </row>
    <row r="83" spans="1:31">
      <c r="A83" s="357" t="s">
        <v>200</v>
      </c>
      <c r="B83" s="407" t="s">
        <v>201</v>
      </c>
      <c r="C83" s="357">
        <v>8</v>
      </c>
      <c r="D83" s="358" t="s">
        <v>94</v>
      </c>
      <c r="E83" s="357" t="s">
        <v>43</v>
      </c>
      <c r="F83" s="357">
        <v>363</v>
      </c>
      <c r="G83" s="360">
        <f t="shared" ca="1" si="63"/>
        <v>35.139000000000003</v>
      </c>
      <c r="H83" s="360">
        <f t="shared" ca="1" si="63"/>
        <v>36.896000000000001</v>
      </c>
      <c r="I83" s="360">
        <f t="shared" ca="1" si="63"/>
        <v>38.741</v>
      </c>
      <c r="J83" s="360">
        <f t="shared" ca="1" si="63"/>
        <v>40.677999999999997</v>
      </c>
      <c r="K83" s="360">
        <f t="shared" ca="1" si="63"/>
        <v>42.713999999999999</v>
      </c>
      <c r="L83" s="437"/>
      <c r="M83" s="293" t="s">
        <v>588</v>
      </c>
      <c r="N83" s="289" t="str">
        <f t="shared" si="64"/>
        <v>05690C</v>
      </c>
      <c r="O83" s="361" t="str">
        <f t="shared" si="57"/>
        <v>099</v>
      </c>
      <c r="P83" s="290" t="str">
        <f t="shared" si="65"/>
        <v xml:space="preserve">Inspector Zoning II </v>
      </c>
      <c r="Q83" s="362" cm="1">
        <f t="array" aca="1" ref="Q83" ca="1">ROUND(IF($M83="Y",VLOOKUP($N83,INDIRECT($N$2),Q$5,0)*INDIRECT($M$3),VLOOKUP($N83,INDIRECT($N$2),Q$5,0)),IF(LEFT($E83,1)="N",3,0))</f>
        <v>35.139000000000003</v>
      </c>
      <c r="R83" s="362" cm="1">
        <f t="array" aca="1" ref="R83" ca="1">ROUND(IF($M83="Y",VLOOKUP($N83,INDIRECT($N$2),R$5,0)*INDIRECT($M$3),VLOOKUP($N83,INDIRECT($N$2),R$5,0)),IF(LEFT($E83,1)="N",3,0))</f>
        <v>36.896000000000001</v>
      </c>
      <c r="S83" s="362" cm="1">
        <f t="array" aca="1" ref="S83" ca="1">ROUND(IF($M83="Y",VLOOKUP($N83,INDIRECT($N$2),S$5,0)*INDIRECT($M$3),VLOOKUP($N83,INDIRECT($N$2),S$5,0)),IF(LEFT($E83,1)="N",3,0))</f>
        <v>38.741</v>
      </c>
      <c r="T83" s="362" cm="1">
        <f t="array" aca="1" ref="T83" ca="1">ROUND(IF($M83="Y",VLOOKUP($N83,INDIRECT($N$2),T$5,0)*INDIRECT($M$3),VLOOKUP($N83,INDIRECT($N$2),T$5,0)),IF(LEFT($E83,1)="N",3,0))</f>
        <v>40.677999999999997</v>
      </c>
      <c r="U83" s="362" cm="1">
        <f t="array" aca="1" ref="U83" ca="1">ROUND(IF($M83="Y",VLOOKUP($N83,INDIRECT($N$2),U$5,0)*INDIRECT($M$3),VLOOKUP($N83,INDIRECT($N$2),U$5,0)),IF(LEFT($E83,1)="N",3,0))</f>
        <v>42.713999999999999</v>
      </c>
      <c r="W83" s="363" t="str">
        <f t="shared" si="66"/>
        <v>Y</v>
      </c>
      <c r="X83" s="313" t="str">
        <f t="shared" si="66"/>
        <v>05690C</v>
      </c>
      <c r="Y83" s="364" t="str">
        <f t="shared" si="66"/>
        <v>099</v>
      </c>
      <c r="Z83" s="313" t="str">
        <f t="shared" si="66"/>
        <v xml:space="preserve">Inspector Zoning II </v>
      </c>
      <c r="AA83" s="365">
        <f t="shared" ca="1" si="58"/>
        <v>35.139000000000003</v>
      </c>
      <c r="AB83" s="365">
        <f t="shared" ca="1" si="59"/>
        <v>36.896000000000001</v>
      </c>
      <c r="AC83" s="365">
        <f t="shared" ca="1" si="60"/>
        <v>38.741</v>
      </c>
      <c r="AD83" s="365">
        <f t="shared" ca="1" si="61"/>
        <v>40.677999999999997</v>
      </c>
      <c r="AE83" s="365">
        <f t="shared" ca="1" si="62"/>
        <v>42.713999999999999</v>
      </c>
    </row>
    <row r="84" spans="1:31">
      <c r="A84" s="357" t="s">
        <v>202</v>
      </c>
      <c r="B84" s="407" t="s">
        <v>203</v>
      </c>
      <c r="C84" s="357">
        <v>6</v>
      </c>
      <c r="D84" s="358" t="s">
        <v>705</v>
      </c>
      <c r="E84" s="357" t="s">
        <v>43</v>
      </c>
      <c r="F84" s="357">
        <v>288</v>
      </c>
      <c r="G84" s="360">
        <f t="shared" ca="1" si="63"/>
        <v>29.395</v>
      </c>
      <c r="H84" s="360">
        <f t="shared" ca="1" si="63"/>
        <v>30.861000000000001</v>
      </c>
      <c r="I84" s="360">
        <f t="shared" ca="1" si="63"/>
        <v>32.406999999999996</v>
      </c>
      <c r="J84" s="360">
        <f t="shared" ca="1" si="63"/>
        <v>34.026000000000003</v>
      </c>
      <c r="K84" s="360">
        <f t="shared" ca="1" si="63"/>
        <v>35.728000000000002</v>
      </c>
      <c r="L84" s="437"/>
      <c r="M84" s="293" t="s">
        <v>588</v>
      </c>
      <c r="N84" s="289" t="str">
        <f t="shared" si="64"/>
        <v>10084C</v>
      </c>
      <c r="O84" s="361" t="str">
        <f t="shared" si="57"/>
        <v>210</v>
      </c>
      <c r="P84" s="290" t="str">
        <f t="shared" si="65"/>
        <v>IT Deskside Support Technician I</v>
      </c>
      <c r="Q84" s="362" cm="1">
        <f t="array" aca="1" ref="Q84" ca="1">ROUND(IF($M84="Y",VLOOKUP($N84,INDIRECT($N$2),Q$5,0)*INDIRECT($M$3),VLOOKUP($N84,INDIRECT($N$2),Q$5,0)),IF(LEFT($E84,1)="N",3,0))</f>
        <v>29.395</v>
      </c>
      <c r="R84" s="362" cm="1">
        <f t="array" aca="1" ref="R84" ca="1">ROUND(IF($M84="Y",VLOOKUP($N84,INDIRECT($N$2),R$5,0)*INDIRECT($M$3),VLOOKUP($N84,INDIRECT($N$2),R$5,0)),IF(LEFT($E84,1)="N",3,0))</f>
        <v>30.861000000000001</v>
      </c>
      <c r="S84" s="362" cm="1">
        <f t="array" aca="1" ref="S84" ca="1">ROUND(IF($M84="Y",VLOOKUP($N84,INDIRECT($N$2),S$5,0)*INDIRECT($M$3),VLOOKUP($N84,INDIRECT($N$2),S$5,0)),IF(LEFT($E84,1)="N",3,0))</f>
        <v>32.406999999999996</v>
      </c>
      <c r="T84" s="362" cm="1">
        <f t="array" aca="1" ref="T84" ca="1">ROUND(IF($M84="Y",VLOOKUP($N84,INDIRECT($N$2),T$5,0)*INDIRECT($M$3),VLOOKUP($N84,INDIRECT($N$2),T$5,0)),IF(LEFT($E84,1)="N",3,0))</f>
        <v>34.026000000000003</v>
      </c>
      <c r="U84" s="362" cm="1">
        <f t="array" aca="1" ref="U84" ca="1">ROUND(IF($M84="Y",VLOOKUP($N84,INDIRECT($N$2),U$5,0)*INDIRECT($M$3),VLOOKUP($N84,INDIRECT($N$2),U$5,0)),IF(LEFT($E84,1)="N",3,0))</f>
        <v>35.728000000000002</v>
      </c>
      <c r="W84" s="363" t="str">
        <f t="shared" si="66"/>
        <v>Y</v>
      </c>
      <c r="X84" s="313" t="str">
        <f t="shared" si="66"/>
        <v>10084C</v>
      </c>
      <c r="Y84" s="364" t="str">
        <f t="shared" si="66"/>
        <v>210</v>
      </c>
      <c r="Z84" s="313" t="str">
        <f t="shared" si="66"/>
        <v>IT Deskside Support Technician I</v>
      </c>
      <c r="AA84" s="365">
        <f t="shared" ca="1" si="58"/>
        <v>29.395</v>
      </c>
      <c r="AB84" s="365">
        <f t="shared" ca="1" si="59"/>
        <v>30.861000000000001</v>
      </c>
      <c r="AC84" s="365">
        <f t="shared" ca="1" si="60"/>
        <v>32.406999999999996</v>
      </c>
      <c r="AD84" s="365">
        <f t="shared" ca="1" si="61"/>
        <v>34.026000000000003</v>
      </c>
      <c r="AE84" s="365">
        <f t="shared" ca="1" si="62"/>
        <v>35.728000000000002</v>
      </c>
    </row>
    <row r="85" spans="1:31">
      <c r="A85" s="357" t="s">
        <v>204</v>
      </c>
      <c r="B85" s="407" t="s">
        <v>205</v>
      </c>
      <c r="C85" s="357">
        <v>7</v>
      </c>
      <c r="D85" s="358" t="s">
        <v>143</v>
      </c>
      <c r="E85" s="357" t="s">
        <v>43</v>
      </c>
      <c r="F85" s="357">
        <v>323</v>
      </c>
      <c r="G85" s="360">
        <f t="shared" ca="1" si="63"/>
        <v>31.638000000000002</v>
      </c>
      <c r="H85" s="360">
        <f t="shared" ca="1" si="63"/>
        <v>33.22</v>
      </c>
      <c r="I85" s="360">
        <f t="shared" ca="1" si="63"/>
        <v>34.883000000000003</v>
      </c>
      <c r="J85" s="360">
        <f t="shared" ca="1" si="63"/>
        <v>36.625</v>
      </c>
      <c r="K85" s="360">
        <f t="shared" ca="1" si="63"/>
        <v>38.457999999999998</v>
      </c>
      <c r="L85" s="437"/>
      <c r="M85" s="293" t="s">
        <v>588</v>
      </c>
      <c r="N85" s="289" t="str">
        <f t="shared" si="64"/>
        <v>10085C</v>
      </c>
      <c r="O85" s="361" t="str">
        <f t="shared" si="57"/>
        <v>150</v>
      </c>
      <c r="P85" s="290" t="str">
        <f t="shared" si="65"/>
        <v>IT Deskside Support Technician II</v>
      </c>
      <c r="Q85" s="362" cm="1">
        <f t="array" aca="1" ref="Q85" ca="1">ROUND(IF($M85="Y",VLOOKUP($N85,INDIRECT($N$2),Q$5,0)*INDIRECT($M$3),VLOOKUP($N85,INDIRECT($N$2),Q$5,0)),IF(LEFT($E85,1)="N",3,0))</f>
        <v>31.638000000000002</v>
      </c>
      <c r="R85" s="362" cm="1">
        <f t="array" aca="1" ref="R85" ca="1">ROUND(IF($M85="Y",VLOOKUP($N85,INDIRECT($N$2),R$5,0)*INDIRECT($M$3),VLOOKUP($N85,INDIRECT($N$2),R$5,0)),IF(LEFT($E85,1)="N",3,0))</f>
        <v>33.22</v>
      </c>
      <c r="S85" s="362" cm="1">
        <f t="array" aca="1" ref="S85" ca="1">ROUND(IF($M85="Y",VLOOKUP($N85,INDIRECT($N$2),S$5,0)*INDIRECT($M$3),VLOOKUP($N85,INDIRECT($N$2),S$5,0)),IF(LEFT($E85,1)="N",3,0))</f>
        <v>34.883000000000003</v>
      </c>
      <c r="T85" s="362" cm="1">
        <f t="array" aca="1" ref="T85" ca="1">ROUND(IF($M85="Y",VLOOKUP($N85,INDIRECT($N$2),T$5,0)*INDIRECT($M$3),VLOOKUP($N85,INDIRECT($N$2),T$5,0)),IF(LEFT($E85,1)="N",3,0))</f>
        <v>36.625</v>
      </c>
      <c r="U85" s="362" cm="1">
        <f t="array" aca="1" ref="U85" ca="1">ROUND(IF($M85="Y",VLOOKUP($N85,INDIRECT($N$2),U$5,0)*INDIRECT($M$3),VLOOKUP($N85,INDIRECT($N$2),U$5,0)),IF(LEFT($E85,1)="N",3,0))</f>
        <v>38.457999999999998</v>
      </c>
      <c r="W85" s="363" t="str">
        <f t="shared" si="66"/>
        <v>Y</v>
      </c>
      <c r="X85" s="313" t="str">
        <f t="shared" si="66"/>
        <v>10085C</v>
      </c>
      <c r="Y85" s="364" t="str">
        <f t="shared" si="66"/>
        <v>150</v>
      </c>
      <c r="Z85" s="313" t="str">
        <f t="shared" si="66"/>
        <v>IT Deskside Support Technician II</v>
      </c>
      <c r="AA85" s="365">
        <f t="shared" ca="1" si="58"/>
        <v>31.638000000000002</v>
      </c>
      <c r="AB85" s="365">
        <f t="shared" ca="1" si="59"/>
        <v>33.22</v>
      </c>
      <c r="AC85" s="365">
        <f t="shared" ca="1" si="60"/>
        <v>34.883000000000003</v>
      </c>
      <c r="AD85" s="365">
        <f t="shared" ca="1" si="61"/>
        <v>36.625</v>
      </c>
      <c r="AE85" s="365">
        <f t="shared" ca="1" si="62"/>
        <v>38.457999999999998</v>
      </c>
    </row>
    <row r="86" spans="1:31">
      <c r="A86" s="357" t="s">
        <v>658</v>
      </c>
      <c r="B86" s="407" t="s">
        <v>564</v>
      </c>
      <c r="C86" s="357">
        <v>8</v>
      </c>
      <c r="D86" s="358" t="s">
        <v>565</v>
      </c>
      <c r="E86" s="357" t="s">
        <v>43</v>
      </c>
      <c r="F86" s="357">
        <v>366</v>
      </c>
      <c r="G86" s="360">
        <f t="shared" ca="1" si="63"/>
        <v>34.616999999999997</v>
      </c>
      <c r="H86" s="360">
        <f t="shared" ca="1" si="63"/>
        <v>36.345999999999997</v>
      </c>
      <c r="I86" s="360">
        <f t="shared" ca="1" si="63"/>
        <v>38.164000000000001</v>
      </c>
      <c r="J86" s="360">
        <f t="shared" ca="1" si="63"/>
        <v>40.07</v>
      </c>
      <c r="K86" s="360">
        <f t="shared" ca="1" si="63"/>
        <v>42.073999999999998</v>
      </c>
      <c r="L86" s="437"/>
      <c r="M86" s="293" t="s">
        <v>588</v>
      </c>
      <c r="N86" s="289" t="str">
        <f t="shared" si="64"/>
        <v>59416C</v>
      </c>
      <c r="O86" s="361" t="str">
        <f t="shared" si="57"/>
        <v>123</v>
      </c>
      <c r="P86" s="290" t="str">
        <f t="shared" si="65"/>
        <v>IT Deskside Support Technician III</v>
      </c>
      <c r="Q86" s="362" cm="1">
        <f t="array" aca="1" ref="Q86" ca="1">ROUND(IF($M86="Y",VLOOKUP($N86,INDIRECT($N$2),Q$5,0)*INDIRECT($M$3),VLOOKUP($N86,INDIRECT($N$2),Q$5,0)),IF(LEFT($E86,1)="N",3,0))</f>
        <v>34.616999999999997</v>
      </c>
      <c r="R86" s="362" cm="1">
        <f t="array" aca="1" ref="R86" ca="1">ROUND(IF($M86="Y",VLOOKUP($N86,INDIRECT($N$2),R$5,0)*INDIRECT($M$3),VLOOKUP($N86,INDIRECT($N$2),R$5,0)),IF(LEFT($E86,1)="N",3,0))</f>
        <v>36.345999999999997</v>
      </c>
      <c r="S86" s="362" cm="1">
        <f t="array" aca="1" ref="S86" ca="1">ROUND(IF($M86="Y",VLOOKUP($N86,INDIRECT($N$2),S$5,0)*INDIRECT($M$3),VLOOKUP($N86,INDIRECT($N$2),S$5,0)),IF(LEFT($E86,1)="N",3,0))</f>
        <v>38.164000000000001</v>
      </c>
      <c r="T86" s="362" cm="1">
        <f t="array" aca="1" ref="T86" ca="1">ROUND(IF($M86="Y",VLOOKUP($N86,INDIRECT($N$2),T$5,0)*INDIRECT($M$3),VLOOKUP($N86,INDIRECT($N$2),T$5,0)),IF(LEFT($E86,1)="N",3,0))</f>
        <v>40.07</v>
      </c>
      <c r="U86" s="362" cm="1">
        <f t="array" aca="1" ref="U86" ca="1">ROUND(IF($M86="Y",VLOOKUP($N86,INDIRECT($N$2),U$5,0)*INDIRECT($M$3),VLOOKUP($N86,INDIRECT($N$2),U$5,0)),IF(LEFT($E86,1)="N",3,0))</f>
        <v>42.073999999999998</v>
      </c>
      <c r="W86" s="363" t="str">
        <f t="shared" si="66"/>
        <v>Y</v>
      </c>
      <c r="X86" s="313" t="str">
        <f t="shared" si="66"/>
        <v>59416C</v>
      </c>
      <c r="Y86" s="364" t="str">
        <f t="shared" si="66"/>
        <v>123</v>
      </c>
      <c r="Z86" s="313" t="str">
        <f t="shared" si="66"/>
        <v>IT Deskside Support Technician III</v>
      </c>
      <c r="AA86" s="365">
        <f t="shared" ca="1" si="58"/>
        <v>34.616999999999997</v>
      </c>
      <c r="AB86" s="365">
        <f t="shared" ca="1" si="59"/>
        <v>36.345999999999997</v>
      </c>
      <c r="AC86" s="365">
        <f t="shared" ca="1" si="60"/>
        <v>38.164000000000001</v>
      </c>
      <c r="AD86" s="365">
        <f t="shared" ca="1" si="61"/>
        <v>40.07</v>
      </c>
      <c r="AE86" s="365">
        <f t="shared" ca="1" si="62"/>
        <v>42.073999999999998</v>
      </c>
    </row>
    <row r="87" spans="1:31">
      <c r="A87" s="357" t="s">
        <v>474</v>
      </c>
      <c r="B87" s="407" t="s">
        <v>467</v>
      </c>
      <c r="C87" s="357">
        <v>7</v>
      </c>
      <c r="D87" s="358" t="s">
        <v>772</v>
      </c>
      <c r="E87" s="357" t="s">
        <v>43</v>
      </c>
      <c r="F87" s="357">
        <v>333</v>
      </c>
      <c r="G87" s="360">
        <f t="shared" ca="1" si="63"/>
        <v>32.307000000000002</v>
      </c>
      <c r="H87" s="360">
        <f t="shared" ca="1" si="63"/>
        <v>33.923999999999999</v>
      </c>
      <c r="I87" s="360">
        <f t="shared" ca="1" si="63"/>
        <v>35.619</v>
      </c>
      <c r="J87" s="360">
        <f t="shared" ca="1" si="63"/>
        <v>37.4</v>
      </c>
      <c r="K87" s="360">
        <f t="shared" ca="1" si="63"/>
        <v>39.271999999999998</v>
      </c>
      <c r="L87" s="437"/>
      <c r="M87" s="293" t="s">
        <v>588</v>
      </c>
      <c r="N87" s="289" t="str">
        <f t="shared" si="64"/>
        <v>52925C</v>
      </c>
      <c r="O87" s="361" t="str">
        <f t="shared" si="57"/>
        <v>122</v>
      </c>
      <c r="P87" s="290" t="str">
        <f t="shared" si="65"/>
        <v>IT Security Specialist I</v>
      </c>
      <c r="Q87" s="362" cm="1">
        <f t="array" aca="1" ref="Q87" ca="1">ROUND(IF($M87="Y",VLOOKUP($N87,INDIRECT($N$2),Q$5,0)*INDIRECT($M$3),VLOOKUP($N87,INDIRECT($N$2),Q$5,0)),IF(LEFT($E87,1)="N",3,0))</f>
        <v>32.307000000000002</v>
      </c>
      <c r="R87" s="362" cm="1">
        <f t="array" aca="1" ref="R87" ca="1">ROUND(IF($M87="Y",VLOOKUP($N87,INDIRECT($N$2),R$5,0)*INDIRECT($M$3),VLOOKUP($N87,INDIRECT($N$2),R$5,0)),IF(LEFT($E87,1)="N",3,0))</f>
        <v>33.923999999999999</v>
      </c>
      <c r="S87" s="362" cm="1">
        <f t="array" aca="1" ref="S87" ca="1">ROUND(IF($M87="Y",VLOOKUP($N87,INDIRECT($N$2),S$5,0)*INDIRECT($M$3),VLOOKUP($N87,INDIRECT($N$2),S$5,0)),IF(LEFT($E87,1)="N",3,0))</f>
        <v>35.619</v>
      </c>
      <c r="T87" s="362" cm="1">
        <f t="array" aca="1" ref="T87" ca="1">ROUND(IF($M87="Y",VLOOKUP($N87,INDIRECT($N$2),T$5,0)*INDIRECT($M$3),VLOOKUP($N87,INDIRECT($N$2),T$5,0)),IF(LEFT($E87,1)="N",3,0))</f>
        <v>37.4</v>
      </c>
      <c r="U87" s="362" cm="1">
        <f t="array" aca="1" ref="U87" ca="1">ROUND(IF($M87="Y",VLOOKUP($N87,INDIRECT($N$2),U$5,0)*INDIRECT($M$3),VLOOKUP($N87,INDIRECT($N$2),U$5,0)),IF(LEFT($E87,1)="N",3,0))</f>
        <v>39.271999999999998</v>
      </c>
      <c r="W87" s="363" t="str">
        <f t="shared" si="66"/>
        <v>Y</v>
      </c>
      <c r="X87" s="313" t="str">
        <f t="shared" si="66"/>
        <v>52925C</v>
      </c>
      <c r="Y87" s="364" t="str">
        <f t="shared" si="66"/>
        <v>122</v>
      </c>
      <c r="Z87" s="313" t="str">
        <f t="shared" si="66"/>
        <v>IT Security Specialist I</v>
      </c>
      <c r="AA87" s="365">
        <f t="shared" ca="1" si="58"/>
        <v>32.307000000000002</v>
      </c>
      <c r="AB87" s="365">
        <f t="shared" ca="1" si="59"/>
        <v>33.923999999999999</v>
      </c>
      <c r="AC87" s="365">
        <f t="shared" ca="1" si="60"/>
        <v>35.619</v>
      </c>
      <c r="AD87" s="365">
        <f t="shared" ca="1" si="61"/>
        <v>37.4</v>
      </c>
      <c r="AE87" s="365">
        <f t="shared" ca="1" si="62"/>
        <v>39.271999999999998</v>
      </c>
    </row>
    <row r="88" spans="1:31">
      <c r="A88" s="357" t="s">
        <v>473</v>
      </c>
      <c r="B88" s="407" t="s">
        <v>468</v>
      </c>
      <c r="C88" s="357">
        <v>8</v>
      </c>
      <c r="D88" s="358" t="s">
        <v>565</v>
      </c>
      <c r="E88" s="357" t="s">
        <v>43</v>
      </c>
      <c r="F88" s="357">
        <v>363</v>
      </c>
      <c r="G88" s="360">
        <f t="shared" ca="1" si="63"/>
        <v>34.616999999999997</v>
      </c>
      <c r="H88" s="360">
        <f t="shared" ca="1" si="63"/>
        <v>36.345999999999997</v>
      </c>
      <c r="I88" s="360">
        <f t="shared" ca="1" si="63"/>
        <v>38.164000000000001</v>
      </c>
      <c r="J88" s="360">
        <f t="shared" ca="1" si="63"/>
        <v>40.07</v>
      </c>
      <c r="K88" s="360">
        <f t="shared" ca="1" si="63"/>
        <v>42.073999999999998</v>
      </c>
      <c r="L88" s="437"/>
      <c r="M88" s="293" t="s">
        <v>588</v>
      </c>
      <c r="N88" s="289" t="str">
        <f t="shared" si="64"/>
        <v>52926C</v>
      </c>
      <c r="O88" s="361" t="str">
        <f t="shared" si="57"/>
        <v>123</v>
      </c>
      <c r="P88" s="290" t="str">
        <f t="shared" si="65"/>
        <v>IT Security Specialist II</v>
      </c>
      <c r="Q88" s="362" cm="1">
        <f t="array" aca="1" ref="Q88" ca="1">ROUND(IF($M88="Y",VLOOKUP($N88,INDIRECT($N$2),Q$5,0)*INDIRECT($M$3),VLOOKUP($N88,INDIRECT($N$2),Q$5,0)),IF(LEFT($E88,1)="N",3,0))</f>
        <v>34.616999999999997</v>
      </c>
      <c r="R88" s="362" cm="1">
        <f t="array" aca="1" ref="R88" ca="1">ROUND(IF($M88="Y",VLOOKUP($N88,INDIRECT($N$2),R$5,0)*INDIRECT($M$3),VLOOKUP($N88,INDIRECT($N$2),R$5,0)),IF(LEFT($E88,1)="N",3,0))</f>
        <v>36.345999999999997</v>
      </c>
      <c r="S88" s="362" cm="1">
        <f t="array" aca="1" ref="S88" ca="1">ROUND(IF($M88="Y",VLOOKUP($N88,INDIRECT($N$2),S$5,0)*INDIRECT($M$3),VLOOKUP($N88,INDIRECT($N$2),S$5,0)),IF(LEFT($E88,1)="N",3,0))</f>
        <v>38.164000000000001</v>
      </c>
      <c r="T88" s="362" cm="1">
        <f t="array" aca="1" ref="T88" ca="1">ROUND(IF($M88="Y",VLOOKUP($N88,INDIRECT($N$2),T$5,0)*INDIRECT($M$3),VLOOKUP($N88,INDIRECT($N$2),T$5,0)),IF(LEFT($E88,1)="N",3,0))</f>
        <v>40.07</v>
      </c>
      <c r="U88" s="362" cm="1">
        <f t="array" aca="1" ref="U88" ca="1">ROUND(IF($M88="Y",VLOOKUP($N88,INDIRECT($N$2),U$5,0)*INDIRECT($M$3),VLOOKUP($N88,INDIRECT($N$2),U$5,0)),IF(LEFT($E88,1)="N",3,0))</f>
        <v>42.073999999999998</v>
      </c>
      <c r="W88" s="363" t="str">
        <f t="shared" si="66"/>
        <v>Y</v>
      </c>
      <c r="X88" s="313" t="str">
        <f t="shared" si="66"/>
        <v>52926C</v>
      </c>
      <c r="Y88" s="364" t="str">
        <f t="shared" si="66"/>
        <v>123</v>
      </c>
      <c r="Z88" s="313" t="str">
        <f t="shared" si="66"/>
        <v>IT Security Specialist II</v>
      </c>
      <c r="AA88" s="365">
        <f t="shared" ca="1" si="58"/>
        <v>34.616999999999997</v>
      </c>
      <c r="AB88" s="365">
        <f t="shared" ca="1" si="59"/>
        <v>36.345999999999997</v>
      </c>
      <c r="AC88" s="365">
        <f t="shared" ca="1" si="60"/>
        <v>38.164000000000001</v>
      </c>
      <c r="AD88" s="365">
        <f t="shared" ca="1" si="61"/>
        <v>40.07</v>
      </c>
      <c r="AE88" s="365">
        <f t="shared" ca="1" si="62"/>
        <v>42.073999999999998</v>
      </c>
    </row>
    <row r="89" spans="1:31">
      <c r="A89" s="357" t="s">
        <v>206</v>
      </c>
      <c r="B89" s="407" t="s">
        <v>207</v>
      </c>
      <c r="C89" s="357">
        <v>5</v>
      </c>
      <c r="D89" s="358" t="s">
        <v>135</v>
      </c>
      <c r="E89" s="357" t="s">
        <v>43</v>
      </c>
      <c r="F89" s="357">
        <v>265</v>
      </c>
      <c r="G89" s="360">
        <f t="shared" ca="1" si="63"/>
        <v>26.626999999999999</v>
      </c>
      <c r="H89" s="360">
        <f t="shared" ca="1" si="63"/>
        <v>27.960999999999999</v>
      </c>
      <c r="I89" s="360">
        <f t="shared" ca="1" si="63"/>
        <v>29.356999999999999</v>
      </c>
      <c r="J89" s="360">
        <f t="shared" ca="1" si="63"/>
        <v>30.824999999999999</v>
      </c>
      <c r="K89" s="360">
        <f t="shared" ca="1" si="63"/>
        <v>32.366999999999997</v>
      </c>
      <c r="L89" s="437"/>
      <c r="M89" s="293" t="s">
        <v>588</v>
      </c>
      <c r="N89" s="289" t="str">
        <f t="shared" si="64"/>
        <v>10086C</v>
      </c>
      <c r="O89" s="361" t="str">
        <f t="shared" si="57"/>
        <v>130</v>
      </c>
      <c r="P89" s="290" t="str">
        <f t="shared" si="65"/>
        <v>IT Service Desk Agent I</v>
      </c>
      <c r="Q89" s="362" cm="1">
        <f t="array" aca="1" ref="Q89" ca="1">ROUND(IF($M89="Y",VLOOKUP($N89,INDIRECT($N$2),Q$5,0)*INDIRECT($M$3),VLOOKUP($N89,INDIRECT($N$2),Q$5,0)),IF(LEFT($E89,1)="N",3,0))</f>
        <v>26.626999999999999</v>
      </c>
      <c r="R89" s="362" cm="1">
        <f t="array" aca="1" ref="R89" ca="1">ROUND(IF($M89="Y",VLOOKUP($N89,INDIRECT($N$2),R$5,0)*INDIRECT($M$3),VLOOKUP($N89,INDIRECT($N$2),R$5,0)),IF(LEFT($E89,1)="N",3,0))</f>
        <v>27.960999999999999</v>
      </c>
      <c r="S89" s="362" cm="1">
        <f t="array" aca="1" ref="S89" ca="1">ROUND(IF($M89="Y",VLOOKUP($N89,INDIRECT($N$2),S$5,0)*INDIRECT($M$3),VLOOKUP($N89,INDIRECT($N$2),S$5,0)),IF(LEFT($E89,1)="N",3,0))</f>
        <v>29.356999999999999</v>
      </c>
      <c r="T89" s="362" cm="1">
        <f t="array" aca="1" ref="T89" ca="1">ROUND(IF($M89="Y",VLOOKUP($N89,INDIRECT($N$2),T$5,0)*INDIRECT($M$3),VLOOKUP($N89,INDIRECT($N$2),T$5,0)),IF(LEFT($E89,1)="N",3,0))</f>
        <v>30.824999999999999</v>
      </c>
      <c r="U89" s="362" cm="1">
        <f t="array" aca="1" ref="U89" ca="1">ROUND(IF($M89="Y",VLOOKUP($N89,INDIRECT($N$2),U$5,0)*INDIRECT($M$3),VLOOKUP($N89,INDIRECT($N$2),U$5,0)),IF(LEFT($E89,1)="N",3,0))</f>
        <v>32.366999999999997</v>
      </c>
      <c r="W89" s="363" t="str">
        <f t="shared" si="66"/>
        <v>Y</v>
      </c>
      <c r="X89" s="313" t="str">
        <f t="shared" si="66"/>
        <v>10086C</v>
      </c>
      <c r="Y89" s="364" t="str">
        <f t="shared" si="66"/>
        <v>130</v>
      </c>
      <c r="Z89" s="313" t="str">
        <f t="shared" si="66"/>
        <v>IT Service Desk Agent I</v>
      </c>
      <c r="AA89" s="365">
        <f t="shared" ca="1" si="58"/>
        <v>26.626999999999999</v>
      </c>
      <c r="AB89" s="365">
        <f t="shared" ca="1" si="59"/>
        <v>27.960999999999999</v>
      </c>
      <c r="AC89" s="365">
        <f t="shared" ca="1" si="60"/>
        <v>29.356999999999999</v>
      </c>
      <c r="AD89" s="365">
        <f t="shared" ca="1" si="61"/>
        <v>30.824999999999999</v>
      </c>
      <c r="AE89" s="365">
        <f t="shared" ca="1" si="62"/>
        <v>32.366999999999997</v>
      </c>
    </row>
    <row r="90" spans="1:31">
      <c r="A90" s="357" t="s">
        <v>208</v>
      </c>
      <c r="B90" s="407" t="s">
        <v>209</v>
      </c>
      <c r="C90" s="357">
        <v>6</v>
      </c>
      <c r="D90" s="358" t="s">
        <v>705</v>
      </c>
      <c r="E90" s="357" t="s">
        <v>43</v>
      </c>
      <c r="F90" s="357">
        <v>300</v>
      </c>
      <c r="G90" s="360">
        <f t="shared" ca="1" si="63"/>
        <v>29.395</v>
      </c>
      <c r="H90" s="360">
        <f t="shared" ca="1" si="63"/>
        <v>30.861000000000001</v>
      </c>
      <c r="I90" s="360">
        <f t="shared" ca="1" si="63"/>
        <v>32.406999999999996</v>
      </c>
      <c r="J90" s="360">
        <f t="shared" ca="1" si="63"/>
        <v>34.026000000000003</v>
      </c>
      <c r="K90" s="360">
        <f t="shared" ca="1" si="63"/>
        <v>35.728000000000002</v>
      </c>
      <c r="L90" s="437"/>
      <c r="M90" s="293" t="s">
        <v>588</v>
      </c>
      <c r="N90" s="289" t="str">
        <f t="shared" si="64"/>
        <v>10087C</v>
      </c>
      <c r="O90" s="361" t="str">
        <f t="shared" si="57"/>
        <v>210</v>
      </c>
      <c r="P90" s="290" t="str">
        <f t="shared" si="65"/>
        <v>IT Service Desk Agent II</v>
      </c>
      <c r="Q90" s="362" cm="1">
        <f t="array" aca="1" ref="Q90" ca="1">ROUND(IF($M90="Y",VLOOKUP($N90,INDIRECT($N$2),Q$5,0)*INDIRECT($M$3),VLOOKUP($N90,INDIRECT($N$2),Q$5,0)),IF(LEFT($E90,1)="N",3,0))</f>
        <v>29.395</v>
      </c>
      <c r="R90" s="362" cm="1">
        <f t="array" aca="1" ref="R90" ca="1">ROUND(IF($M90="Y",VLOOKUP($N90,INDIRECT($N$2),R$5,0)*INDIRECT($M$3),VLOOKUP($N90,INDIRECT($N$2),R$5,0)),IF(LEFT($E90,1)="N",3,0))</f>
        <v>30.861000000000001</v>
      </c>
      <c r="S90" s="362" cm="1">
        <f t="array" aca="1" ref="S90" ca="1">ROUND(IF($M90="Y",VLOOKUP($N90,INDIRECT($N$2),S$5,0)*INDIRECT($M$3),VLOOKUP($N90,INDIRECT($N$2),S$5,0)),IF(LEFT($E90,1)="N",3,0))</f>
        <v>32.406999999999996</v>
      </c>
      <c r="T90" s="362" cm="1">
        <f t="array" aca="1" ref="T90" ca="1">ROUND(IF($M90="Y",VLOOKUP($N90,INDIRECT($N$2),T$5,0)*INDIRECT($M$3),VLOOKUP($N90,INDIRECT($N$2),T$5,0)),IF(LEFT($E90,1)="N",3,0))</f>
        <v>34.026000000000003</v>
      </c>
      <c r="U90" s="362" cm="1">
        <f t="array" aca="1" ref="U90" ca="1">ROUND(IF($M90="Y",VLOOKUP($N90,INDIRECT($N$2),U$5,0)*INDIRECT($M$3),VLOOKUP($N90,INDIRECT($N$2),U$5,0)),IF(LEFT($E90,1)="N",3,0))</f>
        <v>35.728000000000002</v>
      </c>
      <c r="W90" s="363" t="str">
        <f t="shared" si="66"/>
        <v>Y</v>
      </c>
      <c r="X90" s="313" t="str">
        <f t="shared" si="66"/>
        <v>10087C</v>
      </c>
      <c r="Y90" s="364" t="str">
        <f t="shared" si="66"/>
        <v>210</v>
      </c>
      <c r="Z90" s="313" t="str">
        <f t="shared" si="66"/>
        <v>IT Service Desk Agent II</v>
      </c>
      <c r="AA90" s="365">
        <f t="shared" ca="1" si="58"/>
        <v>29.395</v>
      </c>
      <c r="AB90" s="365">
        <f t="shared" ca="1" si="59"/>
        <v>30.861000000000001</v>
      </c>
      <c r="AC90" s="365">
        <f t="shared" ca="1" si="60"/>
        <v>32.406999999999996</v>
      </c>
      <c r="AD90" s="365">
        <f t="shared" ca="1" si="61"/>
        <v>34.026000000000003</v>
      </c>
      <c r="AE90" s="365">
        <f t="shared" ca="1" si="62"/>
        <v>35.728000000000002</v>
      </c>
    </row>
    <row r="91" spans="1:31">
      <c r="A91" s="357" t="s">
        <v>212</v>
      </c>
      <c r="B91" s="407" t="s">
        <v>214</v>
      </c>
      <c r="C91" s="357">
        <v>5</v>
      </c>
      <c r="D91" s="358" t="s">
        <v>213</v>
      </c>
      <c r="E91" s="357" t="s">
        <v>43</v>
      </c>
      <c r="F91" s="357">
        <v>235</v>
      </c>
      <c r="G91" s="360">
        <f t="shared" ca="1" si="63"/>
        <v>26.484999999999999</v>
      </c>
      <c r="H91" s="360">
        <f t="shared" ca="1" si="63"/>
        <v>27.81</v>
      </c>
      <c r="I91" s="360">
        <f t="shared" ca="1" si="63"/>
        <v>29.2</v>
      </c>
      <c r="J91" s="360">
        <f t="shared" ca="1" si="63"/>
        <v>30.66</v>
      </c>
      <c r="K91" s="360">
        <f t="shared" ca="1" si="63"/>
        <v>32.194000000000003</v>
      </c>
      <c r="L91" s="437"/>
      <c r="M91" s="293" t="s">
        <v>588</v>
      </c>
      <c r="N91" s="289" t="str">
        <f t="shared" si="64"/>
        <v>05920C</v>
      </c>
      <c r="O91" s="361" t="str">
        <f t="shared" si="57"/>
        <v>073</v>
      </c>
      <c r="P91" s="290" t="str">
        <f t="shared" si="65"/>
        <v xml:space="preserve">Laboratory Technician </v>
      </c>
      <c r="Q91" s="362" cm="1">
        <f t="array" aca="1" ref="Q91" ca="1">ROUND(IF($M91="Y",VLOOKUP($N91,INDIRECT($N$2),Q$5,0)*INDIRECT($M$3),VLOOKUP($N91,INDIRECT($N$2),Q$5,0)),IF(LEFT($E91,1)="N",3,0))</f>
        <v>26.484999999999999</v>
      </c>
      <c r="R91" s="362" cm="1">
        <f t="array" aca="1" ref="R91" ca="1">ROUND(IF($M91="Y",VLOOKUP($N91,INDIRECT($N$2),R$5,0)*INDIRECT($M$3),VLOOKUP($N91,INDIRECT($N$2),R$5,0)),IF(LEFT($E91,1)="N",3,0))</f>
        <v>27.81</v>
      </c>
      <c r="S91" s="362" cm="1">
        <f t="array" aca="1" ref="S91" ca="1">ROUND(IF($M91="Y",VLOOKUP($N91,INDIRECT($N$2),S$5,0)*INDIRECT($M$3),VLOOKUP($N91,INDIRECT($N$2),S$5,0)),IF(LEFT($E91,1)="N",3,0))</f>
        <v>29.2</v>
      </c>
      <c r="T91" s="362" cm="1">
        <f t="array" aca="1" ref="T91" ca="1">ROUND(IF($M91="Y",VLOOKUP($N91,INDIRECT($N$2),T$5,0)*INDIRECT($M$3),VLOOKUP($N91,INDIRECT($N$2),T$5,0)),IF(LEFT($E91,1)="N",3,0))</f>
        <v>30.66</v>
      </c>
      <c r="U91" s="362" cm="1">
        <f t="array" aca="1" ref="U91" ca="1">ROUND(IF($M91="Y",VLOOKUP($N91,INDIRECT($N$2),U$5,0)*INDIRECT($M$3),VLOOKUP($N91,INDIRECT($N$2),U$5,0)),IF(LEFT($E91,1)="N",3,0))</f>
        <v>32.194000000000003</v>
      </c>
      <c r="W91" s="363" t="str">
        <f t="shared" si="66"/>
        <v>Y</v>
      </c>
      <c r="X91" s="313" t="str">
        <f t="shared" si="66"/>
        <v>05920C</v>
      </c>
      <c r="Y91" s="364" t="str">
        <f t="shared" si="66"/>
        <v>073</v>
      </c>
      <c r="Z91" s="313" t="str">
        <f t="shared" si="66"/>
        <v xml:space="preserve">Laboratory Technician </v>
      </c>
      <c r="AA91" s="365">
        <f t="shared" ca="1" si="58"/>
        <v>26.484999999999999</v>
      </c>
      <c r="AB91" s="365">
        <f t="shared" ca="1" si="59"/>
        <v>27.81</v>
      </c>
      <c r="AC91" s="365">
        <f t="shared" ca="1" si="60"/>
        <v>29.2</v>
      </c>
      <c r="AD91" s="365">
        <f t="shared" ca="1" si="61"/>
        <v>30.66</v>
      </c>
      <c r="AE91" s="365">
        <f t="shared" ca="1" si="62"/>
        <v>32.194000000000003</v>
      </c>
    </row>
    <row r="92" spans="1:31">
      <c r="A92" s="357" t="s">
        <v>210</v>
      </c>
      <c r="B92" s="407" t="s">
        <v>807</v>
      </c>
      <c r="C92" s="357">
        <v>5</v>
      </c>
      <c r="D92" s="358" t="s">
        <v>770</v>
      </c>
      <c r="E92" s="357" t="s">
        <v>43</v>
      </c>
      <c r="F92" s="357">
        <v>235</v>
      </c>
      <c r="G92" s="360">
        <f ca="1">Q92</f>
        <v>21.187999999999999</v>
      </c>
      <c r="H92" s="360">
        <f ca="1">R92</f>
        <v>22.247</v>
      </c>
      <c r="I92" s="360">
        <f ca="1">S92</f>
        <v>23.36</v>
      </c>
      <c r="J92" s="360">
        <f ca="1">T92</f>
        <v>24.527999999999999</v>
      </c>
      <c r="K92" s="360">
        <f ca="1">U92</f>
        <v>25.753</v>
      </c>
      <c r="L92" s="437"/>
      <c r="M92" s="293" t="s">
        <v>588</v>
      </c>
      <c r="N92" s="289" t="str">
        <f>A92</f>
        <v>05910C</v>
      </c>
      <c r="O92" s="361" t="str">
        <f>D92</f>
        <v>201</v>
      </c>
      <c r="P92" s="290" t="str">
        <f>B92</f>
        <v xml:space="preserve">Laboratory Technician Seasonal </v>
      </c>
      <c r="Q92" s="362" cm="1">
        <f t="array" aca="1" ref="Q92" ca="1">ROUND(IF($M92="Y",VLOOKUP($N92,INDIRECT($N$2),Q$5,0)*INDIRECT($M$3),VLOOKUP($N92,INDIRECT($N$2),Q$5,0)),IF(LEFT($E92,1)="N",3,0))</f>
        <v>21.187999999999999</v>
      </c>
      <c r="R92" s="362" cm="1">
        <f t="array" aca="1" ref="R92" ca="1">ROUND(IF($M92="Y",VLOOKUP($N92,INDIRECT($N$2),R$5,0)*INDIRECT($M$3),VLOOKUP($N92,INDIRECT($N$2),R$5,0)),IF(LEFT($E92,1)="N",3,0))</f>
        <v>22.247</v>
      </c>
      <c r="S92" s="362" cm="1">
        <f t="array" aca="1" ref="S92" ca="1">ROUND(IF($M92="Y",VLOOKUP($N92,INDIRECT($N$2),S$5,0)*INDIRECT($M$3),VLOOKUP($N92,INDIRECT($N$2),S$5,0)),IF(LEFT($E92,1)="N",3,0))</f>
        <v>23.36</v>
      </c>
      <c r="T92" s="362" cm="1">
        <f t="array" aca="1" ref="T92" ca="1">ROUND(IF($M92="Y",VLOOKUP($N92,INDIRECT($N$2),T$5,0)*INDIRECT($M$3),VLOOKUP($N92,INDIRECT($N$2),T$5,0)),IF(LEFT($E92,1)="N",3,0))</f>
        <v>24.527999999999999</v>
      </c>
      <c r="U92" s="362" cm="1">
        <f t="array" aca="1" ref="U92" ca="1">ROUND(IF($M92="Y",VLOOKUP($N92,INDIRECT($N$2),U$5,0)*INDIRECT($M$3),VLOOKUP($N92,INDIRECT($N$2),U$5,0)),IF(LEFT($E92,1)="N",3,0))</f>
        <v>25.753</v>
      </c>
      <c r="W92" s="363" t="str">
        <f>M92</f>
        <v>Y</v>
      </c>
      <c r="X92" s="313" t="str">
        <f>N92</f>
        <v>05910C</v>
      </c>
      <c r="Y92" s="364" t="str">
        <f>O92</f>
        <v>201</v>
      </c>
      <c r="Z92" s="313" t="str">
        <f>P92</f>
        <v xml:space="preserve">Laboratory Technician Seasonal </v>
      </c>
      <c r="AA92" s="365">
        <f ca="1">IF(LEFT($E92,1)="N",Q92,ROUNDUP(Q92/2080,3))</f>
        <v>21.187999999999999</v>
      </c>
      <c r="AB92" s="365">
        <f ca="1">IF(LEFT($E92,1)="N",R92,ROUNDUP(R92/2080,3))</f>
        <v>22.247</v>
      </c>
      <c r="AC92" s="365">
        <f ca="1">IF(LEFT($E92,1)="N",S92,ROUNDUP(S92/2080,3))</f>
        <v>23.36</v>
      </c>
      <c r="AD92" s="365">
        <f ca="1">IF(LEFT($E92,1)="N",T92,ROUNDUP(T92/2080,3))</f>
        <v>24.527999999999999</v>
      </c>
      <c r="AE92" s="365">
        <f ca="1">IF(LEFT($E92,1)="N",U92,ROUNDUP(U92/2080,3))</f>
        <v>25.753</v>
      </c>
    </row>
    <row r="93" spans="1:31">
      <c r="A93" s="357" t="s">
        <v>215</v>
      </c>
      <c r="B93" s="407" t="s">
        <v>216</v>
      </c>
      <c r="C93" s="357">
        <v>7</v>
      </c>
      <c r="D93" s="358" t="s">
        <v>66</v>
      </c>
      <c r="E93" s="357" t="s">
        <v>43</v>
      </c>
      <c r="F93" s="357">
        <v>330</v>
      </c>
      <c r="G93" s="360">
        <f t="shared" ca="1" si="63"/>
        <v>31.192</v>
      </c>
      <c r="H93" s="360">
        <f t="shared" ca="1" si="63"/>
        <v>32.750999999999998</v>
      </c>
      <c r="I93" s="360">
        <f t="shared" ca="1" si="63"/>
        <v>34.389000000000003</v>
      </c>
      <c r="J93" s="360">
        <f t="shared" ca="1" si="63"/>
        <v>36.11</v>
      </c>
      <c r="K93" s="360">
        <f t="shared" ca="1" si="63"/>
        <v>37.914000000000001</v>
      </c>
      <c r="L93" s="437"/>
      <c r="M93" s="293" t="s">
        <v>588</v>
      </c>
      <c r="N93" s="289" t="str">
        <f t="shared" si="64"/>
        <v>05952C</v>
      </c>
      <c r="O93" s="361" t="str">
        <f t="shared" si="57"/>
        <v>064</v>
      </c>
      <c r="P93" s="290" t="str">
        <f t="shared" si="65"/>
        <v>Lead Code Compliance Specialist -Traffic</v>
      </c>
      <c r="Q93" s="362" cm="1">
        <f t="array" aca="1" ref="Q93" ca="1">ROUND(IF($M93="Y",VLOOKUP($N93,INDIRECT($N$2),Q$5,0)*INDIRECT($M$3),VLOOKUP($N93,INDIRECT($N$2),Q$5,0)),IF(LEFT($E93,1)="N",3,0))</f>
        <v>31.192</v>
      </c>
      <c r="R93" s="362" cm="1">
        <f t="array" aca="1" ref="R93" ca="1">ROUND(IF($M93="Y",VLOOKUP($N93,INDIRECT($N$2),R$5,0)*INDIRECT($M$3),VLOOKUP($N93,INDIRECT($N$2),R$5,0)),IF(LEFT($E93,1)="N",3,0))</f>
        <v>32.750999999999998</v>
      </c>
      <c r="S93" s="362" cm="1">
        <f t="array" aca="1" ref="S93" ca="1">ROUND(IF($M93="Y",VLOOKUP($N93,INDIRECT($N$2),S$5,0)*INDIRECT($M$3),VLOOKUP($N93,INDIRECT($N$2),S$5,0)),IF(LEFT($E93,1)="N",3,0))</f>
        <v>34.389000000000003</v>
      </c>
      <c r="T93" s="362" cm="1">
        <f t="array" aca="1" ref="T93" ca="1">ROUND(IF($M93="Y",VLOOKUP($N93,INDIRECT($N$2),T$5,0)*INDIRECT($M$3),VLOOKUP($N93,INDIRECT($N$2),T$5,0)),IF(LEFT($E93,1)="N",3,0))</f>
        <v>36.11</v>
      </c>
      <c r="U93" s="362" cm="1">
        <f t="array" aca="1" ref="U93" ca="1">ROUND(IF($M93="Y",VLOOKUP($N93,INDIRECT($N$2),U$5,0)*INDIRECT($M$3),VLOOKUP($N93,INDIRECT($N$2),U$5,0)),IF(LEFT($E93,1)="N",3,0))</f>
        <v>37.914000000000001</v>
      </c>
      <c r="W93" s="363" t="str">
        <f t="shared" si="66"/>
        <v>Y</v>
      </c>
      <c r="X93" s="313" t="str">
        <f t="shared" si="66"/>
        <v>05952C</v>
      </c>
      <c r="Y93" s="364" t="str">
        <f t="shared" si="66"/>
        <v>064</v>
      </c>
      <c r="Z93" s="313" t="str">
        <f t="shared" si="66"/>
        <v>Lead Code Compliance Specialist -Traffic</v>
      </c>
      <c r="AA93" s="365">
        <f t="shared" ca="1" si="58"/>
        <v>31.192</v>
      </c>
      <c r="AB93" s="365">
        <f t="shared" ca="1" si="59"/>
        <v>32.750999999999998</v>
      </c>
      <c r="AC93" s="365">
        <f t="shared" ca="1" si="60"/>
        <v>34.389000000000003</v>
      </c>
      <c r="AD93" s="365">
        <f t="shared" ca="1" si="61"/>
        <v>36.11</v>
      </c>
      <c r="AE93" s="365">
        <f t="shared" ca="1" si="62"/>
        <v>37.914000000000001</v>
      </c>
    </row>
    <row r="94" spans="1:31">
      <c r="A94" s="357" t="s">
        <v>217</v>
      </c>
      <c r="B94" s="407" t="s">
        <v>219</v>
      </c>
      <c r="C94" s="357">
        <v>9</v>
      </c>
      <c r="D94" s="358" t="s">
        <v>218</v>
      </c>
      <c r="E94" s="357" t="s">
        <v>43</v>
      </c>
      <c r="F94" s="357">
        <v>410</v>
      </c>
      <c r="G94" s="360">
        <f t="shared" ca="1" si="63"/>
        <v>38.543999999999997</v>
      </c>
      <c r="H94" s="360">
        <f t="shared" ca="1" si="63"/>
        <v>40.470999999999997</v>
      </c>
      <c r="I94" s="360">
        <f t="shared" ca="1" si="63"/>
        <v>42.494999999999997</v>
      </c>
      <c r="J94" s="360">
        <f t="shared" ca="1" si="63"/>
        <v>44.618000000000002</v>
      </c>
      <c r="K94" s="360">
        <f t="shared" ca="1" si="63"/>
        <v>46.851999999999997</v>
      </c>
      <c r="L94" s="437"/>
      <c r="M94" s="293" t="s">
        <v>588</v>
      </c>
      <c r="N94" s="289" t="str">
        <f t="shared" si="64"/>
        <v>05985C</v>
      </c>
      <c r="O94" s="361" t="str">
        <f t="shared" si="57"/>
        <v>101</v>
      </c>
      <c r="P94" s="290" t="str">
        <f t="shared" si="65"/>
        <v xml:space="preserve">Lead Inspector Housing </v>
      </c>
      <c r="Q94" s="362" cm="1">
        <f t="array" aca="1" ref="Q94" ca="1">ROUND(IF($M94="Y",VLOOKUP($N94,INDIRECT($N$2),Q$5,0)*INDIRECT($M$3),VLOOKUP($N94,INDIRECT($N$2),Q$5,0)),IF(LEFT($E94,1)="N",3,0))</f>
        <v>38.543999999999997</v>
      </c>
      <c r="R94" s="362" cm="1">
        <f t="array" aca="1" ref="R94" ca="1">ROUND(IF($M94="Y",VLOOKUP($N94,INDIRECT($N$2),R$5,0)*INDIRECT($M$3),VLOOKUP($N94,INDIRECT($N$2),R$5,0)),IF(LEFT($E94,1)="N",3,0))</f>
        <v>40.470999999999997</v>
      </c>
      <c r="S94" s="362" cm="1">
        <f t="array" aca="1" ref="S94" ca="1">ROUND(IF($M94="Y",VLOOKUP($N94,INDIRECT($N$2),S$5,0)*INDIRECT($M$3),VLOOKUP($N94,INDIRECT($N$2),S$5,0)),IF(LEFT($E94,1)="N",3,0))</f>
        <v>42.494999999999997</v>
      </c>
      <c r="T94" s="362" cm="1">
        <f t="array" aca="1" ref="T94" ca="1">ROUND(IF($M94="Y",VLOOKUP($N94,INDIRECT($N$2),T$5,0)*INDIRECT($M$3),VLOOKUP($N94,INDIRECT($N$2),T$5,0)),IF(LEFT($E94,1)="N",3,0))</f>
        <v>44.618000000000002</v>
      </c>
      <c r="U94" s="362" cm="1">
        <f t="array" aca="1" ref="U94" ca="1">ROUND(IF($M94="Y",VLOOKUP($N94,INDIRECT($N$2),U$5,0)*INDIRECT($M$3),VLOOKUP($N94,INDIRECT($N$2),U$5,0)),IF(LEFT($E94,1)="N",3,0))</f>
        <v>46.851999999999997</v>
      </c>
      <c r="W94" s="363" t="str">
        <f t="shared" si="66"/>
        <v>Y</v>
      </c>
      <c r="X94" s="313" t="str">
        <f t="shared" si="66"/>
        <v>05985C</v>
      </c>
      <c r="Y94" s="364" t="str">
        <f t="shared" si="66"/>
        <v>101</v>
      </c>
      <c r="Z94" s="313" t="str">
        <f t="shared" si="66"/>
        <v xml:space="preserve">Lead Inspector Housing </v>
      </c>
      <c r="AA94" s="365">
        <f t="shared" ca="1" si="58"/>
        <v>38.543999999999997</v>
      </c>
      <c r="AB94" s="365">
        <f t="shared" ca="1" si="59"/>
        <v>40.470999999999997</v>
      </c>
      <c r="AC94" s="365">
        <f t="shared" ca="1" si="60"/>
        <v>42.494999999999997</v>
      </c>
      <c r="AD94" s="365">
        <f t="shared" ca="1" si="61"/>
        <v>44.618000000000002</v>
      </c>
      <c r="AE94" s="365">
        <f t="shared" ca="1" si="62"/>
        <v>46.851999999999997</v>
      </c>
    </row>
    <row r="95" spans="1:31">
      <c r="A95" s="357" t="s">
        <v>220</v>
      </c>
      <c r="B95" s="407" t="s">
        <v>453</v>
      </c>
      <c r="C95" s="357">
        <v>9</v>
      </c>
      <c r="D95" s="358" t="s">
        <v>218</v>
      </c>
      <c r="E95" s="357" t="s">
        <v>43</v>
      </c>
      <c r="F95" s="357">
        <v>415</v>
      </c>
      <c r="G95" s="360">
        <f t="shared" ca="1" si="63"/>
        <v>38.543999999999997</v>
      </c>
      <c r="H95" s="360">
        <f t="shared" ca="1" si="63"/>
        <v>40.470999999999997</v>
      </c>
      <c r="I95" s="360">
        <f t="shared" ca="1" si="63"/>
        <v>42.494999999999997</v>
      </c>
      <c r="J95" s="360">
        <f t="shared" ca="1" si="63"/>
        <v>44.618000000000002</v>
      </c>
      <c r="K95" s="360">
        <f t="shared" ca="1" si="63"/>
        <v>46.851999999999997</v>
      </c>
      <c r="L95" s="437"/>
      <c r="M95" s="293" t="s">
        <v>588</v>
      </c>
      <c r="N95" s="289" t="str">
        <f t="shared" si="64"/>
        <v>05995C</v>
      </c>
      <c r="O95" s="361" t="str">
        <f t="shared" si="57"/>
        <v>101</v>
      </c>
      <c r="P95" s="290" t="str">
        <f t="shared" si="65"/>
        <v>Lead Inspector Licenses &amp; Con Services</v>
      </c>
      <c r="Q95" s="362" cm="1">
        <f t="array" aca="1" ref="Q95" ca="1">ROUND(IF($M95="Y",VLOOKUP($N95,INDIRECT($N$2),Q$5,0)*INDIRECT($M$3),VLOOKUP($N95,INDIRECT($N$2),Q$5,0)),IF(LEFT($E95,1)="N",3,0))</f>
        <v>38.543999999999997</v>
      </c>
      <c r="R95" s="362" cm="1">
        <f t="array" aca="1" ref="R95" ca="1">ROUND(IF($M95="Y",VLOOKUP($N95,INDIRECT($N$2),R$5,0)*INDIRECT($M$3),VLOOKUP($N95,INDIRECT($N$2),R$5,0)),IF(LEFT($E95,1)="N",3,0))</f>
        <v>40.470999999999997</v>
      </c>
      <c r="S95" s="362" cm="1">
        <f t="array" aca="1" ref="S95" ca="1">ROUND(IF($M95="Y",VLOOKUP($N95,INDIRECT($N$2),S$5,0)*INDIRECT($M$3),VLOOKUP($N95,INDIRECT($N$2),S$5,0)),IF(LEFT($E95,1)="N",3,0))</f>
        <v>42.494999999999997</v>
      </c>
      <c r="T95" s="362" cm="1">
        <f t="array" aca="1" ref="T95" ca="1">ROUND(IF($M95="Y",VLOOKUP($N95,INDIRECT($N$2),T$5,0)*INDIRECT($M$3),VLOOKUP($N95,INDIRECT($N$2),T$5,0)),IF(LEFT($E95,1)="N",3,0))</f>
        <v>44.618000000000002</v>
      </c>
      <c r="U95" s="362" cm="1">
        <f t="array" aca="1" ref="U95" ca="1">ROUND(IF($M95="Y",VLOOKUP($N95,INDIRECT($N$2),U$5,0)*INDIRECT($M$3),VLOOKUP($N95,INDIRECT($N$2),U$5,0)),IF(LEFT($E95,1)="N",3,0))</f>
        <v>46.851999999999997</v>
      </c>
      <c r="W95" s="363" t="str">
        <f t="shared" si="66"/>
        <v>Y</v>
      </c>
      <c r="X95" s="313" t="str">
        <f t="shared" si="66"/>
        <v>05995C</v>
      </c>
      <c r="Y95" s="364" t="str">
        <f t="shared" si="66"/>
        <v>101</v>
      </c>
      <c r="Z95" s="313" t="str">
        <f t="shared" si="66"/>
        <v>Lead Inspector Licenses &amp; Con Services</v>
      </c>
      <c r="AA95" s="365">
        <f t="shared" ca="1" si="58"/>
        <v>38.543999999999997</v>
      </c>
      <c r="AB95" s="365">
        <f t="shared" ca="1" si="59"/>
        <v>40.470999999999997</v>
      </c>
      <c r="AC95" s="365">
        <f t="shared" ca="1" si="60"/>
        <v>42.494999999999997</v>
      </c>
      <c r="AD95" s="365">
        <f t="shared" ca="1" si="61"/>
        <v>44.618000000000002</v>
      </c>
      <c r="AE95" s="365">
        <f t="shared" ca="1" si="62"/>
        <v>46.851999999999997</v>
      </c>
    </row>
    <row r="96" spans="1:31">
      <c r="A96" s="357" t="s">
        <v>222</v>
      </c>
      <c r="B96" s="407" t="s">
        <v>455</v>
      </c>
      <c r="C96" s="357">
        <v>9</v>
      </c>
      <c r="D96" s="358" t="s">
        <v>218</v>
      </c>
      <c r="E96" s="357" t="s">
        <v>43</v>
      </c>
      <c r="F96" s="357">
        <v>410</v>
      </c>
      <c r="G96" s="360">
        <f t="shared" ca="1" si="63"/>
        <v>38.543999999999997</v>
      </c>
      <c r="H96" s="360">
        <f t="shared" ca="1" si="63"/>
        <v>40.470999999999997</v>
      </c>
      <c r="I96" s="360">
        <f t="shared" ca="1" si="63"/>
        <v>42.494999999999997</v>
      </c>
      <c r="J96" s="360">
        <f t="shared" ca="1" si="63"/>
        <v>44.618000000000002</v>
      </c>
      <c r="K96" s="360">
        <f t="shared" ca="1" si="63"/>
        <v>46.851999999999997</v>
      </c>
      <c r="L96" s="437"/>
      <c r="M96" s="293" t="s">
        <v>588</v>
      </c>
      <c r="N96" s="289" t="str">
        <f t="shared" si="64"/>
        <v>06005C</v>
      </c>
      <c r="O96" s="361" t="str">
        <f t="shared" ref="O96:O127" si="67">D96</f>
        <v>101</v>
      </c>
      <c r="P96" s="290" t="str">
        <f t="shared" si="65"/>
        <v>Lead Inspector Problem Properties</v>
      </c>
      <c r="Q96" s="362" cm="1">
        <f t="array" aca="1" ref="Q96" ca="1">ROUND(IF($M96="Y",VLOOKUP($N96,INDIRECT($N$2),Q$5,0)*INDIRECT($M$3),VLOOKUP($N96,INDIRECT($N$2),Q$5,0)),IF(LEFT($E96,1)="N",3,0))</f>
        <v>38.543999999999997</v>
      </c>
      <c r="R96" s="362" cm="1">
        <f t="array" aca="1" ref="R96" ca="1">ROUND(IF($M96="Y",VLOOKUP($N96,INDIRECT($N$2),R$5,0)*INDIRECT($M$3),VLOOKUP($N96,INDIRECT($N$2),R$5,0)),IF(LEFT($E96,1)="N",3,0))</f>
        <v>40.470999999999997</v>
      </c>
      <c r="S96" s="362" cm="1">
        <f t="array" aca="1" ref="S96" ca="1">ROUND(IF($M96="Y",VLOOKUP($N96,INDIRECT($N$2),S$5,0)*INDIRECT($M$3),VLOOKUP($N96,INDIRECT($N$2),S$5,0)),IF(LEFT($E96,1)="N",3,0))</f>
        <v>42.494999999999997</v>
      </c>
      <c r="T96" s="362" cm="1">
        <f t="array" aca="1" ref="T96" ca="1">ROUND(IF($M96="Y",VLOOKUP($N96,INDIRECT($N$2),T$5,0)*INDIRECT($M$3),VLOOKUP($N96,INDIRECT($N$2),T$5,0)),IF(LEFT($E96,1)="N",3,0))</f>
        <v>44.618000000000002</v>
      </c>
      <c r="U96" s="362" cm="1">
        <f t="array" aca="1" ref="U96" ca="1">ROUND(IF($M96="Y",VLOOKUP($N96,INDIRECT($N$2),U$5,0)*INDIRECT($M$3),VLOOKUP($N96,INDIRECT($N$2),U$5,0)),IF(LEFT($E96,1)="N",3,0))</f>
        <v>46.851999999999997</v>
      </c>
      <c r="W96" s="363" t="str">
        <f t="shared" si="66"/>
        <v>Y</v>
      </c>
      <c r="X96" s="313" t="str">
        <f t="shared" si="66"/>
        <v>06005C</v>
      </c>
      <c r="Y96" s="364" t="str">
        <f t="shared" si="66"/>
        <v>101</v>
      </c>
      <c r="Z96" s="313" t="str">
        <f t="shared" si="66"/>
        <v>Lead Inspector Problem Properties</v>
      </c>
      <c r="AA96" s="365">
        <f t="shared" ca="1" si="58"/>
        <v>38.543999999999997</v>
      </c>
      <c r="AB96" s="365">
        <f t="shared" ca="1" si="59"/>
        <v>40.470999999999997</v>
      </c>
      <c r="AC96" s="365">
        <f t="shared" ca="1" si="60"/>
        <v>42.494999999999997</v>
      </c>
      <c r="AD96" s="365">
        <f t="shared" ca="1" si="61"/>
        <v>44.618000000000002</v>
      </c>
      <c r="AE96" s="365">
        <f t="shared" ca="1" si="62"/>
        <v>46.851999999999997</v>
      </c>
    </row>
    <row r="97" spans="1:31">
      <c r="A97" s="357" t="s">
        <v>722</v>
      </c>
      <c r="B97" s="407" t="s">
        <v>721</v>
      </c>
      <c r="C97" s="357">
        <v>7</v>
      </c>
      <c r="D97" s="358" t="s">
        <v>66</v>
      </c>
      <c r="E97" s="357" t="s">
        <v>43</v>
      </c>
      <c r="F97" s="357">
        <v>320</v>
      </c>
      <c r="G97" s="360">
        <f t="shared" ref="G97" ca="1" si="68">Q97</f>
        <v>31.192</v>
      </c>
      <c r="H97" s="360">
        <f t="shared" ref="H97" ca="1" si="69">R97</f>
        <v>32.750999999999998</v>
      </c>
      <c r="I97" s="360">
        <f t="shared" ref="I97" ca="1" si="70">S97</f>
        <v>34.389000000000003</v>
      </c>
      <c r="J97" s="360">
        <f t="shared" ref="J97" ca="1" si="71">T97</f>
        <v>36.11</v>
      </c>
      <c r="K97" s="360">
        <f t="shared" ref="K97" ca="1" si="72">U97</f>
        <v>37.914000000000001</v>
      </c>
      <c r="L97" s="437"/>
      <c r="M97" s="293" t="s">
        <v>588</v>
      </c>
      <c r="N97" s="289" t="str">
        <f t="shared" si="64"/>
        <v>53087C</v>
      </c>
      <c r="O97" s="361" t="str">
        <f t="shared" si="67"/>
        <v>064</v>
      </c>
      <c r="P97" s="290" t="str">
        <f t="shared" si="65"/>
        <v>Lead Utility Billing Specialist</v>
      </c>
      <c r="Q97" s="362" cm="1">
        <f t="array" aca="1" ref="Q97" ca="1">ROUND(IF($M97="Y",VLOOKUP($N97,INDIRECT($N$2),Q$5,0)*INDIRECT($M$3),VLOOKUP($N97,INDIRECT($N$2),Q$5,0)),IF(LEFT($E97,1)="N",3,0))</f>
        <v>31.192</v>
      </c>
      <c r="R97" s="362" cm="1">
        <f t="array" aca="1" ref="R97" ca="1">ROUND(IF($M97="Y",VLOOKUP($N97,INDIRECT($N$2),R$5,0)*INDIRECT($M$3),VLOOKUP($N97,INDIRECT($N$2),R$5,0)),IF(LEFT($E97,1)="N",3,0))</f>
        <v>32.750999999999998</v>
      </c>
      <c r="S97" s="362" cm="1">
        <f t="array" aca="1" ref="S97" ca="1">ROUND(IF($M97="Y",VLOOKUP($N97,INDIRECT($N$2),S$5,0)*INDIRECT($M$3),VLOOKUP($N97,INDIRECT($N$2),S$5,0)),IF(LEFT($E97,1)="N",3,0))</f>
        <v>34.389000000000003</v>
      </c>
      <c r="T97" s="362" cm="1">
        <f t="array" aca="1" ref="T97" ca="1">ROUND(IF($M97="Y",VLOOKUP($N97,INDIRECT($N$2),T$5,0)*INDIRECT($M$3),VLOOKUP($N97,INDIRECT($N$2),T$5,0)),IF(LEFT($E97,1)="N",3,0))</f>
        <v>36.11</v>
      </c>
      <c r="U97" s="362" cm="1">
        <f t="array" aca="1" ref="U97" ca="1">ROUND(IF($M97="Y",VLOOKUP($N97,INDIRECT($N$2),U$5,0)*INDIRECT($M$3),VLOOKUP($N97,INDIRECT($N$2),U$5,0)),IF(LEFT($E97,1)="N",3,0))</f>
        <v>37.914000000000001</v>
      </c>
      <c r="W97" s="363" t="str">
        <f t="shared" ref="W97" si="73">M97</f>
        <v>Y</v>
      </c>
      <c r="X97" s="313" t="str">
        <f t="shared" ref="X97" si="74">N97</f>
        <v>53087C</v>
      </c>
      <c r="Y97" s="364" t="str">
        <f t="shared" ref="Y97" si="75">O97</f>
        <v>064</v>
      </c>
      <c r="Z97" s="313" t="str">
        <f t="shared" si="66"/>
        <v>Lead Utility Billing Specialist</v>
      </c>
      <c r="AA97" s="365">
        <f t="shared" ca="1" si="58"/>
        <v>31.192</v>
      </c>
      <c r="AB97" s="365">
        <f t="shared" ca="1" si="59"/>
        <v>32.750999999999998</v>
      </c>
      <c r="AC97" s="365">
        <f t="shared" ca="1" si="60"/>
        <v>34.389000000000003</v>
      </c>
      <c r="AD97" s="365">
        <f t="shared" ca="1" si="61"/>
        <v>36.11</v>
      </c>
      <c r="AE97" s="365">
        <f t="shared" ca="1" si="62"/>
        <v>37.914000000000001</v>
      </c>
    </row>
    <row r="98" spans="1:31">
      <c r="A98" s="357" t="s">
        <v>226</v>
      </c>
      <c r="B98" s="407" t="s">
        <v>227</v>
      </c>
      <c r="C98" s="357">
        <v>5</v>
      </c>
      <c r="D98" s="358" t="s">
        <v>163</v>
      </c>
      <c r="E98" s="357" t="s">
        <v>43</v>
      </c>
      <c r="F98" s="357">
        <v>253</v>
      </c>
      <c r="G98" s="360">
        <f t="shared" ca="1" si="63"/>
        <v>25.459</v>
      </c>
      <c r="H98" s="360">
        <f t="shared" ca="1" si="63"/>
        <v>26.731000000000002</v>
      </c>
      <c r="I98" s="360">
        <f t="shared" ca="1" si="63"/>
        <v>28.068000000000001</v>
      </c>
      <c r="J98" s="360">
        <f t="shared" ca="1" si="63"/>
        <v>29.472999999999999</v>
      </c>
      <c r="K98" s="360">
        <f t="shared" ca="1" si="63"/>
        <v>30.946000000000002</v>
      </c>
      <c r="L98" s="437"/>
      <c r="M98" s="293" t="s">
        <v>588</v>
      </c>
      <c r="N98" s="289" t="str">
        <f t="shared" si="64"/>
        <v>06080C</v>
      </c>
      <c r="O98" s="361" t="str">
        <f t="shared" si="67"/>
        <v>051</v>
      </c>
      <c r="P98" s="290" t="str">
        <f t="shared" si="65"/>
        <v xml:space="preserve">Legal Support Specialist </v>
      </c>
      <c r="Q98" s="362" cm="1">
        <f t="array" aca="1" ref="Q98" ca="1">ROUND(IF($M98="Y",VLOOKUP($N98,INDIRECT($N$2),Q$5,0)*INDIRECT($M$3),VLOOKUP($N98,INDIRECT($N$2),Q$5,0)),IF(LEFT($E98,1)="N",3,0))</f>
        <v>25.459</v>
      </c>
      <c r="R98" s="362" cm="1">
        <f t="array" aca="1" ref="R98" ca="1">ROUND(IF($M98="Y",VLOOKUP($N98,INDIRECT($N$2),R$5,0)*INDIRECT($M$3),VLOOKUP($N98,INDIRECT($N$2),R$5,0)),IF(LEFT($E98,1)="N",3,0))</f>
        <v>26.731000000000002</v>
      </c>
      <c r="S98" s="362" cm="1">
        <f t="array" aca="1" ref="S98" ca="1">ROUND(IF($M98="Y",VLOOKUP($N98,INDIRECT($N$2),S$5,0)*INDIRECT($M$3),VLOOKUP($N98,INDIRECT($N$2),S$5,0)),IF(LEFT($E98,1)="N",3,0))</f>
        <v>28.068000000000001</v>
      </c>
      <c r="T98" s="362" cm="1">
        <f t="array" aca="1" ref="T98" ca="1">ROUND(IF($M98="Y",VLOOKUP($N98,INDIRECT($N$2),T$5,0)*INDIRECT($M$3),VLOOKUP($N98,INDIRECT($N$2),T$5,0)),IF(LEFT($E98,1)="N",3,0))</f>
        <v>29.472999999999999</v>
      </c>
      <c r="U98" s="362" cm="1">
        <f t="array" aca="1" ref="U98" ca="1">ROUND(IF($M98="Y",VLOOKUP($N98,INDIRECT($N$2),U$5,0)*INDIRECT($M$3),VLOOKUP($N98,INDIRECT($N$2),U$5,0)),IF(LEFT($E98,1)="N",3,0))</f>
        <v>30.946000000000002</v>
      </c>
      <c r="W98" s="363" t="str">
        <f t="shared" si="66"/>
        <v>Y</v>
      </c>
      <c r="X98" s="313" t="str">
        <f t="shared" si="66"/>
        <v>06080C</v>
      </c>
      <c r="Y98" s="364" t="str">
        <f t="shared" si="66"/>
        <v>051</v>
      </c>
      <c r="Z98" s="313" t="str">
        <f t="shared" si="66"/>
        <v xml:space="preserve">Legal Support Specialist </v>
      </c>
      <c r="AA98" s="365">
        <f t="shared" ca="1" si="58"/>
        <v>25.459</v>
      </c>
      <c r="AB98" s="365">
        <f t="shared" ca="1" si="59"/>
        <v>26.731000000000002</v>
      </c>
      <c r="AC98" s="365">
        <f t="shared" ca="1" si="60"/>
        <v>28.068000000000001</v>
      </c>
      <c r="AD98" s="365">
        <f t="shared" ca="1" si="61"/>
        <v>29.472999999999999</v>
      </c>
      <c r="AE98" s="365">
        <f t="shared" ca="1" si="62"/>
        <v>30.946000000000002</v>
      </c>
    </row>
    <row r="99" spans="1:31">
      <c r="A99" s="357" t="s">
        <v>504</v>
      </c>
      <c r="B99" s="407" t="s">
        <v>487</v>
      </c>
      <c r="C99" s="357">
        <v>8</v>
      </c>
      <c r="D99" s="358" t="s">
        <v>749</v>
      </c>
      <c r="E99" s="357" t="s">
        <v>21</v>
      </c>
      <c r="F99" s="357">
        <v>393</v>
      </c>
      <c r="G99" s="360">
        <f t="shared" ca="1" si="63"/>
        <v>77528</v>
      </c>
      <c r="H99" s="360">
        <f t="shared" ca="1" si="63"/>
        <v>81403</v>
      </c>
      <c r="I99" s="360">
        <f t="shared" ca="1" si="63"/>
        <v>85475</v>
      </c>
      <c r="J99" s="360">
        <f t="shared" ca="1" si="63"/>
        <v>89748</v>
      </c>
      <c r="K99" s="360">
        <f t="shared" ca="1" si="63"/>
        <v>94235</v>
      </c>
      <c r="L99" s="437"/>
      <c r="M99" s="293" t="s">
        <v>588</v>
      </c>
      <c r="N99" s="289" t="str">
        <f t="shared" si="64"/>
        <v>52947C</v>
      </c>
      <c r="O99" s="361" t="str">
        <f t="shared" si="67"/>
        <v>164</v>
      </c>
      <c r="P99" s="290" t="str">
        <f t="shared" si="65"/>
        <v>Legislative Clerk</v>
      </c>
      <c r="Q99" s="362" cm="1">
        <f t="array" aca="1" ref="Q99" ca="1">ROUND(IF($M99="Y",VLOOKUP($N99,INDIRECT($N$2),Q$5,0)*INDIRECT($M$3),VLOOKUP($N99,INDIRECT($N$2),Q$5,0)),IF(LEFT($E99,1)="N",3,0))</f>
        <v>77528</v>
      </c>
      <c r="R99" s="362" cm="1">
        <f t="array" aca="1" ref="R99" ca="1">ROUND(IF($M99="Y",VLOOKUP($N99,INDIRECT($N$2),R$5,0)*INDIRECT($M$3),VLOOKUP($N99,INDIRECT($N$2),R$5,0)),IF(LEFT($E99,1)="N",3,0))</f>
        <v>81403</v>
      </c>
      <c r="S99" s="362" cm="1">
        <f t="array" aca="1" ref="S99" ca="1">ROUND(IF($M99="Y",VLOOKUP($N99,INDIRECT($N$2),S$5,0)*INDIRECT($M$3),VLOOKUP($N99,INDIRECT($N$2),S$5,0)),IF(LEFT($E99,1)="N",3,0))</f>
        <v>85475</v>
      </c>
      <c r="T99" s="362" cm="1">
        <f t="array" aca="1" ref="T99" ca="1">ROUND(IF($M99="Y",VLOOKUP($N99,INDIRECT($N$2),T$5,0)*INDIRECT($M$3),VLOOKUP($N99,INDIRECT($N$2),T$5,0)),IF(LEFT($E99,1)="N",3,0))</f>
        <v>89748</v>
      </c>
      <c r="U99" s="362" cm="1">
        <f t="array" aca="1" ref="U99" ca="1">ROUND(IF($M99="Y",VLOOKUP($N99,INDIRECT($N$2),U$5,0)*INDIRECT($M$3),VLOOKUP($N99,INDIRECT($N$2),U$5,0)),IF(LEFT($E99,1)="N",3,0))</f>
        <v>94235</v>
      </c>
      <c r="W99" s="363" t="str">
        <f t="shared" si="66"/>
        <v>Y</v>
      </c>
      <c r="X99" s="313" t="str">
        <f t="shared" si="66"/>
        <v>52947C</v>
      </c>
      <c r="Y99" s="364" t="str">
        <f t="shared" si="66"/>
        <v>164</v>
      </c>
      <c r="Z99" s="313" t="str">
        <f t="shared" si="66"/>
        <v>Legislative Clerk</v>
      </c>
      <c r="AA99" s="365">
        <f t="shared" ca="1" si="58"/>
        <v>37.274000000000001</v>
      </c>
      <c r="AB99" s="365">
        <f t="shared" ca="1" si="59"/>
        <v>39.137</v>
      </c>
      <c r="AC99" s="365">
        <f t="shared" ca="1" si="60"/>
        <v>41.094000000000001</v>
      </c>
      <c r="AD99" s="365">
        <f t="shared" ca="1" si="61"/>
        <v>43.149000000000001</v>
      </c>
      <c r="AE99" s="365">
        <f t="shared" ca="1" si="62"/>
        <v>45.305999999999997</v>
      </c>
    </row>
    <row r="100" spans="1:31">
      <c r="A100" s="368" t="s">
        <v>31</v>
      </c>
      <c r="B100" s="408" t="s">
        <v>32</v>
      </c>
      <c r="C100" s="368">
        <v>8</v>
      </c>
      <c r="D100" s="358" t="s">
        <v>24</v>
      </c>
      <c r="E100" s="368" t="s">
        <v>21</v>
      </c>
      <c r="F100" s="368">
        <v>383</v>
      </c>
      <c r="G100" s="360">
        <f t="shared" ca="1" si="63"/>
        <v>75124</v>
      </c>
      <c r="H100" s="360">
        <f t="shared" ca="1" si="63"/>
        <v>78881</v>
      </c>
      <c r="I100" s="360">
        <f t="shared" ca="1" si="63"/>
        <v>82824</v>
      </c>
      <c r="J100" s="360">
        <f t="shared" ca="1" si="63"/>
        <v>86966</v>
      </c>
      <c r="K100" s="360">
        <f t="shared" ca="1" si="63"/>
        <v>91312</v>
      </c>
      <c r="L100" s="437"/>
      <c r="M100" s="293" t="s">
        <v>588</v>
      </c>
      <c r="N100" s="289" t="str">
        <f t="shared" si="64"/>
        <v>06150C</v>
      </c>
      <c r="O100" s="361" t="str">
        <f t="shared" si="67"/>
        <v>097</v>
      </c>
      <c r="P100" s="290" t="str">
        <f t="shared" si="65"/>
        <v>Liability Investigator</v>
      </c>
      <c r="Q100" s="362" cm="1">
        <f t="array" aca="1" ref="Q100" ca="1">ROUND(IF($M100="Y",VLOOKUP($N100,INDIRECT($N$2),Q$5,0)*INDIRECT($M$3),VLOOKUP($N100,INDIRECT($N$2),Q$5,0)),IF(LEFT($E100,1)="N",3,0))</f>
        <v>75124</v>
      </c>
      <c r="R100" s="362" cm="1">
        <f t="array" aca="1" ref="R100" ca="1">ROUND(IF($M100="Y",VLOOKUP($N100,INDIRECT($N$2),R$5,0)*INDIRECT($M$3),VLOOKUP($N100,INDIRECT($N$2),R$5,0)),IF(LEFT($E100,1)="N",3,0))</f>
        <v>78881</v>
      </c>
      <c r="S100" s="362" cm="1">
        <f t="array" aca="1" ref="S100" ca="1">ROUND(IF($M100="Y",VLOOKUP($N100,INDIRECT($N$2),S$5,0)*INDIRECT($M$3),VLOOKUP($N100,INDIRECT($N$2),S$5,0)),IF(LEFT($E100,1)="N",3,0))</f>
        <v>82824</v>
      </c>
      <c r="T100" s="362" cm="1">
        <f t="array" aca="1" ref="T100" ca="1">ROUND(IF($M100="Y",VLOOKUP($N100,INDIRECT($N$2),T$5,0)*INDIRECT($M$3),VLOOKUP($N100,INDIRECT($N$2),T$5,0)),IF(LEFT($E100,1)="N",3,0))</f>
        <v>86966</v>
      </c>
      <c r="U100" s="362" cm="1">
        <f t="array" aca="1" ref="U100" ca="1">ROUND(IF($M100="Y",VLOOKUP($N100,INDIRECT($N$2),U$5,0)*INDIRECT($M$3),VLOOKUP($N100,INDIRECT($N$2),U$5,0)),IF(LEFT($E100,1)="N",3,0))</f>
        <v>91312</v>
      </c>
      <c r="W100" s="363" t="str">
        <f t="shared" si="66"/>
        <v>Y</v>
      </c>
      <c r="X100" s="313" t="str">
        <f t="shared" si="66"/>
        <v>06150C</v>
      </c>
      <c r="Y100" s="364" t="str">
        <f t="shared" si="66"/>
        <v>097</v>
      </c>
      <c r="Z100" s="313" t="str">
        <f t="shared" si="66"/>
        <v>Liability Investigator</v>
      </c>
      <c r="AA100" s="365">
        <f t="shared" ref="AA100:AA133" ca="1" si="76">IF(LEFT($E100,1)="N",Q100,ROUNDUP(Q100/2080,3))</f>
        <v>36.117999999999995</v>
      </c>
      <c r="AB100" s="365">
        <f t="shared" ref="AB100:AB133" ca="1" si="77">IF(LEFT($E100,1)="N",R100,ROUNDUP(R100/2080,3))</f>
        <v>37.923999999999999</v>
      </c>
      <c r="AC100" s="365">
        <f t="shared" ref="AC100:AC133" ca="1" si="78">IF(LEFT($E100,1)="N",S100,ROUNDUP(S100/2080,3))</f>
        <v>39.82</v>
      </c>
      <c r="AD100" s="365">
        <f t="shared" ref="AD100:AD133" ca="1" si="79">IF(LEFT($E100,1)="N",T100,ROUNDUP(T100/2080,3))</f>
        <v>41.811</v>
      </c>
      <c r="AE100" s="365">
        <f t="shared" ref="AE100:AE133" ca="1" si="80">IF(LEFT($E100,1)="N",U100,ROUNDUP(U100/2080,3))</f>
        <v>43.9</v>
      </c>
    </row>
    <row r="101" spans="1:31">
      <c r="A101" s="368" t="s">
        <v>33</v>
      </c>
      <c r="B101" s="408" t="s">
        <v>34</v>
      </c>
      <c r="C101" s="368">
        <v>10</v>
      </c>
      <c r="D101" s="358" t="s">
        <v>39</v>
      </c>
      <c r="E101" s="368" t="s">
        <v>21</v>
      </c>
      <c r="F101" s="368">
        <v>458</v>
      </c>
      <c r="G101" s="360">
        <f t="shared" ca="1" si="63"/>
        <v>87953</v>
      </c>
      <c r="H101" s="360">
        <f t="shared" ca="1" si="63"/>
        <v>92351</v>
      </c>
      <c r="I101" s="360">
        <f t="shared" ca="1" si="63"/>
        <v>96967</v>
      </c>
      <c r="J101" s="360">
        <f t="shared" ca="1" si="63"/>
        <v>101817</v>
      </c>
      <c r="K101" s="360">
        <f t="shared" ca="1" si="63"/>
        <v>106906</v>
      </c>
      <c r="L101" s="437"/>
      <c r="M101" s="293" t="s">
        <v>588</v>
      </c>
      <c r="N101" s="289" t="str">
        <f t="shared" si="64"/>
        <v>06738C</v>
      </c>
      <c r="O101" s="361" t="str">
        <f t="shared" si="67"/>
        <v>118</v>
      </c>
      <c r="P101" s="290" t="str">
        <f t="shared" si="65"/>
        <v>Manager Hazardous Material Inspections</v>
      </c>
      <c r="Q101" s="362" cm="1">
        <f t="array" aca="1" ref="Q101" ca="1">ROUND(IF($M101="Y",VLOOKUP($N101,INDIRECT($N$2),Q$5,0)*INDIRECT($M$3),VLOOKUP($N101,INDIRECT($N$2),Q$5,0)),IF(LEFT($E101,1)="N",3,0))</f>
        <v>87953</v>
      </c>
      <c r="R101" s="362" cm="1">
        <f t="array" aca="1" ref="R101" ca="1">ROUND(IF($M101="Y",VLOOKUP($N101,INDIRECT($N$2),R$5,0)*INDIRECT($M$3),VLOOKUP($N101,INDIRECT($N$2),R$5,0)),IF(LEFT($E101,1)="N",3,0))</f>
        <v>92351</v>
      </c>
      <c r="S101" s="362" cm="1">
        <f t="array" aca="1" ref="S101" ca="1">ROUND(IF($M101="Y",VLOOKUP($N101,INDIRECT($N$2),S$5,0)*INDIRECT($M$3),VLOOKUP($N101,INDIRECT($N$2),S$5,0)),IF(LEFT($E101,1)="N",3,0))</f>
        <v>96967</v>
      </c>
      <c r="T101" s="362" cm="1">
        <f t="array" aca="1" ref="T101" ca="1">ROUND(IF($M101="Y",VLOOKUP($N101,INDIRECT($N$2),T$5,0)*INDIRECT($M$3),VLOOKUP($N101,INDIRECT($N$2),T$5,0)),IF(LEFT($E101,1)="N",3,0))</f>
        <v>101817</v>
      </c>
      <c r="U101" s="362" cm="1">
        <f t="array" aca="1" ref="U101" ca="1">ROUND(IF($M101="Y",VLOOKUP($N101,INDIRECT($N$2),U$5,0)*INDIRECT($M$3),VLOOKUP($N101,INDIRECT($N$2),U$5,0)),IF(LEFT($E101,1)="N",3,0))</f>
        <v>106906</v>
      </c>
      <c r="W101" s="363" t="str">
        <f t="shared" si="66"/>
        <v>Y</v>
      </c>
      <c r="X101" s="313" t="str">
        <f t="shared" si="66"/>
        <v>06738C</v>
      </c>
      <c r="Y101" s="364" t="str">
        <f t="shared" si="66"/>
        <v>118</v>
      </c>
      <c r="Z101" s="313" t="str">
        <f t="shared" si="66"/>
        <v>Manager Hazardous Material Inspections</v>
      </c>
      <c r="AA101" s="365">
        <f t="shared" ca="1" si="76"/>
        <v>42.285999999999994</v>
      </c>
      <c r="AB101" s="365">
        <f t="shared" ca="1" si="77"/>
        <v>44.4</v>
      </c>
      <c r="AC101" s="365">
        <f t="shared" ca="1" si="78"/>
        <v>46.619</v>
      </c>
      <c r="AD101" s="365">
        <f t="shared" ca="1" si="79"/>
        <v>48.951000000000001</v>
      </c>
      <c r="AE101" s="365">
        <f t="shared" ca="1" si="80"/>
        <v>51.397999999999996</v>
      </c>
    </row>
    <row r="102" spans="1:31">
      <c r="A102" s="357" t="s">
        <v>228</v>
      </c>
      <c r="B102" s="407" t="s">
        <v>229</v>
      </c>
      <c r="C102" s="357">
        <v>6</v>
      </c>
      <c r="D102" s="358" t="s">
        <v>87</v>
      </c>
      <c r="E102" s="357" t="s">
        <v>43</v>
      </c>
      <c r="F102" s="357">
        <v>310</v>
      </c>
      <c r="G102" s="360">
        <f t="shared" ca="1" si="63"/>
        <v>30.033999999999999</v>
      </c>
      <c r="H102" s="360">
        <f t="shared" ca="1" si="63"/>
        <v>31.536999999999999</v>
      </c>
      <c r="I102" s="360">
        <f t="shared" ca="1" si="63"/>
        <v>33.113</v>
      </c>
      <c r="J102" s="360">
        <f t="shared" ca="1" si="63"/>
        <v>34.770000000000003</v>
      </c>
      <c r="K102" s="360">
        <f t="shared" ca="1" si="63"/>
        <v>36.506999999999998</v>
      </c>
      <c r="L102" s="437"/>
      <c r="M102" s="293" t="s">
        <v>588</v>
      </c>
      <c r="N102" s="289" t="str">
        <f t="shared" si="64"/>
        <v>07050C</v>
      </c>
      <c r="O102" s="361" t="str">
        <f t="shared" si="67"/>
        <v>143</v>
      </c>
      <c r="P102" s="290" t="str">
        <f t="shared" si="65"/>
        <v>Mayors Office Associate</v>
      </c>
      <c r="Q102" s="362" cm="1">
        <f t="array" aca="1" ref="Q102" ca="1">ROUND(IF($M102="Y",VLOOKUP($N102,INDIRECT($N$2),Q$5,0)*INDIRECT($M$3),VLOOKUP($N102,INDIRECT($N$2),Q$5,0)),IF(LEFT($E102,1)="N",3,0))</f>
        <v>30.033999999999999</v>
      </c>
      <c r="R102" s="362" cm="1">
        <f t="array" aca="1" ref="R102" ca="1">ROUND(IF($M102="Y",VLOOKUP($N102,INDIRECT($N$2),R$5,0)*INDIRECT($M$3),VLOOKUP($N102,INDIRECT($N$2),R$5,0)),IF(LEFT($E102,1)="N",3,0))</f>
        <v>31.536999999999999</v>
      </c>
      <c r="S102" s="362" cm="1">
        <f t="array" aca="1" ref="S102" ca="1">ROUND(IF($M102="Y",VLOOKUP($N102,INDIRECT($N$2),S$5,0)*INDIRECT($M$3),VLOOKUP($N102,INDIRECT($N$2),S$5,0)),IF(LEFT($E102,1)="N",3,0))</f>
        <v>33.113</v>
      </c>
      <c r="T102" s="362" cm="1">
        <f t="array" aca="1" ref="T102" ca="1">ROUND(IF($M102="Y",VLOOKUP($N102,INDIRECT($N$2),T$5,0)*INDIRECT($M$3),VLOOKUP($N102,INDIRECT($N$2),T$5,0)),IF(LEFT($E102,1)="N",3,0))</f>
        <v>34.770000000000003</v>
      </c>
      <c r="U102" s="362" cm="1">
        <f t="array" aca="1" ref="U102" ca="1">ROUND(IF($M102="Y",VLOOKUP($N102,INDIRECT($N$2),U$5,0)*INDIRECT($M$3),VLOOKUP($N102,INDIRECT($N$2),U$5,0)),IF(LEFT($E102,1)="N",3,0))</f>
        <v>36.506999999999998</v>
      </c>
      <c r="W102" s="363" t="str">
        <f t="shared" si="66"/>
        <v>Y</v>
      </c>
      <c r="X102" s="313" t="str">
        <f t="shared" si="66"/>
        <v>07050C</v>
      </c>
      <c r="Y102" s="364" t="str">
        <f t="shared" si="66"/>
        <v>143</v>
      </c>
      <c r="Z102" s="313" t="str">
        <f t="shared" si="66"/>
        <v>Mayors Office Associate</v>
      </c>
      <c r="AA102" s="365">
        <f t="shared" ca="1" si="76"/>
        <v>30.033999999999999</v>
      </c>
      <c r="AB102" s="365">
        <f t="shared" ca="1" si="77"/>
        <v>31.536999999999999</v>
      </c>
      <c r="AC102" s="365">
        <f t="shared" ca="1" si="78"/>
        <v>33.113</v>
      </c>
      <c r="AD102" s="365">
        <f t="shared" ca="1" si="79"/>
        <v>34.770000000000003</v>
      </c>
      <c r="AE102" s="365">
        <f t="shared" ca="1" si="80"/>
        <v>36.506999999999998</v>
      </c>
    </row>
    <row r="103" spans="1:31">
      <c r="A103" s="357" t="s">
        <v>230</v>
      </c>
      <c r="B103" s="407" t="s">
        <v>231</v>
      </c>
      <c r="C103" s="357">
        <v>6</v>
      </c>
      <c r="D103" s="358" t="s">
        <v>543</v>
      </c>
      <c r="E103" s="357" t="s">
        <v>43</v>
      </c>
      <c r="F103" s="357">
        <v>298</v>
      </c>
      <c r="G103" s="360">
        <f t="shared" ref="G103:K136" ca="1" si="81">Q103</f>
        <v>28.89</v>
      </c>
      <c r="H103" s="360">
        <f t="shared" ca="1" si="81"/>
        <v>30.332999999999998</v>
      </c>
      <c r="I103" s="360">
        <f t="shared" ca="1" si="81"/>
        <v>31.85</v>
      </c>
      <c r="J103" s="360">
        <f t="shared" ca="1" si="81"/>
        <v>33.442999999999998</v>
      </c>
      <c r="K103" s="360">
        <f t="shared" ca="1" si="81"/>
        <v>35.113999999999997</v>
      </c>
      <c r="L103" s="437"/>
      <c r="M103" s="293" t="s">
        <v>588</v>
      </c>
      <c r="N103" s="289" t="str">
        <f t="shared" si="64"/>
        <v>07089C</v>
      </c>
      <c r="O103" s="361" t="str">
        <f t="shared" si="67"/>
        <v>161</v>
      </c>
      <c r="P103" s="290" t="str">
        <f t="shared" si="65"/>
        <v xml:space="preserve">Medical Assistant </v>
      </c>
      <c r="Q103" s="362" cm="1">
        <f t="array" aca="1" ref="Q103" ca="1">ROUND(IF($M103="Y",VLOOKUP($N103,INDIRECT($N$2),Q$5,0)*INDIRECT($M$3),VLOOKUP($N103,INDIRECT($N$2),Q$5,0)),IF(LEFT($E103,1)="N",3,0))</f>
        <v>28.89</v>
      </c>
      <c r="R103" s="362" cm="1">
        <f t="array" aca="1" ref="R103" ca="1">ROUND(IF($M103="Y",VLOOKUP($N103,INDIRECT($N$2),R$5,0)*INDIRECT($M$3),VLOOKUP($N103,INDIRECT($N$2),R$5,0)),IF(LEFT($E103,1)="N",3,0))</f>
        <v>30.332999999999998</v>
      </c>
      <c r="S103" s="362" cm="1">
        <f t="array" aca="1" ref="S103" ca="1">ROUND(IF($M103="Y",VLOOKUP($N103,INDIRECT($N$2),S$5,0)*INDIRECT($M$3),VLOOKUP($N103,INDIRECT($N$2),S$5,0)),IF(LEFT($E103,1)="N",3,0))</f>
        <v>31.85</v>
      </c>
      <c r="T103" s="362" cm="1">
        <f t="array" aca="1" ref="T103" ca="1">ROUND(IF($M103="Y",VLOOKUP($N103,INDIRECT($N$2),T$5,0)*INDIRECT($M$3),VLOOKUP($N103,INDIRECT($N$2),T$5,0)),IF(LEFT($E103,1)="N",3,0))</f>
        <v>33.442999999999998</v>
      </c>
      <c r="U103" s="362" cm="1">
        <f t="array" aca="1" ref="U103" ca="1">ROUND(IF($M103="Y",VLOOKUP($N103,INDIRECT($N$2),U$5,0)*INDIRECT($M$3),VLOOKUP($N103,INDIRECT($N$2),U$5,0)),IF(LEFT($E103,1)="N",3,0))</f>
        <v>35.113999999999997</v>
      </c>
      <c r="W103" s="363" t="str">
        <f t="shared" si="66"/>
        <v>Y</v>
      </c>
      <c r="X103" s="313" t="str">
        <f t="shared" si="66"/>
        <v>07089C</v>
      </c>
      <c r="Y103" s="364" t="str">
        <f t="shared" si="66"/>
        <v>161</v>
      </c>
      <c r="Z103" s="313" t="str">
        <f t="shared" si="66"/>
        <v xml:space="preserve">Medical Assistant </v>
      </c>
      <c r="AA103" s="365">
        <f t="shared" ca="1" si="76"/>
        <v>28.89</v>
      </c>
      <c r="AB103" s="365">
        <f t="shared" ca="1" si="77"/>
        <v>30.332999999999998</v>
      </c>
      <c r="AC103" s="365">
        <f t="shared" ca="1" si="78"/>
        <v>31.85</v>
      </c>
      <c r="AD103" s="365">
        <f t="shared" ca="1" si="79"/>
        <v>33.442999999999998</v>
      </c>
      <c r="AE103" s="365">
        <f t="shared" ca="1" si="80"/>
        <v>35.113999999999997</v>
      </c>
    </row>
    <row r="104" spans="1:31">
      <c r="A104" s="357" t="s">
        <v>552</v>
      </c>
      <c r="B104" s="407" t="s">
        <v>775</v>
      </c>
      <c r="C104" s="357">
        <v>7</v>
      </c>
      <c r="D104" s="358" t="s">
        <v>740</v>
      </c>
      <c r="E104" s="357" t="s">
        <v>43</v>
      </c>
      <c r="F104" s="357">
        <v>338</v>
      </c>
      <c r="G104" s="360">
        <f ca="1">Q104</f>
        <v>32.307000000000002</v>
      </c>
      <c r="H104" s="360">
        <f ca="1">R104</f>
        <v>33.923999999999999</v>
      </c>
      <c r="I104" s="360">
        <f ca="1">S104</f>
        <v>35.619</v>
      </c>
      <c r="J104" s="360">
        <f ca="1">T104</f>
        <v>37.4</v>
      </c>
      <c r="K104" s="360">
        <f ca="1">U104</f>
        <v>39.271999999999998</v>
      </c>
      <c r="L104" s="437"/>
      <c r="M104" s="293" t="s">
        <v>588</v>
      </c>
      <c r="N104" s="289" t="str">
        <f t="shared" ref="N104:N135" si="82">A104</f>
        <v>59412C</v>
      </c>
      <c r="O104" s="361" t="str">
        <f t="shared" si="67"/>
        <v>155</v>
      </c>
      <c r="P104" s="290" t="str">
        <f t="shared" ref="P104:P135" si="83">B104</f>
        <v>MPD Body Worn Cameras Specialist</v>
      </c>
      <c r="Q104" s="362" cm="1">
        <f t="array" aca="1" ref="Q104" ca="1">ROUND(IF($M104="Y",VLOOKUP($N104,INDIRECT($N$2),Q$5,0)*INDIRECT($M$3),VLOOKUP($N104,INDIRECT($N$2),Q$5,0)),IF(LEFT($E104,1)="N",3,0))</f>
        <v>32.307000000000002</v>
      </c>
      <c r="R104" s="362" cm="1">
        <f t="array" aca="1" ref="R104" ca="1">ROUND(IF($M104="Y",VLOOKUP($N104,INDIRECT($N$2),R$5,0)*INDIRECT($M$3),VLOOKUP($N104,INDIRECT($N$2),R$5,0)),IF(LEFT($E104,1)="N",3,0))</f>
        <v>33.923999999999999</v>
      </c>
      <c r="S104" s="362" cm="1">
        <f t="array" aca="1" ref="S104" ca="1">ROUND(IF($M104="Y",VLOOKUP($N104,INDIRECT($N$2),S$5,0)*INDIRECT($M$3),VLOOKUP($N104,INDIRECT($N$2),S$5,0)),IF(LEFT($E104,1)="N",3,0))</f>
        <v>35.619</v>
      </c>
      <c r="T104" s="362" cm="1">
        <f t="array" aca="1" ref="T104" ca="1">ROUND(IF($M104="Y",VLOOKUP($N104,INDIRECT($N$2),T$5,0)*INDIRECT($M$3),VLOOKUP($N104,INDIRECT($N$2),T$5,0)),IF(LEFT($E104,1)="N",3,0))</f>
        <v>37.4</v>
      </c>
      <c r="U104" s="362" cm="1">
        <f t="array" aca="1" ref="U104" ca="1">ROUND(IF($M104="Y",VLOOKUP($N104,INDIRECT($N$2),U$5,0)*INDIRECT($M$3),VLOOKUP($N104,INDIRECT($N$2),U$5,0)),IF(LEFT($E104,1)="N",3,0))</f>
        <v>39.271999999999998</v>
      </c>
      <c r="W104" s="363" t="str">
        <f>M104</f>
        <v>Y</v>
      </c>
      <c r="X104" s="313" t="str">
        <f>N104</f>
        <v>59412C</v>
      </c>
      <c r="Y104" s="364" t="str">
        <f>O104</f>
        <v>155</v>
      </c>
      <c r="Z104" s="313" t="str">
        <f>P104</f>
        <v>MPD Body Worn Cameras Specialist</v>
      </c>
      <c r="AA104" s="365">
        <f ca="1">IF(LEFT($E104,1)="N",Q104,ROUNDUP(Q104/2080,3))</f>
        <v>32.307000000000002</v>
      </c>
      <c r="AB104" s="365">
        <f ca="1">IF(LEFT($E104,1)="N",R104,ROUNDUP(R104/2080,3))</f>
        <v>33.923999999999999</v>
      </c>
      <c r="AC104" s="365">
        <f ca="1">IF(LEFT($E104,1)="N",S104,ROUNDUP(S104/2080,3))</f>
        <v>35.619</v>
      </c>
      <c r="AD104" s="365">
        <f ca="1">IF(LEFT($E104,1)="N",T104,ROUNDUP(T104/2080,3))</f>
        <v>37.4</v>
      </c>
      <c r="AE104" s="365">
        <f ca="1">IF(LEFT($E104,1)="N",U104,ROUNDUP(U104/2080,3))</f>
        <v>39.271999999999998</v>
      </c>
    </row>
    <row r="105" spans="1:31">
      <c r="A105" s="357" t="s">
        <v>572</v>
      </c>
      <c r="B105" s="407" t="s">
        <v>568</v>
      </c>
      <c r="C105" s="357">
        <v>6</v>
      </c>
      <c r="D105" s="358" t="s">
        <v>292</v>
      </c>
      <c r="E105" s="357" t="s">
        <v>43</v>
      </c>
      <c r="F105" s="357">
        <v>275</v>
      </c>
      <c r="G105" s="360">
        <f t="shared" ca="1" si="81"/>
        <v>27.760999999999999</v>
      </c>
      <c r="H105" s="360">
        <f t="shared" ca="1" si="81"/>
        <v>29.151</v>
      </c>
      <c r="I105" s="360">
        <f t="shared" ca="1" si="81"/>
        <v>30.606000000000002</v>
      </c>
      <c r="J105" s="360">
        <f t="shared" ca="1" si="81"/>
        <v>32.139000000000003</v>
      </c>
      <c r="K105" s="360">
        <f t="shared" ca="1" si="81"/>
        <v>33.744999999999997</v>
      </c>
      <c r="L105" s="437"/>
      <c r="M105" s="293" t="s">
        <v>588</v>
      </c>
      <c r="N105" s="289" t="str">
        <f t="shared" si="82"/>
        <v>53011C</v>
      </c>
      <c r="O105" s="361" t="str">
        <f t="shared" si="67"/>
        <v>054</v>
      </c>
      <c r="P105" s="290" t="str">
        <f t="shared" si="83"/>
        <v>MPD Field Technology Specialist</v>
      </c>
      <c r="Q105" s="362" cm="1">
        <f t="array" aca="1" ref="Q105" ca="1">ROUND(IF($M105="Y",VLOOKUP($N105,INDIRECT($N$2),Q$5,0)*INDIRECT($M$3),VLOOKUP($N105,INDIRECT($N$2),Q$5,0)),IF(LEFT($E105,1)="N",3,0))</f>
        <v>27.760999999999999</v>
      </c>
      <c r="R105" s="362" cm="1">
        <f t="array" aca="1" ref="R105" ca="1">ROUND(IF($M105="Y",VLOOKUP($N105,INDIRECT($N$2),R$5,0)*INDIRECT($M$3),VLOOKUP($N105,INDIRECT($N$2),R$5,0)),IF(LEFT($E105,1)="N",3,0))</f>
        <v>29.151</v>
      </c>
      <c r="S105" s="362" cm="1">
        <f t="array" aca="1" ref="S105" ca="1">ROUND(IF($M105="Y",VLOOKUP($N105,INDIRECT($N$2),S$5,0)*INDIRECT($M$3),VLOOKUP($N105,INDIRECT($N$2),S$5,0)),IF(LEFT($E105,1)="N",3,0))</f>
        <v>30.606000000000002</v>
      </c>
      <c r="T105" s="362" cm="1">
        <f t="array" aca="1" ref="T105" ca="1">ROUND(IF($M105="Y",VLOOKUP($N105,INDIRECT($N$2),T$5,0)*INDIRECT($M$3),VLOOKUP($N105,INDIRECT($N$2),T$5,0)),IF(LEFT($E105,1)="N",3,0))</f>
        <v>32.139000000000003</v>
      </c>
      <c r="U105" s="362" cm="1">
        <f t="array" aca="1" ref="U105" ca="1">ROUND(IF($M105="Y",VLOOKUP($N105,INDIRECT($N$2),U$5,0)*INDIRECT($M$3),VLOOKUP($N105,INDIRECT($N$2),U$5,0)),IF(LEFT($E105,1)="N",3,0))</f>
        <v>33.744999999999997</v>
      </c>
      <c r="W105" s="363" t="str">
        <f t="shared" si="66"/>
        <v>Y</v>
      </c>
      <c r="X105" s="313" t="str">
        <f t="shared" si="66"/>
        <v>53011C</v>
      </c>
      <c r="Y105" s="364" t="str">
        <f t="shared" si="66"/>
        <v>054</v>
      </c>
      <c r="Z105" s="313" t="str">
        <f t="shared" si="66"/>
        <v>MPD Field Technology Specialist</v>
      </c>
      <c r="AA105" s="365">
        <f t="shared" ca="1" si="76"/>
        <v>27.760999999999999</v>
      </c>
      <c r="AB105" s="365">
        <f t="shared" ca="1" si="77"/>
        <v>29.151</v>
      </c>
      <c r="AC105" s="365">
        <f t="shared" ca="1" si="78"/>
        <v>30.606000000000002</v>
      </c>
      <c r="AD105" s="365">
        <f t="shared" ca="1" si="79"/>
        <v>32.139000000000003</v>
      </c>
      <c r="AE105" s="365">
        <f t="shared" ca="1" si="80"/>
        <v>33.744999999999997</v>
      </c>
    </row>
    <row r="106" spans="1:31">
      <c r="A106" s="357" t="s">
        <v>458</v>
      </c>
      <c r="B106" s="407" t="s">
        <v>698</v>
      </c>
      <c r="C106" s="357">
        <v>7</v>
      </c>
      <c r="D106" s="358" t="s">
        <v>66</v>
      </c>
      <c r="E106" s="357" t="s">
        <v>43</v>
      </c>
      <c r="F106" s="357">
        <v>320</v>
      </c>
      <c r="G106" s="360">
        <f t="shared" ca="1" si="81"/>
        <v>31.192</v>
      </c>
      <c r="H106" s="360">
        <f t="shared" ca="1" si="81"/>
        <v>32.750999999999998</v>
      </c>
      <c r="I106" s="360">
        <f t="shared" ca="1" si="81"/>
        <v>34.389000000000003</v>
      </c>
      <c r="J106" s="360">
        <f t="shared" ca="1" si="81"/>
        <v>36.11</v>
      </c>
      <c r="K106" s="360">
        <f t="shared" ca="1" si="81"/>
        <v>37.914000000000001</v>
      </c>
      <c r="L106" s="437"/>
      <c r="M106" s="293" t="s">
        <v>588</v>
      </c>
      <c r="N106" s="289" t="str">
        <f t="shared" si="82"/>
        <v>08143C</v>
      </c>
      <c r="O106" s="361" t="str">
        <f t="shared" si="67"/>
        <v>064</v>
      </c>
      <c r="P106" s="290" t="str">
        <f t="shared" si="83"/>
        <v>MPD Internal Affairs Support Specialist</v>
      </c>
      <c r="Q106" s="362" cm="1">
        <f t="array" aca="1" ref="Q106" ca="1">ROUND(IF($M106="Y",VLOOKUP($N106,INDIRECT($N$2),Q$5,0)*INDIRECT($M$3),VLOOKUP($N106,INDIRECT($N$2),Q$5,0)),IF(LEFT($E106,1)="N",3,0))</f>
        <v>31.192</v>
      </c>
      <c r="R106" s="362" cm="1">
        <f t="array" aca="1" ref="R106" ca="1">ROUND(IF($M106="Y",VLOOKUP($N106,INDIRECT($N$2),R$5,0)*INDIRECT($M$3),VLOOKUP($N106,INDIRECT($N$2),R$5,0)),IF(LEFT($E106,1)="N",3,0))</f>
        <v>32.750999999999998</v>
      </c>
      <c r="S106" s="362" cm="1">
        <f t="array" aca="1" ref="S106" ca="1">ROUND(IF($M106="Y",VLOOKUP($N106,INDIRECT($N$2),S$5,0)*INDIRECT($M$3),VLOOKUP($N106,INDIRECT($N$2),S$5,0)),IF(LEFT($E106,1)="N",3,0))</f>
        <v>34.389000000000003</v>
      </c>
      <c r="T106" s="362" cm="1">
        <f t="array" aca="1" ref="T106" ca="1">ROUND(IF($M106="Y",VLOOKUP($N106,INDIRECT($N$2),T$5,0)*INDIRECT($M$3),VLOOKUP($N106,INDIRECT($N$2),T$5,0)),IF(LEFT($E106,1)="N",3,0))</f>
        <v>36.11</v>
      </c>
      <c r="U106" s="362" cm="1">
        <f t="array" aca="1" ref="U106" ca="1">ROUND(IF($M106="Y",VLOOKUP($N106,INDIRECT($N$2),U$5,0)*INDIRECT($M$3),VLOOKUP($N106,INDIRECT($N$2),U$5,0)),IF(LEFT($E106,1)="N",3,0))</f>
        <v>37.914000000000001</v>
      </c>
      <c r="W106" s="363" t="str">
        <f>M106</f>
        <v>Y</v>
      </c>
      <c r="X106" s="313" t="str">
        <f>N106</f>
        <v>08143C</v>
      </c>
      <c r="Y106" s="364" t="str">
        <f>O106</f>
        <v>064</v>
      </c>
      <c r="Z106" s="313" t="str">
        <f>P106</f>
        <v>MPD Internal Affairs Support Specialist</v>
      </c>
      <c r="AA106" s="365">
        <f t="shared" ca="1" si="76"/>
        <v>31.192</v>
      </c>
      <c r="AB106" s="365">
        <f t="shared" ca="1" si="77"/>
        <v>32.750999999999998</v>
      </c>
      <c r="AC106" s="365">
        <f t="shared" ca="1" si="78"/>
        <v>34.389000000000003</v>
      </c>
      <c r="AD106" s="365">
        <f t="shared" ca="1" si="79"/>
        <v>36.11</v>
      </c>
      <c r="AE106" s="365">
        <f t="shared" ca="1" si="80"/>
        <v>37.914000000000001</v>
      </c>
    </row>
    <row r="107" spans="1:31">
      <c r="A107" s="357" t="s">
        <v>523</v>
      </c>
      <c r="B107" s="407" t="s">
        <v>524</v>
      </c>
      <c r="C107" s="357">
        <v>6</v>
      </c>
      <c r="D107" s="358" t="s">
        <v>656</v>
      </c>
      <c r="E107" s="357" t="s">
        <v>43</v>
      </c>
      <c r="F107" s="357">
        <v>293</v>
      </c>
      <c r="G107" s="360">
        <f t="shared" ca="1" si="81"/>
        <v>28.89</v>
      </c>
      <c r="H107" s="360">
        <f t="shared" ca="1" si="81"/>
        <v>30.332999999999998</v>
      </c>
      <c r="I107" s="360">
        <f t="shared" ca="1" si="81"/>
        <v>31.85</v>
      </c>
      <c r="J107" s="360">
        <f t="shared" ca="1" si="81"/>
        <v>33.444000000000003</v>
      </c>
      <c r="K107" s="360">
        <f t="shared" ca="1" si="81"/>
        <v>35.113999999999997</v>
      </c>
      <c r="L107" s="437"/>
      <c r="M107" s="293" t="s">
        <v>588</v>
      </c>
      <c r="N107" s="289" t="str">
        <f t="shared" si="82"/>
        <v>52988C</v>
      </c>
      <c r="O107" s="361" t="str">
        <f t="shared" si="67"/>
        <v>132</v>
      </c>
      <c r="P107" s="290" t="str">
        <f t="shared" si="83"/>
        <v>MPD Kit Coordinator</v>
      </c>
      <c r="Q107" s="362" cm="1">
        <f t="array" aca="1" ref="Q107" ca="1">ROUND(IF($M107="Y",VLOOKUP($N107,INDIRECT($N$2),Q$5,0)*INDIRECT($M$3),VLOOKUP($N107,INDIRECT($N$2),Q$5,0)),IF(LEFT($E107,1)="N",3,0))</f>
        <v>28.89</v>
      </c>
      <c r="R107" s="362" cm="1">
        <f t="array" aca="1" ref="R107" ca="1">ROUND(IF($M107="Y",VLOOKUP($N107,INDIRECT($N$2),R$5,0)*INDIRECT($M$3),VLOOKUP($N107,INDIRECT($N$2),R$5,0)),IF(LEFT($E107,1)="N",3,0))</f>
        <v>30.332999999999998</v>
      </c>
      <c r="S107" s="362" cm="1">
        <f t="array" aca="1" ref="S107" ca="1">ROUND(IF($M107="Y",VLOOKUP($N107,INDIRECT($N$2),S$5,0)*INDIRECT($M$3),VLOOKUP($N107,INDIRECT($N$2),S$5,0)),IF(LEFT($E107,1)="N",3,0))</f>
        <v>31.85</v>
      </c>
      <c r="T107" s="362" cm="1">
        <f t="array" aca="1" ref="T107" ca="1">ROUND(IF($M107="Y",VLOOKUP($N107,INDIRECT($N$2),T$5,0)*INDIRECT($M$3),VLOOKUP($N107,INDIRECT($N$2),T$5,0)),IF(LEFT($E107,1)="N",3,0))</f>
        <v>33.444000000000003</v>
      </c>
      <c r="U107" s="362" cm="1">
        <f t="array" aca="1" ref="U107" ca="1">ROUND(IF($M107="Y",VLOOKUP($N107,INDIRECT($N$2),U$5,0)*INDIRECT($M$3),VLOOKUP($N107,INDIRECT($N$2),U$5,0)),IF(LEFT($E107,1)="N",3,0))</f>
        <v>35.113999999999997</v>
      </c>
      <c r="W107" s="363" t="str">
        <f t="shared" ref="W107:Z140" si="84">M107</f>
        <v>Y</v>
      </c>
      <c r="X107" s="313" t="str">
        <f t="shared" si="84"/>
        <v>52988C</v>
      </c>
      <c r="Y107" s="364" t="str">
        <f t="shared" si="84"/>
        <v>132</v>
      </c>
      <c r="Z107" s="313" t="str">
        <f t="shared" si="84"/>
        <v>MPD Kit Coordinator</v>
      </c>
      <c r="AA107" s="365">
        <f t="shared" ca="1" si="76"/>
        <v>28.89</v>
      </c>
      <c r="AB107" s="365">
        <f t="shared" ca="1" si="77"/>
        <v>30.332999999999998</v>
      </c>
      <c r="AC107" s="365">
        <f t="shared" ca="1" si="78"/>
        <v>31.85</v>
      </c>
      <c r="AD107" s="365">
        <f t="shared" ca="1" si="79"/>
        <v>33.444000000000003</v>
      </c>
      <c r="AE107" s="365">
        <f t="shared" ca="1" si="80"/>
        <v>35.113999999999997</v>
      </c>
    </row>
    <row r="108" spans="1:31">
      <c r="A108" s="357" t="s">
        <v>704</v>
      </c>
      <c r="B108" s="407" t="s">
        <v>706</v>
      </c>
      <c r="C108" s="357">
        <v>6</v>
      </c>
      <c r="D108" s="358" t="s">
        <v>705</v>
      </c>
      <c r="E108" s="357" t="s">
        <v>43</v>
      </c>
      <c r="F108" s="357">
        <v>300</v>
      </c>
      <c r="G108" s="360">
        <f t="shared" ca="1" si="81"/>
        <v>29.395</v>
      </c>
      <c r="H108" s="360">
        <f t="shared" ca="1" si="81"/>
        <v>30.861000000000001</v>
      </c>
      <c r="I108" s="360">
        <f t="shared" ca="1" si="81"/>
        <v>32.406999999999996</v>
      </c>
      <c r="J108" s="360">
        <f t="shared" ca="1" si="81"/>
        <v>34.026000000000003</v>
      </c>
      <c r="K108" s="360">
        <f t="shared" ca="1" si="81"/>
        <v>35.728000000000002</v>
      </c>
      <c r="L108" s="437"/>
      <c r="M108" s="293" t="s">
        <v>588</v>
      </c>
      <c r="N108" s="289" t="str">
        <f t="shared" si="82"/>
        <v>59471C</v>
      </c>
      <c r="O108" s="361" t="str">
        <f t="shared" si="67"/>
        <v>210</v>
      </c>
      <c r="P108" s="290" t="str">
        <f t="shared" si="83"/>
        <v>MPD Police Background Specialist</v>
      </c>
      <c r="Q108" s="362" cm="1">
        <f t="array" aca="1" ref="Q108" ca="1">ROUND(IF($M108="Y",VLOOKUP($N108,INDIRECT($N$2),Q$5,0)*INDIRECT($M$3),VLOOKUP($N108,INDIRECT($N$2),Q$5,0)),IF(LEFT($E108,1)="N",3,0))</f>
        <v>29.395</v>
      </c>
      <c r="R108" s="362" cm="1">
        <f t="array" aca="1" ref="R108" ca="1">ROUND(IF($M108="Y",VLOOKUP($N108,INDIRECT($N$2),R$5,0)*INDIRECT($M$3),VLOOKUP($N108,INDIRECT($N$2),R$5,0)),IF(LEFT($E108,1)="N",3,0))</f>
        <v>30.861000000000001</v>
      </c>
      <c r="S108" s="362" cm="1">
        <f t="array" aca="1" ref="S108" ca="1">ROUND(IF($M108="Y",VLOOKUP($N108,INDIRECT($N$2),S$5,0)*INDIRECT($M$3),VLOOKUP($N108,INDIRECT($N$2),S$5,0)),IF(LEFT($E108,1)="N",3,0))</f>
        <v>32.406999999999996</v>
      </c>
      <c r="T108" s="362" cm="1">
        <f t="array" aca="1" ref="T108" ca="1">ROUND(IF($M108="Y",VLOOKUP($N108,INDIRECT($N$2),T$5,0)*INDIRECT($M$3),VLOOKUP($N108,INDIRECT($N$2),T$5,0)),IF(LEFT($E108,1)="N",3,0))</f>
        <v>34.026000000000003</v>
      </c>
      <c r="U108" s="362" cm="1">
        <f t="array" aca="1" ref="U108" ca="1">ROUND(IF($M108="Y",VLOOKUP($N108,INDIRECT($N$2),U$5,0)*INDIRECT($M$3),VLOOKUP($N108,INDIRECT($N$2),U$5,0)),IF(LEFT($E108,1)="N",3,0))</f>
        <v>35.728000000000002</v>
      </c>
      <c r="W108" s="363" t="str">
        <f t="shared" si="84"/>
        <v>Y</v>
      </c>
      <c r="X108" s="313" t="str">
        <f t="shared" si="84"/>
        <v>59471C</v>
      </c>
      <c r="Y108" s="364" t="str">
        <f t="shared" si="84"/>
        <v>210</v>
      </c>
      <c r="Z108" s="313" t="str">
        <f t="shared" si="84"/>
        <v>MPD Police Background Specialist</v>
      </c>
      <c r="AA108" s="365">
        <f t="shared" ca="1" si="76"/>
        <v>29.395</v>
      </c>
      <c r="AB108" s="365">
        <f t="shared" ca="1" si="77"/>
        <v>30.861000000000001</v>
      </c>
      <c r="AC108" s="365">
        <f t="shared" ca="1" si="78"/>
        <v>32.406999999999996</v>
      </c>
      <c r="AD108" s="365">
        <f t="shared" ca="1" si="79"/>
        <v>34.026000000000003</v>
      </c>
      <c r="AE108" s="365">
        <f t="shared" ca="1" si="80"/>
        <v>35.728000000000002</v>
      </c>
    </row>
    <row r="109" spans="1:31">
      <c r="A109" s="357" t="s">
        <v>550</v>
      </c>
      <c r="B109" s="407" t="s">
        <v>549</v>
      </c>
      <c r="C109" s="357">
        <v>7</v>
      </c>
      <c r="D109" s="358" t="s">
        <v>554</v>
      </c>
      <c r="E109" s="357" t="s">
        <v>43</v>
      </c>
      <c r="F109" s="357">
        <v>328</v>
      </c>
      <c r="G109" s="360">
        <f t="shared" ca="1" si="81"/>
        <v>31.192</v>
      </c>
      <c r="H109" s="360">
        <f t="shared" ca="1" si="81"/>
        <v>32.750999999999998</v>
      </c>
      <c r="I109" s="360">
        <f t="shared" ca="1" si="81"/>
        <v>34.389000000000003</v>
      </c>
      <c r="J109" s="360">
        <f t="shared" ca="1" si="81"/>
        <v>36.11</v>
      </c>
      <c r="K109" s="360">
        <f t="shared" ca="1" si="81"/>
        <v>37.914000000000001</v>
      </c>
      <c r="L109" s="437"/>
      <c r="M109" s="293" t="s">
        <v>588</v>
      </c>
      <c r="N109" s="289" t="str">
        <f t="shared" si="82"/>
        <v>53000C</v>
      </c>
      <c r="O109" s="361" t="str">
        <f t="shared" si="67"/>
        <v>216</v>
      </c>
      <c r="P109" s="290" t="str">
        <f t="shared" si="83"/>
        <v>MPD TAC/RMS</v>
      </c>
      <c r="Q109" s="362" cm="1">
        <f t="array" aca="1" ref="Q109" ca="1">ROUND(IF($M109="Y",VLOOKUP($N109,INDIRECT($N$2),Q$5,0)*INDIRECT($M$3),VLOOKUP($N109,INDIRECT($N$2),Q$5,0)),IF(LEFT($E109,1)="N",3,0))</f>
        <v>31.192</v>
      </c>
      <c r="R109" s="362" cm="1">
        <f t="array" aca="1" ref="R109" ca="1">ROUND(IF($M109="Y",VLOOKUP($N109,INDIRECT($N$2),R$5,0)*INDIRECT($M$3),VLOOKUP($N109,INDIRECT($N$2),R$5,0)),IF(LEFT($E109,1)="N",3,0))</f>
        <v>32.750999999999998</v>
      </c>
      <c r="S109" s="362" cm="1">
        <f t="array" aca="1" ref="S109" ca="1">ROUND(IF($M109="Y",VLOOKUP($N109,INDIRECT($N$2),S$5,0)*INDIRECT($M$3),VLOOKUP($N109,INDIRECT($N$2),S$5,0)),IF(LEFT($E109,1)="N",3,0))</f>
        <v>34.389000000000003</v>
      </c>
      <c r="T109" s="362" cm="1">
        <f t="array" aca="1" ref="T109" ca="1">ROUND(IF($M109="Y",VLOOKUP($N109,INDIRECT($N$2),T$5,0)*INDIRECT($M$3),VLOOKUP($N109,INDIRECT($N$2),T$5,0)),IF(LEFT($E109,1)="N",3,0))</f>
        <v>36.11</v>
      </c>
      <c r="U109" s="362" cm="1">
        <f t="array" aca="1" ref="U109" ca="1">ROUND(IF($M109="Y",VLOOKUP($N109,INDIRECT($N$2),U$5,0)*INDIRECT($M$3),VLOOKUP($N109,INDIRECT($N$2),U$5,0)),IF(LEFT($E109,1)="N",3,0))</f>
        <v>37.914000000000001</v>
      </c>
      <c r="W109" s="363" t="str">
        <f t="shared" si="84"/>
        <v>Y</v>
      </c>
      <c r="X109" s="313" t="str">
        <f t="shared" si="84"/>
        <v>53000C</v>
      </c>
      <c r="Y109" s="364" t="str">
        <f t="shared" si="84"/>
        <v>216</v>
      </c>
      <c r="Z109" s="313" t="str">
        <f t="shared" si="84"/>
        <v>MPD TAC/RMS</v>
      </c>
      <c r="AA109" s="365">
        <f t="shared" ca="1" si="76"/>
        <v>31.192</v>
      </c>
      <c r="AB109" s="365">
        <f t="shared" ca="1" si="77"/>
        <v>32.750999999999998</v>
      </c>
      <c r="AC109" s="365">
        <f t="shared" ca="1" si="78"/>
        <v>34.389000000000003</v>
      </c>
      <c r="AD109" s="365">
        <f t="shared" ca="1" si="79"/>
        <v>36.11</v>
      </c>
      <c r="AE109" s="365">
        <f t="shared" ca="1" si="80"/>
        <v>37.914000000000001</v>
      </c>
    </row>
    <row r="110" spans="1:31">
      <c r="A110" s="357" t="s">
        <v>782</v>
      </c>
      <c r="B110" s="407" t="s">
        <v>783</v>
      </c>
      <c r="C110" s="357">
        <v>6</v>
      </c>
      <c r="D110" s="358" t="s">
        <v>113</v>
      </c>
      <c r="E110" s="357" t="s">
        <v>43</v>
      </c>
      <c r="F110" s="357">
        <v>308</v>
      </c>
      <c r="G110" s="360">
        <f t="shared" ref="G110" si="85">Q110</f>
        <v>30.033999999999999</v>
      </c>
      <c r="H110" s="360">
        <f t="shared" ref="H110" si="86">R110</f>
        <v>31.536999999999999</v>
      </c>
      <c r="I110" s="360">
        <f t="shared" ref="I110" si="87">S110</f>
        <v>33.113</v>
      </c>
      <c r="J110" s="360">
        <f t="shared" ref="J110" si="88">T110</f>
        <v>34.770000000000003</v>
      </c>
      <c r="K110" s="360">
        <f t="shared" ref="K110" si="89">U110</f>
        <v>36.506999999999998</v>
      </c>
      <c r="L110" s="437"/>
      <c r="M110" s="293" t="s">
        <v>588</v>
      </c>
      <c r="N110" s="289" t="str">
        <f t="shared" si="82"/>
        <v>59509C</v>
      </c>
      <c r="O110" s="361" t="str">
        <f t="shared" si="67"/>
        <v>140</v>
      </c>
      <c r="P110" s="290" t="str">
        <f t="shared" si="83"/>
        <v>MPD Training Division Coodinator</v>
      </c>
      <c r="Q110" s="395">
        <v>30.033999999999999</v>
      </c>
      <c r="R110" s="395">
        <v>31.536999999999999</v>
      </c>
      <c r="S110" s="395">
        <v>33.113</v>
      </c>
      <c r="T110" s="395">
        <v>34.770000000000003</v>
      </c>
      <c r="U110" s="395">
        <v>36.506999999999998</v>
      </c>
      <c r="W110" s="363" t="str">
        <f t="shared" ref="W110" si="90">M110</f>
        <v>Y</v>
      </c>
      <c r="X110" s="313" t="str">
        <f t="shared" ref="X110" si="91">N110</f>
        <v>59509C</v>
      </c>
      <c r="Y110" s="364" t="str">
        <f t="shared" ref="Y110" si="92">O110</f>
        <v>140</v>
      </c>
      <c r="Z110" s="313" t="str">
        <f t="shared" ref="Z110" si="93">P110</f>
        <v>MPD Training Division Coodinator</v>
      </c>
      <c r="AA110" s="365">
        <f t="shared" ref="AA110" si="94">IF(LEFT($E110,1)="N",Q110,ROUNDUP(Q110/2080,3))</f>
        <v>30.033999999999999</v>
      </c>
      <c r="AB110" s="365">
        <f t="shared" ref="AB110" si="95">IF(LEFT($E110,1)="N",R110,ROUNDUP(R110/2080,3))</f>
        <v>31.536999999999999</v>
      </c>
      <c r="AC110" s="365">
        <f t="shared" ref="AC110" si="96">IF(LEFT($E110,1)="N",S110,ROUNDUP(S110/2080,3))</f>
        <v>33.113</v>
      </c>
      <c r="AD110" s="365">
        <f t="shared" ref="AD110" si="97">IF(LEFT($E110,1)="N",T110,ROUNDUP(T110/2080,3))</f>
        <v>34.770000000000003</v>
      </c>
      <c r="AE110" s="365">
        <f t="shared" ref="AE110" si="98">IF(LEFT($E110,1)="N",U110,ROUNDUP(U110/2080,3))</f>
        <v>36.506999999999998</v>
      </c>
    </row>
    <row r="111" spans="1:31">
      <c r="A111" s="357" t="s">
        <v>542</v>
      </c>
      <c r="B111" s="407" t="s">
        <v>544</v>
      </c>
      <c r="C111" s="357">
        <v>6</v>
      </c>
      <c r="D111" s="358" t="s">
        <v>543</v>
      </c>
      <c r="E111" s="357" t="s">
        <v>43</v>
      </c>
      <c r="F111" s="357">
        <v>296</v>
      </c>
      <c r="G111" s="360">
        <f t="shared" ca="1" si="81"/>
        <v>28.89</v>
      </c>
      <c r="H111" s="360">
        <f t="shared" ca="1" si="81"/>
        <v>30.332999999999998</v>
      </c>
      <c r="I111" s="360">
        <f t="shared" ca="1" si="81"/>
        <v>31.85</v>
      </c>
      <c r="J111" s="360">
        <f t="shared" ca="1" si="81"/>
        <v>33.442999999999998</v>
      </c>
      <c r="K111" s="360">
        <f t="shared" ca="1" si="81"/>
        <v>35.113999999999997</v>
      </c>
      <c r="L111" s="437"/>
      <c r="M111" s="293" t="s">
        <v>588</v>
      </c>
      <c r="N111" s="289" t="str">
        <f t="shared" si="82"/>
        <v>52994C</v>
      </c>
      <c r="O111" s="361" t="str">
        <f t="shared" si="67"/>
        <v>161</v>
      </c>
      <c r="P111" s="290" t="str">
        <f t="shared" si="83"/>
        <v>MPD Warehouse Specialist</v>
      </c>
      <c r="Q111" s="362" cm="1">
        <f t="array" aca="1" ref="Q111" ca="1">ROUND(IF($M111="Y",VLOOKUP($N111,INDIRECT($N$2),Q$5,0)*INDIRECT($M$3),VLOOKUP($N111,INDIRECT($N$2),Q$5,0)),IF(LEFT($E111,1)="N",3,0))</f>
        <v>28.89</v>
      </c>
      <c r="R111" s="362" cm="1">
        <f t="array" aca="1" ref="R111" ca="1">ROUND(IF($M111="Y",VLOOKUP($N111,INDIRECT($N$2),R$5,0)*INDIRECT($M$3),VLOOKUP($N111,INDIRECT($N$2),R$5,0)),IF(LEFT($E111,1)="N",3,0))</f>
        <v>30.332999999999998</v>
      </c>
      <c r="S111" s="362" cm="1">
        <f t="array" aca="1" ref="S111" ca="1">ROUND(IF($M111="Y",VLOOKUP($N111,INDIRECT($N$2),S$5,0)*INDIRECT($M$3),VLOOKUP($N111,INDIRECT($N$2),S$5,0)),IF(LEFT($E111,1)="N",3,0))</f>
        <v>31.85</v>
      </c>
      <c r="T111" s="362" cm="1">
        <f t="array" aca="1" ref="T111" ca="1">ROUND(IF($M111="Y",VLOOKUP($N111,INDIRECT($N$2),T$5,0)*INDIRECT($M$3),VLOOKUP($N111,INDIRECT($N$2),T$5,0)),IF(LEFT($E111,1)="N",3,0))</f>
        <v>33.442999999999998</v>
      </c>
      <c r="U111" s="362" cm="1">
        <f t="array" aca="1" ref="U111" ca="1">ROUND(IF($M111="Y",VLOOKUP($N111,INDIRECT($N$2),U$5,0)*INDIRECT($M$3),VLOOKUP($N111,INDIRECT($N$2),U$5,0)),IF(LEFT($E111,1)="N",3,0))</f>
        <v>35.113999999999997</v>
      </c>
      <c r="W111" s="363" t="str">
        <f t="shared" si="84"/>
        <v>Y</v>
      </c>
      <c r="X111" s="313" t="str">
        <f t="shared" si="84"/>
        <v>52994C</v>
      </c>
      <c r="Y111" s="364" t="str">
        <f t="shared" si="84"/>
        <v>161</v>
      </c>
      <c r="Z111" s="313" t="str">
        <f t="shared" si="84"/>
        <v>MPD Warehouse Specialist</v>
      </c>
      <c r="AA111" s="365">
        <f t="shared" ca="1" si="76"/>
        <v>28.89</v>
      </c>
      <c r="AB111" s="365">
        <f t="shared" ca="1" si="77"/>
        <v>30.332999999999998</v>
      </c>
      <c r="AC111" s="365">
        <f t="shared" ca="1" si="78"/>
        <v>31.85</v>
      </c>
      <c r="AD111" s="365">
        <f t="shared" ca="1" si="79"/>
        <v>33.442999999999998</v>
      </c>
      <c r="AE111" s="365">
        <f t="shared" ca="1" si="80"/>
        <v>35.113999999999997</v>
      </c>
    </row>
    <row r="112" spans="1:31">
      <c r="A112" s="357" t="s">
        <v>232</v>
      </c>
      <c r="B112" s="407" t="s">
        <v>233</v>
      </c>
      <c r="C112" s="357">
        <v>4</v>
      </c>
      <c r="D112" s="358" t="s">
        <v>741</v>
      </c>
      <c r="E112" s="357" t="s">
        <v>43</v>
      </c>
      <c r="F112" s="357">
        <v>210</v>
      </c>
      <c r="G112" s="360">
        <f t="shared" ca="1" si="81"/>
        <v>22.611000000000001</v>
      </c>
      <c r="H112" s="360">
        <f t="shared" ca="1" si="81"/>
        <v>23.741</v>
      </c>
      <c r="I112" s="360">
        <f t="shared" ca="1" si="81"/>
        <v>24.928000000000001</v>
      </c>
      <c r="J112" s="360">
        <f t="shared" ca="1" si="81"/>
        <v>26.173999999999999</v>
      </c>
      <c r="K112" s="360">
        <f t="shared" ca="1" si="81"/>
        <v>27.483000000000001</v>
      </c>
      <c r="L112" s="437"/>
      <c r="M112" s="293" t="s">
        <v>588</v>
      </c>
      <c r="N112" s="289" t="str">
        <f t="shared" si="82"/>
        <v>07281C</v>
      </c>
      <c r="O112" s="361" t="str">
        <f t="shared" si="67"/>
        <v>211</v>
      </c>
      <c r="P112" s="290" t="str">
        <f t="shared" si="83"/>
        <v xml:space="preserve">Office Support Specialist I </v>
      </c>
      <c r="Q112" s="362" cm="1">
        <f t="array" aca="1" ref="Q112" ca="1">ROUND(IF($M112="Y",VLOOKUP($N112,INDIRECT($N$2),Q$5,0)*INDIRECT($M$3),VLOOKUP($N112,INDIRECT($N$2),Q$5,0)),IF(LEFT($E112,1)="N",3,0))</f>
        <v>22.611000000000001</v>
      </c>
      <c r="R112" s="362" cm="1">
        <f t="array" aca="1" ref="R112" ca="1">ROUND(IF($M112="Y",VLOOKUP($N112,INDIRECT($N$2),R$5,0)*INDIRECT($M$3),VLOOKUP($N112,INDIRECT($N$2),R$5,0)),IF(LEFT($E112,1)="N",3,0))</f>
        <v>23.741</v>
      </c>
      <c r="S112" s="362" cm="1">
        <f t="array" aca="1" ref="S112" ca="1">ROUND(IF($M112="Y",VLOOKUP($N112,INDIRECT($N$2),S$5,0)*INDIRECT($M$3),VLOOKUP($N112,INDIRECT($N$2),S$5,0)),IF(LEFT($E112,1)="N",3,0))</f>
        <v>24.928000000000001</v>
      </c>
      <c r="T112" s="362" cm="1">
        <f t="array" aca="1" ref="T112" ca="1">ROUND(IF($M112="Y",VLOOKUP($N112,INDIRECT($N$2),T$5,0)*INDIRECT($M$3),VLOOKUP($N112,INDIRECT($N$2),T$5,0)),IF(LEFT($E112,1)="N",3,0))</f>
        <v>26.173999999999999</v>
      </c>
      <c r="U112" s="362" cm="1">
        <f t="array" aca="1" ref="U112" ca="1">ROUND(IF($M112="Y",VLOOKUP($N112,INDIRECT($N$2),U$5,0)*INDIRECT($M$3),VLOOKUP($N112,INDIRECT($N$2),U$5,0)),IF(LEFT($E112,1)="N",3,0))</f>
        <v>27.483000000000001</v>
      </c>
      <c r="W112" s="363" t="str">
        <f t="shared" si="84"/>
        <v>Y</v>
      </c>
      <c r="X112" s="313" t="str">
        <f t="shared" si="84"/>
        <v>07281C</v>
      </c>
      <c r="Y112" s="364" t="str">
        <f t="shared" si="84"/>
        <v>211</v>
      </c>
      <c r="Z112" s="313" t="str">
        <f t="shared" si="84"/>
        <v xml:space="preserve">Office Support Specialist I </v>
      </c>
      <c r="AA112" s="365">
        <f t="shared" ca="1" si="76"/>
        <v>22.611000000000001</v>
      </c>
      <c r="AB112" s="365">
        <f t="shared" ca="1" si="77"/>
        <v>23.741</v>
      </c>
      <c r="AC112" s="365">
        <f t="shared" ca="1" si="78"/>
        <v>24.928000000000001</v>
      </c>
      <c r="AD112" s="365">
        <f t="shared" ca="1" si="79"/>
        <v>26.173999999999999</v>
      </c>
      <c r="AE112" s="365">
        <f t="shared" ca="1" si="80"/>
        <v>27.483000000000001</v>
      </c>
    </row>
    <row r="113" spans="1:31">
      <c r="A113" s="357" t="s">
        <v>234</v>
      </c>
      <c r="B113" s="407" t="s">
        <v>235</v>
      </c>
      <c r="C113" s="357">
        <v>5</v>
      </c>
      <c r="D113" s="358" t="s">
        <v>163</v>
      </c>
      <c r="E113" s="357" t="s">
        <v>43</v>
      </c>
      <c r="F113" s="357">
        <v>253</v>
      </c>
      <c r="G113" s="360">
        <f t="shared" ca="1" si="81"/>
        <v>25.459</v>
      </c>
      <c r="H113" s="360">
        <f t="shared" ca="1" si="81"/>
        <v>26.731000000000002</v>
      </c>
      <c r="I113" s="360">
        <f t="shared" ca="1" si="81"/>
        <v>28.068000000000001</v>
      </c>
      <c r="J113" s="360">
        <f t="shared" ca="1" si="81"/>
        <v>29.472999999999999</v>
      </c>
      <c r="K113" s="360">
        <f t="shared" ca="1" si="81"/>
        <v>30.946000000000002</v>
      </c>
      <c r="L113" s="437"/>
      <c r="M113" s="293" t="s">
        <v>588</v>
      </c>
      <c r="N113" s="289" t="str">
        <f t="shared" si="82"/>
        <v>07284C</v>
      </c>
      <c r="O113" s="361" t="str">
        <f t="shared" si="67"/>
        <v>051</v>
      </c>
      <c r="P113" s="290" t="str">
        <f t="shared" si="83"/>
        <v xml:space="preserve">Office Support Specialist II </v>
      </c>
      <c r="Q113" s="362" cm="1">
        <f t="array" aca="1" ref="Q113" ca="1">ROUND(IF($M113="Y",VLOOKUP($N113,INDIRECT($N$2),Q$5,0)*INDIRECT($M$3),VLOOKUP($N113,INDIRECT($N$2),Q$5,0)),IF(LEFT($E113,1)="N",3,0))</f>
        <v>25.459</v>
      </c>
      <c r="R113" s="362" cm="1">
        <f t="array" aca="1" ref="R113" ca="1">ROUND(IF($M113="Y",VLOOKUP($N113,INDIRECT($N$2),R$5,0)*INDIRECT($M$3),VLOOKUP($N113,INDIRECT($N$2),R$5,0)),IF(LEFT($E113,1)="N",3,0))</f>
        <v>26.731000000000002</v>
      </c>
      <c r="S113" s="362" cm="1">
        <f t="array" aca="1" ref="S113" ca="1">ROUND(IF($M113="Y",VLOOKUP($N113,INDIRECT($N$2),S$5,0)*INDIRECT($M$3),VLOOKUP($N113,INDIRECT($N$2),S$5,0)),IF(LEFT($E113,1)="N",3,0))</f>
        <v>28.068000000000001</v>
      </c>
      <c r="T113" s="362" cm="1">
        <f t="array" aca="1" ref="T113" ca="1">ROUND(IF($M113="Y",VLOOKUP($N113,INDIRECT($N$2),T$5,0)*INDIRECT($M$3),VLOOKUP($N113,INDIRECT($N$2),T$5,0)),IF(LEFT($E113,1)="N",3,0))</f>
        <v>29.472999999999999</v>
      </c>
      <c r="U113" s="362" cm="1">
        <f t="array" aca="1" ref="U113" ca="1">ROUND(IF($M113="Y",VLOOKUP($N113,INDIRECT($N$2),U$5,0)*INDIRECT($M$3),VLOOKUP($N113,INDIRECT($N$2),U$5,0)),IF(LEFT($E113,1)="N",3,0))</f>
        <v>30.946000000000002</v>
      </c>
      <c r="W113" s="363" t="str">
        <f t="shared" si="84"/>
        <v>Y</v>
      </c>
      <c r="X113" s="313" t="str">
        <f t="shared" si="84"/>
        <v>07284C</v>
      </c>
      <c r="Y113" s="364" t="str">
        <f t="shared" si="84"/>
        <v>051</v>
      </c>
      <c r="Z113" s="313" t="str">
        <f t="shared" si="84"/>
        <v xml:space="preserve">Office Support Specialist II </v>
      </c>
      <c r="AA113" s="365">
        <f t="shared" ca="1" si="76"/>
        <v>25.459</v>
      </c>
      <c r="AB113" s="365">
        <f t="shared" ca="1" si="77"/>
        <v>26.731000000000002</v>
      </c>
      <c r="AC113" s="365">
        <f t="shared" ca="1" si="78"/>
        <v>28.068000000000001</v>
      </c>
      <c r="AD113" s="365">
        <f t="shared" ca="1" si="79"/>
        <v>29.472999999999999</v>
      </c>
      <c r="AE113" s="365">
        <f t="shared" ca="1" si="80"/>
        <v>30.946000000000002</v>
      </c>
    </row>
    <row r="114" spans="1:31">
      <c r="A114" s="357" t="s">
        <v>236</v>
      </c>
      <c r="B114" s="407" t="s">
        <v>237</v>
      </c>
      <c r="C114" s="357">
        <v>6</v>
      </c>
      <c r="D114" s="358" t="s">
        <v>105</v>
      </c>
      <c r="E114" s="357" t="s">
        <v>43</v>
      </c>
      <c r="F114" s="357">
        <v>280</v>
      </c>
      <c r="G114" s="360">
        <f t="shared" ca="1" si="81"/>
        <v>27.760999999999999</v>
      </c>
      <c r="H114" s="360">
        <f t="shared" ca="1" si="81"/>
        <v>29.151</v>
      </c>
      <c r="I114" s="360">
        <f t="shared" ca="1" si="81"/>
        <v>30.606000000000002</v>
      </c>
      <c r="J114" s="360">
        <f t="shared" ca="1" si="81"/>
        <v>32.139000000000003</v>
      </c>
      <c r="K114" s="360">
        <f t="shared" ca="1" si="81"/>
        <v>33.744999999999997</v>
      </c>
      <c r="L114" s="437"/>
      <c r="M114" s="293" t="s">
        <v>588</v>
      </c>
      <c r="N114" s="289" t="str">
        <f t="shared" si="82"/>
        <v>07285C</v>
      </c>
      <c r="O114" s="361" t="str">
        <f t="shared" si="67"/>
        <v>076</v>
      </c>
      <c r="P114" s="290" t="str">
        <f t="shared" si="83"/>
        <v xml:space="preserve">Office Support Specialist III </v>
      </c>
      <c r="Q114" s="362" cm="1">
        <f t="array" aca="1" ref="Q114" ca="1">ROUND(IF($M114="Y",VLOOKUP($N114,INDIRECT($N$2),Q$5,0)*INDIRECT($M$3),VLOOKUP($N114,INDIRECT($N$2),Q$5,0)),IF(LEFT($E114,1)="N",3,0))</f>
        <v>27.760999999999999</v>
      </c>
      <c r="R114" s="362" cm="1">
        <f t="array" aca="1" ref="R114" ca="1">ROUND(IF($M114="Y",VLOOKUP($N114,INDIRECT($N$2),R$5,0)*INDIRECT($M$3),VLOOKUP($N114,INDIRECT($N$2),R$5,0)),IF(LEFT($E114,1)="N",3,0))</f>
        <v>29.151</v>
      </c>
      <c r="S114" s="362" cm="1">
        <f t="array" aca="1" ref="S114" ca="1">ROUND(IF($M114="Y",VLOOKUP($N114,INDIRECT($N$2),S$5,0)*INDIRECT($M$3),VLOOKUP($N114,INDIRECT($N$2),S$5,0)),IF(LEFT($E114,1)="N",3,0))</f>
        <v>30.606000000000002</v>
      </c>
      <c r="T114" s="362" cm="1">
        <f t="array" aca="1" ref="T114" ca="1">ROUND(IF($M114="Y",VLOOKUP($N114,INDIRECT($N$2),T$5,0)*INDIRECT($M$3),VLOOKUP($N114,INDIRECT($N$2),T$5,0)),IF(LEFT($E114,1)="N",3,0))</f>
        <v>32.139000000000003</v>
      </c>
      <c r="U114" s="362" cm="1">
        <f t="array" aca="1" ref="U114" ca="1">ROUND(IF($M114="Y",VLOOKUP($N114,INDIRECT($N$2),U$5,0)*INDIRECT($M$3),VLOOKUP($N114,INDIRECT($N$2),U$5,0)),IF(LEFT($E114,1)="N",3,0))</f>
        <v>33.744999999999997</v>
      </c>
      <c r="W114" s="363" t="str">
        <f t="shared" si="84"/>
        <v>Y</v>
      </c>
      <c r="X114" s="313" t="str">
        <f t="shared" si="84"/>
        <v>07285C</v>
      </c>
      <c r="Y114" s="364" t="str">
        <f t="shared" si="84"/>
        <v>076</v>
      </c>
      <c r="Z114" s="313" t="str">
        <f t="shared" si="84"/>
        <v xml:space="preserve">Office Support Specialist III </v>
      </c>
      <c r="AA114" s="365">
        <f t="shared" ca="1" si="76"/>
        <v>27.760999999999999</v>
      </c>
      <c r="AB114" s="365">
        <f t="shared" ca="1" si="77"/>
        <v>29.151</v>
      </c>
      <c r="AC114" s="365">
        <f t="shared" ca="1" si="78"/>
        <v>30.606000000000002</v>
      </c>
      <c r="AD114" s="365">
        <f t="shared" ca="1" si="79"/>
        <v>32.139000000000003</v>
      </c>
      <c r="AE114" s="365">
        <f t="shared" ca="1" si="80"/>
        <v>33.744999999999997</v>
      </c>
    </row>
    <row r="115" spans="1:31">
      <c r="A115" s="357" t="s">
        <v>469</v>
      </c>
      <c r="B115" s="407" t="s">
        <v>673</v>
      </c>
      <c r="C115" s="357">
        <v>6</v>
      </c>
      <c r="D115" s="358" t="s">
        <v>113</v>
      </c>
      <c r="E115" s="357" t="s">
        <v>43</v>
      </c>
      <c r="F115" s="357">
        <v>308</v>
      </c>
      <c r="G115" s="360">
        <f t="shared" ca="1" si="81"/>
        <v>30.033999999999999</v>
      </c>
      <c r="H115" s="360">
        <f t="shared" ca="1" si="81"/>
        <v>31.536999999999999</v>
      </c>
      <c r="I115" s="360">
        <f t="shared" ca="1" si="81"/>
        <v>33.113</v>
      </c>
      <c r="J115" s="360">
        <f t="shared" ca="1" si="81"/>
        <v>34.770000000000003</v>
      </c>
      <c r="K115" s="360">
        <f t="shared" ca="1" si="81"/>
        <v>36.506999999999998</v>
      </c>
      <c r="L115" s="437"/>
      <c r="M115" s="293" t="s">
        <v>588</v>
      </c>
      <c r="N115" s="289" t="str">
        <f t="shared" si="82"/>
        <v>06013C</v>
      </c>
      <c r="O115" s="361" t="str">
        <f t="shared" si="67"/>
        <v>140</v>
      </c>
      <c r="P115" s="290" t="str">
        <f t="shared" si="83"/>
        <v>Outreach &amp; Relocation Coordinator</v>
      </c>
      <c r="Q115" s="362" cm="1">
        <f t="array" aca="1" ref="Q115" ca="1">ROUND(IF($M115="Y",VLOOKUP($N115,INDIRECT($N$2),Q$5,0)*INDIRECT($M$3),VLOOKUP($N115,INDIRECT($N$2),Q$5,0)),IF(LEFT($E115,1)="N",3,0))</f>
        <v>30.033999999999999</v>
      </c>
      <c r="R115" s="362" cm="1">
        <f t="array" aca="1" ref="R115" ca="1">ROUND(IF($M115="Y",VLOOKUP($N115,INDIRECT($N$2),R$5,0)*INDIRECT($M$3),VLOOKUP($N115,INDIRECT($N$2),R$5,0)),IF(LEFT($E115,1)="N",3,0))</f>
        <v>31.536999999999999</v>
      </c>
      <c r="S115" s="362" cm="1">
        <f t="array" aca="1" ref="S115" ca="1">ROUND(IF($M115="Y",VLOOKUP($N115,INDIRECT($N$2),S$5,0)*INDIRECT($M$3),VLOOKUP($N115,INDIRECT($N$2),S$5,0)),IF(LEFT($E115,1)="N",3,0))</f>
        <v>33.113</v>
      </c>
      <c r="T115" s="362" cm="1">
        <f t="array" aca="1" ref="T115" ca="1">ROUND(IF($M115="Y",VLOOKUP($N115,INDIRECT($N$2),T$5,0)*INDIRECT($M$3),VLOOKUP($N115,INDIRECT($N$2),T$5,0)),IF(LEFT($E115,1)="N",3,0))</f>
        <v>34.770000000000003</v>
      </c>
      <c r="U115" s="362" cm="1">
        <f t="array" aca="1" ref="U115" ca="1">ROUND(IF($M115="Y",VLOOKUP($N115,INDIRECT($N$2),U$5,0)*INDIRECT($M$3),VLOOKUP($N115,INDIRECT($N$2),U$5,0)),IF(LEFT($E115,1)="N",3,0))</f>
        <v>36.506999999999998</v>
      </c>
      <c r="W115" s="363" t="str">
        <f t="shared" si="84"/>
        <v>Y</v>
      </c>
      <c r="X115" s="313" t="str">
        <f t="shared" si="84"/>
        <v>06013C</v>
      </c>
      <c r="Y115" s="364" t="str">
        <f t="shared" si="84"/>
        <v>140</v>
      </c>
      <c r="Z115" s="313" t="str">
        <f t="shared" si="84"/>
        <v>Outreach &amp; Relocation Coordinator</v>
      </c>
      <c r="AA115" s="365">
        <f t="shared" ca="1" si="76"/>
        <v>30.033999999999999</v>
      </c>
      <c r="AB115" s="365">
        <f t="shared" ca="1" si="77"/>
        <v>31.536999999999999</v>
      </c>
      <c r="AC115" s="365">
        <f t="shared" ca="1" si="78"/>
        <v>33.113</v>
      </c>
      <c r="AD115" s="365">
        <f t="shared" ca="1" si="79"/>
        <v>34.770000000000003</v>
      </c>
      <c r="AE115" s="365">
        <f t="shared" ca="1" si="80"/>
        <v>36.506999999999998</v>
      </c>
    </row>
    <row r="116" spans="1:31">
      <c r="A116" s="357" t="s">
        <v>242</v>
      </c>
      <c r="B116" s="407" t="s">
        <v>243</v>
      </c>
      <c r="C116" s="357">
        <v>7</v>
      </c>
      <c r="D116" s="358" t="s">
        <v>121</v>
      </c>
      <c r="E116" s="357" t="s">
        <v>43</v>
      </c>
      <c r="F116" s="357">
        <v>323</v>
      </c>
      <c r="G116" s="360">
        <f t="shared" si="81"/>
        <v>31.192</v>
      </c>
      <c r="H116" s="360">
        <f t="shared" si="81"/>
        <v>32.750999999999998</v>
      </c>
      <c r="I116" s="360">
        <f t="shared" si="81"/>
        <v>34.389000000000003</v>
      </c>
      <c r="J116" s="360">
        <f t="shared" si="81"/>
        <v>36.11</v>
      </c>
      <c r="K116" s="360">
        <f t="shared" si="81"/>
        <v>37.914999999999999</v>
      </c>
      <c r="L116" s="437"/>
      <c r="M116" s="293" t="s">
        <v>588</v>
      </c>
      <c r="N116" s="289" t="str">
        <f t="shared" si="82"/>
        <v>07644C</v>
      </c>
      <c r="O116" s="361" t="str">
        <f t="shared" si="67"/>
        <v>084</v>
      </c>
      <c r="P116" s="290" t="str">
        <f t="shared" si="83"/>
        <v>Payroll Technician</v>
      </c>
      <c r="Q116" s="362">
        <v>31.192</v>
      </c>
      <c r="R116" s="362">
        <v>32.750999999999998</v>
      </c>
      <c r="S116" s="362">
        <v>34.389000000000003</v>
      </c>
      <c r="T116" s="362">
        <v>36.11</v>
      </c>
      <c r="U116" s="362">
        <v>37.914999999999999</v>
      </c>
      <c r="W116" s="363" t="str">
        <f t="shared" si="84"/>
        <v>Y</v>
      </c>
      <c r="X116" s="313" t="str">
        <f t="shared" si="84"/>
        <v>07644C</v>
      </c>
      <c r="Y116" s="364" t="str">
        <f t="shared" si="84"/>
        <v>084</v>
      </c>
      <c r="Z116" s="313" t="str">
        <f t="shared" si="84"/>
        <v>Payroll Technician</v>
      </c>
      <c r="AA116" s="365">
        <f t="shared" si="76"/>
        <v>31.192</v>
      </c>
      <c r="AB116" s="365">
        <f t="shared" si="77"/>
        <v>32.750999999999998</v>
      </c>
      <c r="AC116" s="365">
        <f t="shared" si="78"/>
        <v>34.389000000000003</v>
      </c>
      <c r="AD116" s="365">
        <f t="shared" si="79"/>
        <v>36.11</v>
      </c>
      <c r="AE116" s="365">
        <f t="shared" si="80"/>
        <v>37.914999999999999</v>
      </c>
    </row>
    <row r="117" spans="1:31">
      <c r="A117" s="357" t="s">
        <v>244</v>
      </c>
      <c r="B117" s="407" t="s">
        <v>246</v>
      </c>
      <c r="C117" s="357">
        <v>9</v>
      </c>
      <c r="D117" s="358" t="s">
        <v>245</v>
      </c>
      <c r="E117" s="357" t="s">
        <v>43</v>
      </c>
      <c r="F117" s="357">
        <v>413</v>
      </c>
      <c r="G117" s="360">
        <f t="shared" ca="1" si="81"/>
        <v>38.058999999999997</v>
      </c>
      <c r="H117" s="360">
        <f t="shared" ca="1" si="81"/>
        <v>39.962000000000003</v>
      </c>
      <c r="I117" s="360">
        <f t="shared" ca="1" si="81"/>
        <v>41.960999999999999</v>
      </c>
      <c r="J117" s="360">
        <f t="shared" ca="1" si="81"/>
        <v>44.06</v>
      </c>
      <c r="K117" s="360">
        <f t="shared" ca="1" si="81"/>
        <v>46.261000000000003</v>
      </c>
      <c r="L117" s="437"/>
      <c r="M117" s="293" t="s">
        <v>588</v>
      </c>
      <c r="N117" s="289" t="str">
        <f t="shared" si="82"/>
        <v>07825C</v>
      </c>
      <c r="O117" s="361" t="str">
        <f t="shared" si="67"/>
        <v>103</v>
      </c>
      <c r="P117" s="290" t="str">
        <f t="shared" si="83"/>
        <v xml:space="preserve">Plan Examiner I  </v>
      </c>
      <c r="Q117" s="362" cm="1">
        <f t="array" aca="1" ref="Q117" ca="1">ROUND(IF($M117="Y",VLOOKUP($N117,INDIRECT($N$2),Q$5,0)*INDIRECT($M$3),VLOOKUP($N117,INDIRECT($N$2),Q$5,0)),IF(LEFT($E117,1)="N",3,0))</f>
        <v>38.058999999999997</v>
      </c>
      <c r="R117" s="362" cm="1">
        <f t="array" aca="1" ref="R117" ca="1">ROUND(IF($M117="Y",VLOOKUP($N117,INDIRECT($N$2),R$5,0)*INDIRECT($M$3),VLOOKUP($N117,INDIRECT($N$2),R$5,0)),IF(LEFT($E117,1)="N",3,0))</f>
        <v>39.962000000000003</v>
      </c>
      <c r="S117" s="362" cm="1">
        <f t="array" aca="1" ref="S117" ca="1">ROUND(IF($M117="Y",VLOOKUP($N117,INDIRECT($N$2),S$5,0)*INDIRECT($M$3),VLOOKUP($N117,INDIRECT($N$2),S$5,0)),IF(LEFT($E117,1)="N",3,0))</f>
        <v>41.960999999999999</v>
      </c>
      <c r="T117" s="362" cm="1">
        <f t="array" aca="1" ref="T117" ca="1">ROUND(IF($M117="Y",VLOOKUP($N117,INDIRECT($N$2),T$5,0)*INDIRECT($M$3),VLOOKUP($N117,INDIRECT($N$2),T$5,0)),IF(LEFT($E117,1)="N",3,0))</f>
        <v>44.06</v>
      </c>
      <c r="U117" s="362" cm="1">
        <f t="array" aca="1" ref="U117" ca="1">ROUND(IF($M117="Y",VLOOKUP($N117,INDIRECT($N$2),U$5,0)*INDIRECT($M$3),VLOOKUP($N117,INDIRECT($N$2),U$5,0)),IF(LEFT($E117,1)="N",3,0))</f>
        <v>46.261000000000003</v>
      </c>
      <c r="W117" s="363" t="str">
        <f t="shared" si="84"/>
        <v>Y</v>
      </c>
      <c r="X117" s="313" t="str">
        <f t="shared" si="84"/>
        <v>07825C</v>
      </c>
      <c r="Y117" s="364" t="str">
        <f t="shared" si="84"/>
        <v>103</v>
      </c>
      <c r="Z117" s="313" t="str">
        <f t="shared" si="84"/>
        <v xml:space="preserve">Plan Examiner I  </v>
      </c>
      <c r="AA117" s="365">
        <f t="shared" ca="1" si="76"/>
        <v>38.058999999999997</v>
      </c>
      <c r="AB117" s="365">
        <f t="shared" ca="1" si="77"/>
        <v>39.962000000000003</v>
      </c>
      <c r="AC117" s="365">
        <f t="shared" ca="1" si="78"/>
        <v>41.960999999999999</v>
      </c>
      <c r="AD117" s="365">
        <f t="shared" ca="1" si="79"/>
        <v>44.06</v>
      </c>
      <c r="AE117" s="365">
        <f t="shared" ca="1" si="80"/>
        <v>46.261000000000003</v>
      </c>
    </row>
    <row r="118" spans="1:31">
      <c r="A118" s="357" t="s">
        <v>249</v>
      </c>
      <c r="B118" s="407" t="s">
        <v>251</v>
      </c>
      <c r="C118" s="357">
        <v>5</v>
      </c>
      <c r="D118" s="358" t="s">
        <v>771</v>
      </c>
      <c r="E118" s="357" t="s">
        <v>43</v>
      </c>
      <c r="F118" s="357">
        <v>268</v>
      </c>
      <c r="G118" s="360">
        <f t="shared" si="81"/>
        <v>31</v>
      </c>
      <c r="H118" s="360">
        <f t="shared" ca="1" si="81"/>
        <v>0</v>
      </c>
      <c r="I118" s="360">
        <f t="shared" ca="1" si="81"/>
        <v>0</v>
      </c>
      <c r="J118" s="360">
        <f t="shared" ca="1" si="81"/>
        <v>0</v>
      </c>
      <c r="K118" s="360">
        <f t="shared" ca="1" si="81"/>
        <v>0</v>
      </c>
      <c r="L118" s="437"/>
      <c r="M118" s="293" t="s">
        <v>588</v>
      </c>
      <c r="N118" s="289" t="str">
        <f t="shared" si="82"/>
        <v>08080C</v>
      </c>
      <c r="O118" s="361" t="str">
        <f t="shared" si="67"/>
        <v>135</v>
      </c>
      <c r="P118" s="290" t="str">
        <f t="shared" si="83"/>
        <v xml:space="preserve">Police Cadet </v>
      </c>
      <c r="Q118" s="362">
        <v>31</v>
      </c>
      <c r="R118" s="362" cm="1">
        <f t="array" aca="1" ref="R118" ca="1">ROUND(IF($M118="Y",VLOOKUP($N118,INDIRECT($N$2),R$5,0)*INDIRECT($M$3),VLOOKUP($N118,INDIRECT($N$2),R$5,0)),IF(LEFT($E118,1)="N",3,0))</f>
        <v>0</v>
      </c>
      <c r="S118" s="362" cm="1">
        <f t="array" aca="1" ref="S118" ca="1">ROUND(IF($M118="Y",VLOOKUP($N118,INDIRECT($N$2),S$5,0)*INDIRECT($M$3),VLOOKUP($N118,INDIRECT($N$2),S$5,0)),IF(LEFT($E118,1)="N",3,0))</f>
        <v>0</v>
      </c>
      <c r="T118" s="362" cm="1">
        <f t="array" aca="1" ref="T118" ca="1">ROUND(IF($M118="Y",VLOOKUP($N118,INDIRECT($N$2),T$5,0)*INDIRECT($M$3),VLOOKUP($N118,INDIRECT($N$2),T$5,0)),IF(LEFT($E118,1)="N",3,0))</f>
        <v>0</v>
      </c>
      <c r="U118" s="362" cm="1">
        <f t="array" aca="1" ref="U118" ca="1">ROUND(IF($M118="Y",VLOOKUP($N118,INDIRECT($N$2),U$5,0)*INDIRECT($M$3),VLOOKUP($N118,INDIRECT($N$2),U$5,0)),IF(LEFT($E118,1)="N",3,0))</f>
        <v>0</v>
      </c>
      <c r="W118" s="363" t="str">
        <f t="shared" si="84"/>
        <v>Y</v>
      </c>
      <c r="X118" s="313" t="str">
        <f t="shared" si="84"/>
        <v>08080C</v>
      </c>
      <c r="Y118" s="364" t="str">
        <f t="shared" si="84"/>
        <v>135</v>
      </c>
      <c r="Z118" s="313" t="str">
        <f t="shared" si="84"/>
        <v xml:space="preserve">Police Cadet </v>
      </c>
      <c r="AA118" s="365">
        <f t="shared" si="76"/>
        <v>31</v>
      </c>
      <c r="AB118" s="365">
        <f t="shared" ca="1" si="77"/>
        <v>0</v>
      </c>
      <c r="AC118" s="365">
        <f t="shared" ca="1" si="78"/>
        <v>0</v>
      </c>
      <c r="AD118" s="365">
        <f t="shared" ca="1" si="79"/>
        <v>0</v>
      </c>
      <c r="AE118" s="365">
        <f t="shared" ca="1" si="80"/>
        <v>0</v>
      </c>
    </row>
    <row r="119" spans="1:31">
      <c r="A119" s="357" t="s">
        <v>708</v>
      </c>
      <c r="B119" s="407" t="s">
        <v>709</v>
      </c>
      <c r="C119" s="357">
        <v>6</v>
      </c>
      <c r="D119" s="358" t="s">
        <v>105</v>
      </c>
      <c r="E119" s="357" t="s">
        <v>43</v>
      </c>
      <c r="F119" s="357">
        <v>283</v>
      </c>
      <c r="G119" s="360">
        <f t="shared" ca="1" si="81"/>
        <v>27.760999999999999</v>
      </c>
      <c r="H119" s="360">
        <f t="shared" ca="1" si="81"/>
        <v>29.151</v>
      </c>
      <c r="I119" s="360">
        <f t="shared" ca="1" si="81"/>
        <v>30.606000000000002</v>
      </c>
      <c r="J119" s="360">
        <f t="shared" ca="1" si="81"/>
        <v>32.139000000000003</v>
      </c>
      <c r="K119" s="360">
        <f t="shared" ca="1" si="81"/>
        <v>33.744999999999997</v>
      </c>
      <c r="L119" s="437"/>
      <c r="M119" s="293" t="s">
        <v>588</v>
      </c>
      <c r="N119" s="289" t="str">
        <f t="shared" si="82"/>
        <v>59474C</v>
      </c>
      <c r="O119" s="361" t="str">
        <f t="shared" si="67"/>
        <v>076</v>
      </c>
      <c r="P119" s="290" t="str">
        <f t="shared" si="83"/>
        <v>Police Records Technician</v>
      </c>
      <c r="Q119" s="362" cm="1">
        <f t="array" aca="1" ref="Q119" ca="1">ROUND(IF($M119="Y",VLOOKUP($N119,INDIRECT($N$2),Q$5,0)*INDIRECT($M$3),VLOOKUP($N119,INDIRECT($N$2),Q$5,0)),IF(LEFT($E119,1)="N",3,0))</f>
        <v>27.760999999999999</v>
      </c>
      <c r="R119" s="362" cm="1">
        <f t="array" aca="1" ref="R119" ca="1">ROUND(IF($M119="Y",VLOOKUP($N119,INDIRECT($N$2),R$5,0)*INDIRECT($M$3),VLOOKUP($N119,INDIRECT($N$2),R$5,0)),IF(LEFT($E119,1)="N",3,0))</f>
        <v>29.151</v>
      </c>
      <c r="S119" s="362" cm="1">
        <f t="array" aca="1" ref="S119" ca="1">ROUND(IF($M119="Y",VLOOKUP($N119,INDIRECT($N$2),S$5,0)*INDIRECT($M$3),VLOOKUP($N119,INDIRECT($N$2),S$5,0)),IF(LEFT($E119,1)="N",3,0))</f>
        <v>30.606000000000002</v>
      </c>
      <c r="T119" s="362" cm="1">
        <f t="array" aca="1" ref="T119" ca="1">ROUND(IF($M119="Y",VLOOKUP($N119,INDIRECT($N$2),T$5,0)*INDIRECT($M$3),VLOOKUP($N119,INDIRECT($N$2),T$5,0)),IF(LEFT($E119,1)="N",3,0))</f>
        <v>32.139000000000003</v>
      </c>
      <c r="U119" s="362" cm="1">
        <f t="array" aca="1" ref="U119" ca="1">ROUND(IF($M119="Y",VLOOKUP($N119,INDIRECT($N$2),U$5,0)*INDIRECT($M$3),VLOOKUP($N119,INDIRECT($N$2),U$5,0)),IF(LEFT($E119,1)="N",3,0))</f>
        <v>33.744999999999997</v>
      </c>
      <c r="W119" s="363" t="str">
        <f t="shared" si="84"/>
        <v>Y</v>
      </c>
      <c r="X119" s="313" t="str">
        <f t="shared" si="84"/>
        <v>59474C</v>
      </c>
      <c r="Y119" s="364" t="str">
        <f t="shared" si="84"/>
        <v>076</v>
      </c>
      <c r="Z119" s="313" t="str">
        <f t="shared" si="84"/>
        <v>Police Records Technician</v>
      </c>
      <c r="AA119" s="365">
        <f t="shared" ca="1" si="76"/>
        <v>27.760999999999999</v>
      </c>
      <c r="AB119" s="365">
        <f t="shared" ca="1" si="77"/>
        <v>29.151</v>
      </c>
      <c r="AC119" s="365">
        <f t="shared" ca="1" si="78"/>
        <v>30.606000000000002</v>
      </c>
      <c r="AD119" s="365">
        <f t="shared" ca="1" si="79"/>
        <v>32.139000000000003</v>
      </c>
      <c r="AE119" s="365">
        <f t="shared" ca="1" si="80"/>
        <v>33.744999999999997</v>
      </c>
    </row>
    <row r="120" spans="1:31">
      <c r="A120" s="357" t="s">
        <v>561</v>
      </c>
      <c r="B120" s="407" t="s">
        <v>560</v>
      </c>
      <c r="C120" s="357">
        <v>7</v>
      </c>
      <c r="D120" s="358" t="s">
        <v>562</v>
      </c>
      <c r="E120" s="357" t="s">
        <v>43</v>
      </c>
      <c r="F120" s="357">
        <v>350</v>
      </c>
      <c r="G120" s="360">
        <f t="shared" ca="1" si="81"/>
        <v>33.485999999999997</v>
      </c>
      <c r="H120" s="360">
        <f t="shared" ca="1" si="81"/>
        <v>35.156999999999996</v>
      </c>
      <c r="I120" s="360">
        <f t="shared" ca="1" si="81"/>
        <v>36.914999999999999</v>
      </c>
      <c r="J120" s="360">
        <f t="shared" ca="1" si="81"/>
        <v>38.762</v>
      </c>
      <c r="K120" s="360">
        <f t="shared" ca="1" si="81"/>
        <v>40.700000000000003</v>
      </c>
      <c r="L120" s="437"/>
      <c r="M120" s="293" t="s">
        <v>588</v>
      </c>
      <c r="N120" s="289" t="str">
        <f t="shared" si="82"/>
        <v>53007C</v>
      </c>
      <c r="O120" s="361" t="str">
        <f t="shared" si="67"/>
        <v>125</v>
      </c>
      <c r="P120" s="290" t="str">
        <f t="shared" si="83"/>
        <v>Police Support Specialist</v>
      </c>
      <c r="Q120" s="362" cm="1">
        <f t="array" aca="1" ref="Q120" ca="1">ROUND(IF($M120="Y",VLOOKUP($N120,INDIRECT($N$2),Q$5,0)*INDIRECT($M$3),VLOOKUP($N120,INDIRECT($N$2),Q$5,0)),IF(LEFT($E120,1)="N",3,0))</f>
        <v>33.485999999999997</v>
      </c>
      <c r="R120" s="362" cm="1">
        <f t="array" aca="1" ref="R120" ca="1">ROUND(IF($M120="Y",VLOOKUP($N120,INDIRECT($N$2),R$5,0)*INDIRECT($M$3),VLOOKUP($N120,INDIRECT($N$2),R$5,0)),IF(LEFT($E120,1)="N",3,0))</f>
        <v>35.156999999999996</v>
      </c>
      <c r="S120" s="362" cm="1">
        <f t="array" aca="1" ref="S120" ca="1">ROUND(IF($M120="Y",VLOOKUP($N120,INDIRECT($N$2),S$5,0)*INDIRECT($M$3),VLOOKUP($N120,INDIRECT($N$2),S$5,0)),IF(LEFT($E120,1)="N",3,0))</f>
        <v>36.914999999999999</v>
      </c>
      <c r="T120" s="362" cm="1">
        <f t="array" aca="1" ref="T120" ca="1">ROUND(IF($M120="Y",VLOOKUP($N120,INDIRECT($N$2),T$5,0)*INDIRECT($M$3),VLOOKUP($N120,INDIRECT($N$2),T$5,0)),IF(LEFT($E120,1)="N",3,0))</f>
        <v>38.762</v>
      </c>
      <c r="U120" s="362" cm="1">
        <f t="array" aca="1" ref="U120" ca="1">ROUND(IF($M120="Y",VLOOKUP($N120,INDIRECT($N$2),U$5,0)*INDIRECT($M$3),VLOOKUP($N120,INDIRECT($N$2),U$5,0)),IF(LEFT($E120,1)="N",3,0))</f>
        <v>40.700000000000003</v>
      </c>
      <c r="W120" s="363" t="str">
        <f t="shared" si="84"/>
        <v>Y</v>
      </c>
      <c r="X120" s="313" t="str">
        <f t="shared" si="84"/>
        <v>53007C</v>
      </c>
      <c r="Y120" s="364" t="str">
        <f t="shared" si="84"/>
        <v>125</v>
      </c>
      <c r="Z120" s="313" t="str">
        <f t="shared" si="84"/>
        <v>Police Support Specialist</v>
      </c>
      <c r="AA120" s="365">
        <f t="shared" ca="1" si="76"/>
        <v>33.485999999999997</v>
      </c>
      <c r="AB120" s="365">
        <f t="shared" ca="1" si="77"/>
        <v>35.156999999999996</v>
      </c>
      <c r="AC120" s="365">
        <f t="shared" ca="1" si="78"/>
        <v>36.914999999999999</v>
      </c>
      <c r="AD120" s="365">
        <f t="shared" ca="1" si="79"/>
        <v>38.762</v>
      </c>
      <c r="AE120" s="365">
        <f t="shared" ca="1" si="80"/>
        <v>40.700000000000003</v>
      </c>
    </row>
    <row r="121" spans="1:31">
      <c r="A121" s="357" t="s">
        <v>254</v>
      </c>
      <c r="B121" s="407" t="s">
        <v>255</v>
      </c>
      <c r="C121" s="357">
        <v>5</v>
      </c>
      <c r="D121" s="358" t="s">
        <v>76</v>
      </c>
      <c r="E121" s="357" t="s">
        <v>43</v>
      </c>
      <c r="F121" s="357">
        <v>268</v>
      </c>
      <c r="G121" s="360">
        <f t="shared" ca="1" si="81"/>
        <v>26.626999999999999</v>
      </c>
      <c r="H121" s="360">
        <f t="shared" ca="1" si="81"/>
        <v>27.960999999999999</v>
      </c>
      <c r="I121" s="360">
        <f t="shared" ca="1" si="81"/>
        <v>29.356999999999999</v>
      </c>
      <c r="J121" s="360">
        <f t="shared" ca="1" si="81"/>
        <v>30.824999999999999</v>
      </c>
      <c r="K121" s="360">
        <f t="shared" ca="1" si="81"/>
        <v>32.366999999999997</v>
      </c>
      <c r="L121" s="437"/>
      <c r="M121" s="293" t="s">
        <v>588</v>
      </c>
      <c r="N121" s="289" t="str">
        <f t="shared" si="82"/>
        <v>08241C</v>
      </c>
      <c r="O121" s="361" t="str">
        <f t="shared" si="67"/>
        <v>060</v>
      </c>
      <c r="P121" s="290" t="str">
        <f t="shared" si="83"/>
        <v xml:space="preserve">Police Support Technician I </v>
      </c>
      <c r="Q121" s="362" cm="1">
        <f t="array" aca="1" ref="Q121" ca="1">ROUND(IF($M121="Y",VLOOKUP($N121,INDIRECT($N$2),Q$5,0)*INDIRECT($M$3),VLOOKUP($N121,INDIRECT($N$2),Q$5,0)),IF(LEFT($E121,1)="N",3,0))</f>
        <v>26.626999999999999</v>
      </c>
      <c r="R121" s="362" cm="1">
        <f t="array" aca="1" ref="R121" ca="1">ROUND(IF($M121="Y",VLOOKUP($N121,INDIRECT($N$2),R$5,0)*INDIRECT($M$3),VLOOKUP($N121,INDIRECT($N$2),R$5,0)),IF(LEFT($E121,1)="N",3,0))</f>
        <v>27.960999999999999</v>
      </c>
      <c r="S121" s="362" cm="1">
        <f t="array" aca="1" ref="S121" ca="1">ROUND(IF($M121="Y",VLOOKUP($N121,INDIRECT($N$2),S$5,0)*INDIRECT($M$3),VLOOKUP($N121,INDIRECT($N$2),S$5,0)),IF(LEFT($E121,1)="N",3,0))</f>
        <v>29.356999999999999</v>
      </c>
      <c r="T121" s="362" cm="1">
        <f t="array" aca="1" ref="T121" ca="1">ROUND(IF($M121="Y",VLOOKUP($N121,INDIRECT($N$2),T$5,0)*INDIRECT($M$3),VLOOKUP($N121,INDIRECT($N$2),T$5,0)),IF(LEFT($E121,1)="N",3,0))</f>
        <v>30.824999999999999</v>
      </c>
      <c r="U121" s="362" cm="1">
        <f t="array" aca="1" ref="U121" ca="1">ROUND(IF($M121="Y",VLOOKUP($N121,INDIRECT($N$2),U$5,0)*INDIRECT($M$3),VLOOKUP($N121,INDIRECT($N$2),U$5,0)),IF(LEFT($E121,1)="N",3,0))</f>
        <v>32.366999999999997</v>
      </c>
      <c r="W121" s="363" t="str">
        <f t="shared" si="84"/>
        <v>Y</v>
      </c>
      <c r="X121" s="313" t="str">
        <f t="shared" si="84"/>
        <v>08241C</v>
      </c>
      <c r="Y121" s="364" t="str">
        <f t="shared" si="84"/>
        <v>060</v>
      </c>
      <c r="Z121" s="313" t="str">
        <f t="shared" si="84"/>
        <v xml:space="preserve">Police Support Technician I </v>
      </c>
      <c r="AA121" s="365">
        <f t="shared" ca="1" si="76"/>
        <v>26.626999999999999</v>
      </c>
      <c r="AB121" s="365">
        <f t="shared" ca="1" si="77"/>
        <v>27.960999999999999</v>
      </c>
      <c r="AC121" s="365">
        <f t="shared" ca="1" si="78"/>
        <v>29.356999999999999</v>
      </c>
      <c r="AD121" s="365">
        <f t="shared" ca="1" si="79"/>
        <v>30.824999999999999</v>
      </c>
      <c r="AE121" s="365">
        <f t="shared" ca="1" si="80"/>
        <v>32.366999999999997</v>
      </c>
    </row>
    <row r="122" spans="1:31">
      <c r="A122" s="357" t="s">
        <v>256</v>
      </c>
      <c r="B122" s="407" t="s">
        <v>257</v>
      </c>
      <c r="C122" s="357">
        <v>6</v>
      </c>
      <c r="D122" s="358" t="s">
        <v>113</v>
      </c>
      <c r="E122" s="357" t="s">
        <v>43</v>
      </c>
      <c r="F122" s="357">
        <v>308</v>
      </c>
      <c r="G122" s="360">
        <f t="shared" ca="1" si="81"/>
        <v>30.033999999999999</v>
      </c>
      <c r="H122" s="360">
        <f t="shared" ca="1" si="81"/>
        <v>31.536999999999999</v>
      </c>
      <c r="I122" s="360">
        <f t="shared" ca="1" si="81"/>
        <v>33.113</v>
      </c>
      <c r="J122" s="360">
        <f t="shared" ca="1" si="81"/>
        <v>34.770000000000003</v>
      </c>
      <c r="K122" s="360">
        <f t="shared" ca="1" si="81"/>
        <v>36.506999999999998</v>
      </c>
      <c r="L122" s="437"/>
      <c r="M122" s="293" t="s">
        <v>588</v>
      </c>
      <c r="N122" s="289" t="str">
        <f t="shared" si="82"/>
        <v>08240C</v>
      </c>
      <c r="O122" s="361" t="str">
        <f t="shared" si="67"/>
        <v>140</v>
      </c>
      <c r="P122" s="290" t="str">
        <f t="shared" si="83"/>
        <v xml:space="preserve">Police Support Technician II </v>
      </c>
      <c r="Q122" s="362" cm="1">
        <f t="array" aca="1" ref="Q122" ca="1">ROUND(IF($M122="Y",VLOOKUP($N122,INDIRECT($N$2),Q$5,0)*INDIRECT($M$3),VLOOKUP($N122,INDIRECT($N$2),Q$5,0)),IF(LEFT($E122,1)="N",3,0))</f>
        <v>30.033999999999999</v>
      </c>
      <c r="R122" s="362" cm="1">
        <f t="array" aca="1" ref="R122" ca="1">ROUND(IF($M122="Y",VLOOKUP($N122,INDIRECT($N$2),R$5,0)*INDIRECT($M$3),VLOOKUP($N122,INDIRECT($N$2),R$5,0)),IF(LEFT($E122,1)="N",3,0))</f>
        <v>31.536999999999999</v>
      </c>
      <c r="S122" s="362" cm="1">
        <f t="array" aca="1" ref="S122" ca="1">ROUND(IF($M122="Y",VLOOKUP($N122,INDIRECT($N$2),S$5,0)*INDIRECT($M$3),VLOOKUP($N122,INDIRECT($N$2),S$5,0)),IF(LEFT($E122,1)="N",3,0))</f>
        <v>33.113</v>
      </c>
      <c r="T122" s="362" cm="1">
        <f t="array" aca="1" ref="T122" ca="1">ROUND(IF($M122="Y",VLOOKUP($N122,INDIRECT($N$2),T$5,0)*INDIRECT($M$3),VLOOKUP($N122,INDIRECT($N$2),T$5,0)),IF(LEFT($E122,1)="N",3,0))</f>
        <v>34.770000000000003</v>
      </c>
      <c r="U122" s="362" cm="1">
        <f t="array" aca="1" ref="U122" ca="1">ROUND(IF($M122="Y",VLOOKUP($N122,INDIRECT($N$2),U$5,0)*INDIRECT($M$3),VLOOKUP($N122,INDIRECT($N$2),U$5,0)),IF(LEFT($E122,1)="N",3,0))</f>
        <v>36.506999999999998</v>
      </c>
      <c r="W122" s="363" t="str">
        <f t="shared" si="84"/>
        <v>Y</v>
      </c>
      <c r="X122" s="313" t="str">
        <f t="shared" si="84"/>
        <v>08240C</v>
      </c>
      <c r="Y122" s="364" t="str">
        <f t="shared" si="84"/>
        <v>140</v>
      </c>
      <c r="Z122" s="313" t="str">
        <f t="shared" si="84"/>
        <v xml:space="preserve">Police Support Technician II </v>
      </c>
      <c r="AA122" s="365">
        <f t="shared" ca="1" si="76"/>
        <v>30.033999999999999</v>
      </c>
      <c r="AB122" s="365">
        <f t="shared" ca="1" si="77"/>
        <v>31.536999999999999</v>
      </c>
      <c r="AC122" s="365">
        <f t="shared" ca="1" si="78"/>
        <v>33.113</v>
      </c>
      <c r="AD122" s="365">
        <f t="shared" ca="1" si="79"/>
        <v>34.770000000000003</v>
      </c>
      <c r="AE122" s="365">
        <f t="shared" ca="1" si="80"/>
        <v>36.506999999999998</v>
      </c>
    </row>
    <row r="123" spans="1:31">
      <c r="A123" s="368" t="s">
        <v>35</v>
      </c>
      <c r="B123" s="408" t="s">
        <v>37</v>
      </c>
      <c r="C123" s="368">
        <v>11</v>
      </c>
      <c r="D123" s="358" t="s">
        <v>36</v>
      </c>
      <c r="E123" s="368" t="s">
        <v>21</v>
      </c>
      <c r="F123" s="368">
        <v>523</v>
      </c>
      <c r="G123" s="360">
        <f t="shared" ca="1" si="81"/>
        <v>97886</v>
      </c>
      <c r="H123" s="360">
        <f t="shared" ca="1" si="81"/>
        <v>102780</v>
      </c>
      <c r="I123" s="360">
        <f t="shared" ca="1" si="81"/>
        <v>107920</v>
      </c>
      <c r="J123" s="360">
        <f t="shared" ca="1" si="81"/>
        <v>113316</v>
      </c>
      <c r="K123" s="360">
        <f t="shared" ca="1" si="81"/>
        <v>118983</v>
      </c>
      <c r="L123" s="437"/>
      <c r="M123" s="293" t="s">
        <v>588</v>
      </c>
      <c r="N123" s="289" t="str">
        <f t="shared" si="82"/>
        <v>52900C</v>
      </c>
      <c r="O123" s="361" t="str">
        <f t="shared" si="67"/>
        <v>117</v>
      </c>
      <c r="P123" s="290" t="str">
        <f t="shared" si="83"/>
        <v xml:space="preserve">Principal Project Crd (CPED) </v>
      </c>
      <c r="Q123" s="362" cm="1">
        <f t="array" aca="1" ref="Q123" ca="1">ROUND(IF($M123="Y",VLOOKUP($N123,INDIRECT($N$2),Q$5,0)*INDIRECT($M$3),VLOOKUP($N123,INDIRECT($N$2),Q$5,0)),IF(LEFT($E123,1)="N",3,0))</f>
        <v>97886</v>
      </c>
      <c r="R123" s="362" cm="1">
        <f t="array" aca="1" ref="R123" ca="1">ROUND(IF($M123="Y",VLOOKUP($N123,INDIRECT($N$2),R$5,0)*INDIRECT($M$3),VLOOKUP($N123,INDIRECT($N$2),R$5,0)),IF(LEFT($E123,1)="N",3,0))</f>
        <v>102780</v>
      </c>
      <c r="S123" s="362" cm="1">
        <f t="array" aca="1" ref="S123" ca="1">ROUND(IF($M123="Y",VLOOKUP($N123,INDIRECT($N$2),S$5,0)*INDIRECT($M$3),VLOOKUP($N123,INDIRECT($N$2),S$5,0)),IF(LEFT($E123,1)="N",3,0))</f>
        <v>107920</v>
      </c>
      <c r="T123" s="362" cm="1">
        <f t="array" aca="1" ref="T123" ca="1">ROUND(IF($M123="Y",VLOOKUP($N123,INDIRECT($N$2),T$5,0)*INDIRECT($M$3),VLOOKUP($N123,INDIRECT($N$2),T$5,0)),IF(LEFT($E123,1)="N",3,0))</f>
        <v>113316</v>
      </c>
      <c r="U123" s="362" cm="1">
        <f t="array" aca="1" ref="U123" ca="1">ROUND(IF($M123="Y",VLOOKUP($N123,INDIRECT($N$2),U$5,0)*INDIRECT($M$3),VLOOKUP($N123,INDIRECT($N$2),U$5,0)),IF(LEFT($E123,1)="N",3,0))</f>
        <v>118983</v>
      </c>
      <c r="W123" s="363" t="str">
        <f t="shared" si="84"/>
        <v>Y</v>
      </c>
      <c r="X123" s="313" t="str">
        <f t="shared" si="84"/>
        <v>52900C</v>
      </c>
      <c r="Y123" s="364" t="str">
        <f t="shared" si="84"/>
        <v>117</v>
      </c>
      <c r="Z123" s="313" t="str">
        <f t="shared" si="84"/>
        <v xml:space="preserve">Principal Project Crd (CPED) </v>
      </c>
      <c r="AA123" s="365">
        <f t="shared" ca="1" si="76"/>
        <v>47.061</v>
      </c>
      <c r="AB123" s="365">
        <f t="shared" ca="1" si="77"/>
        <v>49.413999999999994</v>
      </c>
      <c r="AC123" s="365">
        <f t="shared" ca="1" si="78"/>
        <v>51.884999999999998</v>
      </c>
      <c r="AD123" s="365">
        <f t="shared" ca="1" si="79"/>
        <v>54.478999999999999</v>
      </c>
      <c r="AE123" s="365">
        <f t="shared" ca="1" si="80"/>
        <v>57.204000000000001</v>
      </c>
    </row>
    <row r="124" spans="1:31">
      <c r="A124" s="357" t="s">
        <v>719</v>
      </c>
      <c r="B124" s="407" t="s">
        <v>506</v>
      </c>
      <c r="C124" s="357">
        <v>7</v>
      </c>
      <c r="D124" s="358" t="s">
        <v>746</v>
      </c>
      <c r="E124" s="357" t="s">
        <v>43</v>
      </c>
      <c r="F124" s="357">
        <v>338</v>
      </c>
      <c r="G124" s="360">
        <f t="shared" ca="1" si="81"/>
        <v>32.301000000000002</v>
      </c>
      <c r="H124" s="360">
        <f t="shared" ca="1" si="81"/>
        <v>33.926000000000002</v>
      </c>
      <c r="I124" s="360">
        <f t="shared" ca="1" si="81"/>
        <v>35.616999999999997</v>
      </c>
      <c r="J124" s="360">
        <f t="shared" ca="1" si="81"/>
        <v>37.4</v>
      </c>
      <c r="K124" s="360">
        <f t="shared" ca="1" si="81"/>
        <v>39.276000000000003</v>
      </c>
      <c r="L124" s="437"/>
      <c r="M124" s="293" t="s">
        <v>588</v>
      </c>
      <c r="N124" s="289" t="str">
        <f t="shared" si="82"/>
        <v>52950C</v>
      </c>
      <c r="O124" s="361" t="str">
        <f t="shared" si="67"/>
        <v>7</v>
      </c>
      <c r="P124" s="290" t="str">
        <f t="shared" si="83"/>
        <v>Process Logic Control Technician</v>
      </c>
      <c r="Q124" s="362" cm="1">
        <f t="array" aca="1" ref="Q124" ca="1">ROUND(IF($M124="Y",VLOOKUP($N124,INDIRECT($N$2),Q$5,0)*INDIRECT($M$3),VLOOKUP($N124,INDIRECT($N$2),Q$5,0)),IF(LEFT($E124,1)="N",3,0))</f>
        <v>32.301000000000002</v>
      </c>
      <c r="R124" s="362" cm="1">
        <f t="array" aca="1" ref="R124" ca="1">ROUND(IF($M124="Y",VLOOKUP($N124,INDIRECT($N$2),R$5,0)*INDIRECT($M$3),VLOOKUP($N124,INDIRECT($N$2),R$5,0)),IF(LEFT($E124,1)="N",3,0))</f>
        <v>33.926000000000002</v>
      </c>
      <c r="S124" s="362" cm="1">
        <f t="array" aca="1" ref="S124" ca="1">ROUND(IF($M124="Y",VLOOKUP($N124,INDIRECT($N$2),S$5,0)*INDIRECT($M$3),VLOOKUP($N124,INDIRECT($N$2),S$5,0)),IF(LEFT($E124,1)="N",3,0))</f>
        <v>35.616999999999997</v>
      </c>
      <c r="T124" s="362" cm="1">
        <f t="array" aca="1" ref="T124" ca="1">ROUND(IF($M124="Y",VLOOKUP($N124,INDIRECT($N$2),T$5,0)*INDIRECT($M$3),VLOOKUP($N124,INDIRECT($N$2),T$5,0)),IF(LEFT($E124,1)="N",3,0))</f>
        <v>37.4</v>
      </c>
      <c r="U124" s="362" cm="1">
        <f t="array" aca="1" ref="U124" ca="1">ROUND(IF($M124="Y",VLOOKUP($N124,INDIRECT($N$2),U$5,0)*INDIRECT($M$3),VLOOKUP($N124,INDIRECT($N$2),U$5,0)),IF(LEFT($E124,1)="N",3,0))</f>
        <v>39.276000000000003</v>
      </c>
      <c r="W124" s="363" t="str">
        <f t="shared" si="84"/>
        <v>Y</v>
      </c>
      <c r="X124" s="313" t="str">
        <f t="shared" si="84"/>
        <v>52950C</v>
      </c>
      <c r="Y124" s="364" t="str">
        <f t="shared" si="84"/>
        <v>7</v>
      </c>
      <c r="Z124" s="313" t="str">
        <f t="shared" si="84"/>
        <v>Process Logic Control Technician</v>
      </c>
      <c r="AA124" s="365">
        <f t="shared" ca="1" si="76"/>
        <v>32.301000000000002</v>
      </c>
      <c r="AB124" s="365">
        <f t="shared" ca="1" si="77"/>
        <v>33.926000000000002</v>
      </c>
      <c r="AC124" s="365">
        <f t="shared" ca="1" si="78"/>
        <v>35.616999999999997</v>
      </c>
      <c r="AD124" s="365">
        <f t="shared" ca="1" si="79"/>
        <v>37.4</v>
      </c>
      <c r="AE124" s="365">
        <f t="shared" ca="1" si="80"/>
        <v>39.276000000000003</v>
      </c>
    </row>
    <row r="125" spans="1:31">
      <c r="A125" s="357" t="s">
        <v>258</v>
      </c>
      <c r="B125" s="407" t="s">
        <v>260</v>
      </c>
      <c r="C125" s="357">
        <v>6</v>
      </c>
      <c r="D125" s="358" t="s">
        <v>259</v>
      </c>
      <c r="E125" s="357" t="s">
        <v>43</v>
      </c>
      <c r="F125" s="357">
        <v>280</v>
      </c>
      <c r="G125" s="360">
        <f t="shared" ca="1" si="81"/>
        <v>27.760999999999999</v>
      </c>
      <c r="H125" s="360">
        <f t="shared" ca="1" si="81"/>
        <v>29.151</v>
      </c>
      <c r="I125" s="360">
        <f t="shared" ca="1" si="81"/>
        <v>30.606000000000002</v>
      </c>
      <c r="J125" s="360">
        <f t="shared" ca="1" si="81"/>
        <v>32.139000000000003</v>
      </c>
      <c r="K125" s="360">
        <f t="shared" ca="1" si="81"/>
        <v>33.744999999999997</v>
      </c>
      <c r="L125" s="437"/>
      <c r="M125" s="293" t="s">
        <v>588</v>
      </c>
      <c r="N125" s="289" t="str">
        <f t="shared" si="82"/>
        <v>08340C</v>
      </c>
      <c r="O125" s="361" t="str">
        <f t="shared" si="67"/>
        <v>160</v>
      </c>
      <c r="P125" s="290" t="str">
        <f t="shared" si="83"/>
        <v xml:space="preserve">Program Aide II </v>
      </c>
      <c r="Q125" s="362" cm="1">
        <f t="array" aca="1" ref="Q125" ca="1">ROUND(IF($M125="Y",VLOOKUP($N125,INDIRECT($N$2),Q$5,0)*INDIRECT($M$3),VLOOKUP($N125,INDIRECT($N$2),Q$5,0)),IF(LEFT($E125,1)="N",3,0))</f>
        <v>27.760999999999999</v>
      </c>
      <c r="R125" s="362" cm="1">
        <f t="array" aca="1" ref="R125" ca="1">ROUND(IF($M125="Y",VLOOKUP($N125,INDIRECT($N$2),R$5,0)*INDIRECT($M$3),VLOOKUP($N125,INDIRECT($N$2),R$5,0)),IF(LEFT($E125,1)="N",3,0))</f>
        <v>29.151</v>
      </c>
      <c r="S125" s="362" cm="1">
        <f t="array" aca="1" ref="S125" ca="1">ROUND(IF($M125="Y",VLOOKUP($N125,INDIRECT($N$2),S$5,0)*INDIRECT($M$3),VLOOKUP($N125,INDIRECT($N$2),S$5,0)),IF(LEFT($E125,1)="N",3,0))</f>
        <v>30.606000000000002</v>
      </c>
      <c r="T125" s="362" cm="1">
        <f t="array" aca="1" ref="T125" ca="1">ROUND(IF($M125="Y",VLOOKUP($N125,INDIRECT($N$2),T$5,0)*INDIRECT($M$3),VLOOKUP($N125,INDIRECT($N$2),T$5,0)),IF(LEFT($E125,1)="N",3,0))</f>
        <v>32.139000000000003</v>
      </c>
      <c r="U125" s="362" cm="1">
        <f t="array" aca="1" ref="U125" ca="1">ROUND(IF($M125="Y",VLOOKUP($N125,INDIRECT($N$2),U$5,0)*INDIRECT($M$3),VLOOKUP($N125,INDIRECT($N$2),U$5,0)),IF(LEFT($E125,1)="N",3,0))</f>
        <v>33.744999999999997</v>
      </c>
      <c r="W125" s="363" t="str">
        <f t="shared" si="84"/>
        <v>Y</v>
      </c>
      <c r="X125" s="313" t="str">
        <f t="shared" si="84"/>
        <v>08340C</v>
      </c>
      <c r="Y125" s="364" t="str">
        <f t="shared" si="84"/>
        <v>160</v>
      </c>
      <c r="Z125" s="313" t="str">
        <f t="shared" si="84"/>
        <v xml:space="preserve">Program Aide II </v>
      </c>
      <c r="AA125" s="365">
        <f t="shared" ca="1" si="76"/>
        <v>27.760999999999999</v>
      </c>
      <c r="AB125" s="365">
        <f t="shared" ca="1" si="77"/>
        <v>29.151</v>
      </c>
      <c r="AC125" s="365">
        <f t="shared" ca="1" si="78"/>
        <v>30.606000000000002</v>
      </c>
      <c r="AD125" s="365">
        <f t="shared" ca="1" si="79"/>
        <v>32.139000000000003</v>
      </c>
      <c r="AE125" s="365">
        <f t="shared" ca="1" si="80"/>
        <v>33.744999999999997</v>
      </c>
    </row>
    <row r="126" spans="1:31">
      <c r="A126" s="357" t="s">
        <v>530</v>
      </c>
      <c r="B126" s="407" t="s">
        <v>529</v>
      </c>
      <c r="C126" s="357">
        <v>6</v>
      </c>
      <c r="D126" s="358" t="s">
        <v>118</v>
      </c>
      <c r="E126" s="357" t="s">
        <v>43</v>
      </c>
      <c r="F126" s="357">
        <v>295</v>
      </c>
      <c r="G126" s="360">
        <f t="shared" ca="1" si="81"/>
        <v>28.89</v>
      </c>
      <c r="H126" s="360">
        <f t="shared" ca="1" si="81"/>
        <v>30.332999999999998</v>
      </c>
      <c r="I126" s="360">
        <f t="shared" ca="1" si="81"/>
        <v>31.85</v>
      </c>
      <c r="J126" s="360">
        <f t="shared" ca="1" si="81"/>
        <v>33.444000000000003</v>
      </c>
      <c r="K126" s="360">
        <f t="shared" ca="1" si="81"/>
        <v>35.113999999999997</v>
      </c>
      <c r="L126" s="437"/>
      <c r="M126" s="293" t="s">
        <v>588</v>
      </c>
      <c r="N126" s="289" t="str">
        <f t="shared" si="82"/>
        <v>52981C</v>
      </c>
      <c r="O126" s="361" t="str">
        <f t="shared" si="67"/>
        <v>067</v>
      </c>
      <c r="P126" s="290" t="str">
        <f t="shared" si="83"/>
        <v>Public Service Agent</v>
      </c>
      <c r="Q126" s="362" cm="1">
        <f t="array" aca="1" ref="Q126" ca="1">ROUND(IF($M126="Y",VLOOKUP($N126,INDIRECT($N$2),Q$5,0)*INDIRECT($M$3),VLOOKUP($N126,INDIRECT($N$2),Q$5,0)),IF(LEFT($E126,1)="N",3,0))</f>
        <v>28.89</v>
      </c>
      <c r="R126" s="362" cm="1">
        <f t="array" aca="1" ref="R126" ca="1">ROUND(IF($M126="Y",VLOOKUP($N126,INDIRECT($N$2),R$5,0)*INDIRECT($M$3),VLOOKUP($N126,INDIRECT($N$2),R$5,0)),IF(LEFT($E126,1)="N",3,0))</f>
        <v>30.332999999999998</v>
      </c>
      <c r="S126" s="362" cm="1">
        <f t="array" aca="1" ref="S126" ca="1">ROUND(IF($M126="Y",VLOOKUP($N126,INDIRECT($N$2),S$5,0)*INDIRECT($M$3),VLOOKUP($N126,INDIRECT($N$2),S$5,0)),IF(LEFT($E126,1)="N",3,0))</f>
        <v>31.85</v>
      </c>
      <c r="T126" s="362" cm="1">
        <f t="array" aca="1" ref="T126" ca="1">ROUND(IF($M126="Y",VLOOKUP($N126,INDIRECT($N$2),T$5,0)*INDIRECT($M$3),VLOOKUP($N126,INDIRECT($N$2),T$5,0)),IF(LEFT($E126,1)="N",3,0))</f>
        <v>33.444000000000003</v>
      </c>
      <c r="U126" s="362" cm="1">
        <f t="array" aca="1" ref="U126" ca="1">ROUND(IF($M126="Y",VLOOKUP($N126,INDIRECT($N$2),U$5,0)*INDIRECT($M$3),VLOOKUP($N126,INDIRECT($N$2),U$5,0)),IF(LEFT($E126,1)="N",3,0))</f>
        <v>35.113999999999997</v>
      </c>
      <c r="W126" s="363" t="str">
        <f t="shared" si="84"/>
        <v>Y</v>
      </c>
      <c r="X126" s="313" t="str">
        <f t="shared" si="84"/>
        <v>52981C</v>
      </c>
      <c r="Y126" s="364" t="str">
        <f t="shared" si="84"/>
        <v>067</v>
      </c>
      <c r="Z126" s="313" t="str">
        <f t="shared" si="84"/>
        <v>Public Service Agent</v>
      </c>
      <c r="AA126" s="365">
        <f t="shared" ca="1" si="76"/>
        <v>28.89</v>
      </c>
      <c r="AB126" s="365">
        <f t="shared" ca="1" si="77"/>
        <v>30.332999999999998</v>
      </c>
      <c r="AC126" s="365">
        <f t="shared" ca="1" si="78"/>
        <v>31.85</v>
      </c>
      <c r="AD126" s="365">
        <f t="shared" ca="1" si="79"/>
        <v>33.444000000000003</v>
      </c>
      <c r="AE126" s="365">
        <f t="shared" ca="1" si="80"/>
        <v>35.113999999999997</v>
      </c>
    </row>
    <row r="127" spans="1:31">
      <c r="A127" s="357" t="s">
        <v>263</v>
      </c>
      <c r="B127" s="407" t="s">
        <v>265</v>
      </c>
      <c r="C127" s="357">
        <v>5</v>
      </c>
      <c r="D127" s="358" t="s">
        <v>264</v>
      </c>
      <c r="E127" s="357" t="s">
        <v>43</v>
      </c>
      <c r="F127" s="357">
        <v>228</v>
      </c>
      <c r="G127" s="360">
        <f t="shared" ca="1" si="81"/>
        <v>24.318999999999999</v>
      </c>
      <c r="H127" s="360">
        <f t="shared" ca="1" si="81"/>
        <v>25.536000000000001</v>
      </c>
      <c r="I127" s="360">
        <f t="shared" ca="1" si="81"/>
        <v>26.812000000000001</v>
      </c>
      <c r="J127" s="360">
        <f t="shared" ca="1" si="81"/>
        <v>28.152000000000001</v>
      </c>
      <c r="K127" s="360">
        <f t="shared" ca="1" si="81"/>
        <v>29.562000000000001</v>
      </c>
      <c r="L127" s="437"/>
      <c r="M127" s="293" t="s">
        <v>588</v>
      </c>
      <c r="N127" s="289" t="str">
        <f t="shared" si="82"/>
        <v>08630C</v>
      </c>
      <c r="O127" s="361" t="str">
        <f t="shared" si="67"/>
        <v>026</v>
      </c>
      <c r="P127" s="290" t="str">
        <f t="shared" si="83"/>
        <v xml:space="preserve">Real Est Investigator Aide I  </v>
      </c>
      <c r="Q127" s="362" cm="1">
        <f t="array" aca="1" ref="Q127" ca="1">ROUND(IF($M127="Y",VLOOKUP($N127,INDIRECT($N$2),Q$5,0)*INDIRECT($M$3),VLOOKUP($N127,INDIRECT($N$2),Q$5,0)),IF(LEFT($E127,1)="N",3,0))</f>
        <v>24.318999999999999</v>
      </c>
      <c r="R127" s="362" cm="1">
        <f t="array" aca="1" ref="R127" ca="1">ROUND(IF($M127="Y",VLOOKUP($N127,INDIRECT($N$2),R$5,0)*INDIRECT($M$3),VLOOKUP($N127,INDIRECT($N$2),R$5,0)),IF(LEFT($E127,1)="N",3,0))</f>
        <v>25.536000000000001</v>
      </c>
      <c r="S127" s="362" cm="1">
        <f t="array" aca="1" ref="S127" ca="1">ROUND(IF($M127="Y",VLOOKUP($N127,INDIRECT($N$2),S$5,0)*INDIRECT($M$3),VLOOKUP($N127,INDIRECT($N$2),S$5,0)),IF(LEFT($E127,1)="N",3,0))</f>
        <v>26.812000000000001</v>
      </c>
      <c r="T127" s="362" cm="1">
        <f t="array" aca="1" ref="T127" ca="1">ROUND(IF($M127="Y",VLOOKUP($N127,INDIRECT($N$2),T$5,0)*INDIRECT($M$3),VLOOKUP($N127,INDIRECT($N$2),T$5,0)),IF(LEFT($E127,1)="N",3,0))</f>
        <v>28.152000000000001</v>
      </c>
      <c r="U127" s="362" cm="1">
        <f t="array" aca="1" ref="U127" ca="1">ROUND(IF($M127="Y",VLOOKUP($N127,INDIRECT($N$2),U$5,0)*INDIRECT($M$3),VLOOKUP($N127,INDIRECT($N$2),U$5,0)),IF(LEFT($E127,1)="N",3,0))</f>
        <v>29.562000000000001</v>
      </c>
      <c r="W127" s="363" t="str">
        <f t="shared" si="84"/>
        <v>Y</v>
      </c>
      <c r="X127" s="313" t="str">
        <f t="shared" si="84"/>
        <v>08630C</v>
      </c>
      <c r="Y127" s="364" t="str">
        <f t="shared" si="84"/>
        <v>026</v>
      </c>
      <c r="Z127" s="313" t="str">
        <f t="shared" si="84"/>
        <v xml:space="preserve">Real Est Investigator Aide I  </v>
      </c>
      <c r="AA127" s="365">
        <f t="shared" ca="1" si="76"/>
        <v>24.318999999999999</v>
      </c>
      <c r="AB127" s="365">
        <f t="shared" ca="1" si="77"/>
        <v>25.536000000000001</v>
      </c>
      <c r="AC127" s="365">
        <f t="shared" ca="1" si="78"/>
        <v>26.812000000000001</v>
      </c>
      <c r="AD127" s="365">
        <f t="shared" ca="1" si="79"/>
        <v>28.152000000000001</v>
      </c>
      <c r="AE127" s="365">
        <f t="shared" ca="1" si="80"/>
        <v>29.562000000000001</v>
      </c>
    </row>
    <row r="128" spans="1:31">
      <c r="A128" s="357" t="s">
        <v>266</v>
      </c>
      <c r="B128" s="407" t="s">
        <v>267</v>
      </c>
      <c r="C128" s="357">
        <v>6</v>
      </c>
      <c r="D128" s="358" t="s">
        <v>178</v>
      </c>
      <c r="E128" s="357" t="s">
        <v>43</v>
      </c>
      <c r="F128" s="357">
        <v>288</v>
      </c>
      <c r="G128" s="360">
        <f t="shared" ca="1" si="81"/>
        <v>28.89</v>
      </c>
      <c r="H128" s="360">
        <f t="shared" ca="1" si="81"/>
        <v>30.332999999999998</v>
      </c>
      <c r="I128" s="360">
        <f t="shared" ca="1" si="81"/>
        <v>31.85</v>
      </c>
      <c r="J128" s="360">
        <f t="shared" ca="1" si="81"/>
        <v>33.442999999999998</v>
      </c>
      <c r="K128" s="360">
        <f t="shared" ca="1" si="81"/>
        <v>35.113999999999997</v>
      </c>
      <c r="L128" s="437"/>
      <c r="M128" s="293" t="s">
        <v>588</v>
      </c>
      <c r="N128" s="289" t="str">
        <f t="shared" si="82"/>
        <v>08650C</v>
      </c>
      <c r="O128" s="361" t="str">
        <f t="shared" ref="O128:O149" si="99">D128</f>
        <v>081</v>
      </c>
      <c r="P128" s="290" t="str">
        <f t="shared" si="83"/>
        <v xml:space="preserve">Real Est Investigator Aide II </v>
      </c>
      <c r="Q128" s="362" cm="1">
        <f t="array" aca="1" ref="Q128" ca="1">ROUND(IF($M128="Y",VLOOKUP($N128,INDIRECT($N$2),Q$5,0)*INDIRECT($M$3),VLOOKUP($N128,INDIRECT($N$2),Q$5,0)),IF(LEFT($E128,1)="N",3,0))</f>
        <v>28.89</v>
      </c>
      <c r="R128" s="362" cm="1">
        <f t="array" aca="1" ref="R128" ca="1">ROUND(IF($M128="Y",VLOOKUP($N128,INDIRECT($N$2),R$5,0)*INDIRECT($M$3),VLOOKUP($N128,INDIRECT($N$2),R$5,0)),IF(LEFT($E128,1)="N",3,0))</f>
        <v>30.332999999999998</v>
      </c>
      <c r="S128" s="362" cm="1">
        <f t="array" aca="1" ref="S128" ca="1">ROUND(IF($M128="Y",VLOOKUP($N128,INDIRECT($N$2),S$5,0)*INDIRECT($M$3),VLOOKUP($N128,INDIRECT($N$2),S$5,0)),IF(LEFT($E128,1)="N",3,0))</f>
        <v>31.85</v>
      </c>
      <c r="T128" s="362" cm="1">
        <f t="array" aca="1" ref="T128" ca="1">ROUND(IF($M128="Y",VLOOKUP($N128,INDIRECT($N$2),T$5,0)*INDIRECT($M$3),VLOOKUP($N128,INDIRECT($N$2),T$5,0)),IF(LEFT($E128,1)="N",3,0))</f>
        <v>33.442999999999998</v>
      </c>
      <c r="U128" s="362" cm="1">
        <f t="array" aca="1" ref="U128" ca="1">ROUND(IF($M128="Y",VLOOKUP($N128,INDIRECT($N$2),U$5,0)*INDIRECT($M$3),VLOOKUP($N128,INDIRECT($N$2),U$5,0)),IF(LEFT($E128,1)="N",3,0))</f>
        <v>35.113999999999997</v>
      </c>
      <c r="W128" s="363" t="str">
        <f t="shared" si="84"/>
        <v>Y</v>
      </c>
      <c r="X128" s="313" t="str">
        <f t="shared" si="84"/>
        <v>08650C</v>
      </c>
      <c r="Y128" s="364" t="str">
        <f t="shared" si="84"/>
        <v>081</v>
      </c>
      <c r="Z128" s="313" t="str">
        <f t="shared" si="84"/>
        <v xml:space="preserve">Real Est Investigator Aide II </v>
      </c>
      <c r="AA128" s="365">
        <f t="shared" ca="1" si="76"/>
        <v>28.89</v>
      </c>
      <c r="AB128" s="365">
        <f t="shared" ca="1" si="77"/>
        <v>30.332999999999998</v>
      </c>
      <c r="AC128" s="365">
        <f t="shared" ca="1" si="78"/>
        <v>31.85</v>
      </c>
      <c r="AD128" s="365">
        <f t="shared" ca="1" si="79"/>
        <v>33.442999999999998</v>
      </c>
      <c r="AE128" s="365">
        <f t="shared" ca="1" si="80"/>
        <v>35.113999999999997</v>
      </c>
    </row>
    <row r="129" spans="1:31">
      <c r="A129" s="357" t="s">
        <v>268</v>
      </c>
      <c r="B129" s="407" t="s">
        <v>270</v>
      </c>
      <c r="C129" s="357">
        <v>7</v>
      </c>
      <c r="D129" s="358" t="s">
        <v>269</v>
      </c>
      <c r="E129" s="357" t="s">
        <v>43</v>
      </c>
      <c r="F129" s="357">
        <v>320</v>
      </c>
      <c r="G129" s="360">
        <f t="shared" ca="1" si="81"/>
        <v>31.192</v>
      </c>
      <c r="H129" s="360">
        <f t="shared" ca="1" si="81"/>
        <v>32.750999999999998</v>
      </c>
      <c r="I129" s="360">
        <f t="shared" ca="1" si="81"/>
        <v>34.389000000000003</v>
      </c>
      <c r="J129" s="360">
        <f t="shared" ca="1" si="81"/>
        <v>36.11</v>
      </c>
      <c r="K129" s="360">
        <f t="shared" ca="1" si="81"/>
        <v>37.914000000000001</v>
      </c>
      <c r="L129" s="437"/>
      <c r="M129" s="293" t="s">
        <v>588</v>
      </c>
      <c r="N129" s="289" t="str">
        <f t="shared" si="82"/>
        <v>08660C</v>
      </c>
      <c r="O129" s="361" t="str">
        <f t="shared" si="99"/>
        <v>089</v>
      </c>
      <c r="P129" s="290" t="str">
        <f t="shared" si="83"/>
        <v xml:space="preserve">Real Est Investigator I  </v>
      </c>
      <c r="Q129" s="362" cm="1">
        <f t="array" aca="1" ref="Q129" ca="1">ROUND(IF($M129="Y",VLOOKUP($N129,INDIRECT($N$2),Q$5,0)*INDIRECT($M$3),VLOOKUP($N129,INDIRECT($N$2),Q$5,0)),IF(LEFT($E129,1)="N",3,0))</f>
        <v>31.192</v>
      </c>
      <c r="R129" s="362" cm="1">
        <f t="array" aca="1" ref="R129" ca="1">ROUND(IF($M129="Y",VLOOKUP($N129,INDIRECT($N$2),R$5,0)*INDIRECT($M$3),VLOOKUP($N129,INDIRECT($N$2),R$5,0)),IF(LEFT($E129,1)="N",3,0))</f>
        <v>32.750999999999998</v>
      </c>
      <c r="S129" s="362" cm="1">
        <f t="array" aca="1" ref="S129" ca="1">ROUND(IF($M129="Y",VLOOKUP($N129,INDIRECT($N$2),S$5,0)*INDIRECT($M$3),VLOOKUP($N129,INDIRECT($N$2),S$5,0)),IF(LEFT($E129,1)="N",3,0))</f>
        <v>34.389000000000003</v>
      </c>
      <c r="T129" s="362" cm="1">
        <f t="array" aca="1" ref="T129" ca="1">ROUND(IF($M129="Y",VLOOKUP($N129,INDIRECT($N$2),T$5,0)*INDIRECT($M$3),VLOOKUP($N129,INDIRECT($N$2),T$5,0)),IF(LEFT($E129,1)="N",3,0))</f>
        <v>36.11</v>
      </c>
      <c r="U129" s="362" cm="1">
        <f t="array" aca="1" ref="U129" ca="1">ROUND(IF($M129="Y",VLOOKUP($N129,INDIRECT($N$2),U$5,0)*INDIRECT($M$3),VLOOKUP($N129,INDIRECT($N$2),U$5,0)),IF(LEFT($E129,1)="N",3,0))</f>
        <v>37.914000000000001</v>
      </c>
      <c r="W129" s="363" t="str">
        <f t="shared" si="84"/>
        <v>Y</v>
      </c>
      <c r="X129" s="313" t="str">
        <f t="shared" si="84"/>
        <v>08660C</v>
      </c>
      <c r="Y129" s="364" t="str">
        <f t="shared" si="84"/>
        <v>089</v>
      </c>
      <c r="Z129" s="313" t="str">
        <f t="shared" si="84"/>
        <v xml:space="preserve">Real Est Investigator I  </v>
      </c>
      <c r="AA129" s="365">
        <f t="shared" ca="1" si="76"/>
        <v>31.192</v>
      </c>
      <c r="AB129" s="365">
        <f t="shared" ca="1" si="77"/>
        <v>32.750999999999998</v>
      </c>
      <c r="AC129" s="365">
        <f t="shared" ca="1" si="78"/>
        <v>34.389000000000003</v>
      </c>
      <c r="AD129" s="365">
        <f t="shared" ca="1" si="79"/>
        <v>36.11</v>
      </c>
      <c r="AE129" s="365">
        <f t="shared" ca="1" si="80"/>
        <v>37.914000000000001</v>
      </c>
    </row>
    <row r="130" spans="1:31">
      <c r="A130" s="357" t="s">
        <v>271</v>
      </c>
      <c r="B130" s="407" t="s">
        <v>273</v>
      </c>
      <c r="C130" s="357">
        <v>8</v>
      </c>
      <c r="D130" s="358" t="s">
        <v>272</v>
      </c>
      <c r="E130" s="357" t="s">
        <v>43</v>
      </c>
      <c r="F130" s="357">
        <v>380</v>
      </c>
      <c r="G130" s="360">
        <f t="shared" ca="1" si="81"/>
        <v>35.767000000000003</v>
      </c>
      <c r="H130" s="360">
        <f t="shared" ca="1" si="81"/>
        <v>37.555</v>
      </c>
      <c r="I130" s="360">
        <f t="shared" ca="1" si="81"/>
        <v>39.433999999999997</v>
      </c>
      <c r="J130" s="360">
        <f t="shared" ca="1" si="81"/>
        <v>41.405999999999999</v>
      </c>
      <c r="K130" s="360">
        <f t="shared" ca="1" si="81"/>
        <v>43.475000000000001</v>
      </c>
      <c r="L130" s="437"/>
      <c r="M130" s="293" t="s">
        <v>588</v>
      </c>
      <c r="N130" s="289" t="str">
        <f t="shared" si="82"/>
        <v>08670C</v>
      </c>
      <c r="O130" s="361" t="str">
        <f t="shared" si="99"/>
        <v>094</v>
      </c>
      <c r="P130" s="290" t="str">
        <f t="shared" si="83"/>
        <v xml:space="preserve">Real Est Investigator II </v>
      </c>
      <c r="Q130" s="362" cm="1">
        <f t="array" aca="1" ref="Q130" ca="1">ROUND(IF($M130="Y",VLOOKUP($N130,INDIRECT($N$2),Q$5,0)*INDIRECT($M$3),VLOOKUP($N130,INDIRECT($N$2),Q$5,0)),IF(LEFT($E130,1)="N",3,0))</f>
        <v>35.767000000000003</v>
      </c>
      <c r="R130" s="362" cm="1">
        <f t="array" aca="1" ref="R130" ca="1">ROUND(IF($M130="Y",VLOOKUP($N130,INDIRECT($N$2),R$5,0)*INDIRECT($M$3),VLOOKUP($N130,INDIRECT($N$2),R$5,0)),IF(LEFT($E130,1)="N",3,0))</f>
        <v>37.555</v>
      </c>
      <c r="S130" s="362" cm="1">
        <f t="array" aca="1" ref="S130" ca="1">ROUND(IF($M130="Y",VLOOKUP($N130,INDIRECT($N$2),S$5,0)*INDIRECT($M$3),VLOOKUP($N130,INDIRECT($N$2),S$5,0)),IF(LEFT($E130,1)="N",3,0))</f>
        <v>39.433999999999997</v>
      </c>
      <c r="T130" s="362" cm="1">
        <f t="array" aca="1" ref="T130" ca="1">ROUND(IF($M130="Y",VLOOKUP($N130,INDIRECT($N$2),T$5,0)*INDIRECT($M$3),VLOOKUP($N130,INDIRECT($N$2),T$5,0)),IF(LEFT($E130,1)="N",3,0))</f>
        <v>41.405999999999999</v>
      </c>
      <c r="U130" s="362" cm="1">
        <f t="array" aca="1" ref="U130" ca="1">ROUND(IF($M130="Y",VLOOKUP($N130,INDIRECT($N$2),U$5,0)*INDIRECT($M$3),VLOOKUP($N130,INDIRECT($N$2),U$5,0)),IF(LEFT($E130,1)="N",3,0))</f>
        <v>43.475000000000001</v>
      </c>
      <c r="W130" s="363" t="str">
        <f t="shared" si="84"/>
        <v>Y</v>
      </c>
      <c r="X130" s="313" t="str">
        <f t="shared" si="84"/>
        <v>08670C</v>
      </c>
      <c r="Y130" s="364" t="str">
        <f t="shared" si="84"/>
        <v>094</v>
      </c>
      <c r="Z130" s="313" t="str">
        <f t="shared" si="84"/>
        <v xml:space="preserve">Real Est Investigator II </v>
      </c>
      <c r="AA130" s="365">
        <f t="shared" ca="1" si="76"/>
        <v>35.767000000000003</v>
      </c>
      <c r="AB130" s="365">
        <f t="shared" ca="1" si="77"/>
        <v>37.555</v>
      </c>
      <c r="AC130" s="365">
        <f t="shared" ca="1" si="78"/>
        <v>39.433999999999997</v>
      </c>
      <c r="AD130" s="365">
        <f t="shared" ca="1" si="79"/>
        <v>41.405999999999999</v>
      </c>
      <c r="AE130" s="365">
        <f t="shared" ca="1" si="80"/>
        <v>43.475000000000001</v>
      </c>
    </row>
    <row r="131" spans="1:31">
      <c r="A131" s="357" t="s">
        <v>274</v>
      </c>
      <c r="B131" s="407" t="s">
        <v>275</v>
      </c>
      <c r="C131" s="357">
        <v>7</v>
      </c>
      <c r="D131" s="358" t="s">
        <v>66</v>
      </c>
      <c r="E131" s="357" t="s">
        <v>43</v>
      </c>
      <c r="F131" s="357">
        <v>320</v>
      </c>
      <c r="G131" s="360">
        <f t="shared" ca="1" si="81"/>
        <v>31.192</v>
      </c>
      <c r="H131" s="360">
        <f t="shared" ca="1" si="81"/>
        <v>32.750999999999998</v>
      </c>
      <c r="I131" s="360">
        <f t="shared" ca="1" si="81"/>
        <v>34.389000000000003</v>
      </c>
      <c r="J131" s="360">
        <f t="shared" ca="1" si="81"/>
        <v>36.11</v>
      </c>
      <c r="K131" s="360">
        <f t="shared" ca="1" si="81"/>
        <v>37.914000000000001</v>
      </c>
      <c r="L131" s="437"/>
      <c r="M131" s="293" t="s">
        <v>588</v>
      </c>
      <c r="N131" s="289" t="str">
        <f t="shared" si="82"/>
        <v>52775C</v>
      </c>
      <c r="O131" s="361" t="str">
        <f t="shared" si="99"/>
        <v>064</v>
      </c>
      <c r="P131" s="290" t="str">
        <f t="shared" si="83"/>
        <v xml:space="preserve">Real Estate Assistant </v>
      </c>
      <c r="Q131" s="362" cm="1">
        <f t="array" aca="1" ref="Q131" ca="1">ROUND(IF($M131="Y",VLOOKUP($N131,INDIRECT($N$2),Q$5,0)*INDIRECT($M$3),VLOOKUP($N131,INDIRECT($N$2),Q$5,0)),IF(LEFT($E131,1)="N",3,0))</f>
        <v>31.192</v>
      </c>
      <c r="R131" s="362" cm="1">
        <f t="array" aca="1" ref="R131" ca="1">ROUND(IF($M131="Y",VLOOKUP($N131,INDIRECT($N$2),R$5,0)*INDIRECT($M$3),VLOOKUP($N131,INDIRECT($N$2),R$5,0)),IF(LEFT($E131,1)="N",3,0))</f>
        <v>32.750999999999998</v>
      </c>
      <c r="S131" s="362" cm="1">
        <f t="array" aca="1" ref="S131" ca="1">ROUND(IF($M131="Y",VLOOKUP($N131,INDIRECT($N$2),S$5,0)*INDIRECT($M$3),VLOOKUP($N131,INDIRECT($N$2),S$5,0)),IF(LEFT($E131,1)="N",3,0))</f>
        <v>34.389000000000003</v>
      </c>
      <c r="T131" s="362" cm="1">
        <f t="array" aca="1" ref="T131" ca="1">ROUND(IF($M131="Y",VLOOKUP($N131,INDIRECT($N$2),T$5,0)*INDIRECT($M$3),VLOOKUP($N131,INDIRECT($N$2),T$5,0)),IF(LEFT($E131,1)="N",3,0))</f>
        <v>36.11</v>
      </c>
      <c r="U131" s="362" cm="1">
        <f t="array" aca="1" ref="U131" ca="1">ROUND(IF($M131="Y",VLOOKUP($N131,INDIRECT($N$2),U$5,0)*INDIRECT($M$3),VLOOKUP($N131,INDIRECT($N$2),U$5,0)),IF(LEFT($E131,1)="N",3,0))</f>
        <v>37.914000000000001</v>
      </c>
      <c r="W131" s="363" t="str">
        <f t="shared" si="84"/>
        <v>Y</v>
      </c>
      <c r="X131" s="313" t="str">
        <f t="shared" si="84"/>
        <v>52775C</v>
      </c>
      <c r="Y131" s="364" t="str">
        <f t="shared" si="84"/>
        <v>064</v>
      </c>
      <c r="Z131" s="313" t="str">
        <f t="shared" si="84"/>
        <v xml:space="preserve">Real Estate Assistant </v>
      </c>
      <c r="AA131" s="365">
        <f t="shared" ca="1" si="76"/>
        <v>31.192</v>
      </c>
      <c r="AB131" s="365">
        <f t="shared" ca="1" si="77"/>
        <v>32.750999999999998</v>
      </c>
      <c r="AC131" s="365">
        <f t="shared" ca="1" si="78"/>
        <v>34.389000000000003</v>
      </c>
      <c r="AD131" s="365">
        <f t="shared" ca="1" si="79"/>
        <v>36.11</v>
      </c>
      <c r="AE131" s="365">
        <f t="shared" ca="1" si="80"/>
        <v>37.914000000000001</v>
      </c>
    </row>
    <row r="132" spans="1:31">
      <c r="A132" s="357" t="s">
        <v>519</v>
      </c>
      <c r="B132" s="407" t="s">
        <v>518</v>
      </c>
      <c r="C132" s="357">
        <v>6</v>
      </c>
      <c r="D132" s="358" t="s">
        <v>656</v>
      </c>
      <c r="E132" s="357" t="s">
        <v>43</v>
      </c>
      <c r="F132" s="357">
        <v>293</v>
      </c>
      <c r="G132" s="360">
        <f t="shared" ca="1" si="81"/>
        <v>28.89</v>
      </c>
      <c r="H132" s="360">
        <f t="shared" ca="1" si="81"/>
        <v>30.332999999999998</v>
      </c>
      <c r="I132" s="360">
        <f t="shared" ca="1" si="81"/>
        <v>31.85</v>
      </c>
      <c r="J132" s="360">
        <f t="shared" si="81"/>
        <v>33.444000000000003</v>
      </c>
      <c r="K132" s="360">
        <f t="shared" ca="1" si="81"/>
        <v>35.113999999999997</v>
      </c>
      <c r="L132" s="437"/>
      <c r="M132" s="293" t="s">
        <v>588</v>
      </c>
      <c r="N132" s="289" t="str">
        <f t="shared" si="82"/>
        <v>52978C</v>
      </c>
      <c r="O132" s="361" t="str">
        <f t="shared" si="99"/>
        <v>132</v>
      </c>
      <c r="P132" s="290" t="str">
        <f t="shared" si="83"/>
        <v>Security Specialist</v>
      </c>
      <c r="Q132" s="362" cm="1">
        <f t="array" aca="1" ref="Q132" ca="1">ROUND(IF($M132="Y",VLOOKUP($N132,INDIRECT($N$2),Q$5,0)*INDIRECT($M$3),VLOOKUP($N132,INDIRECT($N$2),Q$5,0)),IF(LEFT($E132,1)="N",3,0))</f>
        <v>28.89</v>
      </c>
      <c r="R132" s="362" cm="1">
        <f t="array" aca="1" ref="R132" ca="1">ROUND(IF($M132="Y",VLOOKUP($N132,INDIRECT($N$2),R$5,0)*INDIRECT($M$3),VLOOKUP($N132,INDIRECT($N$2),R$5,0)),IF(LEFT($E132,1)="N",3,0))</f>
        <v>30.332999999999998</v>
      </c>
      <c r="S132" s="362" cm="1">
        <f t="array" aca="1" ref="S132" ca="1">ROUND(IF($M132="Y",VLOOKUP($N132,INDIRECT($N$2),S$5,0)*INDIRECT($M$3),VLOOKUP($N132,INDIRECT($N$2),S$5,0)),IF(LEFT($E132,1)="N",3,0))</f>
        <v>31.85</v>
      </c>
      <c r="T132" s="395">
        <v>33.444000000000003</v>
      </c>
      <c r="U132" s="362" cm="1">
        <f t="array" aca="1" ref="U132" ca="1">ROUND(IF($M132="Y",VLOOKUP($N132,INDIRECT($N$2),U$5,0)*INDIRECT($M$3),VLOOKUP($N132,INDIRECT($N$2),U$5,0)),IF(LEFT($E132,1)="N",3,0))</f>
        <v>35.113999999999997</v>
      </c>
      <c r="W132" s="363" t="str">
        <f t="shared" si="84"/>
        <v>Y</v>
      </c>
      <c r="X132" s="313" t="str">
        <f t="shared" si="84"/>
        <v>52978C</v>
      </c>
      <c r="Y132" s="364" t="str">
        <f t="shared" si="84"/>
        <v>132</v>
      </c>
      <c r="Z132" s="313" t="str">
        <f t="shared" si="84"/>
        <v>Security Specialist</v>
      </c>
      <c r="AA132" s="365">
        <f t="shared" ca="1" si="76"/>
        <v>28.89</v>
      </c>
      <c r="AB132" s="365">
        <f t="shared" ca="1" si="77"/>
        <v>30.332999999999998</v>
      </c>
      <c r="AC132" s="365">
        <f t="shared" ca="1" si="78"/>
        <v>31.85</v>
      </c>
      <c r="AD132" s="365">
        <f t="shared" si="79"/>
        <v>33.444000000000003</v>
      </c>
      <c r="AE132" s="365">
        <f t="shared" ca="1" si="80"/>
        <v>35.113999999999997</v>
      </c>
    </row>
    <row r="133" spans="1:31">
      <c r="A133" s="357" t="s">
        <v>276</v>
      </c>
      <c r="B133" s="407" t="s">
        <v>277</v>
      </c>
      <c r="C133" s="357">
        <v>8</v>
      </c>
      <c r="D133" s="358" t="s">
        <v>94</v>
      </c>
      <c r="E133" s="357" t="s">
        <v>43</v>
      </c>
      <c r="F133" s="357">
        <v>368</v>
      </c>
      <c r="G133" s="360">
        <f t="shared" ca="1" si="81"/>
        <v>35.139000000000003</v>
      </c>
      <c r="H133" s="360">
        <f t="shared" ca="1" si="81"/>
        <v>36.896000000000001</v>
      </c>
      <c r="I133" s="360">
        <f t="shared" ca="1" si="81"/>
        <v>38.741</v>
      </c>
      <c r="J133" s="360">
        <f t="shared" ca="1" si="81"/>
        <v>40.677999999999997</v>
      </c>
      <c r="K133" s="360">
        <f t="shared" ca="1" si="81"/>
        <v>42.713999999999999</v>
      </c>
      <c r="L133" s="437"/>
      <c r="M133" s="293" t="s">
        <v>588</v>
      </c>
      <c r="N133" s="289" t="str">
        <f t="shared" si="82"/>
        <v>05277C</v>
      </c>
      <c r="O133" s="361" t="str">
        <f t="shared" si="99"/>
        <v>099</v>
      </c>
      <c r="P133" s="290" t="str">
        <f t="shared" si="83"/>
        <v>Senior Graphic Designer</v>
      </c>
      <c r="Q133" s="362" cm="1">
        <f t="array" aca="1" ref="Q133" ca="1">ROUND(IF($M133="Y",VLOOKUP($N133,INDIRECT($N$2),Q$5,0)*INDIRECT($M$3),VLOOKUP($N133,INDIRECT($N$2),Q$5,0)),IF(LEFT($E133,1)="N",3,0))</f>
        <v>35.139000000000003</v>
      </c>
      <c r="R133" s="362" cm="1">
        <f t="array" aca="1" ref="R133" ca="1">ROUND(IF($M133="Y",VLOOKUP($N133,INDIRECT($N$2),R$5,0)*INDIRECT($M$3),VLOOKUP($N133,INDIRECT($N$2),R$5,0)),IF(LEFT($E133,1)="N",3,0))</f>
        <v>36.896000000000001</v>
      </c>
      <c r="S133" s="362" cm="1">
        <f t="array" aca="1" ref="S133" ca="1">ROUND(IF($M133="Y",VLOOKUP($N133,INDIRECT($N$2),S$5,0)*INDIRECT($M$3),VLOOKUP($N133,INDIRECT($N$2),S$5,0)),IF(LEFT($E133,1)="N",3,0))</f>
        <v>38.741</v>
      </c>
      <c r="T133" s="362" cm="1">
        <f t="array" aca="1" ref="T133" ca="1">ROUND(IF($M133="Y",VLOOKUP($N133,INDIRECT($N$2),T$5,0)*INDIRECT($M$3),VLOOKUP($N133,INDIRECT($N$2),T$5,0)),IF(LEFT($E133,1)="N",3,0))</f>
        <v>40.677999999999997</v>
      </c>
      <c r="U133" s="362" cm="1">
        <f t="array" aca="1" ref="U133" ca="1">ROUND(IF($M133="Y",VLOOKUP($N133,INDIRECT($N$2),U$5,0)*INDIRECT($M$3),VLOOKUP($N133,INDIRECT($N$2),U$5,0)),IF(LEFT($E133,1)="N",3,0))</f>
        <v>42.713999999999999</v>
      </c>
      <c r="W133" s="363" t="str">
        <f t="shared" si="84"/>
        <v>Y</v>
      </c>
      <c r="X133" s="313" t="str">
        <f t="shared" si="84"/>
        <v>05277C</v>
      </c>
      <c r="Y133" s="364" t="str">
        <f t="shared" si="84"/>
        <v>099</v>
      </c>
      <c r="Z133" s="313" t="str">
        <f t="shared" si="84"/>
        <v>Senior Graphic Designer</v>
      </c>
      <c r="AA133" s="365">
        <f t="shared" ca="1" si="76"/>
        <v>35.139000000000003</v>
      </c>
      <c r="AB133" s="365">
        <f t="shared" ca="1" si="77"/>
        <v>36.896000000000001</v>
      </c>
      <c r="AC133" s="365">
        <f t="shared" ca="1" si="78"/>
        <v>38.741</v>
      </c>
      <c r="AD133" s="365">
        <f t="shared" ca="1" si="79"/>
        <v>40.677999999999997</v>
      </c>
      <c r="AE133" s="365">
        <f t="shared" ca="1" si="80"/>
        <v>42.713999999999999</v>
      </c>
    </row>
    <row r="134" spans="1:31">
      <c r="A134" s="357" t="s">
        <v>278</v>
      </c>
      <c r="B134" s="407" t="s">
        <v>280</v>
      </c>
      <c r="C134" s="357">
        <v>6</v>
      </c>
      <c r="D134" s="358" t="s">
        <v>279</v>
      </c>
      <c r="E134" s="357" t="s">
        <v>43</v>
      </c>
      <c r="F134" s="357">
        <v>308</v>
      </c>
      <c r="G134" s="360">
        <f t="shared" ca="1" si="81"/>
        <v>30.033999999999999</v>
      </c>
      <c r="H134" s="360">
        <f t="shared" ca="1" si="81"/>
        <v>31.536999999999999</v>
      </c>
      <c r="I134" s="360">
        <f t="shared" ca="1" si="81"/>
        <v>33.113</v>
      </c>
      <c r="J134" s="360">
        <f t="shared" ca="1" si="81"/>
        <v>34.770000000000003</v>
      </c>
      <c r="K134" s="360">
        <f t="shared" ca="1" si="81"/>
        <v>36.506999999999998</v>
      </c>
      <c r="L134" s="437"/>
      <c r="M134" s="293" t="s">
        <v>588</v>
      </c>
      <c r="N134" s="289" t="str">
        <f t="shared" si="82"/>
        <v>09171C</v>
      </c>
      <c r="O134" s="361" t="str">
        <f t="shared" si="99"/>
        <v>142</v>
      </c>
      <c r="P134" s="290" t="str">
        <f t="shared" si="83"/>
        <v xml:space="preserve">Senior Legal Support Specialist  </v>
      </c>
      <c r="Q134" s="362" cm="1">
        <f t="array" aca="1" ref="Q134" ca="1">ROUND(IF($M134="Y",VLOOKUP($N134,INDIRECT($N$2),Q$5,0)*INDIRECT($M$3),VLOOKUP($N134,INDIRECT($N$2),Q$5,0)),IF(LEFT($E134,1)="N",3,0))</f>
        <v>30.033999999999999</v>
      </c>
      <c r="R134" s="362" cm="1">
        <f t="array" aca="1" ref="R134" ca="1">ROUND(IF($M134="Y",VLOOKUP($N134,INDIRECT($N$2),R$5,0)*INDIRECT($M$3),VLOOKUP($N134,INDIRECT($N$2),R$5,0)),IF(LEFT($E134,1)="N",3,0))</f>
        <v>31.536999999999999</v>
      </c>
      <c r="S134" s="362" cm="1">
        <f t="array" aca="1" ref="S134" ca="1">ROUND(IF($M134="Y",VLOOKUP($N134,INDIRECT($N$2),S$5,0)*INDIRECT($M$3),VLOOKUP($N134,INDIRECT($N$2),S$5,0)),IF(LEFT($E134,1)="N",3,0))</f>
        <v>33.113</v>
      </c>
      <c r="T134" s="362" cm="1">
        <f t="array" aca="1" ref="T134" ca="1">ROUND(IF($M134="Y",VLOOKUP($N134,INDIRECT($N$2),T$5,0)*INDIRECT($M$3),VLOOKUP($N134,INDIRECT($N$2),T$5,0)),IF(LEFT($E134,1)="N",3,0))</f>
        <v>34.770000000000003</v>
      </c>
      <c r="U134" s="362" cm="1">
        <f t="array" aca="1" ref="U134" ca="1">ROUND(IF($M134="Y",VLOOKUP($N134,INDIRECT($N$2),U$5,0)*INDIRECT($M$3),VLOOKUP($N134,INDIRECT($N$2),U$5,0)),IF(LEFT($E134,1)="N",3,0))</f>
        <v>36.506999999999998</v>
      </c>
      <c r="W134" s="363" t="str">
        <f t="shared" si="84"/>
        <v>Y</v>
      </c>
      <c r="X134" s="313" t="str">
        <f t="shared" si="84"/>
        <v>09171C</v>
      </c>
      <c r="Y134" s="364" t="str">
        <f t="shared" si="84"/>
        <v>142</v>
      </c>
      <c r="Z134" s="313" t="str">
        <f t="shared" si="84"/>
        <v xml:space="preserve">Senior Legal Support Specialist  </v>
      </c>
      <c r="AA134" s="365">
        <f t="shared" ref="AA134:AA149" ca="1" si="100">IF(LEFT($E134,1)="N",Q134,ROUNDUP(Q134/2080,3))</f>
        <v>30.033999999999999</v>
      </c>
      <c r="AB134" s="365">
        <f t="shared" ref="AB134:AB149" ca="1" si="101">IF(LEFT($E134,1)="N",R134,ROUNDUP(R134/2080,3))</f>
        <v>31.536999999999999</v>
      </c>
      <c r="AC134" s="365">
        <f t="shared" ref="AC134:AC149" ca="1" si="102">IF(LEFT($E134,1)="N",S134,ROUNDUP(S134/2080,3))</f>
        <v>33.113</v>
      </c>
      <c r="AD134" s="365">
        <f t="shared" ref="AD134:AD149" ca="1" si="103">IF(LEFT($E134,1)="N",T134,ROUNDUP(T134/2080,3))</f>
        <v>34.770000000000003</v>
      </c>
      <c r="AE134" s="365">
        <f t="shared" ref="AE134:AE149" ca="1" si="104">IF(LEFT($E134,1)="N",U134,ROUNDUP(U134/2080,3))</f>
        <v>36.506999999999998</v>
      </c>
    </row>
    <row r="135" spans="1:31">
      <c r="A135" s="368" t="s">
        <v>38</v>
      </c>
      <c r="B135" s="408" t="s">
        <v>40</v>
      </c>
      <c r="C135" s="368">
        <v>11</v>
      </c>
      <c r="D135" s="358" t="s">
        <v>824</v>
      </c>
      <c r="E135" s="368" t="s">
        <v>21</v>
      </c>
      <c r="F135" s="368">
        <v>508</v>
      </c>
      <c r="G135" s="360">
        <f t="shared" si="81"/>
        <v>94360.365999999995</v>
      </c>
      <c r="H135" s="360">
        <f t="shared" si="81"/>
        <v>99078.383000000002</v>
      </c>
      <c r="I135" s="360">
        <f t="shared" si="81"/>
        <v>104032.304</v>
      </c>
      <c r="J135" s="360">
        <f t="shared" si="81"/>
        <v>109233.91800000001</v>
      </c>
      <c r="K135" s="360">
        <f t="shared" si="81"/>
        <v>114695.61500000001</v>
      </c>
      <c r="L135" s="437"/>
      <c r="M135" s="293" t="s">
        <v>588</v>
      </c>
      <c r="N135" s="289" t="str">
        <f t="shared" si="82"/>
        <v>52740C</v>
      </c>
      <c r="O135" s="361" t="str">
        <f t="shared" si="99"/>
        <v>137</v>
      </c>
      <c r="P135" s="290" t="str">
        <f t="shared" si="83"/>
        <v xml:space="preserve">Senior Project Coordinator </v>
      </c>
      <c r="Q135" s="395">
        <v>94360.365999999995</v>
      </c>
      <c r="R135" s="395">
        <v>99078.383000000002</v>
      </c>
      <c r="S135" s="395">
        <v>104032.304</v>
      </c>
      <c r="T135" s="395">
        <v>109233.91800000001</v>
      </c>
      <c r="U135" s="395">
        <v>114695.61500000001</v>
      </c>
      <c r="W135" s="363" t="str">
        <f t="shared" si="84"/>
        <v>Y</v>
      </c>
      <c r="X135" s="313" t="str">
        <f t="shared" si="84"/>
        <v>52740C</v>
      </c>
      <c r="Y135" s="364" t="str">
        <f t="shared" si="84"/>
        <v>137</v>
      </c>
      <c r="Z135" s="313" t="str">
        <f t="shared" si="84"/>
        <v xml:space="preserve">Senior Project Coordinator </v>
      </c>
      <c r="AA135" s="365">
        <f t="shared" si="100"/>
        <v>45.366</v>
      </c>
      <c r="AB135" s="365">
        <f t="shared" si="101"/>
        <v>47.634</v>
      </c>
      <c r="AC135" s="365">
        <f t="shared" si="102"/>
        <v>50.015999999999998</v>
      </c>
      <c r="AD135" s="365">
        <f t="shared" si="103"/>
        <v>52.516999999999996</v>
      </c>
      <c r="AE135" s="365">
        <f t="shared" si="104"/>
        <v>55.143000000000001</v>
      </c>
    </row>
    <row r="136" spans="1:31">
      <c r="A136" s="368" t="s">
        <v>536</v>
      </c>
      <c r="B136" s="408" t="s">
        <v>535</v>
      </c>
      <c r="C136" s="368">
        <v>6</v>
      </c>
      <c r="D136" s="358" t="s">
        <v>113</v>
      </c>
      <c r="E136" s="368" t="s">
        <v>43</v>
      </c>
      <c r="F136" s="368">
        <v>308</v>
      </c>
      <c r="G136" s="360">
        <f t="shared" ca="1" si="81"/>
        <v>30.033999999999999</v>
      </c>
      <c r="H136" s="360">
        <f t="shared" ca="1" si="81"/>
        <v>31.536999999999999</v>
      </c>
      <c r="I136" s="360">
        <f t="shared" ca="1" si="81"/>
        <v>33.113</v>
      </c>
      <c r="J136" s="360">
        <f t="shared" ca="1" si="81"/>
        <v>34.770000000000003</v>
      </c>
      <c r="K136" s="360">
        <f t="shared" ca="1" si="81"/>
        <v>36.506999999999998</v>
      </c>
      <c r="L136" s="437"/>
      <c r="M136" s="293" t="s">
        <v>588</v>
      </c>
      <c r="N136" s="289" t="str">
        <f t="shared" ref="N136:N149" si="105">A136</f>
        <v>52996C</v>
      </c>
      <c r="O136" s="361" t="str">
        <f t="shared" si="99"/>
        <v>140</v>
      </c>
      <c r="P136" s="290" t="str">
        <f t="shared" ref="P136:P149" si="106">B136</f>
        <v>Service Center Agent</v>
      </c>
      <c r="Q136" s="362" cm="1">
        <f t="array" aca="1" ref="Q136" ca="1">ROUND(IF($M136="Y",VLOOKUP($N136,INDIRECT($N$2),Q$5,0)*INDIRECT($M$3),VLOOKUP($N136,INDIRECT($N$2),Q$5,0)),IF(LEFT($E136,1)="N",3,0))</f>
        <v>30.033999999999999</v>
      </c>
      <c r="R136" s="362" cm="1">
        <f t="array" aca="1" ref="R136" ca="1">ROUND(IF($M136="Y",VLOOKUP($N136,INDIRECT($N$2),R$5,0)*INDIRECT($M$3),VLOOKUP($N136,INDIRECT($N$2),R$5,0)),IF(LEFT($E136,1)="N",3,0))</f>
        <v>31.536999999999999</v>
      </c>
      <c r="S136" s="362" cm="1">
        <f t="array" aca="1" ref="S136" ca="1">ROUND(IF($M136="Y",VLOOKUP($N136,INDIRECT($N$2),S$5,0)*INDIRECT($M$3),VLOOKUP($N136,INDIRECT($N$2),S$5,0)),IF(LEFT($E136,1)="N",3,0))</f>
        <v>33.113</v>
      </c>
      <c r="T136" s="362" cm="1">
        <f t="array" aca="1" ref="T136" ca="1">ROUND(IF($M136="Y",VLOOKUP($N136,INDIRECT($N$2),T$5,0)*INDIRECT($M$3),VLOOKUP($N136,INDIRECT($N$2),T$5,0)),IF(LEFT($E136,1)="N",3,0))</f>
        <v>34.770000000000003</v>
      </c>
      <c r="U136" s="362" cm="1">
        <f t="array" aca="1" ref="U136" ca="1">ROUND(IF($M136="Y",VLOOKUP($N136,INDIRECT($N$2),U$5,0)*INDIRECT($M$3),VLOOKUP($N136,INDIRECT($N$2),U$5,0)),IF(LEFT($E136,1)="N",3,0))</f>
        <v>36.506999999999998</v>
      </c>
      <c r="W136" s="363" t="str">
        <f t="shared" si="84"/>
        <v>Y</v>
      </c>
      <c r="X136" s="313" t="str">
        <f t="shared" si="84"/>
        <v>52996C</v>
      </c>
      <c r="Y136" s="364" t="str">
        <f t="shared" si="84"/>
        <v>140</v>
      </c>
      <c r="Z136" s="313" t="str">
        <f t="shared" si="84"/>
        <v>Service Center Agent</v>
      </c>
      <c r="AA136" s="365">
        <f t="shared" ca="1" si="100"/>
        <v>30.033999999999999</v>
      </c>
      <c r="AB136" s="365">
        <f t="shared" ca="1" si="101"/>
        <v>31.536999999999999</v>
      </c>
      <c r="AC136" s="365">
        <f t="shared" ca="1" si="102"/>
        <v>33.113</v>
      </c>
      <c r="AD136" s="365">
        <f t="shared" ca="1" si="103"/>
        <v>34.770000000000003</v>
      </c>
      <c r="AE136" s="365">
        <f t="shared" ca="1" si="104"/>
        <v>36.506999999999998</v>
      </c>
    </row>
    <row r="137" spans="1:31">
      <c r="A137" s="357" t="s">
        <v>281</v>
      </c>
      <c r="B137" s="407" t="s">
        <v>779</v>
      </c>
      <c r="C137" s="357">
        <v>6</v>
      </c>
      <c r="D137" s="358" t="s">
        <v>282</v>
      </c>
      <c r="E137" s="357" t="s">
        <v>43</v>
      </c>
      <c r="F137" s="357">
        <v>280</v>
      </c>
      <c r="G137" s="360">
        <f t="shared" ref="G137:K149" ca="1" si="107">Q137</f>
        <v>27.763000000000002</v>
      </c>
      <c r="H137" s="360">
        <f t="shared" ca="1" si="107"/>
        <v>29.151</v>
      </c>
      <c r="I137" s="360">
        <f t="shared" ca="1" si="107"/>
        <v>30.606000000000002</v>
      </c>
      <c r="J137" s="360">
        <f t="shared" ca="1" si="107"/>
        <v>32.139000000000003</v>
      </c>
      <c r="K137" s="360">
        <f t="shared" ca="1" si="107"/>
        <v>33.744999999999997</v>
      </c>
      <c r="L137" s="437"/>
      <c r="M137" s="293" t="s">
        <v>588</v>
      </c>
      <c r="N137" s="289" t="str">
        <f t="shared" si="105"/>
        <v>09280C</v>
      </c>
      <c r="O137" s="361" t="str">
        <f t="shared" si="99"/>
        <v>144</v>
      </c>
      <c r="P137" s="290" t="str">
        <f t="shared" si="106"/>
        <v>Solid Waste Aide I</v>
      </c>
      <c r="Q137" s="362" cm="1">
        <f t="array" aca="1" ref="Q137" ca="1">ROUND(IF($M137="Y",VLOOKUP($N137,INDIRECT($N$2),Q$5,0)*INDIRECT($M$3),VLOOKUP($N137,INDIRECT($N$2),Q$5,0)),IF(LEFT($E137,1)="N",3,0))</f>
        <v>27.763000000000002</v>
      </c>
      <c r="R137" s="362" cm="1">
        <f t="array" aca="1" ref="R137" ca="1">ROUND(IF($M137="Y",VLOOKUP($N137,INDIRECT($N$2),R$5,0)*INDIRECT($M$3),VLOOKUP($N137,INDIRECT($N$2),R$5,0)),IF(LEFT($E137,1)="N",3,0))</f>
        <v>29.151</v>
      </c>
      <c r="S137" s="362" cm="1">
        <f t="array" aca="1" ref="S137" ca="1">ROUND(IF($M137="Y",VLOOKUP($N137,INDIRECT($N$2),S$5,0)*INDIRECT($M$3),VLOOKUP($N137,INDIRECT($N$2),S$5,0)),IF(LEFT($E137,1)="N",3,0))</f>
        <v>30.606000000000002</v>
      </c>
      <c r="T137" s="362" cm="1">
        <f t="array" aca="1" ref="T137" ca="1">ROUND(IF($M137="Y",VLOOKUP($N137,INDIRECT($N$2),T$5,0)*INDIRECT($M$3),VLOOKUP($N137,INDIRECT($N$2),T$5,0)),IF(LEFT($E137,1)="N",3,0))</f>
        <v>32.139000000000003</v>
      </c>
      <c r="U137" s="362" cm="1">
        <f t="array" aca="1" ref="U137" ca="1">ROUND(IF($M137="Y",VLOOKUP($N137,INDIRECT($N$2),U$5,0)*INDIRECT($M$3),VLOOKUP($N137,INDIRECT($N$2),U$5,0)),IF(LEFT($E137,1)="N",3,0))</f>
        <v>33.744999999999997</v>
      </c>
      <c r="W137" s="363" t="str">
        <f t="shared" si="84"/>
        <v>Y</v>
      </c>
      <c r="X137" s="313" t="str">
        <f t="shared" si="84"/>
        <v>09280C</v>
      </c>
      <c r="Y137" s="364" t="str">
        <f t="shared" si="84"/>
        <v>144</v>
      </c>
      <c r="Z137" s="313" t="str">
        <f t="shared" si="84"/>
        <v>Solid Waste Aide I</v>
      </c>
      <c r="AA137" s="365">
        <f t="shared" ca="1" si="100"/>
        <v>27.763000000000002</v>
      </c>
      <c r="AB137" s="365">
        <f t="shared" ca="1" si="101"/>
        <v>29.151</v>
      </c>
      <c r="AC137" s="365">
        <f t="shared" ca="1" si="102"/>
        <v>30.606000000000002</v>
      </c>
      <c r="AD137" s="365">
        <f t="shared" ca="1" si="103"/>
        <v>32.139000000000003</v>
      </c>
      <c r="AE137" s="365">
        <f t="shared" ca="1" si="104"/>
        <v>33.744999999999997</v>
      </c>
    </row>
    <row r="138" spans="1:31">
      <c r="A138" s="357" t="s">
        <v>780</v>
      </c>
      <c r="B138" s="407" t="s">
        <v>781</v>
      </c>
      <c r="C138" s="357">
        <v>6</v>
      </c>
      <c r="D138" s="358" t="s">
        <v>705</v>
      </c>
      <c r="E138" s="357" t="s">
        <v>43</v>
      </c>
      <c r="F138" s="357">
        <v>300</v>
      </c>
      <c r="G138" s="360">
        <f t="shared" ref="G138" si="108">Q138</f>
        <v>29.395</v>
      </c>
      <c r="H138" s="360">
        <f t="shared" ref="H138" si="109">R138</f>
        <v>30.861000000000001</v>
      </c>
      <c r="I138" s="360">
        <f t="shared" ref="I138" si="110">S138</f>
        <v>32.406999999999996</v>
      </c>
      <c r="J138" s="360">
        <f t="shared" ref="J138" si="111">T138</f>
        <v>34.026000000000003</v>
      </c>
      <c r="K138" s="360">
        <f t="shared" ref="K138" si="112">U138</f>
        <v>35.728000000000002</v>
      </c>
      <c r="L138" s="437"/>
      <c r="M138" s="293" t="s">
        <v>588</v>
      </c>
      <c r="N138" s="289" t="str">
        <f t="shared" si="105"/>
        <v>53098C</v>
      </c>
      <c r="O138" s="361" t="str">
        <f t="shared" si="99"/>
        <v>210</v>
      </c>
      <c r="P138" s="290" t="str">
        <f t="shared" si="106"/>
        <v>Solid Waste Aide II</v>
      </c>
      <c r="Q138" s="395">
        <v>29.395</v>
      </c>
      <c r="R138" s="395">
        <v>30.861000000000001</v>
      </c>
      <c r="S138" s="395">
        <v>32.406999999999996</v>
      </c>
      <c r="T138" s="395">
        <v>34.026000000000003</v>
      </c>
      <c r="U138" s="395">
        <v>35.728000000000002</v>
      </c>
      <c r="W138" s="363" t="str">
        <f t="shared" ref="W138" si="113">M138</f>
        <v>Y</v>
      </c>
      <c r="X138" s="313" t="str">
        <f t="shared" ref="X138" si="114">N138</f>
        <v>53098C</v>
      </c>
      <c r="Y138" s="364" t="str">
        <f t="shared" ref="Y138" si="115">O138</f>
        <v>210</v>
      </c>
      <c r="Z138" s="313" t="str">
        <f t="shared" ref="Z138" si="116">P138</f>
        <v>Solid Waste Aide II</v>
      </c>
      <c r="AA138" s="365">
        <f t="shared" ref="AA138" si="117">IF(LEFT($E138,1)="N",Q138,ROUNDUP(Q138/2080,3))</f>
        <v>29.395</v>
      </c>
      <c r="AB138" s="365">
        <f t="shared" ref="AB138" si="118">IF(LEFT($E138,1)="N",R138,ROUNDUP(R138/2080,3))</f>
        <v>30.861000000000001</v>
      </c>
      <c r="AC138" s="365">
        <f t="shared" ref="AC138" si="119">IF(LEFT($E138,1)="N",S138,ROUNDUP(S138/2080,3))</f>
        <v>32.406999999999996</v>
      </c>
      <c r="AD138" s="365">
        <f t="shared" ref="AD138" si="120">IF(LEFT($E138,1)="N",T138,ROUNDUP(T138/2080,3))</f>
        <v>34.026000000000003</v>
      </c>
      <c r="AE138" s="365">
        <f t="shared" ref="AE138" si="121">IF(LEFT($E138,1)="N",U138,ROUNDUP(U138/2080,3))</f>
        <v>35.728000000000002</v>
      </c>
    </row>
    <row r="139" spans="1:31">
      <c r="A139" s="357" t="s">
        <v>284</v>
      </c>
      <c r="B139" s="407" t="s">
        <v>285</v>
      </c>
      <c r="C139" s="357">
        <v>8</v>
      </c>
      <c r="D139" s="358" t="s">
        <v>743</v>
      </c>
      <c r="E139" s="357" t="s">
        <v>43</v>
      </c>
      <c r="F139" s="357">
        <v>376</v>
      </c>
      <c r="G139" s="360">
        <f t="shared" ca="1" si="107"/>
        <v>35.767000000000003</v>
      </c>
      <c r="H139" s="360">
        <f t="shared" ca="1" si="107"/>
        <v>37.555</v>
      </c>
      <c r="I139" s="360">
        <f t="shared" ca="1" si="107"/>
        <v>39.433999999999997</v>
      </c>
      <c r="J139" s="360">
        <f t="shared" ca="1" si="107"/>
        <v>41.405999999999999</v>
      </c>
      <c r="K139" s="360">
        <f t="shared" ca="1" si="107"/>
        <v>43.475000000000001</v>
      </c>
      <c r="L139" s="437"/>
      <c r="M139" s="293" t="s">
        <v>588</v>
      </c>
      <c r="N139" s="289" t="str">
        <f t="shared" si="105"/>
        <v>09285C</v>
      </c>
      <c r="O139" s="361" t="str">
        <f t="shared" si="99"/>
        <v>209</v>
      </c>
      <c r="P139" s="290" t="str">
        <f t="shared" si="106"/>
        <v>Space Coordinator Property Services</v>
      </c>
      <c r="Q139" s="362" cm="1">
        <f t="array" aca="1" ref="Q139" ca="1">ROUND(IF($M139="Y",VLOOKUP($N139,INDIRECT($N$2),Q$5,0)*INDIRECT($M$3),VLOOKUP($N139,INDIRECT($N$2),Q$5,0)),IF(LEFT($E139,1)="N",3,0))</f>
        <v>35.767000000000003</v>
      </c>
      <c r="R139" s="362" cm="1">
        <f t="array" aca="1" ref="R139" ca="1">ROUND(IF($M139="Y",VLOOKUP($N139,INDIRECT($N$2),R$5,0)*INDIRECT($M$3),VLOOKUP($N139,INDIRECT($N$2),R$5,0)),IF(LEFT($E139,1)="N",3,0))</f>
        <v>37.555</v>
      </c>
      <c r="S139" s="362" cm="1">
        <f t="array" aca="1" ref="S139" ca="1">ROUND(IF($M139="Y",VLOOKUP($N139,INDIRECT($N$2),S$5,0)*INDIRECT($M$3),VLOOKUP($N139,INDIRECT($N$2),S$5,0)),IF(LEFT($E139,1)="N",3,0))</f>
        <v>39.433999999999997</v>
      </c>
      <c r="T139" s="362" cm="1">
        <f t="array" aca="1" ref="T139" ca="1">ROUND(IF($M139="Y",VLOOKUP($N139,INDIRECT($N$2),T$5,0)*INDIRECT($M$3),VLOOKUP($N139,INDIRECT($N$2),T$5,0)),IF(LEFT($E139,1)="N",3,0))</f>
        <v>41.405999999999999</v>
      </c>
      <c r="U139" s="362" cm="1">
        <f t="array" aca="1" ref="U139" ca="1">ROUND(IF($M139="Y",VLOOKUP($N139,INDIRECT($N$2),U$5,0)*INDIRECT($M$3),VLOOKUP($N139,INDIRECT($N$2),U$5,0)),IF(LEFT($E139,1)="N",3,0))</f>
        <v>43.475000000000001</v>
      </c>
      <c r="W139" s="363" t="str">
        <f t="shared" si="84"/>
        <v>Y</v>
      </c>
      <c r="X139" s="313" t="str">
        <f t="shared" si="84"/>
        <v>09285C</v>
      </c>
      <c r="Y139" s="364" t="str">
        <f t="shared" si="84"/>
        <v>209</v>
      </c>
      <c r="Z139" s="313" t="str">
        <f t="shared" si="84"/>
        <v>Space Coordinator Property Services</v>
      </c>
      <c r="AA139" s="365">
        <f t="shared" ca="1" si="100"/>
        <v>35.767000000000003</v>
      </c>
      <c r="AB139" s="365">
        <f t="shared" ca="1" si="101"/>
        <v>37.555</v>
      </c>
      <c r="AC139" s="365">
        <f t="shared" ca="1" si="102"/>
        <v>39.433999999999997</v>
      </c>
      <c r="AD139" s="365">
        <f t="shared" ca="1" si="103"/>
        <v>41.405999999999999</v>
      </c>
      <c r="AE139" s="365">
        <f t="shared" ca="1" si="104"/>
        <v>43.475000000000001</v>
      </c>
    </row>
    <row r="140" spans="1:31">
      <c r="A140" s="357" t="s">
        <v>556</v>
      </c>
      <c r="B140" s="407" t="s">
        <v>558</v>
      </c>
      <c r="C140" s="357">
        <v>8</v>
      </c>
      <c r="D140" s="358" t="s">
        <v>557</v>
      </c>
      <c r="E140" s="357" t="s">
        <v>21</v>
      </c>
      <c r="F140" s="357">
        <v>370</v>
      </c>
      <c r="G140" s="360">
        <f t="shared" si="107"/>
        <v>72720.960000000006</v>
      </c>
      <c r="H140" s="360">
        <f t="shared" si="107"/>
        <v>76354.720000000001</v>
      </c>
      <c r="I140" s="360">
        <f t="shared" si="107"/>
        <v>80171.51999999999</v>
      </c>
      <c r="J140" s="360">
        <f t="shared" si="107"/>
        <v>84179.68</v>
      </c>
      <c r="K140" s="360">
        <f t="shared" si="107"/>
        <v>88389.599999999991</v>
      </c>
      <c r="L140" s="437"/>
      <c r="M140" s="293" t="s">
        <v>588</v>
      </c>
      <c r="N140" s="289" t="str">
        <f t="shared" si="105"/>
        <v>52974C</v>
      </c>
      <c r="O140" s="418" t="str">
        <f t="shared" si="99"/>
        <v>095</v>
      </c>
      <c r="P140" s="290" t="str">
        <f t="shared" si="106"/>
        <v>Special Service District Coordinator</v>
      </c>
      <c r="Q140" s="395">
        <v>72720.960000000006</v>
      </c>
      <c r="R140" s="395">
        <v>76354.720000000001</v>
      </c>
      <c r="S140" s="395">
        <v>80171.51999999999</v>
      </c>
      <c r="T140" s="395">
        <v>84179.68</v>
      </c>
      <c r="U140" s="395">
        <v>88389.599999999991</v>
      </c>
      <c r="W140" s="363" t="str">
        <f t="shared" si="84"/>
        <v>Y</v>
      </c>
      <c r="X140" s="313" t="str">
        <f t="shared" si="84"/>
        <v>52974C</v>
      </c>
      <c r="Y140" s="364" t="str">
        <f t="shared" si="84"/>
        <v>095</v>
      </c>
      <c r="Z140" s="313" t="str">
        <f t="shared" si="84"/>
        <v>Special Service District Coordinator</v>
      </c>
      <c r="AA140" s="365">
        <f t="shared" si="100"/>
        <v>34.962000000000003</v>
      </c>
      <c r="AB140" s="365">
        <f t="shared" si="101"/>
        <v>36.709000000000003</v>
      </c>
      <c r="AC140" s="365">
        <f t="shared" si="102"/>
        <v>38.543999999999997</v>
      </c>
      <c r="AD140" s="365">
        <f t="shared" si="103"/>
        <v>40.470999999999997</v>
      </c>
      <c r="AE140" s="365">
        <f t="shared" si="104"/>
        <v>42.494999999999997</v>
      </c>
    </row>
    <row r="141" spans="1:31">
      <c r="A141" s="357" t="s">
        <v>286</v>
      </c>
      <c r="B141" s="407" t="s">
        <v>288</v>
      </c>
      <c r="C141" s="357">
        <v>3</v>
      </c>
      <c r="D141" s="358" t="s">
        <v>287</v>
      </c>
      <c r="E141" s="357" t="s">
        <v>43</v>
      </c>
      <c r="F141" s="357">
        <v>178</v>
      </c>
      <c r="G141" s="360">
        <f t="shared" ca="1" si="107"/>
        <v>19.5</v>
      </c>
      <c r="H141" s="360">
        <f t="shared" ca="1" si="107"/>
        <v>20.477</v>
      </c>
      <c r="I141" s="360">
        <f t="shared" ca="1" si="107"/>
        <v>21.501000000000001</v>
      </c>
      <c r="J141" s="360">
        <f t="shared" ca="1" si="107"/>
        <v>22.577000000000002</v>
      </c>
      <c r="K141" s="360">
        <f t="shared" ca="1" si="107"/>
        <v>23.706</v>
      </c>
      <c r="L141" s="437"/>
      <c r="M141" s="293" t="s">
        <v>588</v>
      </c>
      <c r="N141" s="289" t="str">
        <f t="shared" si="105"/>
        <v>09350C</v>
      </c>
      <c r="O141" s="361" t="str">
        <f t="shared" si="99"/>
        <v>011</v>
      </c>
      <c r="P141" s="290" t="str">
        <f t="shared" si="106"/>
        <v xml:space="preserve">Stock Clerk I </v>
      </c>
      <c r="Q141" s="362" cm="1">
        <f t="array" aca="1" ref="Q141" ca="1">ROUND(IF($M141="Y",VLOOKUP($N141,INDIRECT($N$2),Q$5,0)*INDIRECT($M$3),VLOOKUP($N141,INDIRECT($N$2),Q$5,0)),IF(LEFT($E141,1)="N",3,0))</f>
        <v>19.5</v>
      </c>
      <c r="R141" s="362" cm="1">
        <f t="array" aca="1" ref="R141" ca="1">ROUND(IF($M141="Y",VLOOKUP($N141,INDIRECT($N$2),R$5,0)*INDIRECT($M$3),VLOOKUP($N141,INDIRECT($N$2),R$5,0)),IF(LEFT($E141,1)="N",3,0))</f>
        <v>20.477</v>
      </c>
      <c r="S141" s="362" cm="1">
        <f t="array" aca="1" ref="S141" ca="1">ROUND(IF($M141="Y",VLOOKUP($N141,INDIRECT($N$2),S$5,0)*INDIRECT($M$3),VLOOKUP($N141,INDIRECT($N$2),S$5,0)),IF(LEFT($E141,1)="N",3,0))</f>
        <v>21.501000000000001</v>
      </c>
      <c r="T141" s="362" cm="1">
        <f t="array" aca="1" ref="T141" ca="1">ROUND(IF($M141="Y",VLOOKUP($N141,INDIRECT($N$2),T$5,0)*INDIRECT($M$3),VLOOKUP($N141,INDIRECT($N$2),T$5,0)),IF(LEFT($E141,1)="N",3,0))</f>
        <v>22.577000000000002</v>
      </c>
      <c r="U141" s="362" cm="1">
        <f t="array" aca="1" ref="U141" ca="1">ROUND(IF($M141="Y",VLOOKUP($N141,INDIRECT($N$2),U$5,0)*INDIRECT($M$3),VLOOKUP($N141,INDIRECT($N$2),U$5,0)),IF(LEFT($E141,1)="N",3,0))</f>
        <v>23.706</v>
      </c>
      <c r="W141" s="363" t="str">
        <f t="shared" ref="W141:Z149" si="122">M141</f>
        <v>Y</v>
      </c>
      <c r="X141" s="313" t="str">
        <f t="shared" si="122"/>
        <v>09350C</v>
      </c>
      <c r="Y141" s="364" t="str">
        <f t="shared" si="122"/>
        <v>011</v>
      </c>
      <c r="Z141" s="313" t="str">
        <f t="shared" si="122"/>
        <v xml:space="preserve">Stock Clerk I </v>
      </c>
      <c r="AA141" s="365">
        <f t="shared" ca="1" si="100"/>
        <v>19.5</v>
      </c>
      <c r="AB141" s="365">
        <f t="shared" ca="1" si="101"/>
        <v>20.477</v>
      </c>
      <c r="AC141" s="365">
        <f t="shared" ca="1" si="102"/>
        <v>21.501000000000001</v>
      </c>
      <c r="AD141" s="365">
        <f t="shared" ca="1" si="103"/>
        <v>22.577000000000002</v>
      </c>
      <c r="AE141" s="365">
        <f t="shared" ca="1" si="104"/>
        <v>23.706</v>
      </c>
    </row>
    <row r="142" spans="1:31">
      <c r="A142" s="357" t="s">
        <v>289</v>
      </c>
      <c r="B142" s="407" t="s">
        <v>290</v>
      </c>
      <c r="C142" s="357">
        <v>5</v>
      </c>
      <c r="D142" s="358" t="s">
        <v>49</v>
      </c>
      <c r="E142" s="357" t="s">
        <v>43</v>
      </c>
      <c r="F142" s="357">
        <v>235</v>
      </c>
      <c r="G142" s="360">
        <f t="shared" ca="1" si="107"/>
        <v>24.312999999999999</v>
      </c>
      <c r="H142" s="360">
        <f t="shared" ca="1" si="107"/>
        <v>25.527999999999999</v>
      </c>
      <c r="I142" s="360">
        <f t="shared" ca="1" si="107"/>
        <v>26.805</v>
      </c>
      <c r="J142" s="360">
        <f t="shared" ca="1" si="107"/>
        <v>28.145</v>
      </c>
      <c r="K142" s="360">
        <f t="shared" ca="1" si="107"/>
        <v>29.552</v>
      </c>
      <c r="L142" s="437"/>
      <c r="M142" s="293" t="s">
        <v>588</v>
      </c>
      <c r="N142" s="289" t="str">
        <f t="shared" si="105"/>
        <v>09360C</v>
      </c>
      <c r="O142" s="361" t="str">
        <f t="shared" si="99"/>
        <v>040</v>
      </c>
      <c r="P142" s="290" t="str">
        <f t="shared" si="106"/>
        <v xml:space="preserve">Stock Clerk II </v>
      </c>
      <c r="Q142" s="362" cm="1">
        <f t="array" aca="1" ref="Q142" ca="1">ROUND(IF($M142="Y",VLOOKUP($N142,INDIRECT($N$2),Q$5,0)*INDIRECT($M$3),VLOOKUP($N142,INDIRECT($N$2),Q$5,0)),IF(LEFT($E142,1)="N",3,0))</f>
        <v>24.312999999999999</v>
      </c>
      <c r="R142" s="362" cm="1">
        <f t="array" aca="1" ref="R142" ca="1">ROUND(IF($M142="Y",VLOOKUP($N142,INDIRECT($N$2),R$5,0)*INDIRECT($M$3),VLOOKUP($N142,INDIRECT($N$2),R$5,0)),IF(LEFT($E142,1)="N",3,0))</f>
        <v>25.527999999999999</v>
      </c>
      <c r="S142" s="362" cm="1">
        <f t="array" aca="1" ref="S142" ca="1">ROUND(IF($M142="Y",VLOOKUP($N142,INDIRECT($N$2),S$5,0)*INDIRECT($M$3),VLOOKUP($N142,INDIRECT($N$2),S$5,0)),IF(LEFT($E142,1)="N",3,0))</f>
        <v>26.805</v>
      </c>
      <c r="T142" s="362" cm="1">
        <f t="array" aca="1" ref="T142" ca="1">ROUND(IF($M142="Y",VLOOKUP($N142,INDIRECT($N$2),T$5,0)*INDIRECT($M$3),VLOOKUP($N142,INDIRECT($N$2),T$5,0)),IF(LEFT($E142,1)="N",3,0))</f>
        <v>28.145</v>
      </c>
      <c r="U142" s="362" cm="1">
        <f t="array" aca="1" ref="U142" ca="1">ROUND(IF($M142="Y",VLOOKUP($N142,INDIRECT($N$2),U$5,0)*INDIRECT($M$3),VLOOKUP($N142,INDIRECT($N$2),U$5,0)),IF(LEFT($E142,1)="N",3,0))</f>
        <v>29.552</v>
      </c>
      <c r="W142" s="363" t="str">
        <f t="shared" si="122"/>
        <v>Y</v>
      </c>
      <c r="X142" s="313" t="str">
        <f t="shared" si="122"/>
        <v>09360C</v>
      </c>
      <c r="Y142" s="364" t="str">
        <f t="shared" si="122"/>
        <v>040</v>
      </c>
      <c r="Z142" s="313" t="str">
        <f t="shared" si="122"/>
        <v xml:space="preserve">Stock Clerk II </v>
      </c>
      <c r="AA142" s="365">
        <f t="shared" ca="1" si="100"/>
        <v>24.312999999999999</v>
      </c>
      <c r="AB142" s="365">
        <f t="shared" ca="1" si="101"/>
        <v>25.527999999999999</v>
      </c>
      <c r="AC142" s="365">
        <f t="shared" ca="1" si="102"/>
        <v>26.805</v>
      </c>
      <c r="AD142" s="365">
        <f t="shared" ca="1" si="103"/>
        <v>28.145</v>
      </c>
      <c r="AE142" s="365">
        <f t="shared" ca="1" si="104"/>
        <v>29.552</v>
      </c>
    </row>
    <row r="143" spans="1:31">
      <c r="A143" s="357" t="s">
        <v>291</v>
      </c>
      <c r="B143" s="407" t="s">
        <v>293</v>
      </c>
      <c r="C143" s="357">
        <v>6</v>
      </c>
      <c r="D143" s="358" t="s">
        <v>292</v>
      </c>
      <c r="E143" s="357" t="s">
        <v>43</v>
      </c>
      <c r="F143" s="357">
        <v>275</v>
      </c>
      <c r="G143" s="360">
        <f t="shared" ca="1" si="107"/>
        <v>27.760999999999999</v>
      </c>
      <c r="H143" s="360">
        <f t="shared" ca="1" si="107"/>
        <v>29.151</v>
      </c>
      <c r="I143" s="360">
        <f t="shared" ca="1" si="107"/>
        <v>30.606000000000002</v>
      </c>
      <c r="J143" s="360">
        <f t="shared" ca="1" si="107"/>
        <v>32.139000000000003</v>
      </c>
      <c r="K143" s="360">
        <f t="shared" ca="1" si="107"/>
        <v>33.744999999999997</v>
      </c>
      <c r="L143" s="437"/>
      <c r="M143" s="293" t="s">
        <v>588</v>
      </c>
      <c r="N143" s="289" t="str">
        <f t="shared" si="105"/>
        <v>09420C</v>
      </c>
      <c r="O143" s="361" t="str">
        <f t="shared" si="99"/>
        <v>054</v>
      </c>
      <c r="P143" s="290" t="str">
        <f t="shared" si="106"/>
        <v xml:space="preserve">Storekeeper  </v>
      </c>
      <c r="Q143" s="362" cm="1">
        <f t="array" aca="1" ref="Q143" ca="1">ROUND(IF($M143="Y",VLOOKUP($N143,INDIRECT($N$2),Q$5,0)*INDIRECT($M$3),VLOOKUP($N143,INDIRECT($N$2),Q$5,0)),IF(LEFT($E143,1)="N",3,0))</f>
        <v>27.760999999999999</v>
      </c>
      <c r="R143" s="362" cm="1">
        <f t="array" aca="1" ref="R143" ca="1">ROUND(IF($M143="Y",VLOOKUP($N143,INDIRECT($N$2),R$5,0)*INDIRECT($M$3),VLOOKUP($N143,INDIRECT($N$2),R$5,0)),IF(LEFT($E143,1)="N",3,0))</f>
        <v>29.151</v>
      </c>
      <c r="S143" s="362" cm="1">
        <f t="array" aca="1" ref="S143" ca="1">ROUND(IF($M143="Y",VLOOKUP($N143,INDIRECT($N$2),S$5,0)*INDIRECT($M$3),VLOOKUP($N143,INDIRECT($N$2),S$5,0)),IF(LEFT($E143,1)="N",3,0))</f>
        <v>30.606000000000002</v>
      </c>
      <c r="T143" s="362" cm="1">
        <f t="array" aca="1" ref="T143" ca="1">ROUND(IF($M143="Y",VLOOKUP($N143,INDIRECT($N$2),T$5,0)*INDIRECT($M$3),VLOOKUP($N143,INDIRECT($N$2),T$5,0)),IF(LEFT($E143,1)="N",3,0))</f>
        <v>32.139000000000003</v>
      </c>
      <c r="U143" s="362" cm="1">
        <f t="array" aca="1" ref="U143" ca="1">ROUND(IF($M143="Y",VLOOKUP($N143,INDIRECT($N$2),U$5,0)*INDIRECT($M$3),VLOOKUP($N143,INDIRECT($N$2),U$5,0)),IF(LEFT($E143,1)="N",3,0))</f>
        <v>33.744999999999997</v>
      </c>
      <c r="W143" s="363" t="str">
        <f t="shared" si="122"/>
        <v>Y</v>
      </c>
      <c r="X143" s="313" t="str">
        <f t="shared" si="122"/>
        <v>09420C</v>
      </c>
      <c r="Y143" s="364" t="str">
        <f t="shared" si="122"/>
        <v>054</v>
      </c>
      <c r="Z143" s="313" t="str">
        <f t="shared" si="122"/>
        <v xml:space="preserve">Storekeeper  </v>
      </c>
      <c r="AA143" s="365">
        <f t="shared" ca="1" si="100"/>
        <v>27.760999999999999</v>
      </c>
      <c r="AB143" s="365">
        <f t="shared" ca="1" si="101"/>
        <v>29.151</v>
      </c>
      <c r="AC143" s="365">
        <f t="shared" ca="1" si="102"/>
        <v>30.606000000000002</v>
      </c>
      <c r="AD143" s="365">
        <f t="shared" ca="1" si="103"/>
        <v>32.139000000000003</v>
      </c>
      <c r="AE143" s="365">
        <f t="shared" ca="1" si="104"/>
        <v>33.744999999999997</v>
      </c>
    </row>
    <row r="144" spans="1:31">
      <c r="A144" s="357" t="s">
        <v>294</v>
      </c>
      <c r="B144" s="407" t="s">
        <v>295</v>
      </c>
      <c r="C144" s="357">
        <v>6</v>
      </c>
      <c r="D144" s="358" t="s">
        <v>173</v>
      </c>
      <c r="E144" s="357" t="s">
        <v>43</v>
      </c>
      <c r="F144" s="357">
        <v>308</v>
      </c>
      <c r="G144" s="360">
        <f t="shared" ca="1" si="107"/>
        <v>30.033999999999999</v>
      </c>
      <c r="H144" s="360">
        <f t="shared" ca="1" si="107"/>
        <v>31.536999999999999</v>
      </c>
      <c r="I144" s="360">
        <f t="shared" ca="1" si="107"/>
        <v>33.113</v>
      </c>
      <c r="J144" s="360">
        <f t="shared" ca="1" si="107"/>
        <v>34.770000000000003</v>
      </c>
      <c r="K144" s="360">
        <f t="shared" ca="1" si="107"/>
        <v>36.506999999999998</v>
      </c>
      <c r="L144" s="437"/>
      <c r="M144" s="293" t="s">
        <v>588</v>
      </c>
      <c r="N144" s="289" t="str">
        <f t="shared" si="105"/>
        <v>10630C</v>
      </c>
      <c r="O144" s="361" t="str">
        <f t="shared" si="99"/>
        <v>083</v>
      </c>
      <c r="P144" s="290" t="str">
        <f t="shared" si="106"/>
        <v xml:space="preserve">Traffic Systems Operator </v>
      </c>
      <c r="Q144" s="362" cm="1">
        <f t="array" aca="1" ref="Q144" ca="1">ROUND(IF($M144="Y",VLOOKUP($N144,INDIRECT($N$2),Q$5,0)*INDIRECT($M$3),VLOOKUP($N144,INDIRECT($N$2),Q$5,0)),IF(LEFT($E144,1)="N",3,0))</f>
        <v>30.033999999999999</v>
      </c>
      <c r="R144" s="362" cm="1">
        <f t="array" aca="1" ref="R144" ca="1">ROUND(IF($M144="Y",VLOOKUP($N144,INDIRECT($N$2),R$5,0)*INDIRECT($M$3),VLOOKUP($N144,INDIRECT($N$2),R$5,0)),IF(LEFT($E144,1)="N",3,0))</f>
        <v>31.536999999999999</v>
      </c>
      <c r="S144" s="362" cm="1">
        <f t="array" aca="1" ref="S144" ca="1">ROUND(IF($M144="Y",VLOOKUP($N144,INDIRECT($N$2),S$5,0)*INDIRECT($M$3),VLOOKUP($N144,INDIRECT($N$2),S$5,0)),IF(LEFT($E144,1)="N",3,0))</f>
        <v>33.113</v>
      </c>
      <c r="T144" s="362" cm="1">
        <f t="array" aca="1" ref="T144" ca="1">ROUND(IF($M144="Y",VLOOKUP($N144,INDIRECT($N$2),T$5,0)*INDIRECT($M$3),VLOOKUP($N144,INDIRECT($N$2),T$5,0)),IF(LEFT($E144,1)="N",3,0))</f>
        <v>34.770000000000003</v>
      </c>
      <c r="U144" s="362" cm="1">
        <f t="array" aca="1" ref="U144" ca="1">ROUND(IF($M144="Y",VLOOKUP($N144,INDIRECT($N$2),U$5,0)*INDIRECT($M$3),VLOOKUP($N144,INDIRECT($N$2),U$5,0)),IF(LEFT($E144,1)="N",3,0))</f>
        <v>36.506999999999998</v>
      </c>
      <c r="W144" s="363" t="str">
        <f t="shared" si="122"/>
        <v>Y</v>
      </c>
      <c r="X144" s="313" t="str">
        <f t="shared" si="122"/>
        <v>10630C</v>
      </c>
      <c r="Y144" s="364" t="str">
        <f t="shared" si="122"/>
        <v>083</v>
      </c>
      <c r="Z144" s="313" t="str">
        <f t="shared" si="122"/>
        <v xml:space="preserve">Traffic Systems Operator </v>
      </c>
      <c r="AA144" s="365">
        <f t="shared" ca="1" si="100"/>
        <v>30.033999999999999</v>
      </c>
      <c r="AB144" s="365">
        <f t="shared" ca="1" si="101"/>
        <v>31.536999999999999</v>
      </c>
      <c r="AC144" s="365">
        <f t="shared" ca="1" si="102"/>
        <v>33.113</v>
      </c>
      <c r="AD144" s="365">
        <f t="shared" ca="1" si="103"/>
        <v>34.770000000000003</v>
      </c>
      <c r="AE144" s="365">
        <f t="shared" ca="1" si="104"/>
        <v>36.506999999999998</v>
      </c>
    </row>
    <row r="145" spans="1:31">
      <c r="A145" s="357" t="s">
        <v>790</v>
      </c>
      <c r="B145" s="407" t="s">
        <v>789</v>
      </c>
      <c r="C145" s="357">
        <v>6</v>
      </c>
      <c r="D145" s="358" t="s">
        <v>705</v>
      </c>
      <c r="E145" s="357" t="s">
        <v>43</v>
      </c>
      <c r="F145" s="357">
        <v>300</v>
      </c>
      <c r="G145" s="360">
        <f t="shared" ref="G145" si="123">Q145</f>
        <v>29.395</v>
      </c>
      <c r="H145" s="360">
        <f t="shared" ref="H145" si="124">R145</f>
        <v>30.861000000000001</v>
      </c>
      <c r="I145" s="360">
        <f t="shared" ref="I145" si="125">S145</f>
        <v>32.406999999999996</v>
      </c>
      <c r="J145" s="360">
        <f t="shared" ref="J145" si="126">T145</f>
        <v>34.026000000000003</v>
      </c>
      <c r="K145" s="360">
        <f t="shared" ref="K145" si="127">U145</f>
        <v>35.728000000000002</v>
      </c>
      <c r="L145" s="437"/>
      <c r="M145" s="293"/>
      <c r="N145" s="289" t="str">
        <f t="shared" si="105"/>
        <v>53099C</v>
      </c>
      <c r="O145" s="361" t="str">
        <f t="shared" si="99"/>
        <v>210</v>
      </c>
      <c r="P145" s="290" t="str">
        <f t="shared" si="106"/>
        <v>Utility Billing Specialist</v>
      </c>
      <c r="Q145" s="395">
        <v>29.395</v>
      </c>
      <c r="R145" s="395">
        <v>30.861000000000001</v>
      </c>
      <c r="S145" s="395">
        <v>32.406999999999996</v>
      </c>
      <c r="T145" s="395">
        <v>34.026000000000003</v>
      </c>
      <c r="U145" s="395">
        <v>35.728000000000002</v>
      </c>
      <c r="W145" s="363"/>
      <c r="X145" s="313" t="str">
        <f t="shared" si="122"/>
        <v>53099C</v>
      </c>
      <c r="Y145" s="364" t="str">
        <f t="shared" si="122"/>
        <v>210</v>
      </c>
      <c r="Z145" s="313" t="str">
        <f t="shared" si="122"/>
        <v>Utility Billing Specialist</v>
      </c>
      <c r="AA145" s="365"/>
      <c r="AB145" s="365"/>
      <c r="AC145" s="365"/>
      <c r="AD145" s="365"/>
      <c r="AE145" s="365"/>
    </row>
    <row r="146" spans="1:31">
      <c r="A146" s="357" t="s">
        <v>566</v>
      </c>
      <c r="B146" s="407" t="s">
        <v>571</v>
      </c>
      <c r="C146" s="357">
        <v>5</v>
      </c>
      <c r="D146" s="358" t="s">
        <v>46</v>
      </c>
      <c r="E146" s="357" t="s">
        <v>43</v>
      </c>
      <c r="F146" s="357">
        <v>258</v>
      </c>
      <c r="G146" s="360">
        <f t="shared" ca="1" si="107"/>
        <v>26.626999999999999</v>
      </c>
      <c r="H146" s="360">
        <f t="shared" ca="1" si="107"/>
        <v>27.960999999999999</v>
      </c>
      <c r="I146" s="360">
        <f t="shared" ca="1" si="107"/>
        <v>29.356999999999999</v>
      </c>
      <c r="J146" s="360">
        <f t="shared" ca="1" si="107"/>
        <v>30.824999999999999</v>
      </c>
      <c r="K146" s="360">
        <f t="shared" ca="1" si="107"/>
        <v>32.366999999999997</v>
      </c>
      <c r="L146" s="437"/>
      <c r="M146" s="293" t="s">
        <v>588</v>
      </c>
      <c r="N146" s="289" t="str">
        <f t="shared" si="105"/>
        <v>59415C</v>
      </c>
      <c r="O146" s="361" t="str">
        <f t="shared" si="99"/>
        <v>056</v>
      </c>
      <c r="P146" s="290" t="str">
        <f t="shared" si="106"/>
        <v>Vendor Records Specialist</v>
      </c>
      <c r="Q146" s="362" cm="1">
        <f t="array" aca="1" ref="Q146" ca="1">ROUND(IF($M146="Y",VLOOKUP($N146,INDIRECT($N$2),Q$5,0)*INDIRECT($M$3),VLOOKUP($N146,INDIRECT($N$2),Q$5,0)),IF(LEFT($E146,1)="N",3,0))</f>
        <v>26.626999999999999</v>
      </c>
      <c r="R146" s="362" cm="1">
        <f t="array" aca="1" ref="R146" ca="1">ROUND(IF($M146="Y",VLOOKUP($N146,INDIRECT($N$2),R$5,0)*INDIRECT($M$3),VLOOKUP($N146,INDIRECT($N$2),R$5,0)),IF(LEFT($E146,1)="N",3,0))</f>
        <v>27.960999999999999</v>
      </c>
      <c r="S146" s="362" cm="1">
        <f t="array" aca="1" ref="S146" ca="1">ROUND(IF($M146="Y",VLOOKUP($N146,INDIRECT($N$2),S$5,0)*INDIRECT($M$3),VLOOKUP($N146,INDIRECT($N$2),S$5,0)),IF(LEFT($E146,1)="N",3,0))</f>
        <v>29.356999999999999</v>
      </c>
      <c r="T146" s="362" cm="1">
        <f t="array" aca="1" ref="T146" ca="1">ROUND(IF($M146="Y",VLOOKUP($N146,INDIRECT($N$2),T$5,0)*INDIRECT($M$3),VLOOKUP($N146,INDIRECT($N$2),T$5,0)),IF(LEFT($E146,1)="N",3,0))</f>
        <v>30.824999999999999</v>
      </c>
      <c r="U146" s="362" cm="1">
        <f t="array" aca="1" ref="U146" ca="1">ROUND(IF($M146="Y",VLOOKUP($N146,INDIRECT($N$2),U$5,0)*INDIRECT($M$3),VLOOKUP($N146,INDIRECT($N$2),U$5,0)),IF(LEFT($E146,1)="N",3,0))</f>
        <v>32.366999999999997</v>
      </c>
      <c r="W146" s="363" t="str">
        <f t="shared" si="122"/>
        <v>Y</v>
      </c>
      <c r="X146" s="313" t="str">
        <f t="shared" si="122"/>
        <v>59415C</v>
      </c>
      <c r="Y146" s="364" t="str">
        <f t="shared" si="122"/>
        <v>056</v>
      </c>
      <c r="Z146" s="313" t="str">
        <f t="shared" si="122"/>
        <v>Vendor Records Specialist</v>
      </c>
      <c r="AA146" s="365">
        <f t="shared" ca="1" si="100"/>
        <v>26.626999999999999</v>
      </c>
      <c r="AB146" s="365">
        <f t="shared" ca="1" si="101"/>
        <v>27.960999999999999</v>
      </c>
      <c r="AC146" s="365">
        <f t="shared" ca="1" si="102"/>
        <v>29.356999999999999</v>
      </c>
      <c r="AD146" s="365">
        <f t="shared" ca="1" si="103"/>
        <v>30.824999999999999</v>
      </c>
      <c r="AE146" s="365">
        <f t="shared" ca="1" si="104"/>
        <v>32.366999999999997</v>
      </c>
    </row>
    <row r="147" spans="1:31">
      <c r="A147" s="357" t="s">
        <v>296</v>
      </c>
      <c r="B147" s="407" t="s">
        <v>316</v>
      </c>
      <c r="C147" s="357">
        <v>6</v>
      </c>
      <c r="D147" s="373" t="s">
        <v>543</v>
      </c>
      <c r="E147" s="357" t="s">
        <v>43</v>
      </c>
      <c r="F147" s="357">
        <v>288</v>
      </c>
      <c r="G147" s="360">
        <f t="shared" ca="1" si="107"/>
        <v>28.89</v>
      </c>
      <c r="H147" s="360">
        <f t="shared" ca="1" si="107"/>
        <v>30.332999999999998</v>
      </c>
      <c r="I147" s="360">
        <f t="shared" ca="1" si="107"/>
        <v>31.85</v>
      </c>
      <c r="J147" s="360">
        <f t="shared" ca="1" si="107"/>
        <v>33.442999999999998</v>
      </c>
      <c r="K147" s="360">
        <f t="shared" ca="1" si="107"/>
        <v>35.113999999999997</v>
      </c>
      <c r="L147" s="437"/>
      <c r="M147" s="293" t="s">
        <v>588</v>
      </c>
      <c r="N147" s="289" t="str">
        <f t="shared" si="105"/>
        <v>10796C</v>
      </c>
      <c r="O147" s="361" t="str">
        <f t="shared" si="99"/>
        <v>161</v>
      </c>
      <c r="P147" s="290" t="str">
        <f t="shared" si="106"/>
        <v>Veterinary Care Technician</v>
      </c>
      <c r="Q147" s="362" cm="1">
        <f t="array" aca="1" ref="Q147" ca="1">ROUND(IF($M147="Y",VLOOKUP($N147,INDIRECT($N$2),Q$5,0)*INDIRECT($M$3),VLOOKUP($N147,INDIRECT($N$2),Q$5,0)),IF(LEFT($E147,1)="N",3,0))</f>
        <v>28.89</v>
      </c>
      <c r="R147" s="362" cm="1">
        <f t="array" aca="1" ref="R147" ca="1">ROUND(IF($M147="Y",VLOOKUP($N147,INDIRECT($N$2),R$5,0)*INDIRECT($M$3),VLOOKUP($N147,INDIRECT($N$2),R$5,0)),IF(LEFT($E147,1)="N",3,0))</f>
        <v>30.332999999999998</v>
      </c>
      <c r="S147" s="362" cm="1">
        <f t="array" aca="1" ref="S147" ca="1">ROUND(IF($M147="Y",VLOOKUP($N147,INDIRECT($N$2),S$5,0)*INDIRECT($M$3),VLOOKUP($N147,INDIRECT($N$2),S$5,0)),IF(LEFT($E147,1)="N",3,0))</f>
        <v>31.85</v>
      </c>
      <c r="T147" s="362" cm="1">
        <f t="array" aca="1" ref="T147" ca="1">ROUND(IF($M147="Y",VLOOKUP($N147,INDIRECT($N$2),T$5,0)*INDIRECT($M$3),VLOOKUP($N147,INDIRECT($N$2),T$5,0)),IF(LEFT($E147,1)="N",3,0))</f>
        <v>33.442999999999998</v>
      </c>
      <c r="U147" s="362" cm="1">
        <f t="array" aca="1" ref="U147" ca="1">ROUND(IF($M147="Y",VLOOKUP($N147,INDIRECT($N$2),U$5,0)*INDIRECT($M$3),VLOOKUP($N147,INDIRECT($N$2),U$5,0)),IF(LEFT($E147,1)="N",3,0))</f>
        <v>35.113999999999997</v>
      </c>
      <c r="W147" s="363" t="str">
        <f t="shared" si="122"/>
        <v>Y</v>
      </c>
      <c r="X147" s="313" t="str">
        <f t="shared" si="122"/>
        <v>10796C</v>
      </c>
      <c r="Y147" s="364" t="str">
        <f t="shared" si="122"/>
        <v>161</v>
      </c>
      <c r="Z147" s="313" t="str">
        <f t="shared" si="122"/>
        <v>Veterinary Care Technician</v>
      </c>
      <c r="AA147" s="365">
        <f t="shared" ca="1" si="100"/>
        <v>28.89</v>
      </c>
      <c r="AB147" s="365">
        <f t="shared" ca="1" si="101"/>
        <v>30.332999999999998</v>
      </c>
      <c r="AC147" s="365">
        <f t="shared" ca="1" si="102"/>
        <v>31.85</v>
      </c>
      <c r="AD147" s="365">
        <f t="shared" ca="1" si="103"/>
        <v>33.442999999999998</v>
      </c>
      <c r="AE147" s="365">
        <f t="shared" ca="1" si="104"/>
        <v>35.113999999999997</v>
      </c>
    </row>
    <row r="148" spans="1:31">
      <c r="A148" s="357" t="s">
        <v>720</v>
      </c>
      <c r="B148" s="407" t="s">
        <v>510</v>
      </c>
      <c r="C148" s="357">
        <v>8</v>
      </c>
      <c r="D148" s="373" t="s">
        <v>749</v>
      </c>
      <c r="E148" s="357" t="s">
        <v>21</v>
      </c>
      <c r="F148" s="357">
        <v>400</v>
      </c>
      <c r="G148" s="360">
        <f t="shared" ca="1" si="107"/>
        <v>77528</v>
      </c>
      <c r="H148" s="360">
        <f t="shared" ca="1" si="107"/>
        <v>81403</v>
      </c>
      <c r="I148" s="360">
        <f t="shared" ca="1" si="107"/>
        <v>85475</v>
      </c>
      <c r="J148" s="360">
        <f t="shared" ca="1" si="107"/>
        <v>89748</v>
      </c>
      <c r="K148" s="360">
        <f t="shared" ca="1" si="107"/>
        <v>94235</v>
      </c>
      <c r="L148" s="437"/>
      <c r="M148" s="293" t="s">
        <v>588</v>
      </c>
      <c r="N148" s="289" t="str">
        <f t="shared" si="105"/>
        <v>52956C</v>
      </c>
      <c r="O148" s="361" t="str">
        <f t="shared" si="99"/>
        <v>164</v>
      </c>
      <c r="P148" s="290" t="str">
        <f t="shared" si="106"/>
        <v>Visual Communications Management Coord</v>
      </c>
      <c r="Q148" s="362" cm="1">
        <f t="array" aca="1" ref="Q148" ca="1">ROUND(IF($M148="Y",VLOOKUP($N148,INDIRECT($N$2),Q$5,0)*INDIRECT($M$3),VLOOKUP($N148,INDIRECT($N$2),Q$5,0)),IF(LEFT($E148,1)="N",3,0))</f>
        <v>77528</v>
      </c>
      <c r="R148" s="362" cm="1">
        <f t="array" aca="1" ref="R148" ca="1">ROUND(IF($M148="Y",VLOOKUP($N148,INDIRECT($N$2),R$5,0)*INDIRECT($M$3),VLOOKUP($N148,INDIRECT($N$2),R$5,0)),IF(LEFT($E148,1)="N",3,0))</f>
        <v>81403</v>
      </c>
      <c r="S148" s="362" cm="1">
        <f t="array" aca="1" ref="S148" ca="1">ROUND(IF($M148="Y",VLOOKUP($N148,INDIRECT($N$2),S$5,0)*INDIRECT($M$3),VLOOKUP($N148,INDIRECT($N$2),S$5,0)),IF(LEFT($E148,1)="N",3,0))</f>
        <v>85475</v>
      </c>
      <c r="T148" s="362" cm="1">
        <f t="array" aca="1" ref="T148" ca="1">ROUND(IF($M148="Y",VLOOKUP($N148,INDIRECT($N$2),T$5,0)*INDIRECT($M$3),VLOOKUP($N148,INDIRECT($N$2),T$5,0)),IF(LEFT($E148,1)="N",3,0))</f>
        <v>89748</v>
      </c>
      <c r="U148" s="362" cm="1">
        <f t="array" aca="1" ref="U148" ca="1">ROUND(IF($M148="Y",VLOOKUP($N148,INDIRECT($N$2),U$5,0)*INDIRECT($M$3),VLOOKUP($N148,INDIRECT($N$2),U$5,0)),IF(LEFT($E148,1)="N",3,0))</f>
        <v>94235</v>
      </c>
      <c r="W148" s="363" t="str">
        <f t="shared" si="122"/>
        <v>Y</v>
      </c>
      <c r="X148" s="313" t="str">
        <f t="shared" si="122"/>
        <v>52956C</v>
      </c>
      <c r="Y148" s="364" t="str">
        <f t="shared" si="122"/>
        <v>164</v>
      </c>
      <c r="Z148" s="313" t="str">
        <f t="shared" si="122"/>
        <v>Visual Communications Management Coord</v>
      </c>
      <c r="AA148" s="365">
        <f t="shared" ca="1" si="100"/>
        <v>37.274000000000001</v>
      </c>
      <c r="AB148" s="365">
        <f t="shared" ca="1" si="101"/>
        <v>39.137</v>
      </c>
      <c r="AC148" s="365">
        <f t="shared" ca="1" si="102"/>
        <v>41.094000000000001</v>
      </c>
      <c r="AD148" s="365">
        <f t="shared" ca="1" si="103"/>
        <v>43.149000000000001</v>
      </c>
      <c r="AE148" s="365">
        <f t="shared" ca="1" si="104"/>
        <v>45.305999999999997</v>
      </c>
    </row>
    <row r="149" spans="1:31">
      <c r="A149" s="357" t="s">
        <v>327</v>
      </c>
      <c r="B149" s="407" t="s">
        <v>318</v>
      </c>
      <c r="C149" s="357">
        <v>6</v>
      </c>
      <c r="D149" s="373" t="s">
        <v>745</v>
      </c>
      <c r="E149" s="357" t="s">
        <v>43</v>
      </c>
      <c r="F149" s="357">
        <v>303</v>
      </c>
      <c r="G149" s="360">
        <f t="shared" ca="1" si="107"/>
        <v>30.033999999999999</v>
      </c>
      <c r="H149" s="360">
        <f t="shared" ca="1" si="107"/>
        <v>31.536999999999999</v>
      </c>
      <c r="I149" s="360">
        <f t="shared" ca="1" si="107"/>
        <v>33.113</v>
      </c>
      <c r="J149" s="360">
        <f t="shared" ca="1" si="107"/>
        <v>34.770000000000003</v>
      </c>
      <c r="K149" s="360">
        <f t="shared" ca="1" si="107"/>
        <v>36.506999999999998</v>
      </c>
      <c r="L149" s="437"/>
      <c r="M149" s="293" t="s">
        <v>588</v>
      </c>
      <c r="N149" s="289" t="str">
        <f t="shared" si="105"/>
        <v>10902C</v>
      </c>
      <c r="O149" s="361" t="str">
        <f t="shared" si="99"/>
        <v>163</v>
      </c>
      <c r="P149" s="290" t="str">
        <f t="shared" si="106"/>
        <v>Water Quality Technician</v>
      </c>
      <c r="Q149" s="362" cm="1">
        <f t="array" aca="1" ref="Q149" ca="1">ROUND(IF($M149="Y",VLOOKUP($N149,INDIRECT($N$2),Q$5,0)*INDIRECT($M$3),VLOOKUP($N149,INDIRECT($N$2),Q$5,0)),IF(LEFT($E149,1)="N",3,0))</f>
        <v>30.033999999999999</v>
      </c>
      <c r="R149" s="362" cm="1">
        <f t="array" aca="1" ref="R149" ca="1">ROUND(IF($M149="Y",VLOOKUP($N149,INDIRECT($N$2),R$5,0)*INDIRECT($M$3),VLOOKUP($N149,INDIRECT($N$2),R$5,0)),IF(LEFT($E149,1)="N",3,0))</f>
        <v>31.536999999999999</v>
      </c>
      <c r="S149" s="362" cm="1">
        <f t="array" aca="1" ref="S149" ca="1">ROUND(IF($M149="Y",VLOOKUP($N149,INDIRECT($N$2),S$5,0)*INDIRECT($M$3),VLOOKUP($N149,INDIRECT($N$2),S$5,0)),IF(LEFT($E149,1)="N",3,0))</f>
        <v>33.113</v>
      </c>
      <c r="T149" s="362" cm="1">
        <f t="array" aca="1" ref="T149" ca="1">ROUND(IF($M149="Y",VLOOKUP($N149,INDIRECT($N$2),T$5,0)*INDIRECT($M$3),VLOOKUP($N149,INDIRECT($N$2),T$5,0)),IF(LEFT($E149,1)="N",3,0))</f>
        <v>34.770000000000003</v>
      </c>
      <c r="U149" s="362" cm="1">
        <f t="array" aca="1" ref="U149" ca="1">ROUND(IF($M149="Y",VLOOKUP($N149,INDIRECT($N$2),U$5,0)*INDIRECT($M$3),VLOOKUP($N149,INDIRECT($N$2),U$5,0)),IF(LEFT($E149,1)="N",3,0))</f>
        <v>36.506999999999998</v>
      </c>
      <c r="W149" s="363" t="str">
        <f t="shared" si="122"/>
        <v>Y</v>
      </c>
      <c r="X149" s="313" t="str">
        <f t="shared" si="122"/>
        <v>10902C</v>
      </c>
      <c r="Y149" s="364" t="str">
        <f t="shared" si="122"/>
        <v>163</v>
      </c>
      <c r="Z149" s="313" t="str">
        <f t="shared" si="122"/>
        <v>Water Quality Technician</v>
      </c>
      <c r="AA149" s="365">
        <f t="shared" ca="1" si="100"/>
        <v>30.033999999999999</v>
      </c>
      <c r="AB149" s="365">
        <f t="shared" ca="1" si="101"/>
        <v>31.536999999999999</v>
      </c>
      <c r="AC149" s="365">
        <f t="shared" ca="1" si="102"/>
        <v>33.113</v>
      </c>
      <c r="AD149" s="365">
        <f t="shared" ca="1" si="103"/>
        <v>34.770000000000003</v>
      </c>
      <c r="AE149" s="365">
        <f t="shared" ca="1" si="104"/>
        <v>36.506999999999998</v>
      </c>
    </row>
    <row r="150" spans="1:31">
      <c r="A150" s="239"/>
      <c r="B150" s="253"/>
      <c r="C150" s="239"/>
      <c r="D150" s="433"/>
      <c r="E150" s="239"/>
      <c r="F150" s="239"/>
      <c r="G150" s="244"/>
      <c r="H150" s="244"/>
      <c r="I150" s="244"/>
      <c r="J150" s="244"/>
      <c r="K150" s="244"/>
      <c r="L150" s="244"/>
      <c r="M150" s="293"/>
    </row>
    <row r="151" spans="1:31">
      <c r="A151" s="238" t="s">
        <v>463</v>
      </c>
      <c r="B151" s="253"/>
      <c r="C151" s="240"/>
      <c r="D151" s="433"/>
      <c r="E151" s="239"/>
      <c r="F151" s="240"/>
      <c r="G151" s="244"/>
      <c r="H151" s="244"/>
      <c r="I151" s="244"/>
      <c r="J151" s="244"/>
      <c r="K151" s="244"/>
      <c r="L151" s="244"/>
      <c r="M151" s="293"/>
    </row>
    <row r="152" spans="1:31">
      <c r="A152" s="241" t="s">
        <v>479</v>
      </c>
      <c r="B152" s="253"/>
      <c r="C152" s="240"/>
      <c r="D152" s="433"/>
      <c r="E152" s="239"/>
      <c r="F152" s="240"/>
      <c r="G152" s="245"/>
      <c r="H152" s="245" t="s">
        <v>485</v>
      </c>
      <c r="I152" s="245"/>
      <c r="J152" s="245"/>
      <c r="K152" s="245"/>
      <c r="L152" s="245"/>
    </row>
    <row r="153" spans="1:31">
      <c r="A153" s="239"/>
      <c r="B153" s="254" t="s">
        <v>299</v>
      </c>
      <c r="C153" s="243"/>
      <c r="D153" s="434"/>
      <c r="E153" s="239"/>
      <c r="F153" s="240"/>
      <c r="G153" s="245"/>
      <c r="H153" s="245"/>
      <c r="I153" s="245"/>
      <c r="J153" s="245"/>
      <c r="K153" s="245"/>
      <c r="L153" s="245"/>
      <c r="N153" s="293" t="s">
        <v>589</v>
      </c>
      <c r="X153" s="313" t="str">
        <f>N153</f>
        <v>Longevity</v>
      </c>
    </row>
    <row r="154" spans="1:31">
      <c r="A154" s="244"/>
      <c r="B154" s="244">
        <f>Q154</f>
        <v>737</v>
      </c>
      <c r="C154" s="240" t="s">
        <v>300</v>
      </c>
      <c r="D154" s="433"/>
      <c r="E154" s="239"/>
      <c r="F154" s="240"/>
      <c r="G154" s="245"/>
      <c r="H154" s="245"/>
      <c r="I154" s="245"/>
      <c r="J154" s="245"/>
      <c r="K154" s="245"/>
      <c r="L154" s="245"/>
      <c r="M154" s="289" t="s">
        <v>588</v>
      </c>
      <c r="N154" s="293" t="s">
        <v>590</v>
      </c>
      <c r="Q154" s="362">
        <v>737</v>
      </c>
      <c r="W154" s="375" t="str">
        <f>M154</f>
        <v>Y</v>
      </c>
      <c r="X154" s="375" t="str">
        <f t="shared" ref="X154:AA157" si="128">N154</f>
        <v>10thEx</v>
      </c>
      <c r="Y154" s="375"/>
      <c r="Z154" s="375"/>
      <c r="AA154" s="376">
        <f t="shared" si="128"/>
        <v>737</v>
      </c>
    </row>
    <row r="155" spans="1:31">
      <c r="A155" s="244"/>
      <c r="B155" s="244">
        <f t="shared" ref="B155:B157" si="129">Q155</f>
        <v>947</v>
      </c>
      <c r="C155" s="240" t="s">
        <v>301</v>
      </c>
      <c r="D155" s="433"/>
      <c r="E155" s="239"/>
      <c r="F155" s="240"/>
      <c r="G155" s="245"/>
      <c r="H155" s="245"/>
      <c r="I155" s="245"/>
      <c r="J155" s="245"/>
      <c r="K155" s="245"/>
      <c r="L155" s="245"/>
      <c r="M155" s="289" t="s">
        <v>588</v>
      </c>
      <c r="N155" s="293" t="s">
        <v>591</v>
      </c>
      <c r="Q155" s="362">
        <v>947</v>
      </c>
      <c r="W155" s="375" t="str">
        <f t="shared" ref="W155:W157" si="130">M155</f>
        <v>Y</v>
      </c>
      <c r="X155" s="375" t="str">
        <f t="shared" si="128"/>
        <v>15thEx</v>
      </c>
      <c r="Y155" s="375"/>
      <c r="Z155" s="375"/>
      <c r="AA155" s="376">
        <f t="shared" si="128"/>
        <v>947</v>
      </c>
    </row>
    <row r="156" spans="1:31">
      <c r="A156" s="244"/>
      <c r="B156" s="244">
        <f t="shared" si="129"/>
        <v>1157</v>
      </c>
      <c r="C156" s="240" t="s">
        <v>302</v>
      </c>
      <c r="D156" s="433"/>
      <c r="E156" s="239"/>
      <c r="F156" s="240"/>
      <c r="G156" s="245"/>
      <c r="H156" s="245"/>
      <c r="I156" s="245"/>
      <c r="J156" s="245"/>
      <c r="K156" s="245"/>
      <c r="L156" s="245"/>
      <c r="M156" s="289" t="s">
        <v>588</v>
      </c>
      <c r="N156" s="293" t="s">
        <v>592</v>
      </c>
      <c r="Q156" s="362">
        <v>1157</v>
      </c>
      <c r="W156" s="375" t="str">
        <f t="shared" si="130"/>
        <v>Y</v>
      </c>
      <c r="X156" s="375" t="str">
        <f t="shared" si="128"/>
        <v>20thEx</v>
      </c>
      <c r="Y156" s="375"/>
      <c r="Z156" s="375"/>
      <c r="AA156" s="376">
        <f t="shared" si="128"/>
        <v>1157</v>
      </c>
    </row>
    <row r="157" spans="1:31">
      <c r="A157" s="244"/>
      <c r="B157" s="244">
        <f t="shared" si="129"/>
        <v>1366</v>
      </c>
      <c r="C157" s="240" t="s">
        <v>303</v>
      </c>
      <c r="D157" s="433"/>
      <c r="E157" s="239"/>
      <c r="F157" s="240"/>
      <c r="G157" s="245"/>
      <c r="H157" s="245"/>
      <c r="I157" s="245"/>
      <c r="J157" s="245"/>
      <c r="K157" s="245"/>
      <c r="L157" s="245"/>
      <c r="M157" s="289" t="s">
        <v>588</v>
      </c>
      <c r="N157" s="293" t="s">
        <v>593</v>
      </c>
      <c r="Q157" s="362">
        <v>1366</v>
      </c>
      <c r="W157" s="375" t="str">
        <f t="shared" si="130"/>
        <v>Y</v>
      </c>
      <c r="X157" s="375" t="str">
        <f t="shared" si="128"/>
        <v>25thEx</v>
      </c>
      <c r="Y157" s="375"/>
      <c r="Z157" s="375"/>
      <c r="AA157" s="376">
        <f t="shared" si="128"/>
        <v>1366</v>
      </c>
    </row>
    <row r="158" spans="1:31">
      <c r="A158" s="239"/>
      <c r="B158" s="253"/>
      <c r="C158" s="240"/>
      <c r="D158" s="433"/>
      <c r="E158" s="239"/>
      <c r="F158" s="240"/>
      <c r="G158" s="245"/>
      <c r="H158" s="245"/>
      <c r="I158" s="245"/>
      <c r="J158" s="245"/>
      <c r="K158" s="245"/>
      <c r="L158" s="245"/>
      <c r="N158" s="293"/>
    </row>
    <row r="159" spans="1:31">
      <c r="A159" s="239"/>
      <c r="B159" s="254" t="s">
        <v>304</v>
      </c>
      <c r="C159" s="243"/>
      <c r="D159" s="434"/>
      <c r="E159" s="239"/>
      <c r="F159" s="240"/>
      <c r="G159" s="245"/>
      <c r="H159" s="245"/>
      <c r="I159" s="245"/>
      <c r="J159" s="245"/>
      <c r="K159" s="245"/>
      <c r="L159" s="245"/>
      <c r="N159" s="293"/>
      <c r="P159" s="290">
        <v>0</v>
      </c>
      <c r="Q159" s="289">
        <v>0</v>
      </c>
      <c r="W159" s="375"/>
      <c r="X159" s="375"/>
      <c r="Y159" s="375"/>
      <c r="Z159" s="375"/>
      <c r="AA159" s="376"/>
    </row>
    <row r="160" spans="1:31">
      <c r="A160" s="239"/>
      <c r="B160" s="249">
        <f t="shared" ref="B160:B163" si="131">Q160</f>
        <v>0.35499999999999998</v>
      </c>
      <c r="C160" s="240" t="s">
        <v>305</v>
      </c>
      <c r="D160" s="433"/>
      <c r="E160" s="239"/>
      <c r="F160" s="240"/>
      <c r="G160" s="245"/>
      <c r="H160" s="245"/>
      <c r="I160" s="245"/>
      <c r="J160" s="245"/>
      <c r="K160" s="245"/>
      <c r="L160" s="245"/>
      <c r="M160" s="289" t="s">
        <v>588</v>
      </c>
      <c r="N160" s="293" t="s">
        <v>594</v>
      </c>
      <c r="P160" s="290">
        <v>10</v>
      </c>
      <c r="Q160" s="362">
        <v>0.35499999999999998</v>
      </c>
      <c r="W160" s="375" t="str">
        <f>M160</f>
        <v>Y</v>
      </c>
      <c r="X160" s="375" t="str">
        <f t="shared" ref="X160:X163" si="132">N160</f>
        <v>10thNEx</v>
      </c>
      <c r="Y160" s="375"/>
      <c r="Z160" s="375"/>
      <c r="AA160" s="377">
        <f t="shared" ref="AA160:AA163" si="133">Q160</f>
        <v>0.35499999999999998</v>
      </c>
    </row>
    <row r="161" spans="1:31">
      <c r="A161" s="239"/>
      <c r="B161" s="249">
        <f t="shared" si="131"/>
        <v>0.45400000000000001</v>
      </c>
      <c r="C161" s="240" t="s">
        <v>306</v>
      </c>
      <c r="D161" s="433"/>
      <c r="E161" s="239"/>
      <c r="F161" s="240"/>
      <c r="G161" s="245"/>
      <c r="H161" s="245"/>
      <c r="I161" s="245"/>
      <c r="J161" s="245"/>
      <c r="K161" s="245"/>
      <c r="L161" s="245"/>
      <c r="M161" s="289" t="s">
        <v>588</v>
      </c>
      <c r="N161" s="293" t="s">
        <v>595</v>
      </c>
      <c r="P161" s="290">
        <v>15</v>
      </c>
      <c r="Q161" s="362">
        <v>0.45400000000000001</v>
      </c>
      <c r="W161" s="375" t="str">
        <f t="shared" ref="W161:W163" si="134">M161</f>
        <v>Y</v>
      </c>
      <c r="X161" s="375" t="str">
        <f t="shared" si="132"/>
        <v>15thNEx</v>
      </c>
      <c r="Y161" s="375"/>
      <c r="Z161" s="375"/>
      <c r="AA161" s="377">
        <f t="shared" si="133"/>
        <v>0.45400000000000001</v>
      </c>
    </row>
    <row r="162" spans="1:31">
      <c r="A162" s="239"/>
      <c r="B162" s="249">
        <f t="shared" si="131"/>
        <v>0.55600000000000005</v>
      </c>
      <c r="C162" s="240" t="s">
        <v>307</v>
      </c>
      <c r="D162" s="433"/>
      <c r="E162" s="239"/>
      <c r="F162" s="240"/>
      <c r="G162" s="245"/>
      <c r="H162" s="245"/>
      <c r="I162" s="245"/>
      <c r="J162" s="245"/>
      <c r="K162" s="245"/>
      <c r="L162" s="245"/>
      <c r="M162" s="289" t="s">
        <v>588</v>
      </c>
      <c r="N162" s="293" t="s">
        <v>596</v>
      </c>
      <c r="P162" s="290">
        <v>20</v>
      </c>
      <c r="Q162" s="362">
        <v>0.55600000000000005</v>
      </c>
      <c r="W162" s="375" t="str">
        <f t="shared" si="134"/>
        <v>Y</v>
      </c>
      <c r="X162" s="375" t="str">
        <f t="shared" si="132"/>
        <v>20thNEx</v>
      </c>
      <c r="Y162" s="375"/>
      <c r="Z162" s="375"/>
      <c r="AA162" s="377">
        <f t="shared" si="133"/>
        <v>0.55600000000000005</v>
      </c>
    </row>
    <row r="163" spans="1:31" s="207" customFormat="1">
      <c r="A163" s="239"/>
      <c r="B163" s="249">
        <f t="shared" si="131"/>
        <v>0.65900000000000003</v>
      </c>
      <c r="C163" s="240" t="s">
        <v>308</v>
      </c>
      <c r="D163" s="433"/>
      <c r="E163" s="239"/>
      <c r="F163" s="240"/>
      <c r="G163" s="245"/>
      <c r="H163" s="245"/>
      <c r="I163" s="245"/>
      <c r="J163" s="245"/>
      <c r="K163" s="245"/>
      <c r="L163" s="245"/>
      <c r="M163" s="289" t="s">
        <v>588</v>
      </c>
      <c r="N163" s="293" t="s">
        <v>597</v>
      </c>
      <c r="O163" s="288"/>
      <c r="P163" s="426">
        <v>25</v>
      </c>
      <c r="Q163" s="362">
        <v>0.65900000000000003</v>
      </c>
      <c r="R163" s="288"/>
      <c r="S163" s="288"/>
      <c r="T163" s="288"/>
      <c r="U163" s="288"/>
      <c r="W163" s="375" t="str">
        <f t="shared" si="134"/>
        <v>Y</v>
      </c>
      <c r="X163" s="375" t="str">
        <f t="shared" si="132"/>
        <v>25thNEx</v>
      </c>
      <c r="Y163" s="375"/>
      <c r="Z163" s="375"/>
      <c r="AA163" s="377">
        <f t="shared" si="133"/>
        <v>0.65900000000000003</v>
      </c>
      <c r="AB163" s="312"/>
      <c r="AC163" s="312"/>
      <c r="AD163" s="312"/>
      <c r="AE163" s="312"/>
    </row>
    <row r="164" spans="1:31" s="207" customFormat="1">
      <c r="A164" s="378"/>
      <c r="B164" s="253"/>
      <c r="C164" s="240"/>
      <c r="D164" s="433"/>
      <c r="E164" s="239"/>
      <c r="F164" s="240"/>
      <c r="G164" s="245"/>
      <c r="H164" s="245"/>
      <c r="I164" s="245"/>
      <c r="J164" s="245"/>
      <c r="K164" s="245"/>
      <c r="L164" s="245"/>
      <c r="M164" s="292"/>
      <c r="N164" s="288"/>
      <c r="O164" s="288"/>
      <c r="P164" s="288"/>
      <c r="Q164" s="288"/>
      <c r="R164" s="288"/>
      <c r="S164" s="288"/>
      <c r="T164" s="288"/>
      <c r="U164" s="288"/>
      <c r="W164" s="312"/>
      <c r="X164" s="312"/>
      <c r="Y164" s="312"/>
      <c r="Z164" s="312"/>
      <c r="AA164" s="312"/>
      <c r="AB164" s="312"/>
      <c r="AC164" s="312"/>
      <c r="AD164" s="312"/>
      <c r="AE164" s="312"/>
    </row>
    <row r="165" spans="1:31" s="207" customFormat="1">
      <c r="A165" s="238" t="s">
        <v>309</v>
      </c>
      <c r="B165" s="253"/>
      <c r="C165" s="240"/>
      <c r="D165" s="433"/>
      <c r="E165" s="239"/>
      <c r="F165" s="240"/>
      <c r="G165" s="245"/>
      <c r="H165" s="245"/>
      <c r="I165" s="245"/>
      <c r="J165" s="245"/>
      <c r="K165" s="245"/>
      <c r="L165" s="245"/>
      <c r="M165" s="292"/>
      <c r="N165" s="288"/>
      <c r="O165" s="288"/>
      <c r="P165" s="288"/>
      <c r="Q165" s="288"/>
      <c r="R165" s="288"/>
      <c r="S165" s="288"/>
      <c r="T165" s="288"/>
      <c r="U165" s="288"/>
      <c r="W165" s="312"/>
      <c r="X165" s="312"/>
      <c r="Y165" s="312"/>
      <c r="Z165" s="312"/>
      <c r="AA165" s="312"/>
      <c r="AB165" s="312"/>
      <c r="AC165" s="312"/>
      <c r="AD165" s="312"/>
      <c r="AE165" s="312"/>
    </row>
    <row r="166" spans="1:31" s="207" customFormat="1">
      <c r="B166" s="241" t="s">
        <v>621</v>
      </c>
      <c r="C166" s="240"/>
      <c r="D166" s="433"/>
      <c r="E166" s="239"/>
      <c r="F166" s="240"/>
      <c r="G166" s="245"/>
      <c r="H166" s="245"/>
      <c r="I166" s="245"/>
      <c r="J166" s="245"/>
      <c r="K166" s="245"/>
      <c r="L166" s="245"/>
      <c r="M166" s="292"/>
      <c r="N166" s="288"/>
      <c r="O166" s="288"/>
      <c r="P166" s="288"/>
      <c r="Q166" s="288"/>
      <c r="R166" s="288"/>
      <c r="S166" s="288"/>
      <c r="T166" s="288"/>
      <c r="U166" s="288"/>
      <c r="W166" s="375"/>
      <c r="X166" s="375"/>
      <c r="Y166" s="375"/>
      <c r="Z166" s="375"/>
      <c r="AA166" s="377"/>
      <c r="AB166" s="312"/>
      <c r="AC166" s="312"/>
      <c r="AD166" s="312"/>
      <c r="AE166" s="312"/>
    </row>
    <row r="167" spans="1:31" s="207" customFormat="1">
      <c r="A167" s="239"/>
      <c r="B167" s="255" t="s">
        <v>666</v>
      </c>
      <c r="C167" s="240"/>
      <c r="D167" s="433"/>
      <c r="E167" s="239"/>
      <c r="F167" s="240"/>
      <c r="G167" s="245"/>
      <c r="H167" s="245"/>
      <c r="I167" s="245"/>
      <c r="J167" s="245"/>
      <c r="K167" s="245"/>
      <c r="L167" s="245"/>
      <c r="M167" s="292" t="s">
        <v>588</v>
      </c>
      <c r="N167" s="288" t="s">
        <v>601</v>
      </c>
      <c r="O167" s="288"/>
      <c r="P167" s="379" t="s">
        <v>607</v>
      </c>
      <c r="Q167" s="362" cm="1">
        <f t="array" aca="1" ref="Q167" ca="1">ROUND(IF($M167="Y",VLOOKUP(N167,INDIRECT($N$2),Q$5,0)*INDIRECT($M$3),VLOOKUP(N167,INDIRECT($N$2),Q$5,0)),3)</f>
        <v>1.3759999999999999</v>
      </c>
      <c r="R167" s="288"/>
      <c r="S167" s="288"/>
      <c r="T167" s="288"/>
      <c r="U167" s="288"/>
      <c r="W167" s="375" t="str">
        <f t="shared" ref="W167:X170" si="135">M167</f>
        <v>Y</v>
      </c>
      <c r="X167" s="375" t="str">
        <f t="shared" si="135"/>
        <v>CAFWKE</v>
      </c>
      <c r="Y167" s="375"/>
      <c r="Z167" s="380" t="str">
        <f>P167</f>
        <v>TL-Weekend Shift-CAF</v>
      </c>
      <c r="AA167" s="377">
        <f t="shared" ref="AA167:AA170" ca="1" si="136">Q167</f>
        <v>1.3759999999999999</v>
      </c>
      <c r="AB167" s="312"/>
      <c r="AC167" s="312"/>
      <c r="AD167" s="312"/>
      <c r="AE167" s="312"/>
    </row>
    <row r="168" spans="1:31" s="207" customFormat="1">
      <c r="A168" s="239"/>
      <c r="B168" s="63" t="str">
        <f ca="1">"shall be paid an additional "&amp;TEXT(Q167,"$0.000")&amp;" per hour for all hours worked on such a shift. In addition, should that same employee be authorized to come in early or stay over, "</f>
        <v xml:space="preserve">shall be paid an additional $1.376 per hour for all hours worked on such a shift. In addition, should that same employee be authorized to come in early or stay over, </v>
      </c>
      <c r="C168" s="240"/>
      <c r="D168" s="433"/>
      <c r="E168" s="239"/>
      <c r="F168" s="239"/>
      <c r="G168" s="245"/>
      <c r="H168" s="245"/>
      <c r="I168" s="245"/>
      <c r="J168" s="245"/>
      <c r="K168" s="245"/>
      <c r="L168" s="245"/>
      <c r="M168" s="292" t="s">
        <v>588</v>
      </c>
      <c r="N168" s="288" t="s">
        <v>599</v>
      </c>
      <c r="O168" s="288"/>
      <c r="P168" s="379" t="s">
        <v>605</v>
      </c>
      <c r="Q168" s="396">
        <f ca="1">Q167</f>
        <v>1.3759999999999999</v>
      </c>
      <c r="R168" s="288"/>
      <c r="S168" s="288"/>
      <c r="T168" s="288"/>
      <c r="U168" s="288"/>
      <c r="W168" s="375" t="str">
        <f t="shared" si="135"/>
        <v>Y</v>
      </c>
      <c r="X168" s="375" t="str">
        <f t="shared" si="135"/>
        <v>CAFEVE</v>
      </c>
      <c r="Y168" s="375"/>
      <c r="Z168" s="380" t="str">
        <f t="shared" ref="Z168:Z170" si="137">P168</f>
        <v>TL-Evening Shift Premium-CAF</v>
      </c>
      <c r="AA168" s="377">
        <f t="shared" ca="1" si="136"/>
        <v>1.3759999999999999</v>
      </c>
      <c r="AB168" s="312"/>
      <c r="AC168" s="312"/>
      <c r="AD168" s="312"/>
      <c r="AE168" s="312"/>
    </row>
    <row r="169" spans="1:31" s="207" customFormat="1">
      <c r="A169" s="239"/>
      <c r="B169" s="63" t="str">
        <f ca="1">"working overtime immediately adjacent to such a shift, "&amp;TEXT(Q167,"$0.000")&amp;" differential shall also be applied to those overtime hours."</f>
        <v>working overtime immediately adjacent to such a shift, $1.376 differential shall also be applied to those overtime hours.</v>
      </c>
      <c r="C169" s="240"/>
      <c r="D169" s="433"/>
      <c r="E169" s="239"/>
      <c r="F169" s="240"/>
      <c r="G169" s="245"/>
      <c r="H169" s="245"/>
      <c r="I169" s="245"/>
      <c r="J169" s="245"/>
      <c r="K169" s="245"/>
      <c r="L169" s="245"/>
      <c r="M169" s="288"/>
      <c r="N169" s="288"/>
      <c r="O169" s="288"/>
      <c r="P169" s="288"/>
      <c r="Q169" s="362"/>
      <c r="R169" s="288"/>
      <c r="S169" s="288"/>
      <c r="T169" s="288"/>
      <c r="U169" s="288"/>
      <c r="W169" s="375">
        <f t="shared" si="135"/>
        <v>0</v>
      </c>
      <c r="X169" s="375">
        <f t="shared" si="135"/>
        <v>0</v>
      </c>
      <c r="Y169" s="375"/>
      <c r="Z169" s="380">
        <f t="shared" si="137"/>
        <v>0</v>
      </c>
      <c r="AA169" s="377">
        <f t="shared" si="136"/>
        <v>0</v>
      </c>
      <c r="AB169" s="312"/>
      <c r="AC169" s="312"/>
      <c r="AD169" s="312"/>
      <c r="AE169" s="312"/>
    </row>
    <row r="170" spans="1:31" s="207" customFormat="1">
      <c r="A170" s="239"/>
      <c r="B170" s="256"/>
      <c r="C170" s="240"/>
      <c r="D170" s="433"/>
      <c r="E170" s="247"/>
      <c r="F170" s="248"/>
      <c r="G170" s="245"/>
      <c r="H170" s="245"/>
      <c r="I170" s="245"/>
      <c r="J170" s="245"/>
      <c r="K170" s="245"/>
      <c r="L170" s="245"/>
      <c r="M170" s="292"/>
      <c r="N170" s="288"/>
      <c r="O170" s="288"/>
      <c r="P170" s="288"/>
      <c r="Q170" s="362"/>
      <c r="R170" s="288"/>
      <c r="S170" s="288"/>
      <c r="T170" s="288"/>
      <c r="U170" s="288"/>
      <c r="W170" s="375">
        <f t="shared" si="135"/>
        <v>0</v>
      </c>
      <c r="X170" s="375">
        <f t="shared" si="135"/>
        <v>0</v>
      </c>
      <c r="Y170" s="375"/>
      <c r="Z170" s="380">
        <f t="shared" si="137"/>
        <v>0</v>
      </c>
      <c r="AA170" s="377">
        <f t="shared" si="136"/>
        <v>0</v>
      </c>
      <c r="AB170" s="312"/>
      <c r="AC170" s="312"/>
      <c r="AD170" s="312"/>
      <c r="AE170" s="312"/>
    </row>
    <row r="171" spans="1:31" s="207" customFormat="1">
      <c r="A171" s="239"/>
      <c r="B171" s="63" t="s">
        <v>646</v>
      </c>
      <c r="C171" s="240"/>
      <c r="D171" s="433"/>
      <c r="E171" s="239"/>
      <c r="F171" s="240"/>
      <c r="G171" s="245"/>
      <c r="H171" s="245"/>
      <c r="I171" s="245"/>
      <c r="J171" s="245"/>
      <c r="K171" s="245"/>
      <c r="L171" s="245"/>
      <c r="M171" s="292" t="s">
        <v>588</v>
      </c>
      <c r="N171" s="288" t="s">
        <v>598</v>
      </c>
      <c r="O171" s="288"/>
      <c r="P171" s="379" t="s">
        <v>604</v>
      </c>
      <c r="Q171" s="362" cm="1">
        <f t="array" aca="1" ref="Q171" ca="1">ROUND(IF($M171="Y",VLOOKUP(N171,INDIRECT($N$2),Q$5,0)*INDIRECT($M$3),VLOOKUP(N171,INDIRECT($N$2),Q$5,0)),3)</f>
        <v>1.569</v>
      </c>
      <c r="R171" s="288"/>
      <c r="S171" s="288"/>
      <c r="T171" s="288"/>
      <c r="U171" s="288"/>
      <c r="W171" s="375"/>
      <c r="X171" s="375"/>
      <c r="Y171" s="375"/>
      <c r="Z171" s="380"/>
      <c r="AA171" s="377"/>
      <c r="AB171" s="312"/>
      <c r="AC171" s="312"/>
      <c r="AD171" s="312"/>
      <c r="AE171" s="312"/>
    </row>
    <row r="172" spans="1:31" s="207" customFormat="1">
      <c r="A172" s="239"/>
      <c r="B172" s="63" t="str">
        <f ca="1">TEXT(Q171,"$0.000")&amp;" per hour for all hours worked on such a shift. In addition, should that same employee be authorized to come in early or stay over, working overtime"</f>
        <v>$1.569 per hour for all hours worked on such a shift. In addition, should that same employee be authorized to come in early or stay over, working overtime</v>
      </c>
      <c r="C172" s="240"/>
      <c r="D172" s="433"/>
      <c r="E172" s="239"/>
      <c r="F172" s="239"/>
      <c r="G172" s="245"/>
      <c r="H172" s="245"/>
      <c r="I172" s="245"/>
      <c r="J172" s="245"/>
      <c r="K172" s="245"/>
      <c r="L172" s="245"/>
      <c r="M172" s="292" t="s">
        <v>588</v>
      </c>
      <c r="N172" s="288" t="s">
        <v>600</v>
      </c>
      <c r="O172" s="288"/>
      <c r="P172" s="379" t="s">
        <v>606</v>
      </c>
      <c r="Q172" s="396">
        <f ca="1">Q171</f>
        <v>1.569</v>
      </c>
      <c r="R172" s="288"/>
      <c r="S172" s="288"/>
      <c r="T172" s="288"/>
      <c r="U172" s="288"/>
      <c r="W172" s="375"/>
      <c r="X172" s="375"/>
      <c r="Y172" s="375"/>
      <c r="Z172" s="380"/>
      <c r="AA172" s="377"/>
      <c r="AB172" s="312"/>
      <c r="AC172" s="312"/>
      <c r="AD172" s="312"/>
      <c r="AE172" s="312"/>
    </row>
    <row r="173" spans="1:31" s="207" customFormat="1">
      <c r="A173" s="239"/>
      <c r="B173" s="63" t="str">
        <f ca="1">"immediately adjacent to such a shift, the "&amp;TEXT(Q171,"$0.000")&amp;" differential shall also be applied to those overtime hours."</f>
        <v>immediately adjacent to such a shift, the $1.569 differential shall also be applied to those overtime hours.</v>
      </c>
      <c r="C173" s="240"/>
      <c r="D173" s="433"/>
      <c r="E173" s="239"/>
      <c r="F173" s="240"/>
      <c r="G173" s="245"/>
      <c r="H173" s="245"/>
      <c r="I173" s="245"/>
      <c r="J173" s="245"/>
      <c r="K173" s="245"/>
      <c r="L173" s="245"/>
      <c r="M173" s="292"/>
      <c r="N173" s="288"/>
      <c r="O173" s="288"/>
      <c r="P173" s="379"/>
      <c r="Q173" s="362"/>
      <c r="R173" s="288"/>
      <c r="S173" s="288"/>
      <c r="T173" s="288"/>
      <c r="U173" s="288"/>
      <c r="W173" s="375"/>
      <c r="X173" s="375"/>
      <c r="Y173" s="375"/>
      <c r="Z173" s="380"/>
      <c r="AA173" s="377"/>
      <c r="AB173" s="312"/>
      <c r="AC173" s="312"/>
      <c r="AD173" s="312"/>
      <c r="AE173" s="312"/>
    </row>
    <row r="174" spans="1:31" s="207" customFormat="1">
      <c r="A174" s="239"/>
      <c r="B174" s="63"/>
      <c r="C174" s="240"/>
      <c r="D174" s="433"/>
      <c r="E174" s="239"/>
      <c r="F174" s="240"/>
      <c r="G174" s="245"/>
      <c r="H174" s="245"/>
      <c r="I174" s="245"/>
      <c r="J174" s="245"/>
      <c r="K174" s="245"/>
      <c r="L174" s="245"/>
      <c r="M174" s="292"/>
      <c r="N174" s="288"/>
      <c r="O174" s="288"/>
      <c r="P174" s="379"/>
      <c r="Q174" s="362"/>
      <c r="R174" s="288"/>
      <c r="S174" s="288"/>
      <c r="T174" s="288"/>
      <c r="U174" s="288"/>
      <c r="W174" s="375"/>
      <c r="X174" s="375"/>
      <c r="Y174" s="375"/>
      <c r="Z174" s="380"/>
      <c r="AA174" s="377"/>
      <c r="AB174" s="312"/>
      <c r="AC174" s="312"/>
      <c r="AD174" s="312"/>
      <c r="AE174" s="312"/>
    </row>
    <row r="175" spans="1:31" s="207" customFormat="1">
      <c r="A175" s="238" t="s">
        <v>310</v>
      </c>
      <c r="B175" s="253"/>
      <c r="C175" s="240"/>
      <c r="D175" s="433"/>
      <c r="E175" s="239"/>
      <c r="F175" s="240"/>
      <c r="G175" s="245"/>
      <c r="H175" s="245"/>
      <c r="I175" s="245"/>
      <c r="J175" s="245"/>
      <c r="K175" s="245"/>
      <c r="L175" s="245"/>
      <c r="M175" s="288"/>
      <c r="N175" s="288"/>
      <c r="O175" s="288"/>
      <c r="P175" s="288"/>
      <c r="Q175" s="288"/>
      <c r="R175" s="288"/>
      <c r="S175" s="288"/>
      <c r="T175" s="288"/>
      <c r="U175" s="288"/>
      <c r="W175" s="375"/>
      <c r="X175" s="375"/>
      <c r="Y175" s="375"/>
      <c r="Z175" s="380"/>
      <c r="AA175" s="377"/>
      <c r="AB175" s="312"/>
      <c r="AC175" s="312"/>
      <c r="AD175" s="312"/>
      <c r="AE175" s="312"/>
    </row>
    <row r="176" spans="1:31" s="207" customFormat="1">
      <c r="B176" s="241" t="str">
        <f ca="1">"Provided that the Customer Service Representative will receive an additional "&amp;TEXT(Q176,"$0.000")&amp;" hour when assigned as an Acting Supervisor at the Impound Lot."</f>
        <v>Provided that the Customer Service Representative will receive an additional $2.099 hour when assigned as an Acting Supervisor at the Impound Lot.</v>
      </c>
      <c r="C176" s="240"/>
      <c r="D176" s="433"/>
      <c r="E176" s="240"/>
      <c r="F176" s="239"/>
      <c r="G176" s="245"/>
      <c r="H176" s="245"/>
      <c r="I176" s="245"/>
      <c r="J176" s="245"/>
      <c r="K176" s="245"/>
      <c r="L176" s="245"/>
      <c r="M176" s="292" t="s">
        <v>588</v>
      </c>
      <c r="N176" s="288" t="s">
        <v>602</v>
      </c>
      <c r="O176" s="288"/>
      <c r="P176" s="379" t="s">
        <v>608</v>
      </c>
      <c r="Q176" s="362" cm="1">
        <f t="array" aca="1" ref="Q176" ca="1">ROUND(IF($M176="Y",VLOOKUP(N176,INDIRECT($N$2),Q$5,0)*INDIRECT($M$3),VLOOKUP(N176,INDIRECT($N$2),Q$5,0)),3)</f>
        <v>2.0990000000000002</v>
      </c>
      <c r="R176" s="288"/>
      <c r="S176" s="288"/>
      <c r="T176" s="288"/>
      <c r="U176" s="288"/>
      <c r="W176" s="375" t="str">
        <f t="shared" ref="W176:X176" si="138">M176</f>
        <v>Y</v>
      </c>
      <c r="X176" s="375" t="str">
        <f t="shared" si="138"/>
        <v>CAFLDS</v>
      </c>
      <c r="Y176" s="375"/>
      <c r="Z176" s="380" t="str">
        <f t="shared" ref="Z176:AA176" si="139">P176</f>
        <v>TL-Lead Prem (Substitute)-CAF</v>
      </c>
      <c r="AA176" s="377">
        <f t="shared" ca="1" si="139"/>
        <v>2.0990000000000002</v>
      </c>
      <c r="AB176" s="312"/>
      <c r="AC176" s="312"/>
      <c r="AD176" s="312"/>
      <c r="AE176" s="312"/>
    </row>
    <row r="177" spans="1:31">
      <c r="A177" s="241"/>
      <c r="B177" s="253"/>
      <c r="C177" s="239"/>
      <c r="D177" s="433"/>
      <c r="E177" s="239"/>
      <c r="F177" s="239"/>
      <c r="G177" s="245"/>
      <c r="H177" s="245"/>
      <c r="I177" s="245"/>
      <c r="J177" s="245"/>
      <c r="K177" s="245"/>
      <c r="L177" s="245"/>
      <c r="M177" s="293"/>
      <c r="W177" s="375"/>
      <c r="X177" s="375"/>
      <c r="Y177" s="375"/>
      <c r="Z177" s="380"/>
      <c r="AA177" s="377"/>
    </row>
    <row r="178" spans="1:31" s="207" customFormat="1">
      <c r="A178" s="238" t="s">
        <v>311</v>
      </c>
      <c r="B178" s="253"/>
      <c r="C178" s="239"/>
      <c r="D178" s="433"/>
      <c r="E178" s="239"/>
      <c r="F178" s="239"/>
      <c r="G178" s="245"/>
      <c r="H178" s="245"/>
      <c r="I178" s="245"/>
      <c r="J178" s="245"/>
      <c r="K178" s="245"/>
      <c r="L178" s="245"/>
      <c r="M178" s="292"/>
      <c r="N178" s="288"/>
      <c r="O178" s="288"/>
      <c r="P178" s="288"/>
      <c r="Q178" s="288"/>
      <c r="R178" s="288"/>
      <c r="S178" s="288"/>
      <c r="T178" s="288"/>
      <c r="U178" s="288"/>
      <c r="W178" s="375"/>
      <c r="X178" s="375"/>
      <c r="Y178" s="375"/>
      <c r="Z178" s="380"/>
      <c r="AA178" s="377"/>
      <c r="AB178" s="312"/>
      <c r="AC178" s="312"/>
      <c r="AD178" s="312"/>
      <c r="AE178" s="312"/>
    </row>
    <row r="179" spans="1:31" s="207" customFormat="1">
      <c r="B179" s="241" t="s">
        <v>712</v>
      </c>
      <c r="C179" s="253"/>
      <c r="D179" s="433"/>
      <c r="E179" s="239"/>
      <c r="F179" s="239"/>
      <c r="G179" s="245"/>
      <c r="H179" s="245"/>
      <c r="I179" s="245"/>
      <c r="J179" s="245"/>
      <c r="K179" s="245"/>
      <c r="L179" s="245"/>
      <c r="M179" s="292"/>
      <c r="N179" s="288"/>
      <c r="O179" s="288"/>
      <c r="P179" s="288"/>
      <c r="Q179" s="288"/>
      <c r="R179" s="288"/>
      <c r="S179" s="288"/>
      <c r="T179" s="288"/>
      <c r="U179" s="288"/>
      <c r="W179" s="375"/>
      <c r="X179" s="375"/>
      <c r="Y179" s="375"/>
      <c r="Z179" s="380"/>
      <c r="AA179" s="377"/>
      <c r="AB179" s="312"/>
      <c r="AC179" s="312"/>
      <c r="AD179" s="312"/>
      <c r="AE179" s="312"/>
    </row>
    <row r="180" spans="1:31" s="207" customFormat="1">
      <c r="B180" s="241" t="str">
        <f ca="1">"Assessors who achieve and maintain an Accredited Minnesota Assessor (AMA) designation shall be paid an additional "&amp;TEXT(Q180,"$0.000")&amp;"  per hour."</f>
        <v>Assessors who achieve and maintain an Accredited Minnesota Assessor (AMA) designation shall be paid an additional $1.284  per hour.</v>
      </c>
      <c r="C180" s="239"/>
      <c r="D180" s="433"/>
      <c r="E180" s="239"/>
      <c r="F180" s="239"/>
      <c r="G180" s="245"/>
      <c r="H180" s="245"/>
      <c r="I180" s="245"/>
      <c r="J180" s="245"/>
      <c r="K180" s="245"/>
      <c r="L180" s="245"/>
      <c r="M180" s="292" t="s">
        <v>588</v>
      </c>
      <c r="N180" s="383" t="s">
        <v>603</v>
      </c>
      <c r="O180" s="288"/>
      <c r="P180" s="379" t="s">
        <v>609</v>
      </c>
      <c r="Q180" s="362" cm="1">
        <f t="array" aca="1" ref="Q180" ca="1">ROUND(IF($M180="Y",VLOOKUP(N180,INDIRECT($N$2),Q$5,0)*INDIRECT($M$3),VLOOKUP(N180,INDIRECT($N$2),Q$5,0)),3)</f>
        <v>1.284</v>
      </c>
      <c r="R180" s="288"/>
      <c r="S180" s="288"/>
      <c r="T180" s="288"/>
      <c r="U180" s="288"/>
      <c r="W180" s="375" t="str">
        <f t="shared" ref="W180:X180" si="140">M180</f>
        <v>Y</v>
      </c>
      <c r="X180" s="375" t="str">
        <f t="shared" si="140"/>
        <v>CAFAMA</v>
      </c>
      <c r="Y180" s="375"/>
      <c r="Z180" s="380" t="str">
        <f t="shared" ref="Z180:AA180" si="141">P180</f>
        <v>Accredited Minnesota Assessor</v>
      </c>
      <c r="AA180" s="377">
        <f t="shared" ca="1" si="141"/>
        <v>1.284</v>
      </c>
      <c r="AB180" s="312"/>
      <c r="AC180" s="312"/>
      <c r="AD180" s="312"/>
      <c r="AE180" s="312"/>
    </row>
    <row r="181" spans="1:31">
      <c r="A181" s="239"/>
      <c r="B181" s="256"/>
      <c r="C181" s="239"/>
      <c r="D181" s="433"/>
      <c r="E181" s="239"/>
      <c r="F181" s="239"/>
      <c r="G181" s="245"/>
      <c r="H181" s="245"/>
      <c r="I181" s="245"/>
      <c r="J181" s="245"/>
      <c r="K181" s="245"/>
      <c r="L181" s="245"/>
      <c r="M181" s="293"/>
      <c r="W181" s="375"/>
      <c r="X181" s="375"/>
      <c r="Y181" s="375"/>
      <c r="Z181" s="380"/>
      <c r="AA181" s="377"/>
    </row>
    <row r="182" spans="1:31" s="207" customFormat="1">
      <c r="B182" s="241" t="s">
        <v>623</v>
      </c>
      <c r="C182" s="239"/>
      <c r="D182" s="433"/>
      <c r="E182" s="239"/>
      <c r="F182" s="239"/>
      <c r="G182" s="245"/>
      <c r="H182" s="245"/>
      <c r="I182" s="245"/>
      <c r="J182" s="245"/>
      <c r="K182" s="245"/>
      <c r="L182" s="245"/>
      <c r="M182" s="292" t="s">
        <v>588</v>
      </c>
      <c r="N182" s="383" t="s">
        <v>611</v>
      </c>
      <c r="O182" s="288"/>
      <c r="P182" s="379" t="s">
        <v>610</v>
      </c>
      <c r="Q182" s="362" cm="1">
        <f t="array" aca="1" ref="Q182" ca="1">ROUND(IF($M182="Y",VLOOKUP(N182,INDIRECT($N$2),Q$5,0)*INDIRECT($M$3),VLOOKUP(N182,INDIRECT($N$2),Q$5,0)),3)</f>
        <v>2.7570000000000001</v>
      </c>
      <c r="R182" s="288"/>
      <c r="S182" s="288"/>
      <c r="T182" s="288"/>
      <c r="U182" s="288"/>
      <c r="W182" s="375" t="str">
        <f t="shared" ref="W182:X183" si="142">M182</f>
        <v>Y</v>
      </c>
      <c r="X182" s="375" t="str">
        <f t="shared" si="142"/>
        <v>CAFSAM</v>
      </c>
      <c r="Y182" s="375"/>
      <c r="Z182" s="380" t="str">
        <f t="shared" ref="Z182:AA183" si="143">P182</f>
        <v>Senior Accredited MN Assessor</v>
      </c>
      <c r="AA182" s="377">
        <f t="shared" ca="1" si="143"/>
        <v>2.7570000000000001</v>
      </c>
      <c r="AB182" s="312"/>
      <c r="AC182" s="312"/>
      <c r="AD182" s="312"/>
      <c r="AE182" s="312"/>
    </row>
    <row r="183" spans="1:31" s="207" customFormat="1">
      <c r="A183" s="239"/>
      <c r="B183" s="241" t="str">
        <f ca="1">"the International Association of Assessing Officers shall be paid an additional "&amp;TEXT(Q182,"$0.000")&amp;" per hour."</f>
        <v>the International Association of Assessing Officers shall be paid an additional $2.757 per hour.</v>
      </c>
      <c r="C183" s="239"/>
      <c r="D183" s="433"/>
      <c r="E183" s="239"/>
      <c r="F183" s="239"/>
      <c r="G183" s="245"/>
      <c r="H183" s="245"/>
      <c r="I183" s="245"/>
      <c r="J183" s="245"/>
      <c r="K183" s="245"/>
      <c r="L183" s="245"/>
      <c r="M183" s="292" t="s">
        <v>588</v>
      </c>
      <c r="N183" s="383" t="s">
        <v>613</v>
      </c>
      <c r="O183" s="288"/>
      <c r="P183" s="379" t="s">
        <v>612</v>
      </c>
      <c r="Q183" s="288">
        <f ca="1">Q182</f>
        <v>2.7570000000000001</v>
      </c>
      <c r="R183" s="288"/>
      <c r="S183" s="288"/>
      <c r="T183" s="288"/>
      <c r="U183" s="288"/>
      <c r="W183" s="375" t="str">
        <f t="shared" si="142"/>
        <v>Y</v>
      </c>
      <c r="X183" s="375" t="str">
        <f t="shared" si="142"/>
        <v>CAFCAE</v>
      </c>
      <c r="Y183" s="375"/>
      <c r="Z183" s="380" t="str">
        <f t="shared" si="143"/>
        <v>Certified Assessment Evaluator</v>
      </c>
      <c r="AA183" s="377">
        <f t="shared" ca="1" si="143"/>
        <v>2.7570000000000001</v>
      </c>
      <c r="AB183" s="312"/>
      <c r="AC183" s="312"/>
      <c r="AD183" s="312"/>
      <c r="AE183" s="312"/>
    </row>
    <row r="184" spans="1:31" s="207" customFormat="1">
      <c r="A184" s="239"/>
      <c r="B184" s="256" t="s">
        <v>317</v>
      </c>
      <c r="C184" s="239"/>
      <c r="D184" s="433"/>
      <c r="E184" s="239"/>
      <c r="F184" s="239"/>
      <c r="G184" s="245"/>
      <c r="H184" s="245"/>
      <c r="I184" s="245"/>
      <c r="J184" s="245"/>
      <c r="K184" s="245"/>
      <c r="L184" s="245"/>
      <c r="M184" s="292"/>
      <c r="N184" s="288"/>
      <c r="O184" s="288"/>
      <c r="P184" s="288"/>
      <c r="Q184" s="288"/>
      <c r="R184" s="288"/>
      <c r="S184" s="288"/>
      <c r="T184" s="288"/>
      <c r="U184" s="288"/>
      <c r="W184" s="375"/>
      <c r="X184" s="375"/>
      <c r="Y184" s="375"/>
      <c r="Z184" s="380"/>
      <c r="AA184" s="377"/>
      <c r="AB184" s="312"/>
      <c r="AC184" s="312"/>
      <c r="AD184" s="312"/>
      <c r="AE184" s="312"/>
    </row>
    <row r="185" spans="1:31" s="207" customFormat="1">
      <c r="A185" s="239"/>
      <c r="B185" s="253"/>
      <c r="C185" s="239"/>
      <c r="D185" s="433"/>
      <c r="E185" s="239"/>
      <c r="F185" s="239"/>
      <c r="G185" s="245"/>
      <c r="H185" s="245"/>
      <c r="I185" s="245"/>
      <c r="J185" s="245"/>
      <c r="K185" s="245"/>
      <c r="L185" s="245"/>
      <c r="M185" s="292"/>
      <c r="N185" s="288"/>
      <c r="O185" s="288"/>
      <c r="P185" s="288"/>
      <c r="Q185" s="288"/>
      <c r="R185" s="288"/>
      <c r="S185" s="288"/>
      <c r="T185" s="288"/>
      <c r="U185" s="288"/>
      <c r="W185" s="375"/>
      <c r="X185" s="375"/>
      <c r="Y185" s="375"/>
      <c r="Z185" s="380"/>
      <c r="AA185" s="377"/>
      <c r="AB185" s="312"/>
      <c r="AC185" s="312"/>
      <c r="AD185" s="312"/>
      <c r="AE185" s="312"/>
    </row>
    <row r="186" spans="1:31">
      <c r="A186" s="384" t="s">
        <v>687</v>
      </c>
      <c r="M186" s="289" t="s">
        <v>588</v>
      </c>
      <c r="N186" s="383" t="s">
        <v>615</v>
      </c>
      <c r="P186" s="379" t="s">
        <v>614</v>
      </c>
      <c r="Q186" s="410" cm="1">
        <f t="array" aca="1" ref="Q186" ca="1">ROUND(IF($M186="Y",VLOOKUP(N186,INDIRECT($N$2),Q$5,0)*INDIRECT($M$3),VLOOKUP(N186,INDIRECT($N$2),Q$5,0)),3)</f>
        <v>10.592000000000001</v>
      </c>
      <c r="W186" s="375" t="str">
        <f t="shared" ref="W186:X186" si="144">M186</f>
        <v>Y</v>
      </c>
      <c r="X186" s="375" t="str">
        <f t="shared" si="144"/>
        <v>CAFBIL</v>
      </c>
      <c r="Y186" s="375"/>
      <c r="Z186" s="380" t="str">
        <f t="shared" ref="Z186:AA186" si="145">P186</f>
        <v>Bi-lingual Premium Pay</v>
      </c>
      <c r="AA186" s="377">
        <f t="shared" ca="1" si="145"/>
        <v>10.592000000000001</v>
      </c>
    </row>
    <row r="187" spans="1:31">
      <c r="B187" s="388" t="s">
        <v>688</v>
      </c>
      <c r="Q187" s="362"/>
    </row>
    <row r="188" spans="1:31">
      <c r="B188" s="403" t="str">
        <f ca="1">TEXT(Q186,"$###.000")&amp;" per day when assigned and used."</f>
        <v>$10.592 per day when assigned and used.</v>
      </c>
      <c r="Q188" s="362"/>
    </row>
    <row r="189" spans="1:31">
      <c r="B189" s="403"/>
      <c r="Q189" s="362"/>
    </row>
    <row r="190" spans="1:31">
      <c r="B190" s="207"/>
    </row>
  </sheetData>
  <sheetProtection sheet="1" objects="1" scenarios="1" autoFilter="0"/>
  <autoFilter ref="A6:AE149" xr:uid="{96D11C62-B232-4A46-90F7-3300B9E29E43}"/>
  <mergeCells count="3">
    <mergeCell ref="A2:K2"/>
    <mergeCell ref="B5:F5"/>
    <mergeCell ref="A1:D1"/>
  </mergeCells>
  <phoneticPr fontId="64" type="noConversion"/>
  <conditionalFormatting sqref="G7:L149">
    <cfRule type="cellIs" dxfId="28" priority="5" operator="equal">
      <formula>0</formula>
    </cfRule>
    <cfRule type="cellIs" dxfId="27" priority="6" operator="greaterThanOrEqual">
      <formula>100</formula>
    </cfRule>
    <cfRule type="cellIs" dxfId="26" priority="7" operator="lessThan">
      <formula>100</formula>
    </cfRule>
  </conditionalFormatting>
  <conditionalFormatting sqref="Q7:U183">
    <cfRule type="cellIs" dxfId="25" priority="3" operator="lessThan">
      <formula>100</formula>
    </cfRule>
    <cfRule type="cellIs" dxfId="24" priority="4" operator="greaterThanOrEqual">
      <formula>100</formula>
    </cfRule>
  </conditionalFormatting>
  <conditionalFormatting sqref="A28">
    <cfRule type="duplicateValues" dxfId="2" priority="1"/>
  </conditionalFormatting>
  <pageMargins left="0.25" right="0.25" top="0.75" bottom="0.75" header="0.3" footer="0.3"/>
  <pageSetup paperSize="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E310F-FCE7-457A-9C78-54A91FA7A3B4}">
  <sheetPr>
    <tabColor theme="1"/>
  </sheetPr>
  <dimension ref="A1:AF194"/>
  <sheetViews>
    <sheetView showGridLines="0" zoomScale="85" zoomScaleNormal="85" workbookViewId="0">
      <selection sqref="A1:D1"/>
    </sheetView>
  </sheetViews>
  <sheetFormatPr defaultColWidth="9.28515625" defaultRowHeight="15.75"/>
  <cols>
    <col min="1" max="1" width="12.42578125" style="207" customWidth="1"/>
    <col min="2" max="2" width="50.28515625" style="385" customWidth="1"/>
    <col min="3" max="3" width="10" style="207" customWidth="1"/>
    <col min="4" max="4" width="6.28515625" style="386" bestFit="1" customWidth="1"/>
    <col min="5" max="5" width="7.7109375" style="207" customWidth="1"/>
    <col min="6" max="6" width="8.7109375" style="207" bestFit="1" customWidth="1"/>
    <col min="7" max="10" width="11.5703125" style="387" bestFit="1" customWidth="1"/>
    <col min="11" max="11" width="13.28515625" style="387" bestFit="1" customWidth="1"/>
    <col min="12" max="12" width="20" style="387" hidden="1" customWidth="1"/>
    <col min="13" max="13" width="22.42578125" style="289" hidden="1" customWidth="1"/>
    <col min="14" max="14" width="15.5703125" style="289" hidden="1" customWidth="1"/>
    <col min="15" max="15" width="16" style="290" hidden="1" customWidth="1"/>
    <col min="16" max="16" width="50.42578125" style="290" hidden="1" customWidth="1"/>
    <col min="17" max="20" width="12.7109375" style="289" hidden="1" customWidth="1"/>
    <col min="21" max="21" width="13.28515625" style="289" hidden="1" customWidth="1"/>
    <col min="22" max="22" width="11.42578125" style="419" hidden="1" customWidth="1"/>
    <col min="23" max="23" width="15" style="313" hidden="1" customWidth="1"/>
    <col min="24" max="24" width="15.5703125" style="313" hidden="1" customWidth="1"/>
    <col min="25" max="25" width="16" style="313" hidden="1" customWidth="1"/>
    <col min="26" max="26" width="50.42578125" style="313" hidden="1" customWidth="1"/>
    <col min="27" max="30" width="12.7109375" style="313" hidden="1" customWidth="1"/>
    <col min="31" max="31" width="13.28515625" style="313" hidden="1" customWidth="1"/>
    <col min="32" max="32" width="3.5703125" style="206" bestFit="1" customWidth="1"/>
    <col min="33" max="35" width="11.42578125" style="206" customWidth="1"/>
    <col min="36" max="16384" width="9.28515625" style="206"/>
  </cols>
  <sheetData>
    <row r="1" spans="1:31">
      <c r="A1" s="455" t="s">
        <v>718</v>
      </c>
      <c r="B1" s="455"/>
      <c r="C1" s="455"/>
      <c r="D1" s="455"/>
      <c r="M1" s="416" t="s">
        <v>738</v>
      </c>
      <c r="N1" s="417">
        <v>45640</v>
      </c>
    </row>
    <row r="2" spans="1:31">
      <c r="A2" s="456" t="s">
        <v>691</v>
      </c>
      <c r="B2" s="457"/>
      <c r="C2" s="457"/>
      <c r="D2" s="457"/>
      <c r="E2" s="457"/>
      <c r="F2" s="457"/>
      <c r="G2" s="457"/>
      <c r="H2" s="457"/>
      <c r="I2" s="457"/>
      <c r="J2" s="457"/>
      <c r="K2" s="457"/>
      <c r="L2" s="335"/>
      <c r="M2" s="427" t="s">
        <v>616</v>
      </c>
      <c r="N2" s="429" t="str">
        <f>"Data"&amp;VLOOKUP(MONTH(N1),Months,2,0)&amp;YEAR(N1)</f>
        <v>DataDec2024</v>
      </c>
    </row>
    <row r="3" spans="1:31" s="49" customFormat="1">
      <c r="A3" s="412" t="s">
        <v>736</v>
      </c>
      <c r="B3" s="413">
        <v>45658</v>
      </c>
      <c r="C3" s="449">
        <v>0.04</v>
      </c>
      <c r="D3" s="414" t="s">
        <v>752</v>
      </c>
      <c r="E3" s="412"/>
      <c r="F3" s="335"/>
      <c r="G3" s="335"/>
      <c r="H3" s="335"/>
      <c r="I3" s="335"/>
      <c r="J3" s="335"/>
      <c r="K3" s="335"/>
      <c r="L3" s="335"/>
      <c r="M3" s="428" t="str">
        <f>"IncrPerc"&amp;VLOOKUP(MONTH(B3),Months,2,0)&amp;YEAR(B3)</f>
        <v>IncrPercJan2025</v>
      </c>
      <c r="N3" s="430">
        <f>C3+100%</f>
        <v>1.04</v>
      </c>
      <c r="O3" s="339"/>
      <c r="P3" s="339"/>
      <c r="Q3" s="338"/>
      <c r="R3" s="338"/>
      <c r="S3" s="338"/>
      <c r="T3" s="338"/>
      <c r="U3" s="338"/>
      <c r="V3" s="444"/>
      <c r="W3" s="340"/>
      <c r="X3" s="340"/>
      <c r="Y3" s="340"/>
      <c r="Z3" s="340"/>
      <c r="AA3" s="340"/>
      <c r="AB3" s="340"/>
      <c r="AC3" s="340"/>
      <c r="AD3" s="340"/>
      <c r="AE3" s="340"/>
    </row>
    <row r="4" spans="1:31" s="49" customFormat="1">
      <c r="A4" s="438" t="s">
        <v>835</v>
      </c>
      <c r="B4" s="335"/>
      <c r="C4" s="450" t="s">
        <v>809</v>
      </c>
      <c r="D4" s="335"/>
      <c r="E4" s="335"/>
      <c r="F4" s="335"/>
      <c r="G4" s="335"/>
      <c r="H4" s="335"/>
      <c r="I4" s="335"/>
      <c r="J4" s="335"/>
      <c r="K4" s="335"/>
      <c r="L4" s="335"/>
      <c r="M4" s="337"/>
      <c r="N4" s="338"/>
      <c r="O4" s="339"/>
      <c r="P4" s="339"/>
      <c r="Q4" s="338"/>
      <c r="R4" s="338"/>
      <c r="S4" s="338"/>
      <c r="T4" s="338"/>
      <c r="U4" s="338"/>
      <c r="V4" s="444"/>
      <c r="W4" s="340"/>
      <c r="X4" s="340"/>
      <c r="Y4" s="340"/>
      <c r="Z4" s="340"/>
      <c r="AA4" s="340"/>
      <c r="AB4" s="340"/>
      <c r="AC4" s="340"/>
      <c r="AD4" s="340"/>
      <c r="AE4" s="340"/>
    </row>
    <row r="5" spans="1:31">
      <c r="A5" s="448"/>
      <c r="B5" s="446"/>
      <c r="C5" s="446"/>
      <c r="D5" s="446"/>
      <c r="E5" s="446"/>
      <c r="F5" s="446"/>
      <c r="G5" s="344"/>
      <c r="H5" s="344"/>
      <c r="I5" s="344"/>
      <c r="J5" s="344"/>
      <c r="K5" s="344"/>
      <c r="L5" s="390"/>
      <c r="M5" s="293" t="s">
        <v>750</v>
      </c>
      <c r="Q5" s="289">
        <v>4</v>
      </c>
      <c r="R5" s="289">
        <v>5</v>
      </c>
      <c r="S5" s="289">
        <v>6</v>
      </c>
      <c r="T5" s="289">
        <v>7</v>
      </c>
      <c r="U5" s="289">
        <v>8</v>
      </c>
      <c r="W5" s="313" t="s">
        <v>751</v>
      </c>
    </row>
    <row r="6" spans="1:31" ht="47.25">
      <c r="A6" s="345" t="s">
        <v>8</v>
      </c>
      <c r="B6" s="406" t="s">
        <v>10</v>
      </c>
      <c r="C6" s="345" t="s">
        <v>735</v>
      </c>
      <c r="D6" s="346" t="s">
        <v>9</v>
      </c>
      <c r="E6" s="345" t="s">
        <v>360</v>
      </c>
      <c r="F6" s="345" t="s">
        <v>359</v>
      </c>
      <c r="G6" s="348" t="s">
        <v>366</v>
      </c>
      <c r="H6" s="348" t="s">
        <v>14</v>
      </c>
      <c r="I6" s="348" t="s">
        <v>15</v>
      </c>
      <c r="J6" s="348" t="s">
        <v>16</v>
      </c>
      <c r="K6" s="348" t="s">
        <v>367</v>
      </c>
      <c r="L6"/>
      <c r="M6" s="349" t="s">
        <v>587</v>
      </c>
      <c r="N6" s="350" t="s">
        <v>8</v>
      </c>
      <c r="O6" s="350" t="s">
        <v>9</v>
      </c>
      <c r="P6" s="351" t="s">
        <v>10</v>
      </c>
      <c r="Q6" s="352" t="s">
        <v>366</v>
      </c>
      <c r="R6" s="352" t="s">
        <v>14</v>
      </c>
      <c r="S6" s="352" t="s">
        <v>15</v>
      </c>
      <c r="T6" s="352" t="s">
        <v>16</v>
      </c>
      <c r="U6" s="352" t="s">
        <v>367</v>
      </c>
      <c r="V6" s="443"/>
      <c r="W6" s="353" t="s">
        <v>587</v>
      </c>
      <c r="X6" s="354" t="s">
        <v>8</v>
      </c>
      <c r="Y6" s="354" t="s">
        <v>9</v>
      </c>
      <c r="Z6" s="355" t="s">
        <v>10</v>
      </c>
      <c r="AA6" s="356" t="s">
        <v>366</v>
      </c>
      <c r="AB6" s="356" t="s">
        <v>14</v>
      </c>
      <c r="AC6" s="356" t="s">
        <v>15</v>
      </c>
      <c r="AD6" s="356" t="s">
        <v>16</v>
      </c>
      <c r="AE6" s="356" t="s">
        <v>367</v>
      </c>
    </row>
    <row r="7" spans="1:31">
      <c r="A7" s="357" t="s">
        <v>110</v>
      </c>
      <c r="B7" s="407" t="s">
        <v>662</v>
      </c>
      <c r="C7" s="357">
        <v>6</v>
      </c>
      <c r="D7" s="358" t="s">
        <v>664</v>
      </c>
      <c r="E7" s="357" t="s">
        <v>43</v>
      </c>
      <c r="F7" s="357">
        <v>311</v>
      </c>
      <c r="G7" s="360">
        <f t="shared" ref="G7:G40" ca="1" si="0">Q7</f>
        <v>31.234999999999999</v>
      </c>
      <c r="H7" s="360">
        <f t="shared" ref="H7:H40" ca="1" si="1">R7</f>
        <v>32.798000000000002</v>
      </c>
      <c r="I7" s="360">
        <f t="shared" ref="I7:I40" ca="1" si="2">S7</f>
        <v>34.438000000000002</v>
      </c>
      <c r="J7" s="360">
        <f t="shared" ref="J7:J40" ca="1" si="3">T7</f>
        <v>36.159999999999997</v>
      </c>
      <c r="K7" s="360">
        <f t="shared" ref="K7:K40" ca="1" si="4">U7</f>
        <v>37.966999999999999</v>
      </c>
      <c r="L7" s="437"/>
      <c r="M7" s="293" t="s">
        <v>588</v>
      </c>
      <c r="N7" s="289" t="str">
        <f t="shared" ref="N7:N40" si="5">A7</f>
        <v>02845C</v>
      </c>
      <c r="O7" s="361" t="str">
        <f t="shared" ref="O7:O31" si="6">D7</f>
        <v>141</v>
      </c>
      <c r="P7" s="290" t="str">
        <f t="shared" ref="P7:P40" si="7">B7</f>
        <v xml:space="preserve">311 Customer Service Agent I </v>
      </c>
      <c r="Q7" s="362" cm="1">
        <f t="array" aca="1" ref="Q7" ca="1">ROUND(IF($M7="Y",VLOOKUP($N7,INDIRECT($N$2),Q$5,0)*INDIRECT($M$3),VLOOKUP($N7,INDIRECT($N$2),Q$5,0)),IF(LEFT($E7,1)="N",3,0))</f>
        <v>31.234999999999999</v>
      </c>
      <c r="R7" s="362" cm="1">
        <f t="array" aca="1" ref="R7" ca="1">ROUND(IF($M7="Y",VLOOKUP($N7,INDIRECT($N$2),R$5,0)*INDIRECT($M$3),VLOOKUP($N7,INDIRECT($N$2),R$5,0)),IF(LEFT($E7,1)="N",3,0))</f>
        <v>32.798000000000002</v>
      </c>
      <c r="S7" s="362" cm="1">
        <f t="array" aca="1" ref="S7" ca="1">ROUND(IF($M7="Y",VLOOKUP($N7,INDIRECT($N$2),S$5,0)*INDIRECT($M$3),VLOOKUP($N7,INDIRECT($N$2),S$5,0)),IF(LEFT($E7,1)="N",3,0))</f>
        <v>34.438000000000002</v>
      </c>
      <c r="T7" s="362" cm="1">
        <f t="array" aca="1" ref="T7" ca="1">ROUND(IF($M7="Y",VLOOKUP($N7,INDIRECT($N$2),T$5,0)*INDIRECT($M$3),VLOOKUP($N7,INDIRECT($N$2),T$5,0)),IF(LEFT($E7,1)="N",3,0))</f>
        <v>36.159999999999997</v>
      </c>
      <c r="U7" s="362" cm="1">
        <f t="array" aca="1" ref="U7" ca="1">ROUND(IF($M7="Y",VLOOKUP($N7,INDIRECT($N$2),U$5,0)*INDIRECT($M$3),VLOOKUP($N7,INDIRECT($N$2),U$5,0)),IF(LEFT($E7,1)="N",3,0))</f>
        <v>37.966999999999999</v>
      </c>
      <c r="V7" s="398"/>
      <c r="W7" s="363" t="str">
        <f t="shared" ref="W7:Z12" si="8">M7</f>
        <v>Y</v>
      </c>
      <c r="X7" s="313" t="str">
        <f t="shared" si="8"/>
        <v>02845C</v>
      </c>
      <c r="Y7" s="364" t="str">
        <f t="shared" si="8"/>
        <v>141</v>
      </c>
      <c r="Z7" s="313" t="str">
        <f t="shared" si="8"/>
        <v xml:space="preserve">311 Customer Service Agent I </v>
      </c>
      <c r="AA7" s="365">
        <f t="shared" ref="AA7:AA40" ca="1" si="9">IF(LEFT($E7,1)="N",Q7,ROUNDUP(Q7/2080,3))</f>
        <v>31.234999999999999</v>
      </c>
      <c r="AB7" s="365">
        <f t="shared" ref="AB7:AB40" ca="1" si="10">IF(LEFT($E7,1)="N",R7,ROUNDUP(R7/2080,3))</f>
        <v>32.798000000000002</v>
      </c>
      <c r="AC7" s="365">
        <f t="shared" ref="AC7:AC40" ca="1" si="11">IF(LEFT($E7,1)="N",S7,ROUNDUP(S7/2080,3))</f>
        <v>34.438000000000002</v>
      </c>
      <c r="AD7" s="365">
        <f t="shared" ref="AD7:AD40" ca="1" si="12">IF(LEFT($E7,1)="N",T7,ROUNDUP(T7/2080,3))</f>
        <v>36.159999999999997</v>
      </c>
      <c r="AE7" s="365">
        <f t="shared" ref="AE7:AE40" ca="1" si="13">IF(LEFT($E7,1)="N",U7,ROUNDUP(U7/2080,3))</f>
        <v>37.966999999999999</v>
      </c>
    </row>
    <row r="8" spans="1:31">
      <c r="A8" s="357" t="s">
        <v>112</v>
      </c>
      <c r="B8" s="407" t="s">
        <v>663</v>
      </c>
      <c r="C8" s="357">
        <v>7</v>
      </c>
      <c r="D8" s="358" t="s">
        <v>66</v>
      </c>
      <c r="E8" s="357" t="s">
        <v>43</v>
      </c>
      <c r="F8" s="357">
        <v>326</v>
      </c>
      <c r="G8" s="360">
        <f t="shared" ca="1" si="0"/>
        <v>32.44</v>
      </c>
      <c r="H8" s="360">
        <f t="shared" ca="1" si="1"/>
        <v>34.061</v>
      </c>
      <c r="I8" s="360">
        <f t="shared" ca="1" si="2"/>
        <v>35.765000000000001</v>
      </c>
      <c r="J8" s="360">
        <f t="shared" ca="1" si="3"/>
        <v>37.554000000000002</v>
      </c>
      <c r="K8" s="360">
        <f t="shared" ca="1" si="4"/>
        <v>39.430999999999997</v>
      </c>
      <c r="L8" s="437"/>
      <c r="M8" s="293" t="s">
        <v>588</v>
      </c>
      <c r="N8" s="289" t="str">
        <f t="shared" si="5"/>
        <v>02846C</v>
      </c>
      <c r="O8" s="361" t="str">
        <f t="shared" si="6"/>
        <v>064</v>
      </c>
      <c r="P8" s="290" t="str">
        <f t="shared" si="7"/>
        <v xml:space="preserve">311 Customer Service Agent II </v>
      </c>
      <c r="Q8" s="362" cm="1">
        <f t="array" aca="1" ref="Q8" ca="1">ROUND(IF($M8="Y",VLOOKUP($N8,INDIRECT($N$2),Q$5,0)*INDIRECT($M$3),VLOOKUP($N8,INDIRECT($N$2),Q$5,0)),IF(LEFT($E8,1)="N",3,0))</f>
        <v>32.44</v>
      </c>
      <c r="R8" s="362" cm="1">
        <f t="array" aca="1" ref="R8" ca="1">ROUND(IF($M8="Y",VLOOKUP($N8,INDIRECT($N$2),R$5,0)*INDIRECT($M$3),VLOOKUP($N8,INDIRECT($N$2),R$5,0)),IF(LEFT($E8,1)="N",3,0))</f>
        <v>34.061</v>
      </c>
      <c r="S8" s="362" cm="1">
        <f t="array" aca="1" ref="S8" ca="1">ROUND(IF($M8="Y",VLOOKUP($N8,INDIRECT($N$2),S$5,0)*INDIRECT($M$3),VLOOKUP($N8,INDIRECT($N$2),S$5,0)),IF(LEFT($E8,1)="N",3,0))</f>
        <v>35.765000000000001</v>
      </c>
      <c r="T8" s="362" cm="1">
        <f t="array" aca="1" ref="T8" ca="1">ROUND(IF($M8="Y",VLOOKUP($N8,INDIRECT($N$2),T$5,0)*INDIRECT($M$3),VLOOKUP($N8,INDIRECT($N$2),T$5,0)),IF(LEFT($E8,1)="N",3,0))</f>
        <v>37.554000000000002</v>
      </c>
      <c r="U8" s="362" cm="1">
        <f t="array" aca="1" ref="U8" ca="1">ROUND(IF($M8="Y",VLOOKUP($N8,INDIRECT($N$2),U$5,0)*INDIRECT($M$3),VLOOKUP($N8,INDIRECT($N$2),U$5,0)),IF(LEFT($E8,1)="N",3,0))</f>
        <v>39.430999999999997</v>
      </c>
      <c r="V8" s="398"/>
      <c r="W8" s="363" t="str">
        <f t="shared" si="8"/>
        <v>Y</v>
      </c>
      <c r="X8" s="313" t="str">
        <f t="shared" si="8"/>
        <v>02846C</v>
      </c>
      <c r="Y8" s="364" t="str">
        <f t="shared" si="8"/>
        <v>064</v>
      </c>
      <c r="Z8" s="313" t="str">
        <f t="shared" si="8"/>
        <v xml:space="preserve">311 Customer Service Agent II </v>
      </c>
      <c r="AA8" s="365">
        <f t="shared" ca="1" si="9"/>
        <v>32.44</v>
      </c>
      <c r="AB8" s="365">
        <f t="shared" ca="1" si="10"/>
        <v>34.061</v>
      </c>
      <c r="AC8" s="365">
        <f t="shared" ca="1" si="11"/>
        <v>35.765000000000001</v>
      </c>
      <c r="AD8" s="365">
        <f t="shared" ca="1" si="12"/>
        <v>37.554000000000002</v>
      </c>
      <c r="AE8" s="365">
        <f t="shared" ca="1" si="13"/>
        <v>39.430999999999997</v>
      </c>
    </row>
    <row r="9" spans="1:31">
      <c r="A9" s="357" t="s">
        <v>41</v>
      </c>
      <c r="B9" s="407" t="s">
        <v>44</v>
      </c>
      <c r="C9" s="357">
        <v>4</v>
      </c>
      <c r="D9" s="358" t="s">
        <v>42</v>
      </c>
      <c r="E9" s="357" t="s">
        <v>43</v>
      </c>
      <c r="F9" s="357">
        <v>188</v>
      </c>
      <c r="G9" s="360">
        <f t="shared" ca="1" si="0"/>
        <v>21.71</v>
      </c>
      <c r="H9" s="360">
        <f t="shared" ca="1" si="1"/>
        <v>22.797999999999998</v>
      </c>
      <c r="I9" s="360">
        <f t="shared" ca="1" si="2"/>
        <v>23.936</v>
      </c>
      <c r="J9" s="360">
        <f t="shared" ca="1" si="3"/>
        <v>25.132999999999999</v>
      </c>
      <c r="K9" s="360">
        <f t="shared" ca="1" si="4"/>
        <v>26.388999999999999</v>
      </c>
      <c r="L9" s="437"/>
      <c r="M9" s="293" t="s">
        <v>588</v>
      </c>
      <c r="N9" s="289" t="str">
        <f t="shared" si="5"/>
        <v>00030C</v>
      </c>
      <c r="O9" s="361" t="str">
        <f t="shared" si="6"/>
        <v>018</v>
      </c>
      <c r="P9" s="290" t="str">
        <f t="shared" si="7"/>
        <v xml:space="preserve">Account Clerk I  </v>
      </c>
      <c r="Q9" s="362" cm="1">
        <f t="array" aca="1" ref="Q9" ca="1">ROUND(IF($M9="Y",VLOOKUP($N9,INDIRECT($N$2),Q$5,0)*INDIRECT($M$3),VLOOKUP($N9,INDIRECT($N$2),Q$5,0)),IF(LEFT($E9,1)="N",3,0))</f>
        <v>21.71</v>
      </c>
      <c r="R9" s="362" cm="1">
        <f t="array" aca="1" ref="R9" ca="1">ROUND(IF($M9="Y",VLOOKUP($N9,INDIRECT($N$2),R$5,0)*INDIRECT($M$3),VLOOKUP($N9,INDIRECT($N$2),R$5,0)),IF(LEFT($E9,1)="N",3,0))</f>
        <v>22.797999999999998</v>
      </c>
      <c r="S9" s="362" cm="1">
        <f t="array" aca="1" ref="S9" ca="1">ROUND(IF($M9="Y",VLOOKUP($N9,INDIRECT($N$2),S$5,0)*INDIRECT($M$3),VLOOKUP($N9,INDIRECT($N$2),S$5,0)),IF(LEFT($E9,1)="N",3,0))</f>
        <v>23.936</v>
      </c>
      <c r="T9" s="362" cm="1">
        <f t="array" aca="1" ref="T9" ca="1">ROUND(IF($M9="Y",VLOOKUP($N9,INDIRECT($N$2),T$5,0)*INDIRECT($M$3),VLOOKUP($N9,INDIRECT($N$2),T$5,0)),IF(LEFT($E9,1)="N",3,0))</f>
        <v>25.132999999999999</v>
      </c>
      <c r="U9" s="362" cm="1">
        <f t="array" aca="1" ref="U9" ca="1">ROUND(IF($M9="Y",VLOOKUP($N9,INDIRECT($N$2),U$5,0)*INDIRECT($M$3),VLOOKUP($N9,INDIRECT($N$2),U$5,0)),IF(LEFT($E9,1)="N",3,0))</f>
        <v>26.388999999999999</v>
      </c>
      <c r="V9" s="398"/>
      <c r="W9" s="363" t="str">
        <f t="shared" si="8"/>
        <v>Y</v>
      </c>
      <c r="X9" s="313" t="str">
        <f t="shared" si="8"/>
        <v>00030C</v>
      </c>
      <c r="Y9" s="364" t="str">
        <f t="shared" si="8"/>
        <v>018</v>
      </c>
      <c r="Z9" s="313" t="str">
        <f t="shared" si="8"/>
        <v xml:space="preserve">Account Clerk I  </v>
      </c>
      <c r="AA9" s="365">
        <f t="shared" ca="1" si="9"/>
        <v>21.71</v>
      </c>
      <c r="AB9" s="365">
        <f t="shared" ca="1" si="10"/>
        <v>22.797999999999998</v>
      </c>
      <c r="AC9" s="365">
        <f t="shared" ca="1" si="11"/>
        <v>23.936</v>
      </c>
      <c r="AD9" s="365">
        <f t="shared" ca="1" si="12"/>
        <v>25.132999999999999</v>
      </c>
      <c r="AE9" s="365">
        <f t="shared" ca="1" si="13"/>
        <v>26.388999999999999</v>
      </c>
    </row>
    <row r="10" spans="1:31">
      <c r="A10" s="357" t="s">
        <v>45</v>
      </c>
      <c r="B10" s="407" t="s">
        <v>47</v>
      </c>
      <c r="C10" s="357">
        <v>5</v>
      </c>
      <c r="D10" s="358" t="s">
        <v>46</v>
      </c>
      <c r="E10" s="357" t="s">
        <v>43</v>
      </c>
      <c r="F10" s="357">
        <v>260</v>
      </c>
      <c r="G10" s="360">
        <f t="shared" ca="1" si="0"/>
        <v>27.692</v>
      </c>
      <c r="H10" s="360">
        <f t="shared" ca="1" si="1"/>
        <v>29.079000000000001</v>
      </c>
      <c r="I10" s="360">
        <f t="shared" ca="1" si="2"/>
        <v>30.530999999999999</v>
      </c>
      <c r="J10" s="360">
        <f t="shared" ca="1" si="3"/>
        <v>32.058</v>
      </c>
      <c r="K10" s="360">
        <f t="shared" ca="1" si="4"/>
        <v>33.661999999999999</v>
      </c>
      <c r="L10" s="437"/>
      <c r="M10" s="293" t="s">
        <v>588</v>
      </c>
      <c r="N10" s="289" t="str">
        <f t="shared" si="5"/>
        <v>00070C</v>
      </c>
      <c r="O10" s="361" t="str">
        <f t="shared" si="6"/>
        <v>056</v>
      </c>
      <c r="P10" s="290" t="str">
        <f t="shared" si="7"/>
        <v xml:space="preserve">Account Clerk II  </v>
      </c>
      <c r="Q10" s="362" cm="1">
        <f t="array" aca="1" ref="Q10" ca="1">ROUND(IF($M10="Y",VLOOKUP($N10,INDIRECT($N$2),Q$5,0)*INDIRECT($M$3),VLOOKUP($N10,INDIRECT($N$2),Q$5,0)),IF(LEFT($E10,1)="N",3,0))</f>
        <v>27.692</v>
      </c>
      <c r="R10" s="362" cm="1">
        <f t="array" aca="1" ref="R10" ca="1">ROUND(IF($M10="Y",VLOOKUP($N10,INDIRECT($N$2),R$5,0)*INDIRECT($M$3),VLOOKUP($N10,INDIRECT($N$2),R$5,0)),IF(LEFT($E10,1)="N",3,0))</f>
        <v>29.079000000000001</v>
      </c>
      <c r="S10" s="362" cm="1">
        <f t="array" aca="1" ref="S10" ca="1">ROUND(IF($M10="Y",VLOOKUP($N10,INDIRECT($N$2),S$5,0)*INDIRECT($M$3),VLOOKUP($N10,INDIRECT($N$2),S$5,0)),IF(LEFT($E10,1)="N",3,0))</f>
        <v>30.530999999999999</v>
      </c>
      <c r="T10" s="362" cm="1">
        <f t="array" aca="1" ref="T10" ca="1">ROUND(IF($M10="Y",VLOOKUP($N10,INDIRECT($N$2),T$5,0)*INDIRECT($M$3),VLOOKUP($N10,INDIRECT($N$2),T$5,0)),IF(LEFT($E10,1)="N",3,0))</f>
        <v>32.058</v>
      </c>
      <c r="U10" s="362" cm="1">
        <f t="array" aca="1" ref="U10" ca="1">ROUND(IF($M10="Y",VLOOKUP($N10,INDIRECT($N$2),U$5,0)*INDIRECT($M$3),VLOOKUP($N10,INDIRECT($N$2),U$5,0)),IF(LEFT($E10,1)="N",3,0))</f>
        <v>33.661999999999999</v>
      </c>
      <c r="V10" s="398"/>
      <c r="W10" s="363" t="str">
        <f t="shared" si="8"/>
        <v>Y</v>
      </c>
      <c r="X10" s="313" t="str">
        <f t="shared" si="8"/>
        <v>00070C</v>
      </c>
      <c r="Y10" s="364" t="str">
        <f t="shared" si="8"/>
        <v>056</v>
      </c>
      <c r="Z10" s="313" t="str">
        <f t="shared" si="8"/>
        <v xml:space="preserve">Account Clerk II  </v>
      </c>
      <c r="AA10" s="365">
        <f t="shared" ca="1" si="9"/>
        <v>27.692</v>
      </c>
      <c r="AB10" s="365">
        <f t="shared" ca="1" si="10"/>
        <v>29.079000000000001</v>
      </c>
      <c r="AC10" s="365">
        <f t="shared" ca="1" si="11"/>
        <v>30.530999999999999</v>
      </c>
      <c r="AD10" s="365">
        <f t="shared" ca="1" si="12"/>
        <v>32.058</v>
      </c>
      <c r="AE10" s="365">
        <f t="shared" ca="1" si="13"/>
        <v>33.661999999999999</v>
      </c>
    </row>
    <row r="11" spans="1:31">
      <c r="A11" s="357" t="s">
        <v>48</v>
      </c>
      <c r="B11" s="407" t="s">
        <v>50</v>
      </c>
      <c r="C11" s="357">
        <v>5</v>
      </c>
      <c r="D11" s="358" t="s">
        <v>135</v>
      </c>
      <c r="E11" s="357" t="s">
        <v>43</v>
      </c>
      <c r="F11" s="357">
        <v>265</v>
      </c>
      <c r="G11" s="360">
        <f t="shared" ca="1" si="0"/>
        <v>27.692</v>
      </c>
      <c r="H11" s="360">
        <f t="shared" ca="1" si="1"/>
        <v>29.079000000000001</v>
      </c>
      <c r="I11" s="360">
        <f t="shared" ca="1" si="2"/>
        <v>30.530999999999999</v>
      </c>
      <c r="J11" s="360">
        <f t="shared" ca="1" si="3"/>
        <v>32.058</v>
      </c>
      <c r="K11" s="360">
        <f t="shared" ca="1" si="4"/>
        <v>33.661999999999999</v>
      </c>
      <c r="L11" s="437"/>
      <c r="M11" s="293" t="s">
        <v>588</v>
      </c>
      <c r="N11" s="289" t="str">
        <f t="shared" si="5"/>
        <v>00170C</v>
      </c>
      <c r="O11" s="361" t="str">
        <f t="shared" si="6"/>
        <v>130</v>
      </c>
      <c r="P11" s="290" t="str">
        <f t="shared" si="7"/>
        <v>Account Maintenance Representative</v>
      </c>
      <c r="Q11" s="362" cm="1">
        <f t="array" aca="1" ref="Q11" ca="1">ROUND(IF($M11="Y",VLOOKUP($N11,INDIRECT($N$2),Q$5,0)*INDIRECT($M$3),VLOOKUP($N11,INDIRECT($N$2),Q$5,0)),IF(LEFT($E11,1)="N",3,0))</f>
        <v>27.692</v>
      </c>
      <c r="R11" s="362" cm="1">
        <f t="array" aca="1" ref="R11" ca="1">ROUND(IF($M11="Y",VLOOKUP($N11,INDIRECT($N$2),R$5,0)*INDIRECT($M$3),VLOOKUP($N11,INDIRECT($N$2),R$5,0)),IF(LEFT($E11,1)="N",3,0))</f>
        <v>29.079000000000001</v>
      </c>
      <c r="S11" s="362" cm="1">
        <f t="array" aca="1" ref="S11" ca="1">ROUND(IF($M11="Y",VLOOKUP($N11,INDIRECT($N$2),S$5,0)*INDIRECT($M$3),VLOOKUP($N11,INDIRECT($N$2),S$5,0)),IF(LEFT($E11,1)="N",3,0))</f>
        <v>30.530999999999999</v>
      </c>
      <c r="T11" s="362" cm="1">
        <f t="array" aca="1" ref="T11" ca="1">ROUND(IF($M11="Y",VLOOKUP($N11,INDIRECT($N$2),T$5,0)*INDIRECT($M$3),VLOOKUP($N11,INDIRECT($N$2),T$5,0)),IF(LEFT($E11,1)="N",3,0))</f>
        <v>32.058</v>
      </c>
      <c r="U11" s="362" cm="1">
        <f t="array" aca="1" ref="U11" ca="1">ROUND(IF($M11="Y",VLOOKUP($N11,INDIRECT($N$2),U$5,0)*INDIRECT($M$3),VLOOKUP($N11,INDIRECT($N$2),U$5,0)),IF(LEFT($E11,1)="N",3,0))</f>
        <v>33.661999999999999</v>
      </c>
      <c r="V11" s="398"/>
      <c r="W11" s="363" t="str">
        <f t="shared" si="8"/>
        <v>Y</v>
      </c>
      <c r="X11" s="313" t="str">
        <f t="shared" si="8"/>
        <v>00170C</v>
      </c>
      <c r="Y11" s="364" t="str">
        <f t="shared" si="8"/>
        <v>130</v>
      </c>
      <c r="Z11" s="313" t="str">
        <f t="shared" si="8"/>
        <v>Account Maintenance Representative</v>
      </c>
      <c r="AA11" s="365">
        <f t="shared" ca="1" si="9"/>
        <v>27.692</v>
      </c>
      <c r="AB11" s="365">
        <f t="shared" ca="1" si="10"/>
        <v>29.079000000000001</v>
      </c>
      <c r="AC11" s="365">
        <f t="shared" ca="1" si="11"/>
        <v>30.530999999999999</v>
      </c>
      <c r="AD11" s="365">
        <f t="shared" ca="1" si="12"/>
        <v>32.058</v>
      </c>
      <c r="AE11" s="365">
        <f t="shared" ca="1" si="13"/>
        <v>33.661999999999999</v>
      </c>
    </row>
    <row r="12" spans="1:31">
      <c r="A12" s="357" t="s">
        <v>51</v>
      </c>
      <c r="B12" s="407" t="s">
        <v>52</v>
      </c>
      <c r="C12" s="357">
        <v>6</v>
      </c>
      <c r="D12" s="358" t="s">
        <v>543</v>
      </c>
      <c r="E12" s="357" t="s">
        <v>43</v>
      </c>
      <c r="F12" s="357">
        <v>287</v>
      </c>
      <c r="G12" s="360">
        <f t="shared" ca="1" si="0"/>
        <v>30.045999999999999</v>
      </c>
      <c r="H12" s="360">
        <f t="shared" ca="1" si="1"/>
        <v>31.545999999999999</v>
      </c>
      <c r="I12" s="360">
        <f t="shared" ca="1" si="2"/>
        <v>33.124000000000002</v>
      </c>
      <c r="J12" s="360">
        <f t="shared" ca="1" si="3"/>
        <v>34.780999999999999</v>
      </c>
      <c r="K12" s="360">
        <f t="shared" ca="1" si="4"/>
        <v>36.518999999999998</v>
      </c>
      <c r="L12" s="437"/>
      <c r="M12" s="293" t="s">
        <v>588</v>
      </c>
      <c r="N12" s="289" t="str">
        <f t="shared" si="5"/>
        <v>00076C</v>
      </c>
      <c r="O12" s="361" t="str">
        <f t="shared" si="6"/>
        <v>161</v>
      </c>
      <c r="P12" s="290" t="str">
        <f t="shared" si="7"/>
        <v>Accounting Technician</v>
      </c>
      <c r="Q12" s="362" cm="1">
        <f t="array" aca="1" ref="Q12" ca="1">ROUND(IF($M12="Y",VLOOKUP($N12,INDIRECT($N$2),Q$5,0)*INDIRECT($M$3),VLOOKUP($N12,INDIRECT($N$2),Q$5,0)),IF(LEFT($E12,1)="N",3,0))</f>
        <v>30.045999999999999</v>
      </c>
      <c r="R12" s="362" cm="1">
        <f t="array" aca="1" ref="R12" ca="1">ROUND(IF($M12="Y",VLOOKUP($N12,INDIRECT($N$2),R$5,0)*INDIRECT($M$3),VLOOKUP($N12,INDIRECT($N$2),R$5,0)),IF(LEFT($E12,1)="N",3,0))</f>
        <v>31.545999999999999</v>
      </c>
      <c r="S12" s="362" cm="1">
        <f t="array" aca="1" ref="S12" ca="1">ROUND(IF($M12="Y",VLOOKUP($N12,INDIRECT($N$2),S$5,0)*INDIRECT($M$3),VLOOKUP($N12,INDIRECT($N$2),S$5,0)),IF(LEFT($E12,1)="N",3,0))</f>
        <v>33.124000000000002</v>
      </c>
      <c r="T12" s="362" cm="1">
        <f t="array" aca="1" ref="T12" ca="1">ROUND(IF($M12="Y",VLOOKUP($N12,INDIRECT($N$2),T$5,0)*INDIRECT($M$3),VLOOKUP($N12,INDIRECT($N$2),T$5,0)),IF(LEFT($E12,1)="N",3,0))</f>
        <v>34.780999999999999</v>
      </c>
      <c r="U12" s="362" cm="1">
        <f t="array" aca="1" ref="U12" ca="1">ROUND(IF($M12="Y",VLOOKUP($N12,INDIRECT($N$2),U$5,0)*INDIRECT($M$3),VLOOKUP($N12,INDIRECT($N$2),U$5,0)),IF(LEFT($E12,1)="N",3,0))</f>
        <v>36.518999999999998</v>
      </c>
      <c r="V12" s="398"/>
      <c r="W12" s="363" t="str">
        <f t="shared" si="8"/>
        <v>Y</v>
      </c>
      <c r="X12" s="313" t="str">
        <f t="shared" si="8"/>
        <v>00076C</v>
      </c>
      <c r="Y12" s="364" t="str">
        <f t="shared" si="8"/>
        <v>161</v>
      </c>
      <c r="Z12" s="313" t="str">
        <f t="shared" si="8"/>
        <v>Accounting Technician</v>
      </c>
      <c r="AA12" s="365">
        <f t="shared" ca="1" si="9"/>
        <v>30.045999999999999</v>
      </c>
      <c r="AB12" s="365">
        <f t="shared" ca="1" si="10"/>
        <v>31.545999999999999</v>
      </c>
      <c r="AC12" s="365">
        <f t="shared" ca="1" si="11"/>
        <v>33.124000000000002</v>
      </c>
      <c r="AD12" s="365">
        <f t="shared" ca="1" si="12"/>
        <v>34.780999999999999</v>
      </c>
      <c r="AE12" s="365">
        <f t="shared" ca="1" si="13"/>
        <v>36.518999999999998</v>
      </c>
    </row>
    <row r="13" spans="1:31">
      <c r="A13" s="357" t="s">
        <v>678</v>
      </c>
      <c r="B13" s="407" t="s">
        <v>679</v>
      </c>
      <c r="C13" s="357">
        <v>7</v>
      </c>
      <c r="D13" s="358" t="s">
        <v>121</v>
      </c>
      <c r="E13" s="357" t="s">
        <v>43</v>
      </c>
      <c r="F13" s="357">
        <v>323</v>
      </c>
      <c r="G13" s="360">
        <f t="shared" ca="1" si="0"/>
        <v>32.44</v>
      </c>
      <c r="H13" s="360">
        <f t="shared" ca="1" si="1"/>
        <v>34.061</v>
      </c>
      <c r="I13" s="360">
        <f t="shared" ca="1" si="2"/>
        <v>35.765000000000001</v>
      </c>
      <c r="J13" s="360">
        <f t="shared" ca="1" si="3"/>
        <v>37.554000000000002</v>
      </c>
      <c r="K13" s="360">
        <f t="shared" ca="1" si="4"/>
        <v>39.432000000000002</v>
      </c>
      <c r="L13" s="437"/>
      <c r="M13" s="293" t="s">
        <v>588</v>
      </c>
      <c r="N13" s="289" t="str">
        <f t="shared" si="5"/>
        <v>53045C</v>
      </c>
      <c r="O13" s="361" t="str">
        <f t="shared" si="6"/>
        <v>084</v>
      </c>
      <c r="P13" s="290" t="str">
        <f t="shared" si="7"/>
        <v>Administrative Assistant Elections &amp; Voter Services</v>
      </c>
      <c r="Q13" s="362" cm="1">
        <f t="array" aca="1" ref="Q13" ca="1">ROUND(IF($M13="Y",VLOOKUP($N13,INDIRECT($N$2),Q$5,0)*INDIRECT($M$3),VLOOKUP($N13,INDIRECT($N$2),Q$5,0)),IF(LEFT($E13,1)="N",3,0))</f>
        <v>32.44</v>
      </c>
      <c r="R13" s="362" cm="1">
        <f t="array" aca="1" ref="R13" ca="1">ROUND(IF($M13="Y",VLOOKUP($N13,INDIRECT($N$2),R$5,0)*INDIRECT($M$3),VLOOKUP($N13,INDIRECT($N$2),R$5,0)),IF(LEFT($E13,1)="N",3,0))</f>
        <v>34.061</v>
      </c>
      <c r="S13" s="362" cm="1">
        <f t="array" aca="1" ref="S13" ca="1">ROUND(IF($M13="Y",VLOOKUP($N13,INDIRECT($N$2),S$5,0)*INDIRECT($M$3),VLOOKUP($N13,INDIRECT($N$2),S$5,0)),IF(LEFT($E13,1)="N",3,0))</f>
        <v>35.765000000000001</v>
      </c>
      <c r="T13" s="362" cm="1">
        <f t="array" aca="1" ref="T13" ca="1">ROUND(IF($M13="Y",VLOOKUP($N13,INDIRECT($N$2),T$5,0)*INDIRECT($M$3),VLOOKUP($N13,INDIRECT($N$2),T$5,0)),IF(LEFT($E13,1)="N",3,0))</f>
        <v>37.554000000000002</v>
      </c>
      <c r="U13" s="362" cm="1">
        <f t="array" aca="1" ref="U13" ca="1">ROUND(IF($M13="Y",VLOOKUP($N13,INDIRECT($N$2),U$5,0)*INDIRECT($M$3),VLOOKUP($N13,INDIRECT($N$2),U$5,0)),IF(LEFT($E13,1)="N",3,0))</f>
        <v>39.432000000000002</v>
      </c>
      <c r="V13" s="398"/>
      <c r="W13" s="363" t="s">
        <v>588</v>
      </c>
      <c r="X13" s="313" t="str">
        <f t="shared" ref="X13:X46" si="14">N13</f>
        <v>53045C</v>
      </c>
      <c r="Y13" s="364" t="s">
        <v>121</v>
      </c>
      <c r="Z13" s="313" t="str">
        <f t="shared" ref="Z13:Z46" si="15">P13</f>
        <v>Administrative Assistant Elections &amp; Voter Services</v>
      </c>
      <c r="AA13" s="365">
        <f t="shared" ca="1" si="9"/>
        <v>32.44</v>
      </c>
      <c r="AB13" s="365">
        <f t="shared" ca="1" si="10"/>
        <v>34.061</v>
      </c>
      <c r="AC13" s="365">
        <f t="shared" ca="1" si="11"/>
        <v>35.765000000000001</v>
      </c>
      <c r="AD13" s="365">
        <f t="shared" ca="1" si="12"/>
        <v>37.554000000000002</v>
      </c>
      <c r="AE13" s="365">
        <f t="shared" ca="1" si="13"/>
        <v>39.432000000000002</v>
      </c>
    </row>
    <row r="14" spans="1:31">
      <c r="A14" s="357" t="s">
        <v>53</v>
      </c>
      <c r="B14" s="407" t="s">
        <v>797</v>
      </c>
      <c r="C14" s="357">
        <v>4</v>
      </c>
      <c r="D14" s="358" t="s">
        <v>160</v>
      </c>
      <c r="E14" s="357" t="s">
        <v>43</v>
      </c>
      <c r="F14" s="357">
        <v>220</v>
      </c>
      <c r="G14" s="360">
        <f t="shared" ca="1" si="0"/>
        <v>24.085999999999999</v>
      </c>
      <c r="H14" s="360">
        <f t="shared" ca="1" si="1"/>
        <v>25.291</v>
      </c>
      <c r="I14" s="360">
        <f t="shared" ca="1" si="2"/>
        <v>26.555</v>
      </c>
      <c r="J14" s="360">
        <f t="shared" ca="1" si="3"/>
        <v>27.882000000000001</v>
      </c>
      <c r="K14" s="360">
        <f t="shared" ca="1" si="4"/>
        <v>29.277000000000001</v>
      </c>
      <c r="L14" s="437"/>
      <c r="M14" s="293" t="s">
        <v>588</v>
      </c>
      <c r="N14" s="289" t="str">
        <f t="shared" si="5"/>
        <v>00475C</v>
      </c>
      <c r="O14" s="361" t="str">
        <f t="shared" si="6"/>
        <v>151</v>
      </c>
      <c r="P14" s="290" t="str">
        <f t="shared" si="7"/>
        <v>Animal Care Technician I</v>
      </c>
      <c r="Q14" s="362" cm="1">
        <f t="array" aca="1" ref="Q14" ca="1">ROUND(IF($M14="Y",VLOOKUP($N14,INDIRECT($N$2),Q$5,0)*INDIRECT($M$3),VLOOKUP($N14,INDIRECT($N$2),Q$5,0)),IF(LEFT($E14,1)="N",3,0))</f>
        <v>24.085999999999999</v>
      </c>
      <c r="R14" s="362" cm="1">
        <f t="array" aca="1" ref="R14" ca="1">ROUND(IF($M14="Y",VLOOKUP($N14,INDIRECT($N$2),R$5,0)*INDIRECT($M$3),VLOOKUP($N14,INDIRECT($N$2),R$5,0)),IF(LEFT($E14,1)="N",3,0))</f>
        <v>25.291</v>
      </c>
      <c r="S14" s="362" cm="1">
        <f t="array" aca="1" ref="S14" ca="1">ROUND(IF($M14="Y",VLOOKUP($N14,INDIRECT($N$2),S$5,0)*INDIRECT($M$3),VLOOKUP($N14,INDIRECT($N$2),S$5,0)),IF(LEFT($E14,1)="N",3,0))</f>
        <v>26.555</v>
      </c>
      <c r="T14" s="362" cm="1">
        <f t="array" aca="1" ref="T14" ca="1">ROUND(IF($M14="Y",VLOOKUP($N14,INDIRECT($N$2),T$5,0)*INDIRECT($M$3),VLOOKUP($N14,INDIRECT($N$2),T$5,0)),IF(LEFT($E14,1)="N",3,0))</f>
        <v>27.882000000000001</v>
      </c>
      <c r="U14" s="362" cm="1">
        <f t="array" aca="1" ref="U14" ca="1">ROUND(IF($M14="Y",VLOOKUP($N14,INDIRECT($N$2),U$5,0)*INDIRECT($M$3),VLOOKUP($N14,INDIRECT($N$2),U$5,0)),IF(LEFT($E14,1)="N",3,0))</f>
        <v>29.277000000000001</v>
      </c>
      <c r="V14" s="398"/>
      <c r="W14" s="363" t="str">
        <f>M14</f>
        <v>Y</v>
      </c>
      <c r="X14" s="313" t="str">
        <f t="shared" si="14"/>
        <v>00475C</v>
      </c>
      <c r="Y14" s="364" t="str">
        <f t="shared" ref="Y14:Y47" si="16">O14</f>
        <v>151</v>
      </c>
      <c r="Z14" s="313" t="str">
        <f t="shared" si="15"/>
        <v>Animal Care Technician I</v>
      </c>
      <c r="AA14" s="365">
        <f t="shared" ca="1" si="9"/>
        <v>24.085999999999999</v>
      </c>
      <c r="AB14" s="365">
        <f t="shared" ca="1" si="10"/>
        <v>25.291</v>
      </c>
      <c r="AC14" s="365">
        <f t="shared" ca="1" si="11"/>
        <v>26.555</v>
      </c>
      <c r="AD14" s="365">
        <f t="shared" ca="1" si="12"/>
        <v>27.882000000000001</v>
      </c>
      <c r="AE14" s="365">
        <f t="shared" ca="1" si="13"/>
        <v>29.277000000000001</v>
      </c>
    </row>
    <row r="15" spans="1:31">
      <c r="A15" s="357" t="s">
        <v>55</v>
      </c>
      <c r="B15" s="407" t="s">
        <v>57</v>
      </c>
      <c r="C15" s="357">
        <v>5</v>
      </c>
      <c r="D15" s="358" t="s">
        <v>56</v>
      </c>
      <c r="E15" s="357" t="s">
        <v>43</v>
      </c>
      <c r="F15" s="357">
        <v>250</v>
      </c>
      <c r="G15" s="360">
        <f t="shared" ca="1" si="0"/>
        <v>26.477</v>
      </c>
      <c r="H15" s="360">
        <f t="shared" ca="1" si="1"/>
        <v>27.8</v>
      </c>
      <c r="I15" s="360">
        <f t="shared" ca="1" si="2"/>
        <v>29.190999999999999</v>
      </c>
      <c r="J15" s="360">
        <f t="shared" ca="1" si="3"/>
        <v>30.652000000000001</v>
      </c>
      <c r="K15" s="360">
        <f t="shared" ca="1" si="4"/>
        <v>32.183999999999997</v>
      </c>
      <c r="L15" s="437"/>
      <c r="M15" s="293" t="s">
        <v>588</v>
      </c>
      <c r="N15" s="289" t="str">
        <f t="shared" si="5"/>
        <v>00476C</v>
      </c>
      <c r="O15" s="361" t="str">
        <f t="shared" si="6"/>
        <v>001</v>
      </c>
      <c r="P15" s="290" t="str">
        <f t="shared" si="7"/>
        <v>Animal Care Technician II</v>
      </c>
      <c r="Q15" s="362" cm="1">
        <f t="array" aca="1" ref="Q15" ca="1">ROUND(IF($M15="Y",VLOOKUP($N15,INDIRECT($N$2),Q$5,0)*INDIRECT($M$3),VLOOKUP($N15,INDIRECT($N$2),Q$5,0)),IF(LEFT($E15,1)="N",3,0))</f>
        <v>26.477</v>
      </c>
      <c r="R15" s="362" cm="1">
        <f t="array" aca="1" ref="R15" ca="1">ROUND(IF($M15="Y",VLOOKUP($N15,INDIRECT($N$2),R$5,0)*INDIRECT($M$3),VLOOKUP($N15,INDIRECT($N$2),R$5,0)),IF(LEFT($E15,1)="N",3,0))</f>
        <v>27.8</v>
      </c>
      <c r="S15" s="362" cm="1">
        <f t="array" aca="1" ref="S15" ca="1">ROUND(IF($M15="Y",VLOOKUP($N15,INDIRECT($N$2),S$5,0)*INDIRECT($M$3),VLOOKUP($N15,INDIRECT($N$2),S$5,0)),IF(LEFT($E15,1)="N",3,0))</f>
        <v>29.190999999999999</v>
      </c>
      <c r="T15" s="362" cm="1">
        <f t="array" aca="1" ref="T15" ca="1">ROUND(IF($M15="Y",VLOOKUP($N15,INDIRECT($N$2),T$5,0)*INDIRECT($M$3),VLOOKUP($N15,INDIRECT($N$2),T$5,0)),IF(LEFT($E15,1)="N",3,0))</f>
        <v>30.652000000000001</v>
      </c>
      <c r="U15" s="362" cm="1">
        <f t="array" aca="1" ref="U15" ca="1">ROUND(IF($M15="Y",VLOOKUP($N15,INDIRECT($N$2),U$5,0)*INDIRECT($M$3),VLOOKUP($N15,INDIRECT($N$2),U$5,0)),IF(LEFT($E15,1)="N",3,0))</f>
        <v>32.183999999999997</v>
      </c>
      <c r="V15" s="398"/>
      <c r="W15" s="363" t="str">
        <f>M15</f>
        <v>Y</v>
      </c>
      <c r="X15" s="313" t="str">
        <f t="shared" si="14"/>
        <v>00476C</v>
      </c>
      <c r="Y15" s="364" t="str">
        <f t="shared" si="16"/>
        <v>001</v>
      </c>
      <c r="Z15" s="313" t="str">
        <f t="shared" si="15"/>
        <v>Animal Care Technician II</v>
      </c>
      <c r="AA15" s="365">
        <f t="shared" ca="1" si="9"/>
        <v>26.477</v>
      </c>
      <c r="AB15" s="365">
        <f t="shared" ca="1" si="10"/>
        <v>27.8</v>
      </c>
      <c r="AC15" s="365">
        <f t="shared" ca="1" si="11"/>
        <v>29.190999999999999</v>
      </c>
      <c r="AD15" s="365">
        <f t="shared" ca="1" si="12"/>
        <v>30.652000000000001</v>
      </c>
      <c r="AE15" s="365">
        <f t="shared" ca="1" si="13"/>
        <v>32.183999999999997</v>
      </c>
    </row>
    <row r="16" spans="1:31">
      <c r="A16" s="357" t="s">
        <v>58</v>
      </c>
      <c r="B16" s="407" t="s">
        <v>648</v>
      </c>
      <c r="C16" s="357">
        <v>7</v>
      </c>
      <c r="D16" s="358" t="s">
        <v>66</v>
      </c>
      <c r="E16" s="357" t="s">
        <v>43</v>
      </c>
      <c r="F16" s="357">
        <v>326</v>
      </c>
      <c r="G16" s="360">
        <f t="shared" ca="1" si="0"/>
        <v>32.44</v>
      </c>
      <c r="H16" s="360">
        <f t="shared" ca="1" si="1"/>
        <v>34.061</v>
      </c>
      <c r="I16" s="360">
        <f t="shared" ca="1" si="2"/>
        <v>35.765000000000001</v>
      </c>
      <c r="J16" s="360">
        <f t="shared" ca="1" si="3"/>
        <v>37.554000000000002</v>
      </c>
      <c r="K16" s="360">
        <f t="shared" ca="1" si="4"/>
        <v>39.430999999999997</v>
      </c>
      <c r="L16" s="437"/>
      <c r="M16" s="293" t="s">
        <v>588</v>
      </c>
      <c r="N16" s="289" t="str">
        <f t="shared" si="5"/>
        <v>00480C</v>
      </c>
      <c r="O16" s="361" t="str">
        <f t="shared" si="6"/>
        <v>064</v>
      </c>
      <c r="P16" s="290" t="str">
        <f t="shared" si="7"/>
        <v>Animal Control Officer</v>
      </c>
      <c r="Q16" s="362" cm="1">
        <f t="array" aca="1" ref="Q16" ca="1">ROUND(IF($M16="Y",VLOOKUP($N16,INDIRECT($N$2),Q$5,0)*INDIRECT($M$3),VLOOKUP($N16,INDIRECT($N$2),Q$5,0)),IF(LEFT($E16,1)="N",3,0))</f>
        <v>32.44</v>
      </c>
      <c r="R16" s="362" cm="1">
        <f t="array" aca="1" ref="R16" ca="1">ROUND(IF($M16="Y",VLOOKUP($N16,INDIRECT($N$2),R$5,0)*INDIRECT($M$3),VLOOKUP($N16,INDIRECT($N$2),R$5,0)),IF(LEFT($E16,1)="N",3,0))</f>
        <v>34.061</v>
      </c>
      <c r="S16" s="362" cm="1">
        <f t="array" aca="1" ref="S16" ca="1">ROUND(IF($M16="Y",VLOOKUP($N16,INDIRECT($N$2),S$5,0)*INDIRECT($M$3),VLOOKUP($N16,INDIRECT($N$2),S$5,0)),IF(LEFT($E16,1)="N",3,0))</f>
        <v>35.765000000000001</v>
      </c>
      <c r="T16" s="362" cm="1">
        <f t="array" aca="1" ref="T16" ca="1">ROUND(IF($M16="Y",VLOOKUP($N16,INDIRECT($N$2),T$5,0)*INDIRECT($M$3),VLOOKUP($N16,INDIRECT($N$2),T$5,0)),IF(LEFT($E16,1)="N",3,0))</f>
        <v>37.554000000000002</v>
      </c>
      <c r="U16" s="362" cm="1">
        <f t="array" aca="1" ref="U16" ca="1">ROUND(IF($M16="Y",VLOOKUP($N16,INDIRECT($N$2),U$5,0)*INDIRECT($M$3),VLOOKUP($N16,INDIRECT($N$2),U$5,0)),IF(LEFT($E16,1)="N",3,0))</f>
        <v>39.430999999999997</v>
      </c>
      <c r="V16" s="398"/>
      <c r="W16" s="363" t="str">
        <f>M16</f>
        <v>Y</v>
      </c>
      <c r="X16" s="313" t="str">
        <f t="shared" si="14"/>
        <v>00480C</v>
      </c>
      <c r="Y16" s="364" t="str">
        <f t="shared" si="16"/>
        <v>064</v>
      </c>
      <c r="Z16" s="313" t="str">
        <f t="shared" si="15"/>
        <v>Animal Control Officer</v>
      </c>
      <c r="AA16" s="365">
        <f t="shared" ca="1" si="9"/>
        <v>32.44</v>
      </c>
      <c r="AB16" s="365">
        <f t="shared" ca="1" si="10"/>
        <v>34.061</v>
      </c>
      <c r="AC16" s="365">
        <f t="shared" ca="1" si="11"/>
        <v>35.765000000000001</v>
      </c>
      <c r="AD16" s="365">
        <f t="shared" ca="1" si="12"/>
        <v>37.554000000000002</v>
      </c>
      <c r="AE16" s="365">
        <f t="shared" ca="1" si="13"/>
        <v>39.430999999999997</v>
      </c>
    </row>
    <row r="17" spans="1:31">
      <c r="A17" s="357" t="s">
        <v>125</v>
      </c>
      <c r="B17" s="407" t="s">
        <v>649</v>
      </c>
      <c r="C17" s="357">
        <v>8</v>
      </c>
      <c r="D17" s="358" t="s">
        <v>565</v>
      </c>
      <c r="E17" s="357" t="s">
        <v>43</v>
      </c>
      <c r="F17" s="357">
        <v>368</v>
      </c>
      <c r="G17" s="360">
        <f t="shared" ca="1" si="0"/>
        <v>36.002000000000002</v>
      </c>
      <c r="H17" s="360">
        <f t="shared" ca="1" si="1"/>
        <v>37.799999999999997</v>
      </c>
      <c r="I17" s="360">
        <f t="shared" ca="1" si="2"/>
        <v>39.691000000000003</v>
      </c>
      <c r="J17" s="360">
        <f t="shared" ca="1" si="3"/>
        <v>41.673000000000002</v>
      </c>
      <c r="K17" s="360">
        <f t="shared" ca="1" si="4"/>
        <v>43.756999999999998</v>
      </c>
      <c r="L17" s="437"/>
      <c r="M17" s="293" t="s">
        <v>588</v>
      </c>
      <c r="N17" s="289" t="str">
        <f t="shared" si="5"/>
        <v>03587C</v>
      </c>
      <c r="O17" s="361" t="str">
        <f t="shared" si="6"/>
        <v>123</v>
      </c>
      <c r="P17" s="290" t="str">
        <f t="shared" si="7"/>
        <v>Animal Control Officer, Lead</v>
      </c>
      <c r="Q17" s="362" cm="1">
        <f t="array" aca="1" ref="Q17" ca="1">ROUND(IF($M17="Y",VLOOKUP($N17,INDIRECT($N$2),Q$5,0)*INDIRECT($M$3),VLOOKUP($N17,INDIRECT($N$2),Q$5,0)),IF(LEFT($E17,1)="N",3,0))</f>
        <v>36.002000000000002</v>
      </c>
      <c r="R17" s="362" cm="1">
        <f t="array" aca="1" ref="R17" ca="1">ROUND(IF($M17="Y",VLOOKUP($N17,INDIRECT($N$2),R$5,0)*INDIRECT($M$3),VLOOKUP($N17,INDIRECT($N$2),R$5,0)),IF(LEFT($E17,1)="N",3,0))</f>
        <v>37.799999999999997</v>
      </c>
      <c r="S17" s="362" cm="1">
        <f t="array" aca="1" ref="S17" ca="1">ROUND(IF($M17="Y",VLOOKUP($N17,INDIRECT($N$2),S$5,0)*INDIRECT($M$3),VLOOKUP($N17,INDIRECT($N$2),S$5,0)),IF(LEFT($E17,1)="N",3,0))</f>
        <v>39.691000000000003</v>
      </c>
      <c r="T17" s="362" cm="1">
        <f t="array" aca="1" ref="T17" ca="1">ROUND(IF($M17="Y",VLOOKUP($N17,INDIRECT($N$2),T$5,0)*INDIRECT($M$3),VLOOKUP($N17,INDIRECT($N$2),T$5,0)),IF(LEFT($E17,1)="N",3,0))</f>
        <v>41.673000000000002</v>
      </c>
      <c r="U17" s="362" cm="1">
        <f t="array" aca="1" ref="U17" ca="1">ROUND(IF($M17="Y",VLOOKUP($N17,INDIRECT($N$2),U$5,0)*INDIRECT($M$3),VLOOKUP($N17,INDIRECT($N$2),U$5,0)),IF(LEFT($E17,1)="N",3,0))</f>
        <v>43.756999999999998</v>
      </c>
      <c r="V17" s="398"/>
      <c r="W17" s="363" t="s">
        <v>588</v>
      </c>
      <c r="X17" s="313" t="str">
        <f t="shared" si="14"/>
        <v>03587C</v>
      </c>
      <c r="Y17" s="364" t="str">
        <f t="shared" si="16"/>
        <v>123</v>
      </c>
      <c r="Z17" s="313" t="str">
        <f t="shared" si="15"/>
        <v>Animal Control Officer, Lead</v>
      </c>
      <c r="AA17" s="365">
        <f t="shared" ca="1" si="9"/>
        <v>36.002000000000002</v>
      </c>
      <c r="AB17" s="365">
        <f t="shared" ca="1" si="10"/>
        <v>37.799999999999997</v>
      </c>
      <c r="AC17" s="365">
        <f t="shared" ca="1" si="11"/>
        <v>39.691000000000003</v>
      </c>
      <c r="AD17" s="365">
        <f t="shared" ca="1" si="12"/>
        <v>41.673000000000002</v>
      </c>
      <c r="AE17" s="365">
        <f t="shared" ca="1" si="13"/>
        <v>43.756999999999998</v>
      </c>
    </row>
    <row r="18" spans="1:31">
      <c r="A18" s="357" t="s">
        <v>498</v>
      </c>
      <c r="B18" s="367" t="s">
        <v>499</v>
      </c>
      <c r="C18" s="357">
        <v>7</v>
      </c>
      <c r="D18" s="358" t="s">
        <v>102</v>
      </c>
      <c r="E18" s="366" t="s">
        <v>43</v>
      </c>
      <c r="F18" s="357">
        <v>338</v>
      </c>
      <c r="G18" s="360">
        <f t="shared" ca="1" si="0"/>
        <v>33.598999999999997</v>
      </c>
      <c r="H18" s="360">
        <f t="shared" ca="1" si="1"/>
        <v>35.280999999999999</v>
      </c>
      <c r="I18" s="360">
        <f t="shared" ca="1" si="2"/>
        <v>37.043999999999997</v>
      </c>
      <c r="J18" s="360">
        <f t="shared" ca="1" si="3"/>
        <v>38.896000000000001</v>
      </c>
      <c r="K18" s="360">
        <f t="shared" ca="1" si="4"/>
        <v>40.843000000000004</v>
      </c>
      <c r="L18" s="437"/>
      <c r="M18" s="293" t="s">
        <v>588</v>
      </c>
      <c r="N18" s="289" t="str">
        <f t="shared" si="5"/>
        <v>59231C</v>
      </c>
      <c r="O18" s="361" t="str">
        <f t="shared" si="6"/>
        <v>088</v>
      </c>
      <c r="P18" s="290" t="str">
        <f t="shared" si="7"/>
        <v>Assessing Technician</v>
      </c>
      <c r="Q18" s="362" cm="1">
        <f t="array" aca="1" ref="Q18" ca="1">ROUND(IF($M18="Y",VLOOKUP($N18,INDIRECT($N$2),Q$5,0)*INDIRECT($M$3),VLOOKUP($N18,INDIRECT($N$2),Q$5,0)),IF(LEFT($E18,1)="N",3,0))</f>
        <v>33.598999999999997</v>
      </c>
      <c r="R18" s="362" cm="1">
        <f t="array" aca="1" ref="R18" ca="1">ROUND(IF($M18="Y",VLOOKUP($N18,INDIRECT($N$2),R$5,0)*INDIRECT($M$3),VLOOKUP($N18,INDIRECT($N$2),R$5,0)),IF(LEFT($E18,1)="N",3,0))</f>
        <v>35.280999999999999</v>
      </c>
      <c r="S18" s="362" cm="1">
        <f t="array" aca="1" ref="S18" ca="1">ROUND(IF($M18="Y",VLOOKUP($N18,INDIRECT($N$2),S$5,0)*INDIRECT($M$3),VLOOKUP($N18,INDIRECT($N$2),S$5,0)),IF(LEFT($E18,1)="N",3,0))</f>
        <v>37.043999999999997</v>
      </c>
      <c r="T18" s="362" cm="1">
        <f t="array" aca="1" ref="T18" ca="1">ROUND(IF($M18="Y",VLOOKUP($N18,INDIRECT($N$2),T$5,0)*INDIRECT($M$3),VLOOKUP($N18,INDIRECT($N$2),T$5,0)),IF(LEFT($E18,1)="N",3,0))</f>
        <v>38.896000000000001</v>
      </c>
      <c r="U18" s="362" cm="1">
        <f t="array" aca="1" ref="U18" ca="1">ROUND(IF($M18="Y",VLOOKUP($N18,INDIRECT($N$2),U$5,0)*INDIRECT($M$3),VLOOKUP($N18,INDIRECT($N$2),U$5,0)),IF(LEFT($E18,1)="N",3,0))</f>
        <v>40.843000000000004</v>
      </c>
      <c r="V18" s="398"/>
      <c r="W18" s="363" t="str">
        <f t="shared" ref="W18:W51" si="17">M18</f>
        <v>Y</v>
      </c>
      <c r="X18" s="313" t="str">
        <f t="shared" si="14"/>
        <v>59231C</v>
      </c>
      <c r="Y18" s="364" t="str">
        <f t="shared" si="16"/>
        <v>088</v>
      </c>
      <c r="Z18" s="313" t="str">
        <f t="shared" si="15"/>
        <v>Assessing Technician</v>
      </c>
      <c r="AA18" s="365">
        <f t="shared" ca="1" si="9"/>
        <v>33.598999999999997</v>
      </c>
      <c r="AB18" s="365">
        <f t="shared" ca="1" si="10"/>
        <v>35.280999999999999</v>
      </c>
      <c r="AC18" s="365">
        <f t="shared" ca="1" si="11"/>
        <v>37.043999999999997</v>
      </c>
      <c r="AD18" s="365">
        <f t="shared" ca="1" si="12"/>
        <v>38.896000000000001</v>
      </c>
      <c r="AE18" s="365">
        <f t="shared" ca="1" si="13"/>
        <v>40.843000000000004</v>
      </c>
    </row>
    <row r="19" spans="1:31">
      <c r="A19" s="357" t="s">
        <v>61</v>
      </c>
      <c r="B19" s="407" t="s">
        <v>62</v>
      </c>
      <c r="C19" s="357">
        <v>8</v>
      </c>
      <c r="D19" s="358" t="s">
        <v>700</v>
      </c>
      <c r="E19" s="357" t="s">
        <v>43</v>
      </c>
      <c r="F19" s="357">
        <v>390</v>
      </c>
      <c r="G19" s="360">
        <f t="shared" ca="1" si="0"/>
        <v>44.555999999999997</v>
      </c>
      <c r="H19" s="360">
        <f t="shared" ca="1" si="1"/>
        <v>46.783000000000001</v>
      </c>
      <c r="I19" s="360">
        <f t="shared" ca="1" si="2"/>
        <v>49.122</v>
      </c>
      <c r="J19" s="360">
        <f t="shared" ca="1" si="3"/>
        <v>51.578000000000003</v>
      </c>
      <c r="K19" s="360">
        <f t="shared" ca="1" si="4"/>
        <v>54.156999999999996</v>
      </c>
      <c r="L19" s="437"/>
      <c r="M19" s="293" t="s">
        <v>588</v>
      </c>
      <c r="N19" s="289" t="str">
        <f t="shared" si="5"/>
        <v>00520C</v>
      </c>
      <c r="O19" s="361" t="str">
        <f t="shared" si="6"/>
        <v>134</v>
      </c>
      <c r="P19" s="290" t="str">
        <f t="shared" si="7"/>
        <v xml:space="preserve">Assessor I </v>
      </c>
      <c r="Q19" s="362" cm="1">
        <f t="array" aca="1" ref="Q19" ca="1">ROUND(IF($M19="Y",VLOOKUP($N19,INDIRECT($N$2),Q$5,0)*INDIRECT($M$3),VLOOKUP($N19,INDIRECT($N$2),Q$5,0)),IF(LEFT($E19,1)="N",3,0))</f>
        <v>44.555999999999997</v>
      </c>
      <c r="R19" s="362" cm="1">
        <f t="array" aca="1" ref="R19" ca="1">ROUND(IF($M19="Y",VLOOKUP($N19,INDIRECT($N$2),R$5,0)*INDIRECT($M$3),VLOOKUP($N19,INDIRECT($N$2),R$5,0)),IF(LEFT($E19,1)="N",3,0))</f>
        <v>46.783000000000001</v>
      </c>
      <c r="S19" s="362" cm="1">
        <f t="array" aca="1" ref="S19" ca="1">ROUND(IF($M19="Y",VLOOKUP($N19,INDIRECT($N$2),S$5,0)*INDIRECT($M$3),VLOOKUP($N19,INDIRECT($N$2),S$5,0)),IF(LEFT($E19,1)="N",3,0))</f>
        <v>49.122</v>
      </c>
      <c r="T19" s="362" cm="1">
        <f t="array" aca="1" ref="T19" ca="1">ROUND(IF($M19="Y",VLOOKUP($N19,INDIRECT($N$2),T$5,0)*INDIRECT($M$3),VLOOKUP($N19,INDIRECT($N$2),T$5,0)),IF(LEFT($E19,1)="N",3,0))</f>
        <v>51.578000000000003</v>
      </c>
      <c r="U19" s="362" cm="1">
        <f t="array" aca="1" ref="U19" ca="1">ROUND(IF($M19="Y",VLOOKUP($N19,INDIRECT($N$2),U$5,0)*INDIRECT($M$3),VLOOKUP($N19,INDIRECT($N$2),U$5,0)),IF(LEFT($E19,1)="N",3,0))</f>
        <v>54.156999999999996</v>
      </c>
      <c r="V19" s="398"/>
      <c r="W19" s="363" t="str">
        <f t="shared" si="17"/>
        <v>Y</v>
      </c>
      <c r="X19" s="313" t="str">
        <f t="shared" si="14"/>
        <v>00520C</v>
      </c>
      <c r="Y19" s="364" t="str">
        <f t="shared" si="16"/>
        <v>134</v>
      </c>
      <c r="Z19" s="313" t="str">
        <f t="shared" si="15"/>
        <v xml:space="preserve">Assessor I </v>
      </c>
      <c r="AA19" s="365">
        <f t="shared" ca="1" si="9"/>
        <v>44.555999999999997</v>
      </c>
      <c r="AB19" s="365">
        <f t="shared" ca="1" si="10"/>
        <v>46.783000000000001</v>
      </c>
      <c r="AC19" s="365">
        <f t="shared" ca="1" si="11"/>
        <v>49.122</v>
      </c>
      <c r="AD19" s="365">
        <f t="shared" ca="1" si="12"/>
        <v>51.578000000000003</v>
      </c>
      <c r="AE19" s="365">
        <f t="shared" ca="1" si="13"/>
        <v>54.156999999999996</v>
      </c>
    </row>
    <row r="20" spans="1:31">
      <c r="A20" s="357" t="s">
        <v>63</v>
      </c>
      <c r="B20" s="407" t="s">
        <v>64</v>
      </c>
      <c r="C20" s="357">
        <v>9</v>
      </c>
      <c r="D20" s="358" t="s">
        <v>701</v>
      </c>
      <c r="E20" s="357" t="s">
        <v>43</v>
      </c>
      <c r="F20" s="357">
        <v>448</v>
      </c>
      <c r="G20" s="360">
        <f t="shared" ca="1" si="0"/>
        <v>45.546999999999997</v>
      </c>
      <c r="H20" s="360">
        <f t="shared" ca="1" si="1"/>
        <v>47.825000000000003</v>
      </c>
      <c r="I20" s="360">
        <f t="shared" ca="1" si="2"/>
        <v>50.215000000000003</v>
      </c>
      <c r="J20" s="360">
        <f t="shared" ca="1" si="3"/>
        <v>52.725999999999999</v>
      </c>
      <c r="K20" s="360">
        <f t="shared" ca="1" si="4"/>
        <v>55.366</v>
      </c>
      <c r="L20" s="437"/>
      <c r="M20" s="293" t="s">
        <v>588</v>
      </c>
      <c r="N20" s="289" t="str">
        <f t="shared" si="5"/>
        <v>00530C</v>
      </c>
      <c r="O20" s="361" t="str">
        <f t="shared" si="6"/>
        <v>146</v>
      </c>
      <c r="P20" s="290" t="str">
        <f t="shared" si="7"/>
        <v xml:space="preserve">Assessor II </v>
      </c>
      <c r="Q20" s="362" cm="1">
        <f t="array" aca="1" ref="Q20" ca="1">ROUND(IF($M20="Y",VLOOKUP($N20,INDIRECT($N$2),Q$5,0)*INDIRECT($M$3),VLOOKUP($N20,INDIRECT($N$2),Q$5,0)),IF(LEFT($E20,1)="N",3,0))</f>
        <v>45.546999999999997</v>
      </c>
      <c r="R20" s="362" cm="1">
        <f t="array" aca="1" ref="R20" ca="1">ROUND(IF($M20="Y",VLOOKUP($N20,INDIRECT($N$2),R$5,0)*INDIRECT($M$3),VLOOKUP($N20,INDIRECT($N$2),R$5,0)),IF(LEFT($E20,1)="N",3,0))</f>
        <v>47.825000000000003</v>
      </c>
      <c r="S20" s="362" cm="1">
        <f t="array" aca="1" ref="S20" ca="1">ROUND(IF($M20="Y",VLOOKUP($N20,INDIRECT($N$2),S$5,0)*INDIRECT($M$3),VLOOKUP($N20,INDIRECT($N$2),S$5,0)),IF(LEFT($E20,1)="N",3,0))</f>
        <v>50.215000000000003</v>
      </c>
      <c r="T20" s="362" cm="1">
        <f t="array" aca="1" ref="T20" ca="1">ROUND(IF($M20="Y",VLOOKUP($N20,INDIRECT($N$2),T$5,0)*INDIRECT($M$3),VLOOKUP($N20,INDIRECT($N$2),T$5,0)),IF(LEFT($E20,1)="N",3,0))</f>
        <v>52.725999999999999</v>
      </c>
      <c r="U20" s="362" cm="1">
        <f t="array" aca="1" ref="U20" ca="1">ROUND(IF($M20="Y",VLOOKUP($N20,INDIRECT($N$2),U$5,0)*INDIRECT($M$3),VLOOKUP($N20,INDIRECT($N$2),U$5,0)),IF(LEFT($E20,1)="N",3,0))</f>
        <v>55.366</v>
      </c>
      <c r="V20" s="398"/>
      <c r="W20" s="363" t="str">
        <f t="shared" si="17"/>
        <v>Y</v>
      </c>
      <c r="X20" s="313" t="str">
        <f t="shared" si="14"/>
        <v>00530C</v>
      </c>
      <c r="Y20" s="364" t="str">
        <f t="shared" si="16"/>
        <v>146</v>
      </c>
      <c r="Z20" s="313" t="str">
        <f t="shared" si="15"/>
        <v xml:space="preserve">Assessor II </v>
      </c>
      <c r="AA20" s="365">
        <f t="shared" ca="1" si="9"/>
        <v>45.546999999999997</v>
      </c>
      <c r="AB20" s="365">
        <f t="shared" ca="1" si="10"/>
        <v>47.825000000000003</v>
      </c>
      <c r="AC20" s="365">
        <f t="shared" ca="1" si="11"/>
        <v>50.215000000000003</v>
      </c>
      <c r="AD20" s="365">
        <f t="shared" ca="1" si="12"/>
        <v>52.725999999999999</v>
      </c>
      <c r="AE20" s="365">
        <f t="shared" ca="1" si="13"/>
        <v>55.366</v>
      </c>
    </row>
    <row r="21" spans="1:31">
      <c r="A21" s="357" t="s">
        <v>65</v>
      </c>
      <c r="B21" s="407" t="s">
        <v>67</v>
      </c>
      <c r="C21" s="357">
        <v>7</v>
      </c>
      <c r="D21" s="358" t="s">
        <v>66</v>
      </c>
      <c r="E21" s="357" t="s">
        <v>43</v>
      </c>
      <c r="F21" s="357">
        <v>320</v>
      </c>
      <c r="G21" s="360">
        <f t="shared" ca="1" si="0"/>
        <v>32.44</v>
      </c>
      <c r="H21" s="360">
        <f t="shared" ca="1" si="1"/>
        <v>34.061</v>
      </c>
      <c r="I21" s="360">
        <f t="shared" ca="1" si="2"/>
        <v>35.765000000000001</v>
      </c>
      <c r="J21" s="360">
        <f t="shared" ca="1" si="3"/>
        <v>37.554000000000002</v>
      </c>
      <c r="K21" s="360">
        <f t="shared" ca="1" si="4"/>
        <v>39.430999999999997</v>
      </c>
      <c r="L21" s="437"/>
      <c r="M21" s="293" t="s">
        <v>588</v>
      </c>
      <c r="N21" s="289" t="str">
        <f t="shared" si="5"/>
        <v>52170C</v>
      </c>
      <c r="O21" s="361" t="str">
        <f t="shared" si="6"/>
        <v>064</v>
      </c>
      <c r="P21" s="290" t="str">
        <f t="shared" si="7"/>
        <v>Associate Buyer-C</v>
      </c>
      <c r="Q21" s="362" cm="1">
        <f t="array" aca="1" ref="Q21" ca="1">ROUND(IF($M21="Y",VLOOKUP($N21,INDIRECT($N$2),Q$5,0)*INDIRECT($M$3),VLOOKUP($N21,INDIRECT($N$2),Q$5,0)),IF(LEFT($E21,1)="N",3,0))</f>
        <v>32.44</v>
      </c>
      <c r="R21" s="362" cm="1">
        <f t="array" aca="1" ref="R21" ca="1">ROUND(IF($M21="Y",VLOOKUP($N21,INDIRECT($N$2),R$5,0)*INDIRECT($M$3),VLOOKUP($N21,INDIRECT($N$2),R$5,0)),IF(LEFT($E21,1)="N",3,0))</f>
        <v>34.061</v>
      </c>
      <c r="S21" s="362" cm="1">
        <f t="array" aca="1" ref="S21" ca="1">ROUND(IF($M21="Y",VLOOKUP($N21,INDIRECT($N$2),S$5,0)*INDIRECT($M$3),VLOOKUP($N21,INDIRECT($N$2),S$5,0)),IF(LEFT($E21,1)="N",3,0))</f>
        <v>35.765000000000001</v>
      </c>
      <c r="T21" s="362" cm="1">
        <f t="array" aca="1" ref="T21" ca="1">ROUND(IF($M21="Y",VLOOKUP($N21,INDIRECT($N$2),T$5,0)*INDIRECT($M$3),VLOOKUP($N21,INDIRECT($N$2),T$5,0)),IF(LEFT($E21,1)="N",3,0))</f>
        <v>37.554000000000002</v>
      </c>
      <c r="U21" s="362" cm="1">
        <f t="array" aca="1" ref="U21" ca="1">ROUND(IF($M21="Y",VLOOKUP($N21,INDIRECT($N$2),U$5,0)*INDIRECT($M$3),VLOOKUP($N21,INDIRECT($N$2),U$5,0)),IF(LEFT($E21,1)="N",3,0))</f>
        <v>39.430999999999997</v>
      </c>
      <c r="V21" s="398"/>
      <c r="W21" s="363" t="str">
        <f t="shared" si="17"/>
        <v>Y</v>
      </c>
      <c r="X21" s="313" t="str">
        <f t="shared" si="14"/>
        <v>52170C</v>
      </c>
      <c r="Y21" s="364" t="str">
        <f t="shared" si="16"/>
        <v>064</v>
      </c>
      <c r="Z21" s="313" t="str">
        <f t="shared" si="15"/>
        <v>Associate Buyer-C</v>
      </c>
      <c r="AA21" s="365">
        <f t="shared" ca="1" si="9"/>
        <v>32.44</v>
      </c>
      <c r="AB21" s="365">
        <f t="shared" ca="1" si="10"/>
        <v>34.061</v>
      </c>
      <c r="AC21" s="365">
        <f t="shared" ca="1" si="11"/>
        <v>35.765000000000001</v>
      </c>
      <c r="AD21" s="365">
        <f t="shared" ca="1" si="12"/>
        <v>37.554000000000002</v>
      </c>
      <c r="AE21" s="365">
        <f t="shared" ca="1" si="13"/>
        <v>39.430999999999997</v>
      </c>
    </row>
    <row r="22" spans="1:31">
      <c r="A22" s="357" t="s">
        <v>68</v>
      </c>
      <c r="B22" s="407" t="s">
        <v>69</v>
      </c>
      <c r="C22" s="357">
        <v>7</v>
      </c>
      <c r="D22" s="358" t="s">
        <v>108</v>
      </c>
      <c r="E22" s="357" t="s">
        <v>43</v>
      </c>
      <c r="F22" s="357">
        <v>343</v>
      </c>
      <c r="G22" s="360">
        <f t="shared" ca="1" si="0"/>
        <v>33.598999999999997</v>
      </c>
      <c r="H22" s="360">
        <f t="shared" ca="1" si="1"/>
        <v>35.280999999999999</v>
      </c>
      <c r="I22" s="360">
        <f t="shared" ca="1" si="2"/>
        <v>37.043999999999997</v>
      </c>
      <c r="J22" s="360">
        <f t="shared" ca="1" si="3"/>
        <v>38.896000000000001</v>
      </c>
      <c r="K22" s="360">
        <f t="shared" ca="1" si="4"/>
        <v>40.843000000000004</v>
      </c>
      <c r="L22" s="437"/>
      <c r="M22" s="293" t="s">
        <v>588</v>
      </c>
      <c r="N22" s="289" t="str">
        <f t="shared" si="5"/>
        <v>01265C</v>
      </c>
      <c r="O22" s="361" t="str">
        <f t="shared" si="6"/>
        <v>105</v>
      </c>
      <c r="P22" s="290" t="str">
        <f t="shared" si="7"/>
        <v>Bilingual Crime Prevent Spec</v>
      </c>
      <c r="Q22" s="362" cm="1">
        <f t="array" aca="1" ref="Q22" ca="1">ROUND(IF($M22="Y",VLOOKUP($N22,INDIRECT($N$2),Q$5,0)*INDIRECT($M$3),VLOOKUP($N22,INDIRECT($N$2),Q$5,0)),IF(LEFT($E22,1)="N",3,0))</f>
        <v>33.598999999999997</v>
      </c>
      <c r="R22" s="362" cm="1">
        <f t="array" aca="1" ref="R22" ca="1">ROUND(IF($M22="Y",VLOOKUP($N22,INDIRECT($N$2),R$5,0)*INDIRECT($M$3),VLOOKUP($N22,INDIRECT($N$2),R$5,0)),IF(LEFT($E22,1)="N",3,0))</f>
        <v>35.280999999999999</v>
      </c>
      <c r="S22" s="362" cm="1">
        <f t="array" aca="1" ref="S22" ca="1">ROUND(IF($M22="Y",VLOOKUP($N22,INDIRECT($N$2),S$5,0)*INDIRECT($M$3),VLOOKUP($N22,INDIRECT($N$2),S$5,0)),IF(LEFT($E22,1)="N",3,0))</f>
        <v>37.043999999999997</v>
      </c>
      <c r="T22" s="362" cm="1">
        <f t="array" aca="1" ref="T22" ca="1">ROUND(IF($M22="Y",VLOOKUP($N22,INDIRECT($N$2),T$5,0)*INDIRECT($M$3),VLOOKUP($N22,INDIRECT($N$2),T$5,0)),IF(LEFT($E22,1)="N",3,0))</f>
        <v>38.896000000000001</v>
      </c>
      <c r="U22" s="362" cm="1">
        <f t="array" aca="1" ref="U22" ca="1">ROUND(IF($M22="Y",VLOOKUP($N22,INDIRECT($N$2),U$5,0)*INDIRECT($M$3),VLOOKUP($N22,INDIRECT($N$2),U$5,0)),IF(LEFT($E22,1)="N",3,0))</f>
        <v>40.843000000000004</v>
      </c>
      <c r="V22" s="398"/>
      <c r="W22" s="363" t="str">
        <f t="shared" si="17"/>
        <v>Y</v>
      </c>
      <c r="X22" s="313" t="str">
        <f t="shared" si="14"/>
        <v>01265C</v>
      </c>
      <c r="Y22" s="364" t="str">
        <f t="shared" si="16"/>
        <v>105</v>
      </c>
      <c r="Z22" s="313" t="str">
        <f t="shared" si="15"/>
        <v>Bilingual Crime Prevent Spec</v>
      </c>
      <c r="AA22" s="365">
        <f t="shared" ca="1" si="9"/>
        <v>33.598999999999997</v>
      </c>
      <c r="AB22" s="365">
        <f t="shared" ca="1" si="10"/>
        <v>35.280999999999999</v>
      </c>
      <c r="AC22" s="365">
        <f t="shared" ca="1" si="11"/>
        <v>37.043999999999997</v>
      </c>
      <c r="AD22" s="365">
        <f t="shared" ca="1" si="12"/>
        <v>38.896000000000001</v>
      </c>
      <c r="AE22" s="365">
        <f t="shared" ca="1" si="13"/>
        <v>40.843000000000004</v>
      </c>
    </row>
    <row r="23" spans="1:31">
      <c r="A23" s="357" t="s">
        <v>70</v>
      </c>
      <c r="B23" s="407" t="s">
        <v>72</v>
      </c>
      <c r="C23" s="357">
        <v>6</v>
      </c>
      <c r="D23" s="358" t="s">
        <v>71</v>
      </c>
      <c r="E23" s="357" t="s">
        <v>43</v>
      </c>
      <c r="F23" s="357">
        <v>280</v>
      </c>
      <c r="G23" s="360">
        <f t="shared" ca="1" si="0"/>
        <v>28.870999999999999</v>
      </c>
      <c r="H23" s="360">
        <f t="shared" ca="1" si="1"/>
        <v>30.317</v>
      </c>
      <c r="I23" s="360">
        <f t="shared" ca="1" si="2"/>
        <v>31.83</v>
      </c>
      <c r="J23" s="360">
        <f t="shared" ca="1" si="3"/>
        <v>33.424999999999997</v>
      </c>
      <c r="K23" s="360">
        <f t="shared" ca="1" si="4"/>
        <v>35.094999999999999</v>
      </c>
      <c r="L23" s="437"/>
      <c r="M23" s="293" t="s">
        <v>588</v>
      </c>
      <c r="N23" s="289" t="str">
        <f t="shared" si="5"/>
        <v>01290C</v>
      </c>
      <c r="O23" s="361" t="str">
        <f t="shared" si="6"/>
        <v>107</v>
      </c>
      <c r="P23" s="290" t="str">
        <f t="shared" si="7"/>
        <v xml:space="preserve">Bilingual Program Aide </v>
      </c>
      <c r="Q23" s="362" cm="1">
        <f t="array" aca="1" ref="Q23" ca="1">ROUND(IF($M23="Y",VLOOKUP($N23,INDIRECT($N$2),Q$5,0)*INDIRECT($M$3),VLOOKUP($N23,INDIRECT($N$2),Q$5,0)),IF(LEFT($E23,1)="N",3,0))</f>
        <v>28.870999999999999</v>
      </c>
      <c r="R23" s="362" cm="1">
        <f t="array" aca="1" ref="R23" ca="1">ROUND(IF($M23="Y",VLOOKUP($N23,INDIRECT($N$2),R$5,0)*INDIRECT($M$3),VLOOKUP($N23,INDIRECT($N$2),R$5,0)),IF(LEFT($E23,1)="N",3,0))</f>
        <v>30.317</v>
      </c>
      <c r="S23" s="362" cm="1">
        <f t="array" aca="1" ref="S23" ca="1">ROUND(IF($M23="Y",VLOOKUP($N23,INDIRECT($N$2),S$5,0)*INDIRECT($M$3),VLOOKUP($N23,INDIRECT($N$2),S$5,0)),IF(LEFT($E23,1)="N",3,0))</f>
        <v>31.83</v>
      </c>
      <c r="T23" s="362" cm="1">
        <f t="array" aca="1" ref="T23" ca="1">ROUND(IF($M23="Y",VLOOKUP($N23,INDIRECT($N$2),T$5,0)*INDIRECT($M$3),VLOOKUP($N23,INDIRECT($N$2),T$5,0)),IF(LEFT($E23,1)="N",3,0))</f>
        <v>33.424999999999997</v>
      </c>
      <c r="U23" s="362" cm="1">
        <f t="array" aca="1" ref="U23" ca="1">ROUND(IF($M23="Y",VLOOKUP($N23,INDIRECT($N$2),U$5,0)*INDIRECT($M$3),VLOOKUP($N23,INDIRECT($N$2),U$5,0)),IF(LEFT($E23,1)="N",3,0))</f>
        <v>35.094999999999999</v>
      </c>
      <c r="V23" s="398"/>
      <c r="W23" s="363" t="str">
        <f t="shared" si="17"/>
        <v>Y</v>
      </c>
      <c r="X23" s="313" t="str">
        <f t="shared" si="14"/>
        <v>01290C</v>
      </c>
      <c r="Y23" s="364" t="str">
        <f t="shared" si="16"/>
        <v>107</v>
      </c>
      <c r="Z23" s="313" t="str">
        <f t="shared" si="15"/>
        <v xml:space="preserve">Bilingual Program Aide </v>
      </c>
      <c r="AA23" s="365">
        <f t="shared" ca="1" si="9"/>
        <v>28.870999999999999</v>
      </c>
      <c r="AB23" s="365">
        <f t="shared" ca="1" si="10"/>
        <v>30.317</v>
      </c>
      <c r="AC23" s="365">
        <f t="shared" ca="1" si="11"/>
        <v>31.83</v>
      </c>
      <c r="AD23" s="365">
        <f t="shared" ca="1" si="12"/>
        <v>33.424999999999997</v>
      </c>
      <c r="AE23" s="365">
        <f t="shared" ca="1" si="13"/>
        <v>35.094999999999999</v>
      </c>
    </row>
    <row r="24" spans="1:31">
      <c r="A24" s="357" t="s">
        <v>73</v>
      </c>
      <c r="B24" s="407" t="s">
        <v>74</v>
      </c>
      <c r="C24" s="357">
        <v>4</v>
      </c>
      <c r="D24" s="358" t="s">
        <v>160</v>
      </c>
      <c r="E24" s="357" t="s">
        <v>43</v>
      </c>
      <c r="F24" s="357">
        <v>218</v>
      </c>
      <c r="G24" s="360">
        <f t="shared" ca="1" si="0"/>
        <v>24.085999999999999</v>
      </c>
      <c r="H24" s="360">
        <f t="shared" ca="1" si="1"/>
        <v>25.291</v>
      </c>
      <c r="I24" s="360">
        <f t="shared" ca="1" si="2"/>
        <v>26.555</v>
      </c>
      <c r="J24" s="360">
        <f t="shared" ca="1" si="3"/>
        <v>27.882000000000001</v>
      </c>
      <c r="K24" s="360">
        <f t="shared" ca="1" si="4"/>
        <v>29.277000000000001</v>
      </c>
      <c r="L24" s="437"/>
      <c r="M24" s="293" t="s">
        <v>588</v>
      </c>
      <c r="N24" s="289" t="str">
        <f t="shared" si="5"/>
        <v>01447C</v>
      </c>
      <c r="O24" s="361" t="str">
        <f t="shared" si="6"/>
        <v>151</v>
      </c>
      <c r="P24" s="290" t="str">
        <f t="shared" si="7"/>
        <v>Building Services Specialist I</v>
      </c>
      <c r="Q24" s="362" cm="1">
        <f t="array" aca="1" ref="Q24" ca="1">ROUND(IF($M24="Y",VLOOKUP($N24,INDIRECT($N$2),Q$5,0)*INDIRECT($M$3),VLOOKUP($N24,INDIRECT($N$2),Q$5,0)),IF(LEFT($E24,1)="N",3,0))</f>
        <v>24.085999999999999</v>
      </c>
      <c r="R24" s="362" cm="1">
        <f t="array" aca="1" ref="R24" ca="1">ROUND(IF($M24="Y",VLOOKUP($N24,INDIRECT($N$2),R$5,0)*INDIRECT($M$3),VLOOKUP($N24,INDIRECT($N$2),R$5,0)),IF(LEFT($E24,1)="N",3,0))</f>
        <v>25.291</v>
      </c>
      <c r="S24" s="362" cm="1">
        <f t="array" aca="1" ref="S24" ca="1">ROUND(IF($M24="Y",VLOOKUP($N24,INDIRECT($N$2),S$5,0)*INDIRECT($M$3),VLOOKUP($N24,INDIRECT($N$2),S$5,0)),IF(LEFT($E24,1)="N",3,0))</f>
        <v>26.555</v>
      </c>
      <c r="T24" s="362" cm="1">
        <f t="array" aca="1" ref="T24" ca="1">ROUND(IF($M24="Y",VLOOKUP($N24,INDIRECT($N$2),T$5,0)*INDIRECT($M$3),VLOOKUP($N24,INDIRECT($N$2),T$5,0)),IF(LEFT($E24,1)="N",3,0))</f>
        <v>27.882000000000001</v>
      </c>
      <c r="U24" s="362" cm="1">
        <f t="array" aca="1" ref="U24" ca="1">ROUND(IF($M24="Y",VLOOKUP($N24,INDIRECT($N$2),U$5,0)*INDIRECT($M$3),VLOOKUP($N24,INDIRECT($N$2),U$5,0)),IF(LEFT($E24,1)="N",3,0))</f>
        <v>29.277000000000001</v>
      </c>
      <c r="V24" s="398"/>
      <c r="W24" s="363" t="str">
        <f t="shared" si="17"/>
        <v>Y</v>
      </c>
      <c r="X24" s="313" t="str">
        <f t="shared" si="14"/>
        <v>01447C</v>
      </c>
      <c r="Y24" s="364" t="str">
        <f t="shared" si="16"/>
        <v>151</v>
      </c>
      <c r="Z24" s="313" t="str">
        <f t="shared" si="15"/>
        <v>Building Services Specialist I</v>
      </c>
      <c r="AA24" s="365">
        <f t="shared" ca="1" si="9"/>
        <v>24.085999999999999</v>
      </c>
      <c r="AB24" s="365">
        <f t="shared" ca="1" si="10"/>
        <v>25.291</v>
      </c>
      <c r="AC24" s="365">
        <f t="shared" ca="1" si="11"/>
        <v>26.555</v>
      </c>
      <c r="AD24" s="365">
        <f t="shared" ca="1" si="12"/>
        <v>27.882000000000001</v>
      </c>
      <c r="AE24" s="365">
        <f t="shared" ca="1" si="13"/>
        <v>29.277000000000001</v>
      </c>
    </row>
    <row r="25" spans="1:31">
      <c r="A25" s="357" t="s">
        <v>75</v>
      </c>
      <c r="B25" s="407" t="s">
        <v>77</v>
      </c>
      <c r="C25" s="357">
        <v>5</v>
      </c>
      <c r="D25" s="358" t="s">
        <v>76</v>
      </c>
      <c r="E25" s="357" t="s">
        <v>43</v>
      </c>
      <c r="F25" s="357">
        <v>268</v>
      </c>
      <c r="G25" s="360">
        <f t="shared" ca="1" si="0"/>
        <v>27.692</v>
      </c>
      <c r="H25" s="360">
        <f t="shared" ca="1" si="1"/>
        <v>29.079000000000001</v>
      </c>
      <c r="I25" s="360">
        <f t="shared" ca="1" si="2"/>
        <v>30.530999999999999</v>
      </c>
      <c r="J25" s="360">
        <f t="shared" ca="1" si="3"/>
        <v>32.058</v>
      </c>
      <c r="K25" s="360">
        <f t="shared" ca="1" si="4"/>
        <v>33.661999999999999</v>
      </c>
      <c r="L25" s="437"/>
      <c r="M25" s="293" t="s">
        <v>588</v>
      </c>
      <c r="N25" s="289" t="str">
        <f t="shared" si="5"/>
        <v>01448C</v>
      </c>
      <c r="O25" s="361" t="str">
        <f t="shared" si="6"/>
        <v>060</v>
      </c>
      <c r="P25" s="290" t="str">
        <f t="shared" si="7"/>
        <v>Building Services Specialist II</v>
      </c>
      <c r="Q25" s="362" cm="1">
        <f t="array" aca="1" ref="Q25" ca="1">ROUND(IF($M25="Y",VLOOKUP($N25,INDIRECT($N$2),Q$5,0)*INDIRECT($M$3),VLOOKUP($N25,INDIRECT($N$2),Q$5,0)),IF(LEFT($E25,1)="N",3,0))</f>
        <v>27.692</v>
      </c>
      <c r="R25" s="362" cm="1">
        <f t="array" aca="1" ref="R25" ca="1">ROUND(IF($M25="Y",VLOOKUP($N25,INDIRECT($N$2),R$5,0)*INDIRECT($M$3),VLOOKUP($N25,INDIRECT($N$2),R$5,0)),IF(LEFT($E25,1)="N",3,0))</f>
        <v>29.079000000000001</v>
      </c>
      <c r="S25" s="362" cm="1">
        <f t="array" aca="1" ref="S25" ca="1">ROUND(IF($M25="Y",VLOOKUP($N25,INDIRECT($N$2),S$5,0)*INDIRECT($M$3),VLOOKUP($N25,INDIRECT($N$2),S$5,0)),IF(LEFT($E25,1)="N",3,0))</f>
        <v>30.530999999999999</v>
      </c>
      <c r="T25" s="362" cm="1">
        <f t="array" aca="1" ref="T25" ca="1">ROUND(IF($M25="Y",VLOOKUP($N25,INDIRECT($N$2),T$5,0)*INDIRECT($M$3),VLOOKUP($N25,INDIRECT($N$2),T$5,0)),IF(LEFT($E25,1)="N",3,0))</f>
        <v>32.058</v>
      </c>
      <c r="U25" s="362" cm="1">
        <f t="array" aca="1" ref="U25" ca="1">ROUND(IF($M25="Y",VLOOKUP($N25,INDIRECT($N$2),U$5,0)*INDIRECT($M$3),VLOOKUP($N25,INDIRECT($N$2),U$5,0)),IF(LEFT($E25,1)="N",3,0))</f>
        <v>33.661999999999999</v>
      </c>
      <c r="V25" s="398"/>
      <c r="W25" s="363" t="str">
        <f t="shared" si="17"/>
        <v>Y</v>
      </c>
      <c r="X25" s="313" t="str">
        <f t="shared" si="14"/>
        <v>01448C</v>
      </c>
      <c r="Y25" s="364" t="str">
        <f t="shared" si="16"/>
        <v>060</v>
      </c>
      <c r="Z25" s="313" t="str">
        <f t="shared" si="15"/>
        <v>Building Services Specialist II</v>
      </c>
      <c r="AA25" s="365">
        <f t="shared" ca="1" si="9"/>
        <v>27.692</v>
      </c>
      <c r="AB25" s="365">
        <f t="shared" ca="1" si="10"/>
        <v>29.079000000000001</v>
      </c>
      <c r="AC25" s="365">
        <f t="shared" ca="1" si="11"/>
        <v>30.530999999999999</v>
      </c>
      <c r="AD25" s="365">
        <f t="shared" ca="1" si="12"/>
        <v>32.058</v>
      </c>
      <c r="AE25" s="365">
        <f t="shared" ca="1" si="13"/>
        <v>33.661999999999999</v>
      </c>
    </row>
    <row r="26" spans="1:31">
      <c r="A26" s="368" t="s">
        <v>19</v>
      </c>
      <c r="B26" s="408" t="s">
        <v>22</v>
      </c>
      <c r="C26" s="368">
        <v>9</v>
      </c>
      <c r="D26" s="358" t="s">
        <v>577</v>
      </c>
      <c r="E26" s="368" t="s">
        <v>21</v>
      </c>
      <c r="F26" s="368">
        <v>435</v>
      </c>
      <c r="G26" s="360">
        <f t="shared" ca="1" si="0"/>
        <v>85628</v>
      </c>
      <c r="H26" s="360">
        <f t="shared" ca="1" si="1"/>
        <v>89911</v>
      </c>
      <c r="I26" s="360">
        <f t="shared" ca="1" si="2"/>
        <v>94406</v>
      </c>
      <c r="J26" s="360">
        <f t="shared" ca="1" si="3"/>
        <v>99129</v>
      </c>
      <c r="K26" s="360">
        <f t="shared" ca="1" si="4"/>
        <v>104083</v>
      </c>
      <c r="L26" s="437"/>
      <c r="M26" s="293" t="s">
        <v>588</v>
      </c>
      <c r="N26" s="289" t="str">
        <f t="shared" si="5"/>
        <v>01458C</v>
      </c>
      <c r="O26" s="361" t="str">
        <f t="shared" si="6"/>
        <v>129</v>
      </c>
      <c r="P26" s="290" t="str">
        <f t="shared" si="7"/>
        <v xml:space="preserve">Buyer </v>
      </c>
      <c r="Q26" s="362" cm="1">
        <f t="array" aca="1" ref="Q26" ca="1">ROUND(IF($M26="Y",VLOOKUP($N26,INDIRECT($N$2),Q$5,0)*INDIRECT($M$3),VLOOKUP($N26,INDIRECT($N$2),Q$5,0)),IF(LEFT($E26,1)="N",3,0))</f>
        <v>85628</v>
      </c>
      <c r="R26" s="362" cm="1">
        <f t="array" aca="1" ref="R26" ca="1">ROUND(IF($M26="Y",VLOOKUP($N26,INDIRECT($N$2),R$5,0)*INDIRECT($M$3),VLOOKUP($N26,INDIRECT($N$2),R$5,0)),IF(LEFT($E26,1)="N",3,0))</f>
        <v>89911</v>
      </c>
      <c r="S26" s="362" cm="1">
        <f t="array" aca="1" ref="S26" ca="1">ROUND(IF($M26="Y",VLOOKUP($N26,INDIRECT($N$2),S$5,0)*INDIRECT($M$3),VLOOKUP($N26,INDIRECT($N$2),S$5,0)),IF(LEFT($E26,1)="N",3,0))</f>
        <v>94406</v>
      </c>
      <c r="T26" s="362" cm="1">
        <f t="array" aca="1" ref="T26" ca="1">ROUND(IF($M26="Y",VLOOKUP($N26,INDIRECT($N$2),T$5,0)*INDIRECT($M$3),VLOOKUP($N26,INDIRECT($N$2),T$5,0)),IF(LEFT($E26,1)="N",3,0))</f>
        <v>99129</v>
      </c>
      <c r="U26" s="362" cm="1">
        <f t="array" aca="1" ref="U26" ca="1">ROUND(IF($M26="Y",VLOOKUP($N26,INDIRECT($N$2),U$5,0)*INDIRECT($M$3),VLOOKUP($N26,INDIRECT($N$2),U$5,0)),IF(LEFT($E26,1)="N",3,0))</f>
        <v>104083</v>
      </c>
      <c r="V26" s="398"/>
      <c r="W26" s="363" t="str">
        <f t="shared" si="17"/>
        <v>Y</v>
      </c>
      <c r="X26" s="313" t="str">
        <f t="shared" si="14"/>
        <v>01458C</v>
      </c>
      <c r="Y26" s="364" t="str">
        <f t="shared" si="16"/>
        <v>129</v>
      </c>
      <c r="Z26" s="313" t="str">
        <f t="shared" si="15"/>
        <v xml:space="preserve">Buyer </v>
      </c>
      <c r="AA26" s="365">
        <f t="shared" ca="1" si="9"/>
        <v>41.167999999999999</v>
      </c>
      <c r="AB26" s="365">
        <f t="shared" ca="1" si="10"/>
        <v>43.226999999999997</v>
      </c>
      <c r="AC26" s="365">
        <f t="shared" ca="1" si="11"/>
        <v>45.387999999999998</v>
      </c>
      <c r="AD26" s="365">
        <f t="shared" ca="1" si="12"/>
        <v>47.658999999999999</v>
      </c>
      <c r="AE26" s="365">
        <f t="shared" ca="1" si="13"/>
        <v>50.04</v>
      </c>
    </row>
    <row r="27" spans="1:31">
      <c r="A27" s="368" t="s">
        <v>715</v>
      </c>
      <c r="B27" s="408" t="s">
        <v>25</v>
      </c>
      <c r="C27" s="368">
        <v>8</v>
      </c>
      <c r="D27" s="358" t="s">
        <v>24</v>
      </c>
      <c r="E27" s="368" t="s">
        <v>43</v>
      </c>
      <c r="F27" s="368">
        <v>383</v>
      </c>
      <c r="G27" s="360">
        <f t="shared" ca="1" si="0"/>
        <v>37.563000000000002</v>
      </c>
      <c r="H27" s="360">
        <f t="shared" ca="1" si="1"/>
        <v>39.441000000000003</v>
      </c>
      <c r="I27" s="360">
        <f t="shared" ca="1" si="2"/>
        <v>41.412999999999997</v>
      </c>
      <c r="J27" s="360">
        <f t="shared" ca="1" si="3"/>
        <v>43.482999999999997</v>
      </c>
      <c r="K27" s="360">
        <f t="shared" ca="1" si="4"/>
        <v>45.656999999999996</v>
      </c>
      <c r="L27" s="437"/>
      <c r="M27" s="293" t="s">
        <v>588</v>
      </c>
      <c r="N27" s="289" t="str">
        <f t="shared" si="5"/>
        <v>53072C</v>
      </c>
      <c r="O27" s="361" t="str">
        <f t="shared" si="6"/>
        <v>097</v>
      </c>
      <c r="P27" s="290" t="str">
        <f t="shared" si="7"/>
        <v xml:space="preserve">Case Investigator </v>
      </c>
      <c r="Q27" s="362" cm="1">
        <f t="array" aca="1" ref="Q27" ca="1">ROUND(IF($M27="Y",VLOOKUP($N27,INDIRECT($N$2),Q$5,0)*INDIRECT($M$3),VLOOKUP($N27,INDIRECT($N$2),Q$5,0)),IF(LEFT($E27,1)="N",3,0))</f>
        <v>37.563000000000002</v>
      </c>
      <c r="R27" s="362" cm="1">
        <f t="array" aca="1" ref="R27" ca="1">ROUND(IF($M27="Y",VLOOKUP($N27,INDIRECT($N$2),R$5,0)*INDIRECT($M$3),VLOOKUP($N27,INDIRECT($N$2),R$5,0)),IF(LEFT($E27,1)="N",3,0))</f>
        <v>39.441000000000003</v>
      </c>
      <c r="S27" s="362" cm="1">
        <f t="array" aca="1" ref="S27" ca="1">ROUND(IF($M27="Y",VLOOKUP($N27,INDIRECT($N$2),S$5,0)*INDIRECT($M$3),VLOOKUP($N27,INDIRECT($N$2),S$5,0)),IF(LEFT($E27,1)="N",3,0))</f>
        <v>41.412999999999997</v>
      </c>
      <c r="T27" s="362" cm="1">
        <f t="array" aca="1" ref="T27" ca="1">ROUND(IF($M27="Y",VLOOKUP($N27,INDIRECT($N$2),T$5,0)*INDIRECT($M$3),VLOOKUP($N27,INDIRECT($N$2),T$5,0)),IF(LEFT($E27,1)="N",3,0))</f>
        <v>43.482999999999997</v>
      </c>
      <c r="U27" s="362" cm="1">
        <f t="array" aca="1" ref="U27" ca="1">ROUND(IF($M27="Y",VLOOKUP($N27,INDIRECT($N$2),U$5,0)*INDIRECT($M$3),VLOOKUP($N27,INDIRECT($N$2),U$5,0)),IF(LEFT($E27,1)="N",3,0))</f>
        <v>45.656999999999996</v>
      </c>
      <c r="V27" s="398"/>
      <c r="W27" s="363" t="str">
        <f t="shared" si="17"/>
        <v>Y</v>
      </c>
      <c r="X27" s="313" t="str">
        <f t="shared" si="14"/>
        <v>53072C</v>
      </c>
      <c r="Y27" s="364" t="str">
        <f t="shared" si="16"/>
        <v>097</v>
      </c>
      <c r="Z27" s="313" t="str">
        <f t="shared" si="15"/>
        <v xml:space="preserve">Case Investigator </v>
      </c>
      <c r="AA27" s="365">
        <f t="shared" ca="1" si="9"/>
        <v>37.563000000000002</v>
      </c>
      <c r="AB27" s="365">
        <f t="shared" ca="1" si="10"/>
        <v>39.441000000000003</v>
      </c>
      <c r="AC27" s="365">
        <f t="shared" ca="1" si="11"/>
        <v>41.412999999999997</v>
      </c>
      <c r="AD27" s="365">
        <f t="shared" ca="1" si="12"/>
        <v>43.482999999999997</v>
      </c>
      <c r="AE27" s="365">
        <f t="shared" ca="1" si="13"/>
        <v>45.656999999999996</v>
      </c>
    </row>
    <row r="28" spans="1:31">
      <c r="A28" s="368" t="s">
        <v>833</v>
      </c>
      <c r="B28" s="408" t="s">
        <v>832</v>
      </c>
      <c r="C28" s="368">
        <v>8</v>
      </c>
      <c r="D28" s="358" t="s">
        <v>24</v>
      </c>
      <c r="E28" s="368" t="s">
        <v>43</v>
      </c>
      <c r="F28" s="368">
        <v>383</v>
      </c>
      <c r="G28" s="360">
        <f t="shared" ref="G28" ca="1" si="18">Q28</f>
        <v>37.563000000000002</v>
      </c>
      <c r="H28" s="360">
        <f t="shared" ref="H28" ca="1" si="19">R28</f>
        <v>39.441000000000003</v>
      </c>
      <c r="I28" s="360">
        <f t="shared" ref="I28" ca="1" si="20">S28</f>
        <v>41.412999999999997</v>
      </c>
      <c r="J28" s="360">
        <f t="shared" ref="J28" ca="1" si="21">T28</f>
        <v>43.482999999999997</v>
      </c>
      <c r="K28" s="360">
        <f t="shared" ref="K28" ca="1" si="22">U28</f>
        <v>45.656999999999996</v>
      </c>
      <c r="L28" s="437"/>
      <c r="M28" s="293" t="s">
        <v>588</v>
      </c>
      <c r="N28" s="289" t="str">
        <f t="shared" ref="N28" si="23">A28</f>
        <v>53121C</v>
      </c>
      <c r="O28" s="361" t="str">
        <f t="shared" ref="O28" si="24">D28</f>
        <v>097</v>
      </c>
      <c r="P28" s="290" t="str">
        <f t="shared" ref="P28" si="25">B28</f>
        <v>Case Investigator I - Civil Rights</v>
      </c>
      <c r="Q28" s="362" cm="1">
        <f t="array" aca="1" ref="Q28" ca="1">ROUND(IF($M28="Y",VLOOKUP($N28,INDIRECT($N$2),Q$5,0)*INDIRECT($M$3),VLOOKUP($N28,INDIRECT($N$2),Q$5,0)),IF(LEFT($E28,1)="N",3,0))</f>
        <v>37.563000000000002</v>
      </c>
      <c r="R28" s="362" cm="1">
        <f t="array" aca="1" ref="R28" ca="1">ROUND(IF($M28="Y",VLOOKUP($N28,INDIRECT($N$2),R$5,0)*INDIRECT($M$3),VLOOKUP($N28,INDIRECT($N$2),R$5,0)),IF(LEFT($E28,1)="N",3,0))</f>
        <v>39.441000000000003</v>
      </c>
      <c r="S28" s="362" cm="1">
        <f t="array" aca="1" ref="S28" ca="1">ROUND(IF($M28="Y",VLOOKUP($N28,INDIRECT($N$2),S$5,0)*INDIRECT($M$3),VLOOKUP($N28,INDIRECT($N$2),S$5,0)),IF(LEFT($E28,1)="N",3,0))</f>
        <v>41.412999999999997</v>
      </c>
      <c r="T28" s="362" cm="1">
        <f t="array" aca="1" ref="T28" ca="1">ROUND(IF($M28="Y",VLOOKUP($N28,INDIRECT($N$2),T$5,0)*INDIRECT($M$3),VLOOKUP($N28,INDIRECT($N$2),T$5,0)),IF(LEFT($E28,1)="N",3,0))</f>
        <v>43.482999999999997</v>
      </c>
      <c r="U28" s="362" cm="1">
        <f t="array" aca="1" ref="U28" ca="1">ROUND(IF($M28="Y",VLOOKUP($N28,INDIRECT($N$2),U$5,0)*INDIRECT($M$3),VLOOKUP($N28,INDIRECT($N$2),U$5,0)),IF(LEFT($E28,1)="N",3,0))</f>
        <v>45.656999999999996</v>
      </c>
      <c r="V28" s="398"/>
      <c r="W28" s="363" t="str">
        <f t="shared" ref="W28" si="26">M28</f>
        <v>Y</v>
      </c>
      <c r="X28" s="313" t="str">
        <f t="shared" ref="X28" si="27">N28</f>
        <v>53121C</v>
      </c>
      <c r="Y28" s="364" t="str">
        <f t="shared" ref="Y28" si="28">O28</f>
        <v>097</v>
      </c>
      <c r="Z28" s="313" t="str">
        <f t="shared" ref="Z28" si="29">P28</f>
        <v>Case Investigator I - Civil Rights</v>
      </c>
      <c r="AA28" s="365">
        <f t="shared" ref="AA28" ca="1" si="30">IF(LEFT($E28,1)="N",Q28,ROUNDUP(Q28/2080,3))</f>
        <v>37.563000000000002</v>
      </c>
      <c r="AB28" s="365">
        <f t="shared" ref="AB28" ca="1" si="31">IF(LEFT($E28,1)="N",R28,ROUNDUP(R28/2080,3))</f>
        <v>39.441000000000003</v>
      </c>
      <c r="AC28" s="365">
        <f t="shared" ref="AC28" ca="1" si="32">IF(LEFT($E28,1)="N",S28,ROUNDUP(S28/2080,3))</f>
        <v>41.412999999999997</v>
      </c>
      <c r="AD28" s="365">
        <f t="shared" ref="AD28" ca="1" si="33">IF(LEFT($E28,1)="N",T28,ROUNDUP(T28/2080,3))</f>
        <v>43.482999999999997</v>
      </c>
      <c r="AE28" s="365">
        <f t="shared" ref="AE28" ca="1" si="34">IF(LEFT($E28,1)="N",U28,ROUNDUP(U28/2080,3))</f>
        <v>45.656999999999996</v>
      </c>
    </row>
    <row r="29" spans="1:31">
      <c r="A29" s="368" t="s">
        <v>729</v>
      </c>
      <c r="B29" s="408" t="s">
        <v>731</v>
      </c>
      <c r="C29" s="368">
        <v>9</v>
      </c>
      <c r="D29" s="358" t="s">
        <v>730</v>
      </c>
      <c r="E29" s="368" t="s">
        <v>43</v>
      </c>
      <c r="F29" s="368">
        <v>425</v>
      </c>
      <c r="G29" s="360">
        <f t="shared" ca="1" si="0"/>
        <v>40.76</v>
      </c>
      <c r="H29" s="360">
        <f t="shared" ca="1" si="1"/>
        <v>42.798999999999999</v>
      </c>
      <c r="I29" s="360">
        <f t="shared" ca="1" si="2"/>
        <v>44.938000000000002</v>
      </c>
      <c r="J29" s="360">
        <f t="shared" ca="1" si="3"/>
        <v>47.186</v>
      </c>
      <c r="K29" s="360">
        <f t="shared" ca="1" si="4"/>
        <v>49.545999999999999</v>
      </c>
      <c r="L29" s="437"/>
      <c r="M29" s="293" t="s">
        <v>588</v>
      </c>
      <c r="N29" s="289" t="str">
        <f t="shared" si="5"/>
        <v>53095C</v>
      </c>
      <c r="O29" s="361" t="str">
        <f t="shared" si="6"/>
        <v>170</v>
      </c>
      <c r="P29" s="290" t="str">
        <f t="shared" si="7"/>
        <v>Case Investigator II - Civil Rights</v>
      </c>
      <c r="Q29" s="362" cm="1">
        <f t="array" aca="1" ref="Q29" ca="1">ROUND(IF($M29="Y",VLOOKUP($N29,INDIRECT($N$2),Q$5,0)*INDIRECT($M$3),VLOOKUP($N29,INDIRECT($N$2),Q$5,0)),IF(LEFT($E29,1)="N",3,0))</f>
        <v>40.76</v>
      </c>
      <c r="R29" s="362" cm="1">
        <f t="array" aca="1" ref="R29" ca="1">ROUND(IF($M29="Y",VLOOKUP($N29,INDIRECT($N$2),R$5,0)*INDIRECT($M$3),VLOOKUP($N29,INDIRECT($N$2),R$5,0)),IF(LEFT($E29,1)="N",3,0))</f>
        <v>42.798999999999999</v>
      </c>
      <c r="S29" s="362" cm="1">
        <f t="array" aca="1" ref="S29" ca="1">ROUND(IF($M29="Y",VLOOKUP($N29,INDIRECT($N$2),S$5,0)*INDIRECT($M$3),VLOOKUP($N29,INDIRECT($N$2),S$5,0)),IF(LEFT($E29,1)="N",3,0))</f>
        <v>44.938000000000002</v>
      </c>
      <c r="T29" s="362" cm="1">
        <f t="array" aca="1" ref="T29" ca="1">ROUND(IF($M29="Y",VLOOKUP($N29,INDIRECT($N$2),T$5,0)*INDIRECT($M$3),VLOOKUP($N29,INDIRECT($N$2),T$5,0)),IF(LEFT($E29,1)="N",3,0))</f>
        <v>47.186</v>
      </c>
      <c r="U29" s="362" cm="1">
        <f t="array" aca="1" ref="U29" ca="1">ROUND(IF($M29="Y",VLOOKUP($N29,INDIRECT($N$2),U$5,0)*INDIRECT($M$3),VLOOKUP($N29,INDIRECT($N$2),U$5,0)),IF(LEFT($E29,1)="N",3,0))</f>
        <v>49.545999999999999</v>
      </c>
      <c r="V29" s="398"/>
      <c r="W29" s="363" t="str">
        <f t="shared" si="17"/>
        <v>Y</v>
      </c>
      <c r="X29" s="313" t="str">
        <f t="shared" si="14"/>
        <v>53095C</v>
      </c>
      <c r="Y29" s="364" t="str">
        <f t="shared" si="16"/>
        <v>170</v>
      </c>
      <c r="Z29" s="313" t="str">
        <f t="shared" si="15"/>
        <v>Case Investigator II - Civil Rights</v>
      </c>
      <c r="AA29" s="365">
        <f t="shared" ca="1" si="9"/>
        <v>40.76</v>
      </c>
      <c r="AB29" s="365">
        <f t="shared" ca="1" si="10"/>
        <v>42.798999999999999</v>
      </c>
      <c r="AC29" s="365">
        <f t="shared" ca="1" si="11"/>
        <v>44.938000000000002</v>
      </c>
      <c r="AD29" s="365">
        <f t="shared" ca="1" si="12"/>
        <v>47.186</v>
      </c>
      <c r="AE29" s="365">
        <f t="shared" ca="1" si="13"/>
        <v>49.545999999999999</v>
      </c>
    </row>
    <row r="30" spans="1:31">
      <c r="A30" s="368" t="s">
        <v>817</v>
      </c>
      <c r="B30" s="408" t="s">
        <v>818</v>
      </c>
      <c r="C30" s="368">
        <v>8</v>
      </c>
      <c r="D30" s="358" t="s">
        <v>747</v>
      </c>
      <c r="E30" s="368" t="s">
        <v>43</v>
      </c>
      <c r="F30" s="368">
        <v>393</v>
      </c>
      <c r="G30" s="360">
        <f t="shared" ref="G30" si="35">Q30</f>
        <v>38.326999999999998</v>
      </c>
      <c r="H30" s="360">
        <f t="shared" ref="H30" si="36">R30</f>
        <v>40.244</v>
      </c>
      <c r="I30" s="360">
        <f t="shared" ref="I30" si="37">S30</f>
        <v>42.256999999999998</v>
      </c>
      <c r="J30" s="360">
        <f t="shared" ref="J30" si="38">T30</f>
        <v>44.372</v>
      </c>
      <c r="K30" s="360">
        <f t="shared" ref="K30" si="39">U30</f>
        <v>46.588999999999999</v>
      </c>
      <c r="L30" s="437"/>
      <c r="M30" s="293" t="s">
        <v>588</v>
      </c>
      <c r="N30" s="289" t="str">
        <f t="shared" si="5"/>
        <v>59515C</v>
      </c>
      <c r="O30" s="361" t="str">
        <f t="shared" si="6"/>
        <v>208</v>
      </c>
      <c r="P30" s="290" t="str">
        <f t="shared" si="7"/>
        <v>Civilian Training Instructor</v>
      </c>
      <c r="Q30" s="362">
        <v>38.326999999999998</v>
      </c>
      <c r="R30" s="362">
        <v>40.244</v>
      </c>
      <c r="S30" s="362">
        <v>42.256999999999998</v>
      </c>
      <c r="T30" s="362">
        <v>44.372</v>
      </c>
      <c r="U30" s="362">
        <v>46.588999999999999</v>
      </c>
      <c r="V30" s="398"/>
      <c r="W30" s="363" t="str">
        <f t="shared" si="17"/>
        <v>Y</v>
      </c>
      <c r="X30" s="313" t="str">
        <f t="shared" si="14"/>
        <v>59515C</v>
      </c>
      <c r="Y30" s="364" t="str">
        <f t="shared" si="16"/>
        <v>208</v>
      </c>
      <c r="Z30" s="313" t="str">
        <f t="shared" si="15"/>
        <v>Civilian Training Instructor</v>
      </c>
      <c r="AA30" s="365">
        <f t="shared" ref="AA30" si="40">IF(LEFT($E30,1)="N",Q30,ROUNDUP(Q30/2080,3))</f>
        <v>38.326999999999998</v>
      </c>
      <c r="AB30" s="365">
        <f t="shared" ref="AB30" si="41">IF(LEFT($E30,1)="N",R30,ROUNDUP(R30/2080,3))</f>
        <v>40.244</v>
      </c>
      <c r="AC30" s="365">
        <f t="shared" ref="AC30" si="42">IF(LEFT($E30,1)="N",S30,ROUNDUP(S30/2080,3))</f>
        <v>42.256999999999998</v>
      </c>
      <c r="AD30" s="365">
        <f t="shared" ref="AD30" si="43">IF(LEFT($E30,1)="N",T30,ROUNDUP(T30/2080,3))</f>
        <v>44.372</v>
      </c>
      <c r="AE30" s="365">
        <f t="shared" ref="AE30" si="44">IF(LEFT($E30,1)="N",U30,ROUNDUP(U30/2080,3))</f>
        <v>46.588999999999999</v>
      </c>
    </row>
    <row r="31" spans="1:31">
      <c r="A31" s="357" t="s">
        <v>81</v>
      </c>
      <c r="B31" s="407" t="s">
        <v>83</v>
      </c>
      <c r="C31" s="357">
        <v>6</v>
      </c>
      <c r="D31" s="358" t="s">
        <v>82</v>
      </c>
      <c r="E31" s="357" t="s">
        <v>43</v>
      </c>
      <c r="F31" s="357">
        <v>273</v>
      </c>
      <c r="G31" s="360">
        <f t="shared" ca="1" si="0"/>
        <v>28.870999999999999</v>
      </c>
      <c r="H31" s="360">
        <f t="shared" ca="1" si="1"/>
        <v>30.317</v>
      </c>
      <c r="I31" s="360">
        <f t="shared" ca="1" si="2"/>
        <v>31.83</v>
      </c>
      <c r="J31" s="360">
        <f t="shared" ca="1" si="3"/>
        <v>33.424999999999997</v>
      </c>
      <c r="K31" s="360">
        <f t="shared" ca="1" si="4"/>
        <v>35.094999999999999</v>
      </c>
      <c r="L31" s="437"/>
      <c r="M31" s="293" t="s">
        <v>588</v>
      </c>
      <c r="N31" s="289" t="str">
        <f t="shared" si="5"/>
        <v>11020C</v>
      </c>
      <c r="O31" s="361" t="str">
        <f t="shared" si="6"/>
        <v>063</v>
      </c>
      <c r="P31" s="290" t="str">
        <f t="shared" si="7"/>
        <v xml:space="preserve">Claims Specialist </v>
      </c>
      <c r="Q31" s="362" cm="1">
        <f t="array" aca="1" ref="Q31" ca="1">ROUND(IF($M31="Y",VLOOKUP($N31,INDIRECT($N$2),Q$5,0)*INDIRECT($M$3),VLOOKUP($N31,INDIRECT($N$2),Q$5,0)),IF(LEFT($E31,1)="N",3,0))</f>
        <v>28.870999999999999</v>
      </c>
      <c r="R31" s="362" cm="1">
        <f t="array" aca="1" ref="R31" ca="1">ROUND(IF($M31="Y",VLOOKUP($N31,INDIRECT($N$2),R$5,0)*INDIRECT($M$3),VLOOKUP($N31,INDIRECT($N$2),R$5,0)),IF(LEFT($E31,1)="N",3,0))</f>
        <v>30.317</v>
      </c>
      <c r="S31" s="362" cm="1">
        <f t="array" aca="1" ref="S31" ca="1">ROUND(IF($M31="Y",VLOOKUP($N31,INDIRECT($N$2),S$5,0)*INDIRECT($M$3),VLOOKUP($N31,INDIRECT($N$2),S$5,0)),IF(LEFT($E31,1)="N",3,0))</f>
        <v>31.83</v>
      </c>
      <c r="T31" s="362" cm="1">
        <f t="array" aca="1" ref="T31" ca="1">ROUND(IF($M31="Y",VLOOKUP($N31,INDIRECT($N$2),T$5,0)*INDIRECT($M$3),VLOOKUP($N31,INDIRECT($N$2),T$5,0)),IF(LEFT($E31,1)="N",3,0))</f>
        <v>33.424999999999997</v>
      </c>
      <c r="U31" s="362" cm="1">
        <f t="array" aca="1" ref="U31" ca="1">ROUND(IF($M31="Y",VLOOKUP($N31,INDIRECT($N$2),U$5,0)*INDIRECT($M$3),VLOOKUP($N31,INDIRECT($N$2),U$5,0)),IF(LEFT($E31,1)="N",3,0))</f>
        <v>35.094999999999999</v>
      </c>
      <c r="V31" s="398"/>
      <c r="W31" s="363" t="str">
        <f t="shared" si="17"/>
        <v>Y</v>
      </c>
      <c r="X31" s="313" t="str">
        <f t="shared" si="14"/>
        <v>11020C</v>
      </c>
      <c r="Y31" s="364" t="str">
        <f t="shared" si="16"/>
        <v>063</v>
      </c>
      <c r="Z31" s="313" t="str">
        <f t="shared" si="15"/>
        <v xml:space="preserve">Claims Specialist </v>
      </c>
      <c r="AA31" s="365">
        <f t="shared" ca="1" si="9"/>
        <v>28.870999999999999</v>
      </c>
      <c r="AB31" s="365">
        <f t="shared" ca="1" si="10"/>
        <v>30.317</v>
      </c>
      <c r="AC31" s="365">
        <f t="shared" ca="1" si="11"/>
        <v>31.83</v>
      </c>
      <c r="AD31" s="365">
        <f t="shared" ca="1" si="12"/>
        <v>33.424999999999997</v>
      </c>
      <c r="AE31" s="365">
        <f t="shared" ca="1" si="13"/>
        <v>35.094999999999999</v>
      </c>
    </row>
    <row r="32" spans="1:31">
      <c r="A32" s="357" t="s">
        <v>84</v>
      </c>
      <c r="B32" s="407" t="s">
        <v>85</v>
      </c>
      <c r="C32" s="357">
        <v>6</v>
      </c>
      <c r="D32" s="358" t="s">
        <v>113</v>
      </c>
      <c r="E32" s="357" t="s">
        <v>43</v>
      </c>
      <c r="F32" s="357">
        <v>311</v>
      </c>
      <c r="G32" s="360">
        <f t="shared" ca="1" si="0"/>
        <v>31.234999999999999</v>
      </c>
      <c r="H32" s="360">
        <f t="shared" ca="1" si="1"/>
        <v>32.798000000000002</v>
      </c>
      <c r="I32" s="360">
        <f t="shared" ca="1" si="2"/>
        <v>34.438000000000002</v>
      </c>
      <c r="J32" s="360">
        <f t="shared" ca="1" si="3"/>
        <v>36.161000000000001</v>
      </c>
      <c r="K32" s="360">
        <f t="shared" ca="1" si="4"/>
        <v>37.966999999999999</v>
      </c>
      <c r="L32" s="437"/>
      <c r="M32" s="293" t="s">
        <v>588</v>
      </c>
      <c r="N32" s="289" t="str">
        <f t="shared" si="5"/>
        <v>02236C</v>
      </c>
      <c r="O32" s="361" t="s">
        <v>113</v>
      </c>
      <c r="P32" s="290" t="str">
        <f t="shared" si="7"/>
        <v>Code Compliance Specialist - Traffic</v>
      </c>
      <c r="Q32" s="362" cm="1">
        <f t="array" aca="1" ref="Q32" ca="1">ROUND(IF($M32="Y",VLOOKUP($N32,INDIRECT($N$2),Q$5,0)*INDIRECT($M$3),VLOOKUP($N32,INDIRECT($N$2),Q$5,0)),IF(LEFT($E32,1)="N",3,0))</f>
        <v>31.234999999999999</v>
      </c>
      <c r="R32" s="362" cm="1">
        <f t="array" aca="1" ref="R32" ca="1">ROUND(IF($M32="Y",VLOOKUP($N32,INDIRECT($N$2),R$5,0)*INDIRECT($M$3),VLOOKUP($N32,INDIRECT($N$2),R$5,0)),IF(LEFT($E32,1)="N",3,0))</f>
        <v>32.798000000000002</v>
      </c>
      <c r="S32" s="362" cm="1">
        <f t="array" aca="1" ref="S32" ca="1">ROUND(IF($M32="Y",VLOOKUP($N32,INDIRECT($N$2),S$5,0)*INDIRECT($M$3),VLOOKUP($N32,INDIRECT($N$2),S$5,0)),IF(LEFT($E32,1)="N",3,0))</f>
        <v>34.438000000000002</v>
      </c>
      <c r="T32" s="362" cm="1">
        <f t="array" aca="1" ref="T32" ca="1">ROUND(IF($M32="Y",VLOOKUP($N32,INDIRECT($N$2),T$5,0)*INDIRECT($M$3),VLOOKUP($N32,INDIRECT($N$2),T$5,0)),IF(LEFT($E32,1)="N",3,0))</f>
        <v>36.161000000000001</v>
      </c>
      <c r="U32" s="362" cm="1">
        <f t="array" aca="1" ref="U32" ca="1">ROUND(IF($M32="Y",VLOOKUP($N32,INDIRECT($N$2),U$5,0)*INDIRECT($M$3),VLOOKUP($N32,INDIRECT($N$2),U$5,0)),IF(LEFT($E32,1)="N",3,0))</f>
        <v>37.966999999999999</v>
      </c>
      <c r="V32" s="398"/>
      <c r="W32" s="363" t="str">
        <f t="shared" si="17"/>
        <v>Y</v>
      </c>
      <c r="X32" s="313" t="str">
        <f t="shared" si="14"/>
        <v>02236C</v>
      </c>
      <c r="Y32" s="364" t="str">
        <f t="shared" si="16"/>
        <v>140</v>
      </c>
      <c r="Z32" s="313" t="str">
        <f t="shared" si="15"/>
        <v>Code Compliance Specialist - Traffic</v>
      </c>
      <c r="AA32" s="365">
        <f t="shared" ca="1" si="9"/>
        <v>31.234999999999999</v>
      </c>
      <c r="AB32" s="365">
        <f t="shared" ca="1" si="10"/>
        <v>32.798000000000002</v>
      </c>
      <c r="AC32" s="365">
        <f t="shared" ca="1" si="11"/>
        <v>34.438000000000002</v>
      </c>
      <c r="AD32" s="365">
        <f t="shared" ca="1" si="12"/>
        <v>36.161000000000001</v>
      </c>
      <c r="AE32" s="365">
        <f t="shared" ca="1" si="13"/>
        <v>37.966999999999999</v>
      </c>
    </row>
    <row r="33" spans="1:32">
      <c r="A33" s="357" t="s">
        <v>86</v>
      </c>
      <c r="B33" s="407" t="s">
        <v>88</v>
      </c>
      <c r="C33" s="357">
        <v>6</v>
      </c>
      <c r="D33" s="358" t="s">
        <v>87</v>
      </c>
      <c r="E33" s="357" t="s">
        <v>43</v>
      </c>
      <c r="F33" s="357">
        <v>308</v>
      </c>
      <c r="G33" s="360">
        <f t="shared" ca="1" si="0"/>
        <v>31.234999999999999</v>
      </c>
      <c r="H33" s="360">
        <f t="shared" ca="1" si="1"/>
        <v>32.798000000000002</v>
      </c>
      <c r="I33" s="360">
        <f t="shared" ca="1" si="2"/>
        <v>34.438000000000002</v>
      </c>
      <c r="J33" s="360">
        <f t="shared" ca="1" si="3"/>
        <v>36.161000000000001</v>
      </c>
      <c r="K33" s="360">
        <f t="shared" ca="1" si="4"/>
        <v>37.966999999999999</v>
      </c>
      <c r="L33" s="437"/>
      <c r="M33" s="293" t="s">
        <v>588</v>
      </c>
      <c r="N33" s="289" t="str">
        <f t="shared" si="5"/>
        <v>02260C</v>
      </c>
      <c r="O33" s="361" t="str">
        <f t="shared" ref="O33:O63" si="45">D33</f>
        <v>143</v>
      </c>
      <c r="P33" s="290" t="str">
        <f t="shared" si="7"/>
        <v xml:space="preserve">Committee Clerk </v>
      </c>
      <c r="Q33" s="362" cm="1">
        <f t="array" aca="1" ref="Q33" ca="1">ROUND(IF($M33="Y",VLOOKUP($N33,INDIRECT($N$2),Q$5,0)*INDIRECT($M$3),VLOOKUP($N33,INDIRECT($N$2),Q$5,0)),IF(LEFT($E33,1)="N",3,0))</f>
        <v>31.234999999999999</v>
      </c>
      <c r="R33" s="362" cm="1">
        <f t="array" aca="1" ref="R33" ca="1">ROUND(IF($M33="Y",VLOOKUP($N33,INDIRECT($N$2),R$5,0)*INDIRECT($M$3),VLOOKUP($N33,INDIRECT($N$2),R$5,0)),IF(LEFT($E33,1)="N",3,0))</f>
        <v>32.798000000000002</v>
      </c>
      <c r="S33" s="362" cm="1">
        <f t="array" aca="1" ref="S33" ca="1">ROUND(IF($M33="Y",VLOOKUP($N33,INDIRECT($N$2),S$5,0)*INDIRECT($M$3),VLOOKUP($N33,INDIRECT($N$2),S$5,0)),IF(LEFT($E33,1)="N",3,0))</f>
        <v>34.438000000000002</v>
      </c>
      <c r="T33" s="362" cm="1">
        <f t="array" aca="1" ref="T33" ca="1">ROUND(IF($M33="Y",VLOOKUP($N33,INDIRECT($N$2),T$5,0)*INDIRECT($M$3),VLOOKUP($N33,INDIRECT($N$2),T$5,0)),IF(LEFT($E33,1)="N",3,0))</f>
        <v>36.161000000000001</v>
      </c>
      <c r="U33" s="362" cm="1">
        <f t="array" aca="1" ref="U33" ca="1">ROUND(IF($M33="Y",VLOOKUP($N33,INDIRECT($N$2),U$5,0)*INDIRECT($M$3),VLOOKUP($N33,INDIRECT($N$2),U$5,0)),IF(LEFT($E33,1)="N",3,0))</f>
        <v>37.966999999999999</v>
      </c>
      <c r="V33" s="398"/>
      <c r="W33" s="363" t="str">
        <f t="shared" si="17"/>
        <v>Y</v>
      </c>
      <c r="X33" s="313" t="str">
        <f t="shared" si="14"/>
        <v>02260C</v>
      </c>
      <c r="Y33" s="364" t="str">
        <f t="shared" si="16"/>
        <v>143</v>
      </c>
      <c r="Z33" s="313" t="str">
        <f t="shared" si="15"/>
        <v xml:space="preserve">Committee Clerk </v>
      </c>
      <c r="AA33" s="365">
        <f t="shared" ca="1" si="9"/>
        <v>31.234999999999999</v>
      </c>
      <c r="AB33" s="365">
        <f t="shared" ca="1" si="10"/>
        <v>32.798000000000002</v>
      </c>
      <c r="AC33" s="365">
        <f t="shared" ca="1" si="11"/>
        <v>34.438000000000002</v>
      </c>
      <c r="AD33" s="365">
        <f t="shared" ca="1" si="12"/>
        <v>36.161000000000001</v>
      </c>
      <c r="AE33" s="365">
        <f t="shared" ca="1" si="13"/>
        <v>37.966999999999999</v>
      </c>
    </row>
    <row r="34" spans="1:32">
      <c r="A34" s="357" t="s">
        <v>573</v>
      </c>
      <c r="B34" s="407" t="s">
        <v>575</v>
      </c>
      <c r="C34" s="357">
        <v>7</v>
      </c>
      <c r="D34" s="358" t="s">
        <v>574</v>
      </c>
      <c r="E34" s="357" t="s">
        <v>43</v>
      </c>
      <c r="F34" s="357">
        <v>348</v>
      </c>
      <c r="G34" s="360">
        <f t="shared" ca="1" si="0"/>
        <v>34.825000000000003</v>
      </c>
      <c r="H34" s="360">
        <f t="shared" ca="1" si="1"/>
        <v>36.563000000000002</v>
      </c>
      <c r="I34" s="360">
        <f t="shared" ca="1" si="2"/>
        <v>38.392000000000003</v>
      </c>
      <c r="J34" s="360">
        <f t="shared" ca="1" si="3"/>
        <v>40.311999999999998</v>
      </c>
      <c r="K34" s="360">
        <f t="shared" ca="1" si="4"/>
        <v>42.328000000000003</v>
      </c>
      <c r="L34" s="437"/>
      <c r="M34" s="293" t="s">
        <v>588</v>
      </c>
      <c r="N34" s="289" t="str">
        <f t="shared" si="5"/>
        <v>53022C</v>
      </c>
      <c r="O34" s="361" t="str">
        <f t="shared" si="45"/>
        <v>126</v>
      </c>
      <c r="P34" s="290" t="str">
        <f t="shared" si="7"/>
        <v>Community Partnership Liaison</v>
      </c>
      <c r="Q34" s="362" cm="1">
        <f t="array" aca="1" ref="Q34" ca="1">ROUND(IF($M34="Y",VLOOKUP($N34,INDIRECT($N$2),Q$5,0)*INDIRECT($M$3),VLOOKUP($N34,INDIRECT($N$2),Q$5,0)),IF(LEFT($E34,1)="N",3,0))</f>
        <v>34.825000000000003</v>
      </c>
      <c r="R34" s="362" cm="1">
        <f t="array" aca="1" ref="R34" ca="1">ROUND(IF($M34="Y",VLOOKUP($N34,INDIRECT($N$2),R$5,0)*INDIRECT($M$3),VLOOKUP($N34,INDIRECT($N$2),R$5,0)),IF(LEFT($E34,1)="N",3,0))</f>
        <v>36.563000000000002</v>
      </c>
      <c r="S34" s="362" cm="1">
        <f t="array" aca="1" ref="S34" ca="1">ROUND(IF($M34="Y",VLOOKUP($N34,INDIRECT($N$2),S$5,0)*INDIRECT($M$3),VLOOKUP($N34,INDIRECT($N$2),S$5,0)),IF(LEFT($E34,1)="N",3,0))</f>
        <v>38.392000000000003</v>
      </c>
      <c r="T34" s="362" cm="1">
        <f t="array" aca="1" ref="T34" ca="1">ROUND(IF($M34="Y",VLOOKUP($N34,INDIRECT($N$2),T$5,0)*INDIRECT($M$3),VLOOKUP($N34,INDIRECT($N$2),T$5,0)),IF(LEFT($E34,1)="N",3,0))</f>
        <v>40.311999999999998</v>
      </c>
      <c r="U34" s="362" cm="1">
        <f t="array" aca="1" ref="U34" ca="1">ROUND(IF($M34="Y",VLOOKUP($N34,INDIRECT($N$2),U$5,0)*INDIRECT($M$3),VLOOKUP($N34,INDIRECT($N$2),U$5,0)),IF(LEFT($E34,1)="N",3,0))</f>
        <v>42.328000000000003</v>
      </c>
      <c r="V34" s="398"/>
      <c r="W34" s="363" t="str">
        <f t="shared" si="17"/>
        <v>Y</v>
      </c>
      <c r="X34" s="313" t="str">
        <f t="shared" si="14"/>
        <v>53022C</v>
      </c>
      <c r="Y34" s="364" t="str">
        <f t="shared" si="16"/>
        <v>126</v>
      </c>
      <c r="Z34" s="313" t="str">
        <f t="shared" si="15"/>
        <v>Community Partnership Liaison</v>
      </c>
      <c r="AA34" s="365">
        <f t="shared" ca="1" si="9"/>
        <v>34.825000000000003</v>
      </c>
      <c r="AB34" s="365">
        <f t="shared" ca="1" si="10"/>
        <v>36.563000000000002</v>
      </c>
      <c r="AC34" s="365">
        <f t="shared" ca="1" si="11"/>
        <v>38.392000000000003</v>
      </c>
      <c r="AD34" s="365">
        <f t="shared" ca="1" si="12"/>
        <v>40.311999999999998</v>
      </c>
      <c r="AE34" s="365">
        <f t="shared" ca="1" si="13"/>
        <v>42.328000000000003</v>
      </c>
    </row>
    <row r="35" spans="1:32">
      <c r="A35" s="357" t="s">
        <v>532</v>
      </c>
      <c r="B35" s="407" t="s">
        <v>533</v>
      </c>
      <c r="C35" s="357">
        <v>7</v>
      </c>
      <c r="D35" s="358" t="s">
        <v>774</v>
      </c>
      <c r="E35" s="357" t="s">
        <v>43</v>
      </c>
      <c r="F35" s="357">
        <v>355</v>
      </c>
      <c r="G35" s="360">
        <f t="shared" ca="1" si="0"/>
        <v>34.831000000000003</v>
      </c>
      <c r="H35" s="360">
        <f t="shared" ca="1" si="1"/>
        <v>36.564</v>
      </c>
      <c r="I35" s="360">
        <f t="shared" ca="1" si="2"/>
        <v>38.396000000000001</v>
      </c>
      <c r="J35" s="360">
        <f t="shared" ca="1" si="3"/>
        <v>40.31</v>
      </c>
      <c r="K35" s="360">
        <f t="shared" ca="1" si="4"/>
        <v>42.33</v>
      </c>
      <c r="L35" s="437"/>
      <c r="M35" s="293" t="s">
        <v>588</v>
      </c>
      <c r="N35" s="289" t="str">
        <f t="shared" si="5"/>
        <v>59409C</v>
      </c>
      <c r="O35" s="361" t="str">
        <f t="shared" si="45"/>
        <v>154</v>
      </c>
      <c r="P35" s="290" t="str">
        <f t="shared" si="7"/>
        <v>Community Pet Case Coordinator</v>
      </c>
      <c r="Q35" s="362" cm="1">
        <f t="array" aca="1" ref="Q35" ca="1">ROUND(IF($M35="Y",VLOOKUP($N35,INDIRECT($N$2),Q$5,0)*INDIRECT($M$3),VLOOKUP($N35,INDIRECT($N$2),Q$5,0)),IF(LEFT($E35,1)="N",3,0))</f>
        <v>34.831000000000003</v>
      </c>
      <c r="R35" s="362" cm="1">
        <f t="array" aca="1" ref="R35" ca="1">ROUND(IF($M35="Y",VLOOKUP($N35,INDIRECT($N$2),R$5,0)*INDIRECT($M$3),VLOOKUP($N35,INDIRECT($N$2),R$5,0)),IF(LEFT($E35,1)="N",3,0))</f>
        <v>36.564</v>
      </c>
      <c r="S35" s="362" cm="1">
        <f t="array" aca="1" ref="S35" ca="1">ROUND(IF($M35="Y",VLOOKUP($N35,INDIRECT($N$2),S$5,0)*INDIRECT($M$3),VLOOKUP($N35,INDIRECT($N$2),S$5,0)),IF(LEFT($E35,1)="N",3,0))</f>
        <v>38.396000000000001</v>
      </c>
      <c r="T35" s="362" cm="1">
        <f t="array" aca="1" ref="T35" ca="1">ROUND(IF($M35="Y",VLOOKUP($N35,INDIRECT($N$2),T$5,0)*INDIRECT($M$3),VLOOKUP($N35,INDIRECT($N$2),T$5,0)),IF(LEFT($E35,1)="N",3,0))</f>
        <v>40.31</v>
      </c>
      <c r="U35" s="362" cm="1">
        <f t="array" aca="1" ref="U35" ca="1">ROUND(IF($M35="Y",VLOOKUP($N35,INDIRECT($N$2),U$5,0)*INDIRECT($M$3),VLOOKUP($N35,INDIRECT($N$2),U$5,0)),IF(LEFT($E35,1)="N",3,0))</f>
        <v>42.33</v>
      </c>
      <c r="V35" s="398"/>
      <c r="W35" s="363" t="str">
        <f t="shared" si="17"/>
        <v>Y</v>
      </c>
      <c r="X35" s="313" t="str">
        <f t="shared" si="14"/>
        <v>59409C</v>
      </c>
      <c r="Y35" s="364" t="str">
        <f t="shared" si="16"/>
        <v>154</v>
      </c>
      <c r="Z35" s="313" t="str">
        <f t="shared" si="15"/>
        <v>Community Pet Case Coordinator</v>
      </c>
      <c r="AA35" s="365">
        <f t="shared" ca="1" si="9"/>
        <v>34.831000000000003</v>
      </c>
      <c r="AB35" s="365">
        <f t="shared" ca="1" si="10"/>
        <v>36.564</v>
      </c>
      <c r="AC35" s="365">
        <f t="shared" ca="1" si="11"/>
        <v>38.396000000000001</v>
      </c>
      <c r="AD35" s="365">
        <f t="shared" ca="1" si="12"/>
        <v>40.31</v>
      </c>
      <c r="AE35" s="365">
        <f t="shared" ca="1" si="13"/>
        <v>42.33</v>
      </c>
    </row>
    <row r="36" spans="1:32">
      <c r="A36" s="357" t="s">
        <v>776</v>
      </c>
      <c r="B36" s="407" t="s">
        <v>777</v>
      </c>
      <c r="C36" s="357">
        <v>5</v>
      </c>
      <c r="D36" s="358" t="s">
        <v>386</v>
      </c>
      <c r="E36" s="357" t="s">
        <v>778</v>
      </c>
      <c r="F36" s="357">
        <v>230</v>
      </c>
      <c r="G36" s="360">
        <f t="shared" ca="1" si="0"/>
        <v>25.286000000000001</v>
      </c>
      <c r="H36" s="360">
        <f t="shared" ca="1" si="1"/>
        <v>26.547999999999998</v>
      </c>
      <c r="I36" s="360">
        <f t="shared" ca="1" si="2"/>
        <v>27.876999999999999</v>
      </c>
      <c r="J36" s="360">
        <f t="shared" ca="1" si="3"/>
        <v>29.271000000000001</v>
      </c>
      <c r="K36" s="360">
        <f t="shared" ca="1" si="4"/>
        <v>30.734999999999999</v>
      </c>
      <c r="L36" s="437"/>
      <c r="M36" s="293" t="s">
        <v>588</v>
      </c>
      <c r="N36" s="289" t="str">
        <f t="shared" si="5"/>
        <v>53097C</v>
      </c>
      <c r="O36" s="361" t="str">
        <f t="shared" si="45"/>
        <v>N51</v>
      </c>
      <c r="P36" s="290" t="str">
        <f t="shared" si="7"/>
        <v>Community Safety Surveillance Dispatcher</v>
      </c>
      <c r="Q36" s="362" cm="1">
        <f t="array" aca="1" ref="Q36" ca="1">ROUND(IF($M36="Y",VLOOKUP($N36,INDIRECT($N$2),Q$5,0)*INDIRECT($M$3),VLOOKUP($N36,INDIRECT($N$2),Q$5,0)),IF(LEFT($E36,1)="N",3,0))</f>
        <v>25.286000000000001</v>
      </c>
      <c r="R36" s="362" cm="1">
        <f t="array" aca="1" ref="R36" ca="1">ROUND(IF($M36="Y",VLOOKUP($N36,INDIRECT($N$2),R$5,0)*INDIRECT($M$3),VLOOKUP($N36,INDIRECT($N$2),R$5,0)),IF(LEFT($E36,1)="N",3,0))</f>
        <v>26.547999999999998</v>
      </c>
      <c r="S36" s="362" cm="1">
        <f t="array" aca="1" ref="S36" ca="1">ROUND(IF($M36="Y",VLOOKUP($N36,INDIRECT($N$2),S$5,0)*INDIRECT($M$3),VLOOKUP($N36,INDIRECT($N$2),S$5,0)),IF(LEFT($E36,1)="N",3,0))</f>
        <v>27.876999999999999</v>
      </c>
      <c r="T36" s="362" cm="1">
        <f t="array" aca="1" ref="T36" ca="1">ROUND(IF($M36="Y",VLOOKUP($N36,INDIRECT($N$2),T$5,0)*INDIRECT($M$3),VLOOKUP($N36,INDIRECT($N$2),T$5,0)),IF(LEFT($E36,1)="N",3,0))</f>
        <v>29.271000000000001</v>
      </c>
      <c r="U36" s="362" cm="1">
        <f t="array" aca="1" ref="U36" ca="1">ROUND(IF($M36="Y",VLOOKUP($N36,INDIRECT($N$2),U$5,0)*INDIRECT($M$3),VLOOKUP($N36,INDIRECT($N$2),U$5,0)),IF(LEFT($E36,1)="N",3,0))</f>
        <v>30.734999999999999</v>
      </c>
      <c r="V36" s="398"/>
      <c r="W36" s="363" t="str">
        <f t="shared" si="17"/>
        <v>Y</v>
      </c>
      <c r="X36" s="313" t="str">
        <f t="shared" si="14"/>
        <v>53097C</v>
      </c>
      <c r="Y36" s="364" t="str">
        <f t="shared" si="16"/>
        <v>N51</v>
      </c>
      <c r="Z36" s="313" t="str">
        <f t="shared" si="15"/>
        <v>Community Safety Surveillance Dispatcher</v>
      </c>
      <c r="AA36" s="365">
        <f t="shared" ca="1" si="9"/>
        <v>25.286000000000001</v>
      </c>
      <c r="AB36" s="365">
        <f t="shared" ca="1" si="10"/>
        <v>26.547999999999998</v>
      </c>
      <c r="AC36" s="365">
        <f t="shared" ca="1" si="11"/>
        <v>27.876999999999999</v>
      </c>
      <c r="AD36" s="365">
        <f t="shared" ca="1" si="12"/>
        <v>29.271000000000001</v>
      </c>
      <c r="AE36" s="365">
        <f t="shared" ca="1" si="13"/>
        <v>30.734999999999999</v>
      </c>
    </row>
    <row r="37" spans="1:32">
      <c r="A37" s="357" t="s">
        <v>89</v>
      </c>
      <c r="B37" s="407" t="s">
        <v>91</v>
      </c>
      <c r="C37" s="357">
        <v>4</v>
      </c>
      <c r="D37" s="358" t="s">
        <v>90</v>
      </c>
      <c r="E37" s="357" t="s">
        <v>43</v>
      </c>
      <c r="F37" s="357">
        <v>198</v>
      </c>
      <c r="G37" s="360">
        <f t="shared" ca="1" si="0"/>
        <v>23.82</v>
      </c>
      <c r="H37" s="360">
        <f t="shared" ca="1" si="1"/>
        <v>25.012</v>
      </c>
      <c r="I37" s="360">
        <f t="shared" ca="1" si="2"/>
        <v>26.259</v>
      </c>
      <c r="J37" s="360">
        <f t="shared" ca="1" si="3"/>
        <v>27.571000000000002</v>
      </c>
      <c r="K37" s="360">
        <f t="shared" ca="1" si="4"/>
        <v>0</v>
      </c>
      <c r="L37" s="437"/>
      <c r="M37" s="293" t="s">
        <v>588</v>
      </c>
      <c r="N37" s="289" t="str">
        <f t="shared" si="5"/>
        <v>02350C</v>
      </c>
      <c r="O37" s="361" t="str">
        <f t="shared" si="45"/>
        <v>030</v>
      </c>
      <c r="P37" s="290" t="str">
        <f t="shared" si="7"/>
        <v xml:space="preserve">Community Service Officer </v>
      </c>
      <c r="Q37" s="362" cm="1">
        <f t="array" aca="1" ref="Q37" ca="1">ROUND(IF($M37="Y",VLOOKUP($N37,INDIRECT($N$2),Q$5,0)*INDIRECT($M$3),VLOOKUP($N37,INDIRECT($N$2),Q$5,0)),IF(LEFT($E37,1)="N",3,0))</f>
        <v>23.82</v>
      </c>
      <c r="R37" s="362" cm="1">
        <f t="array" aca="1" ref="R37" ca="1">ROUND(IF($M37="Y",VLOOKUP($N37,INDIRECT($N$2),R$5,0)*INDIRECT($M$3),VLOOKUP($N37,INDIRECT($N$2),R$5,0)),IF(LEFT($E37,1)="N",3,0))</f>
        <v>25.012</v>
      </c>
      <c r="S37" s="362" cm="1">
        <f t="array" aca="1" ref="S37" ca="1">ROUND(IF($M37="Y",VLOOKUP($N37,INDIRECT($N$2),S$5,0)*INDIRECT($M$3),VLOOKUP($N37,INDIRECT($N$2),S$5,0)),IF(LEFT($E37,1)="N",3,0))</f>
        <v>26.259</v>
      </c>
      <c r="T37" s="362" cm="1">
        <f t="array" aca="1" ref="T37" ca="1">ROUND(IF($M37="Y",VLOOKUP($N37,INDIRECT($N$2),T$5,0)*INDIRECT($M$3),VLOOKUP($N37,INDIRECT($N$2),T$5,0)),IF(LEFT($E37,1)="N",3,0))</f>
        <v>27.571000000000002</v>
      </c>
      <c r="U37" s="362" cm="1">
        <f t="array" aca="1" ref="U37" ca="1">ROUND(IF($M37="Y",VLOOKUP($N37,INDIRECT($N$2),U$5,0)*INDIRECT($M$3),VLOOKUP($N37,INDIRECT($N$2),U$5,0)),IF(LEFT($E37,1)="N",3,0))</f>
        <v>0</v>
      </c>
      <c r="V37" s="398"/>
      <c r="W37" s="363" t="str">
        <f t="shared" si="17"/>
        <v>Y</v>
      </c>
      <c r="X37" s="313" t="str">
        <f t="shared" si="14"/>
        <v>02350C</v>
      </c>
      <c r="Y37" s="364" t="str">
        <f t="shared" si="16"/>
        <v>030</v>
      </c>
      <c r="Z37" s="313" t="str">
        <f t="shared" si="15"/>
        <v xml:space="preserve">Community Service Officer </v>
      </c>
      <c r="AA37" s="365">
        <f t="shared" ca="1" si="9"/>
        <v>23.82</v>
      </c>
      <c r="AB37" s="365">
        <f t="shared" ca="1" si="10"/>
        <v>25.012</v>
      </c>
      <c r="AC37" s="365">
        <f t="shared" ca="1" si="11"/>
        <v>26.259</v>
      </c>
      <c r="AD37" s="365">
        <f t="shared" ca="1" si="12"/>
        <v>27.571000000000002</v>
      </c>
      <c r="AE37" s="365">
        <f t="shared" ca="1" si="13"/>
        <v>0</v>
      </c>
    </row>
    <row r="38" spans="1:32">
      <c r="A38" s="357" t="s">
        <v>93</v>
      </c>
      <c r="B38" s="407" t="s">
        <v>765</v>
      </c>
      <c r="C38" s="357">
        <v>8</v>
      </c>
      <c r="D38" s="358" t="s">
        <v>747</v>
      </c>
      <c r="E38" s="357" t="s">
        <v>43</v>
      </c>
      <c r="F38" s="357">
        <v>393</v>
      </c>
      <c r="G38" s="360">
        <f t="shared" ca="1" si="0"/>
        <v>38.326999999999998</v>
      </c>
      <c r="H38" s="360">
        <f t="shared" ca="1" si="1"/>
        <v>40.244</v>
      </c>
      <c r="I38" s="360">
        <f t="shared" ca="1" si="2"/>
        <v>42.256999999999998</v>
      </c>
      <c r="J38" s="360">
        <f t="shared" ca="1" si="3"/>
        <v>44.372</v>
      </c>
      <c r="K38" s="360">
        <f t="shared" ca="1" si="4"/>
        <v>46.588999999999999</v>
      </c>
      <c r="L38" s="437"/>
      <c r="M38" s="293" t="s">
        <v>588</v>
      </c>
      <c r="N38" s="289" t="str">
        <f t="shared" si="5"/>
        <v>02355C</v>
      </c>
      <c r="O38" s="361" t="str">
        <f t="shared" si="45"/>
        <v>208</v>
      </c>
      <c r="P38" s="290" t="str">
        <f t="shared" si="7"/>
        <v>Complaint Investigation Officer I</v>
      </c>
      <c r="Q38" s="362" cm="1">
        <f t="array" aca="1" ref="Q38" ca="1">ROUND(IF($M38="Y",VLOOKUP($N38,INDIRECT($N$2),Q$5,0)*INDIRECT($M$3),VLOOKUP($N38,INDIRECT($N$2),Q$5,0)),IF(LEFT($E38,1)="N",3,0))</f>
        <v>38.326999999999998</v>
      </c>
      <c r="R38" s="362" cm="1">
        <f t="array" aca="1" ref="R38" ca="1">ROUND(IF($M38="Y",VLOOKUP($N38,INDIRECT($N$2),R$5,0)*INDIRECT($M$3),VLOOKUP($N38,INDIRECT($N$2),R$5,0)),IF(LEFT($E38,1)="N",3,0))</f>
        <v>40.244</v>
      </c>
      <c r="S38" s="362" cm="1">
        <f t="array" aca="1" ref="S38" ca="1">ROUND(IF($M38="Y",VLOOKUP($N38,INDIRECT($N$2),S$5,0)*INDIRECT($M$3),VLOOKUP($N38,INDIRECT($N$2),S$5,0)),IF(LEFT($E38,1)="N",3,0))</f>
        <v>42.256999999999998</v>
      </c>
      <c r="T38" s="362" cm="1">
        <f t="array" aca="1" ref="T38" ca="1">ROUND(IF($M38="Y",VLOOKUP($N38,INDIRECT($N$2),T$5,0)*INDIRECT($M$3),VLOOKUP($N38,INDIRECT($N$2),T$5,0)),IF(LEFT($E38,1)="N",3,0))</f>
        <v>44.372</v>
      </c>
      <c r="U38" s="362" cm="1">
        <f t="array" aca="1" ref="U38" ca="1">ROUND(IF($M38="Y",VLOOKUP($N38,INDIRECT($N$2),U$5,0)*INDIRECT($M$3),VLOOKUP($N38,INDIRECT($N$2),U$5,0)),IF(LEFT($E38,1)="N",3,0))</f>
        <v>46.588999999999999</v>
      </c>
      <c r="V38" s="398"/>
      <c r="W38" s="363" t="str">
        <f t="shared" si="17"/>
        <v>Y</v>
      </c>
      <c r="X38" s="313" t="str">
        <f t="shared" si="14"/>
        <v>02355C</v>
      </c>
      <c r="Y38" s="364" t="str">
        <f t="shared" si="16"/>
        <v>208</v>
      </c>
      <c r="Z38" s="313" t="str">
        <f t="shared" si="15"/>
        <v>Complaint Investigation Officer I</v>
      </c>
      <c r="AA38" s="365">
        <f t="shared" ca="1" si="9"/>
        <v>38.326999999999998</v>
      </c>
      <c r="AB38" s="365">
        <f t="shared" ca="1" si="10"/>
        <v>40.244</v>
      </c>
      <c r="AC38" s="365">
        <f t="shared" ca="1" si="11"/>
        <v>42.256999999999998</v>
      </c>
      <c r="AD38" s="365">
        <f t="shared" ca="1" si="12"/>
        <v>44.372</v>
      </c>
      <c r="AE38" s="365">
        <f t="shared" ca="1" si="13"/>
        <v>46.588999999999999</v>
      </c>
    </row>
    <row r="39" spans="1:32">
      <c r="A39" s="368" t="s">
        <v>26</v>
      </c>
      <c r="B39" s="408" t="s">
        <v>28</v>
      </c>
      <c r="C39" s="368">
        <v>9</v>
      </c>
      <c r="D39" s="358" t="s">
        <v>27</v>
      </c>
      <c r="E39" s="368" t="s">
        <v>21</v>
      </c>
      <c r="F39" s="368">
        <v>420</v>
      </c>
      <c r="G39" s="360">
        <f t="shared" ca="1" si="0"/>
        <v>83386</v>
      </c>
      <c r="H39" s="360">
        <f t="shared" ca="1" si="1"/>
        <v>87556</v>
      </c>
      <c r="I39" s="360">
        <f t="shared" ca="1" si="2"/>
        <v>91933</v>
      </c>
      <c r="J39" s="360">
        <f t="shared" ca="1" si="3"/>
        <v>96529</v>
      </c>
      <c r="K39" s="360">
        <f t="shared" ca="1" si="4"/>
        <v>101356</v>
      </c>
      <c r="L39" s="437"/>
      <c r="M39" s="293" t="s">
        <v>588</v>
      </c>
      <c r="N39" s="289" t="str">
        <f t="shared" si="5"/>
        <v>05955C</v>
      </c>
      <c r="O39" s="361" t="str">
        <f t="shared" si="45"/>
        <v>95</v>
      </c>
      <c r="P39" s="290" t="str">
        <f t="shared" si="7"/>
        <v xml:space="preserve">Complaint Investigation Officer II </v>
      </c>
      <c r="Q39" s="362" cm="1">
        <f t="array" aca="1" ref="Q39" ca="1">ROUND(IF($M39="Y",VLOOKUP($N39,INDIRECT($N$2),Q$5,0)*INDIRECT($M$3),VLOOKUP($N39,INDIRECT($N$2),Q$5,0)),IF(LEFT($E39,1)="N",3,0))</f>
        <v>83386</v>
      </c>
      <c r="R39" s="362" cm="1">
        <f t="array" aca="1" ref="R39" ca="1">ROUND(IF($M39="Y",VLOOKUP($N39,INDIRECT($N$2),R$5,0)*INDIRECT($M$3),VLOOKUP($N39,INDIRECT($N$2),R$5,0)),IF(LEFT($E39,1)="N",3,0))</f>
        <v>87556</v>
      </c>
      <c r="S39" s="362" cm="1">
        <f t="array" aca="1" ref="S39" ca="1">ROUND(IF($M39="Y",VLOOKUP($N39,INDIRECT($N$2),S$5,0)*INDIRECT($M$3),VLOOKUP($N39,INDIRECT($N$2),S$5,0)),IF(LEFT($E39,1)="N",3,0))</f>
        <v>91933</v>
      </c>
      <c r="T39" s="362" cm="1">
        <f t="array" aca="1" ref="T39" ca="1">ROUND(IF($M39="Y",VLOOKUP($N39,INDIRECT($N$2),T$5,0)*INDIRECT($M$3),VLOOKUP($N39,INDIRECT($N$2),T$5,0)),IF(LEFT($E39,1)="N",3,0))</f>
        <v>96529</v>
      </c>
      <c r="U39" s="362" cm="1">
        <f t="array" aca="1" ref="U39" ca="1">ROUND(IF($M39="Y",VLOOKUP($N39,INDIRECT($N$2),U$5,0)*INDIRECT($M$3),VLOOKUP($N39,INDIRECT($N$2),U$5,0)),IF(LEFT($E39,1)="N",3,0))</f>
        <v>101356</v>
      </c>
      <c r="V39" s="398"/>
      <c r="W39" s="363" t="str">
        <f t="shared" si="17"/>
        <v>Y</v>
      </c>
      <c r="X39" s="313" t="str">
        <f t="shared" si="14"/>
        <v>05955C</v>
      </c>
      <c r="Y39" s="364" t="str">
        <f t="shared" si="16"/>
        <v>95</v>
      </c>
      <c r="Z39" s="313" t="str">
        <f t="shared" si="15"/>
        <v xml:space="preserve">Complaint Investigation Officer II </v>
      </c>
      <c r="AA39" s="365">
        <f t="shared" ca="1" si="9"/>
        <v>40.089999999999996</v>
      </c>
      <c r="AB39" s="365">
        <f t="shared" ca="1" si="10"/>
        <v>42.094999999999999</v>
      </c>
      <c r="AC39" s="365">
        <f t="shared" ca="1" si="11"/>
        <v>44.198999999999998</v>
      </c>
      <c r="AD39" s="365">
        <f t="shared" ca="1" si="12"/>
        <v>46.408999999999999</v>
      </c>
      <c r="AE39" s="365">
        <f t="shared" ca="1" si="13"/>
        <v>48.728999999999999</v>
      </c>
    </row>
    <row r="40" spans="1:32">
      <c r="A40" s="357" t="s">
        <v>96</v>
      </c>
      <c r="B40" s="407" t="s">
        <v>98</v>
      </c>
      <c r="C40" s="357">
        <v>4</v>
      </c>
      <c r="D40" s="358" t="s">
        <v>97</v>
      </c>
      <c r="E40" s="357" t="s">
        <v>43</v>
      </c>
      <c r="F40" s="357">
        <v>218</v>
      </c>
      <c r="G40" s="360">
        <f t="shared" ca="1" si="0"/>
        <v>24.085999999999999</v>
      </c>
      <c r="H40" s="360">
        <f t="shared" ca="1" si="1"/>
        <v>25.291</v>
      </c>
      <c r="I40" s="360">
        <f t="shared" ca="1" si="2"/>
        <v>26.555</v>
      </c>
      <c r="J40" s="360">
        <f t="shared" ca="1" si="3"/>
        <v>27.882000000000001</v>
      </c>
      <c r="K40" s="360">
        <f t="shared" ca="1" si="4"/>
        <v>29.277000000000001</v>
      </c>
      <c r="L40" s="437"/>
      <c r="M40" s="293" t="s">
        <v>588</v>
      </c>
      <c r="N40" s="289" t="str">
        <f t="shared" si="5"/>
        <v>02440C</v>
      </c>
      <c r="O40" s="361" t="str">
        <f t="shared" si="45"/>
        <v>033</v>
      </c>
      <c r="P40" s="290" t="str">
        <f t="shared" si="7"/>
        <v xml:space="preserve">Concierge Convention Center </v>
      </c>
      <c r="Q40" s="362" cm="1">
        <f t="array" aca="1" ref="Q40" ca="1">ROUND(IF($M40="Y",VLOOKUP($N40,INDIRECT($N$2),Q$5,0)*INDIRECT($M$3),VLOOKUP($N40,INDIRECT($N$2),Q$5,0)),IF(LEFT($E40,1)="N",3,0))</f>
        <v>24.085999999999999</v>
      </c>
      <c r="R40" s="362" cm="1">
        <f t="array" aca="1" ref="R40" ca="1">ROUND(IF($M40="Y",VLOOKUP($N40,INDIRECT($N$2),R$5,0)*INDIRECT($M$3),VLOOKUP($N40,INDIRECT($N$2),R$5,0)),IF(LEFT($E40,1)="N",3,0))</f>
        <v>25.291</v>
      </c>
      <c r="S40" s="362" cm="1">
        <f t="array" aca="1" ref="S40" ca="1">ROUND(IF($M40="Y",VLOOKUP($N40,INDIRECT($N$2),S$5,0)*INDIRECT($M$3),VLOOKUP($N40,INDIRECT($N$2),S$5,0)),IF(LEFT($E40,1)="N",3,0))</f>
        <v>26.555</v>
      </c>
      <c r="T40" s="362" cm="1">
        <f t="array" aca="1" ref="T40" ca="1">ROUND(IF($M40="Y",VLOOKUP($N40,INDIRECT($N$2),T$5,0)*INDIRECT($M$3),VLOOKUP($N40,INDIRECT($N$2),T$5,0)),IF(LEFT($E40,1)="N",3,0))</f>
        <v>27.882000000000001</v>
      </c>
      <c r="U40" s="362" cm="1">
        <f t="array" aca="1" ref="U40" ca="1">ROUND(IF($M40="Y",VLOOKUP($N40,INDIRECT($N$2),U$5,0)*INDIRECT($M$3),VLOOKUP($N40,INDIRECT($N$2),U$5,0)),IF(LEFT($E40,1)="N",3,0))</f>
        <v>29.277000000000001</v>
      </c>
      <c r="V40" s="398"/>
      <c r="W40" s="363" t="str">
        <f t="shared" si="17"/>
        <v>Y</v>
      </c>
      <c r="X40" s="313" t="str">
        <f t="shared" si="14"/>
        <v>02440C</v>
      </c>
      <c r="Y40" s="364" t="str">
        <f t="shared" si="16"/>
        <v>033</v>
      </c>
      <c r="Z40" s="313" t="str">
        <f t="shared" si="15"/>
        <v xml:space="preserve">Concierge Convention Center </v>
      </c>
      <c r="AA40" s="365">
        <f t="shared" ca="1" si="9"/>
        <v>24.085999999999999</v>
      </c>
      <c r="AB40" s="365">
        <f t="shared" ca="1" si="10"/>
        <v>25.291</v>
      </c>
      <c r="AC40" s="365">
        <f t="shared" ca="1" si="11"/>
        <v>26.555</v>
      </c>
      <c r="AD40" s="365">
        <f t="shared" ca="1" si="12"/>
        <v>27.882000000000001</v>
      </c>
      <c r="AE40" s="365">
        <f t="shared" ca="1" si="13"/>
        <v>29.277000000000001</v>
      </c>
    </row>
    <row r="41" spans="1:32">
      <c r="A41" s="357" t="s">
        <v>99</v>
      </c>
      <c r="B41" s="407" t="s">
        <v>811</v>
      </c>
      <c r="C41" s="357">
        <v>8</v>
      </c>
      <c r="D41" s="358">
        <v>208</v>
      </c>
      <c r="E41" s="357" t="s">
        <v>43</v>
      </c>
      <c r="F41" s="357">
        <v>393</v>
      </c>
      <c r="G41" s="360">
        <f t="shared" ref="G41:G71" ca="1" si="46">Q41</f>
        <v>38.326999999999998</v>
      </c>
      <c r="H41" s="360">
        <f t="shared" ref="H41:H71" ca="1" si="47">R41</f>
        <v>40.244</v>
      </c>
      <c r="I41" s="360">
        <f t="shared" ref="I41:I71" ca="1" si="48">S41</f>
        <v>42.256999999999998</v>
      </c>
      <c r="J41" s="360">
        <f t="shared" ref="J41:J71" ca="1" si="49">T41</f>
        <v>44.372</v>
      </c>
      <c r="K41" s="360">
        <f t="shared" ref="K41:K71" ca="1" si="50">U41</f>
        <v>46.588999999999999</v>
      </c>
      <c r="L41" s="437"/>
      <c r="M41" s="293" t="s">
        <v>588</v>
      </c>
      <c r="N41" s="289" t="str">
        <f t="shared" ref="N41:N71" si="51">A41</f>
        <v>02627C</v>
      </c>
      <c r="O41" s="361">
        <f t="shared" si="45"/>
        <v>208</v>
      </c>
      <c r="P41" s="290" t="str">
        <f t="shared" ref="P41:P71" si="52">B41</f>
        <v>Contract Compliance Officer I</v>
      </c>
      <c r="Q41" s="362" cm="1">
        <f t="array" aca="1" ref="Q41" ca="1">ROUND(IF($M41="Y",VLOOKUP($N41,INDIRECT($N$2),Q$5,0)*INDIRECT($M$3),VLOOKUP($N41,INDIRECT($N$2),Q$5,0)),IF(LEFT($E41,1)="N",3,0))</f>
        <v>38.326999999999998</v>
      </c>
      <c r="R41" s="362" cm="1">
        <f t="array" aca="1" ref="R41" ca="1">ROUND(IF($M41="Y",VLOOKUP($N41,INDIRECT($N$2),R$5,0)*INDIRECT($M$3),VLOOKUP($N41,INDIRECT($N$2),R$5,0)),IF(LEFT($E41,1)="N",3,0))</f>
        <v>40.244</v>
      </c>
      <c r="S41" s="362" cm="1">
        <f t="array" aca="1" ref="S41" ca="1">ROUND(IF($M41="Y",VLOOKUP($N41,INDIRECT($N$2),S$5,0)*INDIRECT($M$3),VLOOKUP($N41,INDIRECT($N$2),S$5,0)),IF(LEFT($E41,1)="N",3,0))</f>
        <v>42.256999999999998</v>
      </c>
      <c r="T41" s="362" cm="1">
        <f t="array" aca="1" ref="T41" ca="1">ROUND(IF($M41="Y",VLOOKUP($N41,INDIRECT($N$2),T$5,0)*INDIRECT($M$3),VLOOKUP($N41,INDIRECT($N$2),T$5,0)),IF(LEFT($E41,1)="N",3,0))</f>
        <v>44.372</v>
      </c>
      <c r="U41" s="362" cm="1">
        <f t="array" aca="1" ref="U41" ca="1">ROUND(IF($M41="Y",VLOOKUP($N41,INDIRECT($N$2),U$5,0)*INDIRECT($M$3),VLOOKUP($N41,INDIRECT($N$2),U$5,0)),IF(LEFT($E41,1)="N",3,0))</f>
        <v>46.588999999999999</v>
      </c>
      <c r="V41" s="398"/>
      <c r="W41" s="363" t="str">
        <f t="shared" si="17"/>
        <v>Y</v>
      </c>
      <c r="X41" s="313" t="str">
        <f t="shared" si="14"/>
        <v>02627C</v>
      </c>
      <c r="Y41" s="364">
        <f t="shared" si="16"/>
        <v>208</v>
      </c>
      <c r="Z41" s="313" t="str">
        <f t="shared" si="15"/>
        <v>Contract Compliance Officer I</v>
      </c>
      <c r="AA41" s="365">
        <f t="shared" ref="AA41:AA71" ca="1" si="53">IF(LEFT($E41,1)="N",Q41,ROUNDUP(Q41/2080,3))</f>
        <v>38.326999999999998</v>
      </c>
      <c r="AB41" s="365">
        <f t="shared" ref="AB41:AB71" ca="1" si="54">IF(LEFT($E41,1)="N",R41,ROUNDUP(R41/2080,3))</f>
        <v>40.244</v>
      </c>
      <c r="AC41" s="365">
        <f t="shared" ref="AC41:AC71" ca="1" si="55">IF(LEFT($E41,1)="N",S41,ROUNDUP(S41/2080,3))</f>
        <v>42.256999999999998</v>
      </c>
      <c r="AD41" s="365">
        <f t="shared" ref="AD41:AD71" ca="1" si="56">IF(LEFT($E41,1)="N",T41,ROUNDUP(T41/2080,3))</f>
        <v>44.372</v>
      </c>
      <c r="AE41" s="365">
        <f t="shared" ref="AE41:AE71" ca="1" si="57">IF(LEFT($E41,1)="N",U41,ROUNDUP(U41/2080,3))</f>
        <v>46.588999999999999</v>
      </c>
      <c r="AF41" s="206">
        <f>LEN(B41)</f>
        <v>29</v>
      </c>
    </row>
    <row r="42" spans="1:32">
      <c r="A42" s="357" t="s">
        <v>486</v>
      </c>
      <c r="B42" s="407" t="s">
        <v>484</v>
      </c>
      <c r="C42" s="357">
        <v>8</v>
      </c>
      <c r="D42" s="358" t="s">
        <v>94</v>
      </c>
      <c r="E42" s="357" t="s">
        <v>43</v>
      </c>
      <c r="F42" s="357">
        <v>375</v>
      </c>
      <c r="G42" s="360">
        <f t="shared" ca="1" si="46"/>
        <v>36.545000000000002</v>
      </c>
      <c r="H42" s="360">
        <f t="shared" ca="1" si="47"/>
        <v>38.372</v>
      </c>
      <c r="I42" s="360">
        <f t="shared" ca="1" si="48"/>
        <v>40.290999999999997</v>
      </c>
      <c r="J42" s="360">
        <f t="shared" ca="1" si="49"/>
        <v>42.305</v>
      </c>
      <c r="K42" s="360">
        <f t="shared" ca="1" si="50"/>
        <v>44.423000000000002</v>
      </c>
      <c r="L42" s="437"/>
      <c r="M42" s="293" t="s">
        <v>588</v>
      </c>
      <c r="N42" s="289" t="str">
        <f t="shared" si="51"/>
        <v>04950C</v>
      </c>
      <c r="O42" s="361" t="str">
        <f t="shared" si="45"/>
        <v>099</v>
      </c>
      <c r="P42" s="290" t="str">
        <f t="shared" si="52"/>
        <v>Coordinator Water Pumping Stations</v>
      </c>
      <c r="Q42" s="362" cm="1">
        <f t="array" aca="1" ref="Q42" ca="1">ROUND(IF($M42="Y",VLOOKUP($N42,INDIRECT($N$2),Q$5,0)*INDIRECT($M$3),VLOOKUP($N42,INDIRECT($N$2),Q$5,0)),IF(LEFT($E42,1)="N",3,0))</f>
        <v>36.545000000000002</v>
      </c>
      <c r="R42" s="362" cm="1">
        <f t="array" aca="1" ref="R42" ca="1">ROUND(IF($M42="Y",VLOOKUP($N42,INDIRECT($N$2),R$5,0)*INDIRECT($M$3),VLOOKUP($N42,INDIRECT($N$2),R$5,0)),IF(LEFT($E42,1)="N",3,0))</f>
        <v>38.372</v>
      </c>
      <c r="S42" s="362" cm="1">
        <f t="array" aca="1" ref="S42" ca="1">ROUND(IF($M42="Y",VLOOKUP($N42,INDIRECT($N$2),S$5,0)*INDIRECT($M$3),VLOOKUP($N42,INDIRECT($N$2),S$5,0)),IF(LEFT($E42,1)="N",3,0))</f>
        <v>40.290999999999997</v>
      </c>
      <c r="T42" s="362" cm="1">
        <f t="array" aca="1" ref="T42" ca="1">ROUND(IF($M42="Y",VLOOKUP($N42,INDIRECT($N$2),T$5,0)*INDIRECT($M$3),VLOOKUP($N42,INDIRECT($N$2),T$5,0)),IF(LEFT($E42,1)="N",3,0))</f>
        <v>42.305</v>
      </c>
      <c r="U42" s="362" cm="1">
        <f t="array" aca="1" ref="U42" ca="1">ROUND(IF($M42="Y",VLOOKUP($N42,INDIRECT($N$2),U$5,0)*INDIRECT($M$3),VLOOKUP($N42,INDIRECT($N$2),U$5,0)),IF(LEFT($E42,1)="N",3,0))</f>
        <v>44.423000000000002</v>
      </c>
      <c r="V42" s="398"/>
      <c r="W42" s="363" t="str">
        <f t="shared" si="17"/>
        <v>Y</v>
      </c>
      <c r="X42" s="313" t="str">
        <f t="shared" si="14"/>
        <v>04950C</v>
      </c>
      <c r="Y42" s="364" t="str">
        <f t="shared" si="16"/>
        <v>099</v>
      </c>
      <c r="Z42" s="313" t="str">
        <f t="shared" si="15"/>
        <v>Coordinator Water Pumping Stations</v>
      </c>
      <c r="AA42" s="365">
        <f t="shared" ca="1" si="53"/>
        <v>36.545000000000002</v>
      </c>
      <c r="AB42" s="365">
        <f t="shared" ca="1" si="54"/>
        <v>38.372</v>
      </c>
      <c r="AC42" s="365">
        <f t="shared" ca="1" si="55"/>
        <v>40.290999999999997</v>
      </c>
      <c r="AD42" s="365">
        <f t="shared" ca="1" si="56"/>
        <v>42.305</v>
      </c>
      <c r="AE42" s="365">
        <f t="shared" ca="1" si="57"/>
        <v>44.423000000000002</v>
      </c>
    </row>
    <row r="43" spans="1:32">
      <c r="A43" s="357" t="s">
        <v>104</v>
      </c>
      <c r="B43" s="407" t="s">
        <v>106</v>
      </c>
      <c r="C43" s="357">
        <v>6</v>
      </c>
      <c r="D43" s="358" t="s">
        <v>105</v>
      </c>
      <c r="E43" s="357" t="s">
        <v>43</v>
      </c>
      <c r="F43" s="357">
        <v>280</v>
      </c>
      <c r="G43" s="360">
        <f t="shared" ca="1" si="46"/>
        <v>28.870999999999999</v>
      </c>
      <c r="H43" s="360">
        <f t="shared" ca="1" si="47"/>
        <v>30.317</v>
      </c>
      <c r="I43" s="360">
        <f t="shared" ca="1" si="48"/>
        <v>31.83</v>
      </c>
      <c r="J43" s="360">
        <f t="shared" ca="1" si="49"/>
        <v>33.424999999999997</v>
      </c>
      <c r="K43" s="360">
        <f t="shared" ca="1" si="50"/>
        <v>35.094999999999999</v>
      </c>
      <c r="L43" s="437"/>
      <c r="M43" s="293" t="s">
        <v>588</v>
      </c>
      <c r="N43" s="289" t="str">
        <f t="shared" si="51"/>
        <v>02740C</v>
      </c>
      <c r="O43" s="361" t="str">
        <f t="shared" si="45"/>
        <v>076</v>
      </c>
      <c r="P43" s="290" t="str">
        <f t="shared" si="52"/>
        <v>Council Information Spec</v>
      </c>
      <c r="Q43" s="362" cm="1">
        <f t="array" aca="1" ref="Q43" ca="1">ROUND(IF($M43="Y",VLOOKUP($N43,INDIRECT($N$2),Q$5,0)*INDIRECT($M$3),VLOOKUP($N43,INDIRECT($N$2),Q$5,0)),IF(LEFT($E43,1)="N",3,0))</f>
        <v>28.870999999999999</v>
      </c>
      <c r="R43" s="362" cm="1">
        <f t="array" aca="1" ref="R43" ca="1">ROUND(IF($M43="Y",VLOOKUP($N43,INDIRECT($N$2),R$5,0)*INDIRECT($M$3),VLOOKUP($N43,INDIRECT($N$2),R$5,0)),IF(LEFT($E43,1)="N",3,0))</f>
        <v>30.317</v>
      </c>
      <c r="S43" s="362" cm="1">
        <f t="array" aca="1" ref="S43" ca="1">ROUND(IF($M43="Y",VLOOKUP($N43,INDIRECT($N$2),S$5,0)*INDIRECT($M$3),VLOOKUP($N43,INDIRECT($N$2),S$5,0)),IF(LEFT($E43,1)="N",3,0))</f>
        <v>31.83</v>
      </c>
      <c r="T43" s="362" cm="1">
        <f t="array" aca="1" ref="T43" ca="1">ROUND(IF($M43="Y",VLOOKUP($N43,INDIRECT($N$2),T$5,0)*INDIRECT($M$3),VLOOKUP($N43,INDIRECT($N$2),T$5,0)),IF(LEFT($E43,1)="N",3,0))</f>
        <v>33.424999999999997</v>
      </c>
      <c r="U43" s="362" cm="1">
        <f t="array" aca="1" ref="U43" ca="1">ROUND(IF($M43="Y",VLOOKUP($N43,INDIRECT($N$2),U$5,0)*INDIRECT($M$3),VLOOKUP($N43,INDIRECT($N$2),U$5,0)),IF(LEFT($E43,1)="N",3,0))</f>
        <v>35.094999999999999</v>
      </c>
      <c r="V43" s="398"/>
      <c r="W43" s="363" t="str">
        <f t="shared" si="17"/>
        <v>Y</v>
      </c>
      <c r="X43" s="313" t="str">
        <f t="shared" si="14"/>
        <v>02740C</v>
      </c>
      <c r="Y43" s="364" t="str">
        <f t="shared" si="16"/>
        <v>076</v>
      </c>
      <c r="Z43" s="313" t="str">
        <f t="shared" si="15"/>
        <v>Council Information Spec</v>
      </c>
      <c r="AA43" s="365">
        <f t="shared" ca="1" si="53"/>
        <v>28.870999999999999</v>
      </c>
      <c r="AB43" s="365">
        <f t="shared" ca="1" si="54"/>
        <v>30.317</v>
      </c>
      <c r="AC43" s="365">
        <f t="shared" ca="1" si="55"/>
        <v>31.83</v>
      </c>
      <c r="AD43" s="365">
        <f t="shared" ca="1" si="56"/>
        <v>33.424999999999997</v>
      </c>
      <c r="AE43" s="365">
        <f t="shared" ca="1" si="57"/>
        <v>35.094999999999999</v>
      </c>
    </row>
    <row r="44" spans="1:32">
      <c r="A44" s="368" t="s">
        <v>29</v>
      </c>
      <c r="B44" s="408" t="s">
        <v>30</v>
      </c>
      <c r="C44" s="368">
        <v>9</v>
      </c>
      <c r="D44" s="358" t="s">
        <v>20</v>
      </c>
      <c r="E44" s="368" t="s">
        <v>21</v>
      </c>
      <c r="F44" s="368">
        <v>413</v>
      </c>
      <c r="G44" s="360">
        <f t="shared" ca="1" si="46"/>
        <v>83128</v>
      </c>
      <c r="H44" s="360">
        <f t="shared" ca="1" si="47"/>
        <v>87286</v>
      </c>
      <c r="I44" s="360">
        <f t="shared" ca="1" si="48"/>
        <v>91650</v>
      </c>
      <c r="J44" s="360">
        <f t="shared" ca="1" si="49"/>
        <v>96232</v>
      </c>
      <c r="K44" s="360">
        <f t="shared" ca="1" si="50"/>
        <v>101045</v>
      </c>
      <c r="L44" s="437"/>
      <c r="M44" s="293" t="s">
        <v>588</v>
      </c>
      <c r="N44" s="289" t="str">
        <f t="shared" si="51"/>
        <v>52730C</v>
      </c>
      <c r="O44" s="361" t="str">
        <f t="shared" si="45"/>
        <v>120</v>
      </c>
      <c r="P44" s="290" t="str">
        <f t="shared" si="52"/>
        <v xml:space="preserve">CPED Project Coordinator </v>
      </c>
      <c r="Q44" s="362" cm="1">
        <f t="array" aca="1" ref="Q44" ca="1">ROUND(IF($M44="Y",VLOOKUP($N44,INDIRECT($N$2),Q$5,0)*INDIRECT($M$3),VLOOKUP($N44,INDIRECT($N$2),Q$5,0)),IF(LEFT($E44,1)="N",3,0))</f>
        <v>83128</v>
      </c>
      <c r="R44" s="362" cm="1">
        <f t="array" aca="1" ref="R44" ca="1">ROUND(IF($M44="Y",VLOOKUP($N44,INDIRECT($N$2),R$5,0)*INDIRECT($M$3),VLOOKUP($N44,INDIRECT($N$2),R$5,0)),IF(LEFT($E44,1)="N",3,0))</f>
        <v>87286</v>
      </c>
      <c r="S44" s="362" cm="1">
        <f t="array" aca="1" ref="S44" ca="1">ROUND(IF($M44="Y",VLOOKUP($N44,INDIRECT($N$2),S$5,0)*INDIRECT($M$3),VLOOKUP($N44,INDIRECT($N$2),S$5,0)),IF(LEFT($E44,1)="N",3,0))</f>
        <v>91650</v>
      </c>
      <c r="T44" s="362" cm="1">
        <f t="array" aca="1" ref="T44" ca="1">ROUND(IF($M44="Y",VLOOKUP($N44,INDIRECT($N$2),T$5,0)*INDIRECT($M$3),VLOOKUP($N44,INDIRECT($N$2),T$5,0)),IF(LEFT($E44,1)="N",3,0))</f>
        <v>96232</v>
      </c>
      <c r="U44" s="362" cm="1">
        <f t="array" aca="1" ref="U44" ca="1">ROUND(IF($M44="Y",VLOOKUP($N44,INDIRECT($N$2),U$5,0)*INDIRECT($M$3),VLOOKUP($N44,INDIRECT($N$2),U$5,0)),IF(LEFT($E44,1)="N",3,0))</f>
        <v>101045</v>
      </c>
      <c r="V44" s="398"/>
      <c r="W44" s="363" t="str">
        <f t="shared" si="17"/>
        <v>Y</v>
      </c>
      <c r="X44" s="313" t="str">
        <f t="shared" si="14"/>
        <v>52730C</v>
      </c>
      <c r="Y44" s="364" t="str">
        <f t="shared" si="16"/>
        <v>120</v>
      </c>
      <c r="Z44" s="313" t="str">
        <f t="shared" si="15"/>
        <v xml:space="preserve">CPED Project Coordinator </v>
      </c>
      <c r="AA44" s="365">
        <f t="shared" ca="1" si="53"/>
        <v>39.966000000000001</v>
      </c>
      <c r="AB44" s="365">
        <f t="shared" ca="1" si="54"/>
        <v>41.964999999999996</v>
      </c>
      <c r="AC44" s="365">
        <f t="shared" ca="1" si="55"/>
        <v>44.062999999999995</v>
      </c>
      <c r="AD44" s="365">
        <f t="shared" ca="1" si="56"/>
        <v>46.265999999999998</v>
      </c>
      <c r="AE44" s="365">
        <f t="shared" ca="1" si="57"/>
        <v>48.58</v>
      </c>
    </row>
    <row r="45" spans="1:32">
      <c r="A45" s="357" t="s">
        <v>107</v>
      </c>
      <c r="B45" s="407" t="s">
        <v>109</v>
      </c>
      <c r="C45" s="357">
        <v>7</v>
      </c>
      <c r="D45" s="358" t="s">
        <v>108</v>
      </c>
      <c r="E45" s="357" t="s">
        <v>43</v>
      </c>
      <c r="F45" s="357">
        <v>343</v>
      </c>
      <c r="G45" s="360">
        <f t="shared" ca="1" si="46"/>
        <v>33.598999999999997</v>
      </c>
      <c r="H45" s="360">
        <f t="shared" ca="1" si="47"/>
        <v>35.280999999999999</v>
      </c>
      <c r="I45" s="360">
        <f t="shared" ca="1" si="48"/>
        <v>37.043999999999997</v>
      </c>
      <c r="J45" s="360">
        <f t="shared" ca="1" si="49"/>
        <v>38.896000000000001</v>
      </c>
      <c r="K45" s="360">
        <f t="shared" ca="1" si="50"/>
        <v>40.843000000000004</v>
      </c>
      <c r="L45" s="437"/>
      <c r="M45" s="293" t="s">
        <v>588</v>
      </c>
      <c r="N45" s="289" t="str">
        <f t="shared" si="51"/>
        <v>02775C</v>
      </c>
      <c r="O45" s="361" t="str">
        <f t="shared" si="45"/>
        <v>105</v>
      </c>
      <c r="P45" s="290" t="str">
        <f t="shared" si="52"/>
        <v xml:space="preserve">Crime Prevention Specialist </v>
      </c>
      <c r="Q45" s="362" cm="1">
        <f t="array" aca="1" ref="Q45" ca="1">ROUND(IF($M45="Y",VLOOKUP($N45,INDIRECT($N$2),Q$5,0)*INDIRECT($M$3),VLOOKUP($N45,INDIRECT($N$2),Q$5,0)),IF(LEFT($E45,1)="N",3,0))</f>
        <v>33.598999999999997</v>
      </c>
      <c r="R45" s="362" cm="1">
        <f t="array" aca="1" ref="R45" ca="1">ROUND(IF($M45="Y",VLOOKUP($N45,INDIRECT($N$2),R$5,0)*INDIRECT($M$3),VLOOKUP($N45,INDIRECT($N$2),R$5,0)),IF(LEFT($E45,1)="N",3,0))</f>
        <v>35.280999999999999</v>
      </c>
      <c r="S45" s="362" cm="1">
        <f t="array" aca="1" ref="S45" ca="1">ROUND(IF($M45="Y",VLOOKUP($N45,INDIRECT($N$2),S$5,0)*INDIRECT($M$3),VLOOKUP($N45,INDIRECT($N$2),S$5,0)),IF(LEFT($E45,1)="N",3,0))</f>
        <v>37.043999999999997</v>
      </c>
      <c r="T45" s="362" cm="1">
        <f t="array" aca="1" ref="T45" ca="1">ROUND(IF($M45="Y",VLOOKUP($N45,INDIRECT($N$2),T$5,0)*INDIRECT($M$3),VLOOKUP($N45,INDIRECT($N$2),T$5,0)),IF(LEFT($E45,1)="N",3,0))</f>
        <v>38.896000000000001</v>
      </c>
      <c r="U45" s="362" cm="1">
        <f t="array" aca="1" ref="U45" ca="1">ROUND(IF($M45="Y",VLOOKUP($N45,INDIRECT($N$2),U$5,0)*INDIRECT($M$3),VLOOKUP($N45,INDIRECT($N$2),U$5,0)),IF(LEFT($E45,1)="N",3,0))</f>
        <v>40.843000000000004</v>
      </c>
      <c r="V45" s="398"/>
      <c r="W45" s="363" t="str">
        <f t="shared" si="17"/>
        <v>Y</v>
      </c>
      <c r="X45" s="313" t="str">
        <f t="shared" si="14"/>
        <v>02775C</v>
      </c>
      <c r="Y45" s="364" t="str">
        <f t="shared" si="16"/>
        <v>105</v>
      </c>
      <c r="Z45" s="313" t="str">
        <f t="shared" si="15"/>
        <v xml:space="preserve">Crime Prevention Specialist </v>
      </c>
      <c r="AA45" s="365">
        <f t="shared" ca="1" si="53"/>
        <v>33.598999999999997</v>
      </c>
      <c r="AB45" s="365">
        <f t="shared" ca="1" si="54"/>
        <v>35.280999999999999</v>
      </c>
      <c r="AC45" s="365">
        <f t="shared" ca="1" si="55"/>
        <v>37.043999999999997</v>
      </c>
      <c r="AD45" s="365">
        <f t="shared" ca="1" si="56"/>
        <v>38.896000000000001</v>
      </c>
      <c r="AE45" s="365">
        <f t="shared" ca="1" si="57"/>
        <v>40.843000000000004</v>
      </c>
    </row>
    <row r="46" spans="1:32">
      <c r="A46" s="357" t="s">
        <v>115</v>
      </c>
      <c r="B46" s="407" t="s">
        <v>667</v>
      </c>
      <c r="C46" s="357">
        <v>5</v>
      </c>
      <c r="D46" s="358" t="s">
        <v>76</v>
      </c>
      <c r="E46" s="357" t="s">
        <v>43</v>
      </c>
      <c r="F46" s="357">
        <v>268</v>
      </c>
      <c r="G46" s="360">
        <f t="shared" ca="1" si="46"/>
        <v>27.692</v>
      </c>
      <c r="H46" s="360">
        <f t="shared" ca="1" si="47"/>
        <v>29.079000000000001</v>
      </c>
      <c r="I46" s="360">
        <f t="shared" ca="1" si="48"/>
        <v>30.530999999999999</v>
      </c>
      <c r="J46" s="360">
        <f t="shared" ca="1" si="49"/>
        <v>32.058</v>
      </c>
      <c r="K46" s="360">
        <f t="shared" ca="1" si="50"/>
        <v>33.661999999999999</v>
      </c>
      <c r="L46" s="437"/>
      <c r="M46" s="293" t="s">
        <v>588</v>
      </c>
      <c r="N46" s="289" t="str">
        <f t="shared" si="51"/>
        <v>02850C</v>
      </c>
      <c r="O46" s="361" t="str">
        <f t="shared" si="45"/>
        <v>060</v>
      </c>
      <c r="P46" s="290" t="str">
        <f t="shared" si="52"/>
        <v xml:space="preserve">Customer Service Representative I </v>
      </c>
      <c r="Q46" s="362" cm="1">
        <f t="array" aca="1" ref="Q46" ca="1">ROUND(IF($M46="Y",VLOOKUP($N46,INDIRECT($N$2),Q$5,0)*INDIRECT($M$3),VLOOKUP($N46,INDIRECT($N$2),Q$5,0)),IF(LEFT($E46,1)="N",3,0))</f>
        <v>27.692</v>
      </c>
      <c r="R46" s="362" cm="1">
        <f t="array" aca="1" ref="R46" ca="1">ROUND(IF($M46="Y",VLOOKUP($N46,INDIRECT($N$2),R$5,0)*INDIRECT($M$3),VLOOKUP($N46,INDIRECT($N$2),R$5,0)),IF(LEFT($E46,1)="N",3,0))</f>
        <v>29.079000000000001</v>
      </c>
      <c r="S46" s="362" cm="1">
        <f t="array" aca="1" ref="S46" ca="1">ROUND(IF($M46="Y",VLOOKUP($N46,INDIRECT($N$2),S$5,0)*INDIRECT($M$3),VLOOKUP($N46,INDIRECT($N$2),S$5,0)),IF(LEFT($E46,1)="N",3,0))</f>
        <v>30.530999999999999</v>
      </c>
      <c r="T46" s="362" cm="1">
        <f t="array" aca="1" ref="T46" ca="1">ROUND(IF($M46="Y",VLOOKUP($N46,INDIRECT($N$2),T$5,0)*INDIRECT($M$3),VLOOKUP($N46,INDIRECT($N$2),T$5,0)),IF(LEFT($E46,1)="N",3,0))</f>
        <v>32.058</v>
      </c>
      <c r="U46" s="362" cm="1">
        <f t="array" aca="1" ref="U46" ca="1">ROUND(IF($M46="Y",VLOOKUP($N46,INDIRECT($N$2),U$5,0)*INDIRECT($M$3),VLOOKUP($N46,INDIRECT($N$2),U$5,0)),IF(LEFT($E46,1)="N",3,0))</f>
        <v>33.661999999999999</v>
      </c>
      <c r="V46" s="398"/>
      <c r="W46" s="363" t="str">
        <f t="shared" si="17"/>
        <v>Y</v>
      </c>
      <c r="X46" s="313" t="str">
        <f t="shared" si="14"/>
        <v>02850C</v>
      </c>
      <c r="Y46" s="364" t="str">
        <f t="shared" si="16"/>
        <v>060</v>
      </c>
      <c r="Z46" s="313" t="str">
        <f t="shared" si="15"/>
        <v xml:space="preserve">Customer Service Representative I </v>
      </c>
      <c r="AA46" s="365">
        <f t="shared" ca="1" si="53"/>
        <v>27.692</v>
      </c>
      <c r="AB46" s="365">
        <f t="shared" ca="1" si="54"/>
        <v>29.079000000000001</v>
      </c>
      <c r="AC46" s="365">
        <f t="shared" ca="1" si="55"/>
        <v>30.530999999999999</v>
      </c>
      <c r="AD46" s="365">
        <f t="shared" ca="1" si="56"/>
        <v>32.058</v>
      </c>
      <c r="AE46" s="365">
        <f t="shared" ca="1" si="57"/>
        <v>33.661999999999999</v>
      </c>
    </row>
    <row r="47" spans="1:32">
      <c r="A47" s="357" t="s">
        <v>117</v>
      </c>
      <c r="B47" s="407" t="s">
        <v>668</v>
      </c>
      <c r="C47" s="357">
        <v>6</v>
      </c>
      <c r="D47" s="358" t="s">
        <v>118</v>
      </c>
      <c r="E47" s="357" t="s">
        <v>43</v>
      </c>
      <c r="F47" s="357">
        <v>295</v>
      </c>
      <c r="G47" s="360">
        <f t="shared" ca="1" si="46"/>
        <v>30.045999999999999</v>
      </c>
      <c r="H47" s="360">
        <f t="shared" ca="1" si="47"/>
        <v>31.545999999999999</v>
      </c>
      <c r="I47" s="360">
        <f t="shared" ca="1" si="48"/>
        <v>33.124000000000002</v>
      </c>
      <c r="J47" s="360">
        <f t="shared" ca="1" si="49"/>
        <v>34.781999999999996</v>
      </c>
      <c r="K47" s="360">
        <f t="shared" ca="1" si="50"/>
        <v>36.518999999999998</v>
      </c>
      <c r="L47" s="437"/>
      <c r="M47" s="293" t="s">
        <v>588</v>
      </c>
      <c r="N47" s="289" t="str">
        <f t="shared" si="51"/>
        <v>02860C</v>
      </c>
      <c r="O47" s="361" t="str">
        <f t="shared" si="45"/>
        <v>067</v>
      </c>
      <c r="P47" s="290" t="str">
        <f t="shared" si="52"/>
        <v xml:space="preserve">Customer Service Representative II </v>
      </c>
      <c r="Q47" s="362" cm="1">
        <f t="array" aca="1" ref="Q47" ca="1">ROUND(IF($M47="Y",VLOOKUP($N47,INDIRECT($N$2),Q$5,0)*INDIRECT($M$3),VLOOKUP($N47,INDIRECT($N$2),Q$5,0)),IF(LEFT($E47,1)="N",3,0))</f>
        <v>30.045999999999999</v>
      </c>
      <c r="R47" s="362" cm="1">
        <f t="array" aca="1" ref="R47" ca="1">ROUND(IF($M47="Y",VLOOKUP($N47,INDIRECT($N$2),R$5,0)*INDIRECT($M$3),VLOOKUP($N47,INDIRECT($N$2),R$5,0)),IF(LEFT($E47,1)="N",3,0))</f>
        <v>31.545999999999999</v>
      </c>
      <c r="S47" s="362" cm="1">
        <f t="array" aca="1" ref="S47" ca="1">ROUND(IF($M47="Y",VLOOKUP($N47,INDIRECT($N$2),S$5,0)*INDIRECT($M$3),VLOOKUP($N47,INDIRECT($N$2),S$5,0)),IF(LEFT($E47,1)="N",3,0))</f>
        <v>33.124000000000002</v>
      </c>
      <c r="T47" s="362" cm="1">
        <f t="array" aca="1" ref="T47" ca="1">ROUND(IF($M47="Y",VLOOKUP($N47,INDIRECT($N$2),T$5,0)*INDIRECT($M$3),VLOOKUP($N47,INDIRECT($N$2),T$5,0)),IF(LEFT($E47,1)="N",3,0))</f>
        <v>34.781999999999996</v>
      </c>
      <c r="U47" s="362" cm="1">
        <f t="array" aca="1" ref="U47" ca="1">ROUND(IF($M47="Y",VLOOKUP($N47,INDIRECT($N$2),U$5,0)*INDIRECT($M$3),VLOOKUP($N47,INDIRECT($N$2),U$5,0)),IF(LEFT($E47,1)="N",3,0))</f>
        <v>36.518999999999998</v>
      </c>
      <c r="V47" s="398"/>
      <c r="W47" s="363" t="str">
        <f t="shared" si="17"/>
        <v>Y</v>
      </c>
      <c r="X47" s="313" t="str">
        <f t="shared" ref="X47:X76" si="58">N47</f>
        <v>02860C</v>
      </c>
      <c r="Y47" s="364" t="str">
        <f t="shared" si="16"/>
        <v>067</v>
      </c>
      <c r="Z47" s="313" t="str">
        <f t="shared" ref="Z47:Z76" si="59">P47</f>
        <v xml:space="preserve">Customer Service Representative II </v>
      </c>
      <c r="AA47" s="365">
        <f t="shared" ca="1" si="53"/>
        <v>30.045999999999999</v>
      </c>
      <c r="AB47" s="365">
        <f t="shared" ca="1" si="54"/>
        <v>31.545999999999999</v>
      </c>
      <c r="AC47" s="365">
        <f t="shared" ca="1" si="55"/>
        <v>33.124000000000002</v>
      </c>
      <c r="AD47" s="365">
        <f t="shared" ca="1" si="56"/>
        <v>34.781999999999996</v>
      </c>
      <c r="AE47" s="365">
        <f t="shared" ca="1" si="57"/>
        <v>36.518999999999998</v>
      </c>
    </row>
    <row r="48" spans="1:32">
      <c r="A48" s="371" t="s">
        <v>670</v>
      </c>
      <c r="B48" s="407" t="s">
        <v>669</v>
      </c>
      <c r="C48" s="357">
        <v>7</v>
      </c>
      <c r="D48" s="358" t="s">
        <v>121</v>
      </c>
      <c r="E48" s="357" t="s">
        <v>43</v>
      </c>
      <c r="F48" s="357">
        <v>323</v>
      </c>
      <c r="G48" s="360">
        <f t="shared" ca="1" si="46"/>
        <v>32.44</v>
      </c>
      <c r="H48" s="360">
        <f t="shared" ca="1" si="47"/>
        <v>34.061</v>
      </c>
      <c r="I48" s="360">
        <f t="shared" ca="1" si="48"/>
        <v>35.765000000000001</v>
      </c>
      <c r="J48" s="360">
        <f t="shared" ca="1" si="49"/>
        <v>37.554000000000002</v>
      </c>
      <c r="K48" s="360">
        <f t="shared" ca="1" si="50"/>
        <v>39.432000000000002</v>
      </c>
      <c r="L48" s="437"/>
      <c r="M48" s="293" t="s">
        <v>588</v>
      </c>
      <c r="N48" s="289" t="str">
        <f t="shared" si="51"/>
        <v>53038C</v>
      </c>
      <c r="O48" s="361" t="str">
        <f t="shared" si="45"/>
        <v>084</v>
      </c>
      <c r="P48" s="290" t="str">
        <f t="shared" si="52"/>
        <v>Customer Service Representative, Lead</v>
      </c>
      <c r="Q48" s="362" cm="1">
        <f t="array" aca="1" ref="Q48" ca="1">ROUND(IF($M48="Y",VLOOKUP($N48,INDIRECT($N$2),Q$5,0)*INDIRECT($M$3),VLOOKUP($N48,INDIRECT($N$2),Q$5,0)),IF(LEFT($E48,1)="N",3,0))</f>
        <v>32.44</v>
      </c>
      <c r="R48" s="362" cm="1">
        <f t="array" aca="1" ref="R48" ca="1">ROUND(IF($M48="Y",VLOOKUP($N48,INDIRECT($N$2),R$5,0)*INDIRECT($M$3),VLOOKUP($N48,INDIRECT($N$2),R$5,0)),IF(LEFT($E48,1)="N",3,0))</f>
        <v>34.061</v>
      </c>
      <c r="S48" s="362" cm="1">
        <f t="array" aca="1" ref="S48" ca="1">ROUND(IF($M48="Y",VLOOKUP($N48,INDIRECT($N$2),S$5,0)*INDIRECT($M$3),VLOOKUP($N48,INDIRECT($N$2),S$5,0)),IF(LEFT($E48,1)="N",3,0))</f>
        <v>35.765000000000001</v>
      </c>
      <c r="T48" s="362" cm="1">
        <f t="array" aca="1" ref="T48" ca="1">ROUND(IF($M48="Y",VLOOKUP($N48,INDIRECT($N$2),T$5,0)*INDIRECT($M$3),VLOOKUP($N48,INDIRECT($N$2),T$5,0)),IF(LEFT($E48,1)="N",3,0))</f>
        <v>37.554000000000002</v>
      </c>
      <c r="U48" s="362" cm="1">
        <f t="array" aca="1" ref="U48" ca="1">ROUND(IF($M48="Y",VLOOKUP($N48,INDIRECT($N$2),U$5,0)*INDIRECT($M$3),VLOOKUP($N48,INDIRECT($N$2),U$5,0)),IF(LEFT($E48,1)="N",3,0))</f>
        <v>39.432000000000002</v>
      </c>
      <c r="V48" s="398"/>
      <c r="W48" s="363" t="str">
        <f t="shared" si="17"/>
        <v>Y</v>
      </c>
      <c r="X48" s="313" t="str">
        <f t="shared" si="58"/>
        <v>53038C</v>
      </c>
      <c r="Y48" s="364" t="str">
        <f t="shared" ref="Y48:Y77" si="60">O48</f>
        <v>084</v>
      </c>
      <c r="Z48" s="313" t="str">
        <f t="shared" si="59"/>
        <v>Customer Service Representative, Lead</v>
      </c>
      <c r="AA48" s="365">
        <f t="shared" ca="1" si="53"/>
        <v>32.44</v>
      </c>
      <c r="AB48" s="365">
        <f t="shared" ca="1" si="54"/>
        <v>34.061</v>
      </c>
      <c r="AC48" s="365">
        <f t="shared" ca="1" si="55"/>
        <v>35.765000000000001</v>
      </c>
      <c r="AD48" s="365">
        <f t="shared" ca="1" si="56"/>
        <v>37.554000000000002</v>
      </c>
      <c r="AE48" s="365">
        <f t="shared" ca="1" si="57"/>
        <v>39.432000000000002</v>
      </c>
    </row>
    <row r="49" spans="1:31">
      <c r="A49" s="357" t="s">
        <v>120</v>
      </c>
      <c r="B49" s="407" t="s">
        <v>122</v>
      </c>
      <c r="C49" s="357">
        <v>7</v>
      </c>
      <c r="D49" s="358" t="s">
        <v>121</v>
      </c>
      <c r="E49" s="357" t="s">
        <v>43</v>
      </c>
      <c r="F49" s="357">
        <v>320</v>
      </c>
      <c r="G49" s="360">
        <f t="shared" ca="1" si="46"/>
        <v>32.44</v>
      </c>
      <c r="H49" s="360">
        <f t="shared" ca="1" si="47"/>
        <v>34.061</v>
      </c>
      <c r="I49" s="360">
        <f t="shared" ca="1" si="48"/>
        <v>35.765000000000001</v>
      </c>
      <c r="J49" s="360">
        <f t="shared" ca="1" si="49"/>
        <v>37.554000000000002</v>
      </c>
      <c r="K49" s="360">
        <f t="shared" ca="1" si="50"/>
        <v>39.432000000000002</v>
      </c>
      <c r="L49" s="437"/>
      <c r="M49" s="293" t="s">
        <v>588</v>
      </c>
      <c r="N49" s="289" t="str">
        <f t="shared" si="51"/>
        <v>03037C</v>
      </c>
      <c r="O49" s="361" t="str">
        <f t="shared" si="45"/>
        <v>084</v>
      </c>
      <c r="P49" s="290" t="str">
        <f t="shared" si="52"/>
        <v>Development Coordinator I</v>
      </c>
      <c r="Q49" s="362" cm="1">
        <f t="array" aca="1" ref="Q49" ca="1">ROUND(IF($M49="Y",VLOOKUP($N49,INDIRECT($N$2),Q$5,0)*INDIRECT($M$3),VLOOKUP($N49,INDIRECT($N$2),Q$5,0)),IF(LEFT($E49,1)="N",3,0))</f>
        <v>32.44</v>
      </c>
      <c r="R49" s="362" cm="1">
        <f t="array" aca="1" ref="R49" ca="1">ROUND(IF($M49="Y",VLOOKUP($N49,INDIRECT($N$2),R$5,0)*INDIRECT($M$3),VLOOKUP($N49,INDIRECT($N$2),R$5,0)),IF(LEFT($E49,1)="N",3,0))</f>
        <v>34.061</v>
      </c>
      <c r="S49" s="362" cm="1">
        <f t="array" aca="1" ref="S49" ca="1">ROUND(IF($M49="Y",VLOOKUP($N49,INDIRECT($N$2),S$5,0)*INDIRECT($M$3),VLOOKUP($N49,INDIRECT($N$2),S$5,0)),IF(LEFT($E49,1)="N",3,0))</f>
        <v>35.765000000000001</v>
      </c>
      <c r="T49" s="362" cm="1">
        <f t="array" aca="1" ref="T49" ca="1">ROUND(IF($M49="Y",VLOOKUP($N49,INDIRECT($N$2),T$5,0)*INDIRECT($M$3),VLOOKUP($N49,INDIRECT($N$2),T$5,0)),IF(LEFT($E49,1)="N",3,0))</f>
        <v>37.554000000000002</v>
      </c>
      <c r="U49" s="362" cm="1">
        <f t="array" aca="1" ref="U49" ca="1">ROUND(IF($M49="Y",VLOOKUP($N49,INDIRECT($N$2),U$5,0)*INDIRECT($M$3),VLOOKUP($N49,INDIRECT($N$2),U$5,0)),IF(LEFT($E49,1)="N",3,0))</f>
        <v>39.432000000000002</v>
      </c>
      <c r="V49" s="398"/>
      <c r="W49" s="363" t="str">
        <f t="shared" si="17"/>
        <v>Y</v>
      </c>
      <c r="X49" s="313" t="str">
        <f t="shared" si="58"/>
        <v>03037C</v>
      </c>
      <c r="Y49" s="364" t="str">
        <f t="shared" si="60"/>
        <v>084</v>
      </c>
      <c r="Z49" s="313" t="str">
        <f t="shared" si="59"/>
        <v>Development Coordinator I</v>
      </c>
      <c r="AA49" s="365">
        <f t="shared" ca="1" si="53"/>
        <v>32.44</v>
      </c>
      <c r="AB49" s="365">
        <f t="shared" ca="1" si="54"/>
        <v>34.061</v>
      </c>
      <c r="AC49" s="365">
        <f t="shared" ca="1" si="55"/>
        <v>35.765000000000001</v>
      </c>
      <c r="AD49" s="365">
        <f t="shared" ca="1" si="56"/>
        <v>37.554000000000002</v>
      </c>
      <c r="AE49" s="365">
        <f t="shared" ca="1" si="57"/>
        <v>39.432000000000002</v>
      </c>
    </row>
    <row r="50" spans="1:31">
      <c r="A50" s="357" t="s">
        <v>123</v>
      </c>
      <c r="B50" s="407" t="s">
        <v>671</v>
      </c>
      <c r="C50" s="357">
        <v>8</v>
      </c>
      <c r="D50" s="358" t="s">
        <v>743</v>
      </c>
      <c r="E50" s="357" t="s">
        <v>43</v>
      </c>
      <c r="F50" s="357">
        <v>378</v>
      </c>
      <c r="G50" s="360">
        <f t="shared" ca="1" si="46"/>
        <v>37.198</v>
      </c>
      <c r="H50" s="360">
        <f t="shared" ca="1" si="47"/>
        <v>39.057000000000002</v>
      </c>
      <c r="I50" s="360">
        <f t="shared" ca="1" si="48"/>
        <v>41.011000000000003</v>
      </c>
      <c r="J50" s="360">
        <f t="shared" ca="1" si="49"/>
        <v>43.061999999999998</v>
      </c>
      <c r="K50" s="360">
        <f t="shared" ca="1" si="50"/>
        <v>45.213999999999999</v>
      </c>
      <c r="L50" s="437"/>
      <c r="M50" s="293" t="s">
        <v>588</v>
      </c>
      <c r="N50" s="289" t="str">
        <f t="shared" si="51"/>
        <v>03038C</v>
      </c>
      <c r="O50" s="361" t="str">
        <f t="shared" si="45"/>
        <v>209</v>
      </c>
      <c r="P50" s="290" t="str">
        <f t="shared" si="52"/>
        <v>Development Coordinator II</v>
      </c>
      <c r="Q50" s="362" cm="1">
        <f t="array" aca="1" ref="Q50" ca="1">ROUND(IF($M50="Y",VLOOKUP($N50,INDIRECT($N$2),Q$5,0)*INDIRECT($M$3),VLOOKUP($N50,INDIRECT($N$2),Q$5,0)),IF(LEFT($E50,1)="N",3,0))</f>
        <v>37.198</v>
      </c>
      <c r="R50" s="362" cm="1">
        <f t="array" aca="1" ref="R50" ca="1">ROUND(IF($M50="Y",VLOOKUP($N50,INDIRECT($N$2),R$5,0)*INDIRECT($M$3),VLOOKUP($N50,INDIRECT($N$2),R$5,0)),IF(LEFT($E50,1)="N",3,0))</f>
        <v>39.057000000000002</v>
      </c>
      <c r="S50" s="362" cm="1">
        <f t="array" aca="1" ref="S50" ca="1">ROUND(IF($M50="Y",VLOOKUP($N50,INDIRECT($N$2),S$5,0)*INDIRECT($M$3),VLOOKUP($N50,INDIRECT($N$2),S$5,0)),IF(LEFT($E50,1)="N",3,0))</f>
        <v>41.011000000000003</v>
      </c>
      <c r="T50" s="362" cm="1">
        <f t="array" aca="1" ref="T50" ca="1">ROUND(IF($M50="Y",VLOOKUP($N50,INDIRECT($N$2),T$5,0)*INDIRECT($M$3),VLOOKUP($N50,INDIRECT($N$2),T$5,0)),IF(LEFT($E50,1)="N",3,0))</f>
        <v>43.061999999999998</v>
      </c>
      <c r="U50" s="362" cm="1">
        <f t="array" aca="1" ref="U50" ca="1">ROUND(IF($M50="Y",VLOOKUP($N50,INDIRECT($N$2),U$5,0)*INDIRECT($M$3),VLOOKUP($N50,INDIRECT($N$2),U$5,0)),IF(LEFT($E50,1)="N",3,0))</f>
        <v>45.213999999999999</v>
      </c>
      <c r="V50" s="398"/>
      <c r="W50" s="363" t="str">
        <f t="shared" si="17"/>
        <v>Y</v>
      </c>
      <c r="X50" s="313" t="str">
        <f t="shared" si="58"/>
        <v>03038C</v>
      </c>
      <c r="Y50" s="364" t="str">
        <f t="shared" si="60"/>
        <v>209</v>
      </c>
      <c r="Z50" s="313" t="str">
        <f t="shared" si="59"/>
        <v>Development Coordinator II</v>
      </c>
      <c r="AA50" s="365">
        <f t="shared" ca="1" si="53"/>
        <v>37.198</v>
      </c>
      <c r="AB50" s="365">
        <f t="shared" ca="1" si="54"/>
        <v>39.057000000000002</v>
      </c>
      <c r="AC50" s="365">
        <f t="shared" ca="1" si="55"/>
        <v>41.011000000000003</v>
      </c>
      <c r="AD50" s="365">
        <f t="shared" ca="1" si="56"/>
        <v>43.061999999999998</v>
      </c>
      <c r="AE50" s="365">
        <f t="shared" ca="1" si="57"/>
        <v>45.213999999999999</v>
      </c>
    </row>
    <row r="51" spans="1:31">
      <c r="A51" s="357" t="s">
        <v>127</v>
      </c>
      <c r="B51" s="407" t="s">
        <v>766</v>
      </c>
      <c r="C51" s="357">
        <v>5</v>
      </c>
      <c r="D51" s="358" t="s">
        <v>128</v>
      </c>
      <c r="E51" s="357" t="s">
        <v>43</v>
      </c>
      <c r="F51" s="357">
        <v>248</v>
      </c>
      <c r="G51" s="360">
        <f t="shared" ca="1" si="46"/>
        <v>26.477</v>
      </c>
      <c r="H51" s="360">
        <f t="shared" ca="1" si="47"/>
        <v>27.8</v>
      </c>
      <c r="I51" s="360">
        <f t="shared" ca="1" si="48"/>
        <v>29.190999999999999</v>
      </c>
      <c r="J51" s="360">
        <f t="shared" ca="1" si="49"/>
        <v>30.652000000000001</v>
      </c>
      <c r="K51" s="360">
        <f t="shared" ca="1" si="50"/>
        <v>32.183999999999997</v>
      </c>
      <c r="L51" s="437"/>
      <c r="M51" s="293" t="s">
        <v>588</v>
      </c>
      <c r="N51" s="289" t="str">
        <f t="shared" si="51"/>
        <v>03627C</v>
      </c>
      <c r="O51" s="361" t="str">
        <f t="shared" si="45"/>
        <v>027</v>
      </c>
      <c r="P51" s="290" t="str">
        <f t="shared" si="52"/>
        <v>Document Solutions Center Technician I</v>
      </c>
      <c r="Q51" s="362" cm="1">
        <f t="array" aca="1" ref="Q51" ca="1">ROUND(IF($M51="Y",VLOOKUP($N51,INDIRECT($N$2),Q$5,0)*INDIRECT($M$3),VLOOKUP($N51,INDIRECT($N$2),Q$5,0)),IF(LEFT($E51,1)="N",3,0))</f>
        <v>26.477</v>
      </c>
      <c r="R51" s="362" cm="1">
        <f t="array" aca="1" ref="R51" ca="1">ROUND(IF($M51="Y",VLOOKUP($N51,INDIRECT($N$2),R$5,0)*INDIRECT($M$3),VLOOKUP($N51,INDIRECT($N$2),R$5,0)),IF(LEFT($E51,1)="N",3,0))</f>
        <v>27.8</v>
      </c>
      <c r="S51" s="362" cm="1">
        <f t="array" aca="1" ref="S51" ca="1">ROUND(IF($M51="Y",VLOOKUP($N51,INDIRECT($N$2),S$5,0)*INDIRECT($M$3),VLOOKUP($N51,INDIRECT($N$2),S$5,0)),IF(LEFT($E51,1)="N",3,0))</f>
        <v>29.190999999999999</v>
      </c>
      <c r="T51" s="362" cm="1">
        <f t="array" aca="1" ref="T51" ca="1">ROUND(IF($M51="Y",VLOOKUP($N51,INDIRECT($N$2),T$5,0)*INDIRECT($M$3),VLOOKUP($N51,INDIRECT($N$2),T$5,0)),IF(LEFT($E51,1)="N",3,0))</f>
        <v>30.652000000000001</v>
      </c>
      <c r="U51" s="362" cm="1">
        <f t="array" aca="1" ref="U51" ca="1">ROUND(IF($M51="Y",VLOOKUP($N51,INDIRECT($N$2),U$5,0)*INDIRECT($M$3),VLOOKUP($N51,INDIRECT($N$2),U$5,0)),IF(LEFT($E51,1)="N",3,0))</f>
        <v>32.183999999999997</v>
      </c>
      <c r="V51" s="398"/>
      <c r="W51" s="363" t="str">
        <f t="shared" si="17"/>
        <v>Y</v>
      </c>
      <c r="X51" s="313" t="str">
        <f t="shared" si="58"/>
        <v>03627C</v>
      </c>
      <c r="Y51" s="364" t="str">
        <f t="shared" si="60"/>
        <v>027</v>
      </c>
      <c r="Z51" s="313" t="str">
        <f t="shared" si="59"/>
        <v>Document Solutions Center Technician I</v>
      </c>
      <c r="AA51" s="365">
        <f t="shared" ca="1" si="53"/>
        <v>26.477</v>
      </c>
      <c r="AB51" s="365">
        <f t="shared" ca="1" si="54"/>
        <v>27.8</v>
      </c>
      <c r="AC51" s="365">
        <f t="shared" ca="1" si="55"/>
        <v>29.190999999999999</v>
      </c>
      <c r="AD51" s="365">
        <f t="shared" ca="1" si="56"/>
        <v>30.652000000000001</v>
      </c>
      <c r="AE51" s="365">
        <f t="shared" ca="1" si="57"/>
        <v>32.183999999999997</v>
      </c>
    </row>
    <row r="52" spans="1:31">
      <c r="A52" s="357" t="s">
        <v>130</v>
      </c>
      <c r="B52" s="407" t="s">
        <v>767</v>
      </c>
      <c r="C52" s="357">
        <v>6</v>
      </c>
      <c r="D52" s="358" t="s">
        <v>748</v>
      </c>
      <c r="E52" s="357" t="s">
        <v>43</v>
      </c>
      <c r="F52" s="357">
        <v>303</v>
      </c>
      <c r="G52" s="360">
        <f t="shared" ca="1" si="46"/>
        <v>31.234999999999999</v>
      </c>
      <c r="H52" s="360">
        <f t="shared" ca="1" si="47"/>
        <v>32.798000000000002</v>
      </c>
      <c r="I52" s="360">
        <f t="shared" ca="1" si="48"/>
        <v>34.438000000000002</v>
      </c>
      <c r="J52" s="360">
        <f t="shared" ca="1" si="49"/>
        <v>36.161000000000001</v>
      </c>
      <c r="K52" s="360">
        <f t="shared" ca="1" si="50"/>
        <v>37.966999999999999</v>
      </c>
      <c r="L52" s="437"/>
      <c r="M52" s="293" t="s">
        <v>588</v>
      </c>
      <c r="N52" s="289" t="str">
        <f t="shared" si="51"/>
        <v>03628C</v>
      </c>
      <c r="O52" s="361" t="str">
        <f t="shared" si="45"/>
        <v>116</v>
      </c>
      <c r="P52" s="290" t="str">
        <f t="shared" si="52"/>
        <v>Document Solutions Center Technician II</v>
      </c>
      <c r="Q52" s="362" cm="1">
        <f t="array" aca="1" ref="Q52" ca="1">ROUND(IF($M52="Y",VLOOKUP($N52,INDIRECT($N$2),Q$5,0)*INDIRECT($M$3),VLOOKUP($N52,INDIRECT($N$2),Q$5,0)),IF(LEFT($E52,1)="N",3,0))</f>
        <v>31.234999999999999</v>
      </c>
      <c r="R52" s="362" cm="1">
        <f t="array" aca="1" ref="R52" ca="1">ROUND(IF($M52="Y",VLOOKUP($N52,INDIRECT($N$2),R$5,0)*INDIRECT($M$3),VLOOKUP($N52,INDIRECT($N$2),R$5,0)),IF(LEFT($E52,1)="N",3,0))</f>
        <v>32.798000000000002</v>
      </c>
      <c r="S52" s="362" cm="1">
        <f t="array" aca="1" ref="S52" ca="1">ROUND(IF($M52="Y",VLOOKUP($N52,INDIRECT($N$2),S$5,0)*INDIRECT($M$3),VLOOKUP($N52,INDIRECT($N$2),S$5,0)),IF(LEFT($E52,1)="N",3,0))</f>
        <v>34.438000000000002</v>
      </c>
      <c r="T52" s="362" cm="1">
        <f t="array" aca="1" ref="T52" ca="1">ROUND(IF($M52="Y",VLOOKUP($N52,INDIRECT($N$2),T$5,0)*INDIRECT($M$3),VLOOKUP($N52,INDIRECT($N$2),T$5,0)),IF(LEFT($E52,1)="N",3,0))</f>
        <v>36.161000000000001</v>
      </c>
      <c r="U52" s="362" cm="1">
        <f t="array" aca="1" ref="U52" ca="1">ROUND(IF($M52="Y",VLOOKUP($N52,INDIRECT($N$2),U$5,0)*INDIRECT($M$3),VLOOKUP($N52,INDIRECT($N$2),U$5,0)),IF(LEFT($E52,1)="N",3,0))</f>
        <v>37.966999999999999</v>
      </c>
      <c r="V52" s="398"/>
      <c r="W52" s="363" t="str">
        <f t="shared" ref="W52:W81" si="61">M52</f>
        <v>Y</v>
      </c>
      <c r="X52" s="313" t="str">
        <f t="shared" si="58"/>
        <v>03628C</v>
      </c>
      <c r="Y52" s="364" t="str">
        <f t="shared" si="60"/>
        <v>116</v>
      </c>
      <c r="Z52" s="313" t="str">
        <f t="shared" si="59"/>
        <v>Document Solutions Center Technician II</v>
      </c>
      <c r="AA52" s="365">
        <f t="shared" ca="1" si="53"/>
        <v>31.234999999999999</v>
      </c>
      <c r="AB52" s="365">
        <f t="shared" ca="1" si="54"/>
        <v>32.798000000000002</v>
      </c>
      <c r="AC52" s="365">
        <f t="shared" ca="1" si="55"/>
        <v>34.438000000000002</v>
      </c>
      <c r="AD52" s="365">
        <f t="shared" ca="1" si="56"/>
        <v>36.161000000000001</v>
      </c>
      <c r="AE52" s="365">
        <f t="shared" ca="1" si="57"/>
        <v>37.966999999999999</v>
      </c>
    </row>
    <row r="53" spans="1:31">
      <c r="A53" s="357" t="s">
        <v>134</v>
      </c>
      <c r="B53" s="407" t="s">
        <v>136</v>
      </c>
      <c r="C53" s="357">
        <v>5</v>
      </c>
      <c r="D53" s="358" t="s">
        <v>692</v>
      </c>
      <c r="E53" s="357" t="s">
        <v>43</v>
      </c>
      <c r="F53" s="357">
        <v>268</v>
      </c>
      <c r="G53" s="360">
        <f t="shared" ca="1" si="46"/>
        <v>29.382000000000001</v>
      </c>
      <c r="H53" s="360">
        <f t="shared" ca="1" si="47"/>
        <v>30.850999999999999</v>
      </c>
      <c r="I53" s="360">
        <f t="shared" ca="1" si="48"/>
        <v>32.393999999999998</v>
      </c>
      <c r="J53" s="360">
        <f t="shared" ca="1" si="49"/>
        <v>34.014000000000003</v>
      </c>
      <c r="K53" s="360">
        <f t="shared" ca="1" si="50"/>
        <v>35.713999999999999</v>
      </c>
      <c r="L53" s="437"/>
      <c r="M53" s="293" t="s">
        <v>588</v>
      </c>
      <c r="N53" s="289" t="str">
        <f t="shared" si="51"/>
        <v>04024C</v>
      </c>
      <c r="O53" s="361" t="str">
        <f t="shared" si="45"/>
        <v>127</v>
      </c>
      <c r="P53" s="290" t="str">
        <f t="shared" si="52"/>
        <v xml:space="preserve">Engineering Tech I Eng Lab </v>
      </c>
      <c r="Q53" s="362" cm="1">
        <f t="array" aca="1" ref="Q53" ca="1">ROUND(IF($M53="Y",VLOOKUP($N53,INDIRECT($N$2),Q$5,0)*INDIRECT($M$3),VLOOKUP($N53,INDIRECT($N$2),Q$5,0)),IF(LEFT($E53,1)="N",3,0))</f>
        <v>29.382000000000001</v>
      </c>
      <c r="R53" s="362" cm="1">
        <f t="array" aca="1" ref="R53" ca="1">ROUND(IF($M53="Y",VLOOKUP($N53,INDIRECT($N$2),R$5,0)*INDIRECT($M$3),VLOOKUP($N53,INDIRECT($N$2),R$5,0)),IF(LEFT($E53,1)="N",3,0))</f>
        <v>30.850999999999999</v>
      </c>
      <c r="S53" s="362" cm="1">
        <f t="array" aca="1" ref="S53" ca="1">ROUND(IF($M53="Y",VLOOKUP($N53,INDIRECT($N$2),S$5,0)*INDIRECT($M$3),VLOOKUP($N53,INDIRECT($N$2),S$5,0)),IF(LEFT($E53,1)="N",3,0))</f>
        <v>32.393999999999998</v>
      </c>
      <c r="T53" s="362" cm="1">
        <f t="array" aca="1" ref="T53" ca="1">ROUND(IF($M53="Y",VLOOKUP($N53,INDIRECT($N$2),T$5,0)*INDIRECT($M$3),VLOOKUP($N53,INDIRECT($N$2),T$5,0)),IF(LEFT($E53,1)="N",3,0))</f>
        <v>34.014000000000003</v>
      </c>
      <c r="U53" s="362" cm="1">
        <f t="array" aca="1" ref="U53" ca="1">ROUND(IF($M53="Y",VLOOKUP($N53,INDIRECT($N$2),U$5,0)*INDIRECT($M$3),VLOOKUP($N53,INDIRECT($N$2),U$5,0)),IF(LEFT($E53,1)="N",3,0))</f>
        <v>35.713999999999999</v>
      </c>
      <c r="V53" s="398"/>
      <c r="W53" s="363" t="str">
        <f t="shared" si="61"/>
        <v>Y</v>
      </c>
      <c r="X53" s="313" t="str">
        <f t="shared" si="58"/>
        <v>04024C</v>
      </c>
      <c r="Y53" s="364" t="str">
        <f t="shared" si="60"/>
        <v>127</v>
      </c>
      <c r="Z53" s="313" t="str">
        <f t="shared" si="59"/>
        <v xml:space="preserve">Engineering Tech I Eng Lab </v>
      </c>
      <c r="AA53" s="365">
        <f t="shared" ca="1" si="53"/>
        <v>29.382000000000001</v>
      </c>
      <c r="AB53" s="365">
        <f t="shared" ca="1" si="54"/>
        <v>30.850999999999999</v>
      </c>
      <c r="AC53" s="365">
        <f t="shared" ca="1" si="55"/>
        <v>32.393999999999998</v>
      </c>
      <c r="AD53" s="365">
        <f t="shared" ca="1" si="56"/>
        <v>34.014000000000003</v>
      </c>
      <c r="AE53" s="365">
        <f t="shared" ca="1" si="57"/>
        <v>35.713999999999999</v>
      </c>
    </row>
    <row r="54" spans="1:31">
      <c r="A54" s="357" t="s">
        <v>137</v>
      </c>
      <c r="B54" s="407" t="s">
        <v>139</v>
      </c>
      <c r="C54" s="357">
        <v>5</v>
      </c>
      <c r="D54" s="358" t="s">
        <v>769</v>
      </c>
      <c r="E54" s="357" t="s">
        <v>43</v>
      </c>
      <c r="F54" s="357">
        <v>268</v>
      </c>
      <c r="G54" s="360">
        <f t="shared" ca="1" si="46"/>
        <v>22.597999999999999</v>
      </c>
      <c r="H54" s="360">
        <f t="shared" ca="1" si="47"/>
        <v>23.727</v>
      </c>
      <c r="I54" s="360">
        <f t="shared" ca="1" si="48"/>
        <v>24.914999999999999</v>
      </c>
      <c r="J54" s="360">
        <f t="shared" ca="1" si="49"/>
        <v>26.158999999999999</v>
      </c>
      <c r="K54" s="360">
        <f t="shared" ca="1" si="50"/>
        <v>27.468</v>
      </c>
      <c r="L54" s="437"/>
      <c r="M54" s="293" t="s">
        <v>588</v>
      </c>
      <c r="N54" s="289" t="str">
        <f t="shared" si="51"/>
        <v>04010C</v>
      </c>
      <c r="O54" s="361" t="str">
        <f t="shared" si="45"/>
        <v>202</v>
      </c>
      <c r="P54" s="290" t="str">
        <f t="shared" si="52"/>
        <v xml:space="preserve">Engineering Tech I Seasonal </v>
      </c>
      <c r="Q54" s="362" cm="1">
        <f t="array" aca="1" ref="Q54" ca="1">ROUND(IF($M54="Y",VLOOKUP($N54,INDIRECT($N$2),Q$5,0)*INDIRECT($M$3),VLOOKUP($N54,INDIRECT($N$2),Q$5,0)),IF(LEFT($E54,1)="N",3,0))</f>
        <v>22.597999999999999</v>
      </c>
      <c r="R54" s="362" cm="1">
        <f t="array" aca="1" ref="R54" ca="1">ROUND(IF($M54="Y",VLOOKUP($N54,INDIRECT($N$2),R$5,0)*INDIRECT($M$3),VLOOKUP($N54,INDIRECT($N$2),R$5,0)),IF(LEFT($E54,1)="N",3,0))</f>
        <v>23.727</v>
      </c>
      <c r="S54" s="362" cm="1">
        <f t="array" aca="1" ref="S54" ca="1">ROUND(IF($M54="Y",VLOOKUP($N54,INDIRECT($N$2),S$5,0)*INDIRECT($M$3),VLOOKUP($N54,INDIRECT($N$2),S$5,0)),IF(LEFT($E54,1)="N",3,0))</f>
        <v>24.914999999999999</v>
      </c>
      <c r="T54" s="362" cm="1">
        <f t="array" aca="1" ref="T54" ca="1">ROUND(IF($M54="Y",VLOOKUP($N54,INDIRECT($N$2),T$5,0)*INDIRECT($M$3),VLOOKUP($N54,INDIRECT($N$2),T$5,0)),IF(LEFT($E54,1)="N",3,0))</f>
        <v>26.158999999999999</v>
      </c>
      <c r="U54" s="362" cm="1">
        <f t="array" aca="1" ref="U54" ca="1">ROUND(IF($M54="Y",VLOOKUP($N54,INDIRECT($N$2),U$5,0)*INDIRECT($M$3),VLOOKUP($N54,INDIRECT($N$2),U$5,0)),IF(LEFT($E54,1)="N",3,0))</f>
        <v>27.468</v>
      </c>
      <c r="V54" s="398"/>
      <c r="W54" s="363" t="str">
        <f t="shared" si="61"/>
        <v>Y</v>
      </c>
      <c r="X54" s="313" t="str">
        <f t="shared" si="58"/>
        <v>04010C</v>
      </c>
      <c r="Y54" s="364" t="str">
        <f t="shared" si="60"/>
        <v>202</v>
      </c>
      <c r="Z54" s="313" t="str">
        <f t="shared" si="59"/>
        <v xml:space="preserve">Engineering Tech I Seasonal </v>
      </c>
      <c r="AA54" s="365">
        <f t="shared" ca="1" si="53"/>
        <v>22.597999999999999</v>
      </c>
      <c r="AB54" s="365">
        <f t="shared" ca="1" si="54"/>
        <v>23.727</v>
      </c>
      <c r="AC54" s="365">
        <f t="shared" ca="1" si="55"/>
        <v>24.914999999999999</v>
      </c>
      <c r="AD54" s="365">
        <f t="shared" ca="1" si="56"/>
        <v>26.158999999999999</v>
      </c>
      <c r="AE54" s="365">
        <f t="shared" ca="1" si="57"/>
        <v>27.468</v>
      </c>
    </row>
    <row r="55" spans="1:31">
      <c r="A55" s="357" t="s">
        <v>140</v>
      </c>
      <c r="B55" s="407" t="s">
        <v>141</v>
      </c>
      <c r="C55" s="357">
        <v>6</v>
      </c>
      <c r="D55" s="358" t="s">
        <v>693</v>
      </c>
      <c r="E55" s="357" t="s">
        <v>43</v>
      </c>
      <c r="F55" s="357">
        <v>305</v>
      </c>
      <c r="G55" s="360">
        <f t="shared" ca="1" si="46"/>
        <v>32.97</v>
      </c>
      <c r="H55" s="360">
        <f t="shared" ca="1" si="47"/>
        <v>34.618000000000002</v>
      </c>
      <c r="I55" s="360">
        <f t="shared" ca="1" si="48"/>
        <v>36.348999999999997</v>
      </c>
      <c r="J55" s="360">
        <f t="shared" ca="1" si="49"/>
        <v>38.165999999999997</v>
      </c>
      <c r="K55" s="360">
        <f t="shared" ca="1" si="50"/>
        <v>40.075000000000003</v>
      </c>
      <c r="L55" s="437"/>
      <c r="M55" s="293" t="s">
        <v>588</v>
      </c>
      <c r="N55" s="289" t="str">
        <f t="shared" si="51"/>
        <v>04034C</v>
      </c>
      <c r="O55" s="361" t="str">
        <f t="shared" si="45"/>
        <v>128</v>
      </c>
      <c r="P55" s="290" t="str">
        <f t="shared" si="52"/>
        <v xml:space="preserve">Engineering Tech II Eng Lab </v>
      </c>
      <c r="Q55" s="362" cm="1">
        <f t="array" aca="1" ref="Q55" ca="1">ROUND(IF($M55="Y",VLOOKUP($N55,INDIRECT($N$2),Q$5,0)*INDIRECT($M$3),VLOOKUP($N55,INDIRECT($N$2),Q$5,0)),IF(LEFT($E55,1)="N",3,0))</f>
        <v>32.97</v>
      </c>
      <c r="R55" s="362" cm="1">
        <f t="array" aca="1" ref="R55" ca="1">ROUND(IF($M55="Y",VLOOKUP($N55,INDIRECT($N$2),R$5,0)*INDIRECT($M$3),VLOOKUP($N55,INDIRECT($N$2),R$5,0)),IF(LEFT($E55,1)="N",3,0))</f>
        <v>34.618000000000002</v>
      </c>
      <c r="S55" s="362" cm="1">
        <f t="array" aca="1" ref="S55" ca="1">ROUND(IF($M55="Y",VLOOKUP($N55,INDIRECT($N$2),S$5,0)*INDIRECT($M$3),VLOOKUP($N55,INDIRECT($N$2),S$5,0)),IF(LEFT($E55,1)="N",3,0))</f>
        <v>36.348999999999997</v>
      </c>
      <c r="T55" s="362" cm="1">
        <f t="array" aca="1" ref="T55" ca="1">ROUND(IF($M55="Y",VLOOKUP($N55,INDIRECT($N$2),T$5,0)*INDIRECT($M$3),VLOOKUP($N55,INDIRECT($N$2),T$5,0)),IF(LEFT($E55,1)="N",3,0))</f>
        <v>38.165999999999997</v>
      </c>
      <c r="U55" s="362" cm="1">
        <f t="array" aca="1" ref="U55" ca="1">ROUND(IF($M55="Y",VLOOKUP($N55,INDIRECT($N$2),U$5,0)*INDIRECT($M$3),VLOOKUP($N55,INDIRECT($N$2),U$5,0)),IF(LEFT($E55,1)="N",3,0))</f>
        <v>40.075000000000003</v>
      </c>
      <c r="V55" s="398"/>
      <c r="W55" s="363" t="str">
        <f t="shared" si="61"/>
        <v>Y</v>
      </c>
      <c r="X55" s="313" t="str">
        <f t="shared" si="58"/>
        <v>04034C</v>
      </c>
      <c r="Y55" s="364" t="str">
        <f t="shared" si="60"/>
        <v>128</v>
      </c>
      <c r="Z55" s="313" t="str">
        <f t="shared" si="59"/>
        <v xml:space="preserve">Engineering Tech II Eng Lab </v>
      </c>
      <c r="AA55" s="365">
        <f t="shared" ca="1" si="53"/>
        <v>32.97</v>
      </c>
      <c r="AB55" s="365">
        <f t="shared" ca="1" si="54"/>
        <v>34.618000000000002</v>
      </c>
      <c r="AC55" s="365">
        <f t="shared" ca="1" si="55"/>
        <v>36.348999999999997</v>
      </c>
      <c r="AD55" s="365">
        <f t="shared" ca="1" si="56"/>
        <v>38.165999999999997</v>
      </c>
      <c r="AE55" s="365">
        <f t="shared" ca="1" si="57"/>
        <v>40.075000000000003</v>
      </c>
    </row>
    <row r="56" spans="1:31">
      <c r="A56" s="357" t="s">
        <v>142</v>
      </c>
      <c r="B56" s="407" t="s">
        <v>144</v>
      </c>
      <c r="C56" s="357">
        <v>7</v>
      </c>
      <c r="D56" s="358" t="s">
        <v>694</v>
      </c>
      <c r="E56" s="357" t="s">
        <v>43</v>
      </c>
      <c r="F56" s="357">
        <v>328</v>
      </c>
      <c r="G56" s="360">
        <f t="shared" ca="1" si="46"/>
        <v>36.043999999999997</v>
      </c>
      <c r="H56" s="360">
        <f t="shared" ca="1" si="47"/>
        <v>37.843000000000004</v>
      </c>
      <c r="I56" s="360">
        <f t="shared" ca="1" si="48"/>
        <v>39.734999999999999</v>
      </c>
      <c r="J56" s="360">
        <f t="shared" ca="1" si="49"/>
        <v>41.722999999999999</v>
      </c>
      <c r="K56" s="360">
        <f t="shared" ca="1" si="50"/>
        <v>43.808999999999997</v>
      </c>
      <c r="L56" s="437"/>
      <c r="M56" s="293" t="s">
        <v>588</v>
      </c>
      <c r="N56" s="289" t="str">
        <f t="shared" si="51"/>
        <v>04044C</v>
      </c>
      <c r="O56" s="361" t="str">
        <f t="shared" si="45"/>
        <v>133</v>
      </c>
      <c r="P56" s="290" t="str">
        <f t="shared" si="52"/>
        <v xml:space="preserve">Engineering Tech III Graphic </v>
      </c>
      <c r="Q56" s="362" cm="1">
        <f t="array" aca="1" ref="Q56" ca="1">ROUND(IF($M56="Y",VLOOKUP($N56,INDIRECT($N$2),Q$5,0)*INDIRECT($M$3),VLOOKUP($N56,INDIRECT($N$2),Q$5,0)),IF(LEFT($E56,1)="N",3,0))</f>
        <v>36.043999999999997</v>
      </c>
      <c r="R56" s="362" cm="1">
        <f t="array" aca="1" ref="R56" ca="1">ROUND(IF($M56="Y",VLOOKUP($N56,INDIRECT($N$2),R$5,0)*INDIRECT($M$3),VLOOKUP($N56,INDIRECT($N$2),R$5,0)),IF(LEFT($E56,1)="N",3,0))</f>
        <v>37.843000000000004</v>
      </c>
      <c r="S56" s="362" cm="1">
        <f t="array" aca="1" ref="S56" ca="1">ROUND(IF($M56="Y",VLOOKUP($N56,INDIRECT($N$2),S$5,0)*INDIRECT($M$3),VLOOKUP($N56,INDIRECT($N$2),S$5,0)),IF(LEFT($E56,1)="N",3,0))</f>
        <v>39.734999999999999</v>
      </c>
      <c r="T56" s="362" cm="1">
        <f t="array" aca="1" ref="T56" ca="1">ROUND(IF($M56="Y",VLOOKUP($N56,INDIRECT($N$2),T$5,0)*INDIRECT($M$3),VLOOKUP($N56,INDIRECT($N$2),T$5,0)),IF(LEFT($E56,1)="N",3,0))</f>
        <v>41.722999999999999</v>
      </c>
      <c r="U56" s="362" cm="1">
        <f t="array" aca="1" ref="U56" ca="1">ROUND(IF($M56="Y",VLOOKUP($N56,INDIRECT($N$2),U$5,0)*INDIRECT($M$3),VLOOKUP($N56,INDIRECT($N$2),U$5,0)),IF(LEFT($E56,1)="N",3,0))</f>
        <v>43.808999999999997</v>
      </c>
      <c r="V56" s="398"/>
      <c r="W56" s="363" t="str">
        <f t="shared" si="61"/>
        <v>Y</v>
      </c>
      <c r="X56" s="313" t="str">
        <f t="shared" si="58"/>
        <v>04044C</v>
      </c>
      <c r="Y56" s="364" t="str">
        <f t="shared" si="60"/>
        <v>133</v>
      </c>
      <c r="Z56" s="313" t="str">
        <f t="shared" si="59"/>
        <v xml:space="preserve">Engineering Tech III Graphic </v>
      </c>
      <c r="AA56" s="365">
        <f t="shared" ca="1" si="53"/>
        <v>36.043999999999997</v>
      </c>
      <c r="AB56" s="365">
        <f t="shared" ca="1" si="54"/>
        <v>37.843000000000004</v>
      </c>
      <c r="AC56" s="365">
        <f t="shared" ca="1" si="55"/>
        <v>39.734999999999999</v>
      </c>
      <c r="AD56" s="365">
        <f t="shared" ca="1" si="56"/>
        <v>41.722999999999999</v>
      </c>
      <c r="AE56" s="365">
        <f t="shared" ca="1" si="57"/>
        <v>43.808999999999997</v>
      </c>
    </row>
    <row r="57" spans="1:31">
      <c r="A57" s="357" t="s">
        <v>145</v>
      </c>
      <c r="B57" s="407" t="s">
        <v>146</v>
      </c>
      <c r="C57" s="357">
        <v>7</v>
      </c>
      <c r="D57" s="358" t="s">
        <v>694</v>
      </c>
      <c r="E57" s="357" t="s">
        <v>43</v>
      </c>
      <c r="F57" s="357">
        <v>328</v>
      </c>
      <c r="G57" s="360">
        <f t="shared" ca="1" si="46"/>
        <v>36.043999999999997</v>
      </c>
      <c r="H57" s="360">
        <f t="shared" ca="1" si="47"/>
        <v>37.843000000000004</v>
      </c>
      <c r="I57" s="360">
        <f t="shared" ca="1" si="48"/>
        <v>39.734999999999999</v>
      </c>
      <c r="J57" s="360">
        <f t="shared" ca="1" si="49"/>
        <v>41.722999999999999</v>
      </c>
      <c r="K57" s="360">
        <f t="shared" ca="1" si="50"/>
        <v>43.808999999999997</v>
      </c>
      <c r="L57" s="437"/>
      <c r="M57" s="293" t="s">
        <v>588</v>
      </c>
      <c r="N57" s="289" t="str">
        <f t="shared" si="51"/>
        <v>04048C</v>
      </c>
      <c r="O57" s="361" t="str">
        <f t="shared" si="45"/>
        <v>133</v>
      </c>
      <c r="P57" s="290" t="str">
        <f t="shared" si="52"/>
        <v xml:space="preserve">Engineering Tech III Survey </v>
      </c>
      <c r="Q57" s="362" cm="1">
        <f t="array" aca="1" ref="Q57" ca="1">ROUND(IF($M57="Y",VLOOKUP($N57,INDIRECT($N$2),Q$5,0)*INDIRECT($M$3),VLOOKUP($N57,INDIRECT($N$2),Q$5,0)),IF(LEFT($E57,1)="N",3,0))</f>
        <v>36.043999999999997</v>
      </c>
      <c r="R57" s="362" cm="1">
        <f t="array" aca="1" ref="R57" ca="1">ROUND(IF($M57="Y",VLOOKUP($N57,INDIRECT($N$2),R$5,0)*INDIRECT($M$3),VLOOKUP($N57,INDIRECT($N$2),R$5,0)),IF(LEFT($E57,1)="N",3,0))</f>
        <v>37.843000000000004</v>
      </c>
      <c r="S57" s="362" cm="1">
        <f t="array" aca="1" ref="S57" ca="1">ROUND(IF($M57="Y",VLOOKUP($N57,INDIRECT($N$2),S$5,0)*INDIRECT($M$3),VLOOKUP($N57,INDIRECT($N$2),S$5,0)),IF(LEFT($E57,1)="N",3,0))</f>
        <v>39.734999999999999</v>
      </c>
      <c r="T57" s="362" cm="1">
        <f t="array" aca="1" ref="T57" ca="1">ROUND(IF($M57="Y",VLOOKUP($N57,INDIRECT($N$2),T$5,0)*INDIRECT($M$3),VLOOKUP($N57,INDIRECT($N$2),T$5,0)),IF(LEFT($E57,1)="N",3,0))</f>
        <v>41.722999999999999</v>
      </c>
      <c r="U57" s="362" cm="1">
        <f t="array" aca="1" ref="U57" ca="1">ROUND(IF($M57="Y",VLOOKUP($N57,INDIRECT($N$2),U$5,0)*INDIRECT($M$3),VLOOKUP($N57,INDIRECT($N$2),U$5,0)),IF(LEFT($E57,1)="N",3,0))</f>
        <v>43.808999999999997</v>
      </c>
      <c r="V57" s="398"/>
      <c r="W57" s="363" t="str">
        <f t="shared" si="61"/>
        <v>Y</v>
      </c>
      <c r="X57" s="313" t="str">
        <f t="shared" si="58"/>
        <v>04048C</v>
      </c>
      <c r="Y57" s="364" t="str">
        <f t="shared" si="60"/>
        <v>133</v>
      </c>
      <c r="Z57" s="313" t="str">
        <f t="shared" si="59"/>
        <v xml:space="preserve">Engineering Tech III Survey </v>
      </c>
      <c r="AA57" s="365">
        <f t="shared" ca="1" si="53"/>
        <v>36.043999999999997</v>
      </c>
      <c r="AB57" s="365">
        <f t="shared" ca="1" si="54"/>
        <v>37.843000000000004</v>
      </c>
      <c r="AC57" s="365">
        <f t="shared" ca="1" si="55"/>
        <v>39.734999999999999</v>
      </c>
      <c r="AD57" s="365">
        <f t="shared" ca="1" si="56"/>
        <v>41.722999999999999</v>
      </c>
      <c r="AE57" s="365">
        <f t="shared" ca="1" si="57"/>
        <v>43.808999999999997</v>
      </c>
    </row>
    <row r="58" spans="1:31">
      <c r="A58" s="357" t="s">
        <v>147</v>
      </c>
      <c r="B58" s="407" t="s">
        <v>149</v>
      </c>
      <c r="C58" s="357">
        <v>4</v>
      </c>
      <c r="D58" s="358" t="s">
        <v>148</v>
      </c>
      <c r="E58" s="357" t="s">
        <v>43</v>
      </c>
      <c r="F58" s="357">
        <v>190</v>
      </c>
      <c r="G58" s="360">
        <f t="shared" ca="1" si="46"/>
        <v>23.510999999999999</v>
      </c>
      <c r="H58" s="360">
        <f t="shared" ca="1" si="47"/>
        <v>24.684000000000001</v>
      </c>
      <c r="I58" s="360">
        <f t="shared" ca="1" si="48"/>
        <v>25.922000000000001</v>
      </c>
      <c r="J58" s="360">
        <f t="shared" ca="1" si="49"/>
        <v>27.216000000000001</v>
      </c>
      <c r="K58" s="360">
        <f t="shared" ca="1" si="50"/>
        <v>28.576000000000001</v>
      </c>
      <c r="L58" s="437"/>
      <c r="M58" s="293" t="s">
        <v>588</v>
      </c>
      <c r="N58" s="289" t="str">
        <f t="shared" si="51"/>
        <v>04031C</v>
      </c>
      <c r="O58" s="361" t="str">
        <f t="shared" si="45"/>
        <v>003</v>
      </c>
      <c r="P58" s="290" t="str">
        <f t="shared" si="52"/>
        <v xml:space="preserve">Engineering Technician Asst </v>
      </c>
      <c r="Q58" s="362" cm="1">
        <f t="array" aca="1" ref="Q58" ca="1">ROUND(IF($M58="Y",VLOOKUP($N58,INDIRECT($N$2),Q$5,0)*INDIRECT($M$3),VLOOKUP($N58,INDIRECT($N$2),Q$5,0)),IF(LEFT($E58,1)="N",3,0))</f>
        <v>23.510999999999999</v>
      </c>
      <c r="R58" s="362" cm="1">
        <f t="array" aca="1" ref="R58" ca="1">ROUND(IF($M58="Y",VLOOKUP($N58,INDIRECT($N$2),R$5,0)*INDIRECT($M$3),VLOOKUP($N58,INDIRECT($N$2),R$5,0)),IF(LEFT($E58,1)="N",3,0))</f>
        <v>24.684000000000001</v>
      </c>
      <c r="S58" s="362" cm="1">
        <f t="array" aca="1" ref="S58" ca="1">ROUND(IF($M58="Y",VLOOKUP($N58,INDIRECT($N$2),S$5,0)*INDIRECT($M$3),VLOOKUP($N58,INDIRECT($N$2),S$5,0)),IF(LEFT($E58,1)="N",3,0))</f>
        <v>25.922000000000001</v>
      </c>
      <c r="T58" s="362" cm="1">
        <f t="array" aca="1" ref="T58" ca="1">ROUND(IF($M58="Y",VLOOKUP($N58,INDIRECT($N$2),T$5,0)*INDIRECT($M$3),VLOOKUP($N58,INDIRECT($N$2),T$5,0)),IF(LEFT($E58,1)="N",3,0))</f>
        <v>27.216000000000001</v>
      </c>
      <c r="U58" s="362" cm="1">
        <f t="array" aca="1" ref="U58" ca="1">ROUND(IF($M58="Y",VLOOKUP($N58,INDIRECT($N$2),U$5,0)*INDIRECT($M$3),VLOOKUP($N58,INDIRECT($N$2),U$5,0)),IF(LEFT($E58,1)="N",3,0))</f>
        <v>28.576000000000001</v>
      </c>
      <c r="V58" s="398"/>
      <c r="W58" s="363" t="str">
        <f t="shared" si="61"/>
        <v>Y</v>
      </c>
      <c r="X58" s="313" t="str">
        <f t="shared" si="58"/>
        <v>04031C</v>
      </c>
      <c r="Y58" s="364" t="str">
        <f t="shared" si="60"/>
        <v>003</v>
      </c>
      <c r="Z58" s="313" t="str">
        <f t="shared" si="59"/>
        <v xml:space="preserve">Engineering Technician Asst </v>
      </c>
      <c r="AA58" s="365">
        <f t="shared" ca="1" si="53"/>
        <v>23.510999999999999</v>
      </c>
      <c r="AB58" s="365">
        <f t="shared" ca="1" si="54"/>
        <v>24.684000000000001</v>
      </c>
      <c r="AC58" s="365">
        <f t="shared" ca="1" si="55"/>
        <v>25.922000000000001</v>
      </c>
      <c r="AD58" s="365">
        <f t="shared" ca="1" si="56"/>
        <v>27.216000000000001</v>
      </c>
      <c r="AE58" s="365">
        <f t="shared" ca="1" si="57"/>
        <v>28.576000000000001</v>
      </c>
    </row>
    <row r="59" spans="1:31">
      <c r="A59" s="357" t="s">
        <v>150</v>
      </c>
      <c r="B59" s="407" t="s">
        <v>450</v>
      </c>
      <c r="C59" s="357">
        <v>5</v>
      </c>
      <c r="D59" s="358" t="s">
        <v>692</v>
      </c>
      <c r="E59" s="357" t="s">
        <v>43</v>
      </c>
      <c r="F59" s="357">
        <v>268</v>
      </c>
      <c r="G59" s="360">
        <f t="shared" ca="1" si="46"/>
        <v>29.382000000000001</v>
      </c>
      <c r="H59" s="360">
        <f t="shared" ca="1" si="47"/>
        <v>30.850999999999999</v>
      </c>
      <c r="I59" s="360">
        <f t="shared" ca="1" si="48"/>
        <v>32.393999999999998</v>
      </c>
      <c r="J59" s="360">
        <f t="shared" ca="1" si="49"/>
        <v>34.014000000000003</v>
      </c>
      <c r="K59" s="360">
        <f t="shared" ca="1" si="50"/>
        <v>35.713999999999999</v>
      </c>
      <c r="L59" s="437"/>
      <c r="M59" s="293" t="s">
        <v>588</v>
      </c>
      <c r="N59" s="289" t="str">
        <f t="shared" si="51"/>
        <v>04022C</v>
      </c>
      <c r="O59" s="361" t="str">
        <f t="shared" si="45"/>
        <v>127</v>
      </c>
      <c r="P59" s="290" t="str">
        <f t="shared" si="52"/>
        <v xml:space="preserve">Engineering Technician I </v>
      </c>
      <c r="Q59" s="362" cm="1">
        <f t="array" aca="1" ref="Q59" ca="1">ROUND(IF($M59="Y",VLOOKUP($N59,INDIRECT($N$2),Q$5,0)*INDIRECT($M$3),VLOOKUP($N59,INDIRECT($N$2),Q$5,0)),IF(LEFT($E59,1)="N",3,0))</f>
        <v>29.382000000000001</v>
      </c>
      <c r="R59" s="362" cm="1">
        <f t="array" aca="1" ref="R59" ca="1">ROUND(IF($M59="Y",VLOOKUP($N59,INDIRECT($N$2),R$5,0)*INDIRECT($M$3),VLOOKUP($N59,INDIRECT($N$2),R$5,0)),IF(LEFT($E59,1)="N",3,0))</f>
        <v>30.850999999999999</v>
      </c>
      <c r="S59" s="362" cm="1">
        <f t="array" aca="1" ref="S59" ca="1">ROUND(IF($M59="Y",VLOOKUP($N59,INDIRECT($N$2),S$5,0)*INDIRECT($M$3),VLOOKUP($N59,INDIRECT($N$2),S$5,0)),IF(LEFT($E59,1)="N",3,0))</f>
        <v>32.393999999999998</v>
      </c>
      <c r="T59" s="362" cm="1">
        <f t="array" aca="1" ref="T59" ca="1">ROUND(IF($M59="Y",VLOOKUP($N59,INDIRECT($N$2),T$5,0)*INDIRECT($M$3),VLOOKUP($N59,INDIRECT($N$2),T$5,0)),IF(LEFT($E59,1)="N",3,0))</f>
        <v>34.014000000000003</v>
      </c>
      <c r="U59" s="362" cm="1">
        <f t="array" aca="1" ref="U59" ca="1">ROUND(IF($M59="Y",VLOOKUP($N59,INDIRECT($N$2),U$5,0)*INDIRECT($M$3),VLOOKUP($N59,INDIRECT($N$2),U$5,0)),IF(LEFT($E59,1)="N",3,0))</f>
        <v>35.713999999999999</v>
      </c>
      <c r="V59" s="398"/>
      <c r="W59" s="363" t="str">
        <f t="shared" si="61"/>
        <v>Y</v>
      </c>
      <c r="X59" s="313" t="str">
        <f t="shared" si="58"/>
        <v>04022C</v>
      </c>
      <c r="Y59" s="364" t="str">
        <f t="shared" si="60"/>
        <v>127</v>
      </c>
      <c r="Z59" s="313" t="str">
        <f t="shared" si="59"/>
        <v xml:space="preserve">Engineering Technician I </v>
      </c>
      <c r="AA59" s="365">
        <f t="shared" ca="1" si="53"/>
        <v>29.382000000000001</v>
      </c>
      <c r="AB59" s="365">
        <f t="shared" ca="1" si="54"/>
        <v>30.850999999999999</v>
      </c>
      <c r="AC59" s="365">
        <f t="shared" ca="1" si="55"/>
        <v>32.393999999999998</v>
      </c>
      <c r="AD59" s="365">
        <f t="shared" ca="1" si="56"/>
        <v>34.014000000000003</v>
      </c>
      <c r="AE59" s="365">
        <f t="shared" ca="1" si="57"/>
        <v>35.713999999999999</v>
      </c>
    </row>
    <row r="60" spans="1:31">
      <c r="A60" s="357" t="s">
        <v>152</v>
      </c>
      <c r="B60" s="407" t="s">
        <v>451</v>
      </c>
      <c r="C60" s="357">
        <v>6</v>
      </c>
      <c r="D60" s="358" t="s">
        <v>693</v>
      </c>
      <c r="E60" s="357" t="s">
        <v>43</v>
      </c>
      <c r="F60" s="357">
        <v>305</v>
      </c>
      <c r="G60" s="360">
        <f t="shared" ca="1" si="46"/>
        <v>32.97</v>
      </c>
      <c r="H60" s="360">
        <f t="shared" ca="1" si="47"/>
        <v>34.618000000000002</v>
      </c>
      <c r="I60" s="360">
        <f t="shared" ca="1" si="48"/>
        <v>36.348999999999997</v>
      </c>
      <c r="J60" s="360">
        <f t="shared" ca="1" si="49"/>
        <v>38.165999999999997</v>
      </c>
      <c r="K60" s="360">
        <f t="shared" ca="1" si="50"/>
        <v>40.075000000000003</v>
      </c>
      <c r="L60" s="437"/>
      <c r="M60" s="293" t="s">
        <v>588</v>
      </c>
      <c r="N60" s="289" t="str">
        <f t="shared" si="51"/>
        <v>04032C</v>
      </c>
      <c r="O60" s="361" t="str">
        <f t="shared" si="45"/>
        <v>128</v>
      </c>
      <c r="P60" s="290" t="str">
        <f t="shared" si="52"/>
        <v xml:space="preserve">Engineering Technician II </v>
      </c>
      <c r="Q60" s="362" cm="1">
        <f t="array" aca="1" ref="Q60" ca="1">ROUND(IF($M60="Y",VLOOKUP($N60,INDIRECT($N$2),Q$5,0)*INDIRECT($M$3),VLOOKUP($N60,INDIRECT($N$2),Q$5,0)),IF(LEFT($E60,1)="N",3,0))</f>
        <v>32.97</v>
      </c>
      <c r="R60" s="362" cm="1">
        <f t="array" aca="1" ref="R60" ca="1">ROUND(IF($M60="Y",VLOOKUP($N60,INDIRECT($N$2),R$5,0)*INDIRECT($M$3),VLOOKUP($N60,INDIRECT($N$2),R$5,0)),IF(LEFT($E60,1)="N",3,0))</f>
        <v>34.618000000000002</v>
      </c>
      <c r="S60" s="362" cm="1">
        <f t="array" aca="1" ref="S60" ca="1">ROUND(IF($M60="Y",VLOOKUP($N60,INDIRECT($N$2),S$5,0)*INDIRECT($M$3),VLOOKUP($N60,INDIRECT($N$2),S$5,0)),IF(LEFT($E60,1)="N",3,0))</f>
        <v>36.348999999999997</v>
      </c>
      <c r="T60" s="362" cm="1">
        <f t="array" aca="1" ref="T60" ca="1">ROUND(IF($M60="Y",VLOOKUP($N60,INDIRECT($N$2),T$5,0)*INDIRECT($M$3),VLOOKUP($N60,INDIRECT($N$2),T$5,0)),IF(LEFT($E60,1)="N",3,0))</f>
        <v>38.165999999999997</v>
      </c>
      <c r="U60" s="362" cm="1">
        <f t="array" aca="1" ref="U60" ca="1">ROUND(IF($M60="Y",VLOOKUP($N60,INDIRECT($N$2),U$5,0)*INDIRECT($M$3),VLOOKUP($N60,INDIRECT($N$2),U$5,0)),IF(LEFT($E60,1)="N",3,0))</f>
        <v>40.075000000000003</v>
      </c>
      <c r="V60" s="398"/>
      <c r="W60" s="363" t="str">
        <f t="shared" si="61"/>
        <v>Y</v>
      </c>
      <c r="X60" s="313" t="str">
        <f t="shared" si="58"/>
        <v>04032C</v>
      </c>
      <c r="Y60" s="364" t="str">
        <f t="shared" si="60"/>
        <v>128</v>
      </c>
      <c r="Z60" s="313" t="str">
        <f t="shared" si="59"/>
        <v xml:space="preserve">Engineering Technician II </v>
      </c>
      <c r="AA60" s="365">
        <f t="shared" ca="1" si="53"/>
        <v>32.97</v>
      </c>
      <c r="AB60" s="365">
        <f t="shared" ca="1" si="54"/>
        <v>34.618000000000002</v>
      </c>
      <c r="AC60" s="365">
        <f t="shared" ca="1" si="55"/>
        <v>36.348999999999997</v>
      </c>
      <c r="AD60" s="365">
        <f t="shared" ca="1" si="56"/>
        <v>38.165999999999997</v>
      </c>
      <c r="AE60" s="365">
        <f t="shared" ca="1" si="57"/>
        <v>40.075000000000003</v>
      </c>
    </row>
    <row r="61" spans="1:31">
      <c r="A61" s="357" t="s">
        <v>154</v>
      </c>
      <c r="B61" s="407" t="s">
        <v>452</v>
      </c>
      <c r="C61" s="357">
        <v>7</v>
      </c>
      <c r="D61" s="358" t="s">
        <v>694</v>
      </c>
      <c r="E61" s="357" t="s">
        <v>43</v>
      </c>
      <c r="F61" s="357">
        <v>328</v>
      </c>
      <c r="G61" s="360">
        <f t="shared" ca="1" si="46"/>
        <v>36.043999999999997</v>
      </c>
      <c r="H61" s="360">
        <f t="shared" ca="1" si="47"/>
        <v>37.843000000000004</v>
      </c>
      <c r="I61" s="360">
        <f t="shared" ca="1" si="48"/>
        <v>39.734999999999999</v>
      </c>
      <c r="J61" s="360">
        <f t="shared" ca="1" si="49"/>
        <v>41.722999999999999</v>
      </c>
      <c r="K61" s="360">
        <f t="shared" ca="1" si="50"/>
        <v>43.808999999999997</v>
      </c>
      <c r="L61" s="437"/>
      <c r="M61" s="293" t="s">
        <v>588</v>
      </c>
      <c r="N61" s="289" t="str">
        <f t="shared" si="51"/>
        <v>04042C</v>
      </c>
      <c r="O61" s="361" t="str">
        <f t="shared" si="45"/>
        <v>133</v>
      </c>
      <c r="P61" s="290" t="str">
        <f t="shared" si="52"/>
        <v xml:space="preserve">Engineering Technician III </v>
      </c>
      <c r="Q61" s="362" cm="1">
        <f t="array" aca="1" ref="Q61" ca="1">ROUND(IF($M61="Y",VLOOKUP($N61,INDIRECT($N$2),Q$5,0)*INDIRECT($M$3),VLOOKUP($N61,INDIRECT($N$2),Q$5,0)),IF(LEFT($E61,1)="N",3,0))</f>
        <v>36.043999999999997</v>
      </c>
      <c r="R61" s="362" cm="1">
        <f t="array" aca="1" ref="R61" ca="1">ROUND(IF($M61="Y",VLOOKUP($N61,INDIRECT($N$2),R$5,0)*INDIRECT($M$3),VLOOKUP($N61,INDIRECT($N$2),R$5,0)),IF(LEFT($E61,1)="N",3,0))</f>
        <v>37.843000000000004</v>
      </c>
      <c r="S61" s="362" cm="1">
        <f t="array" aca="1" ref="S61" ca="1">ROUND(IF($M61="Y",VLOOKUP($N61,INDIRECT($N$2),S$5,0)*INDIRECT($M$3),VLOOKUP($N61,INDIRECT($N$2),S$5,0)),IF(LEFT($E61,1)="N",3,0))</f>
        <v>39.734999999999999</v>
      </c>
      <c r="T61" s="362" cm="1">
        <f t="array" aca="1" ref="T61" ca="1">ROUND(IF($M61="Y",VLOOKUP($N61,INDIRECT($N$2),T$5,0)*INDIRECT($M$3),VLOOKUP($N61,INDIRECT($N$2),T$5,0)),IF(LEFT($E61,1)="N",3,0))</f>
        <v>41.722999999999999</v>
      </c>
      <c r="U61" s="362" cm="1">
        <f t="array" aca="1" ref="U61" ca="1">ROUND(IF($M61="Y",VLOOKUP($N61,INDIRECT($N$2),U$5,0)*INDIRECT($M$3),VLOOKUP($N61,INDIRECT($N$2),U$5,0)),IF(LEFT($E61,1)="N",3,0))</f>
        <v>43.808999999999997</v>
      </c>
      <c r="V61" s="398"/>
      <c r="W61" s="363" t="str">
        <f t="shared" si="61"/>
        <v>Y</v>
      </c>
      <c r="X61" s="313" t="str">
        <f t="shared" si="58"/>
        <v>04042C</v>
      </c>
      <c r="Y61" s="364" t="str">
        <f t="shared" si="60"/>
        <v>133</v>
      </c>
      <c r="Z61" s="313" t="str">
        <f t="shared" si="59"/>
        <v xml:space="preserve">Engineering Technician III </v>
      </c>
      <c r="AA61" s="365">
        <f t="shared" ca="1" si="53"/>
        <v>36.043999999999997</v>
      </c>
      <c r="AB61" s="365">
        <f t="shared" ca="1" si="54"/>
        <v>37.843000000000004</v>
      </c>
      <c r="AC61" s="365">
        <f t="shared" ca="1" si="55"/>
        <v>39.734999999999999</v>
      </c>
      <c r="AD61" s="365">
        <f t="shared" ca="1" si="56"/>
        <v>41.722999999999999</v>
      </c>
      <c r="AE61" s="365">
        <f t="shared" ca="1" si="57"/>
        <v>43.808999999999997</v>
      </c>
    </row>
    <row r="62" spans="1:31">
      <c r="A62" s="357" t="s">
        <v>156</v>
      </c>
      <c r="B62" s="407" t="s">
        <v>158</v>
      </c>
      <c r="C62" s="357">
        <v>6</v>
      </c>
      <c r="D62" s="358" t="s">
        <v>810</v>
      </c>
      <c r="E62" s="357" t="s">
        <v>43</v>
      </c>
      <c r="F62" s="357">
        <v>305</v>
      </c>
      <c r="G62" s="360">
        <f t="shared" ca="1" si="46"/>
        <v>31.86</v>
      </c>
      <c r="H62" s="360">
        <f t="shared" ca="1" si="47"/>
        <v>33.454999999999998</v>
      </c>
      <c r="I62" s="360">
        <f t="shared" ca="1" si="48"/>
        <v>35.127000000000002</v>
      </c>
      <c r="J62" s="360">
        <f t="shared" ca="1" si="49"/>
        <v>36.884</v>
      </c>
      <c r="K62" s="360">
        <f t="shared" ca="1" si="50"/>
        <v>38.728000000000002</v>
      </c>
      <c r="L62" s="437"/>
      <c r="M62" s="293" t="s">
        <v>588</v>
      </c>
      <c r="N62" s="289" t="str">
        <f t="shared" si="51"/>
        <v>04232C</v>
      </c>
      <c r="O62" s="361" t="str">
        <f t="shared" si="45"/>
        <v>217</v>
      </c>
      <c r="P62" s="290" t="str">
        <f t="shared" si="52"/>
        <v>Evidence Technician</v>
      </c>
      <c r="Q62" s="362" cm="1">
        <f t="array" aca="1" ref="Q62" ca="1">ROUND(IF($M62="Y",VLOOKUP($N62,INDIRECT($N$2),Q$5,0)*INDIRECT($M$3),VLOOKUP($N62,INDIRECT($N$2),Q$5,0)),IF(LEFT($E62,1)="N",3,0))</f>
        <v>31.86</v>
      </c>
      <c r="R62" s="362" cm="1">
        <f t="array" aca="1" ref="R62" ca="1">ROUND(IF($M62="Y",VLOOKUP($N62,INDIRECT($N$2),R$5,0)*INDIRECT($M$3),VLOOKUP($N62,INDIRECT($N$2),R$5,0)),IF(LEFT($E62,1)="N",3,0))</f>
        <v>33.454999999999998</v>
      </c>
      <c r="S62" s="362" cm="1">
        <f t="array" aca="1" ref="S62" ca="1">ROUND(IF($M62="Y",VLOOKUP($N62,INDIRECT($N$2),S$5,0)*INDIRECT($M$3),VLOOKUP($N62,INDIRECT($N$2),S$5,0)),IF(LEFT($E62,1)="N",3,0))</f>
        <v>35.127000000000002</v>
      </c>
      <c r="T62" s="362" cm="1">
        <f t="array" aca="1" ref="T62" ca="1">ROUND(IF($M62="Y",VLOOKUP($N62,INDIRECT($N$2),T$5,0)*INDIRECT($M$3),VLOOKUP($N62,INDIRECT($N$2),T$5,0)),IF(LEFT($E62,1)="N",3,0))</f>
        <v>36.884</v>
      </c>
      <c r="U62" s="362" cm="1">
        <f t="array" aca="1" ref="U62" ca="1">ROUND(IF($M62="Y",VLOOKUP($N62,INDIRECT($N$2),U$5,0)*INDIRECT($M$3),VLOOKUP($N62,INDIRECT($N$2),U$5,0)),IF(LEFT($E62,1)="N",3,0))</f>
        <v>38.728000000000002</v>
      </c>
      <c r="V62" s="398"/>
      <c r="W62" s="363" t="str">
        <f t="shared" si="61"/>
        <v>Y</v>
      </c>
      <c r="X62" s="313" t="str">
        <f t="shared" si="58"/>
        <v>04232C</v>
      </c>
      <c r="Y62" s="364" t="str">
        <f t="shared" si="60"/>
        <v>217</v>
      </c>
      <c r="Z62" s="313" t="str">
        <f t="shared" si="59"/>
        <v>Evidence Technician</v>
      </c>
      <c r="AA62" s="365">
        <f t="shared" ca="1" si="53"/>
        <v>31.86</v>
      </c>
      <c r="AB62" s="365">
        <f t="shared" ca="1" si="54"/>
        <v>33.454999999999998</v>
      </c>
      <c r="AC62" s="365">
        <f t="shared" ca="1" si="55"/>
        <v>35.127000000000002</v>
      </c>
      <c r="AD62" s="365">
        <f t="shared" ca="1" si="56"/>
        <v>36.884</v>
      </c>
      <c r="AE62" s="365">
        <f t="shared" ca="1" si="57"/>
        <v>38.728000000000002</v>
      </c>
    </row>
    <row r="63" spans="1:31">
      <c r="A63" s="357" t="s">
        <v>159</v>
      </c>
      <c r="B63" s="407" t="s">
        <v>440</v>
      </c>
      <c r="C63" s="357">
        <v>4</v>
      </c>
      <c r="D63" s="358" t="s">
        <v>160</v>
      </c>
      <c r="E63" s="357" t="s">
        <v>43</v>
      </c>
      <c r="F63" s="357">
        <v>218</v>
      </c>
      <c r="G63" s="360">
        <f t="shared" ca="1" si="46"/>
        <v>24.085999999999999</v>
      </c>
      <c r="H63" s="360">
        <f t="shared" ca="1" si="47"/>
        <v>25.291</v>
      </c>
      <c r="I63" s="360">
        <f t="shared" ca="1" si="48"/>
        <v>26.555</v>
      </c>
      <c r="J63" s="360">
        <f t="shared" ca="1" si="49"/>
        <v>27.882000000000001</v>
      </c>
      <c r="K63" s="360">
        <f t="shared" ca="1" si="50"/>
        <v>29.277000000000001</v>
      </c>
      <c r="L63" s="437"/>
      <c r="M63" s="293" t="s">
        <v>588</v>
      </c>
      <c r="N63" s="289" t="str">
        <f t="shared" si="51"/>
        <v>04260C</v>
      </c>
      <c r="O63" s="361" t="str">
        <f t="shared" si="45"/>
        <v>151</v>
      </c>
      <c r="P63" s="290" t="str">
        <f t="shared" si="52"/>
        <v>Exhibitor Services Specialist I</v>
      </c>
      <c r="Q63" s="362" cm="1">
        <f t="array" aca="1" ref="Q63" ca="1">ROUND(IF($M63="Y",VLOOKUP($N63,INDIRECT($N$2),Q$5,0)*INDIRECT($M$3),VLOOKUP($N63,INDIRECT($N$2),Q$5,0)),IF(LEFT($E63,1)="N",3,0))</f>
        <v>24.085999999999999</v>
      </c>
      <c r="R63" s="362" cm="1">
        <f t="array" aca="1" ref="R63" ca="1">ROUND(IF($M63="Y",VLOOKUP($N63,INDIRECT($N$2),R$5,0)*INDIRECT($M$3),VLOOKUP($N63,INDIRECT($N$2),R$5,0)),IF(LEFT($E63,1)="N",3,0))</f>
        <v>25.291</v>
      </c>
      <c r="S63" s="362" cm="1">
        <f t="array" aca="1" ref="S63" ca="1">ROUND(IF($M63="Y",VLOOKUP($N63,INDIRECT($N$2),S$5,0)*INDIRECT($M$3),VLOOKUP($N63,INDIRECT($N$2),S$5,0)),IF(LEFT($E63,1)="N",3,0))</f>
        <v>26.555</v>
      </c>
      <c r="T63" s="362" cm="1">
        <f t="array" aca="1" ref="T63" ca="1">ROUND(IF($M63="Y",VLOOKUP($N63,INDIRECT($N$2),T$5,0)*INDIRECT($M$3),VLOOKUP($N63,INDIRECT($N$2),T$5,0)),IF(LEFT($E63,1)="N",3,0))</f>
        <v>27.882000000000001</v>
      </c>
      <c r="U63" s="362" cm="1">
        <f t="array" aca="1" ref="U63" ca="1">ROUND(IF($M63="Y",VLOOKUP($N63,INDIRECT($N$2),U$5,0)*INDIRECT($M$3),VLOOKUP($N63,INDIRECT($N$2),U$5,0)),IF(LEFT($E63,1)="N",3,0))</f>
        <v>29.277000000000001</v>
      </c>
      <c r="V63" s="398"/>
      <c r="W63" s="363" t="str">
        <f t="shared" si="61"/>
        <v>Y</v>
      </c>
      <c r="X63" s="313" t="str">
        <f t="shared" si="58"/>
        <v>04260C</v>
      </c>
      <c r="Y63" s="364" t="str">
        <f t="shared" si="60"/>
        <v>151</v>
      </c>
      <c r="Z63" s="313" t="str">
        <f t="shared" si="59"/>
        <v>Exhibitor Services Specialist I</v>
      </c>
      <c r="AA63" s="365">
        <f t="shared" ca="1" si="53"/>
        <v>24.085999999999999</v>
      </c>
      <c r="AB63" s="365">
        <f t="shared" ca="1" si="54"/>
        <v>25.291</v>
      </c>
      <c r="AC63" s="365">
        <f t="shared" ca="1" si="55"/>
        <v>26.555</v>
      </c>
      <c r="AD63" s="365">
        <f t="shared" ca="1" si="56"/>
        <v>27.882000000000001</v>
      </c>
      <c r="AE63" s="365">
        <f t="shared" ca="1" si="57"/>
        <v>29.277000000000001</v>
      </c>
    </row>
    <row r="64" spans="1:31">
      <c r="A64" s="357" t="s">
        <v>162</v>
      </c>
      <c r="B64" s="407" t="s">
        <v>441</v>
      </c>
      <c r="C64" s="357">
        <v>5</v>
      </c>
      <c r="D64" s="358" t="s">
        <v>163</v>
      </c>
      <c r="E64" s="357" t="s">
        <v>43</v>
      </c>
      <c r="F64" s="357">
        <v>253</v>
      </c>
      <c r="G64" s="360">
        <f t="shared" ca="1" si="46"/>
        <v>26.477</v>
      </c>
      <c r="H64" s="360">
        <f t="shared" ca="1" si="47"/>
        <v>27.8</v>
      </c>
      <c r="I64" s="360">
        <f t="shared" ca="1" si="48"/>
        <v>29.190999999999999</v>
      </c>
      <c r="J64" s="360">
        <f t="shared" ca="1" si="49"/>
        <v>30.652000000000001</v>
      </c>
      <c r="K64" s="360">
        <f t="shared" ca="1" si="50"/>
        <v>32.183999999999997</v>
      </c>
      <c r="L64" s="437"/>
      <c r="M64" s="293" t="s">
        <v>588</v>
      </c>
      <c r="N64" s="289" t="str">
        <f t="shared" si="51"/>
        <v>04261C</v>
      </c>
      <c r="O64" s="361" t="str">
        <f t="shared" ref="O64:O93" si="62">D64</f>
        <v>051</v>
      </c>
      <c r="P64" s="290" t="str">
        <f t="shared" si="52"/>
        <v>Exhibitor Services Specialist II</v>
      </c>
      <c r="Q64" s="362" cm="1">
        <f t="array" aca="1" ref="Q64" ca="1">ROUND(IF($M64="Y",VLOOKUP($N64,INDIRECT($N$2),Q$5,0)*INDIRECT($M$3),VLOOKUP($N64,INDIRECT($N$2),Q$5,0)),IF(LEFT($E64,1)="N",3,0))</f>
        <v>26.477</v>
      </c>
      <c r="R64" s="362" cm="1">
        <f t="array" aca="1" ref="R64" ca="1">ROUND(IF($M64="Y",VLOOKUP($N64,INDIRECT($N$2),R$5,0)*INDIRECT($M$3),VLOOKUP($N64,INDIRECT($N$2),R$5,0)),IF(LEFT($E64,1)="N",3,0))</f>
        <v>27.8</v>
      </c>
      <c r="S64" s="362" cm="1">
        <f t="array" aca="1" ref="S64" ca="1">ROUND(IF($M64="Y",VLOOKUP($N64,INDIRECT($N$2),S$5,0)*INDIRECT($M$3),VLOOKUP($N64,INDIRECT($N$2),S$5,0)),IF(LEFT($E64,1)="N",3,0))</f>
        <v>29.190999999999999</v>
      </c>
      <c r="T64" s="362" cm="1">
        <f t="array" aca="1" ref="T64" ca="1">ROUND(IF($M64="Y",VLOOKUP($N64,INDIRECT($N$2),T$5,0)*INDIRECT($M$3),VLOOKUP($N64,INDIRECT($N$2),T$5,0)),IF(LEFT($E64,1)="N",3,0))</f>
        <v>30.652000000000001</v>
      </c>
      <c r="U64" s="362" cm="1">
        <f t="array" aca="1" ref="U64" ca="1">ROUND(IF($M64="Y",VLOOKUP($N64,INDIRECT($N$2),U$5,0)*INDIRECT($M$3),VLOOKUP($N64,INDIRECT($N$2),U$5,0)),IF(LEFT($E64,1)="N",3,0))</f>
        <v>32.183999999999997</v>
      </c>
      <c r="V64" s="398"/>
      <c r="W64" s="363" t="str">
        <f t="shared" si="61"/>
        <v>Y</v>
      </c>
      <c r="X64" s="313" t="str">
        <f t="shared" si="58"/>
        <v>04261C</v>
      </c>
      <c r="Y64" s="364" t="str">
        <f t="shared" si="60"/>
        <v>051</v>
      </c>
      <c r="Z64" s="313" t="str">
        <f t="shared" si="59"/>
        <v>Exhibitor Services Specialist II</v>
      </c>
      <c r="AA64" s="365">
        <f t="shared" ca="1" si="53"/>
        <v>26.477</v>
      </c>
      <c r="AB64" s="365">
        <f t="shared" ca="1" si="54"/>
        <v>27.8</v>
      </c>
      <c r="AC64" s="365">
        <f t="shared" ca="1" si="55"/>
        <v>29.190999999999999</v>
      </c>
      <c r="AD64" s="365">
        <f t="shared" ca="1" si="56"/>
        <v>30.652000000000001</v>
      </c>
      <c r="AE64" s="365">
        <f t="shared" ca="1" si="57"/>
        <v>32.183999999999997</v>
      </c>
    </row>
    <row r="65" spans="1:31">
      <c r="A65" s="357" t="s">
        <v>168</v>
      </c>
      <c r="B65" s="407" t="s">
        <v>442</v>
      </c>
      <c r="C65" s="357">
        <v>7</v>
      </c>
      <c r="D65" s="358" t="s">
        <v>742</v>
      </c>
      <c r="E65" s="357" t="s">
        <v>43</v>
      </c>
      <c r="F65" s="357">
        <v>338</v>
      </c>
      <c r="G65" s="360">
        <f t="shared" ca="1" si="46"/>
        <v>33.597000000000001</v>
      </c>
      <c r="H65" s="360">
        <f t="shared" ca="1" si="47"/>
        <v>35.280999999999999</v>
      </c>
      <c r="I65" s="360">
        <f t="shared" ca="1" si="48"/>
        <v>37.043999999999997</v>
      </c>
      <c r="J65" s="360">
        <f t="shared" ca="1" si="49"/>
        <v>38.896000000000001</v>
      </c>
      <c r="K65" s="360">
        <f t="shared" ca="1" si="50"/>
        <v>40.843000000000004</v>
      </c>
      <c r="L65" s="437"/>
      <c r="M65" s="293" t="s">
        <v>588</v>
      </c>
      <c r="N65" s="289" t="str">
        <f t="shared" si="51"/>
        <v>04384C</v>
      </c>
      <c r="O65" s="361" t="str">
        <f t="shared" si="62"/>
        <v>207</v>
      </c>
      <c r="P65" s="290" t="str">
        <f t="shared" si="52"/>
        <v xml:space="preserve">Fire Inspections Specialist I </v>
      </c>
      <c r="Q65" s="362" cm="1">
        <f t="array" aca="1" ref="Q65" ca="1">ROUND(IF($M65="Y",VLOOKUP($N65,INDIRECT($N$2),Q$5,0)*INDIRECT($M$3),VLOOKUP($N65,INDIRECT($N$2),Q$5,0)),IF(LEFT($E65,1)="N",3,0))</f>
        <v>33.597000000000001</v>
      </c>
      <c r="R65" s="362" cm="1">
        <f t="array" aca="1" ref="R65" ca="1">ROUND(IF($M65="Y",VLOOKUP($N65,INDIRECT($N$2),R$5,0)*INDIRECT($M$3),VLOOKUP($N65,INDIRECT($N$2),R$5,0)),IF(LEFT($E65,1)="N",3,0))</f>
        <v>35.280999999999999</v>
      </c>
      <c r="S65" s="362" cm="1">
        <f t="array" aca="1" ref="S65" ca="1">ROUND(IF($M65="Y",VLOOKUP($N65,INDIRECT($N$2),S$5,0)*INDIRECT($M$3),VLOOKUP($N65,INDIRECT($N$2),S$5,0)),IF(LEFT($E65,1)="N",3,0))</f>
        <v>37.043999999999997</v>
      </c>
      <c r="T65" s="362" cm="1">
        <f t="array" aca="1" ref="T65" ca="1">ROUND(IF($M65="Y",VLOOKUP($N65,INDIRECT($N$2),T$5,0)*INDIRECT($M$3),VLOOKUP($N65,INDIRECT($N$2),T$5,0)),IF(LEFT($E65,1)="N",3,0))</f>
        <v>38.896000000000001</v>
      </c>
      <c r="U65" s="362" cm="1">
        <f t="array" aca="1" ref="U65" ca="1">ROUND(IF($M65="Y",VLOOKUP($N65,INDIRECT($N$2),U$5,0)*INDIRECT($M$3),VLOOKUP($N65,INDIRECT($N$2),U$5,0)),IF(LEFT($E65,1)="N",3,0))</f>
        <v>40.843000000000004</v>
      </c>
      <c r="V65" s="398"/>
      <c r="W65" s="363" t="str">
        <f t="shared" si="61"/>
        <v>Y</v>
      </c>
      <c r="X65" s="313" t="str">
        <f t="shared" si="58"/>
        <v>04384C</v>
      </c>
      <c r="Y65" s="364" t="str">
        <f t="shared" si="60"/>
        <v>207</v>
      </c>
      <c r="Z65" s="313" t="str">
        <f t="shared" si="59"/>
        <v xml:space="preserve">Fire Inspections Specialist I </v>
      </c>
      <c r="AA65" s="365">
        <f t="shared" ca="1" si="53"/>
        <v>33.597000000000001</v>
      </c>
      <c r="AB65" s="365">
        <f t="shared" ca="1" si="54"/>
        <v>35.280999999999999</v>
      </c>
      <c r="AC65" s="365">
        <f t="shared" ca="1" si="55"/>
        <v>37.043999999999997</v>
      </c>
      <c r="AD65" s="365">
        <f t="shared" ca="1" si="56"/>
        <v>38.896000000000001</v>
      </c>
      <c r="AE65" s="365">
        <f t="shared" ca="1" si="57"/>
        <v>40.843000000000004</v>
      </c>
    </row>
    <row r="66" spans="1:31">
      <c r="A66" s="357" t="s">
        <v>170</v>
      </c>
      <c r="B66" s="407" t="s">
        <v>443</v>
      </c>
      <c r="C66" s="357">
        <v>8</v>
      </c>
      <c r="D66" s="358" t="s">
        <v>94</v>
      </c>
      <c r="E66" s="357" t="s">
        <v>43</v>
      </c>
      <c r="F66" s="357">
        <v>375</v>
      </c>
      <c r="G66" s="360">
        <f t="shared" ca="1" si="46"/>
        <v>36.545000000000002</v>
      </c>
      <c r="H66" s="360">
        <f t="shared" ca="1" si="47"/>
        <v>38.372</v>
      </c>
      <c r="I66" s="360">
        <f t="shared" ca="1" si="48"/>
        <v>40.290999999999997</v>
      </c>
      <c r="J66" s="360">
        <f t="shared" ca="1" si="49"/>
        <v>42.305</v>
      </c>
      <c r="K66" s="360">
        <f t="shared" ca="1" si="50"/>
        <v>44.423000000000002</v>
      </c>
      <c r="L66" s="437"/>
      <c r="M66" s="293" t="s">
        <v>588</v>
      </c>
      <c r="N66" s="289" t="str">
        <f t="shared" si="51"/>
        <v>04386C</v>
      </c>
      <c r="O66" s="361" t="str">
        <f t="shared" si="62"/>
        <v>099</v>
      </c>
      <c r="P66" s="290" t="str">
        <f t="shared" si="52"/>
        <v xml:space="preserve">Fire Inspections Specialist II </v>
      </c>
      <c r="Q66" s="362" cm="1">
        <f t="array" aca="1" ref="Q66" ca="1">ROUND(IF($M66="Y",VLOOKUP($N66,INDIRECT($N$2),Q$5,0)*INDIRECT($M$3),VLOOKUP($N66,INDIRECT($N$2),Q$5,0)),IF(LEFT($E66,1)="N",3,0))</f>
        <v>36.545000000000002</v>
      </c>
      <c r="R66" s="362" cm="1">
        <f t="array" aca="1" ref="R66" ca="1">ROUND(IF($M66="Y",VLOOKUP($N66,INDIRECT($N$2),R$5,0)*INDIRECT($M$3),VLOOKUP($N66,INDIRECT($N$2),R$5,0)),IF(LEFT($E66,1)="N",3,0))</f>
        <v>38.372</v>
      </c>
      <c r="S66" s="362" cm="1">
        <f t="array" aca="1" ref="S66" ca="1">ROUND(IF($M66="Y",VLOOKUP($N66,INDIRECT($N$2),S$5,0)*INDIRECT($M$3),VLOOKUP($N66,INDIRECT($N$2),S$5,0)),IF(LEFT($E66,1)="N",3,0))</f>
        <v>40.290999999999997</v>
      </c>
      <c r="T66" s="362" cm="1">
        <f t="array" aca="1" ref="T66" ca="1">ROUND(IF($M66="Y",VLOOKUP($N66,INDIRECT($N$2),T$5,0)*INDIRECT($M$3),VLOOKUP($N66,INDIRECT($N$2),T$5,0)),IF(LEFT($E66,1)="N",3,0))</f>
        <v>42.305</v>
      </c>
      <c r="U66" s="362" cm="1">
        <f t="array" aca="1" ref="U66" ca="1">ROUND(IF($M66="Y",VLOOKUP($N66,INDIRECT($N$2),U$5,0)*INDIRECT($M$3),VLOOKUP($N66,INDIRECT($N$2),U$5,0)),IF(LEFT($E66,1)="N",3,0))</f>
        <v>44.423000000000002</v>
      </c>
      <c r="V66" s="398"/>
      <c r="W66" s="363" t="str">
        <f t="shared" si="61"/>
        <v>Y</v>
      </c>
      <c r="X66" s="313" t="str">
        <f t="shared" si="58"/>
        <v>04386C</v>
      </c>
      <c r="Y66" s="364" t="str">
        <f t="shared" si="60"/>
        <v>099</v>
      </c>
      <c r="Z66" s="313" t="str">
        <f t="shared" si="59"/>
        <v xml:space="preserve">Fire Inspections Specialist II </v>
      </c>
      <c r="AA66" s="365">
        <f t="shared" ca="1" si="53"/>
        <v>36.545000000000002</v>
      </c>
      <c r="AB66" s="365">
        <f t="shared" ca="1" si="54"/>
        <v>38.372</v>
      </c>
      <c r="AC66" s="365">
        <f t="shared" ca="1" si="55"/>
        <v>40.290999999999997</v>
      </c>
      <c r="AD66" s="365">
        <f t="shared" ca="1" si="56"/>
        <v>42.305</v>
      </c>
      <c r="AE66" s="365">
        <f t="shared" ca="1" si="57"/>
        <v>44.423000000000002</v>
      </c>
    </row>
    <row r="67" spans="1:31">
      <c r="A67" s="357" t="s">
        <v>165</v>
      </c>
      <c r="B67" s="407" t="s">
        <v>784</v>
      </c>
      <c r="C67" s="357">
        <v>9</v>
      </c>
      <c r="D67" s="358">
        <v>119</v>
      </c>
      <c r="E67" s="357" t="s">
        <v>43</v>
      </c>
      <c r="F67" s="357">
        <v>418</v>
      </c>
      <c r="G67" s="360">
        <f t="shared" ca="1" si="46"/>
        <v>41.29</v>
      </c>
      <c r="H67" s="360">
        <f t="shared" ca="1" si="47"/>
        <v>43.356000000000002</v>
      </c>
      <c r="I67" s="360">
        <f t="shared" ca="1" si="48"/>
        <v>45.521999999999998</v>
      </c>
      <c r="J67" s="360">
        <f t="shared" ca="1" si="49"/>
        <v>47.798999999999999</v>
      </c>
      <c r="K67" s="360">
        <f t="shared" ca="1" si="50"/>
        <v>50.188000000000002</v>
      </c>
      <c r="L67" s="437"/>
      <c r="M67" s="293" t="s">
        <v>588</v>
      </c>
      <c r="N67" s="289" t="str">
        <f t="shared" si="51"/>
        <v>04382C</v>
      </c>
      <c r="O67" s="361">
        <f t="shared" si="62"/>
        <v>119</v>
      </c>
      <c r="P67" s="290" t="str">
        <f t="shared" si="52"/>
        <v>Fire Inspections Specialist III</v>
      </c>
      <c r="Q67" s="362" cm="1">
        <f t="array" aca="1" ref="Q67" ca="1">ROUND(IF($M67="Y",VLOOKUP($N67,INDIRECT($N$2),Q$5,0)*INDIRECT($M$3),VLOOKUP($N67,INDIRECT($N$2),Q$5,0)),IF(LEFT($E67,1)="N",3,0))</f>
        <v>41.29</v>
      </c>
      <c r="R67" s="362" cm="1">
        <f t="array" aca="1" ref="R67" ca="1">ROUND(IF($M67="Y",VLOOKUP($N67,INDIRECT($N$2),R$5,0)*INDIRECT($M$3),VLOOKUP($N67,INDIRECT($N$2),R$5,0)),IF(LEFT($E67,1)="N",3,0))</f>
        <v>43.356000000000002</v>
      </c>
      <c r="S67" s="362" cm="1">
        <f t="array" aca="1" ref="S67" ca="1">ROUND(IF($M67="Y",VLOOKUP($N67,INDIRECT($N$2),S$5,0)*INDIRECT($M$3),VLOOKUP($N67,INDIRECT($N$2),S$5,0)),IF(LEFT($E67,1)="N",3,0))</f>
        <v>45.521999999999998</v>
      </c>
      <c r="T67" s="362" cm="1">
        <f t="array" aca="1" ref="T67" ca="1">ROUND(IF($M67="Y",VLOOKUP($N67,INDIRECT($N$2),T$5,0)*INDIRECT($M$3),VLOOKUP($N67,INDIRECT($N$2),T$5,0)),IF(LEFT($E67,1)="N",3,0))</f>
        <v>47.798999999999999</v>
      </c>
      <c r="U67" s="362" cm="1">
        <f t="array" aca="1" ref="U67" ca="1">ROUND(IF($M67="Y",VLOOKUP($N67,INDIRECT($N$2),U$5,0)*INDIRECT($M$3),VLOOKUP($N67,INDIRECT($N$2),U$5,0)),IF(LEFT($E67,1)="N",3,0))</f>
        <v>50.188000000000002</v>
      </c>
      <c r="V67" s="398"/>
      <c r="W67" s="363" t="str">
        <f t="shared" si="61"/>
        <v>Y</v>
      </c>
      <c r="X67" s="313" t="str">
        <f t="shared" si="58"/>
        <v>04382C</v>
      </c>
      <c r="Y67" s="364">
        <f t="shared" si="60"/>
        <v>119</v>
      </c>
      <c r="Z67" s="313" t="str">
        <f t="shared" si="59"/>
        <v>Fire Inspections Specialist III</v>
      </c>
      <c r="AA67" s="365">
        <f t="shared" ca="1" si="53"/>
        <v>41.29</v>
      </c>
      <c r="AB67" s="365">
        <f t="shared" ca="1" si="54"/>
        <v>43.356000000000002</v>
      </c>
      <c r="AC67" s="365">
        <f t="shared" ca="1" si="55"/>
        <v>45.521999999999998</v>
      </c>
      <c r="AD67" s="365">
        <f t="shared" ca="1" si="56"/>
        <v>47.798999999999999</v>
      </c>
      <c r="AE67" s="365">
        <f t="shared" ca="1" si="57"/>
        <v>50.188000000000002</v>
      </c>
    </row>
    <row r="68" spans="1:31">
      <c r="A68" s="357" t="s">
        <v>175</v>
      </c>
      <c r="B68" s="407" t="s">
        <v>476</v>
      </c>
      <c r="C68" s="357">
        <v>7</v>
      </c>
      <c r="D68" s="358" t="s">
        <v>739</v>
      </c>
      <c r="E68" s="357" t="s">
        <v>43</v>
      </c>
      <c r="F68" s="357">
        <v>333</v>
      </c>
      <c r="G68" s="360">
        <f t="shared" ca="1" si="46"/>
        <v>33.598999999999997</v>
      </c>
      <c r="H68" s="360">
        <f t="shared" ca="1" si="47"/>
        <v>35.280999999999999</v>
      </c>
      <c r="I68" s="360">
        <f t="shared" ca="1" si="48"/>
        <v>37.043999999999997</v>
      </c>
      <c r="J68" s="360">
        <f t="shared" ca="1" si="49"/>
        <v>38.896000000000001</v>
      </c>
      <c r="K68" s="360">
        <f t="shared" ca="1" si="50"/>
        <v>40.843000000000004</v>
      </c>
      <c r="L68" s="437"/>
      <c r="M68" s="293" t="s">
        <v>588</v>
      </c>
      <c r="N68" s="289" t="str">
        <f t="shared" si="51"/>
        <v>05062C</v>
      </c>
      <c r="O68" s="361" t="str">
        <f t="shared" si="62"/>
        <v>206</v>
      </c>
      <c r="P68" s="290" t="str">
        <f t="shared" si="52"/>
        <v>Forensic FirearmsTechnician</v>
      </c>
      <c r="Q68" s="362" cm="1">
        <f t="array" aca="1" ref="Q68" ca="1">ROUND(IF($M68="Y",VLOOKUP($N68,INDIRECT($N$2),Q$5,0)*INDIRECT($M$3),VLOOKUP($N68,INDIRECT($N$2),Q$5,0)),IF(LEFT($E68,1)="N",3,0))</f>
        <v>33.598999999999997</v>
      </c>
      <c r="R68" s="362" cm="1">
        <f t="array" aca="1" ref="R68" ca="1">ROUND(IF($M68="Y",VLOOKUP($N68,INDIRECT($N$2),R$5,0)*INDIRECT($M$3),VLOOKUP($N68,INDIRECT($N$2),R$5,0)),IF(LEFT($E68,1)="N",3,0))</f>
        <v>35.280999999999999</v>
      </c>
      <c r="S68" s="362" cm="1">
        <f t="array" aca="1" ref="S68" ca="1">ROUND(IF($M68="Y",VLOOKUP($N68,INDIRECT($N$2),S$5,0)*INDIRECT($M$3),VLOOKUP($N68,INDIRECT($N$2),S$5,0)),IF(LEFT($E68,1)="N",3,0))</f>
        <v>37.043999999999997</v>
      </c>
      <c r="T68" s="362" cm="1">
        <f t="array" aca="1" ref="T68" ca="1">ROUND(IF($M68="Y",VLOOKUP($N68,INDIRECT($N$2),T$5,0)*INDIRECT($M$3),VLOOKUP($N68,INDIRECT($N$2),T$5,0)),IF(LEFT($E68,1)="N",3,0))</f>
        <v>38.896000000000001</v>
      </c>
      <c r="U68" s="362" cm="1">
        <f t="array" aca="1" ref="U68" ca="1">ROUND(IF($M68="Y",VLOOKUP($N68,INDIRECT($N$2),U$5,0)*INDIRECT($M$3),VLOOKUP($N68,INDIRECT($N$2),U$5,0)),IF(LEFT($E68,1)="N",3,0))</f>
        <v>40.843000000000004</v>
      </c>
      <c r="V68" s="398"/>
      <c r="W68" s="363" t="str">
        <f t="shared" si="61"/>
        <v>Y</v>
      </c>
      <c r="X68" s="313" t="str">
        <f t="shared" si="58"/>
        <v>05062C</v>
      </c>
      <c r="Y68" s="364" t="str">
        <f t="shared" si="60"/>
        <v>206</v>
      </c>
      <c r="Z68" s="313" t="str">
        <f t="shared" si="59"/>
        <v>Forensic FirearmsTechnician</v>
      </c>
      <c r="AA68" s="365">
        <f t="shared" ca="1" si="53"/>
        <v>33.598999999999997</v>
      </c>
      <c r="AB68" s="365">
        <f t="shared" ca="1" si="54"/>
        <v>35.280999999999999</v>
      </c>
      <c r="AC68" s="365">
        <f t="shared" ca="1" si="55"/>
        <v>37.043999999999997</v>
      </c>
      <c r="AD68" s="365">
        <f t="shared" ca="1" si="56"/>
        <v>38.896000000000001</v>
      </c>
      <c r="AE68" s="365">
        <f t="shared" ca="1" si="57"/>
        <v>40.843000000000004</v>
      </c>
    </row>
    <row r="69" spans="1:31">
      <c r="A69" s="357" t="s">
        <v>172</v>
      </c>
      <c r="B69" s="407" t="s">
        <v>176</v>
      </c>
      <c r="C69" s="357">
        <v>6</v>
      </c>
      <c r="D69" s="358" t="s">
        <v>173</v>
      </c>
      <c r="E69" s="357" t="s">
        <v>43</v>
      </c>
      <c r="F69" s="357">
        <v>305</v>
      </c>
      <c r="G69" s="360">
        <f t="shared" ca="1" si="46"/>
        <v>31.234999999999999</v>
      </c>
      <c r="H69" s="360">
        <f t="shared" ca="1" si="47"/>
        <v>32.798000000000002</v>
      </c>
      <c r="I69" s="360">
        <f t="shared" ca="1" si="48"/>
        <v>34.438000000000002</v>
      </c>
      <c r="J69" s="360">
        <f t="shared" ca="1" si="49"/>
        <v>36.161000000000001</v>
      </c>
      <c r="K69" s="360">
        <f t="shared" ca="1" si="50"/>
        <v>37.966999999999999</v>
      </c>
      <c r="L69" s="437"/>
      <c r="M69" s="293" t="s">
        <v>588</v>
      </c>
      <c r="N69" s="289" t="str">
        <f t="shared" si="51"/>
        <v>05035C</v>
      </c>
      <c r="O69" s="361" t="str">
        <f t="shared" si="62"/>
        <v>083</v>
      </c>
      <c r="P69" s="290" t="str">
        <f t="shared" si="52"/>
        <v>Forensic Technician</v>
      </c>
      <c r="Q69" s="362" cm="1">
        <f t="array" aca="1" ref="Q69" ca="1">ROUND(IF($M69="Y",VLOOKUP($N69,INDIRECT($N$2),Q$5,0)*INDIRECT($M$3),VLOOKUP($N69,INDIRECT($N$2),Q$5,0)),IF(LEFT($E69,1)="N",3,0))</f>
        <v>31.234999999999999</v>
      </c>
      <c r="R69" s="362" cm="1">
        <f t="array" aca="1" ref="R69" ca="1">ROUND(IF($M69="Y",VLOOKUP($N69,INDIRECT($N$2),R$5,0)*INDIRECT($M$3),VLOOKUP($N69,INDIRECT($N$2),R$5,0)),IF(LEFT($E69,1)="N",3,0))</f>
        <v>32.798000000000002</v>
      </c>
      <c r="S69" s="362" cm="1">
        <f t="array" aca="1" ref="S69" ca="1">ROUND(IF($M69="Y",VLOOKUP($N69,INDIRECT($N$2),S$5,0)*INDIRECT($M$3),VLOOKUP($N69,INDIRECT($N$2),S$5,0)),IF(LEFT($E69,1)="N",3,0))</f>
        <v>34.438000000000002</v>
      </c>
      <c r="T69" s="362" cm="1">
        <f t="array" aca="1" ref="T69" ca="1">ROUND(IF($M69="Y",VLOOKUP($N69,INDIRECT($N$2),T$5,0)*INDIRECT($M$3),VLOOKUP($N69,INDIRECT($N$2),T$5,0)),IF(LEFT($E69,1)="N",3,0))</f>
        <v>36.161000000000001</v>
      </c>
      <c r="U69" s="362" cm="1">
        <f t="array" aca="1" ref="U69" ca="1">ROUND(IF($M69="Y",VLOOKUP($N69,INDIRECT($N$2),U$5,0)*INDIRECT($M$3),VLOOKUP($N69,INDIRECT($N$2),U$5,0)),IF(LEFT($E69,1)="N",3,0))</f>
        <v>37.966999999999999</v>
      </c>
      <c r="V69" s="398"/>
      <c r="W69" s="363" t="str">
        <f t="shared" si="61"/>
        <v>Y</v>
      </c>
      <c r="X69" s="313" t="str">
        <f t="shared" si="58"/>
        <v>05035C</v>
      </c>
      <c r="Y69" s="364" t="str">
        <f t="shared" si="60"/>
        <v>083</v>
      </c>
      <c r="Z69" s="313" t="str">
        <f t="shared" si="59"/>
        <v>Forensic Technician</v>
      </c>
      <c r="AA69" s="365">
        <f t="shared" ca="1" si="53"/>
        <v>31.234999999999999</v>
      </c>
      <c r="AB69" s="365">
        <f t="shared" ca="1" si="54"/>
        <v>32.798000000000002</v>
      </c>
      <c r="AC69" s="365">
        <f t="shared" ca="1" si="55"/>
        <v>34.438000000000002</v>
      </c>
      <c r="AD69" s="365">
        <f t="shared" ca="1" si="56"/>
        <v>36.161000000000001</v>
      </c>
      <c r="AE69" s="365">
        <f t="shared" ca="1" si="57"/>
        <v>37.966999999999999</v>
      </c>
    </row>
    <row r="70" spans="1:31">
      <c r="A70" s="357" t="s">
        <v>177</v>
      </c>
      <c r="B70" s="407" t="s">
        <v>179</v>
      </c>
      <c r="C70" s="357">
        <v>6</v>
      </c>
      <c r="D70" s="358" t="s">
        <v>178</v>
      </c>
      <c r="E70" s="357" t="s">
        <v>43</v>
      </c>
      <c r="F70" s="357">
        <v>288</v>
      </c>
      <c r="G70" s="360">
        <f t="shared" ca="1" si="46"/>
        <v>30.045999999999999</v>
      </c>
      <c r="H70" s="360">
        <f t="shared" ca="1" si="47"/>
        <v>31.545999999999999</v>
      </c>
      <c r="I70" s="360">
        <f t="shared" ca="1" si="48"/>
        <v>33.124000000000002</v>
      </c>
      <c r="J70" s="360">
        <f t="shared" ca="1" si="49"/>
        <v>34.780999999999999</v>
      </c>
      <c r="K70" s="360">
        <f t="shared" ca="1" si="50"/>
        <v>36.518999999999998</v>
      </c>
      <c r="L70" s="437"/>
      <c r="M70" s="293" t="s">
        <v>588</v>
      </c>
      <c r="N70" s="289" t="str">
        <f t="shared" si="51"/>
        <v>05330C</v>
      </c>
      <c r="O70" s="361" t="str">
        <f t="shared" si="62"/>
        <v>081</v>
      </c>
      <c r="P70" s="290" t="str">
        <f t="shared" si="52"/>
        <v xml:space="preserve">Graphic Designer I </v>
      </c>
      <c r="Q70" s="362" cm="1">
        <f t="array" aca="1" ref="Q70" ca="1">ROUND(IF($M70="Y",VLOOKUP($N70,INDIRECT($N$2),Q$5,0)*INDIRECT($M$3),VLOOKUP($N70,INDIRECT($N$2),Q$5,0)),IF(LEFT($E70,1)="N",3,0))</f>
        <v>30.045999999999999</v>
      </c>
      <c r="R70" s="362" cm="1">
        <f t="array" aca="1" ref="R70" ca="1">ROUND(IF($M70="Y",VLOOKUP($N70,INDIRECT($N$2),R$5,0)*INDIRECT($M$3),VLOOKUP($N70,INDIRECT($N$2),R$5,0)),IF(LEFT($E70,1)="N",3,0))</f>
        <v>31.545999999999999</v>
      </c>
      <c r="S70" s="362" cm="1">
        <f t="array" aca="1" ref="S70" ca="1">ROUND(IF($M70="Y",VLOOKUP($N70,INDIRECT($N$2),S$5,0)*INDIRECT($M$3),VLOOKUP($N70,INDIRECT($N$2),S$5,0)),IF(LEFT($E70,1)="N",3,0))</f>
        <v>33.124000000000002</v>
      </c>
      <c r="T70" s="362" cm="1">
        <f t="array" aca="1" ref="T70" ca="1">ROUND(IF($M70="Y",VLOOKUP($N70,INDIRECT($N$2),T$5,0)*INDIRECT($M$3),VLOOKUP($N70,INDIRECT($N$2),T$5,0)),IF(LEFT($E70,1)="N",3,0))</f>
        <v>34.780999999999999</v>
      </c>
      <c r="U70" s="362" cm="1">
        <f t="array" aca="1" ref="U70" ca="1">ROUND(IF($M70="Y",VLOOKUP($N70,INDIRECT($N$2),U$5,0)*INDIRECT($M$3),VLOOKUP($N70,INDIRECT($N$2),U$5,0)),IF(LEFT($E70,1)="N",3,0))</f>
        <v>36.518999999999998</v>
      </c>
      <c r="V70" s="398"/>
      <c r="W70" s="363" t="str">
        <f t="shared" si="61"/>
        <v>Y</v>
      </c>
      <c r="X70" s="313" t="str">
        <f t="shared" si="58"/>
        <v>05330C</v>
      </c>
      <c r="Y70" s="364" t="str">
        <f t="shared" si="60"/>
        <v>081</v>
      </c>
      <c r="Z70" s="313" t="str">
        <f t="shared" si="59"/>
        <v xml:space="preserve">Graphic Designer I </v>
      </c>
      <c r="AA70" s="365">
        <f t="shared" ca="1" si="53"/>
        <v>30.045999999999999</v>
      </c>
      <c r="AB70" s="365">
        <f t="shared" ca="1" si="54"/>
        <v>31.545999999999999</v>
      </c>
      <c r="AC70" s="365">
        <f t="shared" ca="1" si="55"/>
        <v>33.124000000000002</v>
      </c>
      <c r="AD70" s="365">
        <f t="shared" ca="1" si="56"/>
        <v>34.780999999999999</v>
      </c>
      <c r="AE70" s="365">
        <f t="shared" ca="1" si="57"/>
        <v>36.518999999999998</v>
      </c>
    </row>
    <row r="71" spans="1:31">
      <c r="A71" s="357" t="s">
        <v>180</v>
      </c>
      <c r="B71" s="407" t="s">
        <v>182</v>
      </c>
      <c r="C71" s="357">
        <v>7</v>
      </c>
      <c r="D71" s="358" t="s">
        <v>66</v>
      </c>
      <c r="E71" s="357" t="s">
        <v>43</v>
      </c>
      <c r="F71" s="357">
        <v>330</v>
      </c>
      <c r="G71" s="360">
        <f t="shared" ca="1" si="46"/>
        <v>32.44</v>
      </c>
      <c r="H71" s="360">
        <f t="shared" ca="1" si="47"/>
        <v>34.061</v>
      </c>
      <c r="I71" s="360">
        <f t="shared" ca="1" si="48"/>
        <v>35.765000000000001</v>
      </c>
      <c r="J71" s="360">
        <f t="shared" ca="1" si="49"/>
        <v>37.554000000000002</v>
      </c>
      <c r="K71" s="360">
        <f t="shared" ca="1" si="50"/>
        <v>39.430999999999997</v>
      </c>
      <c r="L71" s="437"/>
      <c r="M71" s="293" t="s">
        <v>588</v>
      </c>
      <c r="N71" s="289" t="str">
        <f t="shared" si="51"/>
        <v>05340C</v>
      </c>
      <c r="O71" s="361" t="str">
        <f t="shared" si="62"/>
        <v>064</v>
      </c>
      <c r="P71" s="290" t="str">
        <f t="shared" si="52"/>
        <v xml:space="preserve">Graphic Designer II </v>
      </c>
      <c r="Q71" s="362" cm="1">
        <f t="array" aca="1" ref="Q71" ca="1">ROUND(IF($M71="Y",VLOOKUP($N71,INDIRECT($N$2),Q$5,0)*INDIRECT($M$3),VLOOKUP($N71,INDIRECT($N$2),Q$5,0)),IF(LEFT($E71,1)="N",3,0))</f>
        <v>32.44</v>
      </c>
      <c r="R71" s="362" cm="1">
        <f t="array" aca="1" ref="R71" ca="1">ROUND(IF($M71="Y",VLOOKUP($N71,INDIRECT($N$2),R$5,0)*INDIRECT($M$3),VLOOKUP($N71,INDIRECT($N$2),R$5,0)),IF(LEFT($E71,1)="N",3,0))</f>
        <v>34.061</v>
      </c>
      <c r="S71" s="362" cm="1">
        <f t="array" aca="1" ref="S71" ca="1">ROUND(IF($M71="Y",VLOOKUP($N71,INDIRECT($N$2),S$5,0)*INDIRECT($M$3),VLOOKUP($N71,INDIRECT($N$2),S$5,0)),IF(LEFT($E71,1)="N",3,0))</f>
        <v>35.765000000000001</v>
      </c>
      <c r="T71" s="362" cm="1">
        <f t="array" aca="1" ref="T71" ca="1">ROUND(IF($M71="Y",VLOOKUP($N71,INDIRECT($N$2),T$5,0)*INDIRECT($M$3),VLOOKUP($N71,INDIRECT($N$2),T$5,0)),IF(LEFT($E71,1)="N",3,0))</f>
        <v>37.554000000000002</v>
      </c>
      <c r="U71" s="362" cm="1">
        <f t="array" aca="1" ref="U71" ca="1">ROUND(IF($M71="Y",VLOOKUP($N71,INDIRECT($N$2),U$5,0)*INDIRECT($M$3),VLOOKUP($N71,INDIRECT($N$2),U$5,0)),IF(LEFT($E71,1)="N",3,0))</f>
        <v>39.430999999999997</v>
      </c>
      <c r="V71" s="398"/>
      <c r="W71" s="363" t="str">
        <f t="shared" si="61"/>
        <v>Y</v>
      </c>
      <c r="X71" s="313" t="str">
        <f t="shared" si="58"/>
        <v>05340C</v>
      </c>
      <c r="Y71" s="364" t="str">
        <f t="shared" si="60"/>
        <v>064</v>
      </c>
      <c r="Z71" s="313" t="str">
        <f t="shared" si="59"/>
        <v xml:space="preserve">Graphic Designer II </v>
      </c>
      <c r="AA71" s="365">
        <f t="shared" ca="1" si="53"/>
        <v>32.44</v>
      </c>
      <c r="AB71" s="365">
        <f t="shared" ca="1" si="54"/>
        <v>34.061</v>
      </c>
      <c r="AC71" s="365">
        <f t="shared" ca="1" si="55"/>
        <v>35.765000000000001</v>
      </c>
      <c r="AD71" s="365">
        <f t="shared" ca="1" si="56"/>
        <v>37.554000000000002</v>
      </c>
      <c r="AE71" s="365">
        <f t="shared" ca="1" si="57"/>
        <v>39.430999999999997</v>
      </c>
    </row>
    <row r="72" spans="1:31">
      <c r="A72" s="452" t="s">
        <v>744</v>
      </c>
      <c r="B72" s="451" t="s">
        <v>515</v>
      </c>
      <c r="C72" s="357">
        <v>6</v>
      </c>
      <c r="D72" s="358" t="s">
        <v>517</v>
      </c>
      <c r="E72" s="357" t="s">
        <v>43</v>
      </c>
      <c r="F72" s="357">
        <v>273</v>
      </c>
      <c r="G72" s="360">
        <f t="shared" ref="G72:G101" ca="1" si="63">Q72</f>
        <v>28.875</v>
      </c>
      <c r="H72" s="360">
        <f t="shared" ref="H72:H101" ca="1" si="64">R72</f>
        <v>30.314</v>
      </c>
      <c r="I72" s="360">
        <f t="shared" ref="I72:I101" ca="1" si="65">S72</f>
        <v>31.834</v>
      </c>
      <c r="J72" s="360">
        <f t="shared" ref="J72:J101" ca="1" si="66">T72</f>
        <v>33.427999999999997</v>
      </c>
      <c r="K72" s="360">
        <f t="shared" ref="K72:K101" ca="1" si="67">U72</f>
        <v>35.094999999999999</v>
      </c>
      <c r="L72" s="437"/>
      <c r="M72" s="293" t="s">
        <v>588</v>
      </c>
      <c r="N72" s="289" t="str">
        <f t="shared" ref="N72:N101" si="68">A72</f>
        <v>52979C</v>
      </c>
      <c r="O72" s="361" t="str">
        <f t="shared" si="62"/>
        <v>145</v>
      </c>
      <c r="P72" s="290" t="str">
        <f t="shared" ref="P72:P101" si="69">B72</f>
        <v>Guest Services Support Technician</v>
      </c>
      <c r="Q72" s="362" cm="1">
        <f t="array" aca="1" ref="Q72" ca="1">ROUND(IF($M72="Y",VLOOKUP($N72,INDIRECT($N$2),Q$5,0)*INDIRECT($M$3),VLOOKUP($N72,INDIRECT($N$2),Q$5,0)),IF(LEFT($E72,1)="N",3,0))</f>
        <v>28.875</v>
      </c>
      <c r="R72" s="362" cm="1">
        <f t="array" aca="1" ref="R72" ca="1">ROUND(IF($M72="Y",VLOOKUP($N72,INDIRECT($N$2),R$5,0)*INDIRECT($M$3),VLOOKUP($N72,INDIRECT($N$2),R$5,0)),IF(LEFT($E72,1)="N",3,0))</f>
        <v>30.314</v>
      </c>
      <c r="S72" s="362" cm="1">
        <f t="array" aca="1" ref="S72" ca="1">ROUND(IF($M72="Y",VLOOKUP($N72,INDIRECT($N$2),S$5,0)*INDIRECT($M$3),VLOOKUP($N72,INDIRECT($N$2),S$5,0)),IF(LEFT($E72,1)="N",3,0))</f>
        <v>31.834</v>
      </c>
      <c r="T72" s="362" cm="1">
        <f t="array" aca="1" ref="T72" ca="1">ROUND(IF($M72="Y",VLOOKUP($N72,INDIRECT($N$2),T$5,0)*INDIRECT($M$3),VLOOKUP($N72,INDIRECT($N$2),T$5,0)),IF(LEFT($E72,1)="N",3,0))</f>
        <v>33.427999999999997</v>
      </c>
      <c r="U72" s="362" cm="1">
        <f t="array" aca="1" ref="U72" ca="1">ROUND(IF($M72="Y",VLOOKUP($N72,INDIRECT($N$2),U$5,0)*INDIRECT($M$3),VLOOKUP($N72,INDIRECT($N$2),U$5,0)),IF(LEFT($E72,1)="N",3,0))</f>
        <v>35.094999999999999</v>
      </c>
      <c r="V72" s="398"/>
      <c r="W72" s="363" t="str">
        <f t="shared" si="61"/>
        <v>Y</v>
      </c>
      <c r="X72" s="313" t="str">
        <f t="shared" si="58"/>
        <v>52979C</v>
      </c>
      <c r="Y72" s="364" t="str">
        <f t="shared" si="60"/>
        <v>145</v>
      </c>
      <c r="Z72" s="313" t="str">
        <f t="shared" si="59"/>
        <v>Guest Services Support Technician</v>
      </c>
      <c r="AA72" s="365">
        <f t="shared" ref="AA72:AA101" ca="1" si="70">IF(LEFT($E72,1)="N",Q72,ROUNDUP(Q72/2080,3))</f>
        <v>28.875</v>
      </c>
      <c r="AB72" s="365">
        <f t="shared" ref="AB72:AB101" ca="1" si="71">IF(LEFT($E72,1)="N",R72,ROUNDUP(R72/2080,3))</f>
        <v>30.314</v>
      </c>
      <c r="AC72" s="365">
        <f t="shared" ref="AC72:AC101" ca="1" si="72">IF(LEFT($E72,1)="N",S72,ROUNDUP(S72/2080,3))</f>
        <v>31.834</v>
      </c>
      <c r="AD72" s="365">
        <f t="shared" ref="AD72:AD101" ca="1" si="73">IF(LEFT($E72,1)="N",T72,ROUNDUP(T72/2080,3))</f>
        <v>33.427999999999997</v>
      </c>
      <c r="AE72" s="365">
        <f t="shared" ref="AE72:AE101" ca="1" si="74">IF(LEFT($E72,1)="N",U72,ROUNDUP(U72/2080,3))</f>
        <v>35.094999999999999</v>
      </c>
    </row>
    <row r="73" spans="1:31">
      <c r="A73" s="357" t="s">
        <v>526</v>
      </c>
      <c r="B73" s="407" t="s">
        <v>527</v>
      </c>
      <c r="C73" s="357">
        <v>9</v>
      </c>
      <c r="D73" s="358" t="s">
        <v>773</v>
      </c>
      <c r="E73" s="357" t="s">
        <v>43</v>
      </c>
      <c r="F73" s="357">
        <v>410</v>
      </c>
      <c r="G73" s="360">
        <f t="shared" ca="1" si="63"/>
        <v>39.581000000000003</v>
      </c>
      <c r="H73" s="360">
        <f t="shared" ca="1" si="64"/>
        <v>41.561999999999998</v>
      </c>
      <c r="I73" s="360">
        <f t="shared" ca="1" si="65"/>
        <v>43.639000000000003</v>
      </c>
      <c r="J73" s="360">
        <f t="shared" ca="1" si="66"/>
        <v>45.820999999999998</v>
      </c>
      <c r="K73" s="360">
        <f t="shared" ca="1" si="67"/>
        <v>48.112000000000002</v>
      </c>
      <c r="L73" s="437"/>
      <c r="M73" s="293" t="s">
        <v>588</v>
      </c>
      <c r="N73" s="289" t="str">
        <f t="shared" si="68"/>
        <v>59404C</v>
      </c>
      <c r="O73" s="361" t="str">
        <f t="shared" si="62"/>
        <v>124</v>
      </c>
      <c r="P73" s="290" t="str">
        <f t="shared" si="69"/>
        <v>Healthy Homes Inspections Coordinator</v>
      </c>
      <c r="Q73" s="362" cm="1">
        <f t="array" aca="1" ref="Q73" ca="1">ROUND(IF($M73="Y",VLOOKUP($N73,INDIRECT($N$2),Q$5,0)*INDIRECT($M$3),VLOOKUP($N73,INDIRECT($N$2),Q$5,0)),IF(LEFT($E73,1)="N",3,0))</f>
        <v>39.581000000000003</v>
      </c>
      <c r="R73" s="362" cm="1">
        <f t="array" aca="1" ref="R73" ca="1">ROUND(IF($M73="Y",VLOOKUP($N73,INDIRECT($N$2),R$5,0)*INDIRECT($M$3),VLOOKUP($N73,INDIRECT($N$2),R$5,0)),IF(LEFT($E73,1)="N",3,0))</f>
        <v>41.561999999999998</v>
      </c>
      <c r="S73" s="362" cm="1">
        <f t="array" aca="1" ref="S73" ca="1">ROUND(IF($M73="Y",VLOOKUP($N73,INDIRECT($N$2),S$5,0)*INDIRECT($M$3),VLOOKUP($N73,INDIRECT($N$2),S$5,0)),IF(LEFT($E73,1)="N",3,0))</f>
        <v>43.639000000000003</v>
      </c>
      <c r="T73" s="362" cm="1">
        <f t="array" aca="1" ref="T73" ca="1">ROUND(IF($M73="Y",VLOOKUP($N73,INDIRECT($N$2),T$5,0)*INDIRECT($M$3),VLOOKUP($N73,INDIRECT($N$2),T$5,0)),IF(LEFT($E73,1)="N",3,0))</f>
        <v>45.820999999999998</v>
      </c>
      <c r="U73" s="362" cm="1">
        <f t="array" aca="1" ref="U73" ca="1">ROUND(IF($M73="Y",VLOOKUP($N73,INDIRECT($N$2),U$5,0)*INDIRECT($M$3),VLOOKUP($N73,INDIRECT($N$2),U$5,0)),IF(LEFT($E73,1)="N",3,0))</f>
        <v>48.112000000000002</v>
      </c>
      <c r="V73" s="398"/>
      <c r="W73" s="363" t="str">
        <f t="shared" si="61"/>
        <v>Y</v>
      </c>
      <c r="X73" s="313" t="str">
        <f t="shared" si="58"/>
        <v>59404C</v>
      </c>
      <c r="Y73" s="364" t="str">
        <f t="shared" si="60"/>
        <v>124</v>
      </c>
      <c r="Z73" s="313" t="str">
        <f t="shared" si="59"/>
        <v>Healthy Homes Inspections Coordinator</v>
      </c>
      <c r="AA73" s="365">
        <f t="shared" ca="1" si="70"/>
        <v>39.581000000000003</v>
      </c>
      <c r="AB73" s="365">
        <f t="shared" ca="1" si="71"/>
        <v>41.561999999999998</v>
      </c>
      <c r="AC73" s="365">
        <f t="shared" ca="1" si="72"/>
        <v>43.639000000000003</v>
      </c>
      <c r="AD73" s="365">
        <f t="shared" ca="1" si="73"/>
        <v>45.820999999999998</v>
      </c>
      <c r="AE73" s="365">
        <f t="shared" ca="1" si="74"/>
        <v>48.112000000000002</v>
      </c>
    </row>
    <row r="74" spans="1:31">
      <c r="A74" s="357" t="s">
        <v>183</v>
      </c>
      <c r="B74" s="407" t="s">
        <v>185</v>
      </c>
      <c r="C74" s="357">
        <v>6</v>
      </c>
      <c r="D74" s="358" t="s">
        <v>703</v>
      </c>
      <c r="E74" s="357" t="s">
        <v>43</v>
      </c>
      <c r="F74" s="357">
        <v>285</v>
      </c>
      <c r="G74" s="360">
        <f t="shared" ca="1" si="63"/>
        <v>31.181000000000001</v>
      </c>
      <c r="H74" s="360">
        <f t="shared" ca="1" si="64"/>
        <v>32.741</v>
      </c>
      <c r="I74" s="360">
        <f t="shared" ca="1" si="65"/>
        <v>34.378</v>
      </c>
      <c r="J74" s="360">
        <f t="shared" ca="1" si="66"/>
        <v>36.097999999999999</v>
      </c>
      <c r="K74" s="360">
        <f t="shared" ca="1" si="67"/>
        <v>37.902999999999999</v>
      </c>
      <c r="L74" s="437"/>
      <c r="M74" s="293" t="s">
        <v>588</v>
      </c>
      <c r="N74" s="289" t="str">
        <f t="shared" si="68"/>
        <v>05412C</v>
      </c>
      <c r="O74" s="361" t="str">
        <f t="shared" si="62"/>
        <v>156</v>
      </c>
      <c r="P74" s="290" t="str">
        <f t="shared" si="69"/>
        <v xml:space="preserve">HR Associate </v>
      </c>
      <c r="Q74" s="362" cm="1">
        <f t="array" aca="1" ref="Q74" ca="1">ROUND(IF($M74="Y",VLOOKUP($N74,INDIRECT($N$2),Q$5,0)*INDIRECT($M$3),VLOOKUP($N74,INDIRECT($N$2),Q$5,0)),IF(LEFT($E74,1)="N",3,0))</f>
        <v>31.181000000000001</v>
      </c>
      <c r="R74" s="362" cm="1">
        <f t="array" aca="1" ref="R74" ca="1">ROUND(IF($M74="Y",VLOOKUP($N74,INDIRECT($N$2),R$5,0)*INDIRECT($M$3),VLOOKUP($N74,INDIRECT($N$2),R$5,0)),IF(LEFT($E74,1)="N",3,0))</f>
        <v>32.741</v>
      </c>
      <c r="S74" s="362" cm="1">
        <f t="array" aca="1" ref="S74" ca="1">ROUND(IF($M74="Y",VLOOKUP($N74,INDIRECT($N$2),S$5,0)*INDIRECT($M$3),VLOOKUP($N74,INDIRECT($N$2),S$5,0)),IF(LEFT($E74,1)="N",3,0))</f>
        <v>34.378</v>
      </c>
      <c r="T74" s="362" cm="1">
        <f t="array" aca="1" ref="T74" ca="1">ROUND(IF($M74="Y",VLOOKUP($N74,INDIRECT($N$2),T$5,0)*INDIRECT($M$3),VLOOKUP($N74,INDIRECT($N$2),T$5,0)),IF(LEFT($E74,1)="N",3,0))</f>
        <v>36.097999999999999</v>
      </c>
      <c r="U74" s="362" cm="1">
        <f t="array" aca="1" ref="U74" ca="1">ROUND(IF($M74="Y",VLOOKUP($N74,INDIRECT($N$2),U$5,0)*INDIRECT($M$3),VLOOKUP($N74,INDIRECT($N$2),U$5,0)),IF(LEFT($E74,1)="N",3,0))</f>
        <v>37.902999999999999</v>
      </c>
      <c r="V74" s="398"/>
      <c r="W74" s="363" t="str">
        <f t="shared" si="61"/>
        <v>Y</v>
      </c>
      <c r="X74" s="313" t="str">
        <f t="shared" si="58"/>
        <v>05412C</v>
      </c>
      <c r="Y74" s="364" t="str">
        <f t="shared" si="60"/>
        <v>156</v>
      </c>
      <c r="Z74" s="313" t="str">
        <f t="shared" si="59"/>
        <v xml:space="preserve">HR Associate </v>
      </c>
      <c r="AA74" s="365">
        <f t="shared" ca="1" si="70"/>
        <v>31.181000000000001</v>
      </c>
      <c r="AB74" s="365">
        <f t="shared" ca="1" si="71"/>
        <v>32.741</v>
      </c>
      <c r="AC74" s="365">
        <f t="shared" ca="1" si="72"/>
        <v>34.378</v>
      </c>
      <c r="AD74" s="365">
        <f t="shared" ca="1" si="73"/>
        <v>36.097999999999999</v>
      </c>
      <c r="AE74" s="365">
        <f t="shared" ca="1" si="74"/>
        <v>37.902999999999999</v>
      </c>
    </row>
    <row r="75" spans="1:31">
      <c r="A75" s="357" t="s">
        <v>188</v>
      </c>
      <c r="B75" s="407" t="s">
        <v>189</v>
      </c>
      <c r="C75" s="357">
        <v>7</v>
      </c>
      <c r="D75" s="358" t="s">
        <v>121</v>
      </c>
      <c r="E75" s="357" t="s">
        <v>43</v>
      </c>
      <c r="F75" s="357">
        <v>323</v>
      </c>
      <c r="G75" s="360">
        <f t="shared" ca="1" si="63"/>
        <v>32.44</v>
      </c>
      <c r="H75" s="360">
        <f t="shared" ca="1" si="64"/>
        <v>34.061</v>
      </c>
      <c r="I75" s="360">
        <f t="shared" ca="1" si="65"/>
        <v>35.765000000000001</v>
      </c>
      <c r="J75" s="360">
        <f t="shared" ca="1" si="66"/>
        <v>37.554000000000002</v>
      </c>
      <c r="K75" s="360">
        <f t="shared" ca="1" si="67"/>
        <v>39.432000000000002</v>
      </c>
      <c r="L75" s="437"/>
      <c r="M75" s="293" t="s">
        <v>588</v>
      </c>
      <c r="N75" s="289" t="str">
        <f t="shared" si="68"/>
        <v>05500C</v>
      </c>
      <c r="O75" s="361" t="str">
        <f t="shared" si="62"/>
        <v>084</v>
      </c>
      <c r="P75" s="290" t="str">
        <f t="shared" si="69"/>
        <v>Inspector Environmental I</v>
      </c>
      <c r="Q75" s="362" cm="1">
        <f t="array" aca="1" ref="Q75" ca="1">ROUND(IF($M75="Y",VLOOKUP($N75,INDIRECT($N$2),Q$5,0)*INDIRECT($M$3),VLOOKUP($N75,INDIRECT($N$2),Q$5,0)),IF(LEFT($E75,1)="N",3,0))</f>
        <v>32.44</v>
      </c>
      <c r="R75" s="362" cm="1">
        <f t="array" aca="1" ref="R75" ca="1">ROUND(IF($M75="Y",VLOOKUP($N75,INDIRECT($N$2),R$5,0)*INDIRECT($M$3),VLOOKUP($N75,INDIRECT($N$2),R$5,0)),IF(LEFT($E75,1)="N",3,0))</f>
        <v>34.061</v>
      </c>
      <c r="S75" s="362" cm="1">
        <f t="array" aca="1" ref="S75" ca="1">ROUND(IF($M75="Y",VLOOKUP($N75,INDIRECT($N$2),S$5,0)*INDIRECT($M$3),VLOOKUP($N75,INDIRECT($N$2),S$5,0)),IF(LEFT($E75,1)="N",3,0))</f>
        <v>35.765000000000001</v>
      </c>
      <c r="T75" s="362" cm="1">
        <f t="array" aca="1" ref="T75" ca="1">ROUND(IF($M75="Y",VLOOKUP($N75,INDIRECT($N$2),T$5,0)*INDIRECT($M$3),VLOOKUP($N75,INDIRECT($N$2),T$5,0)),IF(LEFT($E75,1)="N",3,0))</f>
        <v>37.554000000000002</v>
      </c>
      <c r="U75" s="362" cm="1">
        <f t="array" aca="1" ref="U75" ca="1">ROUND(IF($M75="Y",VLOOKUP($N75,INDIRECT($N$2),U$5,0)*INDIRECT($M$3),VLOOKUP($N75,INDIRECT($N$2),U$5,0)),IF(LEFT($E75,1)="N",3,0))</f>
        <v>39.432000000000002</v>
      </c>
      <c r="V75" s="398"/>
      <c r="W75" s="363" t="str">
        <f t="shared" si="61"/>
        <v>Y</v>
      </c>
      <c r="X75" s="313" t="str">
        <f t="shared" si="58"/>
        <v>05500C</v>
      </c>
      <c r="Y75" s="364" t="str">
        <f t="shared" si="60"/>
        <v>084</v>
      </c>
      <c r="Z75" s="313" t="str">
        <f t="shared" si="59"/>
        <v>Inspector Environmental I</v>
      </c>
      <c r="AA75" s="365">
        <f t="shared" ca="1" si="70"/>
        <v>32.44</v>
      </c>
      <c r="AB75" s="365">
        <f t="shared" ca="1" si="71"/>
        <v>34.061</v>
      </c>
      <c r="AC75" s="365">
        <f t="shared" ca="1" si="72"/>
        <v>35.765000000000001</v>
      </c>
      <c r="AD75" s="365">
        <f t="shared" ca="1" si="73"/>
        <v>37.554000000000002</v>
      </c>
      <c r="AE75" s="365">
        <f t="shared" ca="1" si="74"/>
        <v>39.432000000000002</v>
      </c>
    </row>
    <row r="76" spans="1:31">
      <c r="A76" s="357" t="s">
        <v>190</v>
      </c>
      <c r="B76" s="407" t="s">
        <v>191</v>
      </c>
      <c r="C76" s="357">
        <v>8</v>
      </c>
      <c r="D76" s="358" t="s">
        <v>94</v>
      </c>
      <c r="E76" s="357" t="s">
        <v>43</v>
      </c>
      <c r="F76" s="357">
        <v>368</v>
      </c>
      <c r="G76" s="360">
        <f t="shared" ca="1" si="63"/>
        <v>36.545000000000002</v>
      </c>
      <c r="H76" s="360">
        <f t="shared" ca="1" si="64"/>
        <v>38.372</v>
      </c>
      <c r="I76" s="360">
        <f t="shared" ca="1" si="65"/>
        <v>40.290999999999997</v>
      </c>
      <c r="J76" s="360">
        <f t="shared" ca="1" si="66"/>
        <v>42.305</v>
      </c>
      <c r="K76" s="360">
        <f t="shared" ca="1" si="67"/>
        <v>44.423000000000002</v>
      </c>
      <c r="L76" s="437"/>
      <c r="M76" s="293" t="s">
        <v>588</v>
      </c>
      <c r="N76" s="289" t="str">
        <f t="shared" si="68"/>
        <v>05510C</v>
      </c>
      <c r="O76" s="361" t="str">
        <f t="shared" si="62"/>
        <v>099</v>
      </c>
      <c r="P76" s="290" t="str">
        <f t="shared" si="69"/>
        <v xml:space="preserve">Inspector Environmental II </v>
      </c>
      <c r="Q76" s="362" cm="1">
        <f t="array" aca="1" ref="Q76" ca="1">ROUND(IF($M76="Y",VLOOKUP($N76,INDIRECT($N$2),Q$5,0)*INDIRECT($M$3),VLOOKUP($N76,INDIRECT($N$2),Q$5,0)),IF(LEFT($E76,1)="N",3,0))</f>
        <v>36.545000000000002</v>
      </c>
      <c r="R76" s="362" cm="1">
        <f t="array" aca="1" ref="R76" ca="1">ROUND(IF($M76="Y",VLOOKUP($N76,INDIRECT($N$2),R$5,0)*INDIRECT($M$3),VLOOKUP($N76,INDIRECT($N$2),R$5,0)),IF(LEFT($E76,1)="N",3,0))</f>
        <v>38.372</v>
      </c>
      <c r="S76" s="362" cm="1">
        <f t="array" aca="1" ref="S76" ca="1">ROUND(IF($M76="Y",VLOOKUP($N76,INDIRECT($N$2),S$5,0)*INDIRECT($M$3),VLOOKUP($N76,INDIRECT($N$2),S$5,0)),IF(LEFT($E76,1)="N",3,0))</f>
        <v>40.290999999999997</v>
      </c>
      <c r="T76" s="362" cm="1">
        <f t="array" aca="1" ref="T76" ca="1">ROUND(IF($M76="Y",VLOOKUP($N76,INDIRECT($N$2),T$5,0)*INDIRECT($M$3),VLOOKUP($N76,INDIRECT($N$2),T$5,0)),IF(LEFT($E76,1)="N",3,0))</f>
        <v>42.305</v>
      </c>
      <c r="U76" s="362" cm="1">
        <f t="array" aca="1" ref="U76" ca="1">ROUND(IF($M76="Y",VLOOKUP($N76,INDIRECT($N$2),U$5,0)*INDIRECT($M$3),VLOOKUP($N76,INDIRECT($N$2),U$5,0)),IF(LEFT($E76,1)="N",3,0))</f>
        <v>44.423000000000002</v>
      </c>
      <c r="V76" s="398"/>
      <c r="W76" s="363" t="str">
        <f t="shared" si="61"/>
        <v>Y</v>
      </c>
      <c r="X76" s="313" t="str">
        <f t="shared" si="58"/>
        <v>05510C</v>
      </c>
      <c r="Y76" s="364" t="str">
        <f t="shared" si="60"/>
        <v>099</v>
      </c>
      <c r="Z76" s="313" t="str">
        <f t="shared" si="59"/>
        <v xml:space="preserve">Inspector Environmental II </v>
      </c>
      <c r="AA76" s="365">
        <f t="shared" ca="1" si="70"/>
        <v>36.545000000000002</v>
      </c>
      <c r="AB76" s="365">
        <f t="shared" ca="1" si="71"/>
        <v>38.372</v>
      </c>
      <c r="AC76" s="365">
        <f t="shared" ca="1" si="72"/>
        <v>40.290999999999997</v>
      </c>
      <c r="AD76" s="365">
        <f t="shared" ca="1" si="73"/>
        <v>42.305</v>
      </c>
      <c r="AE76" s="365">
        <f t="shared" ca="1" si="74"/>
        <v>44.423000000000002</v>
      </c>
    </row>
    <row r="77" spans="1:31">
      <c r="A77" s="357" t="s">
        <v>192</v>
      </c>
      <c r="B77" s="407" t="s">
        <v>193</v>
      </c>
      <c r="C77" s="357">
        <v>7</v>
      </c>
      <c r="D77" s="358" t="s">
        <v>121</v>
      </c>
      <c r="E77" s="357" t="s">
        <v>43</v>
      </c>
      <c r="F77" s="357">
        <v>323</v>
      </c>
      <c r="G77" s="360">
        <f t="shared" ca="1" si="63"/>
        <v>32.44</v>
      </c>
      <c r="H77" s="360">
        <f t="shared" ca="1" si="64"/>
        <v>34.061</v>
      </c>
      <c r="I77" s="360">
        <f t="shared" ca="1" si="65"/>
        <v>35.765000000000001</v>
      </c>
      <c r="J77" s="360">
        <f t="shared" ca="1" si="66"/>
        <v>37.554000000000002</v>
      </c>
      <c r="K77" s="360">
        <f t="shared" ca="1" si="67"/>
        <v>39.432000000000002</v>
      </c>
      <c r="L77" s="437"/>
      <c r="M77" s="293" t="s">
        <v>588</v>
      </c>
      <c r="N77" s="289" t="str">
        <f t="shared" si="68"/>
        <v>05570C</v>
      </c>
      <c r="O77" s="361" t="str">
        <f t="shared" si="62"/>
        <v>084</v>
      </c>
      <c r="P77" s="290" t="str">
        <f t="shared" si="69"/>
        <v xml:space="preserve">Inspector Housing I </v>
      </c>
      <c r="Q77" s="362" cm="1">
        <f t="array" aca="1" ref="Q77" ca="1">ROUND(IF($M77="Y",VLOOKUP($N77,INDIRECT($N$2),Q$5,0)*INDIRECT($M$3),VLOOKUP($N77,INDIRECT($N$2),Q$5,0)),IF(LEFT($E77,1)="N",3,0))</f>
        <v>32.44</v>
      </c>
      <c r="R77" s="362" cm="1">
        <f t="array" aca="1" ref="R77" ca="1">ROUND(IF($M77="Y",VLOOKUP($N77,INDIRECT($N$2),R$5,0)*INDIRECT($M$3),VLOOKUP($N77,INDIRECT($N$2),R$5,0)),IF(LEFT($E77,1)="N",3,0))</f>
        <v>34.061</v>
      </c>
      <c r="S77" s="362" cm="1">
        <f t="array" aca="1" ref="S77" ca="1">ROUND(IF($M77="Y",VLOOKUP($N77,INDIRECT($N$2),S$5,0)*INDIRECT($M$3),VLOOKUP($N77,INDIRECT($N$2),S$5,0)),IF(LEFT($E77,1)="N",3,0))</f>
        <v>35.765000000000001</v>
      </c>
      <c r="T77" s="362" cm="1">
        <f t="array" aca="1" ref="T77" ca="1">ROUND(IF($M77="Y",VLOOKUP($N77,INDIRECT($N$2),T$5,0)*INDIRECT($M$3),VLOOKUP($N77,INDIRECT($N$2),T$5,0)),IF(LEFT($E77,1)="N",3,0))</f>
        <v>37.554000000000002</v>
      </c>
      <c r="U77" s="362" cm="1">
        <f t="array" aca="1" ref="U77" ca="1">ROUND(IF($M77="Y",VLOOKUP($N77,INDIRECT($N$2),U$5,0)*INDIRECT($M$3),VLOOKUP($N77,INDIRECT($N$2),U$5,0)),IF(LEFT($E77,1)="N",3,0))</f>
        <v>39.432000000000002</v>
      </c>
      <c r="V77" s="398"/>
      <c r="W77" s="363" t="str">
        <f t="shared" si="61"/>
        <v>Y</v>
      </c>
      <c r="X77" s="313" t="str">
        <f t="shared" ref="X77:X107" si="75">N77</f>
        <v>05570C</v>
      </c>
      <c r="Y77" s="364" t="str">
        <f t="shared" si="60"/>
        <v>084</v>
      </c>
      <c r="Z77" s="313" t="str">
        <f t="shared" ref="Z77:Z107" si="76">P77</f>
        <v xml:space="preserve">Inspector Housing I </v>
      </c>
      <c r="AA77" s="365">
        <f t="shared" ca="1" si="70"/>
        <v>32.44</v>
      </c>
      <c r="AB77" s="365">
        <f t="shared" ca="1" si="71"/>
        <v>34.061</v>
      </c>
      <c r="AC77" s="365">
        <f t="shared" ca="1" si="72"/>
        <v>35.765000000000001</v>
      </c>
      <c r="AD77" s="365">
        <f t="shared" ca="1" si="73"/>
        <v>37.554000000000002</v>
      </c>
      <c r="AE77" s="365">
        <f t="shared" ca="1" si="74"/>
        <v>39.432000000000002</v>
      </c>
    </row>
    <row r="78" spans="1:31">
      <c r="A78" s="357" t="s">
        <v>194</v>
      </c>
      <c r="B78" s="407" t="s">
        <v>195</v>
      </c>
      <c r="C78" s="357">
        <v>8</v>
      </c>
      <c r="D78" s="358" t="s">
        <v>94</v>
      </c>
      <c r="E78" s="357" t="s">
        <v>43</v>
      </c>
      <c r="F78" s="357">
        <v>365</v>
      </c>
      <c r="G78" s="360">
        <f t="shared" ca="1" si="63"/>
        <v>36.545000000000002</v>
      </c>
      <c r="H78" s="360">
        <f t="shared" ca="1" si="64"/>
        <v>38.372</v>
      </c>
      <c r="I78" s="360">
        <f t="shared" ca="1" si="65"/>
        <v>40.290999999999997</v>
      </c>
      <c r="J78" s="360">
        <f t="shared" ca="1" si="66"/>
        <v>42.305</v>
      </c>
      <c r="K78" s="360">
        <f t="shared" ca="1" si="67"/>
        <v>44.423000000000002</v>
      </c>
      <c r="L78" s="437"/>
      <c r="M78" s="293" t="s">
        <v>588</v>
      </c>
      <c r="N78" s="289" t="str">
        <f t="shared" si="68"/>
        <v>05580C</v>
      </c>
      <c r="O78" s="361" t="str">
        <f t="shared" si="62"/>
        <v>099</v>
      </c>
      <c r="P78" s="290" t="str">
        <f t="shared" si="69"/>
        <v xml:space="preserve">Inspector Housing II </v>
      </c>
      <c r="Q78" s="362" cm="1">
        <f t="array" aca="1" ref="Q78" ca="1">ROUND(IF($M78="Y",VLOOKUP($N78,INDIRECT($N$2),Q$5,0)*INDIRECT($M$3),VLOOKUP($N78,INDIRECT($N$2),Q$5,0)),IF(LEFT($E78,1)="N",3,0))</f>
        <v>36.545000000000002</v>
      </c>
      <c r="R78" s="362" cm="1">
        <f t="array" aca="1" ref="R78" ca="1">ROUND(IF($M78="Y",VLOOKUP($N78,INDIRECT($N$2),R$5,0)*INDIRECT($M$3),VLOOKUP($N78,INDIRECT($N$2),R$5,0)),IF(LEFT($E78,1)="N",3,0))</f>
        <v>38.372</v>
      </c>
      <c r="S78" s="362" cm="1">
        <f t="array" aca="1" ref="S78" ca="1">ROUND(IF($M78="Y",VLOOKUP($N78,INDIRECT($N$2),S$5,0)*INDIRECT($M$3),VLOOKUP($N78,INDIRECT($N$2),S$5,0)),IF(LEFT($E78,1)="N",3,0))</f>
        <v>40.290999999999997</v>
      </c>
      <c r="T78" s="362" cm="1">
        <f t="array" aca="1" ref="T78" ca="1">ROUND(IF($M78="Y",VLOOKUP($N78,INDIRECT($N$2),T$5,0)*INDIRECT($M$3),VLOOKUP($N78,INDIRECT($N$2),T$5,0)),IF(LEFT($E78,1)="N",3,0))</f>
        <v>42.305</v>
      </c>
      <c r="U78" s="362" cm="1">
        <f t="array" aca="1" ref="U78" ca="1">ROUND(IF($M78="Y",VLOOKUP($N78,INDIRECT($N$2),U$5,0)*INDIRECT($M$3),VLOOKUP($N78,INDIRECT($N$2),U$5,0)),IF(LEFT($E78,1)="N",3,0))</f>
        <v>44.423000000000002</v>
      </c>
      <c r="V78" s="398"/>
      <c r="W78" s="363" t="str">
        <f t="shared" si="61"/>
        <v>Y</v>
      </c>
      <c r="X78" s="313" t="str">
        <f t="shared" si="75"/>
        <v>05580C</v>
      </c>
      <c r="Y78" s="364" t="str">
        <f t="shared" ref="Y78:Y108" si="77">O78</f>
        <v>099</v>
      </c>
      <c r="Z78" s="313" t="str">
        <f t="shared" si="76"/>
        <v xml:space="preserve">Inspector Housing II </v>
      </c>
      <c r="AA78" s="365">
        <f t="shared" ca="1" si="70"/>
        <v>36.545000000000002</v>
      </c>
      <c r="AB78" s="365">
        <f t="shared" ca="1" si="71"/>
        <v>38.372</v>
      </c>
      <c r="AC78" s="365">
        <f t="shared" ca="1" si="72"/>
        <v>40.290999999999997</v>
      </c>
      <c r="AD78" s="365">
        <f t="shared" ca="1" si="73"/>
        <v>42.305</v>
      </c>
      <c r="AE78" s="365">
        <f t="shared" ca="1" si="74"/>
        <v>44.423000000000002</v>
      </c>
    </row>
    <row r="79" spans="1:31">
      <c r="A79" s="357" t="s">
        <v>583</v>
      </c>
      <c r="B79" s="407" t="s">
        <v>582</v>
      </c>
      <c r="C79" s="357">
        <v>8</v>
      </c>
      <c r="D79" s="358" t="s">
        <v>580</v>
      </c>
      <c r="E79" s="357" t="s">
        <v>43</v>
      </c>
      <c r="F79" s="357">
        <v>388</v>
      </c>
      <c r="G79" s="360">
        <f t="shared" ca="1" si="63"/>
        <v>37.198</v>
      </c>
      <c r="H79" s="360">
        <f t="shared" ca="1" si="64"/>
        <v>39.057000000000002</v>
      </c>
      <c r="I79" s="360">
        <f t="shared" ca="1" si="65"/>
        <v>41.011000000000003</v>
      </c>
      <c r="J79" s="360">
        <f t="shared" ca="1" si="66"/>
        <v>43.061999999999998</v>
      </c>
      <c r="K79" s="360">
        <f t="shared" ca="1" si="67"/>
        <v>45.213000000000001</v>
      </c>
      <c r="L79" s="437"/>
      <c r="M79" s="293" t="s">
        <v>588</v>
      </c>
      <c r="N79" s="289" t="str">
        <f t="shared" si="68"/>
        <v>53025C</v>
      </c>
      <c r="O79" s="361" t="str">
        <f t="shared" si="62"/>
        <v>131</v>
      </c>
      <c r="P79" s="290" t="str">
        <f t="shared" si="69"/>
        <v>Inspector Housing II - SIG</v>
      </c>
      <c r="Q79" s="362" cm="1">
        <f t="array" aca="1" ref="Q79" ca="1">ROUND(IF($M79="Y",VLOOKUP($N79,INDIRECT($N$2),Q$5,0)*INDIRECT($M$3),VLOOKUP($N79,INDIRECT($N$2),Q$5,0)),IF(LEFT($E79,1)="N",3,0))</f>
        <v>37.198</v>
      </c>
      <c r="R79" s="362" cm="1">
        <f t="array" aca="1" ref="R79" ca="1">ROUND(IF($M79="Y",VLOOKUP($N79,INDIRECT($N$2),R$5,0)*INDIRECT($M$3),VLOOKUP($N79,INDIRECT($N$2),R$5,0)),IF(LEFT($E79,1)="N",3,0))</f>
        <v>39.057000000000002</v>
      </c>
      <c r="S79" s="362" cm="1">
        <f t="array" aca="1" ref="S79" ca="1">ROUND(IF($M79="Y",VLOOKUP($N79,INDIRECT($N$2),S$5,0)*INDIRECT($M$3),VLOOKUP($N79,INDIRECT($N$2),S$5,0)),IF(LEFT($E79,1)="N",3,0))</f>
        <v>41.011000000000003</v>
      </c>
      <c r="T79" s="362" cm="1">
        <f t="array" aca="1" ref="T79" ca="1">ROUND(IF($M79="Y",VLOOKUP($N79,INDIRECT($N$2),T$5,0)*INDIRECT($M$3),VLOOKUP($N79,INDIRECT($N$2),T$5,0)),IF(LEFT($E79,1)="N",3,0))</f>
        <v>43.061999999999998</v>
      </c>
      <c r="U79" s="362" cm="1">
        <f t="array" aca="1" ref="U79" ca="1">ROUND(IF($M79="Y",VLOOKUP($N79,INDIRECT($N$2),U$5,0)*INDIRECT($M$3),VLOOKUP($N79,INDIRECT($N$2),U$5,0)),IF(LEFT($E79,1)="N",3,0))</f>
        <v>45.213000000000001</v>
      </c>
      <c r="V79" s="398"/>
      <c r="W79" s="363" t="str">
        <f t="shared" si="61"/>
        <v>Y</v>
      </c>
      <c r="X79" s="313" t="str">
        <f t="shared" si="75"/>
        <v>53025C</v>
      </c>
      <c r="Y79" s="364" t="str">
        <f t="shared" si="77"/>
        <v>131</v>
      </c>
      <c r="Z79" s="313" t="str">
        <f t="shared" si="76"/>
        <v>Inspector Housing II - SIG</v>
      </c>
      <c r="AA79" s="365">
        <f t="shared" ca="1" si="70"/>
        <v>37.198</v>
      </c>
      <c r="AB79" s="365">
        <f t="shared" ca="1" si="71"/>
        <v>39.057000000000002</v>
      </c>
      <c r="AC79" s="365">
        <f t="shared" ca="1" si="72"/>
        <v>41.011000000000003</v>
      </c>
      <c r="AD79" s="365">
        <f t="shared" ca="1" si="73"/>
        <v>43.061999999999998</v>
      </c>
      <c r="AE79" s="365">
        <f t="shared" ca="1" si="74"/>
        <v>45.213000000000001</v>
      </c>
    </row>
    <row r="80" spans="1:31">
      <c r="A80" s="357" t="s">
        <v>196</v>
      </c>
      <c r="B80" s="407" t="s">
        <v>197</v>
      </c>
      <c r="C80" s="357">
        <v>8</v>
      </c>
      <c r="D80" s="358" t="s">
        <v>743</v>
      </c>
      <c r="E80" s="357" t="s">
        <v>43</v>
      </c>
      <c r="F80" s="357">
        <v>383</v>
      </c>
      <c r="G80" s="360">
        <f t="shared" ca="1" si="63"/>
        <v>37.198</v>
      </c>
      <c r="H80" s="360">
        <f t="shared" ca="1" si="64"/>
        <v>39.057000000000002</v>
      </c>
      <c r="I80" s="360">
        <f t="shared" ca="1" si="65"/>
        <v>41.011000000000003</v>
      </c>
      <c r="J80" s="360">
        <f t="shared" ca="1" si="66"/>
        <v>43.061999999999998</v>
      </c>
      <c r="K80" s="360">
        <f t="shared" ca="1" si="67"/>
        <v>45.213999999999999</v>
      </c>
      <c r="L80" s="437"/>
      <c r="M80" s="293" t="s">
        <v>588</v>
      </c>
      <c r="N80" s="289" t="str">
        <f t="shared" si="68"/>
        <v>05590C</v>
      </c>
      <c r="O80" s="361" t="str">
        <f t="shared" si="62"/>
        <v>209</v>
      </c>
      <c r="P80" s="290" t="str">
        <f t="shared" si="69"/>
        <v xml:space="preserve">Inspector License Cons Svcs </v>
      </c>
      <c r="Q80" s="362" cm="1">
        <f t="array" aca="1" ref="Q80" ca="1">ROUND(IF($M80="Y",VLOOKUP($N80,INDIRECT($N$2),Q$5,0)*INDIRECT($M$3),VLOOKUP($N80,INDIRECT($N$2),Q$5,0)),IF(LEFT($E80,1)="N",3,0))</f>
        <v>37.198</v>
      </c>
      <c r="R80" s="362" cm="1">
        <f t="array" aca="1" ref="R80" ca="1">ROUND(IF($M80="Y",VLOOKUP($N80,INDIRECT($N$2),R$5,0)*INDIRECT($M$3),VLOOKUP($N80,INDIRECT($N$2),R$5,0)),IF(LEFT($E80,1)="N",3,0))</f>
        <v>39.057000000000002</v>
      </c>
      <c r="S80" s="362" cm="1">
        <f t="array" aca="1" ref="S80" ca="1">ROUND(IF($M80="Y",VLOOKUP($N80,INDIRECT($N$2),S$5,0)*INDIRECT($M$3),VLOOKUP($N80,INDIRECT($N$2),S$5,0)),IF(LEFT($E80,1)="N",3,0))</f>
        <v>41.011000000000003</v>
      </c>
      <c r="T80" s="362" cm="1">
        <f t="array" aca="1" ref="T80" ca="1">ROUND(IF($M80="Y",VLOOKUP($N80,INDIRECT($N$2),T$5,0)*INDIRECT($M$3),VLOOKUP($N80,INDIRECT($N$2),T$5,0)),IF(LEFT($E80,1)="N",3,0))</f>
        <v>43.061999999999998</v>
      </c>
      <c r="U80" s="362" cm="1">
        <f t="array" aca="1" ref="U80" ca="1">ROUND(IF($M80="Y",VLOOKUP($N80,INDIRECT($N$2),U$5,0)*INDIRECT($M$3),VLOOKUP($N80,INDIRECT($N$2),U$5,0)),IF(LEFT($E80,1)="N",3,0))</f>
        <v>45.213999999999999</v>
      </c>
      <c r="V80" s="398"/>
      <c r="W80" s="363" t="str">
        <f t="shared" si="61"/>
        <v>Y</v>
      </c>
      <c r="X80" s="313" t="str">
        <f t="shared" si="75"/>
        <v>05590C</v>
      </c>
      <c r="Y80" s="364" t="str">
        <f t="shared" si="77"/>
        <v>209</v>
      </c>
      <c r="Z80" s="313" t="str">
        <f t="shared" si="76"/>
        <v xml:space="preserve">Inspector License Cons Svcs </v>
      </c>
      <c r="AA80" s="365">
        <f t="shared" ca="1" si="70"/>
        <v>37.198</v>
      </c>
      <c r="AB80" s="365">
        <f t="shared" ca="1" si="71"/>
        <v>39.057000000000002</v>
      </c>
      <c r="AC80" s="365">
        <f t="shared" ca="1" si="72"/>
        <v>41.011000000000003</v>
      </c>
      <c r="AD80" s="365">
        <f t="shared" ca="1" si="73"/>
        <v>43.061999999999998</v>
      </c>
      <c r="AE80" s="365">
        <f t="shared" ca="1" si="74"/>
        <v>45.213999999999999</v>
      </c>
    </row>
    <row r="81" spans="1:31">
      <c r="A81" s="357" t="s">
        <v>198</v>
      </c>
      <c r="B81" s="407" t="s">
        <v>199</v>
      </c>
      <c r="C81" s="357">
        <v>7</v>
      </c>
      <c r="D81" s="358" t="s">
        <v>742</v>
      </c>
      <c r="E81" s="357" t="s">
        <v>43</v>
      </c>
      <c r="F81" s="357">
        <v>338</v>
      </c>
      <c r="G81" s="360">
        <f t="shared" ca="1" si="63"/>
        <v>33.597000000000001</v>
      </c>
      <c r="H81" s="360">
        <f t="shared" ca="1" si="64"/>
        <v>35.280999999999999</v>
      </c>
      <c r="I81" s="360">
        <f t="shared" ca="1" si="65"/>
        <v>37.043999999999997</v>
      </c>
      <c r="J81" s="360">
        <f t="shared" ca="1" si="66"/>
        <v>38.896000000000001</v>
      </c>
      <c r="K81" s="360">
        <f t="shared" ca="1" si="67"/>
        <v>40.843000000000004</v>
      </c>
      <c r="L81" s="437"/>
      <c r="M81" s="293" t="s">
        <v>588</v>
      </c>
      <c r="N81" s="289" t="str">
        <f t="shared" si="68"/>
        <v>05665C</v>
      </c>
      <c r="O81" s="361" t="str">
        <f t="shared" si="62"/>
        <v>207</v>
      </c>
      <c r="P81" s="290" t="str">
        <f t="shared" si="69"/>
        <v xml:space="preserve">Inspector Utility Connections </v>
      </c>
      <c r="Q81" s="362" cm="1">
        <f t="array" aca="1" ref="Q81" ca="1">ROUND(IF($M81="Y",VLOOKUP($N81,INDIRECT($N$2),Q$5,0)*INDIRECT($M$3),VLOOKUP($N81,INDIRECT($N$2),Q$5,0)),IF(LEFT($E81,1)="N",3,0))</f>
        <v>33.597000000000001</v>
      </c>
      <c r="R81" s="362" cm="1">
        <f t="array" aca="1" ref="R81" ca="1">ROUND(IF($M81="Y",VLOOKUP($N81,INDIRECT($N$2),R$5,0)*INDIRECT($M$3),VLOOKUP($N81,INDIRECT($N$2),R$5,0)),IF(LEFT($E81,1)="N",3,0))</f>
        <v>35.280999999999999</v>
      </c>
      <c r="S81" s="362" cm="1">
        <f t="array" aca="1" ref="S81" ca="1">ROUND(IF($M81="Y",VLOOKUP($N81,INDIRECT($N$2),S$5,0)*INDIRECT($M$3),VLOOKUP($N81,INDIRECT($N$2),S$5,0)),IF(LEFT($E81,1)="N",3,0))</f>
        <v>37.043999999999997</v>
      </c>
      <c r="T81" s="362" cm="1">
        <f t="array" aca="1" ref="T81" ca="1">ROUND(IF($M81="Y",VLOOKUP($N81,INDIRECT($N$2),T$5,0)*INDIRECT($M$3),VLOOKUP($N81,INDIRECT($N$2),T$5,0)),IF(LEFT($E81,1)="N",3,0))</f>
        <v>38.896000000000001</v>
      </c>
      <c r="U81" s="362" cm="1">
        <f t="array" aca="1" ref="U81" ca="1">ROUND(IF($M81="Y",VLOOKUP($N81,INDIRECT($N$2),U$5,0)*INDIRECT($M$3),VLOOKUP($N81,INDIRECT($N$2),U$5,0)),IF(LEFT($E81,1)="N",3,0))</f>
        <v>40.843000000000004</v>
      </c>
      <c r="V81" s="398"/>
      <c r="W81" s="363" t="str">
        <f t="shared" si="61"/>
        <v>Y</v>
      </c>
      <c r="X81" s="313" t="str">
        <f t="shared" si="75"/>
        <v>05665C</v>
      </c>
      <c r="Y81" s="364" t="str">
        <f t="shared" si="77"/>
        <v>207</v>
      </c>
      <c r="Z81" s="313" t="str">
        <f t="shared" si="76"/>
        <v xml:space="preserve">Inspector Utility Connections </v>
      </c>
      <c r="AA81" s="365">
        <f t="shared" ca="1" si="70"/>
        <v>33.597000000000001</v>
      </c>
      <c r="AB81" s="365">
        <f t="shared" ca="1" si="71"/>
        <v>35.280999999999999</v>
      </c>
      <c r="AC81" s="365">
        <f t="shared" ca="1" si="72"/>
        <v>37.043999999999997</v>
      </c>
      <c r="AD81" s="365">
        <f t="shared" ca="1" si="73"/>
        <v>38.896000000000001</v>
      </c>
      <c r="AE81" s="365">
        <f t="shared" ca="1" si="74"/>
        <v>40.843000000000004</v>
      </c>
    </row>
    <row r="82" spans="1:31">
      <c r="A82" s="357" t="s">
        <v>200</v>
      </c>
      <c r="B82" s="407" t="s">
        <v>201</v>
      </c>
      <c r="C82" s="357">
        <v>8</v>
      </c>
      <c r="D82" s="358" t="s">
        <v>94</v>
      </c>
      <c r="E82" s="357" t="s">
        <v>43</v>
      </c>
      <c r="F82" s="357">
        <v>363</v>
      </c>
      <c r="G82" s="360">
        <f t="shared" ca="1" si="63"/>
        <v>36.545000000000002</v>
      </c>
      <c r="H82" s="360">
        <f t="shared" ca="1" si="64"/>
        <v>38.372</v>
      </c>
      <c r="I82" s="360">
        <f t="shared" ca="1" si="65"/>
        <v>40.290999999999997</v>
      </c>
      <c r="J82" s="360">
        <f t="shared" ca="1" si="66"/>
        <v>42.305</v>
      </c>
      <c r="K82" s="360">
        <f t="shared" ca="1" si="67"/>
        <v>44.423000000000002</v>
      </c>
      <c r="L82" s="437"/>
      <c r="M82" s="293" t="s">
        <v>588</v>
      </c>
      <c r="N82" s="289" t="str">
        <f t="shared" si="68"/>
        <v>05690C</v>
      </c>
      <c r="O82" s="361" t="str">
        <f t="shared" si="62"/>
        <v>099</v>
      </c>
      <c r="P82" s="290" t="str">
        <f t="shared" si="69"/>
        <v xml:space="preserve">Inspector Zoning II </v>
      </c>
      <c r="Q82" s="362" cm="1">
        <f t="array" aca="1" ref="Q82" ca="1">ROUND(IF($M82="Y",VLOOKUP($N82,INDIRECT($N$2),Q$5,0)*INDIRECT($M$3),VLOOKUP($N82,INDIRECT($N$2),Q$5,0)),IF(LEFT($E82,1)="N",3,0))</f>
        <v>36.545000000000002</v>
      </c>
      <c r="R82" s="362" cm="1">
        <f t="array" aca="1" ref="R82" ca="1">ROUND(IF($M82="Y",VLOOKUP($N82,INDIRECT($N$2),R$5,0)*INDIRECT($M$3),VLOOKUP($N82,INDIRECT($N$2),R$5,0)),IF(LEFT($E82,1)="N",3,0))</f>
        <v>38.372</v>
      </c>
      <c r="S82" s="362" cm="1">
        <f t="array" aca="1" ref="S82" ca="1">ROUND(IF($M82="Y",VLOOKUP($N82,INDIRECT($N$2),S$5,0)*INDIRECT($M$3),VLOOKUP($N82,INDIRECT($N$2),S$5,0)),IF(LEFT($E82,1)="N",3,0))</f>
        <v>40.290999999999997</v>
      </c>
      <c r="T82" s="362" cm="1">
        <f t="array" aca="1" ref="T82" ca="1">ROUND(IF($M82="Y",VLOOKUP($N82,INDIRECT($N$2),T$5,0)*INDIRECT($M$3),VLOOKUP($N82,INDIRECT($N$2),T$5,0)),IF(LEFT($E82,1)="N",3,0))</f>
        <v>42.305</v>
      </c>
      <c r="U82" s="362" cm="1">
        <f t="array" aca="1" ref="U82" ca="1">ROUND(IF($M82="Y",VLOOKUP($N82,INDIRECT($N$2),U$5,0)*INDIRECT($M$3),VLOOKUP($N82,INDIRECT($N$2),U$5,0)),IF(LEFT($E82,1)="N",3,0))</f>
        <v>44.423000000000002</v>
      </c>
      <c r="V82" s="398"/>
      <c r="W82" s="363" t="str">
        <f t="shared" ref="W82:W112" si="78">M82</f>
        <v>Y</v>
      </c>
      <c r="X82" s="313" t="str">
        <f t="shared" si="75"/>
        <v>05690C</v>
      </c>
      <c r="Y82" s="364" t="str">
        <f t="shared" si="77"/>
        <v>099</v>
      </c>
      <c r="Z82" s="313" t="str">
        <f t="shared" si="76"/>
        <v xml:space="preserve">Inspector Zoning II </v>
      </c>
      <c r="AA82" s="365">
        <f t="shared" ca="1" si="70"/>
        <v>36.545000000000002</v>
      </c>
      <c r="AB82" s="365">
        <f t="shared" ca="1" si="71"/>
        <v>38.372</v>
      </c>
      <c r="AC82" s="365">
        <f t="shared" ca="1" si="72"/>
        <v>40.290999999999997</v>
      </c>
      <c r="AD82" s="365">
        <f t="shared" ca="1" si="73"/>
        <v>42.305</v>
      </c>
      <c r="AE82" s="365">
        <f t="shared" ca="1" si="74"/>
        <v>44.423000000000002</v>
      </c>
    </row>
    <row r="83" spans="1:31">
      <c r="A83" s="357" t="s">
        <v>202</v>
      </c>
      <c r="B83" s="407" t="s">
        <v>203</v>
      </c>
      <c r="C83" s="357">
        <v>6</v>
      </c>
      <c r="D83" s="358" t="s">
        <v>705</v>
      </c>
      <c r="E83" s="357" t="s">
        <v>43</v>
      </c>
      <c r="F83" s="357">
        <v>288</v>
      </c>
      <c r="G83" s="360">
        <f t="shared" ca="1" si="63"/>
        <v>30.571000000000002</v>
      </c>
      <c r="H83" s="360">
        <f t="shared" ca="1" si="64"/>
        <v>32.094999999999999</v>
      </c>
      <c r="I83" s="360">
        <f t="shared" ca="1" si="65"/>
        <v>33.703000000000003</v>
      </c>
      <c r="J83" s="360">
        <f t="shared" ca="1" si="66"/>
        <v>35.387</v>
      </c>
      <c r="K83" s="360">
        <f t="shared" ca="1" si="67"/>
        <v>37.156999999999996</v>
      </c>
      <c r="L83" s="437"/>
      <c r="M83" s="293" t="s">
        <v>588</v>
      </c>
      <c r="N83" s="289" t="str">
        <f t="shared" si="68"/>
        <v>10084C</v>
      </c>
      <c r="O83" s="361" t="str">
        <f t="shared" si="62"/>
        <v>210</v>
      </c>
      <c r="P83" s="290" t="str">
        <f t="shared" si="69"/>
        <v>IT Deskside Support Technician I</v>
      </c>
      <c r="Q83" s="362" cm="1">
        <f t="array" aca="1" ref="Q83" ca="1">ROUND(IF($M83="Y",VLOOKUP($N83,INDIRECT($N$2),Q$5,0)*INDIRECT($M$3),VLOOKUP($N83,INDIRECT($N$2),Q$5,0)),IF(LEFT($E83,1)="N",3,0))</f>
        <v>30.571000000000002</v>
      </c>
      <c r="R83" s="362" cm="1">
        <f t="array" aca="1" ref="R83" ca="1">ROUND(IF($M83="Y",VLOOKUP($N83,INDIRECT($N$2),R$5,0)*INDIRECT($M$3),VLOOKUP($N83,INDIRECT($N$2),R$5,0)),IF(LEFT($E83,1)="N",3,0))</f>
        <v>32.094999999999999</v>
      </c>
      <c r="S83" s="362" cm="1">
        <f t="array" aca="1" ref="S83" ca="1">ROUND(IF($M83="Y",VLOOKUP($N83,INDIRECT($N$2),S$5,0)*INDIRECT($M$3),VLOOKUP($N83,INDIRECT($N$2),S$5,0)),IF(LEFT($E83,1)="N",3,0))</f>
        <v>33.703000000000003</v>
      </c>
      <c r="T83" s="362" cm="1">
        <f t="array" aca="1" ref="T83" ca="1">ROUND(IF($M83="Y",VLOOKUP($N83,INDIRECT($N$2),T$5,0)*INDIRECT($M$3),VLOOKUP($N83,INDIRECT($N$2),T$5,0)),IF(LEFT($E83,1)="N",3,0))</f>
        <v>35.387</v>
      </c>
      <c r="U83" s="362" cm="1">
        <f t="array" aca="1" ref="U83" ca="1">ROUND(IF($M83="Y",VLOOKUP($N83,INDIRECT($N$2),U$5,0)*INDIRECT($M$3),VLOOKUP($N83,INDIRECT($N$2),U$5,0)),IF(LEFT($E83,1)="N",3,0))</f>
        <v>37.156999999999996</v>
      </c>
      <c r="V83" s="398"/>
      <c r="W83" s="363" t="str">
        <f t="shared" si="78"/>
        <v>Y</v>
      </c>
      <c r="X83" s="313" t="str">
        <f t="shared" si="75"/>
        <v>10084C</v>
      </c>
      <c r="Y83" s="364" t="str">
        <f t="shared" si="77"/>
        <v>210</v>
      </c>
      <c r="Z83" s="313" t="str">
        <f t="shared" si="76"/>
        <v>IT Deskside Support Technician I</v>
      </c>
      <c r="AA83" s="365">
        <f t="shared" ca="1" si="70"/>
        <v>30.571000000000002</v>
      </c>
      <c r="AB83" s="365">
        <f t="shared" ca="1" si="71"/>
        <v>32.094999999999999</v>
      </c>
      <c r="AC83" s="365">
        <f t="shared" ca="1" si="72"/>
        <v>33.703000000000003</v>
      </c>
      <c r="AD83" s="365">
        <f t="shared" ca="1" si="73"/>
        <v>35.387</v>
      </c>
      <c r="AE83" s="365">
        <f t="shared" ca="1" si="74"/>
        <v>37.156999999999996</v>
      </c>
    </row>
    <row r="84" spans="1:31">
      <c r="A84" s="357" t="s">
        <v>204</v>
      </c>
      <c r="B84" s="407" t="s">
        <v>205</v>
      </c>
      <c r="C84" s="357">
        <v>7</v>
      </c>
      <c r="D84" s="358" t="s">
        <v>143</v>
      </c>
      <c r="E84" s="357" t="s">
        <v>43</v>
      </c>
      <c r="F84" s="357">
        <v>323</v>
      </c>
      <c r="G84" s="360">
        <f t="shared" ca="1" si="63"/>
        <v>32.904000000000003</v>
      </c>
      <c r="H84" s="360">
        <f t="shared" ca="1" si="64"/>
        <v>34.548999999999999</v>
      </c>
      <c r="I84" s="360">
        <f t="shared" ca="1" si="65"/>
        <v>36.277999999999999</v>
      </c>
      <c r="J84" s="360">
        <f t="shared" ca="1" si="66"/>
        <v>38.090000000000003</v>
      </c>
      <c r="K84" s="360">
        <f t="shared" ca="1" si="67"/>
        <v>39.996000000000002</v>
      </c>
      <c r="L84" s="437"/>
      <c r="M84" s="293" t="s">
        <v>588</v>
      </c>
      <c r="N84" s="289" t="str">
        <f t="shared" si="68"/>
        <v>10085C</v>
      </c>
      <c r="O84" s="361" t="str">
        <f t="shared" si="62"/>
        <v>150</v>
      </c>
      <c r="P84" s="290" t="str">
        <f t="shared" si="69"/>
        <v>IT Deskside Support Technician II</v>
      </c>
      <c r="Q84" s="362" cm="1">
        <f t="array" aca="1" ref="Q84" ca="1">ROUND(IF($M84="Y",VLOOKUP($N84,INDIRECT($N$2),Q$5,0)*INDIRECT($M$3),VLOOKUP($N84,INDIRECT($N$2),Q$5,0)),IF(LEFT($E84,1)="N",3,0))</f>
        <v>32.904000000000003</v>
      </c>
      <c r="R84" s="362" cm="1">
        <f t="array" aca="1" ref="R84" ca="1">ROUND(IF($M84="Y",VLOOKUP($N84,INDIRECT($N$2),R$5,0)*INDIRECT($M$3),VLOOKUP($N84,INDIRECT($N$2),R$5,0)),IF(LEFT($E84,1)="N",3,0))</f>
        <v>34.548999999999999</v>
      </c>
      <c r="S84" s="362" cm="1">
        <f t="array" aca="1" ref="S84" ca="1">ROUND(IF($M84="Y",VLOOKUP($N84,INDIRECT($N$2),S$5,0)*INDIRECT($M$3),VLOOKUP($N84,INDIRECT($N$2),S$5,0)),IF(LEFT($E84,1)="N",3,0))</f>
        <v>36.277999999999999</v>
      </c>
      <c r="T84" s="362" cm="1">
        <f t="array" aca="1" ref="T84" ca="1">ROUND(IF($M84="Y",VLOOKUP($N84,INDIRECT($N$2),T$5,0)*INDIRECT($M$3),VLOOKUP($N84,INDIRECT($N$2),T$5,0)),IF(LEFT($E84,1)="N",3,0))</f>
        <v>38.090000000000003</v>
      </c>
      <c r="U84" s="362" cm="1">
        <f t="array" aca="1" ref="U84" ca="1">ROUND(IF($M84="Y",VLOOKUP($N84,INDIRECT($N$2),U$5,0)*INDIRECT($M$3),VLOOKUP($N84,INDIRECT($N$2),U$5,0)),IF(LEFT($E84,1)="N",3,0))</f>
        <v>39.996000000000002</v>
      </c>
      <c r="V84" s="398"/>
      <c r="W84" s="363" t="str">
        <f t="shared" si="78"/>
        <v>Y</v>
      </c>
      <c r="X84" s="313" t="str">
        <f t="shared" si="75"/>
        <v>10085C</v>
      </c>
      <c r="Y84" s="364" t="str">
        <f t="shared" si="77"/>
        <v>150</v>
      </c>
      <c r="Z84" s="313" t="str">
        <f t="shared" si="76"/>
        <v>IT Deskside Support Technician II</v>
      </c>
      <c r="AA84" s="365">
        <f t="shared" ca="1" si="70"/>
        <v>32.904000000000003</v>
      </c>
      <c r="AB84" s="365">
        <f t="shared" ca="1" si="71"/>
        <v>34.548999999999999</v>
      </c>
      <c r="AC84" s="365">
        <f t="shared" ca="1" si="72"/>
        <v>36.277999999999999</v>
      </c>
      <c r="AD84" s="365">
        <f t="shared" ca="1" si="73"/>
        <v>38.090000000000003</v>
      </c>
      <c r="AE84" s="365">
        <f t="shared" ca="1" si="74"/>
        <v>39.996000000000002</v>
      </c>
    </row>
    <row r="85" spans="1:31">
      <c r="A85" s="357" t="s">
        <v>658</v>
      </c>
      <c r="B85" s="407" t="s">
        <v>564</v>
      </c>
      <c r="C85" s="357">
        <v>8</v>
      </c>
      <c r="D85" s="358" t="s">
        <v>565</v>
      </c>
      <c r="E85" s="357" t="s">
        <v>43</v>
      </c>
      <c r="F85" s="357">
        <v>366</v>
      </c>
      <c r="G85" s="360">
        <f t="shared" ca="1" si="63"/>
        <v>36.002000000000002</v>
      </c>
      <c r="H85" s="360">
        <f t="shared" ca="1" si="64"/>
        <v>37.799999999999997</v>
      </c>
      <c r="I85" s="360">
        <f t="shared" ca="1" si="65"/>
        <v>39.691000000000003</v>
      </c>
      <c r="J85" s="360">
        <f t="shared" ca="1" si="66"/>
        <v>41.673000000000002</v>
      </c>
      <c r="K85" s="360">
        <f t="shared" ca="1" si="67"/>
        <v>43.756999999999998</v>
      </c>
      <c r="L85" s="437"/>
      <c r="M85" s="293" t="s">
        <v>588</v>
      </c>
      <c r="N85" s="289" t="str">
        <f t="shared" si="68"/>
        <v>59416C</v>
      </c>
      <c r="O85" s="361" t="str">
        <f t="shared" si="62"/>
        <v>123</v>
      </c>
      <c r="P85" s="290" t="str">
        <f t="shared" si="69"/>
        <v>IT Deskside Support Technician III</v>
      </c>
      <c r="Q85" s="362" cm="1">
        <f t="array" aca="1" ref="Q85" ca="1">ROUND(IF($M85="Y",VLOOKUP($N85,INDIRECT($N$2),Q$5,0)*INDIRECT($M$3),VLOOKUP($N85,INDIRECT($N$2),Q$5,0)),IF(LEFT($E85,1)="N",3,0))</f>
        <v>36.002000000000002</v>
      </c>
      <c r="R85" s="362" cm="1">
        <f t="array" aca="1" ref="R85" ca="1">ROUND(IF($M85="Y",VLOOKUP($N85,INDIRECT($N$2),R$5,0)*INDIRECT($M$3),VLOOKUP($N85,INDIRECT($N$2),R$5,0)),IF(LEFT($E85,1)="N",3,0))</f>
        <v>37.799999999999997</v>
      </c>
      <c r="S85" s="362" cm="1">
        <f t="array" aca="1" ref="S85" ca="1">ROUND(IF($M85="Y",VLOOKUP($N85,INDIRECT($N$2),S$5,0)*INDIRECT($M$3),VLOOKUP($N85,INDIRECT($N$2),S$5,0)),IF(LEFT($E85,1)="N",3,0))</f>
        <v>39.691000000000003</v>
      </c>
      <c r="T85" s="362" cm="1">
        <f t="array" aca="1" ref="T85" ca="1">ROUND(IF($M85="Y",VLOOKUP($N85,INDIRECT($N$2),T$5,0)*INDIRECT($M$3),VLOOKUP($N85,INDIRECT($N$2),T$5,0)),IF(LEFT($E85,1)="N",3,0))</f>
        <v>41.673000000000002</v>
      </c>
      <c r="U85" s="362" cm="1">
        <f t="array" aca="1" ref="U85" ca="1">ROUND(IF($M85="Y",VLOOKUP($N85,INDIRECT($N$2),U$5,0)*INDIRECT($M$3),VLOOKUP($N85,INDIRECT($N$2),U$5,0)),IF(LEFT($E85,1)="N",3,0))</f>
        <v>43.756999999999998</v>
      </c>
      <c r="V85" s="398"/>
      <c r="W85" s="363" t="str">
        <f t="shared" si="78"/>
        <v>Y</v>
      </c>
      <c r="X85" s="313" t="str">
        <f t="shared" si="75"/>
        <v>59416C</v>
      </c>
      <c r="Y85" s="364" t="str">
        <f t="shared" si="77"/>
        <v>123</v>
      </c>
      <c r="Z85" s="313" t="str">
        <f t="shared" si="76"/>
        <v>IT Deskside Support Technician III</v>
      </c>
      <c r="AA85" s="365">
        <f t="shared" ca="1" si="70"/>
        <v>36.002000000000002</v>
      </c>
      <c r="AB85" s="365">
        <f t="shared" ca="1" si="71"/>
        <v>37.799999999999997</v>
      </c>
      <c r="AC85" s="365">
        <f t="shared" ca="1" si="72"/>
        <v>39.691000000000003</v>
      </c>
      <c r="AD85" s="365">
        <f t="shared" ca="1" si="73"/>
        <v>41.673000000000002</v>
      </c>
      <c r="AE85" s="365">
        <f t="shared" ca="1" si="74"/>
        <v>43.756999999999998</v>
      </c>
    </row>
    <row r="86" spans="1:31">
      <c r="A86" s="357" t="s">
        <v>474</v>
      </c>
      <c r="B86" s="407" t="s">
        <v>467</v>
      </c>
      <c r="C86" s="357">
        <v>7</v>
      </c>
      <c r="D86" s="358" t="s">
        <v>772</v>
      </c>
      <c r="E86" s="357" t="s">
        <v>43</v>
      </c>
      <c r="F86" s="357">
        <v>333</v>
      </c>
      <c r="G86" s="360">
        <f t="shared" ca="1" si="63"/>
        <v>33.598999999999997</v>
      </c>
      <c r="H86" s="360">
        <f t="shared" ca="1" si="64"/>
        <v>35.280999999999999</v>
      </c>
      <c r="I86" s="360">
        <f t="shared" ca="1" si="65"/>
        <v>37.043999999999997</v>
      </c>
      <c r="J86" s="360">
        <f t="shared" ca="1" si="66"/>
        <v>38.896000000000001</v>
      </c>
      <c r="K86" s="360">
        <f t="shared" ca="1" si="67"/>
        <v>40.843000000000004</v>
      </c>
      <c r="L86" s="437"/>
      <c r="M86" s="293" t="s">
        <v>588</v>
      </c>
      <c r="N86" s="289" t="str">
        <f t="shared" si="68"/>
        <v>52925C</v>
      </c>
      <c r="O86" s="361" t="str">
        <f t="shared" si="62"/>
        <v>122</v>
      </c>
      <c r="P86" s="290" t="str">
        <f t="shared" si="69"/>
        <v>IT Security Specialist I</v>
      </c>
      <c r="Q86" s="362" cm="1">
        <f t="array" aca="1" ref="Q86" ca="1">ROUND(IF($M86="Y",VLOOKUP($N86,INDIRECT($N$2),Q$5,0)*INDIRECT($M$3),VLOOKUP($N86,INDIRECT($N$2),Q$5,0)),IF(LEFT($E86,1)="N",3,0))</f>
        <v>33.598999999999997</v>
      </c>
      <c r="R86" s="362" cm="1">
        <f t="array" aca="1" ref="R86" ca="1">ROUND(IF($M86="Y",VLOOKUP($N86,INDIRECT($N$2),R$5,0)*INDIRECT($M$3),VLOOKUP($N86,INDIRECT($N$2),R$5,0)),IF(LEFT($E86,1)="N",3,0))</f>
        <v>35.280999999999999</v>
      </c>
      <c r="S86" s="362" cm="1">
        <f t="array" aca="1" ref="S86" ca="1">ROUND(IF($M86="Y",VLOOKUP($N86,INDIRECT($N$2),S$5,0)*INDIRECT($M$3),VLOOKUP($N86,INDIRECT($N$2),S$5,0)),IF(LEFT($E86,1)="N",3,0))</f>
        <v>37.043999999999997</v>
      </c>
      <c r="T86" s="362" cm="1">
        <f t="array" aca="1" ref="T86" ca="1">ROUND(IF($M86="Y",VLOOKUP($N86,INDIRECT($N$2),T$5,0)*INDIRECT($M$3),VLOOKUP($N86,INDIRECT($N$2),T$5,0)),IF(LEFT($E86,1)="N",3,0))</f>
        <v>38.896000000000001</v>
      </c>
      <c r="U86" s="362" cm="1">
        <f t="array" aca="1" ref="U86" ca="1">ROUND(IF($M86="Y",VLOOKUP($N86,INDIRECT($N$2),U$5,0)*INDIRECT($M$3),VLOOKUP($N86,INDIRECT($N$2),U$5,0)),IF(LEFT($E86,1)="N",3,0))</f>
        <v>40.843000000000004</v>
      </c>
      <c r="V86" s="398"/>
      <c r="W86" s="363" t="str">
        <f t="shared" si="78"/>
        <v>Y</v>
      </c>
      <c r="X86" s="313" t="str">
        <f t="shared" si="75"/>
        <v>52925C</v>
      </c>
      <c r="Y86" s="364" t="str">
        <f t="shared" si="77"/>
        <v>122</v>
      </c>
      <c r="Z86" s="313" t="str">
        <f t="shared" si="76"/>
        <v>IT Security Specialist I</v>
      </c>
      <c r="AA86" s="365">
        <f t="shared" ca="1" si="70"/>
        <v>33.598999999999997</v>
      </c>
      <c r="AB86" s="365">
        <f t="shared" ca="1" si="71"/>
        <v>35.280999999999999</v>
      </c>
      <c r="AC86" s="365">
        <f t="shared" ca="1" si="72"/>
        <v>37.043999999999997</v>
      </c>
      <c r="AD86" s="365">
        <f t="shared" ca="1" si="73"/>
        <v>38.896000000000001</v>
      </c>
      <c r="AE86" s="365">
        <f t="shared" ca="1" si="74"/>
        <v>40.843000000000004</v>
      </c>
    </row>
    <row r="87" spans="1:31">
      <c r="A87" s="357" t="s">
        <v>473</v>
      </c>
      <c r="B87" s="407" t="s">
        <v>468</v>
      </c>
      <c r="C87" s="357">
        <v>8</v>
      </c>
      <c r="D87" s="358" t="s">
        <v>565</v>
      </c>
      <c r="E87" s="357" t="s">
        <v>43</v>
      </c>
      <c r="F87" s="357">
        <v>363</v>
      </c>
      <c r="G87" s="360">
        <f t="shared" ca="1" si="63"/>
        <v>36.002000000000002</v>
      </c>
      <c r="H87" s="360">
        <f t="shared" ca="1" si="64"/>
        <v>37.799999999999997</v>
      </c>
      <c r="I87" s="360">
        <f t="shared" ca="1" si="65"/>
        <v>39.691000000000003</v>
      </c>
      <c r="J87" s="360">
        <f t="shared" ca="1" si="66"/>
        <v>41.673000000000002</v>
      </c>
      <c r="K87" s="360">
        <f t="shared" ca="1" si="67"/>
        <v>43.756999999999998</v>
      </c>
      <c r="L87" s="437"/>
      <c r="M87" s="293" t="s">
        <v>588</v>
      </c>
      <c r="N87" s="289" t="str">
        <f t="shared" si="68"/>
        <v>52926C</v>
      </c>
      <c r="O87" s="361" t="str">
        <f t="shared" si="62"/>
        <v>123</v>
      </c>
      <c r="P87" s="290" t="str">
        <f t="shared" si="69"/>
        <v>IT Security Specialist II</v>
      </c>
      <c r="Q87" s="362" cm="1">
        <f t="array" aca="1" ref="Q87" ca="1">ROUND(IF($M87="Y",VLOOKUP($N87,INDIRECT($N$2),Q$5,0)*INDIRECT($M$3),VLOOKUP($N87,INDIRECT($N$2),Q$5,0)),IF(LEFT($E87,1)="N",3,0))</f>
        <v>36.002000000000002</v>
      </c>
      <c r="R87" s="362" cm="1">
        <f t="array" aca="1" ref="R87" ca="1">ROUND(IF($M87="Y",VLOOKUP($N87,INDIRECT($N$2),R$5,0)*INDIRECT($M$3),VLOOKUP($N87,INDIRECT($N$2),R$5,0)),IF(LEFT($E87,1)="N",3,0))</f>
        <v>37.799999999999997</v>
      </c>
      <c r="S87" s="362" cm="1">
        <f t="array" aca="1" ref="S87" ca="1">ROUND(IF($M87="Y",VLOOKUP($N87,INDIRECT($N$2),S$5,0)*INDIRECT($M$3),VLOOKUP($N87,INDIRECT($N$2),S$5,0)),IF(LEFT($E87,1)="N",3,0))</f>
        <v>39.691000000000003</v>
      </c>
      <c r="T87" s="362" cm="1">
        <f t="array" aca="1" ref="T87" ca="1">ROUND(IF($M87="Y",VLOOKUP($N87,INDIRECT($N$2),T$5,0)*INDIRECT($M$3),VLOOKUP($N87,INDIRECT($N$2),T$5,0)),IF(LEFT($E87,1)="N",3,0))</f>
        <v>41.673000000000002</v>
      </c>
      <c r="U87" s="362" cm="1">
        <f t="array" aca="1" ref="U87" ca="1">ROUND(IF($M87="Y",VLOOKUP($N87,INDIRECT($N$2),U$5,0)*INDIRECT($M$3),VLOOKUP($N87,INDIRECT($N$2),U$5,0)),IF(LEFT($E87,1)="N",3,0))</f>
        <v>43.756999999999998</v>
      </c>
      <c r="V87" s="398"/>
      <c r="W87" s="363" t="str">
        <f t="shared" si="78"/>
        <v>Y</v>
      </c>
      <c r="X87" s="313" t="str">
        <f t="shared" si="75"/>
        <v>52926C</v>
      </c>
      <c r="Y87" s="364" t="str">
        <f t="shared" si="77"/>
        <v>123</v>
      </c>
      <c r="Z87" s="313" t="str">
        <f t="shared" si="76"/>
        <v>IT Security Specialist II</v>
      </c>
      <c r="AA87" s="365">
        <f t="shared" ca="1" si="70"/>
        <v>36.002000000000002</v>
      </c>
      <c r="AB87" s="365">
        <f t="shared" ca="1" si="71"/>
        <v>37.799999999999997</v>
      </c>
      <c r="AC87" s="365">
        <f t="shared" ca="1" si="72"/>
        <v>39.691000000000003</v>
      </c>
      <c r="AD87" s="365">
        <f t="shared" ca="1" si="73"/>
        <v>41.673000000000002</v>
      </c>
      <c r="AE87" s="365">
        <f t="shared" ca="1" si="74"/>
        <v>43.756999999999998</v>
      </c>
    </row>
    <row r="88" spans="1:31">
      <c r="A88" s="357" t="s">
        <v>206</v>
      </c>
      <c r="B88" s="407" t="s">
        <v>207</v>
      </c>
      <c r="C88" s="357">
        <v>5</v>
      </c>
      <c r="D88" s="358" t="s">
        <v>135</v>
      </c>
      <c r="E88" s="357" t="s">
        <v>43</v>
      </c>
      <c r="F88" s="357">
        <v>265</v>
      </c>
      <c r="G88" s="360">
        <f t="shared" ca="1" si="63"/>
        <v>27.692</v>
      </c>
      <c r="H88" s="360">
        <f t="shared" ca="1" si="64"/>
        <v>29.079000000000001</v>
      </c>
      <c r="I88" s="360">
        <f t="shared" ca="1" si="65"/>
        <v>30.530999999999999</v>
      </c>
      <c r="J88" s="360">
        <f t="shared" ca="1" si="66"/>
        <v>32.058</v>
      </c>
      <c r="K88" s="360">
        <f t="shared" ca="1" si="67"/>
        <v>33.661999999999999</v>
      </c>
      <c r="L88" s="437"/>
      <c r="M88" s="293" t="s">
        <v>588</v>
      </c>
      <c r="N88" s="289" t="str">
        <f t="shared" si="68"/>
        <v>10086C</v>
      </c>
      <c r="O88" s="361" t="str">
        <f t="shared" si="62"/>
        <v>130</v>
      </c>
      <c r="P88" s="290" t="str">
        <f t="shared" si="69"/>
        <v>IT Service Desk Agent I</v>
      </c>
      <c r="Q88" s="362" cm="1">
        <f t="array" aca="1" ref="Q88" ca="1">ROUND(IF($M88="Y",VLOOKUP($N88,INDIRECT($N$2),Q$5,0)*INDIRECT($M$3),VLOOKUP($N88,INDIRECT($N$2),Q$5,0)),IF(LEFT($E88,1)="N",3,0))</f>
        <v>27.692</v>
      </c>
      <c r="R88" s="362" cm="1">
        <f t="array" aca="1" ref="R88" ca="1">ROUND(IF($M88="Y",VLOOKUP($N88,INDIRECT($N$2),R$5,0)*INDIRECT($M$3),VLOOKUP($N88,INDIRECT($N$2),R$5,0)),IF(LEFT($E88,1)="N",3,0))</f>
        <v>29.079000000000001</v>
      </c>
      <c r="S88" s="362" cm="1">
        <f t="array" aca="1" ref="S88" ca="1">ROUND(IF($M88="Y",VLOOKUP($N88,INDIRECT($N$2),S$5,0)*INDIRECT($M$3),VLOOKUP($N88,INDIRECT($N$2),S$5,0)),IF(LEFT($E88,1)="N",3,0))</f>
        <v>30.530999999999999</v>
      </c>
      <c r="T88" s="362" cm="1">
        <f t="array" aca="1" ref="T88" ca="1">ROUND(IF($M88="Y",VLOOKUP($N88,INDIRECT($N$2),T$5,0)*INDIRECT($M$3),VLOOKUP($N88,INDIRECT($N$2),T$5,0)),IF(LEFT($E88,1)="N",3,0))</f>
        <v>32.058</v>
      </c>
      <c r="U88" s="362" cm="1">
        <f t="array" aca="1" ref="U88" ca="1">ROUND(IF($M88="Y",VLOOKUP($N88,INDIRECT($N$2),U$5,0)*INDIRECT($M$3),VLOOKUP($N88,INDIRECT($N$2),U$5,0)),IF(LEFT($E88,1)="N",3,0))</f>
        <v>33.661999999999999</v>
      </c>
      <c r="V88" s="398"/>
      <c r="W88" s="363" t="str">
        <f t="shared" si="78"/>
        <v>Y</v>
      </c>
      <c r="X88" s="313" t="str">
        <f t="shared" si="75"/>
        <v>10086C</v>
      </c>
      <c r="Y88" s="364" t="str">
        <f t="shared" si="77"/>
        <v>130</v>
      </c>
      <c r="Z88" s="313" t="str">
        <f t="shared" si="76"/>
        <v>IT Service Desk Agent I</v>
      </c>
      <c r="AA88" s="365">
        <f t="shared" ca="1" si="70"/>
        <v>27.692</v>
      </c>
      <c r="AB88" s="365">
        <f t="shared" ca="1" si="71"/>
        <v>29.079000000000001</v>
      </c>
      <c r="AC88" s="365">
        <f t="shared" ca="1" si="72"/>
        <v>30.530999999999999</v>
      </c>
      <c r="AD88" s="365">
        <f t="shared" ca="1" si="73"/>
        <v>32.058</v>
      </c>
      <c r="AE88" s="365">
        <f t="shared" ca="1" si="74"/>
        <v>33.661999999999999</v>
      </c>
    </row>
    <row r="89" spans="1:31">
      <c r="A89" s="357" t="s">
        <v>208</v>
      </c>
      <c r="B89" s="407" t="s">
        <v>209</v>
      </c>
      <c r="C89" s="357">
        <v>6</v>
      </c>
      <c r="D89" s="358" t="s">
        <v>705</v>
      </c>
      <c r="E89" s="357" t="s">
        <v>43</v>
      </c>
      <c r="F89" s="357">
        <v>300</v>
      </c>
      <c r="G89" s="360">
        <f t="shared" ca="1" si="63"/>
        <v>30.571000000000002</v>
      </c>
      <c r="H89" s="360">
        <f t="shared" ca="1" si="64"/>
        <v>32.094999999999999</v>
      </c>
      <c r="I89" s="360">
        <f t="shared" ca="1" si="65"/>
        <v>33.703000000000003</v>
      </c>
      <c r="J89" s="360">
        <f t="shared" ca="1" si="66"/>
        <v>35.387</v>
      </c>
      <c r="K89" s="360">
        <f t="shared" ca="1" si="67"/>
        <v>37.156999999999996</v>
      </c>
      <c r="L89" s="437"/>
      <c r="M89" s="293" t="s">
        <v>588</v>
      </c>
      <c r="N89" s="289" t="str">
        <f t="shared" si="68"/>
        <v>10087C</v>
      </c>
      <c r="O89" s="361" t="str">
        <f t="shared" si="62"/>
        <v>210</v>
      </c>
      <c r="P89" s="290" t="str">
        <f t="shared" si="69"/>
        <v>IT Service Desk Agent II</v>
      </c>
      <c r="Q89" s="362" cm="1">
        <f t="array" aca="1" ref="Q89" ca="1">ROUND(IF($M89="Y",VLOOKUP($N89,INDIRECT($N$2),Q$5,0)*INDIRECT($M$3),VLOOKUP($N89,INDIRECT($N$2),Q$5,0)),IF(LEFT($E89,1)="N",3,0))</f>
        <v>30.571000000000002</v>
      </c>
      <c r="R89" s="362" cm="1">
        <f t="array" aca="1" ref="R89" ca="1">ROUND(IF($M89="Y",VLOOKUP($N89,INDIRECT($N$2),R$5,0)*INDIRECT($M$3),VLOOKUP($N89,INDIRECT($N$2),R$5,0)),IF(LEFT($E89,1)="N",3,0))</f>
        <v>32.094999999999999</v>
      </c>
      <c r="S89" s="362" cm="1">
        <f t="array" aca="1" ref="S89" ca="1">ROUND(IF($M89="Y",VLOOKUP($N89,INDIRECT($N$2),S$5,0)*INDIRECT($M$3),VLOOKUP($N89,INDIRECT($N$2),S$5,0)),IF(LEFT($E89,1)="N",3,0))</f>
        <v>33.703000000000003</v>
      </c>
      <c r="T89" s="362" cm="1">
        <f t="array" aca="1" ref="T89" ca="1">ROUND(IF($M89="Y",VLOOKUP($N89,INDIRECT($N$2),T$5,0)*INDIRECT($M$3),VLOOKUP($N89,INDIRECT($N$2),T$5,0)),IF(LEFT($E89,1)="N",3,0))</f>
        <v>35.387</v>
      </c>
      <c r="U89" s="362" cm="1">
        <f t="array" aca="1" ref="U89" ca="1">ROUND(IF($M89="Y",VLOOKUP($N89,INDIRECT($N$2),U$5,0)*INDIRECT($M$3),VLOOKUP($N89,INDIRECT($N$2),U$5,0)),IF(LEFT($E89,1)="N",3,0))</f>
        <v>37.156999999999996</v>
      </c>
      <c r="V89" s="398"/>
      <c r="W89" s="363" t="str">
        <f t="shared" si="78"/>
        <v>Y</v>
      </c>
      <c r="X89" s="313" t="str">
        <f t="shared" si="75"/>
        <v>10087C</v>
      </c>
      <c r="Y89" s="364" t="str">
        <f t="shared" si="77"/>
        <v>210</v>
      </c>
      <c r="Z89" s="313" t="str">
        <f t="shared" si="76"/>
        <v>IT Service Desk Agent II</v>
      </c>
      <c r="AA89" s="365">
        <f t="shared" ca="1" si="70"/>
        <v>30.571000000000002</v>
      </c>
      <c r="AB89" s="365">
        <f t="shared" ca="1" si="71"/>
        <v>32.094999999999999</v>
      </c>
      <c r="AC89" s="365">
        <f t="shared" ca="1" si="72"/>
        <v>33.703000000000003</v>
      </c>
      <c r="AD89" s="365">
        <f t="shared" ca="1" si="73"/>
        <v>35.387</v>
      </c>
      <c r="AE89" s="365">
        <f t="shared" ca="1" si="74"/>
        <v>37.156999999999996</v>
      </c>
    </row>
    <row r="90" spans="1:31">
      <c r="A90" s="357" t="s">
        <v>212</v>
      </c>
      <c r="B90" s="407" t="s">
        <v>214</v>
      </c>
      <c r="C90" s="357">
        <v>5</v>
      </c>
      <c r="D90" s="358" t="s">
        <v>213</v>
      </c>
      <c r="E90" s="357" t="s">
        <v>43</v>
      </c>
      <c r="F90" s="357">
        <v>235</v>
      </c>
      <c r="G90" s="360">
        <f t="shared" ca="1" si="63"/>
        <v>27.544</v>
      </c>
      <c r="H90" s="360">
        <f t="shared" ca="1" si="64"/>
        <v>28.922000000000001</v>
      </c>
      <c r="I90" s="360">
        <f t="shared" ca="1" si="65"/>
        <v>30.367999999999999</v>
      </c>
      <c r="J90" s="360">
        <f t="shared" ca="1" si="66"/>
        <v>31.885999999999999</v>
      </c>
      <c r="K90" s="360">
        <f t="shared" ca="1" si="67"/>
        <v>33.481999999999999</v>
      </c>
      <c r="L90" s="437"/>
      <c r="M90" s="293" t="s">
        <v>588</v>
      </c>
      <c r="N90" s="289" t="str">
        <f t="shared" si="68"/>
        <v>05920C</v>
      </c>
      <c r="O90" s="361" t="str">
        <f t="shared" si="62"/>
        <v>073</v>
      </c>
      <c r="P90" s="290" t="str">
        <f t="shared" si="69"/>
        <v xml:space="preserve">Laboratory Technician </v>
      </c>
      <c r="Q90" s="362" cm="1">
        <f t="array" aca="1" ref="Q90" ca="1">ROUND(IF($M90="Y",VLOOKUP($N90,INDIRECT($N$2),Q$5,0)*INDIRECT($M$3),VLOOKUP($N90,INDIRECT($N$2),Q$5,0)),IF(LEFT($E90,1)="N",3,0))</f>
        <v>27.544</v>
      </c>
      <c r="R90" s="362" cm="1">
        <f t="array" aca="1" ref="R90" ca="1">ROUND(IF($M90="Y",VLOOKUP($N90,INDIRECT($N$2),R$5,0)*INDIRECT($M$3),VLOOKUP($N90,INDIRECT($N$2),R$5,0)),IF(LEFT($E90,1)="N",3,0))</f>
        <v>28.922000000000001</v>
      </c>
      <c r="S90" s="362" cm="1">
        <f t="array" aca="1" ref="S90" ca="1">ROUND(IF($M90="Y",VLOOKUP($N90,INDIRECT($N$2),S$5,0)*INDIRECT($M$3),VLOOKUP($N90,INDIRECT($N$2),S$5,0)),IF(LEFT($E90,1)="N",3,0))</f>
        <v>30.367999999999999</v>
      </c>
      <c r="T90" s="362" cm="1">
        <f t="array" aca="1" ref="T90" ca="1">ROUND(IF($M90="Y",VLOOKUP($N90,INDIRECT($N$2),T$5,0)*INDIRECT($M$3),VLOOKUP($N90,INDIRECT($N$2),T$5,0)),IF(LEFT($E90,1)="N",3,0))</f>
        <v>31.885999999999999</v>
      </c>
      <c r="U90" s="362" cm="1">
        <f t="array" aca="1" ref="U90" ca="1">ROUND(IF($M90="Y",VLOOKUP($N90,INDIRECT($N$2),U$5,0)*INDIRECT($M$3),VLOOKUP($N90,INDIRECT($N$2),U$5,0)),IF(LEFT($E90,1)="N",3,0))</f>
        <v>33.481999999999999</v>
      </c>
      <c r="V90" s="398"/>
      <c r="W90" s="363" t="str">
        <f t="shared" si="78"/>
        <v>Y</v>
      </c>
      <c r="X90" s="313" t="str">
        <f t="shared" si="75"/>
        <v>05920C</v>
      </c>
      <c r="Y90" s="364" t="str">
        <f t="shared" si="77"/>
        <v>073</v>
      </c>
      <c r="Z90" s="313" t="str">
        <f t="shared" si="76"/>
        <v xml:space="preserve">Laboratory Technician </v>
      </c>
      <c r="AA90" s="365">
        <f t="shared" ca="1" si="70"/>
        <v>27.544</v>
      </c>
      <c r="AB90" s="365">
        <f t="shared" ca="1" si="71"/>
        <v>28.922000000000001</v>
      </c>
      <c r="AC90" s="365">
        <f t="shared" ca="1" si="72"/>
        <v>30.367999999999999</v>
      </c>
      <c r="AD90" s="365">
        <f t="shared" ca="1" si="73"/>
        <v>31.885999999999999</v>
      </c>
      <c r="AE90" s="365">
        <f t="shared" ca="1" si="74"/>
        <v>33.481999999999999</v>
      </c>
    </row>
    <row r="91" spans="1:31">
      <c r="A91" s="357" t="s">
        <v>215</v>
      </c>
      <c r="B91" s="407" t="s">
        <v>216</v>
      </c>
      <c r="C91" s="357">
        <v>7</v>
      </c>
      <c r="D91" s="358" t="s">
        <v>66</v>
      </c>
      <c r="E91" s="357" t="s">
        <v>43</v>
      </c>
      <c r="F91" s="357">
        <v>330</v>
      </c>
      <c r="G91" s="360">
        <f t="shared" ca="1" si="63"/>
        <v>32.44</v>
      </c>
      <c r="H91" s="360">
        <f t="shared" ca="1" si="64"/>
        <v>34.061</v>
      </c>
      <c r="I91" s="360">
        <f t="shared" ca="1" si="65"/>
        <v>35.765000000000001</v>
      </c>
      <c r="J91" s="360">
        <f t="shared" ca="1" si="66"/>
        <v>37.554000000000002</v>
      </c>
      <c r="K91" s="360">
        <f t="shared" ca="1" si="67"/>
        <v>39.430999999999997</v>
      </c>
      <c r="L91" s="437"/>
      <c r="M91" s="293" t="s">
        <v>588</v>
      </c>
      <c r="N91" s="289" t="str">
        <f t="shared" si="68"/>
        <v>05952C</v>
      </c>
      <c r="O91" s="361" t="str">
        <f t="shared" si="62"/>
        <v>064</v>
      </c>
      <c r="P91" s="290" t="str">
        <f t="shared" si="69"/>
        <v>Lead Code Compliance Specialist -Traffic</v>
      </c>
      <c r="Q91" s="362" cm="1">
        <f t="array" aca="1" ref="Q91" ca="1">ROUND(IF($M91="Y",VLOOKUP($N91,INDIRECT($N$2),Q$5,0)*INDIRECT($M$3),VLOOKUP($N91,INDIRECT($N$2),Q$5,0)),IF(LEFT($E91,1)="N",3,0))</f>
        <v>32.44</v>
      </c>
      <c r="R91" s="362" cm="1">
        <f t="array" aca="1" ref="R91" ca="1">ROUND(IF($M91="Y",VLOOKUP($N91,INDIRECT($N$2),R$5,0)*INDIRECT($M$3),VLOOKUP($N91,INDIRECT($N$2),R$5,0)),IF(LEFT($E91,1)="N",3,0))</f>
        <v>34.061</v>
      </c>
      <c r="S91" s="362" cm="1">
        <f t="array" aca="1" ref="S91" ca="1">ROUND(IF($M91="Y",VLOOKUP($N91,INDIRECT($N$2),S$5,0)*INDIRECT($M$3),VLOOKUP($N91,INDIRECT($N$2),S$5,0)),IF(LEFT($E91,1)="N",3,0))</f>
        <v>35.765000000000001</v>
      </c>
      <c r="T91" s="362" cm="1">
        <f t="array" aca="1" ref="T91" ca="1">ROUND(IF($M91="Y",VLOOKUP($N91,INDIRECT($N$2),T$5,0)*INDIRECT($M$3),VLOOKUP($N91,INDIRECT($N$2),T$5,0)),IF(LEFT($E91,1)="N",3,0))</f>
        <v>37.554000000000002</v>
      </c>
      <c r="U91" s="362" cm="1">
        <f t="array" aca="1" ref="U91" ca="1">ROUND(IF($M91="Y",VLOOKUP($N91,INDIRECT($N$2),U$5,0)*INDIRECT($M$3),VLOOKUP($N91,INDIRECT($N$2),U$5,0)),IF(LEFT($E91,1)="N",3,0))</f>
        <v>39.430999999999997</v>
      </c>
      <c r="V91" s="398"/>
      <c r="W91" s="363" t="str">
        <f t="shared" si="78"/>
        <v>Y</v>
      </c>
      <c r="X91" s="313" t="str">
        <f t="shared" si="75"/>
        <v>05952C</v>
      </c>
      <c r="Y91" s="364" t="str">
        <f t="shared" si="77"/>
        <v>064</v>
      </c>
      <c r="Z91" s="313" t="str">
        <f t="shared" si="76"/>
        <v>Lead Code Compliance Specialist -Traffic</v>
      </c>
      <c r="AA91" s="365">
        <f t="shared" ca="1" si="70"/>
        <v>32.44</v>
      </c>
      <c r="AB91" s="365">
        <f t="shared" ca="1" si="71"/>
        <v>34.061</v>
      </c>
      <c r="AC91" s="365">
        <f t="shared" ca="1" si="72"/>
        <v>35.765000000000001</v>
      </c>
      <c r="AD91" s="365">
        <f t="shared" ca="1" si="73"/>
        <v>37.554000000000002</v>
      </c>
      <c r="AE91" s="365">
        <f t="shared" ca="1" si="74"/>
        <v>39.430999999999997</v>
      </c>
    </row>
    <row r="92" spans="1:31">
      <c r="A92" s="357" t="s">
        <v>217</v>
      </c>
      <c r="B92" s="407" t="s">
        <v>219</v>
      </c>
      <c r="C92" s="357">
        <v>9</v>
      </c>
      <c r="D92" s="358" t="s">
        <v>218</v>
      </c>
      <c r="E92" s="357" t="s">
        <v>43</v>
      </c>
      <c r="F92" s="357">
        <v>410</v>
      </c>
      <c r="G92" s="360">
        <f t="shared" ca="1" si="63"/>
        <v>40.085999999999999</v>
      </c>
      <c r="H92" s="360">
        <f t="shared" ca="1" si="64"/>
        <v>42.09</v>
      </c>
      <c r="I92" s="360">
        <f t="shared" ca="1" si="65"/>
        <v>44.195</v>
      </c>
      <c r="J92" s="360">
        <f t="shared" ca="1" si="66"/>
        <v>46.402999999999999</v>
      </c>
      <c r="K92" s="360">
        <f t="shared" ca="1" si="67"/>
        <v>48.725999999999999</v>
      </c>
      <c r="L92" s="437"/>
      <c r="M92" s="293" t="s">
        <v>588</v>
      </c>
      <c r="N92" s="289" t="str">
        <f t="shared" si="68"/>
        <v>05985C</v>
      </c>
      <c r="O92" s="361" t="str">
        <f t="shared" si="62"/>
        <v>101</v>
      </c>
      <c r="P92" s="290" t="str">
        <f t="shared" si="69"/>
        <v xml:space="preserve">Lead Inspector Housing </v>
      </c>
      <c r="Q92" s="362" cm="1">
        <f t="array" aca="1" ref="Q92" ca="1">ROUND(IF($M92="Y",VLOOKUP($N92,INDIRECT($N$2),Q$5,0)*INDIRECT($M$3),VLOOKUP($N92,INDIRECT($N$2),Q$5,0)),IF(LEFT($E92,1)="N",3,0))</f>
        <v>40.085999999999999</v>
      </c>
      <c r="R92" s="362" cm="1">
        <f t="array" aca="1" ref="R92" ca="1">ROUND(IF($M92="Y",VLOOKUP($N92,INDIRECT($N$2),R$5,0)*INDIRECT($M$3),VLOOKUP($N92,INDIRECT($N$2),R$5,0)),IF(LEFT($E92,1)="N",3,0))</f>
        <v>42.09</v>
      </c>
      <c r="S92" s="362" cm="1">
        <f t="array" aca="1" ref="S92" ca="1">ROUND(IF($M92="Y",VLOOKUP($N92,INDIRECT($N$2),S$5,0)*INDIRECT($M$3),VLOOKUP($N92,INDIRECT($N$2),S$5,0)),IF(LEFT($E92,1)="N",3,0))</f>
        <v>44.195</v>
      </c>
      <c r="T92" s="362" cm="1">
        <f t="array" aca="1" ref="T92" ca="1">ROUND(IF($M92="Y",VLOOKUP($N92,INDIRECT($N$2),T$5,0)*INDIRECT($M$3),VLOOKUP($N92,INDIRECT($N$2),T$5,0)),IF(LEFT($E92,1)="N",3,0))</f>
        <v>46.402999999999999</v>
      </c>
      <c r="U92" s="362" cm="1">
        <f t="array" aca="1" ref="U92" ca="1">ROUND(IF($M92="Y",VLOOKUP($N92,INDIRECT($N$2),U$5,0)*INDIRECT($M$3),VLOOKUP($N92,INDIRECT($N$2),U$5,0)),IF(LEFT($E92,1)="N",3,0))</f>
        <v>48.725999999999999</v>
      </c>
      <c r="V92" s="398"/>
      <c r="W92" s="363" t="str">
        <f t="shared" si="78"/>
        <v>Y</v>
      </c>
      <c r="X92" s="313" t="str">
        <f t="shared" si="75"/>
        <v>05985C</v>
      </c>
      <c r="Y92" s="364" t="str">
        <f t="shared" si="77"/>
        <v>101</v>
      </c>
      <c r="Z92" s="313" t="str">
        <f t="shared" si="76"/>
        <v xml:space="preserve">Lead Inspector Housing </v>
      </c>
      <c r="AA92" s="365">
        <f t="shared" ca="1" si="70"/>
        <v>40.085999999999999</v>
      </c>
      <c r="AB92" s="365">
        <f t="shared" ca="1" si="71"/>
        <v>42.09</v>
      </c>
      <c r="AC92" s="365">
        <f t="shared" ca="1" si="72"/>
        <v>44.195</v>
      </c>
      <c r="AD92" s="365">
        <f t="shared" ca="1" si="73"/>
        <v>46.402999999999999</v>
      </c>
      <c r="AE92" s="365">
        <f t="shared" ca="1" si="74"/>
        <v>48.725999999999999</v>
      </c>
    </row>
    <row r="93" spans="1:31">
      <c r="A93" s="357" t="s">
        <v>220</v>
      </c>
      <c r="B93" s="407" t="s">
        <v>453</v>
      </c>
      <c r="C93" s="357">
        <v>9</v>
      </c>
      <c r="D93" s="358" t="s">
        <v>218</v>
      </c>
      <c r="E93" s="357" t="s">
        <v>43</v>
      </c>
      <c r="F93" s="357">
        <v>415</v>
      </c>
      <c r="G93" s="360">
        <f t="shared" ca="1" si="63"/>
        <v>40.085999999999999</v>
      </c>
      <c r="H93" s="360">
        <f t="shared" ca="1" si="64"/>
        <v>42.09</v>
      </c>
      <c r="I93" s="360">
        <f t="shared" ca="1" si="65"/>
        <v>44.195</v>
      </c>
      <c r="J93" s="360">
        <f t="shared" ca="1" si="66"/>
        <v>46.402999999999999</v>
      </c>
      <c r="K93" s="360">
        <f t="shared" ca="1" si="67"/>
        <v>48.725999999999999</v>
      </c>
      <c r="L93" s="437"/>
      <c r="M93" s="293" t="s">
        <v>588</v>
      </c>
      <c r="N93" s="289" t="str">
        <f t="shared" si="68"/>
        <v>05995C</v>
      </c>
      <c r="O93" s="361" t="str">
        <f t="shared" si="62"/>
        <v>101</v>
      </c>
      <c r="P93" s="290" t="str">
        <f t="shared" si="69"/>
        <v>Lead Inspector Licenses &amp; Con Services</v>
      </c>
      <c r="Q93" s="362" cm="1">
        <f t="array" aca="1" ref="Q93" ca="1">ROUND(IF($M93="Y",VLOOKUP($N93,INDIRECT($N$2),Q$5,0)*INDIRECT($M$3),VLOOKUP($N93,INDIRECT($N$2),Q$5,0)),IF(LEFT($E93,1)="N",3,0))</f>
        <v>40.085999999999999</v>
      </c>
      <c r="R93" s="362" cm="1">
        <f t="array" aca="1" ref="R93" ca="1">ROUND(IF($M93="Y",VLOOKUP($N93,INDIRECT($N$2),R$5,0)*INDIRECT($M$3),VLOOKUP($N93,INDIRECT($N$2),R$5,0)),IF(LEFT($E93,1)="N",3,0))</f>
        <v>42.09</v>
      </c>
      <c r="S93" s="362" cm="1">
        <f t="array" aca="1" ref="S93" ca="1">ROUND(IF($M93="Y",VLOOKUP($N93,INDIRECT($N$2),S$5,0)*INDIRECT($M$3),VLOOKUP($N93,INDIRECT($N$2),S$5,0)),IF(LEFT($E93,1)="N",3,0))</f>
        <v>44.195</v>
      </c>
      <c r="T93" s="362" cm="1">
        <f t="array" aca="1" ref="T93" ca="1">ROUND(IF($M93="Y",VLOOKUP($N93,INDIRECT($N$2),T$5,0)*INDIRECT($M$3),VLOOKUP($N93,INDIRECT($N$2),T$5,0)),IF(LEFT($E93,1)="N",3,0))</f>
        <v>46.402999999999999</v>
      </c>
      <c r="U93" s="362" cm="1">
        <f t="array" aca="1" ref="U93" ca="1">ROUND(IF($M93="Y",VLOOKUP($N93,INDIRECT($N$2),U$5,0)*INDIRECT($M$3),VLOOKUP($N93,INDIRECT($N$2),U$5,0)),IF(LEFT($E93,1)="N",3,0))</f>
        <v>48.725999999999999</v>
      </c>
      <c r="V93" s="398"/>
      <c r="W93" s="363" t="str">
        <f t="shared" si="78"/>
        <v>Y</v>
      </c>
      <c r="X93" s="313" t="str">
        <f t="shared" si="75"/>
        <v>05995C</v>
      </c>
      <c r="Y93" s="364" t="str">
        <f t="shared" si="77"/>
        <v>101</v>
      </c>
      <c r="Z93" s="313" t="str">
        <f t="shared" si="76"/>
        <v>Lead Inspector Licenses &amp; Con Services</v>
      </c>
      <c r="AA93" s="365">
        <f t="shared" ca="1" si="70"/>
        <v>40.085999999999999</v>
      </c>
      <c r="AB93" s="365">
        <f t="shared" ca="1" si="71"/>
        <v>42.09</v>
      </c>
      <c r="AC93" s="365">
        <f t="shared" ca="1" si="72"/>
        <v>44.195</v>
      </c>
      <c r="AD93" s="365">
        <f t="shared" ca="1" si="73"/>
        <v>46.402999999999999</v>
      </c>
      <c r="AE93" s="365">
        <f t="shared" ca="1" si="74"/>
        <v>48.725999999999999</v>
      </c>
    </row>
    <row r="94" spans="1:31">
      <c r="A94" s="357" t="s">
        <v>222</v>
      </c>
      <c r="B94" s="407" t="s">
        <v>455</v>
      </c>
      <c r="C94" s="357">
        <v>9</v>
      </c>
      <c r="D94" s="358" t="s">
        <v>218</v>
      </c>
      <c r="E94" s="357" t="s">
        <v>43</v>
      </c>
      <c r="F94" s="357">
        <v>410</v>
      </c>
      <c r="G94" s="360">
        <f t="shared" ca="1" si="63"/>
        <v>40.085999999999999</v>
      </c>
      <c r="H94" s="360">
        <f t="shared" ca="1" si="64"/>
        <v>42.09</v>
      </c>
      <c r="I94" s="360">
        <f t="shared" ca="1" si="65"/>
        <v>44.195</v>
      </c>
      <c r="J94" s="360">
        <f t="shared" ca="1" si="66"/>
        <v>46.402999999999999</v>
      </c>
      <c r="K94" s="360">
        <f t="shared" ca="1" si="67"/>
        <v>48.725999999999999</v>
      </c>
      <c r="L94" s="437"/>
      <c r="M94" s="293" t="s">
        <v>588</v>
      </c>
      <c r="N94" s="289" t="str">
        <f t="shared" si="68"/>
        <v>06005C</v>
      </c>
      <c r="O94" s="361" t="str">
        <f t="shared" ref="O94:O125" si="79">D94</f>
        <v>101</v>
      </c>
      <c r="P94" s="290" t="str">
        <f t="shared" si="69"/>
        <v>Lead Inspector Problem Properties</v>
      </c>
      <c r="Q94" s="362" cm="1">
        <f t="array" aca="1" ref="Q94" ca="1">ROUND(IF($M94="Y",VLOOKUP($N94,INDIRECT($N$2),Q$5,0)*INDIRECT($M$3),VLOOKUP($N94,INDIRECT($N$2),Q$5,0)),IF(LEFT($E94,1)="N",3,0))</f>
        <v>40.085999999999999</v>
      </c>
      <c r="R94" s="362" cm="1">
        <f t="array" aca="1" ref="R94" ca="1">ROUND(IF($M94="Y",VLOOKUP($N94,INDIRECT($N$2),R$5,0)*INDIRECT($M$3),VLOOKUP($N94,INDIRECT($N$2),R$5,0)),IF(LEFT($E94,1)="N",3,0))</f>
        <v>42.09</v>
      </c>
      <c r="S94" s="362" cm="1">
        <f t="array" aca="1" ref="S94" ca="1">ROUND(IF($M94="Y",VLOOKUP($N94,INDIRECT($N$2),S$5,0)*INDIRECT($M$3),VLOOKUP($N94,INDIRECT($N$2),S$5,0)),IF(LEFT($E94,1)="N",3,0))</f>
        <v>44.195</v>
      </c>
      <c r="T94" s="362" cm="1">
        <f t="array" aca="1" ref="T94" ca="1">ROUND(IF($M94="Y",VLOOKUP($N94,INDIRECT($N$2),T$5,0)*INDIRECT($M$3),VLOOKUP($N94,INDIRECT($N$2),T$5,0)),IF(LEFT($E94,1)="N",3,0))</f>
        <v>46.402999999999999</v>
      </c>
      <c r="U94" s="362" cm="1">
        <f t="array" aca="1" ref="U94" ca="1">ROUND(IF($M94="Y",VLOOKUP($N94,INDIRECT($N$2),U$5,0)*INDIRECT($M$3),VLOOKUP($N94,INDIRECT($N$2),U$5,0)),IF(LEFT($E94,1)="N",3,0))</f>
        <v>48.725999999999999</v>
      </c>
      <c r="V94" s="398"/>
      <c r="W94" s="363" t="str">
        <f t="shared" si="78"/>
        <v>Y</v>
      </c>
      <c r="X94" s="313" t="str">
        <f t="shared" si="75"/>
        <v>06005C</v>
      </c>
      <c r="Y94" s="364" t="str">
        <f t="shared" si="77"/>
        <v>101</v>
      </c>
      <c r="Z94" s="313" t="str">
        <f t="shared" si="76"/>
        <v>Lead Inspector Problem Properties</v>
      </c>
      <c r="AA94" s="365">
        <f t="shared" ca="1" si="70"/>
        <v>40.085999999999999</v>
      </c>
      <c r="AB94" s="365">
        <f t="shared" ca="1" si="71"/>
        <v>42.09</v>
      </c>
      <c r="AC94" s="365">
        <f t="shared" ca="1" si="72"/>
        <v>44.195</v>
      </c>
      <c r="AD94" s="365">
        <f t="shared" ca="1" si="73"/>
        <v>46.402999999999999</v>
      </c>
      <c r="AE94" s="365">
        <f t="shared" ca="1" si="74"/>
        <v>48.725999999999999</v>
      </c>
    </row>
    <row r="95" spans="1:31">
      <c r="A95" s="357" t="s">
        <v>722</v>
      </c>
      <c r="B95" s="407" t="s">
        <v>721</v>
      </c>
      <c r="C95" s="357">
        <v>7</v>
      </c>
      <c r="D95" s="358" t="s">
        <v>66</v>
      </c>
      <c r="E95" s="357" t="s">
        <v>43</v>
      </c>
      <c r="F95" s="357">
        <v>320</v>
      </c>
      <c r="G95" s="360">
        <f t="shared" ca="1" si="63"/>
        <v>32.44</v>
      </c>
      <c r="H95" s="360">
        <f t="shared" ca="1" si="64"/>
        <v>34.061</v>
      </c>
      <c r="I95" s="360">
        <f t="shared" ca="1" si="65"/>
        <v>35.765000000000001</v>
      </c>
      <c r="J95" s="360">
        <f t="shared" ca="1" si="66"/>
        <v>37.554000000000002</v>
      </c>
      <c r="K95" s="360">
        <f t="shared" ca="1" si="67"/>
        <v>39.430999999999997</v>
      </c>
      <c r="L95" s="437"/>
      <c r="M95" s="293" t="s">
        <v>588</v>
      </c>
      <c r="N95" s="289" t="str">
        <f t="shared" si="68"/>
        <v>53087C</v>
      </c>
      <c r="O95" s="361" t="str">
        <f t="shared" si="79"/>
        <v>064</v>
      </c>
      <c r="P95" s="290" t="str">
        <f t="shared" si="69"/>
        <v>Lead Utility Billing Specialist</v>
      </c>
      <c r="Q95" s="362" cm="1">
        <f t="array" aca="1" ref="Q95" ca="1">ROUND(IF($M95="Y",VLOOKUP($N95,INDIRECT($N$2),Q$5,0)*INDIRECT($M$3),VLOOKUP($N95,INDIRECT($N$2),Q$5,0)),IF(LEFT($E95,1)="N",3,0))</f>
        <v>32.44</v>
      </c>
      <c r="R95" s="362" cm="1">
        <f t="array" aca="1" ref="R95" ca="1">ROUND(IF($M95="Y",VLOOKUP($N95,INDIRECT($N$2),R$5,0)*INDIRECT($M$3),VLOOKUP($N95,INDIRECT($N$2),R$5,0)),IF(LEFT($E95,1)="N",3,0))</f>
        <v>34.061</v>
      </c>
      <c r="S95" s="362" cm="1">
        <f t="array" aca="1" ref="S95" ca="1">ROUND(IF($M95="Y",VLOOKUP($N95,INDIRECT($N$2),S$5,0)*INDIRECT($M$3),VLOOKUP($N95,INDIRECT($N$2),S$5,0)),IF(LEFT($E95,1)="N",3,0))</f>
        <v>35.765000000000001</v>
      </c>
      <c r="T95" s="362" cm="1">
        <f t="array" aca="1" ref="T95" ca="1">ROUND(IF($M95="Y",VLOOKUP($N95,INDIRECT($N$2),T$5,0)*INDIRECT($M$3),VLOOKUP($N95,INDIRECT($N$2),T$5,0)),IF(LEFT($E95,1)="N",3,0))</f>
        <v>37.554000000000002</v>
      </c>
      <c r="U95" s="362" cm="1">
        <f t="array" aca="1" ref="U95" ca="1">ROUND(IF($M95="Y",VLOOKUP($N95,INDIRECT($N$2),U$5,0)*INDIRECT($M$3),VLOOKUP($N95,INDIRECT($N$2),U$5,0)),IF(LEFT($E95,1)="N",3,0))</f>
        <v>39.430999999999997</v>
      </c>
      <c r="V95" s="398"/>
      <c r="W95" s="363" t="str">
        <f t="shared" si="78"/>
        <v>Y</v>
      </c>
      <c r="X95" s="313" t="str">
        <f t="shared" si="75"/>
        <v>53087C</v>
      </c>
      <c r="Y95" s="364" t="str">
        <f t="shared" si="77"/>
        <v>064</v>
      </c>
      <c r="Z95" s="313" t="str">
        <f t="shared" si="76"/>
        <v>Lead Utility Billing Specialist</v>
      </c>
      <c r="AA95" s="365">
        <f t="shared" ca="1" si="70"/>
        <v>32.44</v>
      </c>
      <c r="AB95" s="365">
        <f t="shared" ca="1" si="71"/>
        <v>34.061</v>
      </c>
      <c r="AC95" s="365">
        <f t="shared" ca="1" si="72"/>
        <v>35.765000000000001</v>
      </c>
      <c r="AD95" s="365">
        <f t="shared" ca="1" si="73"/>
        <v>37.554000000000002</v>
      </c>
      <c r="AE95" s="365">
        <f t="shared" ca="1" si="74"/>
        <v>39.430999999999997</v>
      </c>
    </row>
    <row r="96" spans="1:31">
      <c r="A96" s="357" t="s">
        <v>226</v>
      </c>
      <c r="B96" s="407" t="s">
        <v>227</v>
      </c>
      <c r="C96" s="357">
        <v>5</v>
      </c>
      <c r="D96" s="358" t="s">
        <v>163</v>
      </c>
      <c r="E96" s="357" t="s">
        <v>43</v>
      </c>
      <c r="F96" s="357">
        <v>253</v>
      </c>
      <c r="G96" s="360">
        <f t="shared" ca="1" si="63"/>
        <v>26.477</v>
      </c>
      <c r="H96" s="360">
        <f t="shared" ca="1" si="64"/>
        <v>27.8</v>
      </c>
      <c r="I96" s="360">
        <f t="shared" ca="1" si="65"/>
        <v>29.190999999999999</v>
      </c>
      <c r="J96" s="360">
        <f t="shared" ca="1" si="66"/>
        <v>30.652000000000001</v>
      </c>
      <c r="K96" s="360">
        <f t="shared" ca="1" si="67"/>
        <v>32.183999999999997</v>
      </c>
      <c r="L96" s="437"/>
      <c r="M96" s="293" t="s">
        <v>588</v>
      </c>
      <c r="N96" s="289" t="str">
        <f t="shared" si="68"/>
        <v>06080C</v>
      </c>
      <c r="O96" s="361" t="str">
        <f t="shared" si="79"/>
        <v>051</v>
      </c>
      <c r="P96" s="290" t="str">
        <f t="shared" si="69"/>
        <v xml:space="preserve">Legal Support Specialist </v>
      </c>
      <c r="Q96" s="362" cm="1">
        <f t="array" aca="1" ref="Q96" ca="1">ROUND(IF($M96="Y",VLOOKUP($N96,INDIRECT($N$2),Q$5,0)*INDIRECT($M$3),VLOOKUP($N96,INDIRECT($N$2),Q$5,0)),IF(LEFT($E96,1)="N",3,0))</f>
        <v>26.477</v>
      </c>
      <c r="R96" s="362" cm="1">
        <f t="array" aca="1" ref="R96" ca="1">ROUND(IF($M96="Y",VLOOKUP($N96,INDIRECT($N$2),R$5,0)*INDIRECT($M$3),VLOOKUP($N96,INDIRECT($N$2),R$5,0)),IF(LEFT($E96,1)="N",3,0))</f>
        <v>27.8</v>
      </c>
      <c r="S96" s="362" cm="1">
        <f t="array" aca="1" ref="S96" ca="1">ROUND(IF($M96="Y",VLOOKUP($N96,INDIRECT($N$2),S$5,0)*INDIRECT($M$3),VLOOKUP($N96,INDIRECT($N$2),S$5,0)),IF(LEFT($E96,1)="N",3,0))</f>
        <v>29.190999999999999</v>
      </c>
      <c r="T96" s="362" cm="1">
        <f t="array" aca="1" ref="T96" ca="1">ROUND(IF($M96="Y",VLOOKUP($N96,INDIRECT($N$2),T$5,0)*INDIRECT($M$3),VLOOKUP($N96,INDIRECT($N$2),T$5,0)),IF(LEFT($E96,1)="N",3,0))</f>
        <v>30.652000000000001</v>
      </c>
      <c r="U96" s="362" cm="1">
        <f t="array" aca="1" ref="U96" ca="1">ROUND(IF($M96="Y",VLOOKUP($N96,INDIRECT($N$2),U$5,0)*INDIRECT($M$3),VLOOKUP($N96,INDIRECT($N$2),U$5,0)),IF(LEFT($E96,1)="N",3,0))</f>
        <v>32.183999999999997</v>
      </c>
      <c r="V96" s="398"/>
      <c r="W96" s="363" t="str">
        <f t="shared" si="78"/>
        <v>Y</v>
      </c>
      <c r="X96" s="313" t="str">
        <f t="shared" si="75"/>
        <v>06080C</v>
      </c>
      <c r="Y96" s="364" t="str">
        <f t="shared" si="77"/>
        <v>051</v>
      </c>
      <c r="Z96" s="313" t="str">
        <f t="shared" si="76"/>
        <v xml:space="preserve">Legal Support Specialist </v>
      </c>
      <c r="AA96" s="365">
        <f t="shared" ca="1" si="70"/>
        <v>26.477</v>
      </c>
      <c r="AB96" s="365">
        <f t="shared" ca="1" si="71"/>
        <v>27.8</v>
      </c>
      <c r="AC96" s="365">
        <f t="shared" ca="1" si="72"/>
        <v>29.190999999999999</v>
      </c>
      <c r="AD96" s="365">
        <f t="shared" ca="1" si="73"/>
        <v>30.652000000000001</v>
      </c>
      <c r="AE96" s="365">
        <f t="shared" ca="1" si="74"/>
        <v>32.183999999999997</v>
      </c>
    </row>
    <row r="97" spans="1:31">
      <c r="A97" s="357" t="s">
        <v>504</v>
      </c>
      <c r="B97" s="407" t="s">
        <v>487</v>
      </c>
      <c r="C97" s="357">
        <v>8</v>
      </c>
      <c r="D97" s="358" t="s">
        <v>749</v>
      </c>
      <c r="E97" s="357" t="s">
        <v>21</v>
      </c>
      <c r="F97" s="357">
        <v>393</v>
      </c>
      <c r="G97" s="360">
        <f t="shared" ca="1" si="63"/>
        <v>80629</v>
      </c>
      <c r="H97" s="360">
        <f t="shared" ca="1" si="64"/>
        <v>84659</v>
      </c>
      <c r="I97" s="360">
        <f t="shared" ca="1" si="65"/>
        <v>88894</v>
      </c>
      <c r="J97" s="360">
        <f t="shared" ca="1" si="66"/>
        <v>93338</v>
      </c>
      <c r="K97" s="360">
        <f t="shared" ca="1" si="67"/>
        <v>98004</v>
      </c>
      <c r="L97" s="437"/>
      <c r="M97" s="293" t="s">
        <v>588</v>
      </c>
      <c r="N97" s="289" t="str">
        <f t="shared" si="68"/>
        <v>52947C</v>
      </c>
      <c r="O97" s="361" t="str">
        <f t="shared" si="79"/>
        <v>164</v>
      </c>
      <c r="P97" s="290" t="str">
        <f t="shared" si="69"/>
        <v>Legislative Clerk</v>
      </c>
      <c r="Q97" s="362" cm="1">
        <f t="array" aca="1" ref="Q97" ca="1">ROUND(IF($M97="Y",VLOOKUP($N97,INDIRECT($N$2),Q$5,0)*INDIRECT($M$3),VLOOKUP($N97,INDIRECT($N$2),Q$5,0)),IF(LEFT($E97,1)="N",3,0))</f>
        <v>80629</v>
      </c>
      <c r="R97" s="362" cm="1">
        <f t="array" aca="1" ref="R97" ca="1">ROUND(IF($M97="Y",VLOOKUP($N97,INDIRECT($N$2),R$5,0)*INDIRECT($M$3),VLOOKUP($N97,INDIRECT($N$2),R$5,0)),IF(LEFT($E97,1)="N",3,0))</f>
        <v>84659</v>
      </c>
      <c r="S97" s="362" cm="1">
        <f t="array" aca="1" ref="S97" ca="1">ROUND(IF($M97="Y",VLOOKUP($N97,INDIRECT($N$2),S$5,0)*INDIRECT($M$3),VLOOKUP($N97,INDIRECT($N$2),S$5,0)),IF(LEFT($E97,1)="N",3,0))</f>
        <v>88894</v>
      </c>
      <c r="T97" s="362" cm="1">
        <f t="array" aca="1" ref="T97" ca="1">ROUND(IF($M97="Y",VLOOKUP($N97,INDIRECT($N$2),T$5,0)*INDIRECT($M$3),VLOOKUP($N97,INDIRECT($N$2),T$5,0)),IF(LEFT($E97,1)="N",3,0))</f>
        <v>93338</v>
      </c>
      <c r="U97" s="362" cm="1">
        <f t="array" aca="1" ref="U97" ca="1">ROUND(IF($M97="Y",VLOOKUP($N97,INDIRECT($N$2),U$5,0)*INDIRECT($M$3),VLOOKUP($N97,INDIRECT($N$2),U$5,0)),IF(LEFT($E97,1)="N",3,0))</f>
        <v>98004</v>
      </c>
      <c r="V97" s="398"/>
      <c r="W97" s="363" t="str">
        <f t="shared" si="78"/>
        <v>Y</v>
      </c>
      <c r="X97" s="313" t="str">
        <f t="shared" si="75"/>
        <v>52947C</v>
      </c>
      <c r="Y97" s="364" t="str">
        <f t="shared" si="77"/>
        <v>164</v>
      </c>
      <c r="Z97" s="313" t="str">
        <f t="shared" si="76"/>
        <v>Legislative Clerk</v>
      </c>
      <c r="AA97" s="365">
        <f t="shared" ca="1" si="70"/>
        <v>38.763999999999996</v>
      </c>
      <c r="AB97" s="365">
        <f t="shared" ca="1" si="71"/>
        <v>40.701999999999998</v>
      </c>
      <c r="AC97" s="365">
        <f t="shared" ca="1" si="72"/>
        <v>42.738</v>
      </c>
      <c r="AD97" s="365">
        <f t="shared" ca="1" si="73"/>
        <v>44.875</v>
      </c>
      <c r="AE97" s="365">
        <f t="shared" ca="1" si="74"/>
        <v>47.117999999999995</v>
      </c>
    </row>
    <row r="98" spans="1:31">
      <c r="A98" s="368" t="s">
        <v>31</v>
      </c>
      <c r="B98" s="408" t="s">
        <v>32</v>
      </c>
      <c r="C98" s="368">
        <v>8</v>
      </c>
      <c r="D98" s="358" t="s">
        <v>24</v>
      </c>
      <c r="E98" s="368" t="s">
        <v>21</v>
      </c>
      <c r="F98" s="368">
        <v>383</v>
      </c>
      <c r="G98" s="360">
        <f t="shared" ca="1" si="63"/>
        <v>78129</v>
      </c>
      <c r="H98" s="360">
        <f t="shared" ca="1" si="64"/>
        <v>82036</v>
      </c>
      <c r="I98" s="360">
        <f t="shared" ca="1" si="65"/>
        <v>86137</v>
      </c>
      <c r="J98" s="360">
        <f t="shared" ca="1" si="66"/>
        <v>90445</v>
      </c>
      <c r="K98" s="360">
        <f t="shared" ca="1" si="67"/>
        <v>94964</v>
      </c>
      <c r="L98" s="437"/>
      <c r="M98" s="293" t="s">
        <v>588</v>
      </c>
      <c r="N98" s="289" t="str">
        <f t="shared" si="68"/>
        <v>06150C</v>
      </c>
      <c r="O98" s="361" t="str">
        <f t="shared" si="79"/>
        <v>097</v>
      </c>
      <c r="P98" s="290" t="str">
        <f t="shared" si="69"/>
        <v>Liability Investigator</v>
      </c>
      <c r="Q98" s="362" cm="1">
        <f t="array" aca="1" ref="Q98" ca="1">ROUND(IF($M98="Y",VLOOKUP($N98,INDIRECT($N$2),Q$5,0)*INDIRECT($M$3),VLOOKUP($N98,INDIRECT($N$2),Q$5,0)),IF(LEFT($E98,1)="N",3,0))</f>
        <v>78129</v>
      </c>
      <c r="R98" s="362" cm="1">
        <f t="array" aca="1" ref="R98" ca="1">ROUND(IF($M98="Y",VLOOKUP($N98,INDIRECT($N$2),R$5,0)*INDIRECT($M$3),VLOOKUP($N98,INDIRECT($N$2),R$5,0)),IF(LEFT($E98,1)="N",3,0))</f>
        <v>82036</v>
      </c>
      <c r="S98" s="362" cm="1">
        <f t="array" aca="1" ref="S98" ca="1">ROUND(IF($M98="Y",VLOOKUP($N98,INDIRECT($N$2),S$5,0)*INDIRECT($M$3),VLOOKUP($N98,INDIRECT($N$2),S$5,0)),IF(LEFT($E98,1)="N",3,0))</f>
        <v>86137</v>
      </c>
      <c r="T98" s="362" cm="1">
        <f t="array" aca="1" ref="T98" ca="1">ROUND(IF($M98="Y",VLOOKUP($N98,INDIRECT($N$2),T$5,0)*INDIRECT($M$3),VLOOKUP($N98,INDIRECT($N$2),T$5,0)),IF(LEFT($E98,1)="N",3,0))</f>
        <v>90445</v>
      </c>
      <c r="U98" s="362" cm="1">
        <f t="array" aca="1" ref="U98" ca="1">ROUND(IF($M98="Y",VLOOKUP($N98,INDIRECT($N$2),U$5,0)*INDIRECT($M$3),VLOOKUP($N98,INDIRECT($N$2),U$5,0)),IF(LEFT($E98,1)="N",3,0))</f>
        <v>94964</v>
      </c>
      <c r="V98" s="398"/>
      <c r="W98" s="363" t="str">
        <f t="shared" si="78"/>
        <v>Y</v>
      </c>
      <c r="X98" s="313" t="str">
        <f t="shared" si="75"/>
        <v>06150C</v>
      </c>
      <c r="Y98" s="364" t="str">
        <f t="shared" si="77"/>
        <v>097</v>
      </c>
      <c r="Z98" s="313" t="str">
        <f t="shared" si="76"/>
        <v>Liability Investigator</v>
      </c>
      <c r="AA98" s="365">
        <f t="shared" ca="1" si="70"/>
        <v>37.562999999999995</v>
      </c>
      <c r="AB98" s="365">
        <f t="shared" ca="1" si="71"/>
        <v>39.440999999999995</v>
      </c>
      <c r="AC98" s="365">
        <f t="shared" ca="1" si="72"/>
        <v>41.412999999999997</v>
      </c>
      <c r="AD98" s="365">
        <f t="shared" ca="1" si="73"/>
        <v>43.483999999999995</v>
      </c>
      <c r="AE98" s="365">
        <f t="shared" ca="1" si="74"/>
        <v>45.655999999999999</v>
      </c>
    </row>
    <row r="99" spans="1:31">
      <c r="A99" s="368" t="s">
        <v>33</v>
      </c>
      <c r="B99" s="408" t="s">
        <v>34</v>
      </c>
      <c r="C99" s="368">
        <v>10</v>
      </c>
      <c r="D99" s="358" t="s">
        <v>39</v>
      </c>
      <c r="E99" s="368" t="s">
        <v>21</v>
      </c>
      <c r="F99" s="368">
        <v>458</v>
      </c>
      <c r="G99" s="360">
        <f t="shared" ca="1" si="63"/>
        <v>91471</v>
      </c>
      <c r="H99" s="360">
        <f t="shared" ca="1" si="64"/>
        <v>96045</v>
      </c>
      <c r="I99" s="360">
        <f t="shared" ca="1" si="65"/>
        <v>100846</v>
      </c>
      <c r="J99" s="360">
        <f t="shared" ca="1" si="66"/>
        <v>105890</v>
      </c>
      <c r="K99" s="360">
        <f t="shared" ca="1" si="67"/>
        <v>111182</v>
      </c>
      <c r="L99" s="437"/>
      <c r="M99" s="293" t="s">
        <v>588</v>
      </c>
      <c r="N99" s="289" t="str">
        <f t="shared" si="68"/>
        <v>06738C</v>
      </c>
      <c r="O99" s="361" t="str">
        <f t="shared" si="79"/>
        <v>118</v>
      </c>
      <c r="P99" s="290" t="str">
        <f t="shared" si="69"/>
        <v>Manager Hazardous Material Inspections</v>
      </c>
      <c r="Q99" s="362" cm="1">
        <f t="array" aca="1" ref="Q99" ca="1">ROUND(IF($M99="Y",VLOOKUP($N99,INDIRECT($N$2),Q$5,0)*INDIRECT($M$3),VLOOKUP($N99,INDIRECT($N$2),Q$5,0)),IF(LEFT($E99,1)="N",3,0))</f>
        <v>91471</v>
      </c>
      <c r="R99" s="362" cm="1">
        <f t="array" aca="1" ref="R99" ca="1">ROUND(IF($M99="Y",VLOOKUP($N99,INDIRECT($N$2),R$5,0)*INDIRECT($M$3),VLOOKUP($N99,INDIRECT($N$2),R$5,0)),IF(LEFT($E99,1)="N",3,0))</f>
        <v>96045</v>
      </c>
      <c r="S99" s="362" cm="1">
        <f t="array" aca="1" ref="S99" ca="1">ROUND(IF($M99="Y",VLOOKUP($N99,INDIRECT($N$2),S$5,0)*INDIRECT($M$3),VLOOKUP($N99,INDIRECT($N$2),S$5,0)),IF(LEFT($E99,1)="N",3,0))</f>
        <v>100846</v>
      </c>
      <c r="T99" s="362" cm="1">
        <f t="array" aca="1" ref="T99" ca="1">ROUND(IF($M99="Y",VLOOKUP($N99,INDIRECT($N$2),T$5,0)*INDIRECT($M$3),VLOOKUP($N99,INDIRECT($N$2),T$5,0)),IF(LEFT($E99,1)="N",3,0))</f>
        <v>105890</v>
      </c>
      <c r="U99" s="362" cm="1">
        <f t="array" aca="1" ref="U99" ca="1">ROUND(IF($M99="Y",VLOOKUP($N99,INDIRECT($N$2),U$5,0)*INDIRECT($M$3),VLOOKUP($N99,INDIRECT($N$2),U$5,0)),IF(LEFT($E99,1)="N",3,0))</f>
        <v>111182</v>
      </c>
      <c r="V99" s="398"/>
      <c r="W99" s="363" t="str">
        <f t="shared" si="78"/>
        <v>Y</v>
      </c>
      <c r="X99" s="313" t="str">
        <f t="shared" si="75"/>
        <v>06738C</v>
      </c>
      <c r="Y99" s="364" t="str">
        <f t="shared" si="77"/>
        <v>118</v>
      </c>
      <c r="Z99" s="313" t="str">
        <f t="shared" si="76"/>
        <v>Manager Hazardous Material Inspections</v>
      </c>
      <c r="AA99" s="365">
        <f t="shared" ca="1" si="70"/>
        <v>43.976999999999997</v>
      </c>
      <c r="AB99" s="365">
        <f t="shared" ca="1" si="71"/>
        <v>46.175999999999995</v>
      </c>
      <c r="AC99" s="365">
        <f t="shared" ca="1" si="72"/>
        <v>48.483999999999995</v>
      </c>
      <c r="AD99" s="365">
        <f t="shared" ca="1" si="73"/>
        <v>50.908999999999999</v>
      </c>
      <c r="AE99" s="365">
        <f t="shared" ca="1" si="74"/>
        <v>53.452999999999996</v>
      </c>
    </row>
    <row r="100" spans="1:31">
      <c r="A100" s="357" t="s">
        <v>228</v>
      </c>
      <c r="B100" s="407" t="s">
        <v>229</v>
      </c>
      <c r="C100" s="357">
        <v>6</v>
      </c>
      <c r="D100" s="358" t="s">
        <v>87</v>
      </c>
      <c r="E100" s="357" t="s">
        <v>43</v>
      </c>
      <c r="F100" s="357">
        <v>310</v>
      </c>
      <c r="G100" s="360">
        <f t="shared" ca="1" si="63"/>
        <v>31.234999999999999</v>
      </c>
      <c r="H100" s="360">
        <f t="shared" ca="1" si="64"/>
        <v>32.798000000000002</v>
      </c>
      <c r="I100" s="360">
        <f t="shared" ca="1" si="65"/>
        <v>34.438000000000002</v>
      </c>
      <c r="J100" s="360">
        <f t="shared" ca="1" si="66"/>
        <v>36.161000000000001</v>
      </c>
      <c r="K100" s="360">
        <f t="shared" ca="1" si="67"/>
        <v>37.966999999999999</v>
      </c>
      <c r="L100" s="437"/>
      <c r="M100" s="293" t="s">
        <v>588</v>
      </c>
      <c r="N100" s="289" t="str">
        <f t="shared" si="68"/>
        <v>07050C</v>
      </c>
      <c r="O100" s="361" t="str">
        <f t="shared" si="79"/>
        <v>143</v>
      </c>
      <c r="P100" s="290" t="str">
        <f t="shared" si="69"/>
        <v>Mayors Office Associate</v>
      </c>
      <c r="Q100" s="362" cm="1">
        <f t="array" aca="1" ref="Q100" ca="1">ROUND(IF($M100="Y",VLOOKUP($N100,INDIRECT($N$2),Q$5,0)*INDIRECT($M$3),VLOOKUP($N100,INDIRECT($N$2),Q$5,0)),IF(LEFT($E100,1)="N",3,0))</f>
        <v>31.234999999999999</v>
      </c>
      <c r="R100" s="362" cm="1">
        <f t="array" aca="1" ref="R100" ca="1">ROUND(IF($M100="Y",VLOOKUP($N100,INDIRECT($N$2),R$5,0)*INDIRECT($M$3),VLOOKUP($N100,INDIRECT($N$2),R$5,0)),IF(LEFT($E100,1)="N",3,0))</f>
        <v>32.798000000000002</v>
      </c>
      <c r="S100" s="362" cm="1">
        <f t="array" aca="1" ref="S100" ca="1">ROUND(IF($M100="Y",VLOOKUP($N100,INDIRECT($N$2),S$5,0)*INDIRECT($M$3),VLOOKUP($N100,INDIRECT($N$2),S$5,0)),IF(LEFT($E100,1)="N",3,0))</f>
        <v>34.438000000000002</v>
      </c>
      <c r="T100" s="362" cm="1">
        <f t="array" aca="1" ref="T100" ca="1">ROUND(IF($M100="Y",VLOOKUP($N100,INDIRECT($N$2),T$5,0)*INDIRECT($M$3),VLOOKUP($N100,INDIRECT($N$2),T$5,0)),IF(LEFT($E100,1)="N",3,0))</f>
        <v>36.161000000000001</v>
      </c>
      <c r="U100" s="362" cm="1">
        <f t="array" aca="1" ref="U100" ca="1">ROUND(IF($M100="Y",VLOOKUP($N100,INDIRECT($N$2),U$5,0)*INDIRECT($M$3),VLOOKUP($N100,INDIRECT($N$2),U$5,0)),IF(LEFT($E100,1)="N",3,0))</f>
        <v>37.966999999999999</v>
      </c>
      <c r="V100" s="398"/>
      <c r="W100" s="363" t="str">
        <f t="shared" si="78"/>
        <v>Y</v>
      </c>
      <c r="X100" s="313" t="str">
        <f t="shared" si="75"/>
        <v>07050C</v>
      </c>
      <c r="Y100" s="364" t="str">
        <f t="shared" si="77"/>
        <v>143</v>
      </c>
      <c r="Z100" s="313" t="str">
        <f t="shared" si="76"/>
        <v>Mayors Office Associate</v>
      </c>
      <c r="AA100" s="365">
        <f t="shared" ca="1" si="70"/>
        <v>31.234999999999999</v>
      </c>
      <c r="AB100" s="365">
        <f t="shared" ca="1" si="71"/>
        <v>32.798000000000002</v>
      </c>
      <c r="AC100" s="365">
        <f t="shared" ca="1" si="72"/>
        <v>34.438000000000002</v>
      </c>
      <c r="AD100" s="365">
        <f t="shared" ca="1" si="73"/>
        <v>36.161000000000001</v>
      </c>
      <c r="AE100" s="365">
        <f t="shared" ca="1" si="74"/>
        <v>37.966999999999999</v>
      </c>
    </row>
    <row r="101" spans="1:31">
      <c r="A101" s="357" t="s">
        <v>230</v>
      </c>
      <c r="B101" s="407" t="s">
        <v>231</v>
      </c>
      <c r="C101" s="357">
        <v>6</v>
      </c>
      <c r="D101" s="358" t="s">
        <v>543</v>
      </c>
      <c r="E101" s="357" t="s">
        <v>43</v>
      </c>
      <c r="F101" s="357">
        <v>298</v>
      </c>
      <c r="G101" s="360">
        <f t="shared" ca="1" si="63"/>
        <v>30.045999999999999</v>
      </c>
      <c r="H101" s="360">
        <f t="shared" ca="1" si="64"/>
        <v>31.545999999999999</v>
      </c>
      <c r="I101" s="360">
        <f t="shared" ca="1" si="65"/>
        <v>33.124000000000002</v>
      </c>
      <c r="J101" s="360">
        <f t="shared" ca="1" si="66"/>
        <v>34.780999999999999</v>
      </c>
      <c r="K101" s="360">
        <f t="shared" ca="1" si="67"/>
        <v>36.518999999999998</v>
      </c>
      <c r="L101" s="437"/>
      <c r="M101" s="293" t="s">
        <v>588</v>
      </c>
      <c r="N101" s="289" t="str">
        <f t="shared" si="68"/>
        <v>07089C</v>
      </c>
      <c r="O101" s="361" t="str">
        <f t="shared" si="79"/>
        <v>161</v>
      </c>
      <c r="P101" s="290" t="str">
        <f t="shared" si="69"/>
        <v xml:space="preserve">Medical Assistant </v>
      </c>
      <c r="Q101" s="362" cm="1">
        <f t="array" aca="1" ref="Q101" ca="1">ROUND(IF($M101="Y",VLOOKUP($N101,INDIRECT($N$2),Q$5,0)*INDIRECT($M$3),VLOOKUP($N101,INDIRECT($N$2),Q$5,0)),IF(LEFT($E101,1)="N",3,0))</f>
        <v>30.045999999999999</v>
      </c>
      <c r="R101" s="362" cm="1">
        <f t="array" aca="1" ref="R101" ca="1">ROUND(IF($M101="Y",VLOOKUP($N101,INDIRECT($N$2),R$5,0)*INDIRECT($M$3),VLOOKUP($N101,INDIRECT($N$2),R$5,0)),IF(LEFT($E101,1)="N",3,0))</f>
        <v>31.545999999999999</v>
      </c>
      <c r="S101" s="362" cm="1">
        <f t="array" aca="1" ref="S101" ca="1">ROUND(IF($M101="Y",VLOOKUP($N101,INDIRECT($N$2),S$5,0)*INDIRECT($M$3),VLOOKUP($N101,INDIRECT($N$2),S$5,0)),IF(LEFT($E101,1)="N",3,0))</f>
        <v>33.124000000000002</v>
      </c>
      <c r="T101" s="362" cm="1">
        <f t="array" aca="1" ref="T101" ca="1">ROUND(IF($M101="Y",VLOOKUP($N101,INDIRECT($N$2),T$5,0)*INDIRECT($M$3),VLOOKUP($N101,INDIRECT($N$2),T$5,0)),IF(LEFT($E101,1)="N",3,0))</f>
        <v>34.780999999999999</v>
      </c>
      <c r="U101" s="362" cm="1">
        <f t="array" aca="1" ref="U101" ca="1">ROUND(IF($M101="Y",VLOOKUP($N101,INDIRECT($N$2),U$5,0)*INDIRECT($M$3),VLOOKUP($N101,INDIRECT($N$2),U$5,0)),IF(LEFT($E101,1)="N",3,0))</f>
        <v>36.518999999999998</v>
      </c>
      <c r="V101" s="398"/>
      <c r="W101" s="363" t="str">
        <f t="shared" si="78"/>
        <v>Y</v>
      </c>
      <c r="X101" s="313" t="str">
        <f t="shared" si="75"/>
        <v>07089C</v>
      </c>
      <c r="Y101" s="364" t="str">
        <f t="shared" si="77"/>
        <v>161</v>
      </c>
      <c r="Z101" s="313" t="str">
        <f t="shared" si="76"/>
        <v xml:space="preserve">Medical Assistant </v>
      </c>
      <c r="AA101" s="365">
        <f t="shared" ca="1" si="70"/>
        <v>30.045999999999999</v>
      </c>
      <c r="AB101" s="365">
        <f t="shared" ca="1" si="71"/>
        <v>31.545999999999999</v>
      </c>
      <c r="AC101" s="365">
        <f t="shared" ca="1" si="72"/>
        <v>33.124000000000002</v>
      </c>
      <c r="AD101" s="365">
        <f t="shared" ca="1" si="73"/>
        <v>34.780999999999999</v>
      </c>
      <c r="AE101" s="365">
        <f t="shared" ca="1" si="74"/>
        <v>36.518999999999998</v>
      </c>
    </row>
    <row r="102" spans="1:31">
      <c r="A102" s="357" t="s">
        <v>232</v>
      </c>
      <c r="B102" s="407" t="s">
        <v>233</v>
      </c>
      <c r="C102" s="357">
        <v>4</v>
      </c>
      <c r="D102" s="358" t="s">
        <v>741</v>
      </c>
      <c r="E102" s="357" t="s">
        <v>43</v>
      </c>
      <c r="F102" s="357">
        <v>210</v>
      </c>
      <c r="G102" s="360">
        <f t="shared" ref="G102:G135" ca="1" si="80">Q102</f>
        <v>23.515000000000001</v>
      </c>
      <c r="H102" s="360">
        <f t="shared" ref="H102:H135" ca="1" si="81">R102</f>
        <v>24.690999999999999</v>
      </c>
      <c r="I102" s="360">
        <f t="shared" ref="I102:I135" ca="1" si="82">S102</f>
        <v>25.925000000000001</v>
      </c>
      <c r="J102" s="360">
        <f t="shared" ref="J102:J135" ca="1" si="83">T102</f>
        <v>27.221</v>
      </c>
      <c r="K102" s="360">
        <f t="shared" ref="K102:K135" ca="1" si="84">U102</f>
        <v>28.582000000000001</v>
      </c>
      <c r="L102" s="437"/>
      <c r="M102" s="293" t="s">
        <v>588</v>
      </c>
      <c r="N102" s="289" t="str">
        <f t="shared" ref="N102:N135" si="85">A102</f>
        <v>07281C</v>
      </c>
      <c r="O102" s="361" t="str">
        <f t="shared" si="79"/>
        <v>211</v>
      </c>
      <c r="P102" s="290" t="str">
        <f t="shared" ref="P102:P135" si="86">B102</f>
        <v xml:space="preserve">Office Support Specialist I </v>
      </c>
      <c r="Q102" s="362" cm="1">
        <f t="array" aca="1" ref="Q102" ca="1">ROUND(IF($M102="Y",VLOOKUP($N102,INDIRECT($N$2),Q$5,0)*INDIRECT($M$3),VLOOKUP($N102,INDIRECT($N$2),Q$5,0)),IF(LEFT($E102,1)="N",3,0))</f>
        <v>23.515000000000001</v>
      </c>
      <c r="R102" s="362" cm="1">
        <f t="array" aca="1" ref="R102" ca="1">ROUND(IF($M102="Y",VLOOKUP($N102,INDIRECT($N$2),R$5,0)*INDIRECT($M$3),VLOOKUP($N102,INDIRECT($N$2),R$5,0)),IF(LEFT($E102,1)="N",3,0))</f>
        <v>24.690999999999999</v>
      </c>
      <c r="S102" s="362" cm="1">
        <f t="array" aca="1" ref="S102" ca="1">ROUND(IF($M102="Y",VLOOKUP($N102,INDIRECT($N$2),S$5,0)*INDIRECT($M$3),VLOOKUP($N102,INDIRECT($N$2),S$5,0)),IF(LEFT($E102,1)="N",3,0))</f>
        <v>25.925000000000001</v>
      </c>
      <c r="T102" s="362" cm="1">
        <f t="array" aca="1" ref="T102" ca="1">ROUND(IF($M102="Y",VLOOKUP($N102,INDIRECT($N$2),T$5,0)*INDIRECT($M$3),VLOOKUP($N102,INDIRECT($N$2),T$5,0)),IF(LEFT($E102,1)="N",3,0))</f>
        <v>27.221</v>
      </c>
      <c r="U102" s="362" cm="1">
        <f t="array" aca="1" ref="U102" ca="1">ROUND(IF($M102="Y",VLOOKUP($N102,INDIRECT($N$2),U$5,0)*INDIRECT($M$3),VLOOKUP($N102,INDIRECT($N$2),U$5,0)),IF(LEFT($E102,1)="N",3,0))</f>
        <v>28.582000000000001</v>
      </c>
      <c r="V102" s="398"/>
      <c r="W102" s="363" t="str">
        <f t="shared" si="78"/>
        <v>Y</v>
      </c>
      <c r="X102" s="313" t="str">
        <f t="shared" si="75"/>
        <v>07281C</v>
      </c>
      <c r="Y102" s="364" t="str">
        <f t="shared" si="77"/>
        <v>211</v>
      </c>
      <c r="Z102" s="313" t="str">
        <f t="shared" si="76"/>
        <v xml:space="preserve">Office Support Specialist I </v>
      </c>
      <c r="AA102" s="365">
        <f t="shared" ref="AA102:AA135" ca="1" si="87">IF(LEFT($E102,1)="N",Q102,ROUNDUP(Q102/2080,3))</f>
        <v>23.515000000000001</v>
      </c>
      <c r="AB102" s="365">
        <f t="shared" ref="AB102:AB135" ca="1" si="88">IF(LEFT($E102,1)="N",R102,ROUNDUP(R102/2080,3))</f>
        <v>24.690999999999999</v>
      </c>
      <c r="AC102" s="365">
        <f t="shared" ref="AC102:AC135" ca="1" si="89">IF(LEFT($E102,1)="N",S102,ROUNDUP(S102/2080,3))</f>
        <v>25.925000000000001</v>
      </c>
      <c r="AD102" s="365">
        <f t="shared" ref="AD102:AD135" ca="1" si="90">IF(LEFT($E102,1)="N",T102,ROUNDUP(T102/2080,3))</f>
        <v>27.221</v>
      </c>
      <c r="AE102" s="365">
        <f t="shared" ref="AE102:AE135" ca="1" si="91">IF(LEFT($E102,1)="N",U102,ROUNDUP(U102/2080,3))</f>
        <v>28.582000000000001</v>
      </c>
    </row>
    <row r="103" spans="1:31">
      <c r="A103" s="357" t="s">
        <v>234</v>
      </c>
      <c r="B103" s="407" t="s">
        <v>235</v>
      </c>
      <c r="C103" s="357">
        <v>5</v>
      </c>
      <c r="D103" s="358" t="s">
        <v>163</v>
      </c>
      <c r="E103" s="357" t="s">
        <v>43</v>
      </c>
      <c r="F103" s="357">
        <v>253</v>
      </c>
      <c r="G103" s="360">
        <f t="shared" ca="1" si="80"/>
        <v>26.477</v>
      </c>
      <c r="H103" s="360">
        <f t="shared" ca="1" si="81"/>
        <v>27.8</v>
      </c>
      <c r="I103" s="360">
        <f t="shared" ca="1" si="82"/>
        <v>29.190999999999999</v>
      </c>
      <c r="J103" s="360">
        <f t="shared" ca="1" si="83"/>
        <v>30.652000000000001</v>
      </c>
      <c r="K103" s="360">
        <f t="shared" ca="1" si="84"/>
        <v>32.183999999999997</v>
      </c>
      <c r="L103" s="437"/>
      <c r="M103" s="293" t="s">
        <v>588</v>
      </c>
      <c r="N103" s="289" t="str">
        <f t="shared" si="85"/>
        <v>07284C</v>
      </c>
      <c r="O103" s="361" t="str">
        <f t="shared" si="79"/>
        <v>051</v>
      </c>
      <c r="P103" s="290" t="str">
        <f t="shared" si="86"/>
        <v xml:space="preserve">Office Support Specialist II </v>
      </c>
      <c r="Q103" s="362" cm="1">
        <f t="array" aca="1" ref="Q103" ca="1">ROUND(IF($M103="Y",VLOOKUP($N103,INDIRECT($N$2),Q$5,0)*INDIRECT($M$3),VLOOKUP($N103,INDIRECT($N$2),Q$5,0)),IF(LEFT($E103,1)="N",3,0))</f>
        <v>26.477</v>
      </c>
      <c r="R103" s="362" cm="1">
        <f t="array" aca="1" ref="R103" ca="1">ROUND(IF($M103="Y",VLOOKUP($N103,INDIRECT($N$2),R$5,0)*INDIRECT($M$3),VLOOKUP($N103,INDIRECT($N$2),R$5,0)),IF(LEFT($E103,1)="N",3,0))</f>
        <v>27.8</v>
      </c>
      <c r="S103" s="362" cm="1">
        <f t="array" aca="1" ref="S103" ca="1">ROUND(IF($M103="Y",VLOOKUP($N103,INDIRECT($N$2),S$5,0)*INDIRECT($M$3),VLOOKUP($N103,INDIRECT($N$2),S$5,0)),IF(LEFT($E103,1)="N",3,0))</f>
        <v>29.190999999999999</v>
      </c>
      <c r="T103" s="362" cm="1">
        <f t="array" aca="1" ref="T103" ca="1">ROUND(IF($M103="Y",VLOOKUP($N103,INDIRECT($N$2),T$5,0)*INDIRECT($M$3),VLOOKUP($N103,INDIRECT($N$2),T$5,0)),IF(LEFT($E103,1)="N",3,0))</f>
        <v>30.652000000000001</v>
      </c>
      <c r="U103" s="362" cm="1">
        <f t="array" aca="1" ref="U103" ca="1">ROUND(IF($M103="Y",VLOOKUP($N103,INDIRECT($N$2),U$5,0)*INDIRECT($M$3),VLOOKUP($N103,INDIRECT($N$2),U$5,0)),IF(LEFT($E103,1)="N",3,0))</f>
        <v>32.183999999999997</v>
      </c>
      <c r="V103" s="398"/>
      <c r="W103" s="363" t="str">
        <f t="shared" si="78"/>
        <v>Y</v>
      </c>
      <c r="X103" s="313" t="str">
        <f t="shared" si="75"/>
        <v>07284C</v>
      </c>
      <c r="Y103" s="364" t="str">
        <f t="shared" si="77"/>
        <v>051</v>
      </c>
      <c r="Z103" s="313" t="str">
        <f t="shared" si="76"/>
        <v xml:space="preserve">Office Support Specialist II </v>
      </c>
      <c r="AA103" s="365">
        <f t="shared" ca="1" si="87"/>
        <v>26.477</v>
      </c>
      <c r="AB103" s="365">
        <f t="shared" ca="1" si="88"/>
        <v>27.8</v>
      </c>
      <c r="AC103" s="365">
        <f t="shared" ca="1" si="89"/>
        <v>29.190999999999999</v>
      </c>
      <c r="AD103" s="365">
        <f t="shared" ca="1" si="90"/>
        <v>30.652000000000001</v>
      </c>
      <c r="AE103" s="365">
        <f t="shared" ca="1" si="91"/>
        <v>32.183999999999997</v>
      </c>
    </row>
    <row r="104" spans="1:31">
      <c r="A104" s="357" t="s">
        <v>236</v>
      </c>
      <c r="B104" s="407" t="s">
        <v>237</v>
      </c>
      <c r="C104" s="357">
        <v>6</v>
      </c>
      <c r="D104" s="358" t="s">
        <v>105</v>
      </c>
      <c r="E104" s="357" t="s">
        <v>43</v>
      </c>
      <c r="F104" s="357">
        <v>280</v>
      </c>
      <c r="G104" s="360">
        <f t="shared" ca="1" si="80"/>
        <v>28.870999999999999</v>
      </c>
      <c r="H104" s="360">
        <f t="shared" ca="1" si="81"/>
        <v>30.317</v>
      </c>
      <c r="I104" s="360">
        <f t="shared" ca="1" si="82"/>
        <v>31.83</v>
      </c>
      <c r="J104" s="360">
        <f t="shared" ca="1" si="83"/>
        <v>33.424999999999997</v>
      </c>
      <c r="K104" s="360">
        <f t="shared" ca="1" si="84"/>
        <v>35.094999999999999</v>
      </c>
      <c r="L104" s="437"/>
      <c r="M104" s="293" t="s">
        <v>588</v>
      </c>
      <c r="N104" s="289" t="str">
        <f t="shared" si="85"/>
        <v>07285C</v>
      </c>
      <c r="O104" s="361" t="str">
        <f t="shared" si="79"/>
        <v>076</v>
      </c>
      <c r="P104" s="290" t="str">
        <f t="shared" si="86"/>
        <v xml:space="preserve">Office Support Specialist III </v>
      </c>
      <c r="Q104" s="362" cm="1">
        <f t="array" aca="1" ref="Q104" ca="1">ROUND(IF($M104="Y",VLOOKUP($N104,INDIRECT($N$2),Q$5,0)*INDIRECT($M$3),VLOOKUP($N104,INDIRECT($N$2),Q$5,0)),IF(LEFT($E104,1)="N",3,0))</f>
        <v>28.870999999999999</v>
      </c>
      <c r="R104" s="362" cm="1">
        <f t="array" aca="1" ref="R104" ca="1">ROUND(IF($M104="Y",VLOOKUP($N104,INDIRECT($N$2),R$5,0)*INDIRECT($M$3),VLOOKUP($N104,INDIRECT($N$2),R$5,0)),IF(LEFT($E104,1)="N",3,0))</f>
        <v>30.317</v>
      </c>
      <c r="S104" s="362" cm="1">
        <f t="array" aca="1" ref="S104" ca="1">ROUND(IF($M104="Y",VLOOKUP($N104,INDIRECT($N$2),S$5,0)*INDIRECT($M$3),VLOOKUP($N104,INDIRECT($N$2),S$5,0)),IF(LEFT($E104,1)="N",3,0))</f>
        <v>31.83</v>
      </c>
      <c r="T104" s="362" cm="1">
        <f t="array" aca="1" ref="T104" ca="1">ROUND(IF($M104="Y",VLOOKUP($N104,INDIRECT($N$2),T$5,0)*INDIRECT($M$3),VLOOKUP($N104,INDIRECT($N$2),T$5,0)),IF(LEFT($E104,1)="N",3,0))</f>
        <v>33.424999999999997</v>
      </c>
      <c r="U104" s="362" cm="1">
        <f t="array" aca="1" ref="U104" ca="1">ROUND(IF($M104="Y",VLOOKUP($N104,INDIRECT($N$2),U$5,0)*INDIRECT($M$3),VLOOKUP($N104,INDIRECT($N$2),U$5,0)),IF(LEFT($E104,1)="N",3,0))</f>
        <v>35.094999999999999</v>
      </c>
      <c r="V104" s="398"/>
      <c r="W104" s="363" t="str">
        <f t="shared" si="78"/>
        <v>Y</v>
      </c>
      <c r="X104" s="313" t="str">
        <f t="shared" si="75"/>
        <v>07285C</v>
      </c>
      <c r="Y104" s="364" t="str">
        <f t="shared" si="77"/>
        <v>076</v>
      </c>
      <c r="Z104" s="313" t="str">
        <f t="shared" si="76"/>
        <v xml:space="preserve">Office Support Specialist III </v>
      </c>
      <c r="AA104" s="365">
        <f t="shared" ca="1" si="87"/>
        <v>28.870999999999999</v>
      </c>
      <c r="AB104" s="365">
        <f t="shared" ca="1" si="88"/>
        <v>30.317</v>
      </c>
      <c r="AC104" s="365">
        <f t="shared" ca="1" si="89"/>
        <v>31.83</v>
      </c>
      <c r="AD104" s="365">
        <f t="shared" ca="1" si="90"/>
        <v>33.424999999999997</v>
      </c>
      <c r="AE104" s="365">
        <f t="shared" ca="1" si="91"/>
        <v>35.094999999999999</v>
      </c>
    </row>
    <row r="105" spans="1:31">
      <c r="A105" s="357" t="s">
        <v>469</v>
      </c>
      <c r="B105" s="407" t="s">
        <v>673</v>
      </c>
      <c r="C105" s="357">
        <v>6</v>
      </c>
      <c r="D105" s="358" t="s">
        <v>113</v>
      </c>
      <c r="E105" s="357" t="s">
        <v>43</v>
      </c>
      <c r="F105" s="357">
        <v>308</v>
      </c>
      <c r="G105" s="360">
        <f t="shared" ca="1" si="80"/>
        <v>31.234999999999999</v>
      </c>
      <c r="H105" s="360">
        <f t="shared" ca="1" si="81"/>
        <v>32.798000000000002</v>
      </c>
      <c r="I105" s="360">
        <f t="shared" ca="1" si="82"/>
        <v>34.438000000000002</v>
      </c>
      <c r="J105" s="360">
        <f t="shared" ca="1" si="83"/>
        <v>36.161000000000001</v>
      </c>
      <c r="K105" s="360">
        <f t="shared" ca="1" si="84"/>
        <v>37.966999999999999</v>
      </c>
      <c r="L105" s="437"/>
      <c r="M105" s="293" t="s">
        <v>588</v>
      </c>
      <c r="N105" s="289" t="str">
        <f t="shared" si="85"/>
        <v>06013C</v>
      </c>
      <c r="O105" s="361" t="str">
        <f t="shared" si="79"/>
        <v>140</v>
      </c>
      <c r="P105" s="290" t="str">
        <f t="shared" si="86"/>
        <v>Outreach &amp; Relocation Coordinator</v>
      </c>
      <c r="Q105" s="362" cm="1">
        <f t="array" aca="1" ref="Q105" ca="1">ROUND(IF($M105="Y",VLOOKUP($N105,INDIRECT($N$2),Q$5,0)*INDIRECT($M$3),VLOOKUP($N105,INDIRECT($N$2),Q$5,0)),IF(LEFT($E105,1)="N",3,0))</f>
        <v>31.234999999999999</v>
      </c>
      <c r="R105" s="362" cm="1">
        <f t="array" aca="1" ref="R105" ca="1">ROUND(IF($M105="Y",VLOOKUP($N105,INDIRECT($N$2),R$5,0)*INDIRECT($M$3),VLOOKUP($N105,INDIRECT($N$2),R$5,0)),IF(LEFT($E105,1)="N",3,0))</f>
        <v>32.798000000000002</v>
      </c>
      <c r="S105" s="362" cm="1">
        <f t="array" aca="1" ref="S105" ca="1">ROUND(IF($M105="Y",VLOOKUP($N105,INDIRECT($N$2),S$5,0)*INDIRECT($M$3),VLOOKUP($N105,INDIRECT($N$2),S$5,0)),IF(LEFT($E105,1)="N",3,0))</f>
        <v>34.438000000000002</v>
      </c>
      <c r="T105" s="362" cm="1">
        <f t="array" aca="1" ref="T105" ca="1">ROUND(IF($M105="Y",VLOOKUP($N105,INDIRECT($N$2),T$5,0)*INDIRECT($M$3),VLOOKUP($N105,INDIRECT($N$2),T$5,0)),IF(LEFT($E105,1)="N",3,0))</f>
        <v>36.161000000000001</v>
      </c>
      <c r="U105" s="362" cm="1">
        <f t="array" aca="1" ref="U105" ca="1">ROUND(IF($M105="Y",VLOOKUP($N105,INDIRECT($N$2),U$5,0)*INDIRECT($M$3),VLOOKUP($N105,INDIRECT($N$2),U$5,0)),IF(LEFT($E105,1)="N",3,0))</f>
        <v>37.966999999999999</v>
      </c>
      <c r="V105" s="398"/>
      <c r="W105" s="363" t="str">
        <f t="shared" si="78"/>
        <v>Y</v>
      </c>
      <c r="X105" s="313" t="str">
        <f t="shared" si="75"/>
        <v>06013C</v>
      </c>
      <c r="Y105" s="364" t="str">
        <f t="shared" si="77"/>
        <v>140</v>
      </c>
      <c r="Z105" s="313" t="str">
        <f t="shared" si="76"/>
        <v>Outreach &amp; Relocation Coordinator</v>
      </c>
      <c r="AA105" s="365">
        <f t="shared" ca="1" si="87"/>
        <v>31.234999999999999</v>
      </c>
      <c r="AB105" s="365">
        <f t="shared" ca="1" si="88"/>
        <v>32.798000000000002</v>
      </c>
      <c r="AC105" s="365">
        <f t="shared" ca="1" si="89"/>
        <v>34.438000000000002</v>
      </c>
      <c r="AD105" s="365">
        <f t="shared" ca="1" si="90"/>
        <v>36.161000000000001</v>
      </c>
      <c r="AE105" s="365">
        <f t="shared" ca="1" si="91"/>
        <v>37.966999999999999</v>
      </c>
    </row>
    <row r="106" spans="1:31">
      <c r="A106" s="357" t="s">
        <v>242</v>
      </c>
      <c r="B106" s="407" t="s">
        <v>243</v>
      </c>
      <c r="C106" s="357">
        <v>7</v>
      </c>
      <c r="D106" s="358" t="s">
        <v>121</v>
      </c>
      <c r="E106" s="357" t="s">
        <v>43</v>
      </c>
      <c r="F106" s="357">
        <v>323</v>
      </c>
      <c r="G106" s="360">
        <f t="shared" ca="1" si="80"/>
        <v>32.44</v>
      </c>
      <c r="H106" s="360">
        <f t="shared" ca="1" si="81"/>
        <v>34.061</v>
      </c>
      <c r="I106" s="360">
        <f t="shared" ca="1" si="82"/>
        <v>35.765000000000001</v>
      </c>
      <c r="J106" s="360">
        <f t="shared" ca="1" si="83"/>
        <v>37.554000000000002</v>
      </c>
      <c r="K106" s="360">
        <f t="shared" ca="1" si="84"/>
        <v>39.432000000000002</v>
      </c>
      <c r="L106" s="437"/>
      <c r="M106" s="293" t="s">
        <v>588</v>
      </c>
      <c r="N106" s="289" t="str">
        <f t="shared" si="85"/>
        <v>07644C</v>
      </c>
      <c r="O106" s="361" t="str">
        <f t="shared" si="79"/>
        <v>084</v>
      </c>
      <c r="P106" s="290" t="str">
        <f t="shared" si="86"/>
        <v>Payroll Technician</v>
      </c>
      <c r="Q106" s="362" cm="1">
        <f t="array" aca="1" ref="Q106" ca="1">ROUND(IF($M106="Y",VLOOKUP($N106,INDIRECT($N$2),Q$5,0)*INDIRECT($M$3),VLOOKUP($N106,INDIRECT($N$2),Q$5,0)),IF(LEFT($E106,1)="N",3,0))</f>
        <v>32.44</v>
      </c>
      <c r="R106" s="362" cm="1">
        <f t="array" aca="1" ref="R106" ca="1">ROUND(IF($M106="Y",VLOOKUP($N106,INDIRECT($N$2),R$5,0)*INDIRECT($M$3),VLOOKUP($N106,INDIRECT($N$2),R$5,0)),IF(LEFT($E106,1)="N",3,0))</f>
        <v>34.061</v>
      </c>
      <c r="S106" s="362" cm="1">
        <f t="array" aca="1" ref="S106" ca="1">ROUND(IF($M106="Y",VLOOKUP($N106,INDIRECT($N$2),S$5,0)*INDIRECT($M$3),VLOOKUP($N106,INDIRECT($N$2),S$5,0)),IF(LEFT($E106,1)="N",3,0))</f>
        <v>35.765000000000001</v>
      </c>
      <c r="T106" s="362" cm="1">
        <f t="array" aca="1" ref="T106" ca="1">ROUND(IF($M106="Y",VLOOKUP($N106,INDIRECT($N$2),T$5,0)*INDIRECT($M$3),VLOOKUP($N106,INDIRECT($N$2),T$5,0)),IF(LEFT($E106,1)="N",3,0))</f>
        <v>37.554000000000002</v>
      </c>
      <c r="U106" s="362" cm="1">
        <f t="array" aca="1" ref="U106" ca="1">ROUND(IF($M106="Y",VLOOKUP($N106,INDIRECT($N$2),U$5,0)*INDIRECT($M$3),VLOOKUP($N106,INDIRECT($N$2),U$5,0)),IF(LEFT($E106,1)="N",3,0))</f>
        <v>39.432000000000002</v>
      </c>
      <c r="V106" s="398"/>
      <c r="W106" s="363" t="str">
        <f t="shared" si="78"/>
        <v>Y</v>
      </c>
      <c r="X106" s="313" t="str">
        <f t="shared" si="75"/>
        <v>07644C</v>
      </c>
      <c r="Y106" s="364" t="str">
        <f t="shared" si="77"/>
        <v>084</v>
      </c>
      <c r="Z106" s="313" t="str">
        <f t="shared" si="76"/>
        <v>Payroll Technician</v>
      </c>
      <c r="AA106" s="365">
        <f t="shared" ca="1" si="87"/>
        <v>32.44</v>
      </c>
      <c r="AB106" s="365">
        <f t="shared" ca="1" si="88"/>
        <v>34.061</v>
      </c>
      <c r="AC106" s="365">
        <f t="shared" ca="1" si="89"/>
        <v>35.765000000000001</v>
      </c>
      <c r="AD106" s="365">
        <f t="shared" ca="1" si="90"/>
        <v>37.554000000000002</v>
      </c>
      <c r="AE106" s="365">
        <f t="shared" ca="1" si="91"/>
        <v>39.432000000000002</v>
      </c>
    </row>
    <row r="107" spans="1:31">
      <c r="A107" s="357" t="s">
        <v>244</v>
      </c>
      <c r="B107" s="407" t="s">
        <v>246</v>
      </c>
      <c r="C107" s="357">
        <v>9</v>
      </c>
      <c r="D107" s="358" t="s">
        <v>245</v>
      </c>
      <c r="E107" s="357" t="s">
        <v>43</v>
      </c>
      <c r="F107" s="357">
        <v>413</v>
      </c>
      <c r="G107" s="360">
        <f t="shared" ca="1" si="80"/>
        <v>39.581000000000003</v>
      </c>
      <c r="H107" s="360">
        <f t="shared" ca="1" si="81"/>
        <v>41.56</v>
      </c>
      <c r="I107" s="360">
        <f t="shared" ca="1" si="82"/>
        <v>43.639000000000003</v>
      </c>
      <c r="J107" s="360">
        <f t="shared" ca="1" si="83"/>
        <v>45.822000000000003</v>
      </c>
      <c r="K107" s="360">
        <f t="shared" ca="1" si="84"/>
        <v>48.110999999999997</v>
      </c>
      <c r="L107" s="437"/>
      <c r="M107" s="293" t="s">
        <v>588</v>
      </c>
      <c r="N107" s="289" t="str">
        <f t="shared" si="85"/>
        <v>07825C</v>
      </c>
      <c r="O107" s="361" t="str">
        <f t="shared" si="79"/>
        <v>103</v>
      </c>
      <c r="P107" s="290" t="str">
        <f t="shared" si="86"/>
        <v xml:space="preserve">Plan Examiner I  </v>
      </c>
      <c r="Q107" s="362" cm="1">
        <f t="array" aca="1" ref="Q107" ca="1">ROUND(IF($M107="Y",VLOOKUP($N107,INDIRECT($N$2),Q$5,0)*INDIRECT($M$3),VLOOKUP($N107,INDIRECT($N$2),Q$5,0)),IF(LEFT($E107,1)="N",3,0))</f>
        <v>39.581000000000003</v>
      </c>
      <c r="R107" s="362" cm="1">
        <f t="array" aca="1" ref="R107" ca="1">ROUND(IF($M107="Y",VLOOKUP($N107,INDIRECT($N$2),R$5,0)*INDIRECT($M$3),VLOOKUP($N107,INDIRECT($N$2),R$5,0)),IF(LEFT($E107,1)="N",3,0))</f>
        <v>41.56</v>
      </c>
      <c r="S107" s="362" cm="1">
        <f t="array" aca="1" ref="S107" ca="1">ROUND(IF($M107="Y",VLOOKUP($N107,INDIRECT($N$2),S$5,0)*INDIRECT($M$3),VLOOKUP($N107,INDIRECT($N$2),S$5,0)),IF(LEFT($E107,1)="N",3,0))</f>
        <v>43.639000000000003</v>
      </c>
      <c r="T107" s="362" cm="1">
        <f t="array" aca="1" ref="T107" ca="1">ROUND(IF($M107="Y",VLOOKUP($N107,INDIRECT($N$2),T$5,0)*INDIRECT($M$3),VLOOKUP($N107,INDIRECT($N$2),T$5,0)),IF(LEFT($E107,1)="N",3,0))</f>
        <v>45.822000000000003</v>
      </c>
      <c r="U107" s="362" cm="1">
        <f t="array" aca="1" ref="U107" ca="1">ROUND(IF($M107="Y",VLOOKUP($N107,INDIRECT($N$2),U$5,0)*INDIRECT($M$3),VLOOKUP($N107,INDIRECT($N$2),U$5,0)),IF(LEFT($E107,1)="N",3,0))</f>
        <v>48.110999999999997</v>
      </c>
      <c r="V107" s="398"/>
      <c r="W107" s="363" t="str">
        <f t="shared" si="78"/>
        <v>Y</v>
      </c>
      <c r="X107" s="313" t="str">
        <f t="shared" si="75"/>
        <v>07825C</v>
      </c>
      <c r="Y107" s="364" t="str">
        <f t="shared" si="77"/>
        <v>103</v>
      </c>
      <c r="Z107" s="313" t="str">
        <f t="shared" si="76"/>
        <v xml:space="preserve">Plan Examiner I  </v>
      </c>
      <c r="AA107" s="365">
        <f t="shared" ca="1" si="87"/>
        <v>39.581000000000003</v>
      </c>
      <c r="AB107" s="365">
        <f t="shared" ca="1" si="88"/>
        <v>41.56</v>
      </c>
      <c r="AC107" s="365">
        <f t="shared" ca="1" si="89"/>
        <v>43.639000000000003</v>
      </c>
      <c r="AD107" s="365">
        <f t="shared" ca="1" si="90"/>
        <v>45.822000000000003</v>
      </c>
      <c r="AE107" s="365">
        <f t="shared" ca="1" si="91"/>
        <v>48.110999999999997</v>
      </c>
    </row>
    <row r="108" spans="1:31">
      <c r="A108" s="357" t="s">
        <v>552</v>
      </c>
      <c r="B108" s="407" t="s">
        <v>798</v>
      </c>
      <c r="C108" s="357">
        <v>7</v>
      </c>
      <c r="D108" s="358" t="s">
        <v>740</v>
      </c>
      <c r="E108" s="357" t="s">
        <v>43</v>
      </c>
      <c r="F108" s="357">
        <v>338</v>
      </c>
      <c r="G108" s="360">
        <f t="shared" ca="1" si="80"/>
        <v>33.598999999999997</v>
      </c>
      <c r="H108" s="360">
        <f t="shared" ca="1" si="81"/>
        <v>35.280999999999999</v>
      </c>
      <c r="I108" s="360">
        <f t="shared" ca="1" si="82"/>
        <v>37.043999999999997</v>
      </c>
      <c r="J108" s="360">
        <f t="shared" ca="1" si="83"/>
        <v>38.896000000000001</v>
      </c>
      <c r="K108" s="360">
        <f t="shared" ca="1" si="84"/>
        <v>40.843000000000004</v>
      </c>
      <c r="L108" s="437"/>
      <c r="M108" s="293" t="s">
        <v>588</v>
      </c>
      <c r="N108" s="289" t="str">
        <f t="shared" si="85"/>
        <v>59412C</v>
      </c>
      <c r="O108" s="361" t="str">
        <f t="shared" si="79"/>
        <v>155</v>
      </c>
      <c r="P108" s="290" t="str">
        <f t="shared" si="86"/>
        <v>Police Body Worn Cameras Specialist</v>
      </c>
      <c r="Q108" s="362" cm="1">
        <f t="array" aca="1" ref="Q108" ca="1">ROUND(IF($M108="Y",VLOOKUP($N108,INDIRECT($N$2),Q$5,0)*INDIRECT($M$3),VLOOKUP($N108,INDIRECT($N$2),Q$5,0)),IF(LEFT($E108,1)="N",3,0))</f>
        <v>33.598999999999997</v>
      </c>
      <c r="R108" s="362" cm="1">
        <f t="array" aca="1" ref="R108" ca="1">ROUND(IF($M108="Y",VLOOKUP($N108,INDIRECT($N$2),R$5,0)*INDIRECT($M$3),VLOOKUP($N108,INDIRECT($N$2),R$5,0)),IF(LEFT($E108,1)="N",3,0))</f>
        <v>35.280999999999999</v>
      </c>
      <c r="S108" s="362" cm="1">
        <f t="array" aca="1" ref="S108" ca="1">ROUND(IF($M108="Y",VLOOKUP($N108,INDIRECT($N$2),S$5,0)*INDIRECT($M$3),VLOOKUP($N108,INDIRECT($N$2),S$5,0)),IF(LEFT($E108,1)="N",3,0))</f>
        <v>37.043999999999997</v>
      </c>
      <c r="T108" s="362" cm="1">
        <f t="array" aca="1" ref="T108" ca="1">ROUND(IF($M108="Y",VLOOKUP($N108,INDIRECT($N$2),T$5,0)*INDIRECT($M$3),VLOOKUP($N108,INDIRECT($N$2),T$5,0)),IF(LEFT($E108,1)="N",3,0))</f>
        <v>38.896000000000001</v>
      </c>
      <c r="U108" s="362" cm="1">
        <f t="array" aca="1" ref="U108" ca="1">ROUND(IF($M108="Y",VLOOKUP($N108,INDIRECT($N$2),U$5,0)*INDIRECT($M$3),VLOOKUP($N108,INDIRECT($N$2),U$5,0)),IF(LEFT($E108,1)="N",3,0))</f>
        <v>40.843000000000004</v>
      </c>
      <c r="V108" s="398"/>
      <c r="W108" s="363" t="str">
        <f t="shared" si="78"/>
        <v>Y</v>
      </c>
      <c r="X108" s="313" t="str">
        <f t="shared" ref="X108:X141" si="92">N108</f>
        <v>59412C</v>
      </c>
      <c r="Y108" s="364" t="str">
        <f t="shared" si="77"/>
        <v>155</v>
      </c>
      <c r="Z108" s="313" t="str">
        <f t="shared" ref="Z108:Z141" si="93">P108</f>
        <v>Police Body Worn Cameras Specialist</v>
      </c>
      <c r="AA108" s="365">
        <f t="shared" ca="1" si="87"/>
        <v>33.598999999999997</v>
      </c>
      <c r="AB108" s="365">
        <f t="shared" ca="1" si="88"/>
        <v>35.280999999999999</v>
      </c>
      <c r="AC108" s="365">
        <f t="shared" ca="1" si="89"/>
        <v>37.043999999999997</v>
      </c>
      <c r="AD108" s="365">
        <f t="shared" ca="1" si="90"/>
        <v>38.896000000000001</v>
      </c>
      <c r="AE108" s="365">
        <f t="shared" ca="1" si="91"/>
        <v>40.843000000000004</v>
      </c>
    </row>
    <row r="109" spans="1:31">
      <c r="A109" s="357" t="s">
        <v>249</v>
      </c>
      <c r="B109" s="407" t="s">
        <v>251</v>
      </c>
      <c r="C109" s="357">
        <v>5</v>
      </c>
      <c r="D109" s="358" t="s">
        <v>771</v>
      </c>
      <c r="E109" s="357" t="s">
        <v>43</v>
      </c>
      <c r="F109" s="357">
        <v>268</v>
      </c>
      <c r="G109" s="360">
        <f t="shared" ca="1" si="80"/>
        <v>32.24</v>
      </c>
      <c r="H109" s="360">
        <f t="shared" ca="1" si="81"/>
        <v>0</v>
      </c>
      <c r="I109" s="360">
        <f t="shared" ca="1" si="82"/>
        <v>0</v>
      </c>
      <c r="J109" s="360">
        <f t="shared" ca="1" si="83"/>
        <v>0</v>
      </c>
      <c r="K109" s="360">
        <f t="shared" ca="1" si="84"/>
        <v>0</v>
      </c>
      <c r="L109" s="437"/>
      <c r="M109" s="293" t="s">
        <v>588</v>
      </c>
      <c r="N109" s="289" t="str">
        <f t="shared" si="85"/>
        <v>08080C</v>
      </c>
      <c r="O109" s="361" t="str">
        <f t="shared" si="79"/>
        <v>135</v>
      </c>
      <c r="P109" s="290" t="str">
        <f t="shared" si="86"/>
        <v xml:space="preserve">Police Cadet </v>
      </c>
      <c r="Q109" s="362" cm="1">
        <f t="array" aca="1" ref="Q109" ca="1">ROUND(IF($M109="Y",VLOOKUP($N109,INDIRECT($N$2),Q$5,0)*INDIRECT($M$3),VLOOKUP($N109,INDIRECT($N$2),Q$5,0)),IF(LEFT($E109,1)="N",3,0))</f>
        <v>32.24</v>
      </c>
      <c r="R109" s="362" cm="1">
        <f t="array" aca="1" ref="R109" ca="1">ROUND(IF($M109="Y",VLOOKUP($N109,INDIRECT($N$2),R$5,0)*INDIRECT($M$3),VLOOKUP($N109,INDIRECT($N$2),R$5,0)),IF(LEFT($E109,1)="N",3,0))</f>
        <v>0</v>
      </c>
      <c r="S109" s="362" cm="1">
        <f t="array" aca="1" ref="S109" ca="1">ROUND(IF($M109="Y",VLOOKUP($N109,INDIRECT($N$2),S$5,0)*INDIRECT($M$3),VLOOKUP($N109,INDIRECT($N$2),S$5,0)),IF(LEFT($E109,1)="N",3,0))</f>
        <v>0</v>
      </c>
      <c r="T109" s="362" cm="1">
        <f t="array" aca="1" ref="T109" ca="1">ROUND(IF($M109="Y",VLOOKUP($N109,INDIRECT($N$2),T$5,0)*INDIRECT($M$3),VLOOKUP($N109,INDIRECT($N$2),T$5,0)),IF(LEFT($E109,1)="N",3,0))</f>
        <v>0</v>
      </c>
      <c r="U109" s="362" cm="1">
        <f t="array" aca="1" ref="U109" ca="1">ROUND(IF($M109="Y",VLOOKUP($N109,INDIRECT($N$2),U$5,0)*INDIRECT($M$3),VLOOKUP($N109,INDIRECT($N$2),U$5,0)),IF(LEFT($E109,1)="N",3,0))</f>
        <v>0</v>
      </c>
      <c r="V109" s="398"/>
      <c r="W109" s="363" t="str">
        <f t="shared" si="78"/>
        <v>Y</v>
      </c>
      <c r="X109" s="313" t="str">
        <f t="shared" si="92"/>
        <v>08080C</v>
      </c>
      <c r="Y109" s="364" t="str">
        <f t="shared" ref="Y109:Y142" si="94">O109</f>
        <v>135</v>
      </c>
      <c r="Z109" s="313" t="str">
        <f t="shared" si="93"/>
        <v xml:space="preserve">Police Cadet </v>
      </c>
      <c r="AA109" s="365">
        <f t="shared" ca="1" si="87"/>
        <v>32.24</v>
      </c>
      <c r="AB109" s="365">
        <f t="shared" ca="1" si="88"/>
        <v>0</v>
      </c>
      <c r="AC109" s="365">
        <f t="shared" ca="1" si="89"/>
        <v>0</v>
      </c>
      <c r="AD109" s="365">
        <f t="shared" ca="1" si="90"/>
        <v>0</v>
      </c>
      <c r="AE109" s="365">
        <f t="shared" ca="1" si="91"/>
        <v>0</v>
      </c>
    </row>
    <row r="110" spans="1:31">
      <c r="A110" s="357" t="s">
        <v>572</v>
      </c>
      <c r="B110" s="407" t="s">
        <v>799</v>
      </c>
      <c r="C110" s="357">
        <v>6</v>
      </c>
      <c r="D110" s="358" t="s">
        <v>292</v>
      </c>
      <c r="E110" s="357" t="s">
        <v>43</v>
      </c>
      <c r="F110" s="357">
        <v>275</v>
      </c>
      <c r="G110" s="360">
        <f t="shared" ca="1" si="80"/>
        <v>28.870999999999999</v>
      </c>
      <c r="H110" s="360">
        <f t="shared" ca="1" si="81"/>
        <v>30.317</v>
      </c>
      <c r="I110" s="360">
        <f t="shared" ca="1" si="82"/>
        <v>31.83</v>
      </c>
      <c r="J110" s="360">
        <f t="shared" ca="1" si="83"/>
        <v>33.424999999999997</v>
      </c>
      <c r="K110" s="360">
        <f t="shared" ca="1" si="84"/>
        <v>35.094999999999999</v>
      </c>
      <c r="L110" s="437"/>
      <c r="M110" s="293" t="s">
        <v>588</v>
      </c>
      <c r="N110" s="289" t="str">
        <f t="shared" si="85"/>
        <v>53011C</v>
      </c>
      <c r="O110" s="361" t="str">
        <f t="shared" si="79"/>
        <v>054</v>
      </c>
      <c r="P110" s="290" t="str">
        <f t="shared" si="86"/>
        <v>Police Field Technology Specialist</v>
      </c>
      <c r="Q110" s="362" cm="1">
        <f t="array" aca="1" ref="Q110" ca="1">ROUND(IF($M110="Y",VLOOKUP($N110,INDIRECT($N$2),Q$5,0)*INDIRECT($M$3),VLOOKUP($N110,INDIRECT($N$2),Q$5,0)),IF(LEFT($E110,1)="N",3,0))</f>
        <v>28.870999999999999</v>
      </c>
      <c r="R110" s="362" cm="1">
        <f t="array" aca="1" ref="R110" ca="1">ROUND(IF($M110="Y",VLOOKUP($N110,INDIRECT($N$2),R$5,0)*INDIRECT($M$3),VLOOKUP($N110,INDIRECT($N$2),R$5,0)),IF(LEFT($E110,1)="N",3,0))</f>
        <v>30.317</v>
      </c>
      <c r="S110" s="362" cm="1">
        <f t="array" aca="1" ref="S110" ca="1">ROUND(IF($M110="Y",VLOOKUP($N110,INDIRECT($N$2),S$5,0)*INDIRECT($M$3),VLOOKUP($N110,INDIRECT($N$2),S$5,0)),IF(LEFT($E110,1)="N",3,0))</f>
        <v>31.83</v>
      </c>
      <c r="T110" s="362" cm="1">
        <f t="array" aca="1" ref="T110" ca="1">ROUND(IF($M110="Y",VLOOKUP($N110,INDIRECT($N$2),T$5,0)*INDIRECT($M$3),VLOOKUP($N110,INDIRECT($N$2),T$5,0)),IF(LEFT($E110,1)="N",3,0))</f>
        <v>33.424999999999997</v>
      </c>
      <c r="U110" s="362" cm="1">
        <f t="array" aca="1" ref="U110" ca="1">ROUND(IF($M110="Y",VLOOKUP($N110,INDIRECT($N$2),U$5,0)*INDIRECT($M$3),VLOOKUP($N110,INDIRECT($N$2),U$5,0)),IF(LEFT($E110,1)="N",3,0))</f>
        <v>35.094999999999999</v>
      </c>
      <c r="V110" s="398"/>
      <c r="W110" s="363" t="str">
        <f t="shared" si="78"/>
        <v>Y</v>
      </c>
      <c r="X110" s="313" t="str">
        <f t="shared" si="92"/>
        <v>53011C</v>
      </c>
      <c r="Y110" s="364" t="str">
        <f t="shared" si="94"/>
        <v>054</v>
      </c>
      <c r="Z110" s="313" t="str">
        <f t="shared" si="93"/>
        <v>Police Field Technology Specialist</v>
      </c>
      <c r="AA110" s="365">
        <f t="shared" ca="1" si="87"/>
        <v>28.870999999999999</v>
      </c>
      <c r="AB110" s="365">
        <f t="shared" ca="1" si="88"/>
        <v>30.317</v>
      </c>
      <c r="AC110" s="365">
        <f t="shared" ca="1" si="89"/>
        <v>31.83</v>
      </c>
      <c r="AD110" s="365">
        <f t="shared" ca="1" si="90"/>
        <v>33.424999999999997</v>
      </c>
      <c r="AE110" s="365">
        <f t="shared" ca="1" si="91"/>
        <v>35.094999999999999</v>
      </c>
    </row>
    <row r="111" spans="1:31">
      <c r="A111" s="357" t="s">
        <v>458</v>
      </c>
      <c r="B111" s="407" t="s">
        <v>398</v>
      </c>
      <c r="C111" s="357">
        <v>7</v>
      </c>
      <c r="D111" s="358" t="s">
        <v>66</v>
      </c>
      <c r="E111" s="357" t="s">
        <v>43</v>
      </c>
      <c r="F111" s="357">
        <v>320</v>
      </c>
      <c r="G111" s="360">
        <f t="shared" ca="1" si="80"/>
        <v>32.44</v>
      </c>
      <c r="H111" s="360">
        <f t="shared" ca="1" si="81"/>
        <v>34.061</v>
      </c>
      <c r="I111" s="360">
        <f t="shared" ca="1" si="82"/>
        <v>35.765000000000001</v>
      </c>
      <c r="J111" s="360">
        <f t="shared" ca="1" si="83"/>
        <v>37.554000000000002</v>
      </c>
      <c r="K111" s="360">
        <f t="shared" ca="1" si="84"/>
        <v>39.430999999999997</v>
      </c>
      <c r="L111" s="437"/>
      <c r="M111" s="293" t="s">
        <v>588</v>
      </c>
      <c r="N111" s="289" t="str">
        <f t="shared" si="85"/>
        <v>08143C</v>
      </c>
      <c r="O111" s="361" t="str">
        <f t="shared" si="79"/>
        <v>064</v>
      </c>
      <c r="P111" s="290" t="str">
        <f t="shared" si="86"/>
        <v>Police Internal Affairs Support Specialist</v>
      </c>
      <c r="Q111" s="362" cm="1">
        <f t="array" aca="1" ref="Q111" ca="1">ROUND(IF($M111="Y",VLOOKUP($N111,INDIRECT($N$2),Q$5,0)*INDIRECT($M$3),VLOOKUP($N111,INDIRECT($N$2),Q$5,0)),IF(LEFT($E111,1)="N",3,0))</f>
        <v>32.44</v>
      </c>
      <c r="R111" s="362" cm="1">
        <f t="array" aca="1" ref="R111" ca="1">ROUND(IF($M111="Y",VLOOKUP($N111,INDIRECT($N$2),R$5,0)*INDIRECT($M$3),VLOOKUP($N111,INDIRECT($N$2),R$5,0)),IF(LEFT($E111,1)="N",3,0))</f>
        <v>34.061</v>
      </c>
      <c r="S111" s="362" cm="1">
        <f t="array" aca="1" ref="S111" ca="1">ROUND(IF($M111="Y",VLOOKUP($N111,INDIRECT($N$2),S$5,0)*INDIRECT($M$3),VLOOKUP($N111,INDIRECT($N$2),S$5,0)),IF(LEFT($E111,1)="N",3,0))</f>
        <v>35.765000000000001</v>
      </c>
      <c r="T111" s="362" cm="1">
        <f t="array" aca="1" ref="T111" ca="1">ROUND(IF($M111="Y",VLOOKUP($N111,INDIRECT($N$2),T$5,0)*INDIRECT($M$3),VLOOKUP($N111,INDIRECT($N$2),T$5,0)),IF(LEFT($E111,1)="N",3,0))</f>
        <v>37.554000000000002</v>
      </c>
      <c r="U111" s="362" cm="1">
        <f t="array" aca="1" ref="U111" ca="1">ROUND(IF($M111="Y",VLOOKUP($N111,INDIRECT($N$2),U$5,0)*INDIRECT($M$3),VLOOKUP($N111,INDIRECT($N$2),U$5,0)),IF(LEFT($E111,1)="N",3,0))</f>
        <v>39.430999999999997</v>
      </c>
      <c r="V111" s="398"/>
      <c r="W111" s="363" t="str">
        <f t="shared" si="78"/>
        <v>Y</v>
      </c>
      <c r="X111" s="313" t="str">
        <f t="shared" si="92"/>
        <v>08143C</v>
      </c>
      <c r="Y111" s="364" t="str">
        <f t="shared" si="94"/>
        <v>064</v>
      </c>
      <c r="Z111" s="313" t="str">
        <f t="shared" si="93"/>
        <v>Police Internal Affairs Support Specialist</v>
      </c>
      <c r="AA111" s="365">
        <f t="shared" ca="1" si="87"/>
        <v>32.44</v>
      </c>
      <c r="AB111" s="365">
        <f t="shared" ca="1" si="88"/>
        <v>34.061</v>
      </c>
      <c r="AC111" s="365">
        <f t="shared" ca="1" si="89"/>
        <v>35.765000000000001</v>
      </c>
      <c r="AD111" s="365">
        <f t="shared" ca="1" si="90"/>
        <v>37.554000000000002</v>
      </c>
      <c r="AE111" s="365">
        <f t="shared" ca="1" si="91"/>
        <v>39.430999999999997</v>
      </c>
    </row>
    <row r="112" spans="1:31">
      <c r="A112" s="357" t="s">
        <v>523</v>
      </c>
      <c r="B112" s="407" t="s">
        <v>800</v>
      </c>
      <c r="C112" s="357">
        <v>6</v>
      </c>
      <c r="D112" s="358" t="s">
        <v>656</v>
      </c>
      <c r="E112" s="357" t="s">
        <v>43</v>
      </c>
      <c r="F112" s="357">
        <v>293</v>
      </c>
      <c r="G112" s="360">
        <f t="shared" ca="1" si="80"/>
        <v>30.045999999999999</v>
      </c>
      <c r="H112" s="360">
        <f t="shared" ca="1" si="81"/>
        <v>31.545999999999999</v>
      </c>
      <c r="I112" s="360">
        <f t="shared" ca="1" si="82"/>
        <v>33.124000000000002</v>
      </c>
      <c r="J112" s="360">
        <f t="shared" ca="1" si="83"/>
        <v>34.781999999999996</v>
      </c>
      <c r="K112" s="360">
        <f t="shared" ca="1" si="84"/>
        <v>36.518999999999998</v>
      </c>
      <c r="L112" s="437"/>
      <c r="M112" s="293" t="s">
        <v>588</v>
      </c>
      <c r="N112" s="289" t="str">
        <f t="shared" si="85"/>
        <v>52988C</v>
      </c>
      <c r="O112" s="361" t="str">
        <f t="shared" si="79"/>
        <v>132</v>
      </c>
      <c r="P112" s="290" t="str">
        <f t="shared" si="86"/>
        <v>Police Kit Coordinator</v>
      </c>
      <c r="Q112" s="362" cm="1">
        <f t="array" aca="1" ref="Q112" ca="1">ROUND(IF($M112="Y",VLOOKUP($N112,INDIRECT($N$2),Q$5,0)*INDIRECT($M$3),VLOOKUP($N112,INDIRECT($N$2),Q$5,0)),IF(LEFT($E112,1)="N",3,0))</f>
        <v>30.045999999999999</v>
      </c>
      <c r="R112" s="362" cm="1">
        <f t="array" aca="1" ref="R112" ca="1">ROUND(IF($M112="Y",VLOOKUP($N112,INDIRECT($N$2),R$5,0)*INDIRECT($M$3),VLOOKUP($N112,INDIRECT($N$2),R$5,0)),IF(LEFT($E112,1)="N",3,0))</f>
        <v>31.545999999999999</v>
      </c>
      <c r="S112" s="362" cm="1">
        <f t="array" aca="1" ref="S112" ca="1">ROUND(IF($M112="Y",VLOOKUP($N112,INDIRECT($N$2),S$5,0)*INDIRECT($M$3),VLOOKUP($N112,INDIRECT($N$2),S$5,0)),IF(LEFT($E112,1)="N",3,0))</f>
        <v>33.124000000000002</v>
      </c>
      <c r="T112" s="362" cm="1">
        <f t="array" aca="1" ref="T112" ca="1">ROUND(IF($M112="Y",VLOOKUP($N112,INDIRECT($N$2),T$5,0)*INDIRECT($M$3),VLOOKUP($N112,INDIRECT($N$2),T$5,0)),IF(LEFT($E112,1)="N",3,0))</f>
        <v>34.781999999999996</v>
      </c>
      <c r="U112" s="362" cm="1">
        <f t="array" aca="1" ref="U112" ca="1">ROUND(IF($M112="Y",VLOOKUP($N112,INDIRECT($N$2),U$5,0)*INDIRECT($M$3),VLOOKUP($N112,INDIRECT($N$2),U$5,0)),IF(LEFT($E112,1)="N",3,0))</f>
        <v>36.518999999999998</v>
      </c>
      <c r="V112" s="398"/>
      <c r="W112" s="363" t="str">
        <f t="shared" si="78"/>
        <v>Y</v>
      </c>
      <c r="X112" s="313" t="str">
        <f t="shared" si="92"/>
        <v>52988C</v>
      </c>
      <c r="Y112" s="364" t="str">
        <f t="shared" si="94"/>
        <v>132</v>
      </c>
      <c r="Z112" s="313" t="str">
        <f t="shared" si="93"/>
        <v>Police Kit Coordinator</v>
      </c>
      <c r="AA112" s="365">
        <f t="shared" ca="1" si="87"/>
        <v>30.045999999999999</v>
      </c>
      <c r="AB112" s="365">
        <f t="shared" ca="1" si="88"/>
        <v>31.545999999999999</v>
      </c>
      <c r="AC112" s="365">
        <f t="shared" ca="1" si="89"/>
        <v>33.124000000000002</v>
      </c>
      <c r="AD112" s="365">
        <f t="shared" ca="1" si="90"/>
        <v>34.781999999999996</v>
      </c>
      <c r="AE112" s="365">
        <f t="shared" ca="1" si="91"/>
        <v>36.518999999999998</v>
      </c>
    </row>
    <row r="113" spans="1:31">
      <c r="A113" s="357" t="s">
        <v>704</v>
      </c>
      <c r="B113" s="407" t="s">
        <v>801</v>
      </c>
      <c r="C113" s="357">
        <v>6</v>
      </c>
      <c r="D113" s="358" t="s">
        <v>705</v>
      </c>
      <c r="E113" s="357" t="s">
        <v>43</v>
      </c>
      <c r="F113" s="357">
        <v>300</v>
      </c>
      <c r="G113" s="360">
        <f t="shared" ca="1" si="80"/>
        <v>30.571000000000002</v>
      </c>
      <c r="H113" s="360">
        <f t="shared" ca="1" si="81"/>
        <v>32.094999999999999</v>
      </c>
      <c r="I113" s="360">
        <f t="shared" ca="1" si="82"/>
        <v>33.703000000000003</v>
      </c>
      <c r="J113" s="360">
        <f t="shared" ca="1" si="83"/>
        <v>35.387</v>
      </c>
      <c r="K113" s="360">
        <f t="shared" ca="1" si="84"/>
        <v>37.156999999999996</v>
      </c>
      <c r="L113" s="437"/>
      <c r="M113" s="293" t="s">
        <v>588</v>
      </c>
      <c r="N113" s="289" t="str">
        <f t="shared" si="85"/>
        <v>59471C</v>
      </c>
      <c r="O113" s="361" t="str">
        <f t="shared" si="79"/>
        <v>210</v>
      </c>
      <c r="P113" s="290" t="str">
        <f t="shared" si="86"/>
        <v>Police Police Background Specialist</v>
      </c>
      <c r="Q113" s="362" cm="1">
        <f t="array" aca="1" ref="Q113" ca="1">ROUND(IF($M113="Y",VLOOKUP($N113,INDIRECT($N$2),Q$5,0)*INDIRECT($M$3),VLOOKUP($N113,INDIRECT($N$2),Q$5,0)),IF(LEFT($E113,1)="N",3,0))</f>
        <v>30.571000000000002</v>
      </c>
      <c r="R113" s="362" cm="1">
        <f t="array" aca="1" ref="R113" ca="1">ROUND(IF($M113="Y",VLOOKUP($N113,INDIRECT($N$2),R$5,0)*INDIRECT($M$3),VLOOKUP($N113,INDIRECT($N$2),R$5,0)),IF(LEFT($E113,1)="N",3,0))</f>
        <v>32.094999999999999</v>
      </c>
      <c r="S113" s="362" cm="1">
        <f t="array" aca="1" ref="S113" ca="1">ROUND(IF($M113="Y",VLOOKUP($N113,INDIRECT($N$2),S$5,0)*INDIRECT($M$3),VLOOKUP($N113,INDIRECT($N$2),S$5,0)),IF(LEFT($E113,1)="N",3,0))</f>
        <v>33.703000000000003</v>
      </c>
      <c r="T113" s="362" cm="1">
        <f t="array" aca="1" ref="T113" ca="1">ROUND(IF($M113="Y",VLOOKUP($N113,INDIRECT($N$2),T$5,0)*INDIRECT($M$3),VLOOKUP($N113,INDIRECT($N$2),T$5,0)),IF(LEFT($E113,1)="N",3,0))</f>
        <v>35.387</v>
      </c>
      <c r="U113" s="362" cm="1">
        <f t="array" aca="1" ref="U113" ca="1">ROUND(IF($M113="Y",VLOOKUP($N113,INDIRECT($N$2),U$5,0)*INDIRECT($M$3),VLOOKUP($N113,INDIRECT($N$2),U$5,0)),IF(LEFT($E113,1)="N",3,0))</f>
        <v>37.156999999999996</v>
      </c>
      <c r="V113" s="398"/>
      <c r="W113" s="363" t="str">
        <f t="shared" ref="W113:W149" si="95">M113</f>
        <v>Y</v>
      </c>
      <c r="X113" s="313" t="str">
        <f t="shared" si="92"/>
        <v>59471C</v>
      </c>
      <c r="Y113" s="364" t="str">
        <f t="shared" si="94"/>
        <v>210</v>
      </c>
      <c r="Z113" s="313" t="str">
        <f t="shared" si="93"/>
        <v>Police Police Background Specialist</v>
      </c>
      <c r="AA113" s="365">
        <f t="shared" ca="1" si="87"/>
        <v>30.571000000000002</v>
      </c>
      <c r="AB113" s="365">
        <f t="shared" ca="1" si="88"/>
        <v>32.094999999999999</v>
      </c>
      <c r="AC113" s="365">
        <f t="shared" ca="1" si="89"/>
        <v>33.703000000000003</v>
      </c>
      <c r="AD113" s="365">
        <f t="shared" ca="1" si="90"/>
        <v>35.387</v>
      </c>
      <c r="AE113" s="365">
        <f t="shared" ca="1" si="91"/>
        <v>37.156999999999996</v>
      </c>
    </row>
    <row r="114" spans="1:31">
      <c r="A114" s="357" t="s">
        <v>708</v>
      </c>
      <c r="B114" s="407" t="s">
        <v>709</v>
      </c>
      <c r="C114" s="357">
        <v>6</v>
      </c>
      <c r="D114" s="358" t="s">
        <v>105</v>
      </c>
      <c r="E114" s="357" t="s">
        <v>43</v>
      </c>
      <c r="F114" s="357">
        <v>283</v>
      </c>
      <c r="G114" s="360">
        <f t="shared" ca="1" si="80"/>
        <v>28.870999999999999</v>
      </c>
      <c r="H114" s="360">
        <f t="shared" ca="1" si="81"/>
        <v>30.317</v>
      </c>
      <c r="I114" s="360">
        <f t="shared" ca="1" si="82"/>
        <v>31.83</v>
      </c>
      <c r="J114" s="360">
        <f t="shared" ca="1" si="83"/>
        <v>33.424999999999997</v>
      </c>
      <c r="K114" s="360">
        <f t="shared" ca="1" si="84"/>
        <v>35.094999999999999</v>
      </c>
      <c r="L114" s="437"/>
      <c r="M114" s="293" t="s">
        <v>588</v>
      </c>
      <c r="N114" s="289" t="str">
        <f t="shared" si="85"/>
        <v>59474C</v>
      </c>
      <c r="O114" s="361" t="str">
        <f t="shared" si="79"/>
        <v>076</v>
      </c>
      <c r="P114" s="290" t="str">
        <f t="shared" si="86"/>
        <v>Police Records Technician</v>
      </c>
      <c r="Q114" s="362" cm="1">
        <f t="array" aca="1" ref="Q114" ca="1">ROUND(IF($M114="Y",VLOOKUP($N114,INDIRECT($N$2),Q$5,0)*INDIRECT($M$3),VLOOKUP($N114,INDIRECT($N$2),Q$5,0)),IF(LEFT($E114,1)="N",3,0))</f>
        <v>28.870999999999999</v>
      </c>
      <c r="R114" s="362" cm="1">
        <f t="array" aca="1" ref="R114" ca="1">ROUND(IF($M114="Y",VLOOKUP($N114,INDIRECT($N$2),R$5,0)*INDIRECT($M$3),VLOOKUP($N114,INDIRECT($N$2),R$5,0)),IF(LEFT($E114,1)="N",3,0))</f>
        <v>30.317</v>
      </c>
      <c r="S114" s="362" cm="1">
        <f t="array" aca="1" ref="S114" ca="1">ROUND(IF($M114="Y",VLOOKUP($N114,INDIRECT($N$2),S$5,0)*INDIRECT($M$3),VLOOKUP($N114,INDIRECT($N$2),S$5,0)),IF(LEFT($E114,1)="N",3,0))</f>
        <v>31.83</v>
      </c>
      <c r="T114" s="362" cm="1">
        <f t="array" aca="1" ref="T114" ca="1">ROUND(IF($M114="Y",VLOOKUP($N114,INDIRECT($N$2),T$5,0)*INDIRECT($M$3),VLOOKUP($N114,INDIRECT($N$2),T$5,0)),IF(LEFT($E114,1)="N",3,0))</f>
        <v>33.424999999999997</v>
      </c>
      <c r="U114" s="362" cm="1">
        <f t="array" aca="1" ref="U114" ca="1">ROUND(IF($M114="Y",VLOOKUP($N114,INDIRECT($N$2),U$5,0)*INDIRECT($M$3),VLOOKUP($N114,INDIRECT($N$2),U$5,0)),IF(LEFT($E114,1)="N",3,0))</f>
        <v>35.094999999999999</v>
      </c>
      <c r="V114" s="398"/>
      <c r="W114" s="363" t="str">
        <f t="shared" si="95"/>
        <v>Y</v>
      </c>
      <c r="X114" s="313" t="str">
        <f t="shared" si="92"/>
        <v>59474C</v>
      </c>
      <c r="Y114" s="364" t="str">
        <f t="shared" si="94"/>
        <v>076</v>
      </c>
      <c r="Z114" s="313" t="str">
        <f t="shared" si="93"/>
        <v>Police Records Technician</v>
      </c>
      <c r="AA114" s="365">
        <f t="shared" ca="1" si="87"/>
        <v>28.870999999999999</v>
      </c>
      <c r="AB114" s="365">
        <f t="shared" ca="1" si="88"/>
        <v>30.317</v>
      </c>
      <c r="AC114" s="365">
        <f t="shared" ca="1" si="89"/>
        <v>31.83</v>
      </c>
      <c r="AD114" s="365">
        <f t="shared" ca="1" si="90"/>
        <v>33.424999999999997</v>
      </c>
      <c r="AE114" s="365">
        <f t="shared" ca="1" si="91"/>
        <v>35.094999999999999</v>
      </c>
    </row>
    <row r="115" spans="1:31">
      <c r="A115" s="357" t="s">
        <v>561</v>
      </c>
      <c r="B115" s="407" t="s">
        <v>560</v>
      </c>
      <c r="C115" s="357">
        <v>7</v>
      </c>
      <c r="D115" s="358" t="s">
        <v>562</v>
      </c>
      <c r="E115" s="357" t="s">
        <v>43</v>
      </c>
      <c r="F115" s="357">
        <v>350</v>
      </c>
      <c r="G115" s="360">
        <f t="shared" ca="1" si="80"/>
        <v>34.825000000000003</v>
      </c>
      <c r="H115" s="360">
        <f t="shared" ca="1" si="81"/>
        <v>36.563000000000002</v>
      </c>
      <c r="I115" s="360">
        <f t="shared" ca="1" si="82"/>
        <v>38.392000000000003</v>
      </c>
      <c r="J115" s="360">
        <f t="shared" ca="1" si="83"/>
        <v>40.311999999999998</v>
      </c>
      <c r="K115" s="360">
        <f t="shared" ca="1" si="84"/>
        <v>42.328000000000003</v>
      </c>
      <c r="L115" s="437"/>
      <c r="M115" s="293" t="s">
        <v>588</v>
      </c>
      <c r="N115" s="289" t="str">
        <f t="shared" si="85"/>
        <v>53007C</v>
      </c>
      <c r="O115" s="361" t="str">
        <f t="shared" si="79"/>
        <v>125</v>
      </c>
      <c r="P115" s="290" t="str">
        <f t="shared" si="86"/>
        <v>Police Support Specialist</v>
      </c>
      <c r="Q115" s="362" cm="1">
        <f t="array" aca="1" ref="Q115" ca="1">ROUND(IF($M115="Y",VLOOKUP($N115,INDIRECT($N$2),Q$5,0)*INDIRECT($M$3),VLOOKUP($N115,INDIRECT($N$2),Q$5,0)),IF(LEFT($E115,1)="N",3,0))</f>
        <v>34.825000000000003</v>
      </c>
      <c r="R115" s="362" cm="1">
        <f t="array" aca="1" ref="R115" ca="1">ROUND(IF($M115="Y",VLOOKUP($N115,INDIRECT($N$2),R$5,0)*INDIRECT($M$3),VLOOKUP($N115,INDIRECT($N$2),R$5,0)),IF(LEFT($E115,1)="N",3,0))</f>
        <v>36.563000000000002</v>
      </c>
      <c r="S115" s="362" cm="1">
        <f t="array" aca="1" ref="S115" ca="1">ROUND(IF($M115="Y",VLOOKUP($N115,INDIRECT($N$2),S$5,0)*INDIRECT($M$3),VLOOKUP($N115,INDIRECT($N$2),S$5,0)),IF(LEFT($E115,1)="N",3,0))</f>
        <v>38.392000000000003</v>
      </c>
      <c r="T115" s="362" cm="1">
        <f t="array" aca="1" ref="T115" ca="1">ROUND(IF($M115="Y",VLOOKUP($N115,INDIRECT($N$2),T$5,0)*INDIRECT($M$3),VLOOKUP($N115,INDIRECT($N$2),T$5,0)),IF(LEFT($E115,1)="N",3,0))</f>
        <v>40.311999999999998</v>
      </c>
      <c r="U115" s="362" cm="1">
        <f t="array" aca="1" ref="U115" ca="1">ROUND(IF($M115="Y",VLOOKUP($N115,INDIRECT($N$2),U$5,0)*INDIRECT($M$3),VLOOKUP($N115,INDIRECT($N$2),U$5,0)),IF(LEFT($E115,1)="N",3,0))</f>
        <v>42.328000000000003</v>
      </c>
      <c r="V115" s="398"/>
      <c r="W115" s="363" t="str">
        <f t="shared" si="95"/>
        <v>Y</v>
      </c>
      <c r="X115" s="313" t="str">
        <f t="shared" si="92"/>
        <v>53007C</v>
      </c>
      <c r="Y115" s="364" t="str">
        <f t="shared" si="94"/>
        <v>125</v>
      </c>
      <c r="Z115" s="313" t="str">
        <f t="shared" si="93"/>
        <v>Police Support Specialist</v>
      </c>
      <c r="AA115" s="365">
        <f t="shared" ca="1" si="87"/>
        <v>34.825000000000003</v>
      </c>
      <c r="AB115" s="365">
        <f t="shared" ca="1" si="88"/>
        <v>36.563000000000002</v>
      </c>
      <c r="AC115" s="365">
        <f t="shared" ca="1" si="89"/>
        <v>38.392000000000003</v>
      </c>
      <c r="AD115" s="365">
        <f t="shared" ca="1" si="90"/>
        <v>40.311999999999998</v>
      </c>
      <c r="AE115" s="365">
        <f t="shared" ca="1" si="91"/>
        <v>42.328000000000003</v>
      </c>
    </row>
    <row r="116" spans="1:31">
      <c r="A116" s="357" t="s">
        <v>254</v>
      </c>
      <c r="B116" s="407" t="s">
        <v>255</v>
      </c>
      <c r="C116" s="357">
        <v>5</v>
      </c>
      <c r="D116" s="358" t="s">
        <v>76</v>
      </c>
      <c r="E116" s="357" t="s">
        <v>43</v>
      </c>
      <c r="F116" s="357">
        <v>268</v>
      </c>
      <c r="G116" s="360">
        <f t="shared" ca="1" si="80"/>
        <v>27.692</v>
      </c>
      <c r="H116" s="360">
        <f t="shared" ca="1" si="81"/>
        <v>29.079000000000001</v>
      </c>
      <c r="I116" s="360">
        <f t="shared" ca="1" si="82"/>
        <v>30.530999999999999</v>
      </c>
      <c r="J116" s="360">
        <f t="shared" ca="1" si="83"/>
        <v>32.058</v>
      </c>
      <c r="K116" s="360">
        <f t="shared" ca="1" si="84"/>
        <v>33.661999999999999</v>
      </c>
      <c r="L116" s="437"/>
      <c r="M116" s="293" t="s">
        <v>588</v>
      </c>
      <c r="N116" s="289" t="str">
        <f t="shared" si="85"/>
        <v>08241C</v>
      </c>
      <c r="O116" s="361" t="str">
        <f t="shared" si="79"/>
        <v>060</v>
      </c>
      <c r="P116" s="290" t="str">
        <f t="shared" si="86"/>
        <v xml:space="preserve">Police Support Technician I </v>
      </c>
      <c r="Q116" s="362" cm="1">
        <f t="array" aca="1" ref="Q116" ca="1">ROUND(IF($M116="Y",VLOOKUP($N116,INDIRECT($N$2),Q$5,0)*INDIRECT($M$3),VLOOKUP($N116,INDIRECT($N$2),Q$5,0)),IF(LEFT($E116,1)="N",3,0))</f>
        <v>27.692</v>
      </c>
      <c r="R116" s="362" cm="1">
        <f t="array" aca="1" ref="R116" ca="1">ROUND(IF($M116="Y",VLOOKUP($N116,INDIRECT($N$2),R$5,0)*INDIRECT($M$3),VLOOKUP($N116,INDIRECT($N$2),R$5,0)),IF(LEFT($E116,1)="N",3,0))</f>
        <v>29.079000000000001</v>
      </c>
      <c r="S116" s="362" cm="1">
        <f t="array" aca="1" ref="S116" ca="1">ROUND(IF($M116="Y",VLOOKUP($N116,INDIRECT($N$2),S$5,0)*INDIRECT($M$3),VLOOKUP($N116,INDIRECT($N$2),S$5,0)),IF(LEFT($E116,1)="N",3,0))</f>
        <v>30.530999999999999</v>
      </c>
      <c r="T116" s="362" cm="1">
        <f t="array" aca="1" ref="T116" ca="1">ROUND(IF($M116="Y",VLOOKUP($N116,INDIRECT($N$2),T$5,0)*INDIRECT($M$3),VLOOKUP($N116,INDIRECT($N$2),T$5,0)),IF(LEFT($E116,1)="N",3,0))</f>
        <v>32.058</v>
      </c>
      <c r="U116" s="362" cm="1">
        <f t="array" aca="1" ref="U116" ca="1">ROUND(IF($M116="Y",VLOOKUP($N116,INDIRECT($N$2),U$5,0)*INDIRECT($M$3),VLOOKUP($N116,INDIRECT($N$2),U$5,0)),IF(LEFT($E116,1)="N",3,0))</f>
        <v>33.661999999999999</v>
      </c>
      <c r="V116" s="398"/>
      <c r="W116" s="363" t="str">
        <f t="shared" si="95"/>
        <v>Y</v>
      </c>
      <c r="X116" s="313" t="str">
        <f t="shared" si="92"/>
        <v>08241C</v>
      </c>
      <c r="Y116" s="364" t="str">
        <f t="shared" si="94"/>
        <v>060</v>
      </c>
      <c r="Z116" s="313" t="str">
        <f t="shared" si="93"/>
        <v xml:space="preserve">Police Support Technician I </v>
      </c>
      <c r="AA116" s="365">
        <f t="shared" ca="1" si="87"/>
        <v>27.692</v>
      </c>
      <c r="AB116" s="365">
        <f t="shared" ca="1" si="88"/>
        <v>29.079000000000001</v>
      </c>
      <c r="AC116" s="365">
        <f t="shared" ca="1" si="89"/>
        <v>30.530999999999999</v>
      </c>
      <c r="AD116" s="365">
        <f t="shared" ca="1" si="90"/>
        <v>32.058</v>
      </c>
      <c r="AE116" s="365">
        <f t="shared" ca="1" si="91"/>
        <v>33.661999999999999</v>
      </c>
    </row>
    <row r="117" spans="1:31">
      <c r="A117" s="357" t="s">
        <v>256</v>
      </c>
      <c r="B117" s="407" t="s">
        <v>257</v>
      </c>
      <c r="C117" s="357">
        <v>6</v>
      </c>
      <c r="D117" s="358" t="s">
        <v>113</v>
      </c>
      <c r="E117" s="357" t="s">
        <v>43</v>
      </c>
      <c r="F117" s="357">
        <v>308</v>
      </c>
      <c r="G117" s="360">
        <f t="shared" ca="1" si="80"/>
        <v>31.234999999999999</v>
      </c>
      <c r="H117" s="360">
        <f t="shared" ca="1" si="81"/>
        <v>32.798000000000002</v>
      </c>
      <c r="I117" s="360">
        <f t="shared" ca="1" si="82"/>
        <v>34.438000000000002</v>
      </c>
      <c r="J117" s="360">
        <f t="shared" ca="1" si="83"/>
        <v>36.161000000000001</v>
      </c>
      <c r="K117" s="360">
        <f t="shared" ca="1" si="84"/>
        <v>37.966999999999999</v>
      </c>
      <c r="L117" s="437"/>
      <c r="M117" s="293" t="s">
        <v>588</v>
      </c>
      <c r="N117" s="289" t="str">
        <f t="shared" si="85"/>
        <v>08240C</v>
      </c>
      <c r="O117" s="361" t="str">
        <f t="shared" si="79"/>
        <v>140</v>
      </c>
      <c r="P117" s="290" t="str">
        <f t="shared" si="86"/>
        <v xml:space="preserve">Police Support Technician II </v>
      </c>
      <c r="Q117" s="362" cm="1">
        <f t="array" aca="1" ref="Q117" ca="1">ROUND(IF($M117="Y",VLOOKUP($N117,INDIRECT($N$2),Q$5,0)*INDIRECT($M$3),VLOOKUP($N117,INDIRECT($N$2),Q$5,0)),IF(LEFT($E117,1)="N",3,0))</f>
        <v>31.234999999999999</v>
      </c>
      <c r="R117" s="362" cm="1">
        <f t="array" aca="1" ref="R117" ca="1">ROUND(IF($M117="Y",VLOOKUP($N117,INDIRECT($N$2),R$5,0)*INDIRECT($M$3),VLOOKUP($N117,INDIRECT($N$2),R$5,0)),IF(LEFT($E117,1)="N",3,0))</f>
        <v>32.798000000000002</v>
      </c>
      <c r="S117" s="362" cm="1">
        <f t="array" aca="1" ref="S117" ca="1">ROUND(IF($M117="Y",VLOOKUP($N117,INDIRECT($N$2),S$5,0)*INDIRECT($M$3),VLOOKUP($N117,INDIRECT($N$2),S$5,0)),IF(LEFT($E117,1)="N",3,0))</f>
        <v>34.438000000000002</v>
      </c>
      <c r="T117" s="362" cm="1">
        <f t="array" aca="1" ref="T117" ca="1">ROUND(IF($M117="Y",VLOOKUP($N117,INDIRECT($N$2),T$5,0)*INDIRECT($M$3),VLOOKUP($N117,INDIRECT($N$2),T$5,0)),IF(LEFT($E117,1)="N",3,0))</f>
        <v>36.161000000000001</v>
      </c>
      <c r="U117" s="362" cm="1">
        <f t="array" aca="1" ref="U117" ca="1">ROUND(IF($M117="Y",VLOOKUP($N117,INDIRECT($N$2),U$5,0)*INDIRECT($M$3),VLOOKUP($N117,INDIRECT($N$2),U$5,0)),IF(LEFT($E117,1)="N",3,0))</f>
        <v>37.966999999999999</v>
      </c>
      <c r="V117" s="398"/>
      <c r="W117" s="363" t="str">
        <f t="shared" si="95"/>
        <v>Y</v>
      </c>
      <c r="X117" s="313" t="str">
        <f t="shared" si="92"/>
        <v>08240C</v>
      </c>
      <c r="Y117" s="364" t="str">
        <f t="shared" si="94"/>
        <v>140</v>
      </c>
      <c r="Z117" s="313" t="str">
        <f t="shared" si="93"/>
        <v xml:space="preserve">Police Support Technician II </v>
      </c>
      <c r="AA117" s="365">
        <f t="shared" ca="1" si="87"/>
        <v>31.234999999999999</v>
      </c>
      <c r="AB117" s="365">
        <f t="shared" ca="1" si="88"/>
        <v>32.798000000000002</v>
      </c>
      <c r="AC117" s="365">
        <f t="shared" ca="1" si="89"/>
        <v>34.438000000000002</v>
      </c>
      <c r="AD117" s="365">
        <f t="shared" ca="1" si="90"/>
        <v>36.161000000000001</v>
      </c>
      <c r="AE117" s="365">
        <f t="shared" ca="1" si="91"/>
        <v>37.966999999999999</v>
      </c>
    </row>
    <row r="118" spans="1:31">
      <c r="A118" s="357" t="s">
        <v>550</v>
      </c>
      <c r="B118" s="407" t="s">
        <v>802</v>
      </c>
      <c r="C118" s="357">
        <v>7</v>
      </c>
      <c r="D118" s="358" t="s">
        <v>554</v>
      </c>
      <c r="E118" s="357" t="s">
        <v>43</v>
      </c>
      <c r="F118" s="357">
        <v>328</v>
      </c>
      <c r="G118" s="360">
        <f t="shared" ca="1" si="80"/>
        <v>32.44</v>
      </c>
      <c r="H118" s="360">
        <f t="shared" ca="1" si="81"/>
        <v>34.061</v>
      </c>
      <c r="I118" s="360">
        <f t="shared" ca="1" si="82"/>
        <v>35.765000000000001</v>
      </c>
      <c r="J118" s="360">
        <f t="shared" ca="1" si="83"/>
        <v>37.554000000000002</v>
      </c>
      <c r="K118" s="360">
        <f t="shared" ca="1" si="84"/>
        <v>39.430999999999997</v>
      </c>
      <c r="L118" s="437"/>
      <c r="M118" s="293" t="s">
        <v>588</v>
      </c>
      <c r="N118" s="289" t="str">
        <f t="shared" si="85"/>
        <v>53000C</v>
      </c>
      <c r="O118" s="361" t="str">
        <f t="shared" si="79"/>
        <v>216</v>
      </c>
      <c r="P118" s="290" t="str">
        <f t="shared" si="86"/>
        <v>Police TAC/RMS</v>
      </c>
      <c r="Q118" s="362" cm="1">
        <f t="array" aca="1" ref="Q118" ca="1">ROUND(IF($M118="Y",VLOOKUP($N118,INDIRECT($N$2),Q$5,0)*INDIRECT($M$3),VLOOKUP($N118,INDIRECT($N$2),Q$5,0)),IF(LEFT($E118,1)="N",3,0))</f>
        <v>32.44</v>
      </c>
      <c r="R118" s="362" cm="1">
        <f t="array" aca="1" ref="R118" ca="1">ROUND(IF($M118="Y",VLOOKUP($N118,INDIRECT($N$2),R$5,0)*INDIRECT($M$3),VLOOKUP($N118,INDIRECT($N$2),R$5,0)),IF(LEFT($E118,1)="N",3,0))</f>
        <v>34.061</v>
      </c>
      <c r="S118" s="362" cm="1">
        <f t="array" aca="1" ref="S118" ca="1">ROUND(IF($M118="Y",VLOOKUP($N118,INDIRECT($N$2),S$5,0)*INDIRECT($M$3),VLOOKUP($N118,INDIRECT($N$2),S$5,0)),IF(LEFT($E118,1)="N",3,0))</f>
        <v>35.765000000000001</v>
      </c>
      <c r="T118" s="362" cm="1">
        <f t="array" aca="1" ref="T118" ca="1">ROUND(IF($M118="Y",VLOOKUP($N118,INDIRECT($N$2),T$5,0)*INDIRECT($M$3),VLOOKUP($N118,INDIRECT($N$2),T$5,0)),IF(LEFT($E118,1)="N",3,0))</f>
        <v>37.554000000000002</v>
      </c>
      <c r="U118" s="362" cm="1">
        <f t="array" aca="1" ref="U118" ca="1">ROUND(IF($M118="Y",VLOOKUP($N118,INDIRECT($N$2),U$5,0)*INDIRECT($M$3),VLOOKUP($N118,INDIRECT($N$2),U$5,0)),IF(LEFT($E118,1)="N",3,0))</f>
        <v>39.430999999999997</v>
      </c>
      <c r="V118" s="398"/>
      <c r="W118" s="363" t="str">
        <f t="shared" si="95"/>
        <v>Y</v>
      </c>
      <c r="X118" s="313" t="str">
        <f t="shared" si="92"/>
        <v>53000C</v>
      </c>
      <c r="Y118" s="364" t="str">
        <f t="shared" si="94"/>
        <v>216</v>
      </c>
      <c r="Z118" s="313" t="str">
        <f t="shared" si="93"/>
        <v>Police TAC/RMS</v>
      </c>
      <c r="AA118" s="365">
        <f t="shared" ca="1" si="87"/>
        <v>32.44</v>
      </c>
      <c r="AB118" s="365">
        <f t="shared" ca="1" si="88"/>
        <v>34.061</v>
      </c>
      <c r="AC118" s="365">
        <f t="shared" ca="1" si="89"/>
        <v>35.765000000000001</v>
      </c>
      <c r="AD118" s="365">
        <f t="shared" ca="1" si="90"/>
        <v>37.554000000000002</v>
      </c>
      <c r="AE118" s="365">
        <f t="shared" ca="1" si="91"/>
        <v>39.430999999999997</v>
      </c>
    </row>
    <row r="119" spans="1:31">
      <c r="A119" s="357" t="s">
        <v>782</v>
      </c>
      <c r="B119" s="407" t="s">
        <v>803</v>
      </c>
      <c r="C119" s="357">
        <v>6</v>
      </c>
      <c r="D119" s="358" t="s">
        <v>113</v>
      </c>
      <c r="E119" s="357" t="s">
        <v>43</v>
      </c>
      <c r="F119" s="357">
        <v>308</v>
      </c>
      <c r="G119" s="360">
        <f t="shared" ca="1" si="80"/>
        <v>31.234999999999999</v>
      </c>
      <c r="H119" s="360">
        <f t="shared" ca="1" si="81"/>
        <v>32.798000000000002</v>
      </c>
      <c r="I119" s="360">
        <f t="shared" ca="1" si="82"/>
        <v>34.438000000000002</v>
      </c>
      <c r="J119" s="360">
        <f t="shared" ca="1" si="83"/>
        <v>36.161000000000001</v>
      </c>
      <c r="K119" s="360">
        <f t="shared" ca="1" si="84"/>
        <v>37.966999999999999</v>
      </c>
      <c r="L119" s="437"/>
      <c r="M119" s="293" t="s">
        <v>588</v>
      </c>
      <c r="N119" s="289" t="str">
        <f t="shared" si="85"/>
        <v>59509C</v>
      </c>
      <c r="O119" s="361" t="str">
        <f t="shared" si="79"/>
        <v>140</v>
      </c>
      <c r="P119" s="290" t="str">
        <f t="shared" si="86"/>
        <v>Police Training Division Coodinator</v>
      </c>
      <c r="Q119" s="362" cm="1">
        <f t="array" aca="1" ref="Q119" ca="1">ROUND(IF($M119="Y",VLOOKUP($N119,INDIRECT($N$2),Q$5,0)*INDIRECT($M$3),VLOOKUP($N119,INDIRECT($N$2),Q$5,0)),IF(LEFT($E119,1)="N",3,0))</f>
        <v>31.234999999999999</v>
      </c>
      <c r="R119" s="362" cm="1">
        <f t="array" aca="1" ref="R119" ca="1">ROUND(IF($M119="Y",VLOOKUP($N119,INDIRECT($N$2),R$5,0)*INDIRECT($M$3),VLOOKUP($N119,INDIRECT($N$2),R$5,0)),IF(LEFT($E119,1)="N",3,0))</f>
        <v>32.798000000000002</v>
      </c>
      <c r="S119" s="362" cm="1">
        <f t="array" aca="1" ref="S119" ca="1">ROUND(IF($M119="Y",VLOOKUP($N119,INDIRECT($N$2),S$5,0)*INDIRECT($M$3),VLOOKUP($N119,INDIRECT($N$2),S$5,0)),IF(LEFT($E119,1)="N",3,0))</f>
        <v>34.438000000000002</v>
      </c>
      <c r="T119" s="362" cm="1">
        <f t="array" aca="1" ref="T119" ca="1">ROUND(IF($M119="Y",VLOOKUP($N119,INDIRECT($N$2),T$5,0)*INDIRECT($M$3),VLOOKUP($N119,INDIRECT($N$2),T$5,0)),IF(LEFT($E119,1)="N",3,0))</f>
        <v>36.161000000000001</v>
      </c>
      <c r="U119" s="362" cm="1">
        <f t="array" aca="1" ref="U119" ca="1">ROUND(IF($M119="Y",VLOOKUP($N119,INDIRECT($N$2),U$5,0)*INDIRECT($M$3),VLOOKUP($N119,INDIRECT($N$2),U$5,0)),IF(LEFT($E119,1)="N",3,0))</f>
        <v>37.966999999999999</v>
      </c>
      <c r="V119" s="398"/>
      <c r="W119" s="363" t="str">
        <f t="shared" si="95"/>
        <v>Y</v>
      </c>
      <c r="X119" s="313" t="str">
        <f t="shared" si="92"/>
        <v>59509C</v>
      </c>
      <c r="Y119" s="364" t="str">
        <f t="shared" si="94"/>
        <v>140</v>
      </c>
      <c r="Z119" s="313" t="str">
        <f t="shared" si="93"/>
        <v>Police Training Division Coodinator</v>
      </c>
      <c r="AA119" s="365">
        <f t="shared" ca="1" si="87"/>
        <v>31.234999999999999</v>
      </c>
      <c r="AB119" s="365">
        <f t="shared" ca="1" si="88"/>
        <v>32.798000000000002</v>
      </c>
      <c r="AC119" s="365">
        <f t="shared" ca="1" si="89"/>
        <v>34.438000000000002</v>
      </c>
      <c r="AD119" s="365">
        <f t="shared" ca="1" si="90"/>
        <v>36.161000000000001</v>
      </c>
      <c r="AE119" s="365">
        <f t="shared" ca="1" si="91"/>
        <v>37.966999999999999</v>
      </c>
    </row>
    <row r="120" spans="1:31">
      <c r="A120" s="357" t="s">
        <v>542</v>
      </c>
      <c r="B120" s="407" t="s">
        <v>804</v>
      </c>
      <c r="C120" s="357">
        <v>6</v>
      </c>
      <c r="D120" s="358" t="s">
        <v>543</v>
      </c>
      <c r="E120" s="357" t="s">
        <v>43</v>
      </c>
      <c r="F120" s="357">
        <v>296</v>
      </c>
      <c r="G120" s="360">
        <f t="shared" ca="1" si="80"/>
        <v>30.045999999999999</v>
      </c>
      <c r="H120" s="360">
        <f t="shared" ca="1" si="81"/>
        <v>31.545999999999999</v>
      </c>
      <c r="I120" s="360">
        <f t="shared" ca="1" si="82"/>
        <v>33.124000000000002</v>
      </c>
      <c r="J120" s="360">
        <f t="shared" ca="1" si="83"/>
        <v>34.780999999999999</v>
      </c>
      <c r="K120" s="360">
        <f t="shared" ca="1" si="84"/>
        <v>36.518999999999998</v>
      </c>
      <c r="L120" s="437"/>
      <c r="M120" s="293" t="s">
        <v>588</v>
      </c>
      <c r="N120" s="289" t="str">
        <f t="shared" si="85"/>
        <v>52994C</v>
      </c>
      <c r="O120" s="361" t="str">
        <f t="shared" si="79"/>
        <v>161</v>
      </c>
      <c r="P120" s="290" t="str">
        <f t="shared" si="86"/>
        <v>Police Warehouse Specialist</v>
      </c>
      <c r="Q120" s="362" cm="1">
        <f t="array" aca="1" ref="Q120" ca="1">ROUND(IF($M120="Y",VLOOKUP($N120,INDIRECT($N$2),Q$5,0)*INDIRECT($M$3),VLOOKUP($N120,INDIRECT($N$2),Q$5,0)),IF(LEFT($E120,1)="N",3,0))</f>
        <v>30.045999999999999</v>
      </c>
      <c r="R120" s="362" cm="1">
        <f t="array" aca="1" ref="R120" ca="1">ROUND(IF($M120="Y",VLOOKUP($N120,INDIRECT($N$2),R$5,0)*INDIRECT($M$3),VLOOKUP($N120,INDIRECT($N$2),R$5,0)),IF(LEFT($E120,1)="N",3,0))</f>
        <v>31.545999999999999</v>
      </c>
      <c r="S120" s="362" cm="1">
        <f t="array" aca="1" ref="S120" ca="1">ROUND(IF($M120="Y",VLOOKUP($N120,INDIRECT($N$2),S$5,0)*INDIRECT($M$3),VLOOKUP($N120,INDIRECT($N$2),S$5,0)),IF(LEFT($E120,1)="N",3,0))</f>
        <v>33.124000000000002</v>
      </c>
      <c r="T120" s="362" cm="1">
        <f t="array" aca="1" ref="T120" ca="1">ROUND(IF($M120="Y",VLOOKUP($N120,INDIRECT($N$2),T$5,0)*INDIRECT($M$3),VLOOKUP($N120,INDIRECT($N$2),T$5,0)),IF(LEFT($E120,1)="N",3,0))</f>
        <v>34.780999999999999</v>
      </c>
      <c r="U120" s="362" cm="1">
        <f t="array" aca="1" ref="U120" ca="1">ROUND(IF($M120="Y",VLOOKUP($N120,INDIRECT($N$2),U$5,0)*INDIRECT($M$3),VLOOKUP($N120,INDIRECT($N$2),U$5,0)),IF(LEFT($E120,1)="N",3,0))</f>
        <v>36.518999999999998</v>
      </c>
      <c r="V120" s="398"/>
      <c r="W120" s="363" t="str">
        <f t="shared" si="95"/>
        <v>Y</v>
      </c>
      <c r="X120" s="313" t="str">
        <f t="shared" si="92"/>
        <v>52994C</v>
      </c>
      <c r="Y120" s="364" t="str">
        <f t="shared" si="94"/>
        <v>161</v>
      </c>
      <c r="Z120" s="313" t="str">
        <f t="shared" si="93"/>
        <v>Police Warehouse Specialist</v>
      </c>
      <c r="AA120" s="365">
        <f t="shared" ca="1" si="87"/>
        <v>30.045999999999999</v>
      </c>
      <c r="AB120" s="365">
        <f t="shared" ca="1" si="88"/>
        <v>31.545999999999999</v>
      </c>
      <c r="AC120" s="365">
        <f t="shared" ca="1" si="89"/>
        <v>33.124000000000002</v>
      </c>
      <c r="AD120" s="365">
        <f t="shared" ca="1" si="90"/>
        <v>34.780999999999999</v>
      </c>
      <c r="AE120" s="365">
        <f t="shared" ca="1" si="91"/>
        <v>36.518999999999998</v>
      </c>
    </row>
    <row r="121" spans="1:31">
      <c r="A121" s="368" t="s">
        <v>35</v>
      </c>
      <c r="B121" s="408" t="s">
        <v>37</v>
      </c>
      <c r="C121" s="368">
        <v>11</v>
      </c>
      <c r="D121" s="358" t="s">
        <v>36</v>
      </c>
      <c r="E121" s="368" t="s">
        <v>21</v>
      </c>
      <c r="F121" s="368">
        <v>523</v>
      </c>
      <c r="G121" s="360">
        <f t="shared" ca="1" si="80"/>
        <v>101801</v>
      </c>
      <c r="H121" s="360">
        <f t="shared" ca="1" si="81"/>
        <v>106891</v>
      </c>
      <c r="I121" s="360">
        <f t="shared" ca="1" si="82"/>
        <v>112237</v>
      </c>
      <c r="J121" s="360">
        <f t="shared" ca="1" si="83"/>
        <v>117849</v>
      </c>
      <c r="K121" s="360">
        <f t="shared" ca="1" si="84"/>
        <v>123742</v>
      </c>
      <c r="L121" s="437"/>
      <c r="M121" s="293" t="s">
        <v>588</v>
      </c>
      <c r="N121" s="289" t="str">
        <f t="shared" si="85"/>
        <v>52900C</v>
      </c>
      <c r="O121" s="361" t="str">
        <f t="shared" si="79"/>
        <v>117</v>
      </c>
      <c r="P121" s="290" t="str">
        <f t="shared" si="86"/>
        <v xml:space="preserve">Principal Project Crd (CPED) </v>
      </c>
      <c r="Q121" s="362" cm="1">
        <f t="array" aca="1" ref="Q121" ca="1">ROUND(IF($M121="Y",VLOOKUP($N121,INDIRECT($N$2),Q$5,0)*INDIRECT($M$3),VLOOKUP($N121,INDIRECT($N$2),Q$5,0)),IF(LEFT($E121,1)="N",3,0))</f>
        <v>101801</v>
      </c>
      <c r="R121" s="362" cm="1">
        <f t="array" aca="1" ref="R121" ca="1">ROUND(IF($M121="Y",VLOOKUP($N121,INDIRECT($N$2),R$5,0)*INDIRECT($M$3),VLOOKUP($N121,INDIRECT($N$2),R$5,0)),IF(LEFT($E121,1)="N",3,0))</f>
        <v>106891</v>
      </c>
      <c r="S121" s="362" cm="1">
        <f t="array" aca="1" ref="S121" ca="1">ROUND(IF($M121="Y",VLOOKUP($N121,INDIRECT($N$2),S$5,0)*INDIRECT($M$3),VLOOKUP($N121,INDIRECT($N$2),S$5,0)),IF(LEFT($E121,1)="N",3,0))</f>
        <v>112237</v>
      </c>
      <c r="T121" s="362" cm="1">
        <f t="array" aca="1" ref="T121" ca="1">ROUND(IF($M121="Y",VLOOKUP($N121,INDIRECT($N$2),T$5,0)*INDIRECT($M$3),VLOOKUP($N121,INDIRECT($N$2),T$5,0)),IF(LEFT($E121,1)="N",3,0))</f>
        <v>117849</v>
      </c>
      <c r="U121" s="362" cm="1">
        <f t="array" aca="1" ref="U121" ca="1">ROUND(IF($M121="Y",VLOOKUP($N121,INDIRECT($N$2),U$5,0)*INDIRECT($M$3),VLOOKUP($N121,INDIRECT($N$2),U$5,0)),IF(LEFT($E121,1)="N",3,0))</f>
        <v>123742</v>
      </c>
      <c r="V121" s="398"/>
      <c r="W121" s="363" t="str">
        <f t="shared" si="95"/>
        <v>Y</v>
      </c>
      <c r="X121" s="313" t="str">
        <f t="shared" si="92"/>
        <v>52900C</v>
      </c>
      <c r="Y121" s="364" t="str">
        <f t="shared" si="94"/>
        <v>117</v>
      </c>
      <c r="Z121" s="313" t="str">
        <f t="shared" si="93"/>
        <v xml:space="preserve">Principal Project Crd (CPED) </v>
      </c>
      <c r="AA121" s="365">
        <f t="shared" ca="1" si="87"/>
        <v>48.942999999999998</v>
      </c>
      <c r="AB121" s="365">
        <f t="shared" ca="1" si="88"/>
        <v>51.39</v>
      </c>
      <c r="AC121" s="365">
        <f t="shared" ca="1" si="89"/>
        <v>53.960999999999999</v>
      </c>
      <c r="AD121" s="365">
        <f t="shared" ca="1" si="90"/>
        <v>56.658999999999999</v>
      </c>
      <c r="AE121" s="365">
        <f t="shared" ca="1" si="91"/>
        <v>59.491999999999997</v>
      </c>
    </row>
    <row r="122" spans="1:31">
      <c r="A122" s="357" t="s">
        <v>719</v>
      </c>
      <c r="B122" s="407" t="s">
        <v>506</v>
      </c>
      <c r="C122" s="357">
        <v>7</v>
      </c>
      <c r="D122" s="358" t="s">
        <v>746</v>
      </c>
      <c r="E122" s="357" t="s">
        <v>43</v>
      </c>
      <c r="F122" s="357">
        <v>338</v>
      </c>
      <c r="G122" s="360">
        <f t="shared" ca="1" si="80"/>
        <v>33.593000000000004</v>
      </c>
      <c r="H122" s="360">
        <f t="shared" ca="1" si="81"/>
        <v>35.283000000000001</v>
      </c>
      <c r="I122" s="360">
        <f t="shared" ca="1" si="82"/>
        <v>37.042000000000002</v>
      </c>
      <c r="J122" s="360">
        <f t="shared" ca="1" si="83"/>
        <v>38.896000000000001</v>
      </c>
      <c r="K122" s="360">
        <f t="shared" ca="1" si="84"/>
        <v>40.847000000000001</v>
      </c>
      <c r="L122" s="437"/>
      <c r="M122" s="293" t="s">
        <v>588</v>
      </c>
      <c r="N122" s="289" t="str">
        <f t="shared" si="85"/>
        <v>52950C</v>
      </c>
      <c r="O122" s="361" t="str">
        <f t="shared" si="79"/>
        <v>7</v>
      </c>
      <c r="P122" s="290" t="str">
        <f t="shared" si="86"/>
        <v>Process Logic Control Technician</v>
      </c>
      <c r="Q122" s="362" cm="1">
        <f t="array" aca="1" ref="Q122" ca="1">ROUND(IF($M122="Y",VLOOKUP($N122,INDIRECT($N$2),Q$5,0)*INDIRECT($M$3),VLOOKUP($N122,INDIRECT($N$2),Q$5,0)),IF(LEFT($E122,1)="N",3,0))</f>
        <v>33.593000000000004</v>
      </c>
      <c r="R122" s="362" cm="1">
        <f t="array" aca="1" ref="R122" ca="1">ROUND(IF($M122="Y",VLOOKUP($N122,INDIRECT($N$2),R$5,0)*INDIRECT($M$3),VLOOKUP($N122,INDIRECT($N$2),R$5,0)),IF(LEFT($E122,1)="N",3,0))</f>
        <v>35.283000000000001</v>
      </c>
      <c r="S122" s="362" cm="1">
        <f t="array" aca="1" ref="S122" ca="1">ROUND(IF($M122="Y",VLOOKUP($N122,INDIRECT($N$2),S$5,0)*INDIRECT($M$3),VLOOKUP($N122,INDIRECT($N$2),S$5,0)),IF(LEFT($E122,1)="N",3,0))</f>
        <v>37.042000000000002</v>
      </c>
      <c r="T122" s="362" cm="1">
        <f t="array" aca="1" ref="T122" ca="1">ROUND(IF($M122="Y",VLOOKUP($N122,INDIRECT($N$2),T$5,0)*INDIRECT($M$3),VLOOKUP($N122,INDIRECT($N$2),T$5,0)),IF(LEFT($E122,1)="N",3,0))</f>
        <v>38.896000000000001</v>
      </c>
      <c r="U122" s="362" cm="1">
        <f t="array" aca="1" ref="U122" ca="1">ROUND(IF($M122="Y",VLOOKUP($N122,INDIRECT($N$2),U$5,0)*INDIRECT($M$3),VLOOKUP($N122,INDIRECT($N$2),U$5,0)),IF(LEFT($E122,1)="N",3,0))</f>
        <v>40.847000000000001</v>
      </c>
      <c r="V122" s="398"/>
      <c r="W122" s="363" t="str">
        <f t="shared" si="95"/>
        <v>Y</v>
      </c>
      <c r="X122" s="313" t="str">
        <f t="shared" si="92"/>
        <v>52950C</v>
      </c>
      <c r="Y122" s="364" t="str">
        <f t="shared" si="94"/>
        <v>7</v>
      </c>
      <c r="Z122" s="313" t="str">
        <f t="shared" si="93"/>
        <v>Process Logic Control Technician</v>
      </c>
      <c r="AA122" s="365">
        <f t="shared" ca="1" si="87"/>
        <v>33.593000000000004</v>
      </c>
      <c r="AB122" s="365">
        <f t="shared" ca="1" si="88"/>
        <v>35.283000000000001</v>
      </c>
      <c r="AC122" s="365">
        <f t="shared" ca="1" si="89"/>
        <v>37.042000000000002</v>
      </c>
      <c r="AD122" s="365">
        <f t="shared" ca="1" si="90"/>
        <v>38.896000000000001</v>
      </c>
      <c r="AE122" s="365">
        <f t="shared" ca="1" si="91"/>
        <v>40.847000000000001</v>
      </c>
    </row>
    <row r="123" spans="1:31">
      <c r="A123" s="357" t="s">
        <v>258</v>
      </c>
      <c r="B123" s="407" t="s">
        <v>260</v>
      </c>
      <c r="C123" s="357">
        <v>6</v>
      </c>
      <c r="D123" s="358" t="s">
        <v>259</v>
      </c>
      <c r="E123" s="357" t="s">
        <v>43</v>
      </c>
      <c r="F123" s="357">
        <v>280</v>
      </c>
      <c r="G123" s="360">
        <f t="shared" ca="1" si="80"/>
        <v>28.870999999999999</v>
      </c>
      <c r="H123" s="360">
        <f t="shared" ca="1" si="81"/>
        <v>30.317</v>
      </c>
      <c r="I123" s="360">
        <f t="shared" ca="1" si="82"/>
        <v>31.83</v>
      </c>
      <c r="J123" s="360">
        <f t="shared" ca="1" si="83"/>
        <v>33.424999999999997</v>
      </c>
      <c r="K123" s="360">
        <f t="shared" ca="1" si="84"/>
        <v>35.094999999999999</v>
      </c>
      <c r="L123" s="437"/>
      <c r="M123" s="293" t="s">
        <v>588</v>
      </c>
      <c r="N123" s="289" t="str">
        <f t="shared" si="85"/>
        <v>08340C</v>
      </c>
      <c r="O123" s="361" t="str">
        <f t="shared" si="79"/>
        <v>160</v>
      </c>
      <c r="P123" s="290" t="str">
        <f t="shared" si="86"/>
        <v xml:space="preserve">Program Aide II </v>
      </c>
      <c r="Q123" s="362" cm="1">
        <f t="array" aca="1" ref="Q123" ca="1">ROUND(IF($M123="Y",VLOOKUP($N123,INDIRECT($N$2),Q$5,0)*INDIRECT($M$3),VLOOKUP($N123,INDIRECT($N$2),Q$5,0)),IF(LEFT($E123,1)="N",3,0))</f>
        <v>28.870999999999999</v>
      </c>
      <c r="R123" s="362" cm="1">
        <f t="array" aca="1" ref="R123" ca="1">ROUND(IF($M123="Y",VLOOKUP($N123,INDIRECT($N$2),R$5,0)*INDIRECT($M$3),VLOOKUP($N123,INDIRECT($N$2),R$5,0)),IF(LEFT($E123,1)="N",3,0))</f>
        <v>30.317</v>
      </c>
      <c r="S123" s="362" cm="1">
        <f t="array" aca="1" ref="S123" ca="1">ROUND(IF($M123="Y",VLOOKUP($N123,INDIRECT($N$2),S$5,0)*INDIRECT($M$3),VLOOKUP($N123,INDIRECT($N$2),S$5,0)),IF(LEFT($E123,1)="N",3,0))</f>
        <v>31.83</v>
      </c>
      <c r="T123" s="362" cm="1">
        <f t="array" aca="1" ref="T123" ca="1">ROUND(IF($M123="Y",VLOOKUP($N123,INDIRECT($N$2),T$5,0)*INDIRECT($M$3),VLOOKUP($N123,INDIRECT($N$2),T$5,0)),IF(LEFT($E123,1)="N",3,0))</f>
        <v>33.424999999999997</v>
      </c>
      <c r="U123" s="362" cm="1">
        <f t="array" aca="1" ref="U123" ca="1">ROUND(IF($M123="Y",VLOOKUP($N123,INDIRECT($N$2),U$5,0)*INDIRECT($M$3),VLOOKUP($N123,INDIRECT($N$2),U$5,0)),IF(LEFT($E123,1)="N",3,0))</f>
        <v>35.094999999999999</v>
      </c>
      <c r="V123" s="398"/>
      <c r="W123" s="363" t="str">
        <f t="shared" si="95"/>
        <v>Y</v>
      </c>
      <c r="X123" s="313" t="str">
        <f t="shared" si="92"/>
        <v>08340C</v>
      </c>
      <c r="Y123" s="364" t="str">
        <f t="shared" si="94"/>
        <v>160</v>
      </c>
      <c r="Z123" s="313" t="str">
        <f t="shared" si="93"/>
        <v xml:space="preserve">Program Aide II </v>
      </c>
      <c r="AA123" s="365">
        <f t="shared" ca="1" si="87"/>
        <v>28.870999999999999</v>
      </c>
      <c r="AB123" s="365">
        <f t="shared" ca="1" si="88"/>
        <v>30.317</v>
      </c>
      <c r="AC123" s="365">
        <f t="shared" ca="1" si="89"/>
        <v>31.83</v>
      </c>
      <c r="AD123" s="365">
        <f t="shared" ca="1" si="90"/>
        <v>33.424999999999997</v>
      </c>
      <c r="AE123" s="365">
        <f t="shared" ca="1" si="91"/>
        <v>35.094999999999999</v>
      </c>
    </row>
    <row r="124" spans="1:31">
      <c r="A124" s="357" t="s">
        <v>530</v>
      </c>
      <c r="B124" s="407" t="s">
        <v>529</v>
      </c>
      <c r="C124" s="357">
        <v>6</v>
      </c>
      <c r="D124" s="358" t="s">
        <v>118</v>
      </c>
      <c r="E124" s="357" t="s">
        <v>43</v>
      </c>
      <c r="F124" s="357">
        <v>295</v>
      </c>
      <c r="G124" s="360">
        <f t="shared" ca="1" si="80"/>
        <v>30.045999999999999</v>
      </c>
      <c r="H124" s="360">
        <f t="shared" ca="1" si="81"/>
        <v>31.545999999999999</v>
      </c>
      <c r="I124" s="360">
        <f t="shared" ca="1" si="82"/>
        <v>33.124000000000002</v>
      </c>
      <c r="J124" s="360">
        <f t="shared" ca="1" si="83"/>
        <v>34.781999999999996</v>
      </c>
      <c r="K124" s="360">
        <f t="shared" ca="1" si="84"/>
        <v>36.518999999999998</v>
      </c>
      <c r="L124" s="437"/>
      <c r="M124" s="293" t="s">
        <v>588</v>
      </c>
      <c r="N124" s="289" t="str">
        <f t="shared" si="85"/>
        <v>52981C</v>
      </c>
      <c r="O124" s="361" t="str">
        <f t="shared" si="79"/>
        <v>067</v>
      </c>
      <c r="P124" s="290" t="str">
        <f t="shared" si="86"/>
        <v>Public Service Agent</v>
      </c>
      <c r="Q124" s="362" cm="1">
        <f t="array" aca="1" ref="Q124" ca="1">ROUND(IF($M124="Y",VLOOKUP($N124,INDIRECT($N$2),Q$5,0)*INDIRECT($M$3),VLOOKUP($N124,INDIRECT($N$2),Q$5,0)),IF(LEFT($E124,1)="N",3,0))</f>
        <v>30.045999999999999</v>
      </c>
      <c r="R124" s="362" cm="1">
        <f t="array" aca="1" ref="R124" ca="1">ROUND(IF($M124="Y",VLOOKUP($N124,INDIRECT($N$2),R$5,0)*INDIRECT($M$3),VLOOKUP($N124,INDIRECT($N$2),R$5,0)),IF(LEFT($E124,1)="N",3,0))</f>
        <v>31.545999999999999</v>
      </c>
      <c r="S124" s="362" cm="1">
        <f t="array" aca="1" ref="S124" ca="1">ROUND(IF($M124="Y",VLOOKUP($N124,INDIRECT($N$2),S$5,0)*INDIRECT($M$3),VLOOKUP($N124,INDIRECT($N$2),S$5,0)),IF(LEFT($E124,1)="N",3,0))</f>
        <v>33.124000000000002</v>
      </c>
      <c r="T124" s="362" cm="1">
        <f t="array" aca="1" ref="T124" ca="1">ROUND(IF($M124="Y",VLOOKUP($N124,INDIRECT($N$2),T$5,0)*INDIRECT($M$3),VLOOKUP($N124,INDIRECT($N$2),T$5,0)),IF(LEFT($E124,1)="N",3,0))</f>
        <v>34.781999999999996</v>
      </c>
      <c r="U124" s="362" cm="1">
        <f t="array" aca="1" ref="U124" ca="1">ROUND(IF($M124="Y",VLOOKUP($N124,INDIRECT($N$2),U$5,0)*INDIRECT($M$3),VLOOKUP($N124,INDIRECT($N$2),U$5,0)),IF(LEFT($E124,1)="N",3,0))</f>
        <v>36.518999999999998</v>
      </c>
      <c r="V124" s="398"/>
      <c r="W124" s="363" t="str">
        <f t="shared" si="95"/>
        <v>Y</v>
      </c>
      <c r="X124" s="313" t="str">
        <f t="shared" si="92"/>
        <v>52981C</v>
      </c>
      <c r="Y124" s="364" t="str">
        <f t="shared" si="94"/>
        <v>067</v>
      </c>
      <c r="Z124" s="313" t="str">
        <f t="shared" si="93"/>
        <v>Public Service Agent</v>
      </c>
      <c r="AA124" s="365">
        <f t="shared" ca="1" si="87"/>
        <v>30.045999999999999</v>
      </c>
      <c r="AB124" s="365">
        <f t="shared" ca="1" si="88"/>
        <v>31.545999999999999</v>
      </c>
      <c r="AC124" s="365">
        <f t="shared" ca="1" si="89"/>
        <v>33.124000000000002</v>
      </c>
      <c r="AD124" s="365">
        <f t="shared" ca="1" si="90"/>
        <v>34.781999999999996</v>
      </c>
      <c r="AE124" s="365">
        <f t="shared" ca="1" si="91"/>
        <v>36.518999999999998</v>
      </c>
    </row>
    <row r="125" spans="1:31">
      <c r="A125" s="357" t="s">
        <v>274</v>
      </c>
      <c r="B125" s="407" t="s">
        <v>275</v>
      </c>
      <c r="C125" s="357">
        <v>7</v>
      </c>
      <c r="D125" s="358" t="s">
        <v>66</v>
      </c>
      <c r="E125" s="357" t="s">
        <v>43</v>
      </c>
      <c r="F125" s="357">
        <v>320</v>
      </c>
      <c r="G125" s="360">
        <f t="shared" ca="1" si="80"/>
        <v>32.44</v>
      </c>
      <c r="H125" s="360">
        <f t="shared" ca="1" si="81"/>
        <v>34.061</v>
      </c>
      <c r="I125" s="360">
        <f t="shared" ca="1" si="82"/>
        <v>35.765000000000001</v>
      </c>
      <c r="J125" s="360">
        <f t="shared" ca="1" si="83"/>
        <v>37.554000000000002</v>
      </c>
      <c r="K125" s="360">
        <f t="shared" ca="1" si="84"/>
        <v>39.430999999999997</v>
      </c>
      <c r="L125" s="437"/>
      <c r="M125" s="293" t="s">
        <v>588</v>
      </c>
      <c r="N125" s="289" t="str">
        <f t="shared" si="85"/>
        <v>52775C</v>
      </c>
      <c r="O125" s="361" t="str">
        <f t="shared" si="79"/>
        <v>064</v>
      </c>
      <c r="P125" s="290" t="str">
        <f t="shared" si="86"/>
        <v xml:space="preserve">Real Estate Assistant </v>
      </c>
      <c r="Q125" s="362" cm="1">
        <f t="array" aca="1" ref="Q125" ca="1">ROUND(IF($M125="Y",VLOOKUP($N125,INDIRECT($N$2),Q$5,0)*INDIRECT($M$3),VLOOKUP($N125,INDIRECT($N$2),Q$5,0)),IF(LEFT($E125,1)="N",3,0))</f>
        <v>32.44</v>
      </c>
      <c r="R125" s="362" cm="1">
        <f t="array" aca="1" ref="R125" ca="1">ROUND(IF($M125="Y",VLOOKUP($N125,INDIRECT($N$2),R$5,0)*INDIRECT($M$3),VLOOKUP($N125,INDIRECT($N$2),R$5,0)),IF(LEFT($E125,1)="N",3,0))</f>
        <v>34.061</v>
      </c>
      <c r="S125" s="362" cm="1">
        <f t="array" aca="1" ref="S125" ca="1">ROUND(IF($M125="Y",VLOOKUP($N125,INDIRECT($N$2),S$5,0)*INDIRECT($M$3),VLOOKUP($N125,INDIRECT($N$2),S$5,0)),IF(LEFT($E125,1)="N",3,0))</f>
        <v>35.765000000000001</v>
      </c>
      <c r="T125" s="362" cm="1">
        <f t="array" aca="1" ref="T125" ca="1">ROUND(IF($M125="Y",VLOOKUP($N125,INDIRECT($N$2),T$5,0)*INDIRECT($M$3),VLOOKUP($N125,INDIRECT($N$2),T$5,0)),IF(LEFT($E125,1)="N",3,0))</f>
        <v>37.554000000000002</v>
      </c>
      <c r="U125" s="362" cm="1">
        <f t="array" aca="1" ref="U125" ca="1">ROUND(IF($M125="Y",VLOOKUP($N125,INDIRECT($N$2),U$5,0)*INDIRECT($M$3),VLOOKUP($N125,INDIRECT($N$2),U$5,0)),IF(LEFT($E125,1)="N",3,0))</f>
        <v>39.430999999999997</v>
      </c>
      <c r="V125" s="398"/>
      <c r="W125" s="363" t="str">
        <f t="shared" si="95"/>
        <v>Y</v>
      </c>
      <c r="X125" s="313" t="str">
        <f t="shared" si="92"/>
        <v>52775C</v>
      </c>
      <c r="Y125" s="364" t="str">
        <f t="shared" si="94"/>
        <v>064</v>
      </c>
      <c r="Z125" s="313" t="str">
        <f t="shared" si="93"/>
        <v xml:space="preserve">Real Estate Assistant </v>
      </c>
      <c r="AA125" s="365">
        <f t="shared" ca="1" si="87"/>
        <v>32.44</v>
      </c>
      <c r="AB125" s="365">
        <f t="shared" ca="1" si="88"/>
        <v>34.061</v>
      </c>
      <c r="AC125" s="365">
        <f t="shared" ca="1" si="89"/>
        <v>35.765000000000001</v>
      </c>
      <c r="AD125" s="365">
        <f t="shared" ca="1" si="90"/>
        <v>37.554000000000002</v>
      </c>
      <c r="AE125" s="365">
        <f t="shared" ca="1" si="91"/>
        <v>39.430999999999997</v>
      </c>
    </row>
    <row r="126" spans="1:31">
      <c r="A126" s="357" t="s">
        <v>263</v>
      </c>
      <c r="B126" s="407" t="s">
        <v>785</v>
      </c>
      <c r="C126" s="357">
        <v>5</v>
      </c>
      <c r="D126" s="358" t="s">
        <v>264</v>
      </c>
      <c r="E126" s="357" t="s">
        <v>43</v>
      </c>
      <c r="F126" s="357">
        <v>228</v>
      </c>
      <c r="G126" s="360">
        <f t="shared" ca="1" si="80"/>
        <v>25.292000000000002</v>
      </c>
      <c r="H126" s="360">
        <f t="shared" ca="1" si="81"/>
        <v>26.556999999999999</v>
      </c>
      <c r="I126" s="360">
        <f t="shared" ca="1" si="82"/>
        <v>27.884</v>
      </c>
      <c r="J126" s="360">
        <f t="shared" ca="1" si="83"/>
        <v>29.277999999999999</v>
      </c>
      <c r="K126" s="360">
        <f t="shared" ca="1" si="84"/>
        <v>30.744</v>
      </c>
      <c r="L126" s="437"/>
      <c r="M126" s="293" t="s">
        <v>588</v>
      </c>
      <c r="N126" s="289" t="str">
        <f t="shared" si="85"/>
        <v>08630C</v>
      </c>
      <c r="O126" s="361" t="str">
        <f t="shared" ref="O126:O149" si="96">D126</f>
        <v>026</v>
      </c>
      <c r="P126" s="290" t="str">
        <f t="shared" si="86"/>
        <v xml:space="preserve">Real Estate Investigator Aide I  </v>
      </c>
      <c r="Q126" s="362" cm="1">
        <f t="array" aca="1" ref="Q126" ca="1">ROUND(IF($M126="Y",VLOOKUP($N126,INDIRECT($N$2),Q$5,0)*INDIRECT($M$3),VLOOKUP($N126,INDIRECT($N$2),Q$5,0)),IF(LEFT($E126,1)="N",3,0))</f>
        <v>25.292000000000002</v>
      </c>
      <c r="R126" s="362" cm="1">
        <f t="array" aca="1" ref="R126" ca="1">ROUND(IF($M126="Y",VLOOKUP($N126,INDIRECT($N$2),R$5,0)*INDIRECT($M$3),VLOOKUP($N126,INDIRECT($N$2),R$5,0)),IF(LEFT($E126,1)="N",3,0))</f>
        <v>26.556999999999999</v>
      </c>
      <c r="S126" s="362" cm="1">
        <f t="array" aca="1" ref="S126" ca="1">ROUND(IF($M126="Y",VLOOKUP($N126,INDIRECT($N$2),S$5,0)*INDIRECT($M$3),VLOOKUP($N126,INDIRECT($N$2),S$5,0)),IF(LEFT($E126,1)="N",3,0))</f>
        <v>27.884</v>
      </c>
      <c r="T126" s="362" cm="1">
        <f t="array" aca="1" ref="T126" ca="1">ROUND(IF($M126="Y",VLOOKUP($N126,INDIRECT($N$2),T$5,0)*INDIRECT($M$3),VLOOKUP($N126,INDIRECT($N$2),T$5,0)),IF(LEFT($E126,1)="N",3,0))</f>
        <v>29.277999999999999</v>
      </c>
      <c r="U126" s="362" cm="1">
        <f t="array" aca="1" ref="U126" ca="1">ROUND(IF($M126="Y",VLOOKUP($N126,INDIRECT($N$2),U$5,0)*INDIRECT($M$3),VLOOKUP($N126,INDIRECT($N$2),U$5,0)),IF(LEFT($E126,1)="N",3,0))</f>
        <v>30.744</v>
      </c>
      <c r="V126" s="398"/>
      <c r="W126" s="363" t="str">
        <f t="shared" si="95"/>
        <v>Y</v>
      </c>
      <c r="X126" s="313" t="str">
        <f t="shared" si="92"/>
        <v>08630C</v>
      </c>
      <c r="Y126" s="364" t="str">
        <f t="shared" si="94"/>
        <v>026</v>
      </c>
      <c r="Z126" s="313" t="str">
        <f t="shared" si="93"/>
        <v xml:space="preserve">Real Estate Investigator Aide I  </v>
      </c>
      <c r="AA126" s="365">
        <f t="shared" ca="1" si="87"/>
        <v>25.292000000000002</v>
      </c>
      <c r="AB126" s="365">
        <f t="shared" ca="1" si="88"/>
        <v>26.556999999999999</v>
      </c>
      <c r="AC126" s="365">
        <f t="shared" ca="1" si="89"/>
        <v>27.884</v>
      </c>
      <c r="AD126" s="365">
        <f t="shared" ca="1" si="90"/>
        <v>29.277999999999999</v>
      </c>
      <c r="AE126" s="365">
        <f t="shared" ca="1" si="91"/>
        <v>30.744</v>
      </c>
    </row>
    <row r="127" spans="1:31">
      <c r="A127" s="357" t="s">
        <v>266</v>
      </c>
      <c r="B127" s="407" t="s">
        <v>786</v>
      </c>
      <c r="C127" s="357">
        <v>6</v>
      </c>
      <c r="D127" s="358" t="s">
        <v>178</v>
      </c>
      <c r="E127" s="357" t="s">
        <v>43</v>
      </c>
      <c r="F127" s="357">
        <v>288</v>
      </c>
      <c r="G127" s="360">
        <f t="shared" ca="1" si="80"/>
        <v>30.045999999999999</v>
      </c>
      <c r="H127" s="360">
        <f t="shared" ca="1" si="81"/>
        <v>31.545999999999999</v>
      </c>
      <c r="I127" s="360">
        <f t="shared" ca="1" si="82"/>
        <v>33.124000000000002</v>
      </c>
      <c r="J127" s="360">
        <f t="shared" ca="1" si="83"/>
        <v>34.780999999999999</v>
      </c>
      <c r="K127" s="360">
        <f t="shared" ca="1" si="84"/>
        <v>36.518999999999998</v>
      </c>
      <c r="L127" s="437"/>
      <c r="M127" s="293" t="s">
        <v>588</v>
      </c>
      <c r="N127" s="289" t="str">
        <f t="shared" si="85"/>
        <v>08650C</v>
      </c>
      <c r="O127" s="361" t="str">
        <f t="shared" si="96"/>
        <v>081</v>
      </c>
      <c r="P127" s="290" t="str">
        <f t="shared" si="86"/>
        <v xml:space="preserve">Real Estate Investigator Aide II </v>
      </c>
      <c r="Q127" s="362" cm="1">
        <f t="array" aca="1" ref="Q127" ca="1">ROUND(IF($M127="Y",VLOOKUP($N127,INDIRECT($N$2),Q$5,0)*INDIRECT($M$3),VLOOKUP($N127,INDIRECT($N$2),Q$5,0)),IF(LEFT($E127,1)="N",3,0))</f>
        <v>30.045999999999999</v>
      </c>
      <c r="R127" s="362" cm="1">
        <f t="array" aca="1" ref="R127" ca="1">ROUND(IF($M127="Y",VLOOKUP($N127,INDIRECT($N$2),R$5,0)*INDIRECT($M$3),VLOOKUP($N127,INDIRECT($N$2),R$5,0)),IF(LEFT($E127,1)="N",3,0))</f>
        <v>31.545999999999999</v>
      </c>
      <c r="S127" s="362" cm="1">
        <f t="array" aca="1" ref="S127" ca="1">ROUND(IF($M127="Y",VLOOKUP($N127,INDIRECT($N$2),S$5,0)*INDIRECT($M$3),VLOOKUP($N127,INDIRECT($N$2),S$5,0)),IF(LEFT($E127,1)="N",3,0))</f>
        <v>33.124000000000002</v>
      </c>
      <c r="T127" s="362" cm="1">
        <f t="array" aca="1" ref="T127" ca="1">ROUND(IF($M127="Y",VLOOKUP($N127,INDIRECT($N$2),T$5,0)*INDIRECT($M$3),VLOOKUP($N127,INDIRECT($N$2),T$5,0)),IF(LEFT($E127,1)="N",3,0))</f>
        <v>34.780999999999999</v>
      </c>
      <c r="U127" s="362" cm="1">
        <f t="array" aca="1" ref="U127" ca="1">ROUND(IF($M127="Y",VLOOKUP($N127,INDIRECT($N$2),U$5,0)*INDIRECT($M$3),VLOOKUP($N127,INDIRECT($N$2),U$5,0)),IF(LEFT($E127,1)="N",3,0))</f>
        <v>36.518999999999998</v>
      </c>
      <c r="V127" s="398"/>
      <c r="W127" s="363" t="str">
        <f t="shared" si="95"/>
        <v>Y</v>
      </c>
      <c r="X127" s="313" t="str">
        <f t="shared" si="92"/>
        <v>08650C</v>
      </c>
      <c r="Y127" s="364" t="str">
        <f t="shared" si="94"/>
        <v>081</v>
      </c>
      <c r="Z127" s="313" t="str">
        <f t="shared" si="93"/>
        <v xml:space="preserve">Real Estate Investigator Aide II </v>
      </c>
      <c r="AA127" s="365">
        <f t="shared" ca="1" si="87"/>
        <v>30.045999999999999</v>
      </c>
      <c r="AB127" s="365">
        <f t="shared" ca="1" si="88"/>
        <v>31.545999999999999</v>
      </c>
      <c r="AC127" s="365">
        <f t="shared" ca="1" si="89"/>
        <v>33.124000000000002</v>
      </c>
      <c r="AD127" s="365">
        <f t="shared" ca="1" si="90"/>
        <v>34.780999999999999</v>
      </c>
      <c r="AE127" s="365">
        <f t="shared" ca="1" si="91"/>
        <v>36.518999999999998</v>
      </c>
    </row>
    <row r="128" spans="1:31">
      <c r="A128" s="357" t="s">
        <v>268</v>
      </c>
      <c r="B128" s="407" t="s">
        <v>787</v>
      </c>
      <c r="C128" s="357">
        <v>7</v>
      </c>
      <c r="D128" s="358" t="s">
        <v>269</v>
      </c>
      <c r="E128" s="357" t="s">
        <v>43</v>
      </c>
      <c r="F128" s="357">
        <v>320</v>
      </c>
      <c r="G128" s="360">
        <f t="shared" ca="1" si="80"/>
        <v>32.44</v>
      </c>
      <c r="H128" s="360">
        <f t="shared" ca="1" si="81"/>
        <v>34.061</v>
      </c>
      <c r="I128" s="360">
        <f t="shared" ca="1" si="82"/>
        <v>35.765000000000001</v>
      </c>
      <c r="J128" s="360">
        <f t="shared" ca="1" si="83"/>
        <v>37.554000000000002</v>
      </c>
      <c r="K128" s="360">
        <f t="shared" ca="1" si="84"/>
        <v>39.430999999999997</v>
      </c>
      <c r="L128" s="437"/>
      <c r="M128" s="293" t="s">
        <v>588</v>
      </c>
      <c r="N128" s="289" t="str">
        <f t="shared" si="85"/>
        <v>08660C</v>
      </c>
      <c r="O128" s="361" t="str">
        <f t="shared" si="96"/>
        <v>089</v>
      </c>
      <c r="P128" s="290" t="str">
        <f t="shared" si="86"/>
        <v xml:space="preserve">Real Estate Investigator I  </v>
      </c>
      <c r="Q128" s="362" cm="1">
        <f t="array" aca="1" ref="Q128" ca="1">ROUND(IF($M128="Y",VLOOKUP($N128,INDIRECT($N$2),Q$5,0)*INDIRECT($M$3),VLOOKUP($N128,INDIRECT($N$2),Q$5,0)),IF(LEFT($E128,1)="N",3,0))</f>
        <v>32.44</v>
      </c>
      <c r="R128" s="362" cm="1">
        <f t="array" aca="1" ref="R128" ca="1">ROUND(IF($M128="Y",VLOOKUP($N128,INDIRECT($N$2),R$5,0)*INDIRECT($M$3),VLOOKUP($N128,INDIRECT($N$2),R$5,0)),IF(LEFT($E128,1)="N",3,0))</f>
        <v>34.061</v>
      </c>
      <c r="S128" s="362" cm="1">
        <f t="array" aca="1" ref="S128" ca="1">ROUND(IF($M128="Y",VLOOKUP($N128,INDIRECT($N$2),S$5,0)*INDIRECT($M$3),VLOOKUP($N128,INDIRECT($N$2),S$5,0)),IF(LEFT($E128,1)="N",3,0))</f>
        <v>35.765000000000001</v>
      </c>
      <c r="T128" s="362" cm="1">
        <f t="array" aca="1" ref="T128" ca="1">ROUND(IF($M128="Y",VLOOKUP($N128,INDIRECT($N$2),T$5,0)*INDIRECT($M$3),VLOOKUP($N128,INDIRECT($N$2),T$5,0)),IF(LEFT($E128,1)="N",3,0))</f>
        <v>37.554000000000002</v>
      </c>
      <c r="U128" s="362" cm="1">
        <f t="array" aca="1" ref="U128" ca="1">ROUND(IF($M128="Y",VLOOKUP($N128,INDIRECT($N$2),U$5,0)*INDIRECT($M$3),VLOOKUP($N128,INDIRECT($N$2),U$5,0)),IF(LEFT($E128,1)="N",3,0))</f>
        <v>39.430999999999997</v>
      </c>
      <c r="V128" s="398"/>
      <c r="W128" s="363" t="str">
        <f t="shared" si="95"/>
        <v>Y</v>
      </c>
      <c r="X128" s="313" t="str">
        <f t="shared" si="92"/>
        <v>08660C</v>
      </c>
      <c r="Y128" s="364" t="str">
        <f t="shared" si="94"/>
        <v>089</v>
      </c>
      <c r="Z128" s="313" t="str">
        <f t="shared" si="93"/>
        <v xml:space="preserve">Real Estate Investigator I  </v>
      </c>
      <c r="AA128" s="365">
        <f t="shared" ca="1" si="87"/>
        <v>32.44</v>
      </c>
      <c r="AB128" s="365">
        <f t="shared" ca="1" si="88"/>
        <v>34.061</v>
      </c>
      <c r="AC128" s="365">
        <f t="shared" ca="1" si="89"/>
        <v>35.765000000000001</v>
      </c>
      <c r="AD128" s="365">
        <f t="shared" ca="1" si="90"/>
        <v>37.554000000000002</v>
      </c>
      <c r="AE128" s="365">
        <f t="shared" ca="1" si="91"/>
        <v>39.430999999999997</v>
      </c>
    </row>
    <row r="129" spans="1:31">
      <c r="A129" s="357" t="s">
        <v>271</v>
      </c>
      <c r="B129" s="407" t="s">
        <v>788</v>
      </c>
      <c r="C129" s="357">
        <v>8</v>
      </c>
      <c r="D129" s="358" t="s">
        <v>272</v>
      </c>
      <c r="E129" s="357" t="s">
        <v>43</v>
      </c>
      <c r="F129" s="357">
        <v>380</v>
      </c>
      <c r="G129" s="360">
        <f t="shared" ca="1" si="80"/>
        <v>37.198</v>
      </c>
      <c r="H129" s="360">
        <f t="shared" ca="1" si="81"/>
        <v>39.057000000000002</v>
      </c>
      <c r="I129" s="360">
        <f t="shared" ca="1" si="82"/>
        <v>41.011000000000003</v>
      </c>
      <c r="J129" s="360">
        <f t="shared" ca="1" si="83"/>
        <v>43.061999999999998</v>
      </c>
      <c r="K129" s="360">
        <f t="shared" ca="1" si="84"/>
        <v>45.213999999999999</v>
      </c>
      <c r="L129" s="437"/>
      <c r="M129" s="293" t="s">
        <v>588</v>
      </c>
      <c r="N129" s="289" t="str">
        <f t="shared" si="85"/>
        <v>08670C</v>
      </c>
      <c r="O129" s="361" t="str">
        <f t="shared" si="96"/>
        <v>094</v>
      </c>
      <c r="P129" s="290" t="str">
        <f t="shared" si="86"/>
        <v xml:space="preserve">Real Estate Investigator II </v>
      </c>
      <c r="Q129" s="362" cm="1">
        <f t="array" aca="1" ref="Q129" ca="1">ROUND(IF($M129="Y",VLOOKUP($N129,INDIRECT($N$2),Q$5,0)*INDIRECT($M$3),VLOOKUP($N129,INDIRECT($N$2),Q$5,0)),IF(LEFT($E129,1)="N",3,0))</f>
        <v>37.198</v>
      </c>
      <c r="R129" s="362" cm="1">
        <f t="array" aca="1" ref="R129" ca="1">ROUND(IF($M129="Y",VLOOKUP($N129,INDIRECT($N$2),R$5,0)*INDIRECT($M$3),VLOOKUP($N129,INDIRECT($N$2),R$5,0)),IF(LEFT($E129,1)="N",3,0))</f>
        <v>39.057000000000002</v>
      </c>
      <c r="S129" s="362" cm="1">
        <f t="array" aca="1" ref="S129" ca="1">ROUND(IF($M129="Y",VLOOKUP($N129,INDIRECT($N$2),S$5,0)*INDIRECT($M$3),VLOOKUP($N129,INDIRECT($N$2),S$5,0)),IF(LEFT($E129,1)="N",3,0))</f>
        <v>41.011000000000003</v>
      </c>
      <c r="T129" s="362" cm="1">
        <f t="array" aca="1" ref="T129" ca="1">ROUND(IF($M129="Y",VLOOKUP($N129,INDIRECT($N$2),T$5,0)*INDIRECT($M$3),VLOOKUP($N129,INDIRECT($N$2),T$5,0)),IF(LEFT($E129,1)="N",3,0))</f>
        <v>43.061999999999998</v>
      </c>
      <c r="U129" s="362" cm="1">
        <f t="array" aca="1" ref="U129" ca="1">ROUND(IF($M129="Y",VLOOKUP($N129,INDIRECT($N$2),U$5,0)*INDIRECT($M$3),VLOOKUP($N129,INDIRECT($N$2),U$5,0)),IF(LEFT($E129,1)="N",3,0))</f>
        <v>45.213999999999999</v>
      </c>
      <c r="V129" s="398"/>
      <c r="W129" s="363" t="str">
        <f t="shared" si="95"/>
        <v>Y</v>
      </c>
      <c r="X129" s="313" t="str">
        <f t="shared" si="92"/>
        <v>08670C</v>
      </c>
      <c r="Y129" s="364" t="str">
        <f t="shared" si="94"/>
        <v>094</v>
      </c>
      <c r="Z129" s="313" t="str">
        <f t="shared" si="93"/>
        <v xml:space="preserve">Real Estate Investigator II </v>
      </c>
      <c r="AA129" s="365">
        <f t="shared" ca="1" si="87"/>
        <v>37.198</v>
      </c>
      <c r="AB129" s="365">
        <f t="shared" ca="1" si="88"/>
        <v>39.057000000000002</v>
      </c>
      <c r="AC129" s="365">
        <f t="shared" ca="1" si="89"/>
        <v>41.011000000000003</v>
      </c>
      <c r="AD129" s="365">
        <f t="shared" ca="1" si="90"/>
        <v>43.061999999999998</v>
      </c>
      <c r="AE129" s="365">
        <f t="shared" ca="1" si="91"/>
        <v>45.213999999999999</v>
      </c>
    </row>
    <row r="130" spans="1:31">
      <c r="A130" s="357" t="s">
        <v>812</v>
      </c>
      <c r="B130" s="407" t="s">
        <v>813</v>
      </c>
      <c r="C130" s="357">
        <v>5</v>
      </c>
      <c r="D130" s="358" t="s">
        <v>815</v>
      </c>
      <c r="E130" s="357" t="s">
        <v>43</v>
      </c>
      <c r="F130" s="357">
        <v>241</v>
      </c>
      <c r="G130" s="360">
        <f t="shared" ref="G130" si="97">Q130</f>
        <v>25.968</v>
      </c>
      <c r="H130" s="360">
        <f t="shared" ref="H130" si="98">R130</f>
        <v>27.265999999999998</v>
      </c>
      <c r="I130" s="360">
        <f t="shared" ref="I130" si="99">S130</f>
        <v>28.629000000000001</v>
      </c>
      <c r="J130" s="360">
        <f t="shared" ref="J130" si="100">T130</f>
        <v>30.062000000000001</v>
      </c>
      <c r="K130" s="360">
        <f t="shared" ref="K130" si="101">U130</f>
        <v>31.565000000000001</v>
      </c>
      <c r="L130" s="437"/>
      <c r="M130" s="293" t="s">
        <v>588</v>
      </c>
      <c r="N130" s="289" t="str">
        <f t="shared" ref="N130:N131" si="102">A130</f>
        <v>08853C</v>
      </c>
      <c r="O130" s="361" t="str">
        <f t="shared" ref="O130:O131" si="103">D130</f>
        <v>136</v>
      </c>
      <c r="P130" s="290" t="str">
        <f t="shared" ref="P130:P131" si="104">B130</f>
        <v>Regulatory Services Associate</v>
      </c>
      <c r="Q130" s="362">
        <v>25.968</v>
      </c>
      <c r="R130" s="362">
        <v>27.265999999999998</v>
      </c>
      <c r="S130" s="362">
        <v>28.629000000000001</v>
      </c>
      <c r="T130" s="362">
        <v>30.062000000000001</v>
      </c>
      <c r="U130" s="362">
        <v>31.565000000000001</v>
      </c>
      <c r="V130" s="398"/>
      <c r="W130" s="363" t="str">
        <f t="shared" ref="W130" si="105">M130</f>
        <v>Y</v>
      </c>
      <c r="X130" s="313" t="str">
        <f t="shared" ref="X130:X131" si="106">N130</f>
        <v>08853C</v>
      </c>
      <c r="Y130" s="364" t="str">
        <f t="shared" ref="Y130:Y131" si="107">O130</f>
        <v>136</v>
      </c>
      <c r="Z130" s="313" t="str">
        <f t="shared" ref="Z130:Z131" si="108">P130</f>
        <v>Regulatory Services Associate</v>
      </c>
      <c r="AA130" s="365">
        <f t="shared" ref="AA130:AA131" si="109">IF(LEFT($E130,1)="N",Q130,ROUNDUP(Q130/2080,3))</f>
        <v>25.968</v>
      </c>
      <c r="AB130" s="365">
        <f t="shared" ref="AB130:AB131" si="110">IF(LEFT($E130,1)="N",R130,ROUNDUP(R130/2080,3))</f>
        <v>27.265999999999998</v>
      </c>
      <c r="AC130" s="365">
        <f t="shared" ref="AC130:AC131" si="111">IF(LEFT($E130,1)="N",S130,ROUNDUP(S130/2080,3))</f>
        <v>28.629000000000001</v>
      </c>
      <c r="AD130" s="365">
        <f t="shared" ref="AD130:AD131" si="112">IF(LEFT($E130,1)="N",T130,ROUNDUP(T130/2080,3))</f>
        <v>30.062000000000001</v>
      </c>
      <c r="AE130" s="365">
        <f t="shared" ref="AE130:AE131" si="113">IF(LEFT($E130,1)="N",U130,ROUNDUP(U130/2080,3))</f>
        <v>31.565000000000001</v>
      </c>
    </row>
    <row r="131" spans="1:31">
      <c r="A131" s="357" t="s">
        <v>821</v>
      </c>
      <c r="B131" s="407" t="s">
        <v>822</v>
      </c>
      <c r="C131" s="357">
        <v>9</v>
      </c>
      <c r="D131" s="358" t="s">
        <v>20</v>
      </c>
      <c r="E131" s="357" t="s">
        <v>21</v>
      </c>
      <c r="F131" s="357">
        <v>415</v>
      </c>
      <c r="G131" s="360">
        <f t="shared" ref="G131" si="114">Q131</f>
        <v>83128</v>
      </c>
      <c r="H131" s="360">
        <f t="shared" ref="H131" si="115">R131</f>
        <v>87286</v>
      </c>
      <c r="I131" s="360">
        <f t="shared" ref="I131" si="116">S131</f>
        <v>91650</v>
      </c>
      <c r="J131" s="360">
        <f t="shared" ref="J131" si="117">T131</f>
        <v>96232</v>
      </c>
      <c r="K131" s="360">
        <f t="shared" ref="K131" si="118">U131</f>
        <v>101045</v>
      </c>
      <c r="L131" s="437"/>
      <c r="M131" s="293" t="s">
        <v>588</v>
      </c>
      <c r="N131" s="289" t="str">
        <f t="shared" si="102"/>
        <v>59528C</v>
      </c>
      <c r="O131" s="361" t="str">
        <f t="shared" si="103"/>
        <v>120</v>
      </c>
      <c r="P131" s="290" t="str">
        <f t="shared" si="104"/>
        <v>Right-of-Way &amp; Real Estate Specialist</v>
      </c>
      <c r="Q131" s="395">
        <v>83128</v>
      </c>
      <c r="R131" s="395">
        <v>87286</v>
      </c>
      <c r="S131" s="395">
        <v>91650</v>
      </c>
      <c r="T131" s="395">
        <v>96232</v>
      </c>
      <c r="U131" s="395">
        <v>101045</v>
      </c>
      <c r="V131" s="398"/>
      <c r="W131" s="363" t="s">
        <v>588</v>
      </c>
      <c r="X131" s="313" t="str">
        <f t="shared" si="106"/>
        <v>59528C</v>
      </c>
      <c r="Y131" s="364" t="str">
        <f t="shared" si="107"/>
        <v>120</v>
      </c>
      <c r="Z131" s="313" t="str">
        <f t="shared" si="108"/>
        <v>Right-of-Way &amp; Real Estate Specialist</v>
      </c>
      <c r="AA131" s="365">
        <f t="shared" si="109"/>
        <v>39.966000000000001</v>
      </c>
      <c r="AB131" s="365">
        <f t="shared" si="110"/>
        <v>41.964999999999996</v>
      </c>
      <c r="AC131" s="365">
        <f t="shared" si="111"/>
        <v>44.062999999999995</v>
      </c>
      <c r="AD131" s="365">
        <f t="shared" si="112"/>
        <v>46.265999999999998</v>
      </c>
      <c r="AE131" s="365">
        <f t="shared" si="113"/>
        <v>48.58</v>
      </c>
    </row>
    <row r="132" spans="1:31">
      <c r="A132" s="357" t="s">
        <v>519</v>
      </c>
      <c r="B132" s="407" t="s">
        <v>518</v>
      </c>
      <c r="C132" s="357">
        <v>6</v>
      </c>
      <c r="D132" s="358" t="s">
        <v>656</v>
      </c>
      <c r="E132" s="357" t="s">
        <v>43</v>
      </c>
      <c r="F132" s="357">
        <v>293</v>
      </c>
      <c r="G132" s="360">
        <f t="shared" ca="1" si="80"/>
        <v>30.045999999999999</v>
      </c>
      <c r="H132" s="360">
        <f t="shared" ca="1" si="81"/>
        <v>31.545999999999999</v>
      </c>
      <c r="I132" s="360">
        <f t="shared" ca="1" si="82"/>
        <v>33.124000000000002</v>
      </c>
      <c r="J132" s="360">
        <f t="shared" ca="1" si="83"/>
        <v>34.781999999999996</v>
      </c>
      <c r="K132" s="360">
        <f t="shared" ca="1" si="84"/>
        <v>36.518999999999998</v>
      </c>
      <c r="L132" s="437"/>
      <c r="M132" s="293" t="s">
        <v>588</v>
      </c>
      <c r="N132" s="289" t="str">
        <f t="shared" si="85"/>
        <v>52978C</v>
      </c>
      <c r="O132" s="361" t="str">
        <f t="shared" si="96"/>
        <v>132</v>
      </c>
      <c r="P132" s="290" t="str">
        <f t="shared" si="86"/>
        <v>Security Specialist</v>
      </c>
      <c r="Q132" s="362" cm="1">
        <f t="array" aca="1" ref="Q132" ca="1">ROUND(IF($M132="Y",VLOOKUP($N132,INDIRECT($N$2),Q$5,0)*INDIRECT($M$3),VLOOKUP($N132,INDIRECT($N$2),Q$5,0)),IF(LEFT($E132,1)="N",3,0))</f>
        <v>30.045999999999999</v>
      </c>
      <c r="R132" s="362" cm="1">
        <f t="array" aca="1" ref="R132" ca="1">ROUND(IF($M132="Y",VLOOKUP($N132,INDIRECT($N$2),R$5,0)*INDIRECT($M$3),VLOOKUP($N132,INDIRECT($N$2),R$5,0)),IF(LEFT($E132,1)="N",3,0))</f>
        <v>31.545999999999999</v>
      </c>
      <c r="S132" s="362" cm="1">
        <f t="array" aca="1" ref="S132" ca="1">ROUND(IF($M132="Y",VLOOKUP($N132,INDIRECT($N$2),S$5,0)*INDIRECT($M$3),VLOOKUP($N132,INDIRECT($N$2),S$5,0)),IF(LEFT($E132,1)="N",3,0))</f>
        <v>33.124000000000002</v>
      </c>
      <c r="T132" s="362" cm="1">
        <f t="array" aca="1" ref="T132" ca="1">ROUND(IF($M132="Y",VLOOKUP($N132,INDIRECT($N$2),T$5,0)*INDIRECT($M$3),VLOOKUP($N132,INDIRECT($N$2),T$5,0)),IF(LEFT($E132,1)="N",3,0))</f>
        <v>34.781999999999996</v>
      </c>
      <c r="U132" s="362" cm="1">
        <f t="array" aca="1" ref="U132" ca="1">ROUND(IF($M132="Y",VLOOKUP($N132,INDIRECT($N$2),U$5,0)*INDIRECT($M$3),VLOOKUP($N132,INDIRECT($N$2),U$5,0)),IF(LEFT($E132,1)="N",3,0))</f>
        <v>36.518999999999998</v>
      </c>
      <c r="V132" s="398"/>
      <c r="W132" s="363" t="str">
        <f t="shared" si="95"/>
        <v>Y</v>
      </c>
      <c r="X132" s="313" t="str">
        <f t="shared" si="92"/>
        <v>52978C</v>
      </c>
      <c r="Y132" s="364" t="str">
        <f t="shared" si="94"/>
        <v>132</v>
      </c>
      <c r="Z132" s="313" t="str">
        <f t="shared" si="93"/>
        <v>Security Specialist</v>
      </c>
      <c r="AA132" s="365">
        <f t="shared" ca="1" si="87"/>
        <v>30.045999999999999</v>
      </c>
      <c r="AB132" s="365">
        <f t="shared" ca="1" si="88"/>
        <v>31.545999999999999</v>
      </c>
      <c r="AC132" s="365">
        <f t="shared" ca="1" si="89"/>
        <v>33.124000000000002</v>
      </c>
      <c r="AD132" s="365">
        <f t="shared" ca="1" si="90"/>
        <v>34.781999999999996</v>
      </c>
      <c r="AE132" s="365">
        <f t="shared" ca="1" si="91"/>
        <v>36.518999999999998</v>
      </c>
    </row>
    <row r="133" spans="1:31">
      <c r="A133" s="357" t="s">
        <v>276</v>
      </c>
      <c r="B133" s="407" t="s">
        <v>277</v>
      </c>
      <c r="C133" s="357">
        <v>8</v>
      </c>
      <c r="D133" s="358" t="s">
        <v>94</v>
      </c>
      <c r="E133" s="357" t="s">
        <v>43</v>
      </c>
      <c r="F133" s="357">
        <v>368</v>
      </c>
      <c r="G133" s="360">
        <f t="shared" ca="1" si="80"/>
        <v>36.545000000000002</v>
      </c>
      <c r="H133" s="360">
        <f t="shared" ca="1" si="81"/>
        <v>38.372</v>
      </c>
      <c r="I133" s="360">
        <f t="shared" ca="1" si="82"/>
        <v>40.290999999999997</v>
      </c>
      <c r="J133" s="360">
        <f t="shared" ca="1" si="83"/>
        <v>42.305</v>
      </c>
      <c r="K133" s="360">
        <f t="shared" ca="1" si="84"/>
        <v>44.423000000000002</v>
      </c>
      <c r="L133" s="437"/>
      <c r="M133" s="293" t="s">
        <v>588</v>
      </c>
      <c r="N133" s="289" t="str">
        <f t="shared" si="85"/>
        <v>05277C</v>
      </c>
      <c r="O133" s="361" t="str">
        <f t="shared" si="96"/>
        <v>099</v>
      </c>
      <c r="P133" s="290" t="str">
        <f t="shared" si="86"/>
        <v>Senior Graphic Designer</v>
      </c>
      <c r="Q133" s="362" cm="1">
        <f t="array" aca="1" ref="Q133" ca="1">ROUND(IF($M133="Y",VLOOKUP($N133,INDIRECT($N$2),Q$5,0)*INDIRECT($M$3),VLOOKUP($N133,INDIRECT($N$2),Q$5,0)),IF(LEFT($E133,1)="N",3,0))</f>
        <v>36.545000000000002</v>
      </c>
      <c r="R133" s="362" cm="1">
        <f t="array" aca="1" ref="R133" ca="1">ROUND(IF($M133="Y",VLOOKUP($N133,INDIRECT($N$2),R$5,0)*INDIRECT($M$3),VLOOKUP($N133,INDIRECT($N$2),R$5,0)),IF(LEFT($E133,1)="N",3,0))</f>
        <v>38.372</v>
      </c>
      <c r="S133" s="362" cm="1">
        <f t="array" aca="1" ref="S133" ca="1">ROUND(IF($M133="Y",VLOOKUP($N133,INDIRECT($N$2),S$5,0)*INDIRECT($M$3),VLOOKUP($N133,INDIRECT($N$2),S$5,0)),IF(LEFT($E133,1)="N",3,0))</f>
        <v>40.290999999999997</v>
      </c>
      <c r="T133" s="362" cm="1">
        <f t="array" aca="1" ref="T133" ca="1">ROUND(IF($M133="Y",VLOOKUP($N133,INDIRECT($N$2),T$5,0)*INDIRECT($M$3),VLOOKUP($N133,INDIRECT($N$2),T$5,0)),IF(LEFT($E133,1)="N",3,0))</f>
        <v>42.305</v>
      </c>
      <c r="U133" s="362" cm="1">
        <f t="array" aca="1" ref="U133" ca="1">ROUND(IF($M133="Y",VLOOKUP($N133,INDIRECT($N$2),U$5,0)*INDIRECT($M$3),VLOOKUP($N133,INDIRECT($N$2),U$5,0)),IF(LEFT($E133,1)="N",3,0))</f>
        <v>44.423000000000002</v>
      </c>
      <c r="V133" s="398"/>
      <c r="W133" s="363" t="str">
        <f t="shared" si="95"/>
        <v>Y</v>
      </c>
      <c r="X133" s="313" t="str">
        <f t="shared" si="92"/>
        <v>05277C</v>
      </c>
      <c r="Y133" s="364" t="str">
        <f t="shared" si="94"/>
        <v>099</v>
      </c>
      <c r="Z133" s="313" t="str">
        <f t="shared" si="93"/>
        <v>Senior Graphic Designer</v>
      </c>
      <c r="AA133" s="365">
        <f t="shared" ca="1" si="87"/>
        <v>36.545000000000002</v>
      </c>
      <c r="AB133" s="365">
        <f t="shared" ca="1" si="88"/>
        <v>38.372</v>
      </c>
      <c r="AC133" s="365">
        <f t="shared" ca="1" si="89"/>
        <v>40.290999999999997</v>
      </c>
      <c r="AD133" s="365">
        <f t="shared" ca="1" si="90"/>
        <v>42.305</v>
      </c>
      <c r="AE133" s="365">
        <f t="shared" ca="1" si="91"/>
        <v>44.423000000000002</v>
      </c>
    </row>
    <row r="134" spans="1:31">
      <c r="A134" s="357" t="s">
        <v>278</v>
      </c>
      <c r="B134" s="407" t="s">
        <v>280</v>
      </c>
      <c r="C134" s="357">
        <v>6</v>
      </c>
      <c r="D134" s="358" t="s">
        <v>279</v>
      </c>
      <c r="E134" s="357" t="s">
        <v>43</v>
      </c>
      <c r="F134" s="357">
        <v>308</v>
      </c>
      <c r="G134" s="360">
        <f t="shared" ca="1" si="80"/>
        <v>31.234999999999999</v>
      </c>
      <c r="H134" s="360">
        <f t="shared" ca="1" si="81"/>
        <v>32.798000000000002</v>
      </c>
      <c r="I134" s="360">
        <f t="shared" ca="1" si="82"/>
        <v>34.438000000000002</v>
      </c>
      <c r="J134" s="360">
        <f t="shared" ca="1" si="83"/>
        <v>36.161000000000001</v>
      </c>
      <c r="K134" s="360">
        <f t="shared" ca="1" si="84"/>
        <v>37.966999999999999</v>
      </c>
      <c r="L134" s="437"/>
      <c r="M134" s="293" t="s">
        <v>588</v>
      </c>
      <c r="N134" s="289" t="str">
        <f t="shared" si="85"/>
        <v>09171C</v>
      </c>
      <c r="O134" s="361" t="str">
        <f t="shared" si="96"/>
        <v>142</v>
      </c>
      <c r="P134" s="290" t="str">
        <f t="shared" si="86"/>
        <v xml:space="preserve">Senior Legal Support Specialist  </v>
      </c>
      <c r="Q134" s="362" cm="1">
        <f t="array" aca="1" ref="Q134" ca="1">ROUND(IF($M134="Y",VLOOKUP($N134,INDIRECT($N$2),Q$5,0)*INDIRECT($M$3),VLOOKUP($N134,INDIRECT($N$2),Q$5,0)),IF(LEFT($E134,1)="N",3,0))</f>
        <v>31.234999999999999</v>
      </c>
      <c r="R134" s="362" cm="1">
        <f t="array" aca="1" ref="R134" ca="1">ROUND(IF($M134="Y",VLOOKUP($N134,INDIRECT($N$2),R$5,0)*INDIRECT($M$3),VLOOKUP($N134,INDIRECT($N$2),R$5,0)),IF(LEFT($E134,1)="N",3,0))</f>
        <v>32.798000000000002</v>
      </c>
      <c r="S134" s="362" cm="1">
        <f t="array" aca="1" ref="S134" ca="1">ROUND(IF($M134="Y",VLOOKUP($N134,INDIRECT($N$2),S$5,0)*INDIRECT($M$3),VLOOKUP($N134,INDIRECT($N$2),S$5,0)),IF(LEFT($E134,1)="N",3,0))</f>
        <v>34.438000000000002</v>
      </c>
      <c r="T134" s="362" cm="1">
        <f t="array" aca="1" ref="T134" ca="1">ROUND(IF($M134="Y",VLOOKUP($N134,INDIRECT($N$2),T$5,0)*INDIRECT($M$3),VLOOKUP($N134,INDIRECT($N$2),T$5,0)),IF(LEFT($E134,1)="N",3,0))</f>
        <v>36.161000000000001</v>
      </c>
      <c r="U134" s="362" cm="1">
        <f t="array" aca="1" ref="U134" ca="1">ROUND(IF($M134="Y",VLOOKUP($N134,INDIRECT($N$2),U$5,0)*INDIRECT($M$3),VLOOKUP($N134,INDIRECT($N$2),U$5,0)),IF(LEFT($E134,1)="N",3,0))</f>
        <v>37.966999999999999</v>
      </c>
      <c r="V134" s="398"/>
      <c r="W134" s="363" t="str">
        <f t="shared" si="95"/>
        <v>Y</v>
      </c>
      <c r="X134" s="313" t="str">
        <f t="shared" si="92"/>
        <v>09171C</v>
      </c>
      <c r="Y134" s="364" t="str">
        <f t="shared" si="94"/>
        <v>142</v>
      </c>
      <c r="Z134" s="313" t="str">
        <f t="shared" si="93"/>
        <v xml:space="preserve">Senior Legal Support Specialist  </v>
      </c>
      <c r="AA134" s="365">
        <f t="shared" ca="1" si="87"/>
        <v>31.234999999999999</v>
      </c>
      <c r="AB134" s="365">
        <f t="shared" ca="1" si="88"/>
        <v>32.798000000000002</v>
      </c>
      <c r="AC134" s="365">
        <f t="shared" ca="1" si="89"/>
        <v>34.438000000000002</v>
      </c>
      <c r="AD134" s="365">
        <f t="shared" ca="1" si="90"/>
        <v>36.161000000000001</v>
      </c>
      <c r="AE134" s="365">
        <f t="shared" ca="1" si="91"/>
        <v>37.966999999999999</v>
      </c>
    </row>
    <row r="135" spans="1:31">
      <c r="A135" s="368" t="s">
        <v>38</v>
      </c>
      <c r="B135" s="408" t="s">
        <v>40</v>
      </c>
      <c r="C135" s="368">
        <v>11</v>
      </c>
      <c r="D135" s="358" t="s">
        <v>824</v>
      </c>
      <c r="E135" s="368" t="s">
        <v>21</v>
      </c>
      <c r="F135" s="368">
        <v>508</v>
      </c>
      <c r="G135" s="360">
        <f t="shared" ca="1" si="80"/>
        <v>98135</v>
      </c>
      <c r="H135" s="360">
        <f t="shared" ca="1" si="81"/>
        <v>103042</v>
      </c>
      <c r="I135" s="360">
        <f t="shared" ca="1" si="82"/>
        <v>108194</v>
      </c>
      <c r="J135" s="360">
        <f t="shared" ca="1" si="83"/>
        <v>113603</v>
      </c>
      <c r="K135" s="360">
        <f t="shared" ca="1" si="84"/>
        <v>119283</v>
      </c>
      <c r="L135" s="437"/>
      <c r="M135" s="293" t="s">
        <v>588</v>
      </c>
      <c r="N135" s="289" t="str">
        <f t="shared" si="85"/>
        <v>52740C</v>
      </c>
      <c r="O135" s="361" t="str">
        <f t="shared" si="96"/>
        <v>137</v>
      </c>
      <c r="P135" s="290" t="str">
        <f t="shared" si="86"/>
        <v xml:space="preserve">Senior Project Coordinator </v>
      </c>
      <c r="Q135" s="362" cm="1">
        <f t="array" aca="1" ref="Q135" ca="1">ROUND(IF($M135="Y",VLOOKUP($N135,INDIRECT($N$2),Q$5,0)*INDIRECT($M$3),VLOOKUP($N135,INDIRECT($N$2),Q$5,0)),IF(LEFT($E135,1)="N",3,0))</f>
        <v>98135</v>
      </c>
      <c r="R135" s="362" cm="1">
        <f t="array" aca="1" ref="R135" ca="1">ROUND(IF($M135="Y",VLOOKUP($N135,INDIRECT($N$2),R$5,0)*INDIRECT($M$3),VLOOKUP($N135,INDIRECT($N$2),R$5,0)),IF(LEFT($E135,1)="N",3,0))</f>
        <v>103042</v>
      </c>
      <c r="S135" s="362" cm="1">
        <f t="array" aca="1" ref="S135" ca="1">ROUND(IF($M135="Y",VLOOKUP($N135,INDIRECT($N$2),S$5,0)*INDIRECT($M$3),VLOOKUP($N135,INDIRECT($N$2),S$5,0)),IF(LEFT($E135,1)="N",3,0))</f>
        <v>108194</v>
      </c>
      <c r="T135" s="362" cm="1">
        <f t="array" aca="1" ref="T135" ca="1">ROUND(IF($M135="Y",VLOOKUP($N135,INDIRECT($N$2),T$5,0)*INDIRECT($M$3),VLOOKUP($N135,INDIRECT($N$2),T$5,0)),IF(LEFT($E135,1)="N",3,0))</f>
        <v>113603</v>
      </c>
      <c r="U135" s="362" cm="1">
        <f t="array" aca="1" ref="U135" ca="1">ROUND(IF($M135="Y",VLOOKUP($N135,INDIRECT($N$2),U$5,0)*INDIRECT($M$3),VLOOKUP($N135,INDIRECT($N$2),U$5,0)),IF(LEFT($E135,1)="N",3,0))</f>
        <v>119283</v>
      </c>
      <c r="V135" s="398"/>
      <c r="W135" s="363" t="str">
        <f t="shared" si="95"/>
        <v>Y</v>
      </c>
      <c r="X135" s="313" t="str">
        <f t="shared" si="92"/>
        <v>52740C</v>
      </c>
      <c r="Y135" s="364" t="str">
        <f t="shared" si="94"/>
        <v>137</v>
      </c>
      <c r="Z135" s="313" t="str">
        <f t="shared" si="93"/>
        <v xml:space="preserve">Senior Project Coordinator </v>
      </c>
      <c r="AA135" s="365">
        <f t="shared" ca="1" si="87"/>
        <v>47.180999999999997</v>
      </c>
      <c r="AB135" s="365">
        <f t="shared" ca="1" si="88"/>
        <v>49.54</v>
      </c>
      <c r="AC135" s="365">
        <f t="shared" ca="1" si="89"/>
        <v>52.016999999999996</v>
      </c>
      <c r="AD135" s="365">
        <f t="shared" ca="1" si="90"/>
        <v>54.616999999999997</v>
      </c>
      <c r="AE135" s="365">
        <f t="shared" ca="1" si="91"/>
        <v>57.347999999999999</v>
      </c>
    </row>
    <row r="136" spans="1:31">
      <c r="A136" s="368" t="s">
        <v>536</v>
      </c>
      <c r="B136" s="408" t="s">
        <v>535</v>
      </c>
      <c r="C136" s="368">
        <v>6</v>
      </c>
      <c r="D136" s="358" t="s">
        <v>113</v>
      </c>
      <c r="E136" s="368" t="s">
        <v>43</v>
      </c>
      <c r="F136" s="368">
        <v>308</v>
      </c>
      <c r="G136" s="360">
        <f t="shared" ref="G136:G149" ca="1" si="119">Q136</f>
        <v>31.234999999999999</v>
      </c>
      <c r="H136" s="360">
        <f t="shared" ref="H136:H149" ca="1" si="120">R136</f>
        <v>32.798000000000002</v>
      </c>
      <c r="I136" s="360">
        <f t="shared" ref="I136:I149" ca="1" si="121">S136</f>
        <v>34.438000000000002</v>
      </c>
      <c r="J136" s="360">
        <f t="shared" ref="J136:J149" ca="1" si="122">T136</f>
        <v>36.161000000000001</v>
      </c>
      <c r="K136" s="360">
        <f t="shared" ref="K136:K149" ca="1" si="123">U136</f>
        <v>37.966999999999999</v>
      </c>
      <c r="L136" s="437"/>
      <c r="M136" s="293" t="s">
        <v>588</v>
      </c>
      <c r="N136" s="289" t="str">
        <f t="shared" ref="N136:N149" si="124">A136</f>
        <v>52996C</v>
      </c>
      <c r="O136" s="361" t="str">
        <f t="shared" si="96"/>
        <v>140</v>
      </c>
      <c r="P136" s="290" t="str">
        <f t="shared" ref="P136:P149" si="125">B136</f>
        <v>Service Center Agent</v>
      </c>
      <c r="Q136" s="362" cm="1">
        <f t="array" aca="1" ref="Q136" ca="1">ROUND(IF($M136="Y",VLOOKUP($N136,INDIRECT($N$2),Q$5,0)*INDIRECT($M$3),VLOOKUP($N136,INDIRECT($N$2),Q$5,0)),IF(LEFT($E136,1)="N",3,0))</f>
        <v>31.234999999999999</v>
      </c>
      <c r="R136" s="362" cm="1">
        <f t="array" aca="1" ref="R136" ca="1">ROUND(IF($M136="Y",VLOOKUP($N136,INDIRECT($N$2),R$5,0)*INDIRECT($M$3),VLOOKUP($N136,INDIRECT($N$2),R$5,0)),IF(LEFT($E136,1)="N",3,0))</f>
        <v>32.798000000000002</v>
      </c>
      <c r="S136" s="362" cm="1">
        <f t="array" aca="1" ref="S136" ca="1">ROUND(IF($M136="Y",VLOOKUP($N136,INDIRECT($N$2),S$5,0)*INDIRECT($M$3),VLOOKUP($N136,INDIRECT($N$2),S$5,0)),IF(LEFT($E136,1)="N",3,0))</f>
        <v>34.438000000000002</v>
      </c>
      <c r="T136" s="362" cm="1">
        <f t="array" aca="1" ref="T136" ca="1">ROUND(IF($M136="Y",VLOOKUP($N136,INDIRECT($N$2),T$5,0)*INDIRECT($M$3),VLOOKUP($N136,INDIRECT($N$2),T$5,0)),IF(LEFT($E136,1)="N",3,0))</f>
        <v>36.161000000000001</v>
      </c>
      <c r="U136" s="362" cm="1">
        <f t="array" aca="1" ref="U136" ca="1">ROUND(IF($M136="Y",VLOOKUP($N136,INDIRECT($N$2),U$5,0)*INDIRECT($M$3),VLOOKUP($N136,INDIRECT($N$2),U$5,0)),IF(LEFT($E136,1)="N",3,0))</f>
        <v>37.966999999999999</v>
      </c>
      <c r="V136" s="398"/>
      <c r="W136" s="363" t="str">
        <f t="shared" si="95"/>
        <v>Y</v>
      </c>
      <c r="X136" s="313" t="str">
        <f t="shared" si="92"/>
        <v>52996C</v>
      </c>
      <c r="Y136" s="364" t="str">
        <f t="shared" si="94"/>
        <v>140</v>
      </c>
      <c r="Z136" s="313" t="str">
        <f t="shared" si="93"/>
        <v>Service Center Agent</v>
      </c>
      <c r="AA136" s="365">
        <f t="shared" ref="AA136:AA149" ca="1" si="126">IF(LEFT($E136,1)="N",Q136,ROUNDUP(Q136/2080,3))</f>
        <v>31.234999999999999</v>
      </c>
      <c r="AB136" s="365">
        <f t="shared" ref="AB136:AB149" ca="1" si="127">IF(LEFT($E136,1)="N",R136,ROUNDUP(R136/2080,3))</f>
        <v>32.798000000000002</v>
      </c>
      <c r="AC136" s="365">
        <f t="shared" ref="AC136:AC149" ca="1" si="128">IF(LEFT($E136,1)="N",S136,ROUNDUP(S136/2080,3))</f>
        <v>34.438000000000002</v>
      </c>
      <c r="AD136" s="365">
        <f t="shared" ref="AD136:AD149" ca="1" si="129">IF(LEFT($E136,1)="N",T136,ROUNDUP(T136/2080,3))</f>
        <v>36.161000000000001</v>
      </c>
      <c r="AE136" s="365">
        <f t="shared" ref="AE136:AE149" ca="1" si="130">IF(LEFT($E136,1)="N",U136,ROUNDUP(U136/2080,3))</f>
        <v>37.966999999999999</v>
      </c>
    </row>
    <row r="137" spans="1:31">
      <c r="A137" s="357" t="s">
        <v>281</v>
      </c>
      <c r="B137" s="407" t="s">
        <v>779</v>
      </c>
      <c r="C137" s="357">
        <v>6</v>
      </c>
      <c r="D137" s="358" t="s">
        <v>282</v>
      </c>
      <c r="E137" s="357" t="s">
        <v>43</v>
      </c>
      <c r="F137" s="357">
        <v>280</v>
      </c>
      <c r="G137" s="360">
        <f t="shared" ca="1" si="119"/>
        <v>28.873999999999999</v>
      </c>
      <c r="H137" s="360">
        <f t="shared" ca="1" si="120"/>
        <v>30.317</v>
      </c>
      <c r="I137" s="360">
        <f t="shared" ca="1" si="121"/>
        <v>31.83</v>
      </c>
      <c r="J137" s="360">
        <f t="shared" ca="1" si="122"/>
        <v>33.424999999999997</v>
      </c>
      <c r="K137" s="360">
        <f t="shared" ca="1" si="123"/>
        <v>35.094999999999999</v>
      </c>
      <c r="L137" s="437"/>
      <c r="M137" s="293" t="s">
        <v>588</v>
      </c>
      <c r="N137" s="289" t="str">
        <f t="shared" si="124"/>
        <v>09280C</v>
      </c>
      <c r="O137" s="361" t="str">
        <f t="shared" si="96"/>
        <v>144</v>
      </c>
      <c r="P137" s="290" t="str">
        <f t="shared" si="125"/>
        <v>Solid Waste Aide I</v>
      </c>
      <c r="Q137" s="362" cm="1">
        <f t="array" aca="1" ref="Q137" ca="1">ROUND(IF($M137="Y",VLOOKUP($N137,INDIRECT($N$2),Q$5,0)*INDIRECT($M$3),VLOOKUP($N137,INDIRECT($N$2),Q$5,0)),IF(LEFT($E137,1)="N",3,0))</f>
        <v>28.873999999999999</v>
      </c>
      <c r="R137" s="362" cm="1">
        <f t="array" aca="1" ref="R137" ca="1">ROUND(IF($M137="Y",VLOOKUP($N137,INDIRECT($N$2),R$5,0)*INDIRECT($M$3),VLOOKUP($N137,INDIRECT($N$2),R$5,0)),IF(LEFT($E137,1)="N",3,0))</f>
        <v>30.317</v>
      </c>
      <c r="S137" s="362" cm="1">
        <f t="array" aca="1" ref="S137" ca="1">ROUND(IF($M137="Y",VLOOKUP($N137,INDIRECT($N$2),S$5,0)*INDIRECT($M$3),VLOOKUP($N137,INDIRECT($N$2),S$5,0)),IF(LEFT($E137,1)="N",3,0))</f>
        <v>31.83</v>
      </c>
      <c r="T137" s="362" cm="1">
        <f t="array" aca="1" ref="T137" ca="1">ROUND(IF($M137="Y",VLOOKUP($N137,INDIRECT($N$2),T$5,0)*INDIRECT($M$3),VLOOKUP($N137,INDIRECT($N$2),T$5,0)),IF(LEFT($E137,1)="N",3,0))</f>
        <v>33.424999999999997</v>
      </c>
      <c r="U137" s="362" cm="1">
        <f t="array" aca="1" ref="U137" ca="1">ROUND(IF($M137="Y",VLOOKUP($N137,INDIRECT($N$2),U$5,0)*INDIRECT($M$3),VLOOKUP($N137,INDIRECT($N$2),U$5,0)),IF(LEFT($E137,1)="N",3,0))</f>
        <v>35.094999999999999</v>
      </c>
      <c r="V137" s="398"/>
      <c r="W137" s="363" t="str">
        <f t="shared" si="95"/>
        <v>Y</v>
      </c>
      <c r="X137" s="313" t="str">
        <f t="shared" si="92"/>
        <v>09280C</v>
      </c>
      <c r="Y137" s="364" t="str">
        <f t="shared" si="94"/>
        <v>144</v>
      </c>
      <c r="Z137" s="313" t="str">
        <f t="shared" si="93"/>
        <v>Solid Waste Aide I</v>
      </c>
      <c r="AA137" s="365">
        <f t="shared" ca="1" si="126"/>
        <v>28.873999999999999</v>
      </c>
      <c r="AB137" s="365">
        <f t="shared" ca="1" si="127"/>
        <v>30.317</v>
      </c>
      <c r="AC137" s="365">
        <f t="shared" ca="1" si="128"/>
        <v>31.83</v>
      </c>
      <c r="AD137" s="365">
        <f t="shared" ca="1" si="129"/>
        <v>33.424999999999997</v>
      </c>
      <c r="AE137" s="365">
        <f t="shared" ca="1" si="130"/>
        <v>35.094999999999999</v>
      </c>
    </row>
    <row r="138" spans="1:31">
      <c r="A138" s="357" t="s">
        <v>780</v>
      </c>
      <c r="B138" s="407" t="s">
        <v>781</v>
      </c>
      <c r="C138" s="357">
        <v>6</v>
      </c>
      <c r="D138" s="358" t="s">
        <v>705</v>
      </c>
      <c r="E138" s="357" t="s">
        <v>43</v>
      </c>
      <c r="F138" s="357">
        <v>300</v>
      </c>
      <c r="G138" s="360">
        <f t="shared" ca="1" si="119"/>
        <v>30.571000000000002</v>
      </c>
      <c r="H138" s="360">
        <f t="shared" ca="1" si="120"/>
        <v>32.094999999999999</v>
      </c>
      <c r="I138" s="360">
        <f t="shared" ca="1" si="121"/>
        <v>33.703000000000003</v>
      </c>
      <c r="J138" s="360">
        <f t="shared" ca="1" si="122"/>
        <v>35.387</v>
      </c>
      <c r="K138" s="360">
        <f t="shared" ca="1" si="123"/>
        <v>37.156999999999996</v>
      </c>
      <c r="L138" s="437"/>
      <c r="M138" s="293" t="s">
        <v>588</v>
      </c>
      <c r="N138" s="289" t="str">
        <f t="shared" si="124"/>
        <v>53098C</v>
      </c>
      <c r="O138" s="361" t="str">
        <f t="shared" si="96"/>
        <v>210</v>
      </c>
      <c r="P138" s="290" t="str">
        <f t="shared" si="125"/>
        <v>Solid Waste Aide II</v>
      </c>
      <c r="Q138" s="362" cm="1">
        <f t="array" aca="1" ref="Q138" ca="1">ROUND(IF($M138="Y",VLOOKUP($N138,INDIRECT($N$2),Q$5,0)*INDIRECT($M$3),VLOOKUP($N138,INDIRECT($N$2),Q$5,0)),IF(LEFT($E138,1)="N",3,0))</f>
        <v>30.571000000000002</v>
      </c>
      <c r="R138" s="362" cm="1">
        <f t="array" aca="1" ref="R138" ca="1">ROUND(IF($M138="Y",VLOOKUP($N138,INDIRECT($N$2),R$5,0)*INDIRECT($M$3),VLOOKUP($N138,INDIRECT($N$2),R$5,0)),IF(LEFT($E138,1)="N",3,0))</f>
        <v>32.094999999999999</v>
      </c>
      <c r="S138" s="362" cm="1">
        <f t="array" aca="1" ref="S138" ca="1">ROUND(IF($M138="Y",VLOOKUP($N138,INDIRECT($N$2),S$5,0)*INDIRECT($M$3),VLOOKUP($N138,INDIRECT($N$2),S$5,0)),IF(LEFT($E138,1)="N",3,0))</f>
        <v>33.703000000000003</v>
      </c>
      <c r="T138" s="362" cm="1">
        <f t="array" aca="1" ref="T138" ca="1">ROUND(IF($M138="Y",VLOOKUP($N138,INDIRECT($N$2),T$5,0)*INDIRECT($M$3),VLOOKUP($N138,INDIRECT($N$2),T$5,0)),IF(LEFT($E138,1)="N",3,0))</f>
        <v>35.387</v>
      </c>
      <c r="U138" s="362" cm="1">
        <f t="array" aca="1" ref="U138" ca="1">ROUND(IF($M138="Y",VLOOKUP($N138,INDIRECT($N$2),U$5,0)*INDIRECT($M$3),VLOOKUP($N138,INDIRECT($N$2),U$5,0)),IF(LEFT($E138,1)="N",3,0))</f>
        <v>37.156999999999996</v>
      </c>
      <c r="V138" s="398"/>
      <c r="W138" s="363" t="str">
        <f t="shared" si="95"/>
        <v>Y</v>
      </c>
      <c r="X138" s="313" t="str">
        <f t="shared" si="92"/>
        <v>53098C</v>
      </c>
      <c r="Y138" s="364" t="str">
        <f t="shared" si="94"/>
        <v>210</v>
      </c>
      <c r="Z138" s="313" t="str">
        <f t="shared" si="93"/>
        <v>Solid Waste Aide II</v>
      </c>
      <c r="AA138" s="365">
        <f t="shared" ca="1" si="126"/>
        <v>30.571000000000002</v>
      </c>
      <c r="AB138" s="365">
        <f t="shared" ca="1" si="127"/>
        <v>32.094999999999999</v>
      </c>
      <c r="AC138" s="365">
        <f t="shared" ca="1" si="128"/>
        <v>33.703000000000003</v>
      </c>
      <c r="AD138" s="365">
        <f t="shared" ca="1" si="129"/>
        <v>35.387</v>
      </c>
      <c r="AE138" s="365">
        <f t="shared" ca="1" si="130"/>
        <v>37.156999999999996</v>
      </c>
    </row>
    <row r="139" spans="1:31">
      <c r="A139" s="357" t="s">
        <v>284</v>
      </c>
      <c r="B139" s="407" t="s">
        <v>285</v>
      </c>
      <c r="C139" s="357">
        <v>8</v>
      </c>
      <c r="D139" s="358" t="s">
        <v>743</v>
      </c>
      <c r="E139" s="357" t="s">
        <v>43</v>
      </c>
      <c r="F139" s="357">
        <v>376</v>
      </c>
      <c r="G139" s="360">
        <f t="shared" ca="1" si="119"/>
        <v>37.198</v>
      </c>
      <c r="H139" s="360">
        <f t="shared" ca="1" si="120"/>
        <v>39.057000000000002</v>
      </c>
      <c r="I139" s="360">
        <f t="shared" ca="1" si="121"/>
        <v>41.011000000000003</v>
      </c>
      <c r="J139" s="360">
        <f t="shared" ca="1" si="122"/>
        <v>43.061999999999998</v>
      </c>
      <c r="K139" s="360">
        <f t="shared" ca="1" si="123"/>
        <v>45.213999999999999</v>
      </c>
      <c r="L139" s="437"/>
      <c r="M139" s="293" t="s">
        <v>588</v>
      </c>
      <c r="N139" s="289" t="str">
        <f t="shared" si="124"/>
        <v>09285C</v>
      </c>
      <c r="O139" s="361" t="str">
        <f t="shared" si="96"/>
        <v>209</v>
      </c>
      <c r="P139" s="290" t="str">
        <f t="shared" si="125"/>
        <v>Space Coordinator Property Services</v>
      </c>
      <c r="Q139" s="362" cm="1">
        <f t="array" aca="1" ref="Q139" ca="1">ROUND(IF($M139="Y",VLOOKUP($N139,INDIRECT($N$2),Q$5,0)*INDIRECT($M$3),VLOOKUP($N139,INDIRECT($N$2),Q$5,0)),IF(LEFT($E139,1)="N",3,0))</f>
        <v>37.198</v>
      </c>
      <c r="R139" s="362" cm="1">
        <f t="array" aca="1" ref="R139" ca="1">ROUND(IF($M139="Y",VLOOKUP($N139,INDIRECT($N$2),R$5,0)*INDIRECT($M$3),VLOOKUP($N139,INDIRECT($N$2),R$5,0)),IF(LEFT($E139,1)="N",3,0))</f>
        <v>39.057000000000002</v>
      </c>
      <c r="S139" s="362" cm="1">
        <f t="array" aca="1" ref="S139" ca="1">ROUND(IF($M139="Y",VLOOKUP($N139,INDIRECT($N$2),S$5,0)*INDIRECT($M$3),VLOOKUP($N139,INDIRECT($N$2),S$5,0)),IF(LEFT($E139,1)="N",3,0))</f>
        <v>41.011000000000003</v>
      </c>
      <c r="T139" s="362" cm="1">
        <f t="array" aca="1" ref="T139" ca="1">ROUND(IF($M139="Y",VLOOKUP($N139,INDIRECT($N$2),T$5,0)*INDIRECT($M$3),VLOOKUP($N139,INDIRECT($N$2),T$5,0)),IF(LEFT($E139,1)="N",3,0))</f>
        <v>43.061999999999998</v>
      </c>
      <c r="U139" s="362" cm="1">
        <f t="array" aca="1" ref="U139" ca="1">ROUND(IF($M139="Y",VLOOKUP($N139,INDIRECT($N$2),U$5,0)*INDIRECT($M$3),VLOOKUP($N139,INDIRECT($N$2),U$5,0)),IF(LEFT($E139,1)="N",3,0))</f>
        <v>45.213999999999999</v>
      </c>
      <c r="V139" s="398"/>
      <c r="W139" s="363" t="str">
        <f t="shared" si="95"/>
        <v>Y</v>
      </c>
      <c r="X139" s="313" t="str">
        <f t="shared" si="92"/>
        <v>09285C</v>
      </c>
      <c r="Y139" s="364" t="str">
        <f t="shared" si="94"/>
        <v>209</v>
      </c>
      <c r="Z139" s="313" t="str">
        <f t="shared" si="93"/>
        <v>Space Coordinator Property Services</v>
      </c>
      <c r="AA139" s="365">
        <f t="shared" ca="1" si="126"/>
        <v>37.198</v>
      </c>
      <c r="AB139" s="365">
        <f t="shared" ca="1" si="127"/>
        <v>39.057000000000002</v>
      </c>
      <c r="AC139" s="365">
        <f t="shared" ca="1" si="128"/>
        <v>41.011000000000003</v>
      </c>
      <c r="AD139" s="365">
        <f t="shared" ca="1" si="129"/>
        <v>43.061999999999998</v>
      </c>
      <c r="AE139" s="365">
        <f t="shared" ca="1" si="130"/>
        <v>45.213999999999999</v>
      </c>
    </row>
    <row r="140" spans="1:31">
      <c r="A140" s="357" t="s">
        <v>556</v>
      </c>
      <c r="B140" s="407" t="s">
        <v>558</v>
      </c>
      <c r="C140" s="357">
        <v>8</v>
      </c>
      <c r="D140" s="358" t="s">
        <v>557</v>
      </c>
      <c r="E140" s="357" t="s">
        <v>21</v>
      </c>
      <c r="F140" s="357">
        <v>370</v>
      </c>
      <c r="G140" s="360">
        <f t="shared" ca="1" si="119"/>
        <v>75630</v>
      </c>
      <c r="H140" s="360">
        <f t="shared" ca="1" si="120"/>
        <v>79409</v>
      </c>
      <c r="I140" s="360">
        <f t="shared" ca="1" si="121"/>
        <v>83378</v>
      </c>
      <c r="J140" s="360">
        <f t="shared" ca="1" si="122"/>
        <v>87547</v>
      </c>
      <c r="K140" s="360">
        <f t="shared" ca="1" si="123"/>
        <v>91925</v>
      </c>
      <c r="L140" s="437"/>
      <c r="M140" s="293" t="s">
        <v>588</v>
      </c>
      <c r="N140" s="289" t="str">
        <f t="shared" si="124"/>
        <v>52974C</v>
      </c>
      <c r="O140" s="418" t="str">
        <f t="shared" si="96"/>
        <v>095</v>
      </c>
      <c r="P140" s="290" t="str">
        <f t="shared" si="125"/>
        <v>Special Service District Coordinator</v>
      </c>
      <c r="Q140" s="362" cm="1">
        <f t="array" aca="1" ref="Q140" ca="1">ROUND(IF($M140="Y",VLOOKUP($N140,INDIRECT($N$2),Q$5,0)*INDIRECT($M$3),VLOOKUP($N140,INDIRECT($N$2),Q$5,0)),IF(LEFT($E140,1)="N",3,0))</f>
        <v>75630</v>
      </c>
      <c r="R140" s="362" cm="1">
        <f t="array" aca="1" ref="R140" ca="1">ROUND(IF($M140="Y",VLOOKUP($N140,INDIRECT($N$2),R$5,0)*INDIRECT($M$3),VLOOKUP($N140,INDIRECT($N$2),R$5,0)),IF(LEFT($E140,1)="N",3,0))</f>
        <v>79409</v>
      </c>
      <c r="S140" s="362" cm="1">
        <f t="array" aca="1" ref="S140" ca="1">ROUND(IF($M140="Y",VLOOKUP($N140,INDIRECT($N$2),S$5,0)*INDIRECT($M$3),VLOOKUP($N140,INDIRECT($N$2),S$5,0)),IF(LEFT($E140,1)="N",3,0))</f>
        <v>83378</v>
      </c>
      <c r="T140" s="362" cm="1">
        <f t="array" aca="1" ref="T140" ca="1">ROUND(IF($M140="Y",VLOOKUP($N140,INDIRECT($N$2),T$5,0)*INDIRECT($M$3),VLOOKUP($N140,INDIRECT($N$2),T$5,0)),IF(LEFT($E140,1)="N",3,0))</f>
        <v>87547</v>
      </c>
      <c r="U140" s="362" cm="1">
        <f t="array" aca="1" ref="U140" ca="1">ROUND(IF($M140="Y",VLOOKUP($N140,INDIRECT($N$2),U$5,0)*INDIRECT($M$3),VLOOKUP($N140,INDIRECT($N$2),U$5,0)),IF(LEFT($E140,1)="N",3,0))</f>
        <v>91925</v>
      </c>
      <c r="V140" s="398"/>
      <c r="W140" s="363" t="str">
        <f t="shared" si="95"/>
        <v>Y</v>
      </c>
      <c r="X140" s="313" t="str">
        <f t="shared" si="92"/>
        <v>52974C</v>
      </c>
      <c r="Y140" s="364" t="str">
        <f t="shared" si="94"/>
        <v>095</v>
      </c>
      <c r="Z140" s="313" t="str">
        <f t="shared" si="93"/>
        <v>Special Service District Coordinator</v>
      </c>
      <c r="AA140" s="365">
        <f t="shared" ca="1" si="126"/>
        <v>36.360999999999997</v>
      </c>
      <c r="AB140" s="365">
        <f t="shared" ca="1" si="127"/>
        <v>38.177999999999997</v>
      </c>
      <c r="AC140" s="365">
        <f t="shared" ca="1" si="128"/>
        <v>40.085999999999999</v>
      </c>
      <c r="AD140" s="365">
        <f t="shared" ca="1" si="129"/>
        <v>42.089999999999996</v>
      </c>
      <c r="AE140" s="365">
        <f t="shared" ca="1" si="130"/>
        <v>44.195</v>
      </c>
    </row>
    <row r="141" spans="1:31">
      <c r="A141" s="357" t="s">
        <v>286</v>
      </c>
      <c r="B141" s="407" t="s">
        <v>288</v>
      </c>
      <c r="C141" s="357">
        <v>3</v>
      </c>
      <c r="D141" s="358" t="s">
        <v>287</v>
      </c>
      <c r="E141" s="357" t="s">
        <v>43</v>
      </c>
      <c r="F141" s="357">
        <v>178</v>
      </c>
      <c r="G141" s="360">
        <f t="shared" ca="1" si="119"/>
        <v>20.28</v>
      </c>
      <c r="H141" s="360">
        <f t="shared" ca="1" si="120"/>
        <v>21.295999999999999</v>
      </c>
      <c r="I141" s="360">
        <f t="shared" ca="1" si="121"/>
        <v>22.361000000000001</v>
      </c>
      <c r="J141" s="360">
        <f t="shared" ca="1" si="122"/>
        <v>23.48</v>
      </c>
      <c r="K141" s="360">
        <f t="shared" ca="1" si="123"/>
        <v>24.654</v>
      </c>
      <c r="L141" s="437"/>
      <c r="M141" s="293" t="s">
        <v>588</v>
      </c>
      <c r="N141" s="289" t="str">
        <f t="shared" si="124"/>
        <v>09350C</v>
      </c>
      <c r="O141" s="361" t="str">
        <f t="shared" si="96"/>
        <v>011</v>
      </c>
      <c r="P141" s="290" t="str">
        <f t="shared" si="125"/>
        <v xml:space="preserve">Stock Clerk I </v>
      </c>
      <c r="Q141" s="362" cm="1">
        <f t="array" aca="1" ref="Q141" ca="1">ROUND(IF($M141="Y",VLOOKUP($N141,INDIRECT($N$2),Q$5,0)*INDIRECT($M$3),VLOOKUP($N141,INDIRECT($N$2),Q$5,0)),IF(LEFT($E141,1)="N",3,0))</f>
        <v>20.28</v>
      </c>
      <c r="R141" s="362" cm="1">
        <f t="array" aca="1" ref="R141" ca="1">ROUND(IF($M141="Y",VLOOKUP($N141,INDIRECT($N$2),R$5,0)*INDIRECT($M$3),VLOOKUP($N141,INDIRECT($N$2),R$5,0)),IF(LEFT($E141,1)="N",3,0))</f>
        <v>21.295999999999999</v>
      </c>
      <c r="S141" s="362" cm="1">
        <f t="array" aca="1" ref="S141" ca="1">ROUND(IF($M141="Y",VLOOKUP($N141,INDIRECT($N$2),S$5,0)*INDIRECT($M$3),VLOOKUP($N141,INDIRECT($N$2),S$5,0)),IF(LEFT($E141,1)="N",3,0))</f>
        <v>22.361000000000001</v>
      </c>
      <c r="T141" s="362" cm="1">
        <f t="array" aca="1" ref="T141" ca="1">ROUND(IF($M141="Y",VLOOKUP($N141,INDIRECT($N$2),T$5,0)*INDIRECT($M$3),VLOOKUP($N141,INDIRECT($N$2),T$5,0)),IF(LEFT($E141,1)="N",3,0))</f>
        <v>23.48</v>
      </c>
      <c r="U141" s="362" cm="1">
        <f t="array" aca="1" ref="U141" ca="1">ROUND(IF($M141="Y",VLOOKUP($N141,INDIRECT($N$2),U$5,0)*INDIRECT($M$3),VLOOKUP($N141,INDIRECT($N$2),U$5,0)),IF(LEFT($E141,1)="N",3,0))</f>
        <v>24.654</v>
      </c>
      <c r="V141" s="398"/>
      <c r="W141" s="363" t="str">
        <f t="shared" si="95"/>
        <v>Y</v>
      </c>
      <c r="X141" s="313" t="str">
        <f t="shared" si="92"/>
        <v>09350C</v>
      </c>
      <c r="Y141" s="364" t="str">
        <f t="shared" si="94"/>
        <v>011</v>
      </c>
      <c r="Z141" s="313" t="str">
        <f t="shared" si="93"/>
        <v xml:space="preserve">Stock Clerk I </v>
      </c>
      <c r="AA141" s="365">
        <f t="shared" ca="1" si="126"/>
        <v>20.28</v>
      </c>
      <c r="AB141" s="365">
        <f t="shared" ca="1" si="127"/>
        <v>21.295999999999999</v>
      </c>
      <c r="AC141" s="365">
        <f t="shared" ca="1" si="128"/>
        <v>22.361000000000001</v>
      </c>
      <c r="AD141" s="365">
        <f t="shared" ca="1" si="129"/>
        <v>23.48</v>
      </c>
      <c r="AE141" s="365">
        <f t="shared" ca="1" si="130"/>
        <v>24.654</v>
      </c>
    </row>
    <row r="142" spans="1:31">
      <c r="A142" s="357" t="s">
        <v>289</v>
      </c>
      <c r="B142" s="407" t="s">
        <v>290</v>
      </c>
      <c r="C142" s="357">
        <v>5</v>
      </c>
      <c r="D142" s="358" t="s">
        <v>49</v>
      </c>
      <c r="E142" s="357" t="s">
        <v>43</v>
      </c>
      <c r="F142" s="357">
        <v>235</v>
      </c>
      <c r="G142" s="360">
        <f t="shared" ca="1" si="119"/>
        <v>25.286000000000001</v>
      </c>
      <c r="H142" s="360">
        <f t="shared" ca="1" si="120"/>
        <v>26.548999999999999</v>
      </c>
      <c r="I142" s="360">
        <f t="shared" ca="1" si="121"/>
        <v>27.876999999999999</v>
      </c>
      <c r="J142" s="360">
        <f t="shared" ca="1" si="122"/>
        <v>29.271000000000001</v>
      </c>
      <c r="K142" s="360">
        <f t="shared" ca="1" si="123"/>
        <v>30.734000000000002</v>
      </c>
      <c r="L142" s="437"/>
      <c r="M142" s="293" t="s">
        <v>588</v>
      </c>
      <c r="N142" s="289" t="str">
        <f t="shared" si="124"/>
        <v>09360C</v>
      </c>
      <c r="O142" s="361" t="str">
        <f t="shared" si="96"/>
        <v>040</v>
      </c>
      <c r="P142" s="290" t="str">
        <f t="shared" si="125"/>
        <v xml:space="preserve">Stock Clerk II </v>
      </c>
      <c r="Q142" s="362" cm="1">
        <f t="array" aca="1" ref="Q142" ca="1">ROUND(IF($M142="Y",VLOOKUP($N142,INDIRECT($N$2),Q$5,0)*INDIRECT($M$3),VLOOKUP($N142,INDIRECT($N$2),Q$5,0)),IF(LEFT($E142,1)="N",3,0))</f>
        <v>25.286000000000001</v>
      </c>
      <c r="R142" s="362" cm="1">
        <f t="array" aca="1" ref="R142" ca="1">ROUND(IF($M142="Y",VLOOKUP($N142,INDIRECT($N$2),R$5,0)*INDIRECT($M$3),VLOOKUP($N142,INDIRECT($N$2),R$5,0)),IF(LEFT($E142,1)="N",3,0))</f>
        <v>26.548999999999999</v>
      </c>
      <c r="S142" s="362" cm="1">
        <f t="array" aca="1" ref="S142" ca="1">ROUND(IF($M142="Y",VLOOKUP($N142,INDIRECT($N$2),S$5,0)*INDIRECT($M$3),VLOOKUP($N142,INDIRECT($N$2),S$5,0)),IF(LEFT($E142,1)="N",3,0))</f>
        <v>27.876999999999999</v>
      </c>
      <c r="T142" s="362" cm="1">
        <f t="array" aca="1" ref="T142" ca="1">ROUND(IF($M142="Y",VLOOKUP($N142,INDIRECT($N$2),T$5,0)*INDIRECT($M$3),VLOOKUP($N142,INDIRECT($N$2),T$5,0)),IF(LEFT($E142,1)="N",3,0))</f>
        <v>29.271000000000001</v>
      </c>
      <c r="U142" s="362" cm="1">
        <f t="array" aca="1" ref="U142" ca="1">ROUND(IF($M142="Y",VLOOKUP($N142,INDIRECT($N$2),U$5,0)*INDIRECT($M$3),VLOOKUP($N142,INDIRECT($N$2),U$5,0)),IF(LEFT($E142,1)="N",3,0))</f>
        <v>30.734000000000002</v>
      </c>
      <c r="V142" s="398"/>
      <c r="W142" s="363" t="str">
        <f t="shared" si="95"/>
        <v>Y</v>
      </c>
      <c r="X142" s="313" t="str">
        <f t="shared" ref="X142:X149" si="131">N142</f>
        <v>09360C</v>
      </c>
      <c r="Y142" s="364" t="str">
        <f t="shared" si="94"/>
        <v>040</v>
      </c>
      <c r="Z142" s="313" t="str">
        <f t="shared" ref="Z142:Z149" si="132">P142</f>
        <v xml:space="preserve">Stock Clerk II </v>
      </c>
      <c r="AA142" s="365">
        <f t="shared" ca="1" si="126"/>
        <v>25.286000000000001</v>
      </c>
      <c r="AB142" s="365">
        <f t="shared" ca="1" si="127"/>
        <v>26.548999999999999</v>
      </c>
      <c r="AC142" s="365">
        <f t="shared" ca="1" si="128"/>
        <v>27.876999999999999</v>
      </c>
      <c r="AD142" s="365">
        <f t="shared" ca="1" si="129"/>
        <v>29.271000000000001</v>
      </c>
      <c r="AE142" s="365">
        <f t="shared" ca="1" si="130"/>
        <v>30.734000000000002</v>
      </c>
    </row>
    <row r="143" spans="1:31">
      <c r="A143" s="357" t="s">
        <v>291</v>
      </c>
      <c r="B143" s="407" t="s">
        <v>293</v>
      </c>
      <c r="C143" s="357">
        <v>6</v>
      </c>
      <c r="D143" s="358" t="s">
        <v>292</v>
      </c>
      <c r="E143" s="357" t="s">
        <v>43</v>
      </c>
      <c r="F143" s="357">
        <v>275</v>
      </c>
      <c r="G143" s="360">
        <f t="shared" ca="1" si="119"/>
        <v>28.870999999999999</v>
      </c>
      <c r="H143" s="360">
        <f t="shared" ca="1" si="120"/>
        <v>30.317</v>
      </c>
      <c r="I143" s="360">
        <f t="shared" ca="1" si="121"/>
        <v>31.83</v>
      </c>
      <c r="J143" s="360">
        <f t="shared" ca="1" si="122"/>
        <v>33.424999999999997</v>
      </c>
      <c r="K143" s="360">
        <f t="shared" ca="1" si="123"/>
        <v>35.094999999999999</v>
      </c>
      <c r="L143" s="437"/>
      <c r="M143" s="293" t="s">
        <v>588</v>
      </c>
      <c r="N143" s="289" t="str">
        <f t="shared" si="124"/>
        <v>09420C</v>
      </c>
      <c r="O143" s="361" t="str">
        <f t="shared" si="96"/>
        <v>054</v>
      </c>
      <c r="P143" s="290" t="str">
        <f t="shared" si="125"/>
        <v xml:space="preserve">Storekeeper  </v>
      </c>
      <c r="Q143" s="362" cm="1">
        <f t="array" aca="1" ref="Q143" ca="1">ROUND(IF($M143="Y",VLOOKUP($N143,INDIRECT($N$2),Q$5,0)*INDIRECT($M$3),VLOOKUP($N143,INDIRECT($N$2),Q$5,0)),IF(LEFT($E143,1)="N",3,0))</f>
        <v>28.870999999999999</v>
      </c>
      <c r="R143" s="362" cm="1">
        <f t="array" aca="1" ref="R143" ca="1">ROUND(IF($M143="Y",VLOOKUP($N143,INDIRECT($N$2),R$5,0)*INDIRECT($M$3),VLOOKUP($N143,INDIRECT($N$2),R$5,0)),IF(LEFT($E143,1)="N",3,0))</f>
        <v>30.317</v>
      </c>
      <c r="S143" s="362" cm="1">
        <f t="array" aca="1" ref="S143" ca="1">ROUND(IF($M143="Y",VLOOKUP($N143,INDIRECT($N$2),S$5,0)*INDIRECT($M$3),VLOOKUP($N143,INDIRECT($N$2),S$5,0)),IF(LEFT($E143,1)="N",3,0))</f>
        <v>31.83</v>
      </c>
      <c r="T143" s="362" cm="1">
        <f t="array" aca="1" ref="T143" ca="1">ROUND(IF($M143="Y",VLOOKUP($N143,INDIRECT($N$2),T$5,0)*INDIRECT($M$3),VLOOKUP($N143,INDIRECT($N$2),T$5,0)),IF(LEFT($E143,1)="N",3,0))</f>
        <v>33.424999999999997</v>
      </c>
      <c r="U143" s="362" cm="1">
        <f t="array" aca="1" ref="U143" ca="1">ROUND(IF($M143="Y",VLOOKUP($N143,INDIRECT($N$2),U$5,0)*INDIRECT($M$3),VLOOKUP($N143,INDIRECT($N$2),U$5,0)),IF(LEFT($E143,1)="N",3,0))</f>
        <v>35.094999999999999</v>
      </c>
      <c r="V143" s="398"/>
      <c r="W143" s="363" t="str">
        <f t="shared" si="95"/>
        <v>Y</v>
      </c>
      <c r="X143" s="313" t="str">
        <f t="shared" si="131"/>
        <v>09420C</v>
      </c>
      <c r="Y143" s="364" t="str">
        <f t="shared" ref="Y143:Y149" si="133">O143</f>
        <v>054</v>
      </c>
      <c r="Z143" s="313" t="str">
        <f t="shared" si="132"/>
        <v xml:space="preserve">Storekeeper  </v>
      </c>
      <c r="AA143" s="365">
        <f t="shared" ca="1" si="126"/>
        <v>28.870999999999999</v>
      </c>
      <c r="AB143" s="365">
        <f t="shared" ca="1" si="127"/>
        <v>30.317</v>
      </c>
      <c r="AC143" s="365">
        <f t="shared" ca="1" si="128"/>
        <v>31.83</v>
      </c>
      <c r="AD143" s="365">
        <f t="shared" ca="1" si="129"/>
        <v>33.424999999999997</v>
      </c>
      <c r="AE143" s="365">
        <f t="shared" ca="1" si="130"/>
        <v>35.094999999999999</v>
      </c>
    </row>
    <row r="144" spans="1:31">
      <c r="A144" s="357" t="s">
        <v>294</v>
      </c>
      <c r="B144" s="407" t="s">
        <v>295</v>
      </c>
      <c r="C144" s="357">
        <v>6</v>
      </c>
      <c r="D144" s="358" t="s">
        <v>173</v>
      </c>
      <c r="E144" s="357" t="s">
        <v>43</v>
      </c>
      <c r="F144" s="357">
        <v>308</v>
      </c>
      <c r="G144" s="360">
        <f t="shared" ca="1" si="119"/>
        <v>31.234999999999999</v>
      </c>
      <c r="H144" s="360">
        <f t="shared" ca="1" si="120"/>
        <v>32.798000000000002</v>
      </c>
      <c r="I144" s="360">
        <f t="shared" ca="1" si="121"/>
        <v>34.438000000000002</v>
      </c>
      <c r="J144" s="360">
        <f t="shared" ca="1" si="122"/>
        <v>36.161000000000001</v>
      </c>
      <c r="K144" s="360">
        <f t="shared" ca="1" si="123"/>
        <v>37.966999999999999</v>
      </c>
      <c r="L144" s="437"/>
      <c r="M144" s="293" t="s">
        <v>588</v>
      </c>
      <c r="N144" s="289" t="str">
        <f t="shared" si="124"/>
        <v>10630C</v>
      </c>
      <c r="O144" s="361" t="str">
        <f t="shared" si="96"/>
        <v>083</v>
      </c>
      <c r="P144" s="290" t="str">
        <f t="shared" si="125"/>
        <v xml:space="preserve">Traffic Systems Operator </v>
      </c>
      <c r="Q144" s="362" cm="1">
        <f t="array" aca="1" ref="Q144" ca="1">ROUND(IF($M144="Y",VLOOKUP($N144,INDIRECT($N$2),Q$5,0)*INDIRECT($M$3),VLOOKUP($N144,INDIRECT($N$2),Q$5,0)),IF(LEFT($E144,1)="N",3,0))</f>
        <v>31.234999999999999</v>
      </c>
      <c r="R144" s="362" cm="1">
        <f t="array" aca="1" ref="R144" ca="1">ROUND(IF($M144="Y",VLOOKUP($N144,INDIRECT($N$2),R$5,0)*INDIRECT($M$3),VLOOKUP($N144,INDIRECT($N$2),R$5,0)),IF(LEFT($E144,1)="N",3,0))</f>
        <v>32.798000000000002</v>
      </c>
      <c r="S144" s="362" cm="1">
        <f t="array" aca="1" ref="S144" ca="1">ROUND(IF($M144="Y",VLOOKUP($N144,INDIRECT($N$2),S$5,0)*INDIRECT($M$3),VLOOKUP($N144,INDIRECT($N$2),S$5,0)),IF(LEFT($E144,1)="N",3,0))</f>
        <v>34.438000000000002</v>
      </c>
      <c r="T144" s="362" cm="1">
        <f t="array" aca="1" ref="T144" ca="1">ROUND(IF($M144="Y",VLOOKUP($N144,INDIRECT($N$2),T$5,0)*INDIRECT($M$3),VLOOKUP($N144,INDIRECT($N$2),T$5,0)),IF(LEFT($E144,1)="N",3,0))</f>
        <v>36.161000000000001</v>
      </c>
      <c r="U144" s="362" cm="1">
        <f t="array" aca="1" ref="U144" ca="1">ROUND(IF($M144="Y",VLOOKUP($N144,INDIRECT($N$2),U$5,0)*INDIRECT($M$3),VLOOKUP($N144,INDIRECT($N$2),U$5,0)),IF(LEFT($E144,1)="N",3,0))</f>
        <v>37.966999999999999</v>
      </c>
      <c r="V144" s="398"/>
      <c r="W144" s="363" t="str">
        <f t="shared" si="95"/>
        <v>Y</v>
      </c>
      <c r="X144" s="313" t="str">
        <f t="shared" si="131"/>
        <v>10630C</v>
      </c>
      <c r="Y144" s="364" t="str">
        <f t="shared" si="133"/>
        <v>083</v>
      </c>
      <c r="Z144" s="313" t="str">
        <f t="shared" si="132"/>
        <v xml:space="preserve">Traffic Systems Operator </v>
      </c>
      <c r="AA144" s="365">
        <f t="shared" ca="1" si="126"/>
        <v>31.234999999999999</v>
      </c>
      <c r="AB144" s="365">
        <f t="shared" ca="1" si="127"/>
        <v>32.798000000000002</v>
      </c>
      <c r="AC144" s="365">
        <f t="shared" ca="1" si="128"/>
        <v>34.438000000000002</v>
      </c>
      <c r="AD144" s="365">
        <f t="shared" ca="1" si="129"/>
        <v>36.161000000000001</v>
      </c>
      <c r="AE144" s="365">
        <f t="shared" ca="1" si="130"/>
        <v>37.966999999999999</v>
      </c>
    </row>
    <row r="145" spans="1:31">
      <c r="A145" s="357" t="s">
        <v>790</v>
      </c>
      <c r="B145" s="407" t="s">
        <v>789</v>
      </c>
      <c r="C145" s="357">
        <v>6</v>
      </c>
      <c r="D145" s="358" t="s">
        <v>705</v>
      </c>
      <c r="E145" s="357" t="s">
        <v>43</v>
      </c>
      <c r="F145" s="357">
        <v>300</v>
      </c>
      <c r="G145" s="360">
        <f t="shared" ca="1" si="119"/>
        <v>30.571000000000002</v>
      </c>
      <c r="H145" s="360">
        <f t="shared" ca="1" si="120"/>
        <v>32.094999999999999</v>
      </c>
      <c r="I145" s="360">
        <f t="shared" ca="1" si="121"/>
        <v>33.703000000000003</v>
      </c>
      <c r="J145" s="360">
        <f t="shared" ca="1" si="122"/>
        <v>35.387</v>
      </c>
      <c r="K145" s="360">
        <f t="shared" ca="1" si="123"/>
        <v>37.156999999999996</v>
      </c>
      <c r="L145" s="437"/>
      <c r="M145" s="293" t="s">
        <v>588</v>
      </c>
      <c r="N145" s="289" t="str">
        <f t="shared" si="124"/>
        <v>53099C</v>
      </c>
      <c r="O145" s="361" t="str">
        <f t="shared" si="96"/>
        <v>210</v>
      </c>
      <c r="P145" s="290" t="str">
        <f t="shared" si="125"/>
        <v>Utility Billing Specialist</v>
      </c>
      <c r="Q145" s="362" cm="1">
        <f t="array" aca="1" ref="Q145" ca="1">ROUND(IF($M145="Y",VLOOKUP($N145,INDIRECT($N$2),Q$5,0)*INDIRECT($M$3),VLOOKUP($N145,INDIRECT($N$2),Q$5,0)),IF(LEFT($E145,1)="N",3,0))</f>
        <v>30.571000000000002</v>
      </c>
      <c r="R145" s="362" cm="1">
        <f t="array" aca="1" ref="R145" ca="1">ROUND(IF($M145="Y",VLOOKUP($N145,INDIRECT($N$2),R$5,0)*INDIRECT($M$3),VLOOKUP($N145,INDIRECT($N$2),R$5,0)),IF(LEFT($E145,1)="N",3,0))</f>
        <v>32.094999999999999</v>
      </c>
      <c r="S145" s="362" cm="1">
        <f t="array" aca="1" ref="S145" ca="1">ROUND(IF($M145="Y",VLOOKUP($N145,INDIRECT($N$2),S$5,0)*INDIRECT($M$3),VLOOKUP($N145,INDIRECT($N$2),S$5,0)),IF(LEFT($E145,1)="N",3,0))</f>
        <v>33.703000000000003</v>
      </c>
      <c r="T145" s="362" cm="1">
        <f t="array" aca="1" ref="T145" ca="1">ROUND(IF($M145="Y",VLOOKUP($N145,INDIRECT($N$2),T$5,0)*INDIRECT($M$3),VLOOKUP($N145,INDIRECT($N$2),T$5,0)),IF(LEFT($E145,1)="N",3,0))</f>
        <v>35.387</v>
      </c>
      <c r="U145" s="362" cm="1">
        <f t="array" aca="1" ref="U145" ca="1">ROUND(IF($M145="Y",VLOOKUP($N145,INDIRECT($N$2),U$5,0)*INDIRECT($M$3),VLOOKUP($N145,INDIRECT($N$2),U$5,0)),IF(LEFT($E145,1)="N",3,0))</f>
        <v>37.156999999999996</v>
      </c>
      <c r="V145" s="398"/>
      <c r="W145" s="363" t="str">
        <f t="shared" si="95"/>
        <v>Y</v>
      </c>
      <c r="X145" s="313" t="str">
        <f t="shared" si="131"/>
        <v>53099C</v>
      </c>
      <c r="Y145" s="364" t="str">
        <f t="shared" si="133"/>
        <v>210</v>
      </c>
      <c r="Z145" s="313" t="str">
        <f t="shared" si="132"/>
        <v>Utility Billing Specialist</v>
      </c>
      <c r="AA145" s="365">
        <f t="shared" ca="1" si="126"/>
        <v>30.571000000000002</v>
      </c>
      <c r="AB145" s="365">
        <f t="shared" ca="1" si="127"/>
        <v>32.094999999999999</v>
      </c>
      <c r="AC145" s="365">
        <f t="shared" ca="1" si="128"/>
        <v>33.703000000000003</v>
      </c>
      <c r="AD145" s="365">
        <f t="shared" ca="1" si="129"/>
        <v>35.387</v>
      </c>
      <c r="AE145" s="365">
        <f t="shared" ca="1" si="130"/>
        <v>37.156999999999996</v>
      </c>
    </row>
    <row r="146" spans="1:31">
      <c r="A146" s="357" t="s">
        <v>566</v>
      </c>
      <c r="B146" s="407" t="s">
        <v>571</v>
      </c>
      <c r="C146" s="357">
        <v>5</v>
      </c>
      <c r="D146" s="358" t="s">
        <v>46</v>
      </c>
      <c r="E146" s="357" t="s">
        <v>43</v>
      </c>
      <c r="F146" s="357">
        <v>258</v>
      </c>
      <c r="G146" s="360">
        <f t="shared" ca="1" si="119"/>
        <v>27.692</v>
      </c>
      <c r="H146" s="360">
        <f t="shared" ca="1" si="120"/>
        <v>29.079000000000001</v>
      </c>
      <c r="I146" s="360">
        <f t="shared" ca="1" si="121"/>
        <v>30.530999999999999</v>
      </c>
      <c r="J146" s="360">
        <f t="shared" ca="1" si="122"/>
        <v>32.058</v>
      </c>
      <c r="K146" s="360">
        <f t="shared" ca="1" si="123"/>
        <v>33.661999999999999</v>
      </c>
      <c r="L146" s="437"/>
      <c r="M146" s="293" t="s">
        <v>588</v>
      </c>
      <c r="N146" s="289" t="str">
        <f t="shared" si="124"/>
        <v>59415C</v>
      </c>
      <c r="O146" s="361" t="str">
        <f t="shared" si="96"/>
        <v>056</v>
      </c>
      <c r="P146" s="290" t="str">
        <f t="shared" si="125"/>
        <v>Vendor Records Specialist</v>
      </c>
      <c r="Q146" s="362" cm="1">
        <f t="array" aca="1" ref="Q146" ca="1">ROUND(IF($M146="Y",VLOOKUP($N146,INDIRECT($N$2),Q$5,0)*INDIRECT($M$3),VLOOKUP($N146,INDIRECT($N$2),Q$5,0)),IF(LEFT($E146,1)="N",3,0))</f>
        <v>27.692</v>
      </c>
      <c r="R146" s="362" cm="1">
        <f t="array" aca="1" ref="R146" ca="1">ROUND(IF($M146="Y",VLOOKUP($N146,INDIRECT($N$2),R$5,0)*INDIRECT($M$3),VLOOKUP($N146,INDIRECT($N$2),R$5,0)),IF(LEFT($E146,1)="N",3,0))</f>
        <v>29.079000000000001</v>
      </c>
      <c r="S146" s="362" cm="1">
        <f t="array" aca="1" ref="S146" ca="1">ROUND(IF($M146="Y",VLOOKUP($N146,INDIRECT($N$2),S$5,0)*INDIRECT($M$3),VLOOKUP($N146,INDIRECT($N$2),S$5,0)),IF(LEFT($E146,1)="N",3,0))</f>
        <v>30.530999999999999</v>
      </c>
      <c r="T146" s="362" cm="1">
        <f t="array" aca="1" ref="T146" ca="1">ROUND(IF($M146="Y",VLOOKUP($N146,INDIRECT($N$2),T$5,0)*INDIRECT($M$3),VLOOKUP($N146,INDIRECT($N$2),T$5,0)),IF(LEFT($E146,1)="N",3,0))</f>
        <v>32.058</v>
      </c>
      <c r="U146" s="362" cm="1">
        <f t="array" aca="1" ref="U146" ca="1">ROUND(IF($M146="Y",VLOOKUP($N146,INDIRECT($N$2),U$5,0)*INDIRECT($M$3),VLOOKUP($N146,INDIRECT($N$2),U$5,0)),IF(LEFT($E146,1)="N",3,0))</f>
        <v>33.661999999999999</v>
      </c>
      <c r="V146" s="398"/>
      <c r="W146" s="363" t="str">
        <f t="shared" si="95"/>
        <v>Y</v>
      </c>
      <c r="X146" s="313" t="str">
        <f t="shared" si="131"/>
        <v>59415C</v>
      </c>
      <c r="Y146" s="364" t="str">
        <f t="shared" si="133"/>
        <v>056</v>
      </c>
      <c r="Z146" s="313" t="str">
        <f t="shared" si="132"/>
        <v>Vendor Records Specialist</v>
      </c>
      <c r="AA146" s="365">
        <f t="shared" ca="1" si="126"/>
        <v>27.692</v>
      </c>
      <c r="AB146" s="365">
        <f t="shared" ca="1" si="127"/>
        <v>29.079000000000001</v>
      </c>
      <c r="AC146" s="365">
        <f t="shared" ca="1" si="128"/>
        <v>30.530999999999999</v>
      </c>
      <c r="AD146" s="365">
        <f t="shared" ca="1" si="129"/>
        <v>32.058</v>
      </c>
      <c r="AE146" s="365">
        <f t="shared" ca="1" si="130"/>
        <v>33.661999999999999</v>
      </c>
    </row>
    <row r="147" spans="1:31">
      <c r="A147" s="357" t="s">
        <v>296</v>
      </c>
      <c r="B147" s="407" t="s">
        <v>316</v>
      </c>
      <c r="C147" s="357">
        <v>6</v>
      </c>
      <c r="D147" s="373" t="s">
        <v>543</v>
      </c>
      <c r="E147" s="357" t="s">
        <v>43</v>
      </c>
      <c r="F147" s="357">
        <v>288</v>
      </c>
      <c r="G147" s="360">
        <f t="shared" ca="1" si="119"/>
        <v>30.045999999999999</v>
      </c>
      <c r="H147" s="360">
        <f t="shared" ca="1" si="120"/>
        <v>31.545999999999999</v>
      </c>
      <c r="I147" s="360">
        <f t="shared" ca="1" si="121"/>
        <v>33.124000000000002</v>
      </c>
      <c r="J147" s="360">
        <f t="shared" ca="1" si="122"/>
        <v>34.780999999999999</v>
      </c>
      <c r="K147" s="360">
        <f t="shared" ca="1" si="123"/>
        <v>36.518999999999998</v>
      </c>
      <c r="L147" s="437"/>
      <c r="M147" s="293" t="s">
        <v>588</v>
      </c>
      <c r="N147" s="289" t="str">
        <f t="shared" si="124"/>
        <v>10796C</v>
      </c>
      <c r="O147" s="361" t="str">
        <f t="shared" si="96"/>
        <v>161</v>
      </c>
      <c r="P147" s="290" t="str">
        <f t="shared" si="125"/>
        <v>Veterinary Care Technician</v>
      </c>
      <c r="Q147" s="362" cm="1">
        <f t="array" aca="1" ref="Q147" ca="1">ROUND(IF($M147="Y",VLOOKUP($N147,INDIRECT($N$2),Q$5,0)*INDIRECT($M$3),VLOOKUP($N147,INDIRECT($N$2),Q$5,0)),IF(LEFT($E147,1)="N",3,0))</f>
        <v>30.045999999999999</v>
      </c>
      <c r="R147" s="362" cm="1">
        <f t="array" aca="1" ref="R147" ca="1">ROUND(IF($M147="Y",VLOOKUP($N147,INDIRECT($N$2),R$5,0)*INDIRECT($M$3),VLOOKUP($N147,INDIRECT($N$2),R$5,0)),IF(LEFT($E147,1)="N",3,0))</f>
        <v>31.545999999999999</v>
      </c>
      <c r="S147" s="362" cm="1">
        <f t="array" aca="1" ref="S147" ca="1">ROUND(IF($M147="Y",VLOOKUP($N147,INDIRECT($N$2),S$5,0)*INDIRECT($M$3),VLOOKUP($N147,INDIRECT($N$2),S$5,0)),IF(LEFT($E147,1)="N",3,0))</f>
        <v>33.124000000000002</v>
      </c>
      <c r="T147" s="362" cm="1">
        <f t="array" aca="1" ref="T147" ca="1">ROUND(IF($M147="Y",VLOOKUP($N147,INDIRECT($N$2),T$5,0)*INDIRECT($M$3),VLOOKUP($N147,INDIRECT($N$2),T$5,0)),IF(LEFT($E147,1)="N",3,0))</f>
        <v>34.780999999999999</v>
      </c>
      <c r="U147" s="362" cm="1">
        <f t="array" aca="1" ref="U147" ca="1">ROUND(IF($M147="Y",VLOOKUP($N147,INDIRECT($N$2),U$5,0)*INDIRECT($M$3),VLOOKUP($N147,INDIRECT($N$2),U$5,0)),IF(LEFT($E147,1)="N",3,0))</f>
        <v>36.518999999999998</v>
      </c>
      <c r="V147" s="398"/>
      <c r="W147" s="363" t="str">
        <f t="shared" si="95"/>
        <v>Y</v>
      </c>
      <c r="X147" s="313" t="str">
        <f t="shared" si="131"/>
        <v>10796C</v>
      </c>
      <c r="Y147" s="364" t="str">
        <f t="shared" si="133"/>
        <v>161</v>
      </c>
      <c r="Z147" s="313" t="str">
        <f t="shared" si="132"/>
        <v>Veterinary Care Technician</v>
      </c>
      <c r="AA147" s="365">
        <f t="shared" ca="1" si="126"/>
        <v>30.045999999999999</v>
      </c>
      <c r="AB147" s="365">
        <f t="shared" ca="1" si="127"/>
        <v>31.545999999999999</v>
      </c>
      <c r="AC147" s="365">
        <f t="shared" ca="1" si="128"/>
        <v>33.124000000000002</v>
      </c>
      <c r="AD147" s="365">
        <f t="shared" ca="1" si="129"/>
        <v>34.780999999999999</v>
      </c>
      <c r="AE147" s="365">
        <f t="shared" ca="1" si="130"/>
        <v>36.518999999999998</v>
      </c>
    </row>
    <row r="148" spans="1:31">
      <c r="A148" s="357" t="s">
        <v>720</v>
      </c>
      <c r="B148" s="407" t="s">
        <v>510</v>
      </c>
      <c r="C148" s="357">
        <v>8</v>
      </c>
      <c r="D148" s="373" t="s">
        <v>749</v>
      </c>
      <c r="E148" s="357" t="s">
        <v>21</v>
      </c>
      <c r="F148" s="357">
        <v>400</v>
      </c>
      <c r="G148" s="360">
        <f t="shared" ca="1" si="119"/>
        <v>80629</v>
      </c>
      <c r="H148" s="360">
        <f t="shared" ca="1" si="120"/>
        <v>84659</v>
      </c>
      <c r="I148" s="360">
        <f t="shared" ca="1" si="121"/>
        <v>88894</v>
      </c>
      <c r="J148" s="360">
        <f t="shared" ca="1" si="122"/>
        <v>93338</v>
      </c>
      <c r="K148" s="360">
        <f t="shared" ca="1" si="123"/>
        <v>98004</v>
      </c>
      <c r="L148" s="437"/>
      <c r="M148" s="293" t="s">
        <v>588</v>
      </c>
      <c r="N148" s="289" t="str">
        <f t="shared" si="124"/>
        <v>52956C</v>
      </c>
      <c r="O148" s="361" t="str">
        <f t="shared" si="96"/>
        <v>164</v>
      </c>
      <c r="P148" s="290" t="str">
        <f t="shared" si="125"/>
        <v>Visual Communications Management Coord</v>
      </c>
      <c r="Q148" s="362" cm="1">
        <f t="array" aca="1" ref="Q148" ca="1">ROUND(IF($M148="Y",VLOOKUP($N148,INDIRECT($N$2),Q$5,0)*INDIRECT($M$3),VLOOKUP($N148,INDIRECT($N$2),Q$5,0)),IF(LEFT($E148,1)="N",3,0))</f>
        <v>80629</v>
      </c>
      <c r="R148" s="362" cm="1">
        <f t="array" aca="1" ref="R148" ca="1">ROUND(IF($M148="Y",VLOOKUP($N148,INDIRECT($N$2),R$5,0)*INDIRECT($M$3),VLOOKUP($N148,INDIRECT($N$2),R$5,0)),IF(LEFT($E148,1)="N",3,0))</f>
        <v>84659</v>
      </c>
      <c r="S148" s="362" cm="1">
        <f t="array" aca="1" ref="S148" ca="1">ROUND(IF($M148="Y",VLOOKUP($N148,INDIRECT($N$2),S$5,0)*INDIRECT($M$3),VLOOKUP($N148,INDIRECT($N$2),S$5,0)),IF(LEFT($E148,1)="N",3,0))</f>
        <v>88894</v>
      </c>
      <c r="T148" s="362" cm="1">
        <f t="array" aca="1" ref="T148" ca="1">ROUND(IF($M148="Y",VLOOKUP($N148,INDIRECT($N$2),T$5,0)*INDIRECT($M$3),VLOOKUP($N148,INDIRECT($N$2),T$5,0)),IF(LEFT($E148,1)="N",3,0))</f>
        <v>93338</v>
      </c>
      <c r="U148" s="362" cm="1">
        <f t="array" aca="1" ref="U148" ca="1">ROUND(IF($M148="Y",VLOOKUP($N148,INDIRECT($N$2),U$5,0)*INDIRECT($M$3),VLOOKUP($N148,INDIRECT($N$2),U$5,0)),IF(LEFT($E148,1)="N",3,0))</f>
        <v>98004</v>
      </c>
      <c r="V148" s="398"/>
      <c r="W148" s="363" t="str">
        <f t="shared" si="95"/>
        <v>Y</v>
      </c>
      <c r="X148" s="313" t="str">
        <f t="shared" si="131"/>
        <v>52956C</v>
      </c>
      <c r="Y148" s="364" t="str">
        <f t="shared" si="133"/>
        <v>164</v>
      </c>
      <c r="Z148" s="313" t="str">
        <f t="shared" si="132"/>
        <v>Visual Communications Management Coord</v>
      </c>
      <c r="AA148" s="365">
        <f t="shared" ca="1" si="126"/>
        <v>38.763999999999996</v>
      </c>
      <c r="AB148" s="365">
        <f t="shared" ca="1" si="127"/>
        <v>40.701999999999998</v>
      </c>
      <c r="AC148" s="365">
        <f t="shared" ca="1" si="128"/>
        <v>42.738</v>
      </c>
      <c r="AD148" s="365">
        <f t="shared" ca="1" si="129"/>
        <v>44.875</v>
      </c>
      <c r="AE148" s="365">
        <f t="shared" ca="1" si="130"/>
        <v>47.117999999999995</v>
      </c>
    </row>
    <row r="149" spans="1:31">
      <c r="A149" s="357" t="s">
        <v>327</v>
      </c>
      <c r="B149" s="407" t="s">
        <v>318</v>
      </c>
      <c r="C149" s="357">
        <v>6</v>
      </c>
      <c r="D149" s="373" t="s">
        <v>745</v>
      </c>
      <c r="E149" s="357" t="s">
        <v>43</v>
      </c>
      <c r="F149" s="357">
        <v>303</v>
      </c>
      <c r="G149" s="360">
        <f t="shared" ca="1" si="119"/>
        <v>31.234999999999999</v>
      </c>
      <c r="H149" s="360">
        <f t="shared" ca="1" si="120"/>
        <v>32.798000000000002</v>
      </c>
      <c r="I149" s="360">
        <f t="shared" ca="1" si="121"/>
        <v>34.438000000000002</v>
      </c>
      <c r="J149" s="360">
        <f t="shared" ca="1" si="122"/>
        <v>36.161000000000001</v>
      </c>
      <c r="K149" s="360">
        <f t="shared" ca="1" si="123"/>
        <v>37.966999999999999</v>
      </c>
      <c r="L149" s="437"/>
      <c r="M149" s="293" t="s">
        <v>588</v>
      </c>
      <c r="N149" s="289" t="str">
        <f t="shared" si="124"/>
        <v>10902C</v>
      </c>
      <c r="O149" s="361" t="str">
        <f t="shared" si="96"/>
        <v>163</v>
      </c>
      <c r="P149" s="290" t="str">
        <f t="shared" si="125"/>
        <v>Water Quality Technician</v>
      </c>
      <c r="Q149" s="362" cm="1">
        <f t="array" aca="1" ref="Q149" ca="1">ROUND(IF($M149="Y",VLOOKUP($N149,INDIRECT($N$2),Q$5,0)*INDIRECT($M$3),VLOOKUP($N149,INDIRECT($N$2),Q$5,0)),IF(LEFT($E149,1)="N",3,0))</f>
        <v>31.234999999999999</v>
      </c>
      <c r="R149" s="362" cm="1">
        <f t="array" aca="1" ref="R149" ca="1">ROUND(IF($M149="Y",VLOOKUP($N149,INDIRECT($N$2),R$5,0)*INDIRECT($M$3),VLOOKUP($N149,INDIRECT($N$2),R$5,0)),IF(LEFT($E149,1)="N",3,0))</f>
        <v>32.798000000000002</v>
      </c>
      <c r="S149" s="362" cm="1">
        <f t="array" aca="1" ref="S149" ca="1">ROUND(IF($M149="Y",VLOOKUP($N149,INDIRECT($N$2),S$5,0)*INDIRECT($M$3),VLOOKUP($N149,INDIRECT($N$2),S$5,0)),IF(LEFT($E149,1)="N",3,0))</f>
        <v>34.438000000000002</v>
      </c>
      <c r="T149" s="362" cm="1">
        <f t="array" aca="1" ref="T149" ca="1">ROUND(IF($M149="Y",VLOOKUP($N149,INDIRECT($N$2),T$5,0)*INDIRECT($M$3),VLOOKUP($N149,INDIRECT($N$2),T$5,0)),IF(LEFT($E149,1)="N",3,0))</f>
        <v>36.161000000000001</v>
      </c>
      <c r="U149" s="362" cm="1">
        <f t="array" aca="1" ref="U149" ca="1">ROUND(IF($M149="Y",VLOOKUP($N149,INDIRECT($N$2),U$5,0)*INDIRECT($M$3),VLOOKUP($N149,INDIRECT($N$2),U$5,0)),IF(LEFT($E149,1)="N",3,0))</f>
        <v>37.966999999999999</v>
      </c>
      <c r="V149" s="398"/>
      <c r="W149" s="363" t="str">
        <f t="shared" si="95"/>
        <v>Y</v>
      </c>
      <c r="X149" s="313" t="str">
        <f t="shared" si="131"/>
        <v>10902C</v>
      </c>
      <c r="Y149" s="364" t="str">
        <f t="shared" si="133"/>
        <v>163</v>
      </c>
      <c r="Z149" s="313" t="str">
        <f t="shared" si="132"/>
        <v>Water Quality Technician</v>
      </c>
      <c r="AA149" s="365">
        <f t="shared" ca="1" si="126"/>
        <v>31.234999999999999</v>
      </c>
      <c r="AB149" s="365">
        <f t="shared" ca="1" si="127"/>
        <v>32.798000000000002</v>
      </c>
      <c r="AC149" s="365">
        <f t="shared" ca="1" si="128"/>
        <v>34.438000000000002</v>
      </c>
      <c r="AD149" s="365">
        <f t="shared" ca="1" si="129"/>
        <v>36.161000000000001</v>
      </c>
      <c r="AE149" s="365">
        <f t="shared" ca="1" si="130"/>
        <v>37.966999999999999</v>
      </c>
    </row>
    <row r="150" spans="1:31">
      <c r="A150" s="239"/>
      <c r="B150" s="253"/>
      <c r="C150" s="239"/>
      <c r="D150" s="240"/>
      <c r="E150" s="239"/>
      <c r="F150" s="239"/>
      <c r="G150" s="244"/>
      <c r="H150" s="244"/>
      <c r="I150" s="244"/>
      <c r="J150" s="244"/>
      <c r="K150" s="244"/>
      <c r="L150" s="244"/>
      <c r="M150" s="293"/>
    </row>
    <row r="151" spans="1:31">
      <c r="A151" s="238" t="s">
        <v>463</v>
      </c>
      <c r="B151" s="253"/>
      <c r="C151" s="240"/>
      <c r="D151" s="240"/>
      <c r="E151" s="239"/>
      <c r="F151" s="240"/>
      <c r="G151" s="244"/>
      <c r="H151" s="244"/>
      <c r="I151" s="244"/>
      <c r="J151" s="244"/>
      <c r="K151" s="244"/>
      <c r="L151" s="244"/>
      <c r="M151" s="293"/>
    </row>
    <row r="152" spans="1:31">
      <c r="A152" s="241" t="s">
        <v>479</v>
      </c>
      <c r="B152" s="253"/>
      <c r="C152" s="240"/>
      <c r="D152" s="240"/>
      <c r="E152" s="239"/>
      <c r="F152" s="240"/>
      <c r="G152" s="245"/>
      <c r="H152" s="245" t="s">
        <v>485</v>
      </c>
      <c r="I152" s="245"/>
      <c r="J152" s="245"/>
      <c r="K152" s="245"/>
      <c r="L152" s="245"/>
    </row>
    <row r="153" spans="1:31">
      <c r="A153" s="239"/>
      <c r="B153" s="206"/>
      <c r="C153" s="243"/>
      <c r="D153" s="243"/>
      <c r="E153" s="239"/>
      <c r="F153" s="240"/>
      <c r="G153" s="245"/>
      <c r="H153" s="245"/>
      <c r="I153" s="245"/>
      <c r="J153" s="245"/>
      <c r="K153" s="245"/>
      <c r="L153" s="245"/>
      <c r="N153" s="290"/>
      <c r="X153" s="313" t="str">
        <f>N154</f>
        <v>Longevity</v>
      </c>
    </row>
    <row r="154" spans="1:31">
      <c r="A154" s="239"/>
      <c r="B154" s="254" t="s">
        <v>299</v>
      </c>
      <c r="C154" s="243"/>
      <c r="D154" s="243"/>
      <c r="E154" s="239"/>
      <c r="F154" s="240"/>
      <c r="G154" s="245"/>
      <c r="H154" s="245"/>
      <c r="I154" s="245"/>
      <c r="J154" s="245"/>
      <c r="K154" s="245"/>
      <c r="L154" s="245"/>
      <c r="N154" s="293" t="s">
        <v>589</v>
      </c>
      <c r="P154" s="290">
        <v>0</v>
      </c>
      <c r="Q154" s="289">
        <v>0</v>
      </c>
      <c r="AA154" s="425"/>
    </row>
    <row r="155" spans="1:31">
      <c r="A155" s="244"/>
      <c r="B155" s="244">
        <f ca="1">Q155</f>
        <v>766</v>
      </c>
      <c r="C155" s="240" t="s">
        <v>300</v>
      </c>
      <c r="D155" s="240"/>
      <c r="E155" s="239"/>
      <c r="F155" s="240"/>
      <c r="G155" s="245"/>
      <c r="H155" s="245"/>
      <c r="I155" s="245"/>
      <c r="J155" s="245"/>
      <c r="K155" s="245"/>
      <c r="L155" s="245"/>
      <c r="M155" s="289" t="s">
        <v>588</v>
      </c>
      <c r="N155" s="293" t="s">
        <v>590</v>
      </c>
      <c r="P155" s="420">
        <v>10</v>
      </c>
      <c r="Q155" s="362" cm="1">
        <f t="array" aca="1" ref="Q155" ca="1">ROUND(IF($M155="Y",VLOOKUP($N155,INDIRECT($N$2),Q$5,0)*INDIRECT($M$3),VLOOKUP($N155,INDIRECT($N$2),Q$5,0)),IF(LEFT($C155,1)="N",3,0))</f>
        <v>766</v>
      </c>
      <c r="W155" s="375" t="str">
        <f t="shared" ref="W155:X158" si="134">M155</f>
        <v>Y</v>
      </c>
      <c r="X155" s="375" t="str">
        <f t="shared" si="134"/>
        <v>10thEx</v>
      </c>
      <c r="Y155" s="375"/>
      <c r="Z155" s="423">
        <v>10</v>
      </c>
      <c r="AA155" s="425">
        <f ca="1">AA161</f>
        <v>0.36899999999999999</v>
      </c>
    </row>
    <row r="156" spans="1:31">
      <c r="A156" s="244"/>
      <c r="B156" s="244">
        <f t="shared" ref="B156:B158" ca="1" si="135">Q156</f>
        <v>985</v>
      </c>
      <c r="C156" s="240" t="s">
        <v>301</v>
      </c>
      <c r="D156" s="240"/>
      <c r="E156" s="239"/>
      <c r="F156" s="240"/>
      <c r="G156" s="245"/>
      <c r="H156" s="245"/>
      <c r="I156" s="245"/>
      <c r="J156" s="245"/>
      <c r="K156" s="245"/>
      <c r="L156" s="245"/>
      <c r="M156" s="289" t="s">
        <v>588</v>
      </c>
      <c r="N156" s="293" t="s">
        <v>591</v>
      </c>
      <c r="P156" s="420">
        <v>15</v>
      </c>
      <c r="Q156" s="362" cm="1">
        <f t="array" aca="1" ref="Q156" ca="1">ROUND(IF($M156="Y",VLOOKUP($N156,INDIRECT($N$2),Q$5,0)*INDIRECT($M$3),VLOOKUP($N156,INDIRECT($N$2),Q$5,0)),IF(LEFT($C156,1)="N",3,0))</f>
        <v>985</v>
      </c>
      <c r="W156" s="375" t="str">
        <f t="shared" si="134"/>
        <v>Y</v>
      </c>
      <c r="X156" s="375" t="str">
        <f t="shared" si="134"/>
        <v>15thEx</v>
      </c>
      <c r="Y156" s="375"/>
      <c r="Z156" s="423">
        <v>15</v>
      </c>
      <c r="AA156" s="425">
        <f ca="1">AA162</f>
        <v>0.47199999999999998</v>
      </c>
    </row>
    <row r="157" spans="1:31">
      <c r="A157" s="244"/>
      <c r="B157" s="244">
        <f t="shared" ca="1" si="135"/>
        <v>1203</v>
      </c>
      <c r="C157" s="240" t="s">
        <v>302</v>
      </c>
      <c r="D157" s="240"/>
      <c r="E157" s="239"/>
      <c r="F157" s="240"/>
      <c r="G157" s="245"/>
      <c r="H157" s="245"/>
      <c r="I157" s="245"/>
      <c r="J157" s="245"/>
      <c r="K157" s="245"/>
      <c r="L157" s="245"/>
      <c r="M157" s="289" t="s">
        <v>588</v>
      </c>
      <c r="N157" s="293" t="s">
        <v>592</v>
      </c>
      <c r="P157" s="420">
        <v>20</v>
      </c>
      <c r="Q157" s="362" cm="1">
        <f t="array" aca="1" ref="Q157" ca="1">ROUND(IF($M157="Y",VLOOKUP($N157,INDIRECT($N$2),Q$5,0)*INDIRECT($M$3),VLOOKUP($N157,INDIRECT($N$2),Q$5,0)),IF(LEFT($C157,1)="N",3,0))</f>
        <v>1203</v>
      </c>
      <c r="W157" s="375" t="str">
        <f t="shared" si="134"/>
        <v>Y</v>
      </c>
      <c r="X157" s="375" t="str">
        <f t="shared" si="134"/>
        <v>20thEx</v>
      </c>
      <c r="Y157" s="375"/>
      <c r="Z157" s="423">
        <v>20</v>
      </c>
      <c r="AA157" s="425">
        <f t="shared" ref="AA157:AA158" ca="1" si="136">AA163</f>
        <v>0.57799999999999996</v>
      </c>
    </row>
    <row r="158" spans="1:31">
      <c r="A158" s="244"/>
      <c r="B158" s="244">
        <f t="shared" ca="1" si="135"/>
        <v>1421</v>
      </c>
      <c r="C158" s="240" t="s">
        <v>303</v>
      </c>
      <c r="D158" s="240"/>
      <c r="E158" s="239"/>
      <c r="F158" s="240"/>
      <c r="G158" s="245"/>
      <c r="H158" s="245"/>
      <c r="I158" s="245"/>
      <c r="J158" s="245"/>
      <c r="K158" s="245"/>
      <c r="L158" s="245"/>
      <c r="M158" s="289" t="s">
        <v>588</v>
      </c>
      <c r="N158" s="293" t="s">
        <v>593</v>
      </c>
      <c r="P158" s="420">
        <v>25</v>
      </c>
      <c r="Q158" s="362" cm="1">
        <f t="array" aca="1" ref="Q158" ca="1">ROUND(IF($M158="Y",VLOOKUP($N158,INDIRECT($N$2),Q$5,0)*INDIRECT($M$3),VLOOKUP($N158,INDIRECT($N$2),Q$5,0)),IF(LEFT($C158,1)="N",3,0))</f>
        <v>1421</v>
      </c>
      <c r="W158" s="375" t="str">
        <f t="shared" si="134"/>
        <v>Y</v>
      </c>
      <c r="X158" s="375" t="str">
        <f t="shared" si="134"/>
        <v>25thEx</v>
      </c>
      <c r="Y158" s="375"/>
      <c r="Z158" s="423">
        <v>25</v>
      </c>
      <c r="AA158" s="425">
        <f t="shared" ca="1" si="136"/>
        <v>0.68500000000000005</v>
      </c>
    </row>
    <row r="159" spans="1:31">
      <c r="A159" s="239"/>
      <c r="B159" s="253"/>
      <c r="C159" s="240"/>
      <c r="D159" s="240"/>
      <c r="E159" s="239"/>
      <c r="F159" s="240"/>
      <c r="G159" s="245"/>
      <c r="H159" s="245"/>
      <c r="I159" s="245"/>
      <c r="J159" s="245"/>
      <c r="K159" s="245"/>
      <c r="L159" s="245"/>
      <c r="N159" s="293"/>
      <c r="AA159" s="424"/>
    </row>
    <row r="160" spans="1:31">
      <c r="A160" s="239"/>
      <c r="B160" s="254" t="s">
        <v>304</v>
      </c>
      <c r="C160" s="243"/>
      <c r="D160" s="243"/>
      <c r="E160" s="239"/>
      <c r="F160" s="240"/>
      <c r="G160" s="245"/>
      <c r="H160" s="245"/>
      <c r="I160" s="245"/>
      <c r="J160" s="245"/>
      <c r="K160" s="245"/>
      <c r="L160" s="245"/>
      <c r="N160" s="293"/>
      <c r="P160" s="290">
        <v>0</v>
      </c>
      <c r="Q160" s="289">
        <v>0</v>
      </c>
      <c r="S160" s="289">
        <f>Q160*1.04</f>
        <v>0</v>
      </c>
      <c r="W160" s="375"/>
      <c r="X160" s="375"/>
      <c r="Y160" s="375"/>
      <c r="AA160" s="425"/>
    </row>
    <row r="161" spans="1:31">
      <c r="A161" s="239"/>
      <c r="B161" s="249">
        <f t="shared" ref="B161:B164" ca="1" si="137">Q161</f>
        <v>0.36899999999999999</v>
      </c>
      <c r="C161" s="240" t="s">
        <v>305</v>
      </c>
      <c r="D161" s="240"/>
      <c r="E161" s="239"/>
      <c r="F161" s="240"/>
      <c r="G161" s="245"/>
      <c r="H161" s="245"/>
      <c r="I161" s="245"/>
      <c r="J161" s="245"/>
      <c r="K161" s="245"/>
      <c r="L161" s="245"/>
      <c r="M161" s="289" t="s">
        <v>588</v>
      </c>
      <c r="N161" s="293" t="s">
        <v>594</v>
      </c>
      <c r="P161" s="420">
        <v>10</v>
      </c>
      <c r="Q161" s="362" cm="1">
        <f t="array" aca="1" ref="Q161" ca="1">ROUND(IF($M161="Y",VLOOKUP(N161,INDIRECT($N$2),Q$5,0)*INDIRECT($M$3),VLOOKUP(N161,INDIRECT($N$2),Q$5,0)),3)</f>
        <v>0.36899999999999999</v>
      </c>
      <c r="S161" s="289">
        <f t="shared" ref="S161:S164" ca="1" si="138">Q161*1.04</f>
        <v>0.38375999999999999</v>
      </c>
      <c r="W161" s="375" t="str">
        <f>M161</f>
        <v>Y</v>
      </c>
      <c r="X161" s="375" t="str">
        <f t="shared" ref="X161:X164" si="139">N161</f>
        <v>10thNEx</v>
      </c>
      <c r="Y161" s="375"/>
      <c r="Z161" s="423">
        <v>10</v>
      </c>
      <c r="AA161" s="425">
        <f t="shared" ref="AA161:AA164" ca="1" si="140">Q161</f>
        <v>0.36899999999999999</v>
      </c>
    </row>
    <row r="162" spans="1:31">
      <c r="A162" s="239"/>
      <c r="B162" s="249">
        <f t="shared" ca="1" si="137"/>
        <v>0.47199999999999998</v>
      </c>
      <c r="C162" s="240" t="s">
        <v>306</v>
      </c>
      <c r="D162" s="240"/>
      <c r="E162" s="239"/>
      <c r="F162" s="240"/>
      <c r="G162" s="245"/>
      <c r="H162" s="245"/>
      <c r="I162" s="245"/>
      <c r="J162" s="245"/>
      <c r="K162" s="245"/>
      <c r="L162" s="245"/>
      <c r="M162" s="289" t="s">
        <v>588</v>
      </c>
      <c r="N162" s="293" t="s">
        <v>595</v>
      </c>
      <c r="P162" s="420">
        <v>15</v>
      </c>
      <c r="Q162" s="362" cm="1">
        <f t="array" aca="1" ref="Q162" ca="1">ROUND(IF($M162="Y",VLOOKUP(N162,INDIRECT($N$2),Q$5,0)*INDIRECT($M$3),VLOOKUP(N162,INDIRECT($N$2),Q$5,0)),3)</f>
        <v>0.47199999999999998</v>
      </c>
      <c r="S162" s="289">
        <f t="shared" ca="1" si="138"/>
        <v>0.49087999999999998</v>
      </c>
      <c r="W162" s="375" t="str">
        <f t="shared" ref="W162:W164" si="141">M162</f>
        <v>Y</v>
      </c>
      <c r="X162" s="375" t="str">
        <f t="shared" si="139"/>
        <v>15thNEx</v>
      </c>
      <c r="Y162" s="375"/>
      <c r="Z162" s="423">
        <v>15</v>
      </c>
      <c r="AA162" s="425">
        <f t="shared" ca="1" si="140"/>
        <v>0.47199999999999998</v>
      </c>
    </row>
    <row r="163" spans="1:31">
      <c r="A163" s="239"/>
      <c r="B163" s="249">
        <f t="shared" ca="1" si="137"/>
        <v>0.57799999999999996</v>
      </c>
      <c r="C163" s="240" t="s">
        <v>307</v>
      </c>
      <c r="D163" s="240"/>
      <c r="E163" s="239"/>
      <c r="F163" s="240"/>
      <c r="G163" s="245"/>
      <c r="H163" s="245"/>
      <c r="I163" s="245"/>
      <c r="J163" s="245"/>
      <c r="K163" s="245"/>
      <c r="L163" s="245"/>
      <c r="M163" s="289" t="s">
        <v>588</v>
      </c>
      <c r="N163" s="293" t="s">
        <v>596</v>
      </c>
      <c r="P163" s="420">
        <v>20</v>
      </c>
      <c r="Q163" s="362" cm="1">
        <f t="array" aca="1" ref="Q163" ca="1">ROUND(IF($M163="Y",VLOOKUP(N163,INDIRECT($N$2),Q$5,0)*INDIRECT($M$3),VLOOKUP(N163,INDIRECT($N$2),Q$5,0)),3)</f>
        <v>0.57799999999999996</v>
      </c>
      <c r="S163" s="289">
        <f t="shared" ca="1" si="138"/>
        <v>0.60111999999999999</v>
      </c>
      <c r="W163" s="375" t="str">
        <f t="shared" si="141"/>
        <v>Y</v>
      </c>
      <c r="X163" s="375" t="str">
        <f t="shared" si="139"/>
        <v>20thNEx</v>
      </c>
      <c r="Y163" s="375"/>
      <c r="Z163" s="423">
        <v>20</v>
      </c>
      <c r="AA163" s="425">
        <f t="shared" ca="1" si="140"/>
        <v>0.57799999999999996</v>
      </c>
    </row>
    <row r="164" spans="1:31" s="207" customFormat="1">
      <c r="A164" s="239"/>
      <c r="B164" s="249">
        <f t="shared" ca="1" si="137"/>
        <v>0.68500000000000005</v>
      </c>
      <c r="C164" s="240" t="s">
        <v>308</v>
      </c>
      <c r="D164" s="240"/>
      <c r="E164" s="239"/>
      <c r="F164" s="240"/>
      <c r="G164" s="245"/>
      <c r="H164" s="245"/>
      <c r="I164" s="245"/>
      <c r="J164" s="245"/>
      <c r="K164" s="245"/>
      <c r="L164" s="245"/>
      <c r="M164" s="289" t="s">
        <v>588</v>
      </c>
      <c r="N164" s="293" t="s">
        <v>597</v>
      </c>
      <c r="O164" s="290"/>
      <c r="P164" s="420">
        <v>25</v>
      </c>
      <c r="Q164" s="362" cm="1">
        <f t="array" aca="1" ref="Q164" ca="1">ROUND(IF($M164="Y",VLOOKUP(N164,INDIRECT($N$2),Q$5,0)*INDIRECT($M$3),VLOOKUP(N164,INDIRECT($N$2),Q$5,0)),3)</f>
        <v>0.68500000000000005</v>
      </c>
      <c r="R164" s="288"/>
      <c r="S164" s="289">
        <f t="shared" ca="1" si="138"/>
        <v>0.71240000000000003</v>
      </c>
      <c r="T164" s="288"/>
      <c r="U164" s="288"/>
      <c r="W164" s="375" t="str">
        <f t="shared" si="141"/>
        <v>Y</v>
      </c>
      <c r="X164" s="375" t="str">
        <f t="shared" si="139"/>
        <v>25thNEx</v>
      </c>
      <c r="Y164" s="375"/>
      <c r="Z164" s="423">
        <v>25</v>
      </c>
      <c r="AA164" s="425">
        <f t="shared" ca="1" si="140"/>
        <v>0.68500000000000005</v>
      </c>
      <c r="AB164" s="312"/>
      <c r="AC164" s="312"/>
      <c r="AD164" s="312"/>
      <c r="AE164" s="312"/>
    </row>
    <row r="165" spans="1:31" s="207" customFormat="1">
      <c r="A165" s="378"/>
      <c r="B165" s="253"/>
      <c r="C165" s="240"/>
      <c r="D165" s="240"/>
      <c r="E165" s="239"/>
      <c r="F165" s="240"/>
      <c r="G165" s="245"/>
      <c r="H165" s="245"/>
      <c r="I165" s="245"/>
      <c r="J165" s="245"/>
      <c r="K165" s="245"/>
      <c r="L165" s="245"/>
      <c r="M165" s="292"/>
      <c r="N165" s="288"/>
      <c r="O165" s="288"/>
      <c r="P165" s="288"/>
      <c r="Q165" s="288"/>
      <c r="R165" s="288"/>
      <c r="S165" s="288"/>
      <c r="T165" s="288"/>
      <c r="U165" s="288"/>
      <c r="W165" s="312"/>
      <c r="X165" s="312"/>
      <c r="Y165" s="312"/>
      <c r="Z165" s="312"/>
      <c r="AA165" s="312"/>
      <c r="AB165" s="312"/>
      <c r="AC165" s="312"/>
      <c r="AD165" s="312"/>
      <c r="AE165" s="312"/>
    </row>
    <row r="166" spans="1:31" s="207" customFormat="1">
      <c r="A166" s="238" t="s">
        <v>309</v>
      </c>
      <c r="B166" s="253"/>
      <c r="C166" s="240"/>
      <c r="D166" s="240"/>
      <c r="E166" s="239"/>
      <c r="F166" s="240"/>
      <c r="G166" s="245"/>
      <c r="H166" s="245"/>
      <c r="I166" s="245"/>
      <c r="J166" s="245"/>
      <c r="K166" s="245"/>
      <c r="L166" s="245"/>
      <c r="M166" s="292"/>
      <c r="N166" s="288"/>
      <c r="O166" s="288"/>
      <c r="P166" s="288"/>
      <c r="Q166" s="288"/>
      <c r="R166" s="288"/>
      <c r="S166" s="288"/>
      <c r="T166" s="288"/>
      <c r="U166" s="288"/>
      <c r="W166" s="312"/>
      <c r="X166" s="312"/>
      <c r="Y166" s="312"/>
      <c r="Z166" s="312"/>
      <c r="AA166" s="312"/>
      <c r="AB166" s="312"/>
      <c r="AC166" s="312"/>
      <c r="AD166" s="312"/>
      <c r="AE166" s="312"/>
    </row>
    <row r="167" spans="1:31" s="207" customFormat="1">
      <c r="B167" s="241" t="s">
        <v>621</v>
      </c>
      <c r="C167" s="240"/>
      <c r="D167" s="240"/>
      <c r="E167" s="239"/>
      <c r="F167" s="240"/>
      <c r="G167" s="245"/>
      <c r="H167" s="245"/>
      <c r="I167" s="245"/>
      <c r="J167" s="245"/>
      <c r="K167" s="245"/>
      <c r="L167" s="245"/>
      <c r="M167" s="292"/>
      <c r="N167" s="288"/>
      <c r="O167" s="288"/>
      <c r="P167" s="288"/>
      <c r="Q167" s="288"/>
      <c r="R167" s="288"/>
      <c r="S167" s="288"/>
      <c r="T167" s="288"/>
      <c r="U167" s="288"/>
      <c r="W167" s="375"/>
      <c r="X167" s="375"/>
      <c r="Y167" s="375"/>
      <c r="Z167" s="375"/>
      <c r="AA167" s="377"/>
      <c r="AB167" s="312"/>
      <c r="AC167" s="312"/>
      <c r="AD167" s="312"/>
      <c r="AE167" s="312"/>
    </row>
    <row r="168" spans="1:31" s="207" customFormat="1">
      <c r="A168" s="239"/>
      <c r="B168" s="447" t="str">
        <f>"Effective January 1, "&amp;YEAR(B3)&amp;", employees who actually work a schedule with a full shift that begins between 12:00 p.m. and 2:59 p.m. or anytime on Saturday or Sunday"</f>
        <v>Effective January 1, 2025, employees who actually work a schedule with a full shift that begins between 12:00 p.m. and 2:59 p.m. or anytime on Saturday or Sunday</v>
      </c>
      <c r="C168" s="240"/>
      <c r="D168" s="240"/>
      <c r="E168" s="239"/>
      <c r="F168" s="240"/>
      <c r="G168" s="245"/>
      <c r="H168" s="245"/>
      <c r="I168" s="245"/>
      <c r="J168" s="245"/>
      <c r="K168" s="245"/>
      <c r="L168" s="245"/>
      <c r="M168" s="292" t="s">
        <v>588</v>
      </c>
      <c r="N168" s="288" t="s">
        <v>601</v>
      </c>
      <c r="O168" s="288"/>
      <c r="P168" s="379" t="s">
        <v>607</v>
      </c>
      <c r="Q168" s="362" cm="1">
        <f t="array" aca="1" ref="Q168" ca="1">ROUND(IF($M168="Y",VLOOKUP(N168,INDIRECT($N$2),Q$5,0)*INDIRECT($M$3),VLOOKUP(N168,INDIRECT($N$2),Q$5,0)),3)</f>
        <v>1.431</v>
      </c>
      <c r="R168" s="288"/>
      <c r="S168" s="288"/>
      <c r="T168" s="288"/>
      <c r="U168" s="288"/>
      <c r="W168" s="375" t="str">
        <f t="shared" ref="W168:X169" si="142">M168</f>
        <v>Y</v>
      </c>
      <c r="X168" s="375" t="str">
        <f t="shared" si="142"/>
        <v>CAFWKE</v>
      </c>
      <c r="Y168" s="375"/>
      <c r="Z168" s="380" t="str">
        <f>P168</f>
        <v>TL-Weekend Shift-CAF</v>
      </c>
      <c r="AA168" s="377">
        <f t="shared" ref="AA168:AA169" ca="1" si="143">Q168</f>
        <v>1.431</v>
      </c>
      <c r="AB168" s="312"/>
      <c r="AC168" s="312"/>
      <c r="AD168" s="312"/>
      <c r="AE168" s="312"/>
    </row>
    <row r="169" spans="1:31" s="207" customFormat="1">
      <c r="A169" s="239"/>
      <c r="B169" s="63" t="str">
        <f ca="1">"shall be paid an additional "&amp;TEXT(Q168,"$0.000")&amp;" per hour for all hours worked on such a shift. In addition, should that same employee be authorized to come in early or stay over, "</f>
        <v xml:space="preserve">shall be paid an additional $1.431 per hour for all hours worked on such a shift. In addition, should that same employee be authorized to come in early or stay over, </v>
      </c>
      <c r="C169" s="240"/>
      <c r="D169" s="240"/>
      <c r="E169" s="239"/>
      <c r="F169" s="239"/>
      <c r="G169" s="245"/>
      <c r="H169" s="245"/>
      <c r="I169" s="245"/>
      <c r="J169" s="245"/>
      <c r="K169" s="245"/>
      <c r="L169" s="245"/>
      <c r="M169" s="292" t="s">
        <v>588</v>
      </c>
      <c r="N169" s="288" t="s">
        <v>599</v>
      </c>
      <c r="O169" s="288"/>
      <c r="P169" s="379" t="s">
        <v>605</v>
      </c>
      <c r="Q169" s="396">
        <f ca="1">Q168</f>
        <v>1.431</v>
      </c>
      <c r="R169" s="288"/>
      <c r="S169" s="288"/>
      <c r="T169" s="288"/>
      <c r="U169" s="288"/>
      <c r="W169" s="375" t="str">
        <f t="shared" si="142"/>
        <v>Y</v>
      </c>
      <c r="X169" s="375" t="str">
        <f t="shared" si="142"/>
        <v>CAFEVE</v>
      </c>
      <c r="Y169" s="375"/>
      <c r="Z169" s="380" t="str">
        <f t="shared" ref="Z169" si="144">P169</f>
        <v>TL-Evening Shift Premium-CAF</v>
      </c>
      <c r="AA169" s="377">
        <f t="shared" ca="1" si="143"/>
        <v>1.431</v>
      </c>
      <c r="AB169" s="312"/>
      <c r="AC169" s="312"/>
      <c r="AD169" s="312"/>
      <c r="AE169" s="312"/>
    </row>
    <row r="170" spans="1:31" s="207" customFormat="1">
      <c r="A170" s="239"/>
      <c r="B170" s="63" t="str">
        <f ca="1">"working overtime immediately adjacent to such a shift, "&amp;TEXT(Q168,"$0.000")&amp;" differential shall also be applied to those overtime hours."</f>
        <v>working overtime immediately adjacent to such a shift, $1.431 differential shall also be applied to those overtime hours.</v>
      </c>
      <c r="C170" s="240"/>
      <c r="D170" s="240"/>
      <c r="E170" s="239"/>
      <c r="F170" s="240"/>
      <c r="G170" s="245"/>
      <c r="H170" s="245"/>
      <c r="I170" s="245"/>
      <c r="J170" s="245"/>
      <c r="K170" s="245"/>
      <c r="L170" s="245"/>
      <c r="M170" s="288"/>
      <c r="N170" s="288"/>
      <c r="O170" s="288"/>
      <c r="P170" s="288"/>
      <c r="Q170" s="362"/>
      <c r="R170" s="288"/>
      <c r="S170" s="288"/>
      <c r="T170" s="288"/>
      <c r="U170" s="288"/>
      <c r="W170" s="375"/>
      <c r="X170" s="375"/>
      <c r="Y170" s="375"/>
      <c r="Z170" s="380"/>
      <c r="AA170" s="377"/>
      <c r="AB170" s="312"/>
      <c r="AC170" s="312"/>
      <c r="AD170" s="312"/>
      <c r="AE170" s="312"/>
    </row>
    <row r="171" spans="1:31" s="207" customFormat="1">
      <c r="A171" s="239"/>
      <c r="B171" s="256"/>
      <c r="C171" s="240"/>
      <c r="D171" s="240"/>
      <c r="E171" s="247"/>
      <c r="F171" s="248"/>
      <c r="G171" s="245"/>
      <c r="H171" s="245"/>
      <c r="I171" s="245"/>
      <c r="J171" s="245"/>
      <c r="K171" s="245"/>
      <c r="L171" s="245"/>
      <c r="M171" s="292"/>
      <c r="N171" s="288"/>
      <c r="O171" s="288"/>
      <c r="P171" s="288"/>
      <c r="Q171" s="362"/>
      <c r="R171" s="288"/>
      <c r="S171" s="288"/>
      <c r="T171" s="288"/>
      <c r="U171" s="288"/>
      <c r="W171" s="375"/>
      <c r="X171" s="375"/>
      <c r="Y171" s="375"/>
      <c r="Z171" s="380"/>
      <c r="AA171" s="377"/>
      <c r="AB171" s="312"/>
      <c r="AC171" s="312"/>
      <c r="AD171" s="312"/>
      <c r="AE171" s="312"/>
    </row>
    <row r="172" spans="1:31" s="207" customFormat="1">
      <c r="A172" s="239"/>
      <c r="B172" s="63" t="str">
        <f>"Effective January 1, "&amp;YEAR(B3)&amp;", employees who actually work a schedule with a full shift that begins between 3:00 p.m. and 5:59 a.m. shall be paid an additional"</f>
        <v>Effective January 1, 2025, employees who actually work a schedule with a full shift that begins between 3:00 p.m. and 5:59 a.m. shall be paid an additional</v>
      </c>
      <c r="C172" s="240"/>
      <c r="D172" s="240"/>
      <c r="E172" s="239"/>
      <c r="F172" s="240"/>
      <c r="G172" s="245"/>
      <c r="H172" s="245"/>
      <c r="I172" s="245"/>
      <c r="J172" s="245"/>
      <c r="K172" s="245"/>
      <c r="L172" s="245"/>
      <c r="M172" s="292" t="s">
        <v>588</v>
      </c>
      <c r="N172" s="288" t="s">
        <v>598</v>
      </c>
      <c r="O172" s="288"/>
      <c r="P172" s="379" t="s">
        <v>604</v>
      </c>
      <c r="Q172" s="362" cm="1">
        <f t="array" aca="1" ref="Q172" ca="1">ROUND(IF($M172="Y",VLOOKUP(N172,INDIRECT($N$2),Q$5,0)*INDIRECT($M$3),VLOOKUP(N172,INDIRECT($N$2),Q$5,0)),3)</f>
        <v>1.6319999999999999</v>
      </c>
      <c r="R172" s="288"/>
      <c r="S172" s="288"/>
      <c r="T172" s="288"/>
      <c r="U172" s="288"/>
      <c r="W172" s="375"/>
      <c r="X172" s="375"/>
      <c r="Y172" s="375"/>
      <c r="Z172" s="380"/>
      <c r="AA172" s="377"/>
      <c r="AB172" s="312"/>
      <c r="AC172" s="312"/>
      <c r="AD172" s="312"/>
      <c r="AE172" s="312"/>
    </row>
    <row r="173" spans="1:31" s="207" customFormat="1">
      <c r="A173" s="239"/>
      <c r="B173" s="63" t="str">
        <f ca="1">TEXT(Q172,"$0.000")&amp;" per hour for all hours worked on such a shift. In addition, should that same employee be authorized to come in early or stay over, working overtime"</f>
        <v>$1.632 per hour for all hours worked on such a shift. In addition, should that same employee be authorized to come in early or stay over, working overtime</v>
      </c>
      <c r="C173" s="240"/>
      <c r="D173" s="240"/>
      <c r="E173" s="239"/>
      <c r="F173" s="239"/>
      <c r="G173" s="245"/>
      <c r="H173" s="245"/>
      <c r="I173" s="245"/>
      <c r="J173" s="245"/>
      <c r="K173" s="245"/>
      <c r="L173" s="245"/>
      <c r="M173" s="292" t="s">
        <v>588</v>
      </c>
      <c r="N173" s="288" t="s">
        <v>600</v>
      </c>
      <c r="O173" s="288"/>
      <c r="P173" s="379" t="s">
        <v>606</v>
      </c>
      <c r="Q173" s="396">
        <f ca="1">Q172</f>
        <v>1.6319999999999999</v>
      </c>
      <c r="R173" s="288"/>
      <c r="S173" s="288"/>
      <c r="T173" s="288"/>
      <c r="U173" s="288"/>
      <c r="W173" s="375"/>
      <c r="X173" s="375"/>
      <c r="Y173" s="375"/>
      <c r="Z173" s="380"/>
      <c r="AA173" s="377"/>
      <c r="AB173" s="312"/>
      <c r="AC173" s="312"/>
      <c r="AD173" s="312"/>
      <c r="AE173" s="312"/>
    </row>
    <row r="174" spans="1:31" s="207" customFormat="1">
      <c r="A174" s="239"/>
      <c r="B174" s="63" t="str">
        <f ca="1">"immediately adjacent to such a shift, the "&amp;TEXT(Q172,"$0.000")&amp;" differential shall also be applied to those overtime hours."</f>
        <v>immediately adjacent to such a shift, the $1.632 differential shall also be applied to those overtime hours.</v>
      </c>
      <c r="C174" s="240"/>
      <c r="D174" s="240"/>
      <c r="E174" s="239"/>
      <c r="F174" s="240"/>
      <c r="G174" s="245"/>
      <c r="H174" s="245"/>
      <c r="I174" s="245"/>
      <c r="J174" s="245"/>
      <c r="K174" s="245"/>
      <c r="L174" s="245"/>
      <c r="M174" s="292"/>
      <c r="N174" s="288"/>
      <c r="O174" s="288"/>
      <c r="P174" s="379"/>
      <c r="Q174" s="362"/>
      <c r="R174" s="288"/>
      <c r="S174" s="288"/>
      <c r="T174" s="288"/>
      <c r="U174" s="288"/>
      <c r="W174" s="375"/>
      <c r="X174" s="375"/>
      <c r="Y174" s="375"/>
      <c r="Z174" s="380"/>
      <c r="AA174" s="377"/>
      <c r="AB174" s="312"/>
      <c r="AC174" s="312"/>
      <c r="AD174" s="312"/>
      <c r="AE174" s="312"/>
    </row>
    <row r="175" spans="1:31" s="207" customFormat="1">
      <c r="A175" s="239"/>
      <c r="B175" s="63"/>
      <c r="C175" s="240"/>
      <c r="D175" s="240"/>
      <c r="E175" s="239"/>
      <c r="F175" s="240"/>
      <c r="G175" s="245"/>
      <c r="H175" s="245"/>
      <c r="I175" s="245"/>
      <c r="J175" s="245"/>
      <c r="K175" s="245"/>
      <c r="L175" s="245"/>
      <c r="M175" s="292"/>
      <c r="N175" s="288"/>
      <c r="O175" s="288"/>
      <c r="P175" s="379"/>
      <c r="Q175" s="362"/>
      <c r="R175" s="288"/>
      <c r="S175" s="288"/>
      <c r="T175" s="288"/>
      <c r="U175" s="288"/>
      <c r="W175" s="375"/>
      <c r="X175" s="375"/>
      <c r="Y175" s="375"/>
      <c r="Z175" s="380"/>
      <c r="AA175" s="377"/>
      <c r="AB175" s="312"/>
      <c r="AC175" s="312"/>
      <c r="AD175" s="312"/>
      <c r="AE175" s="312"/>
    </row>
    <row r="176" spans="1:31" s="207" customFormat="1">
      <c r="A176" s="238" t="s">
        <v>310</v>
      </c>
      <c r="B176" s="253"/>
      <c r="C176" s="240"/>
      <c r="D176" s="240"/>
      <c r="E176" s="239"/>
      <c r="F176" s="240"/>
      <c r="G176" s="245"/>
      <c r="H176" s="245"/>
      <c r="I176" s="245"/>
      <c r="J176" s="245"/>
      <c r="K176" s="245"/>
      <c r="L176" s="245"/>
      <c r="M176" s="288"/>
      <c r="N176" s="288"/>
      <c r="O176" s="288"/>
      <c r="P176" s="288"/>
      <c r="Q176" s="288"/>
      <c r="R176" s="288"/>
      <c r="S176" s="288"/>
      <c r="T176" s="288"/>
      <c r="U176" s="288"/>
      <c r="W176" s="375"/>
      <c r="X176" s="375"/>
      <c r="Y176" s="375"/>
      <c r="Z176" s="380"/>
      <c r="AA176" s="377"/>
      <c r="AB176" s="312"/>
      <c r="AC176" s="312"/>
      <c r="AD176" s="312"/>
      <c r="AE176" s="312"/>
    </row>
    <row r="177" spans="1:31" s="207" customFormat="1">
      <c r="B177" s="241" t="str">
        <f ca="1">"Provided that the Customer Service Representative will receive an additional "&amp;TEXT(Q177,"$0.000")&amp;" hour when assigned as an Acting Supervisor at the Impound Lot."</f>
        <v>Provided that the Customer Service Representative will receive an additional $2.183 hour when assigned as an Acting Supervisor at the Impound Lot.</v>
      </c>
      <c r="C177" s="240"/>
      <c r="D177" s="240"/>
      <c r="E177" s="240"/>
      <c r="F177" s="239"/>
      <c r="G177" s="245"/>
      <c r="H177" s="245"/>
      <c r="I177" s="245"/>
      <c r="J177" s="245"/>
      <c r="K177" s="245"/>
      <c r="L177" s="245"/>
      <c r="M177" s="292" t="s">
        <v>588</v>
      </c>
      <c r="N177" s="288" t="s">
        <v>602</v>
      </c>
      <c r="O177" s="288"/>
      <c r="P177" s="379" t="s">
        <v>608</v>
      </c>
      <c r="Q177" s="362" cm="1">
        <f t="array" aca="1" ref="Q177" ca="1">ROUND(IF($M177="Y",VLOOKUP(N177,INDIRECT($N$2),Q$5,0)*INDIRECT($M$3),VLOOKUP(N177,INDIRECT($N$2),Q$5,0)),3)</f>
        <v>2.1829999999999998</v>
      </c>
      <c r="R177" s="288"/>
      <c r="S177" s="288"/>
      <c r="T177" s="288"/>
      <c r="U177" s="288"/>
      <c r="W177" s="375" t="str">
        <f t="shared" ref="W177:X177" si="145">M177</f>
        <v>Y</v>
      </c>
      <c r="X177" s="375" t="str">
        <f t="shared" si="145"/>
        <v>CAFLDS</v>
      </c>
      <c r="Y177" s="375"/>
      <c r="Z177" s="380" t="str">
        <f t="shared" ref="Z177:AA177" si="146">P177</f>
        <v>TL-Lead Prem (Substitute)-CAF</v>
      </c>
      <c r="AA177" s="377">
        <f t="shared" ca="1" si="146"/>
        <v>2.1829999999999998</v>
      </c>
      <c r="AB177" s="312"/>
      <c r="AC177" s="312"/>
      <c r="AD177" s="312"/>
      <c r="AE177" s="312"/>
    </row>
    <row r="178" spans="1:31">
      <c r="A178" s="241"/>
      <c r="B178" s="253"/>
      <c r="C178" s="239"/>
      <c r="D178" s="240"/>
      <c r="E178" s="239"/>
      <c r="F178" s="239"/>
      <c r="G178" s="245"/>
      <c r="H178" s="245"/>
      <c r="I178" s="245"/>
      <c r="J178" s="245"/>
      <c r="K178" s="245"/>
      <c r="L178" s="245"/>
      <c r="M178" s="293"/>
      <c r="W178" s="375"/>
      <c r="X178" s="375"/>
      <c r="Y178" s="375"/>
      <c r="Z178" s="380"/>
      <c r="AA178" s="377"/>
    </row>
    <row r="179" spans="1:31" s="207" customFormat="1">
      <c r="A179" s="238" t="s">
        <v>311</v>
      </c>
      <c r="B179" s="253"/>
      <c r="C179" s="239"/>
      <c r="D179" s="240"/>
      <c r="E179" s="239"/>
      <c r="F179" s="239"/>
      <c r="G179" s="245"/>
      <c r="H179" s="245"/>
      <c r="I179" s="245"/>
      <c r="J179" s="245"/>
      <c r="K179" s="245"/>
      <c r="L179" s="245"/>
      <c r="M179" s="292"/>
      <c r="N179" s="288"/>
      <c r="O179" s="288"/>
      <c r="P179" s="288"/>
      <c r="Q179" s="288"/>
      <c r="R179" s="288"/>
      <c r="S179" s="288"/>
      <c r="T179" s="288"/>
      <c r="U179" s="288"/>
      <c r="W179" s="375"/>
      <c r="X179" s="375"/>
      <c r="Y179" s="375"/>
      <c r="Z179" s="380"/>
      <c r="AA179" s="377"/>
      <c r="AB179" s="312"/>
      <c r="AC179" s="312"/>
      <c r="AD179" s="312"/>
      <c r="AE179" s="312"/>
    </row>
    <row r="180" spans="1:31" s="207" customFormat="1">
      <c r="B180" s="241" t="s">
        <v>712</v>
      </c>
      <c r="C180" s="253"/>
      <c r="D180" s="240"/>
      <c r="E180" s="239"/>
      <c r="F180" s="239"/>
      <c r="G180" s="245"/>
      <c r="H180" s="245"/>
      <c r="I180" s="245"/>
      <c r="J180" s="245"/>
      <c r="K180" s="245"/>
      <c r="L180" s="245"/>
      <c r="M180" s="292"/>
      <c r="N180" s="288"/>
      <c r="O180" s="288"/>
      <c r="P180" s="288"/>
      <c r="Q180" s="288"/>
      <c r="R180" s="288"/>
      <c r="S180" s="288"/>
      <c r="T180" s="288"/>
      <c r="U180" s="288"/>
      <c r="W180" s="375"/>
      <c r="X180" s="375"/>
      <c r="Y180" s="375"/>
      <c r="Z180" s="380"/>
      <c r="AA180" s="377"/>
      <c r="AB180" s="312"/>
      <c r="AC180" s="312"/>
      <c r="AD180" s="312"/>
      <c r="AE180" s="312"/>
    </row>
    <row r="181" spans="1:31" s="207" customFormat="1">
      <c r="B181" s="241" t="str">
        <f ca="1">"Assessors who achieve and maintain an Accredited Minnesota Assessor (AMA) designation shall be paid an additional "&amp;TEXT(Q181,"$0.000")&amp;"  per hour."</f>
        <v>Assessors who achieve and maintain an Accredited Minnesota Assessor (AMA) designation shall be paid an additional $1.335  per hour.</v>
      </c>
      <c r="C181" s="239"/>
      <c r="D181" s="240"/>
      <c r="E181" s="239"/>
      <c r="F181" s="239"/>
      <c r="G181" s="245"/>
      <c r="H181" s="245"/>
      <c r="I181" s="245"/>
      <c r="J181" s="245"/>
      <c r="K181" s="245"/>
      <c r="L181" s="245"/>
      <c r="M181" s="292" t="s">
        <v>588</v>
      </c>
      <c r="N181" s="383" t="s">
        <v>603</v>
      </c>
      <c r="O181" s="288"/>
      <c r="P181" s="379" t="s">
        <v>609</v>
      </c>
      <c r="Q181" s="362" cm="1">
        <f t="array" aca="1" ref="Q181" ca="1">ROUND(IF($M181="Y",VLOOKUP(N181,INDIRECT($N$2),Q$5,0)*INDIRECT($M$3),VLOOKUP(N181,INDIRECT($N$2),Q$5,0)),3)</f>
        <v>1.335</v>
      </c>
      <c r="R181" s="288"/>
      <c r="S181" s="288"/>
      <c r="T181" s="288"/>
      <c r="U181" s="288"/>
      <c r="W181" s="375" t="str">
        <f t="shared" ref="W181:X181" si="147">M181</f>
        <v>Y</v>
      </c>
      <c r="X181" s="375" t="str">
        <f t="shared" si="147"/>
        <v>CAFAMA</v>
      </c>
      <c r="Y181" s="375"/>
      <c r="Z181" s="380" t="str">
        <f t="shared" ref="Z181:AA181" si="148">P181</f>
        <v>Accredited Minnesota Assessor</v>
      </c>
      <c r="AA181" s="377">
        <f t="shared" ca="1" si="148"/>
        <v>1.335</v>
      </c>
      <c r="AB181" s="312"/>
      <c r="AC181" s="312"/>
      <c r="AD181" s="312"/>
      <c r="AE181" s="312"/>
    </row>
    <row r="182" spans="1:31">
      <c r="A182" s="239"/>
      <c r="B182" s="256"/>
      <c r="C182" s="239"/>
      <c r="D182" s="240"/>
      <c r="E182" s="239"/>
      <c r="F182" s="239"/>
      <c r="G182" s="245"/>
      <c r="H182" s="245"/>
      <c r="I182" s="245"/>
      <c r="J182" s="245"/>
      <c r="K182" s="245"/>
      <c r="L182" s="245"/>
      <c r="M182" s="293"/>
      <c r="W182" s="375"/>
      <c r="X182" s="375"/>
      <c r="Y182" s="375"/>
      <c r="Z182" s="380"/>
      <c r="AA182" s="377"/>
    </row>
    <row r="183" spans="1:31" s="207" customFormat="1">
      <c r="B183" s="241" t="s">
        <v>623</v>
      </c>
      <c r="C183" s="239"/>
      <c r="D183" s="240"/>
      <c r="E183" s="239"/>
      <c r="F183" s="239"/>
      <c r="G183" s="245"/>
      <c r="H183" s="245"/>
      <c r="I183" s="245"/>
      <c r="J183" s="245"/>
      <c r="K183" s="245"/>
      <c r="L183" s="245"/>
      <c r="M183" s="292" t="s">
        <v>588</v>
      </c>
      <c r="N183" s="383" t="s">
        <v>611</v>
      </c>
      <c r="O183" s="288"/>
      <c r="P183" s="379" t="s">
        <v>610</v>
      </c>
      <c r="Q183" s="362" cm="1">
        <f t="array" aca="1" ref="Q183" ca="1">ROUND(IF($M183="Y",VLOOKUP(N183,INDIRECT($N$2),Q$5,0)*INDIRECT($M$3),VLOOKUP(N183,INDIRECT($N$2),Q$5,0)),3)</f>
        <v>2.867</v>
      </c>
      <c r="R183" s="288"/>
      <c r="S183" s="288"/>
      <c r="T183" s="288"/>
      <c r="U183" s="288"/>
      <c r="W183" s="375" t="str">
        <f t="shared" ref="W183:X184" si="149">M183</f>
        <v>Y</v>
      </c>
      <c r="X183" s="375" t="str">
        <f t="shared" si="149"/>
        <v>CAFSAM</v>
      </c>
      <c r="Y183" s="375"/>
      <c r="Z183" s="380" t="str">
        <f t="shared" ref="Z183:AA184" si="150">P183</f>
        <v>Senior Accredited MN Assessor</v>
      </c>
      <c r="AA183" s="377">
        <f t="shared" ca="1" si="150"/>
        <v>2.867</v>
      </c>
      <c r="AB183" s="312"/>
      <c r="AC183" s="312"/>
      <c r="AD183" s="312"/>
      <c r="AE183" s="312"/>
    </row>
    <row r="184" spans="1:31" s="207" customFormat="1">
      <c r="A184" s="239"/>
      <c r="B184" s="241" t="str">
        <f ca="1">"the International Association of Assessing Officers shall be paid an additional "&amp;TEXT(Q183,"$0.000")&amp;" per hour."</f>
        <v>the International Association of Assessing Officers shall be paid an additional $2.867 per hour.</v>
      </c>
      <c r="C184" s="239"/>
      <c r="D184" s="240"/>
      <c r="E184" s="239"/>
      <c r="F184" s="239"/>
      <c r="G184" s="245"/>
      <c r="H184" s="245"/>
      <c r="I184" s="245"/>
      <c r="J184" s="245"/>
      <c r="K184" s="245"/>
      <c r="L184" s="245"/>
      <c r="M184" s="292" t="s">
        <v>588</v>
      </c>
      <c r="N184" s="383" t="s">
        <v>613</v>
      </c>
      <c r="O184" s="288"/>
      <c r="P184" s="379" t="s">
        <v>612</v>
      </c>
      <c r="Q184" s="288">
        <f ca="1">Q183</f>
        <v>2.867</v>
      </c>
      <c r="R184" s="288"/>
      <c r="S184" s="288"/>
      <c r="T184" s="288"/>
      <c r="U184" s="288"/>
      <c r="W184" s="375" t="str">
        <f t="shared" si="149"/>
        <v>Y</v>
      </c>
      <c r="X184" s="375" t="str">
        <f t="shared" si="149"/>
        <v>CAFCAE</v>
      </c>
      <c r="Y184" s="375"/>
      <c r="Z184" s="380" t="str">
        <f t="shared" si="150"/>
        <v>Certified Assessment Evaluator</v>
      </c>
      <c r="AA184" s="377">
        <f t="shared" ca="1" si="150"/>
        <v>2.867</v>
      </c>
      <c r="AB184" s="312"/>
      <c r="AC184" s="312"/>
      <c r="AD184" s="312"/>
      <c r="AE184" s="312"/>
    </row>
    <row r="185" spans="1:31" s="207" customFormat="1">
      <c r="A185" s="239"/>
      <c r="B185" s="256" t="s">
        <v>317</v>
      </c>
      <c r="C185" s="239"/>
      <c r="D185" s="240"/>
      <c r="E185" s="239"/>
      <c r="F185" s="239"/>
      <c r="G185" s="245"/>
      <c r="H185" s="245"/>
      <c r="I185" s="245"/>
      <c r="J185" s="245"/>
      <c r="K185" s="245"/>
      <c r="L185" s="245"/>
      <c r="M185" s="292"/>
      <c r="N185" s="288"/>
      <c r="O185" s="288"/>
      <c r="P185" s="288"/>
      <c r="Q185" s="288"/>
      <c r="R185" s="288"/>
      <c r="S185" s="288"/>
      <c r="T185" s="288"/>
      <c r="U185" s="288"/>
      <c r="W185" s="375"/>
      <c r="X185" s="375"/>
      <c r="Y185" s="375"/>
      <c r="Z185" s="380"/>
      <c r="AA185" s="377"/>
      <c r="AB185" s="312"/>
      <c r="AC185" s="312"/>
      <c r="AD185" s="312"/>
      <c r="AE185" s="312"/>
    </row>
    <row r="186" spans="1:31" s="207" customFormat="1">
      <c r="A186" s="239"/>
      <c r="B186" s="253"/>
      <c r="C186" s="239"/>
      <c r="D186" s="240"/>
      <c r="E186" s="239"/>
      <c r="F186" s="239"/>
      <c r="G186" s="245"/>
      <c r="H186" s="245"/>
      <c r="I186" s="245"/>
      <c r="J186" s="245"/>
      <c r="K186" s="245"/>
      <c r="L186" s="245"/>
      <c r="M186" s="292"/>
      <c r="N186" s="288"/>
      <c r="O186" s="288"/>
      <c r="P186" s="288"/>
      <c r="Q186" s="288"/>
      <c r="R186" s="288"/>
      <c r="S186" s="288"/>
      <c r="T186" s="288"/>
      <c r="U186" s="288"/>
      <c r="W186" s="375"/>
      <c r="X186" s="375"/>
      <c r="Y186" s="375"/>
      <c r="Z186" s="380"/>
      <c r="AA186" s="377"/>
      <c r="AB186" s="312"/>
      <c r="AC186" s="312"/>
      <c r="AD186" s="312"/>
      <c r="AE186" s="312"/>
    </row>
    <row r="187" spans="1:31">
      <c r="A187" s="384" t="s">
        <v>791</v>
      </c>
      <c r="M187" s="289" t="s">
        <v>588</v>
      </c>
      <c r="N187" s="383" t="s">
        <v>615</v>
      </c>
      <c r="P187" s="379" t="s">
        <v>614</v>
      </c>
      <c r="Q187" s="410" cm="1">
        <f t="array" aca="1" ref="Q187" ca="1">ROUND(IF($M187="Y",VLOOKUP(N187,INDIRECT($N$2),Q$5,0)*INDIRECT($M$3),VLOOKUP(N187,INDIRECT($N$2),Q$5,0)),3)</f>
        <v>11.016</v>
      </c>
      <c r="W187" s="375" t="str">
        <f t="shared" ref="W187:X187" si="151">M187</f>
        <v>Y</v>
      </c>
      <c r="X187" s="375" t="str">
        <f t="shared" si="151"/>
        <v>CAFBIL</v>
      </c>
      <c r="Y187" s="375"/>
      <c r="Z187" s="380" t="str">
        <f t="shared" ref="Z187:AA187" si="152">P187</f>
        <v>Bi-lingual Premium Pay</v>
      </c>
      <c r="AA187" s="377">
        <f t="shared" ca="1" si="152"/>
        <v>11.016</v>
      </c>
    </row>
    <row r="188" spans="1:31">
      <c r="B188" s="388" t="s">
        <v>688</v>
      </c>
      <c r="Q188" s="362"/>
    </row>
    <row r="189" spans="1:31">
      <c r="B189" s="403" t="str">
        <f ca="1">TEXT(Q187,"$###.000")&amp;" per day when assigned and used."</f>
        <v>$11.016 per day when assigned and used.</v>
      </c>
      <c r="Q189" s="362"/>
    </row>
    <row r="191" spans="1:31">
      <c r="A191" s="439" t="s">
        <v>792</v>
      </c>
    </row>
    <row r="192" spans="1:31">
      <c r="B192" s="442" t="str">
        <f>"Evidence Technicians and Security Specialists are eligible for a training premium of "&amp;TEXT(Q192,"$#.00")&amp;" per hour spent performing training duties."</f>
        <v>Evidence Technicians and Security Specialists are eligible for a training premium of $2.00 per hour spent performing training duties.</v>
      </c>
      <c r="M192" s="289" t="s">
        <v>619</v>
      </c>
      <c r="N192" s="289" t="s">
        <v>793</v>
      </c>
      <c r="P192" s="290" t="s">
        <v>794</v>
      </c>
      <c r="Q192" s="441">
        <v>2</v>
      </c>
      <c r="W192" s="375" t="str">
        <f t="shared" ref="W192" si="153">M192</f>
        <v>N</v>
      </c>
      <c r="X192" s="375" t="str">
        <f t="shared" ref="X192" si="154">N192</f>
        <v>NEW</v>
      </c>
      <c r="Y192" s="375"/>
      <c r="Z192" s="380" t="str">
        <f t="shared" ref="Z192" si="155">P192</f>
        <v>Training Premium</v>
      </c>
      <c r="AA192" s="377">
        <f t="shared" ref="AA192" si="156">Q192</f>
        <v>2</v>
      </c>
    </row>
    <row r="193" spans="2:2">
      <c r="B193" s="440" t="s">
        <v>796</v>
      </c>
    </row>
    <row r="194" spans="2:2">
      <c r="B194" s="440" t="s">
        <v>795</v>
      </c>
    </row>
  </sheetData>
  <sheetProtection sheet="1" objects="1" scenarios="1" autoFilter="0"/>
  <autoFilter ref="A6:AE149" xr:uid="{412E310F-FCE7-457A-9C78-54A91FA7A3B4}"/>
  <sortState xmlns:xlrd2="http://schemas.microsoft.com/office/spreadsheetml/2017/richdata2" ref="A7:AE149">
    <sortCondition ref="B7:B149"/>
  </sortState>
  <mergeCells count="2">
    <mergeCell ref="A1:D1"/>
    <mergeCell ref="A2:K2"/>
  </mergeCells>
  <conditionalFormatting sqref="G7:L149">
    <cfRule type="cellIs" dxfId="23" priority="6" operator="equal">
      <formula>0</formula>
    </cfRule>
    <cfRule type="cellIs" dxfId="22" priority="7" operator="greaterThanOrEqual">
      <formula>100</formula>
    </cfRule>
    <cfRule type="cellIs" dxfId="21" priority="8" operator="lessThan">
      <formula>100</formula>
    </cfRule>
  </conditionalFormatting>
  <conditionalFormatting sqref="Q7:V184">
    <cfRule type="cellIs" dxfId="20" priority="4" operator="lessThan">
      <formula>100</formula>
    </cfRule>
    <cfRule type="cellIs" dxfId="19" priority="5" operator="greaterThanOrEqual">
      <formula>100</formula>
    </cfRule>
  </conditionalFormatting>
  <conditionalFormatting sqref="A28">
    <cfRule type="duplicateValues" dxfId="1" priority="2"/>
  </conditionalFormatting>
  <conditionalFormatting sqref="A29">
    <cfRule type="duplicateValues" dxfId="0" priority="1"/>
  </conditionalFormatting>
  <pageMargins left="0.25" right="0.25" top="0.75" bottom="0.75" header="0.3" footer="0.3"/>
  <pageSetup paperSize="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F54A3-1FD5-4B1E-838B-B21D525CC08D}">
  <sheetPr>
    <tabColor theme="8"/>
  </sheetPr>
  <dimension ref="A1:AE191"/>
  <sheetViews>
    <sheetView showGridLines="0" tabSelected="1" zoomScale="85" zoomScaleNormal="85" workbookViewId="0">
      <selection sqref="A1:D1"/>
    </sheetView>
  </sheetViews>
  <sheetFormatPr defaultColWidth="9.28515625" defaultRowHeight="15.75"/>
  <cols>
    <col min="1" max="1" width="12.42578125" style="207" customWidth="1"/>
    <col min="2" max="2" width="50.28515625" style="385" customWidth="1"/>
    <col min="3" max="3" width="10" style="207" customWidth="1"/>
    <col min="4" max="4" width="6.28515625" style="386" bestFit="1" customWidth="1"/>
    <col min="5" max="5" width="7.7109375" style="207" customWidth="1"/>
    <col min="6" max="6" width="8.7109375" style="207" bestFit="1" customWidth="1"/>
    <col min="7" max="10" width="11.5703125" style="387" bestFit="1" customWidth="1"/>
    <col min="11" max="11" width="13.28515625" style="387" bestFit="1" customWidth="1"/>
    <col min="12" max="12" width="20.7109375" style="387" hidden="1" customWidth="1"/>
    <col min="13" max="13" width="22.42578125" style="289" hidden="1" customWidth="1"/>
    <col min="14" max="14" width="15.5703125" style="289" hidden="1" customWidth="1"/>
    <col min="15" max="15" width="16" style="290" hidden="1" customWidth="1"/>
    <col min="16" max="16" width="50.42578125" style="290" hidden="1" customWidth="1"/>
    <col min="17" max="20" width="12.7109375" style="289" hidden="1" customWidth="1"/>
    <col min="21" max="21" width="13.28515625" style="289" hidden="1" customWidth="1"/>
    <col min="22" max="22" width="11.42578125" style="206" hidden="1" customWidth="1"/>
    <col min="23" max="23" width="15" style="313" hidden="1" customWidth="1"/>
    <col min="24" max="24" width="15.5703125" style="313" hidden="1" customWidth="1"/>
    <col min="25" max="25" width="16" style="313" hidden="1" customWidth="1"/>
    <col min="26" max="26" width="50.42578125" style="313" hidden="1" customWidth="1"/>
    <col min="27" max="30" width="12.7109375" style="313" hidden="1" customWidth="1"/>
    <col min="31" max="31" width="13.28515625" style="313" hidden="1" customWidth="1"/>
    <col min="32" max="34" width="11.42578125" style="206" customWidth="1"/>
    <col min="35" max="16384" width="9.28515625" style="206"/>
  </cols>
  <sheetData>
    <row r="1" spans="1:31">
      <c r="A1" s="455" t="s">
        <v>718</v>
      </c>
      <c r="B1" s="455"/>
      <c r="C1" s="455"/>
      <c r="D1" s="455"/>
      <c r="M1" s="416" t="s">
        <v>738</v>
      </c>
      <c r="N1" s="417">
        <v>45658</v>
      </c>
    </row>
    <row r="2" spans="1:31">
      <c r="A2" s="456" t="s">
        <v>691</v>
      </c>
      <c r="B2" s="457"/>
      <c r="C2" s="457"/>
      <c r="D2" s="457"/>
      <c r="E2" s="457"/>
      <c r="F2" s="457"/>
      <c r="G2" s="457"/>
      <c r="H2" s="457"/>
      <c r="I2" s="457"/>
      <c r="J2" s="457"/>
      <c r="K2" s="457"/>
      <c r="L2" s="335"/>
      <c r="M2" s="427" t="s">
        <v>616</v>
      </c>
      <c r="N2" s="429" t="str">
        <f>"Data"&amp;VLOOKUP(MONTH(N1),Months,2,0)&amp;YEAR(N1)</f>
        <v>DataJan2025</v>
      </c>
    </row>
    <row r="3" spans="1:31" s="49" customFormat="1">
      <c r="A3" s="412" t="s">
        <v>736</v>
      </c>
      <c r="B3" s="413">
        <v>46023</v>
      </c>
      <c r="C3" s="415">
        <v>0.04</v>
      </c>
      <c r="D3" s="414" t="s">
        <v>752</v>
      </c>
      <c r="E3" s="412"/>
      <c r="F3" s="335"/>
      <c r="G3" s="335"/>
      <c r="H3" s="335"/>
      <c r="I3" s="335"/>
      <c r="J3" s="335"/>
      <c r="K3" s="335"/>
      <c r="L3" s="335"/>
      <c r="M3" s="428" t="str">
        <f>"IncrPerc"&amp;VLOOKUP(MONTH(B3),Months,2,0)&amp;YEAR(B3)</f>
        <v>IncrPercJan2026</v>
      </c>
      <c r="N3" s="430">
        <f>C3+100%</f>
        <v>1.04</v>
      </c>
      <c r="O3" s="339"/>
      <c r="P3" s="339"/>
      <c r="Q3" s="338"/>
      <c r="R3" s="338"/>
      <c r="S3" s="338"/>
      <c r="T3" s="338"/>
      <c r="U3" s="338"/>
      <c r="W3" s="340"/>
      <c r="X3" s="340"/>
      <c r="Y3" s="340"/>
      <c r="Z3" s="340"/>
      <c r="AA3" s="340"/>
      <c r="AB3" s="340"/>
      <c r="AC3" s="340"/>
      <c r="AD3" s="340"/>
      <c r="AE3" s="340"/>
    </row>
    <row r="4" spans="1:31" s="49" customFormat="1">
      <c r="A4" s="438" t="s">
        <v>835</v>
      </c>
      <c r="B4" s="335"/>
      <c r="C4" s="335"/>
      <c r="D4" s="335"/>
      <c r="E4" s="335"/>
      <c r="F4" s="335"/>
      <c r="G4" s="335"/>
      <c r="H4" s="335"/>
      <c r="I4" s="335"/>
      <c r="J4" s="335"/>
      <c r="K4" s="335"/>
      <c r="L4" s="335"/>
      <c r="M4" s="337"/>
      <c r="N4" s="338"/>
      <c r="O4" s="339"/>
      <c r="P4" s="339"/>
      <c r="Q4" s="338"/>
      <c r="R4" s="338"/>
      <c r="S4" s="338"/>
      <c r="T4" s="338"/>
      <c r="U4" s="338"/>
      <c r="W4" s="340"/>
      <c r="X4" s="340"/>
      <c r="Y4" s="340"/>
      <c r="Z4" s="340"/>
      <c r="AA4" s="340"/>
      <c r="AB4" s="340"/>
      <c r="AC4" s="340"/>
      <c r="AD4" s="340"/>
      <c r="AE4" s="340"/>
    </row>
    <row r="5" spans="1:31">
      <c r="A5" s="343"/>
      <c r="B5" s="458"/>
      <c r="C5" s="458"/>
      <c r="D5" s="458"/>
      <c r="E5" s="458"/>
      <c r="F5" s="458"/>
      <c r="G5" s="344"/>
      <c r="H5" s="344"/>
      <c r="I5" s="344"/>
      <c r="J5" s="344"/>
      <c r="K5" s="344"/>
      <c r="L5" s="390"/>
      <c r="M5" s="293" t="s">
        <v>750</v>
      </c>
      <c r="Q5" s="289">
        <v>4</v>
      </c>
      <c r="R5" s="289">
        <v>5</v>
      </c>
      <c r="S5" s="289">
        <v>6</v>
      </c>
      <c r="T5" s="289">
        <v>7</v>
      </c>
      <c r="U5" s="289">
        <v>8</v>
      </c>
      <c r="W5" s="313" t="s">
        <v>751</v>
      </c>
    </row>
    <row r="6" spans="1:31" ht="47.25">
      <c r="A6" s="345" t="s">
        <v>8</v>
      </c>
      <c r="B6" s="406" t="s">
        <v>10</v>
      </c>
      <c r="C6" s="345" t="s">
        <v>735</v>
      </c>
      <c r="D6" s="346" t="s">
        <v>9</v>
      </c>
      <c r="E6" s="345" t="s">
        <v>360</v>
      </c>
      <c r="F6" s="345" t="s">
        <v>359</v>
      </c>
      <c r="G6" s="348" t="s">
        <v>366</v>
      </c>
      <c r="H6" s="348" t="s">
        <v>14</v>
      </c>
      <c r="I6" s="348" t="s">
        <v>15</v>
      </c>
      <c r="J6" s="348" t="s">
        <v>16</v>
      </c>
      <c r="K6" s="348" t="s">
        <v>367</v>
      </c>
      <c r="L6"/>
      <c r="M6" s="349" t="s">
        <v>587</v>
      </c>
      <c r="N6" s="350" t="s">
        <v>8</v>
      </c>
      <c r="O6" s="350" t="s">
        <v>9</v>
      </c>
      <c r="P6" s="351" t="s">
        <v>10</v>
      </c>
      <c r="Q6" s="352" t="s">
        <v>366</v>
      </c>
      <c r="R6" s="352" t="s">
        <v>14</v>
      </c>
      <c r="S6" s="352" t="s">
        <v>15</v>
      </c>
      <c r="T6" s="352" t="s">
        <v>16</v>
      </c>
      <c r="U6" s="352" t="s">
        <v>367</v>
      </c>
      <c r="W6" s="353" t="s">
        <v>587</v>
      </c>
      <c r="X6" s="354" t="s">
        <v>8</v>
      </c>
      <c r="Y6" s="354" t="s">
        <v>9</v>
      </c>
      <c r="Z6" s="355" t="s">
        <v>10</v>
      </c>
      <c r="AA6" s="356" t="s">
        <v>366</v>
      </c>
      <c r="AB6" s="356" t="s">
        <v>14</v>
      </c>
      <c r="AC6" s="356" t="s">
        <v>15</v>
      </c>
      <c r="AD6" s="356" t="s">
        <v>16</v>
      </c>
      <c r="AE6" s="356" t="s">
        <v>367</v>
      </c>
    </row>
    <row r="7" spans="1:31">
      <c r="A7" s="357" t="s">
        <v>110</v>
      </c>
      <c r="B7" s="407" t="s">
        <v>662</v>
      </c>
      <c r="C7" s="357">
        <v>6</v>
      </c>
      <c r="D7" s="358" t="s">
        <v>664</v>
      </c>
      <c r="E7" s="357" t="s">
        <v>43</v>
      </c>
      <c r="F7" s="357">
        <v>311</v>
      </c>
      <c r="G7" s="360">
        <f t="shared" ref="G7:G40" ca="1" si="0">Q7</f>
        <v>32.484000000000002</v>
      </c>
      <c r="H7" s="360">
        <f t="shared" ref="H7:H40" ca="1" si="1">R7</f>
        <v>34.11</v>
      </c>
      <c r="I7" s="360">
        <f t="shared" ref="I7:I40" ca="1" si="2">S7</f>
        <v>35.816000000000003</v>
      </c>
      <c r="J7" s="360">
        <f t="shared" ref="J7:J40" ca="1" si="3">T7</f>
        <v>37.606000000000002</v>
      </c>
      <c r="K7" s="360">
        <f t="shared" ref="K7:K40" ca="1" si="4">U7</f>
        <v>39.485999999999997</v>
      </c>
      <c r="L7" s="445"/>
      <c r="M7" s="293" t="s">
        <v>588</v>
      </c>
      <c r="N7" s="289" t="str">
        <f t="shared" ref="N7:N40" si="5">A7</f>
        <v>02845C</v>
      </c>
      <c r="O7" s="361" t="str">
        <f t="shared" ref="O7:O31" si="6">D7</f>
        <v>141</v>
      </c>
      <c r="P7" s="290" t="str">
        <f t="shared" ref="P7:P40" si="7">B7</f>
        <v xml:space="preserve">311 Customer Service Agent I </v>
      </c>
      <c r="Q7" s="362" cm="1">
        <f t="array" aca="1" ref="Q7" ca="1">ROUND(IF($M7="Y",VLOOKUP($N7,INDIRECT($N$2),Q$5,0)*INDIRECT($M$3),VLOOKUP($N7,INDIRECT($N$2),Q$5,0)),IF(LEFT($E7,1)="N",3,0))</f>
        <v>32.484000000000002</v>
      </c>
      <c r="R7" s="362" cm="1">
        <f t="array" aca="1" ref="R7" ca="1">ROUND(IF($M7="Y",VLOOKUP($N7,INDIRECT($N$2),R$5,0)*INDIRECT($M$3),VLOOKUP($N7,INDIRECT($N$2),R$5,0)),IF(LEFT($E7,1)="N",3,0))</f>
        <v>34.11</v>
      </c>
      <c r="S7" s="362" cm="1">
        <f t="array" aca="1" ref="S7" ca="1">ROUND(IF($M7="Y",VLOOKUP($N7,INDIRECT($N$2),S$5,0)*INDIRECT($M$3),VLOOKUP($N7,INDIRECT($N$2),S$5,0)),IF(LEFT($E7,1)="N",3,0))</f>
        <v>35.816000000000003</v>
      </c>
      <c r="T7" s="362" cm="1">
        <f t="array" aca="1" ref="T7" ca="1">ROUND(IF($M7="Y",VLOOKUP($N7,INDIRECT($N$2),T$5,0)*INDIRECT($M$3),VLOOKUP($N7,INDIRECT($N$2),T$5,0)),IF(LEFT($E7,1)="N",3,0))</f>
        <v>37.606000000000002</v>
      </c>
      <c r="U7" s="362" cm="1">
        <f t="array" aca="1" ref="U7" ca="1">ROUND(IF($M7="Y",VLOOKUP($N7,INDIRECT($N$2),U$5,0)*INDIRECT($M$3),VLOOKUP($N7,INDIRECT($N$2),U$5,0)),IF(LEFT($E7,1)="N",3,0))</f>
        <v>39.485999999999997</v>
      </c>
      <c r="V7" s="419"/>
      <c r="W7" s="363" t="str">
        <f t="shared" ref="W7:Z12" si="8">M7</f>
        <v>Y</v>
      </c>
      <c r="X7" s="313" t="str">
        <f t="shared" si="8"/>
        <v>02845C</v>
      </c>
      <c r="Y7" s="364" t="str">
        <f t="shared" si="8"/>
        <v>141</v>
      </c>
      <c r="Z7" s="313" t="str">
        <f t="shared" si="8"/>
        <v xml:space="preserve">311 Customer Service Agent I </v>
      </c>
      <c r="AA7" s="365">
        <f t="shared" ref="AA7:AA40" ca="1" si="9">IF(LEFT($E7,1)="N",Q7,ROUNDUP(Q7/2080,3))</f>
        <v>32.484000000000002</v>
      </c>
      <c r="AB7" s="365">
        <f t="shared" ref="AB7:AB40" ca="1" si="10">IF(LEFT($E7,1)="N",R7,ROUNDUP(R7/2080,3))</f>
        <v>34.11</v>
      </c>
      <c r="AC7" s="365">
        <f t="shared" ref="AC7:AC40" ca="1" si="11">IF(LEFT($E7,1)="N",S7,ROUNDUP(S7/2080,3))</f>
        <v>35.816000000000003</v>
      </c>
      <c r="AD7" s="365">
        <f t="shared" ref="AD7:AD40" ca="1" si="12">IF(LEFT($E7,1)="N",T7,ROUNDUP(T7/2080,3))</f>
        <v>37.606000000000002</v>
      </c>
      <c r="AE7" s="365">
        <f t="shared" ref="AE7:AE40" ca="1" si="13">IF(LEFT($E7,1)="N",U7,ROUNDUP(U7/2080,3))</f>
        <v>39.485999999999997</v>
      </c>
    </row>
    <row r="8" spans="1:31">
      <c r="A8" s="357" t="s">
        <v>112</v>
      </c>
      <c r="B8" s="407" t="s">
        <v>663</v>
      </c>
      <c r="C8" s="357">
        <v>7</v>
      </c>
      <c r="D8" s="358" t="s">
        <v>66</v>
      </c>
      <c r="E8" s="357" t="s">
        <v>43</v>
      </c>
      <c r="F8" s="357">
        <v>326</v>
      </c>
      <c r="G8" s="360">
        <f t="shared" ca="1" si="0"/>
        <v>33.738</v>
      </c>
      <c r="H8" s="360">
        <f t="shared" ca="1" si="1"/>
        <v>35.423000000000002</v>
      </c>
      <c r="I8" s="360">
        <f t="shared" ca="1" si="2"/>
        <v>37.195999999999998</v>
      </c>
      <c r="J8" s="360">
        <f t="shared" ca="1" si="3"/>
        <v>39.055999999999997</v>
      </c>
      <c r="K8" s="360">
        <f t="shared" ca="1" si="4"/>
        <v>41.008000000000003</v>
      </c>
      <c r="L8" s="445"/>
      <c r="M8" s="293" t="s">
        <v>588</v>
      </c>
      <c r="N8" s="289" t="str">
        <f t="shared" si="5"/>
        <v>02846C</v>
      </c>
      <c r="O8" s="361" t="str">
        <f t="shared" si="6"/>
        <v>064</v>
      </c>
      <c r="P8" s="290" t="str">
        <f t="shared" si="7"/>
        <v xml:space="preserve">311 Customer Service Agent II </v>
      </c>
      <c r="Q8" s="362" cm="1">
        <f t="array" aca="1" ref="Q8" ca="1">ROUND(IF($M8="Y",VLOOKUP($N8,INDIRECT($N$2),Q$5,0)*INDIRECT($M$3),VLOOKUP($N8,INDIRECT($N$2),Q$5,0)),IF(LEFT($E8,1)="N",3,0))</f>
        <v>33.738</v>
      </c>
      <c r="R8" s="362" cm="1">
        <f t="array" aca="1" ref="R8" ca="1">ROUND(IF($M8="Y",VLOOKUP($N8,INDIRECT($N$2),R$5,0)*INDIRECT($M$3),VLOOKUP($N8,INDIRECT($N$2),R$5,0)),IF(LEFT($E8,1)="N",3,0))</f>
        <v>35.423000000000002</v>
      </c>
      <c r="S8" s="362" cm="1">
        <f t="array" aca="1" ref="S8" ca="1">ROUND(IF($M8="Y",VLOOKUP($N8,INDIRECT($N$2),S$5,0)*INDIRECT($M$3),VLOOKUP($N8,INDIRECT($N$2),S$5,0)),IF(LEFT($E8,1)="N",3,0))</f>
        <v>37.195999999999998</v>
      </c>
      <c r="T8" s="362" cm="1">
        <f t="array" aca="1" ref="T8" ca="1">ROUND(IF($M8="Y",VLOOKUP($N8,INDIRECT($N$2),T$5,0)*INDIRECT($M$3),VLOOKUP($N8,INDIRECT($N$2),T$5,0)),IF(LEFT($E8,1)="N",3,0))</f>
        <v>39.055999999999997</v>
      </c>
      <c r="U8" s="362" cm="1">
        <f t="array" aca="1" ref="U8" ca="1">ROUND(IF($M8="Y",VLOOKUP($N8,INDIRECT($N$2),U$5,0)*INDIRECT($M$3),VLOOKUP($N8,INDIRECT($N$2),U$5,0)),IF(LEFT($E8,1)="N",3,0))</f>
        <v>41.008000000000003</v>
      </c>
      <c r="V8" s="419"/>
      <c r="W8" s="363" t="str">
        <f t="shared" si="8"/>
        <v>Y</v>
      </c>
      <c r="X8" s="313" t="str">
        <f t="shared" si="8"/>
        <v>02846C</v>
      </c>
      <c r="Y8" s="364" t="str">
        <f t="shared" si="8"/>
        <v>064</v>
      </c>
      <c r="Z8" s="313" t="str">
        <f t="shared" si="8"/>
        <v xml:space="preserve">311 Customer Service Agent II </v>
      </c>
      <c r="AA8" s="365">
        <f t="shared" ca="1" si="9"/>
        <v>33.738</v>
      </c>
      <c r="AB8" s="365">
        <f t="shared" ca="1" si="10"/>
        <v>35.423000000000002</v>
      </c>
      <c r="AC8" s="365">
        <f t="shared" ca="1" si="11"/>
        <v>37.195999999999998</v>
      </c>
      <c r="AD8" s="365">
        <f t="shared" ca="1" si="12"/>
        <v>39.055999999999997</v>
      </c>
      <c r="AE8" s="365">
        <f t="shared" ca="1" si="13"/>
        <v>41.008000000000003</v>
      </c>
    </row>
    <row r="9" spans="1:31">
      <c r="A9" s="357" t="s">
        <v>41</v>
      </c>
      <c r="B9" s="407" t="s">
        <v>44</v>
      </c>
      <c r="C9" s="357">
        <v>4</v>
      </c>
      <c r="D9" s="358" t="s">
        <v>42</v>
      </c>
      <c r="E9" s="357" t="s">
        <v>43</v>
      </c>
      <c r="F9" s="357">
        <v>188</v>
      </c>
      <c r="G9" s="360">
        <f t="shared" ca="1" si="0"/>
        <v>22.577999999999999</v>
      </c>
      <c r="H9" s="360">
        <f t="shared" ca="1" si="1"/>
        <v>23.71</v>
      </c>
      <c r="I9" s="360">
        <f t="shared" ca="1" si="2"/>
        <v>24.893000000000001</v>
      </c>
      <c r="J9" s="360">
        <f t="shared" ca="1" si="3"/>
        <v>26.138000000000002</v>
      </c>
      <c r="K9" s="360">
        <f t="shared" ca="1" si="4"/>
        <v>27.445</v>
      </c>
      <c r="L9" s="445"/>
      <c r="M9" s="293" t="s">
        <v>588</v>
      </c>
      <c r="N9" s="289" t="str">
        <f t="shared" si="5"/>
        <v>00030C</v>
      </c>
      <c r="O9" s="361" t="str">
        <f t="shared" si="6"/>
        <v>018</v>
      </c>
      <c r="P9" s="290" t="str">
        <f t="shared" si="7"/>
        <v xml:space="preserve">Account Clerk I  </v>
      </c>
      <c r="Q9" s="362" cm="1">
        <f t="array" aca="1" ref="Q9" ca="1">ROUND(IF($M9="Y",VLOOKUP($N9,INDIRECT($N$2),Q$5,0)*INDIRECT($M$3),VLOOKUP($N9,INDIRECT($N$2),Q$5,0)),IF(LEFT($E9,1)="N",3,0))</f>
        <v>22.577999999999999</v>
      </c>
      <c r="R9" s="362" cm="1">
        <f t="array" aca="1" ref="R9" ca="1">ROUND(IF($M9="Y",VLOOKUP($N9,INDIRECT($N$2),R$5,0)*INDIRECT($M$3),VLOOKUP($N9,INDIRECT($N$2),R$5,0)),IF(LEFT($E9,1)="N",3,0))</f>
        <v>23.71</v>
      </c>
      <c r="S9" s="362" cm="1">
        <f t="array" aca="1" ref="S9" ca="1">ROUND(IF($M9="Y",VLOOKUP($N9,INDIRECT($N$2),S$5,0)*INDIRECT($M$3),VLOOKUP($N9,INDIRECT($N$2),S$5,0)),IF(LEFT($E9,1)="N",3,0))</f>
        <v>24.893000000000001</v>
      </c>
      <c r="T9" s="362" cm="1">
        <f t="array" aca="1" ref="T9" ca="1">ROUND(IF($M9="Y",VLOOKUP($N9,INDIRECT($N$2),T$5,0)*INDIRECT($M$3),VLOOKUP($N9,INDIRECT($N$2),T$5,0)),IF(LEFT($E9,1)="N",3,0))</f>
        <v>26.138000000000002</v>
      </c>
      <c r="U9" s="362" cm="1">
        <f t="array" aca="1" ref="U9" ca="1">ROUND(IF($M9="Y",VLOOKUP($N9,INDIRECT($N$2),U$5,0)*INDIRECT($M$3),VLOOKUP($N9,INDIRECT($N$2),U$5,0)),IF(LEFT($E9,1)="N",3,0))</f>
        <v>27.445</v>
      </c>
      <c r="V9" s="419"/>
      <c r="W9" s="363" t="str">
        <f t="shared" si="8"/>
        <v>Y</v>
      </c>
      <c r="X9" s="313" t="str">
        <f t="shared" si="8"/>
        <v>00030C</v>
      </c>
      <c r="Y9" s="364" t="str">
        <f t="shared" si="8"/>
        <v>018</v>
      </c>
      <c r="Z9" s="313" t="str">
        <f t="shared" si="8"/>
        <v xml:space="preserve">Account Clerk I  </v>
      </c>
      <c r="AA9" s="365">
        <f t="shared" ca="1" si="9"/>
        <v>22.577999999999999</v>
      </c>
      <c r="AB9" s="365">
        <f t="shared" ca="1" si="10"/>
        <v>23.71</v>
      </c>
      <c r="AC9" s="365">
        <f t="shared" ca="1" si="11"/>
        <v>24.893000000000001</v>
      </c>
      <c r="AD9" s="365">
        <f t="shared" ca="1" si="12"/>
        <v>26.138000000000002</v>
      </c>
      <c r="AE9" s="365">
        <f t="shared" ca="1" si="13"/>
        <v>27.445</v>
      </c>
    </row>
    <row r="10" spans="1:31">
      <c r="A10" s="357" t="s">
        <v>45</v>
      </c>
      <c r="B10" s="407" t="s">
        <v>47</v>
      </c>
      <c r="C10" s="357">
        <v>5</v>
      </c>
      <c r="D10" s="358" t="s">
        <v>46</v>
      </c>
      <c r="E10" s="357" t="s">
        <v>43</v>
      </c>
      <c r="F10" s="357">
        <v>260</v>
      </c>
      <c r="G10" s="360">
        <f t="shared" ca="1" si="0"/>
        <v>28.8</v>
      </c>
      <c r="H10" s="360">
        <f t="shared" ca="1" si="1"/>
        <v>30.242000000000001</v>
      </c>
      <c r="I10" s="360">
        <f t="shared" ca="1" si="2"/>
        <v>31.751999999999999</v>
      </c>
      <c r="J10" s="360">
        <f t="shared" ca="1" si="3"/>
        <v>33.340000000000003</v>
      </c>
      <c r="K10" s="360">
        <f t="shared" ca="1" si="4"/>
        <v>35.008000000000003</v>
      </c>
      <c r="L10" s="445"/>
      <c r="M10" s="293" t="s">
        <v>588</v>
      </c>
      <c r="N10" s="289" t="str">
        <f t="shared" si="5"/>
        <v>00070C</v>
      </c>
      <c r="O10" s="361" t="str">
        <f t="shared" si="6"/>
        <v>056</v>
      </c>
      <c r="P10" s="290" t="str">
        <f t="shared" si="7"/>
        <v xml:space="preserve">Account Clerk II  </v>
      </c>
      <c r="Q10" s="362" cm="1">
        <f t="array" aca="1" ref="Q10" ca="1">ROUND(IF($M10="Y",VLOOKUP($N10,INDIRECT($N$2),Q$5,0)*INDIRECT($M$3),VLOOKUP($N10,INDIRECT($N$2),Q$5,0)),IF(LEFT($E10,1)="N",3,0))</f>
        <v>28.8</v>
      </c>
      <c r="R10" s="362" cm="1">
        <f t="array" aca="1" ref="R10" ca="1">ROUND(IF($M10="Y",VLOOKUP($N10,INDIRECT($N$2),R$5,0)*INDIRECT($M$3),VLOOKUP($N10,INDIRECT($N$2),R$5,0)),IF(LEFT($E10,1)="N",3,0))</f>
        <v>30.242000000000001</v>
      </c>
      <c r="S10" s="362" cm="1">
        <f t="array" aca="1" ref="S10" ca="1">ROUND(IF($M10="Y",VLOOKUP($N10,INDIRECT($N$2),S$5,0)*INDIRECT($M$3),VLOOKUP($N10,INDIRECT($N$2),S$5,0)),IF(LEFT($E10,1)="N",3,0))</f>
        <v>31.751999999999999</v>
      </c>
      <c r="T10" s="362" cm="1">
        <f t="array" aca="1" ref="T10" ca="1">ROUND(IF($M10="Y",VLOOKUP($N10,INDIRECT($N$2),T$5,0)*INDIRECT($M$3),VLOOKUP($N10,INDIRECT($N$2),T$5,0)),IF(LEFT($E10,1)="N",3,0))</f>
        <v>33.340000000000003</v>
      </c>
      <c r="U10" s="362" cm="1">
        <f t="array" aca="1" ref="U10" ca="1">ROUND(IF($M10="Y",VLOOKUP($N10,INDIRECT($N$2),U$5,0)*INDIRECT($M$3),VLOOKUP($N10,INDIRECT($N$2),U$5,0)),IF(LEFT($E10,1)="N",3,0))</f>
        <v>35.008000000000003</v>
      </c>
      <c r="V10" s="419"/>
      <c r="W10" s="363" t="str">
        <f t="shared" si="8"/>
        <v>Y</v>
      </c>
      <c r="X10" s="313" t="str">
        <f t="shared" si="8"/>
        <v>00070C</v>
      </c>
      <c r="Y10" s="364" t="str">
        <f t="shared" si="8"/>
        <v>056</v>
      </c>
      <c r="Z10" s="313" t="str">
        <f t="shared" si="8"/>
        <v xml:space="preserve">Account Clerk II  </v>
      </c>
      <c r="AA10" s="365">
        <f t="shared" ca="1" si="9"/>
        <v>28.8</v>
      </c>
      <c r="AB10" s="365">
        <f t="shared" ca="1" si="10"/>
        <v>30.242000000000001</v>
      </c>
      <c r="AC10" s="365">
        <f t="shared" ca="1" si="11"/>
        <v>31.751999999999999</v>
      </c>
      <c r="AD10" s="365">
        <f t="shared" ca="1" si="12"/>
        <v>33.340000000000003</v>
      </c>
      <c r="AE10" s="365">
        <f t="shared" ca="1" si="13"/>
        <v>35.008000000000003</v>
      </c>
    </row>
    <row r="11" spans="1:31">
      <c r="A11" s="357" t="s">
        <v>48</v>
      </c>
      <c r="B11" s="407" t="s">
        <v>50</v>
      </c>
      <c r="C11" s="357">
        <v>5</v>
      </c>
      <c r="D11" s="358" t="s">
        <v>135</v>
      </c>
      <c r="E11" s="357" t="s">
        <v>43</v>
      </c>
      <c r="F11" s="357">
        <v>265</v>
      </c>
      <c r="G11" s="360">
        <f t="shared" ca="1" si="0"/>
        <v>28.8</v>
      </c>
      <c r="H11" s="360">
        <f t="shared" ca="1" si="1"/>
        <v>30.242000000000001</v>
      </c>
      <c r="I11" s="360">
        <f t="shared" ca="1" si="2"/>
        <v>31.751999999999999</v>
      </c>
      <c r="J11" s="360">
        <f t="shared" ca="1" si="3"/>
        <v>33.340000000000003</v>
      </c>
      <c r="K11" s="360">
        <f t="shared" ca="1" si="4"/>
        <v>35.008000000000003</v>
      </c>
      <c r="L11" s="445"/>
      <c r="M11" s="293" t="s">
        <v>588</v>
      </c>
      <c r="N11" s="289" t="str">
        <f t="shared" si="5"/>
        <v>00170C</v>
      </c>
      <c r="O11" s="361" t="str">
        <f t="shared" si="6"/>
        <v>130</v>
      </c>
      <c r="P11" s="290" t="str">
        <f t="shared" si="7"/>
        <v>Account Maintenance Representative</v>
      </c>
      <c r="Q11" s="362" cm="1">
        <f t="array" aca="1" ref="Q11" ca="1">ROUND(IF($M11="Y",VLOOKUP($N11,INDIRECT($N$2),Q$5,0)*INDIRECT($M$3),VLOOKUP($N11,INDIRECT($N$2),Q$5,0)),IF(LEFT($E11,1)="N",3,0))</f>
        <v>28.8</v>
      </c>
      <c r="R11" s="362" cm="1">
        <f t="array" aca="1" ref="R11" ca="1">ROUND(IF($M11="Y",VLOOKUP($N11,INDIRECT($N$2),R$5,0)*INDIRECT($M$3),VLOOKUP($N11,INDIRECT($N$2),R$5,0)),IF(LEFT($E11,1)="N",3,0))</f>
        <v>30.242000000000001</v>
      </c>
      <c r="S11" s="362" cm="1">
        <f t="array" aca="1" ref="S11" ca="1">ROUND(IF($M11="Y",VLOOKUP($N11,INDIRECT($N$2),S$5,0)*INDIRECT($M$3),VLOOKUP($N11,INDIRECT($N$2),S$5,0)),IF(LEFT($E11,1)="N",3,0))</f>
        <v>31.751999999999999</v>
      </c>
      <c r="T11" s="362" cm="1">
        <f t="array" aca="1" ref="T11" ca="1">ROUND(IF($M11="Y",VLOOKUP($N11,INDIRECT($N$2),T$5,0)*INDIRECT($M$3),VLOOKUP($N11,INDIRECT($N$2),T$5,0)),IF(LEFT($E11,1)="N",3,0))</f>
        <v>33.340000000000003</v>
      </c>
      <c r="U11" s="362" cm="1">
        <f t="array" aca="1" ref="U11" ca="1">ROUND(IF($M11="Y",VLOOKUP($N11,INDIRECT($N$2),U$5,0)*INDIRECT($M$3),VLOOKUP($N11,INDIRECT($N$2),U$5,0)),IF(LEFT($E11,1)="N",3,0))</f>
        <v>35.008000000000003</v>
      </c>
      <c r="V11" s="419"/>
      <c r="W11" s="363" t="str">
        <f t="shared" si="8"/>
        <v>Y</v>
      </c>
      <c r="X11" s="313" t="str">
        <f t="shared" si="8"/>
        <v>00170C</v>
      </c>
      <c r="Y11" s="364" t="str">
        <f t="shared" si="8"/>
        <v>130</v>
      </c>
      <c r="Z11" s="313" t="str">
        <f t="shared" si="8"/>
        <v>Account Maintenance Representative</v>
      </c>
      <c r="AA11" s="365">
        <f t="shared" ca="1" si="9"/>
        <v>28.8</v>
      </c>
      <c r="AB11" s="365">
        <f t="shared" ca="1" si="10"/>
        <v>30.242000000000001</v>
      </c>
      <c r="AC11" s="365">
        <f t="shared" ca="1" si="11"/>
        <v>31.751999999999999</v>
      </c>
      <c r="AD11" s="365">
        <f t="shared" ca="1" si="12"/>
        <v>33.340000000000003</v>
      </c>
      <c r="AE11" s="365">
        <f t="shared" ca="1" si="13"/>
        <v>35.008000000000003</v>
      </c>
    </row>
    <row r="12" spans="1:31">
      <c r="A12" s="357" t="s">
        <v>51</v>
      </c>
      <c r="B12" s="407" t="s">
        <v>52</v>
      </c>
      <c r="C12" s="357">
        <v>6</v>
      </c>
      <c r="D12" s="358">
        <v>161</v>
      </c>
      <c r="E12" s="357" t="s">
        <v>43</v>
      </c>
      <c r="F12" s="357">
        <v>287</v>
      </c>
      <c r="G12" s="360">
        <f t="shared" ca="1" si="0"/>
        <v>31.248000000000001</v>
      </c>
      <c r="H12" s="360">
        <f t="shared" ca="1" si="1"/>
        <v>32.808</v>
      </c>
      <c r="I12" s="360">
        <f t="shared" ca="1" si="2"/>
        <v>34.448999999999998</v>
      </c>
      <c r="J12" s="360">
        <f t="shared" ca="1" si="3"/>
        <v>36.171999999999997</v>
      </c>
      <c r="K12" s="360">
        <f t="shared" ca="1" si="4"/>
        <v>37.979999999999997</v>
      </c>
      <c r="L12" s="445"/>
      <c r="M12" s="293" t="s">
        <v>588</v>
      </c>
      <c r="N12" s="289" t="str">
        <f t="shared" si="5"/>
        <v>00076C</v>
      </c>
      <c r="O12" s="361">
        <f t="shared" si="6"/>
        <v>161</v>
      </c>
      <c r="P12" s="290" t="str">
        <f t="shared" si="7"/>
        <v>Accounting Technician</v>
      </c>
      <c r="Q12" s="362" cm="1">
        <f t="array" aca="1" ref="Q12" ca="1">ROUND(IF($M12="Y",VLOOKUP($N12,INDIRECT($N$2),Q$5,0)*INDIRECT($M$3),VLOOKUP($N12,INDIRECT($N$2),Q$5,0)),IF(LEFT($E12,1)="N",3,0))</f>
        <v>31.248000000000001</v>
      </c>
      <c r="R12" s="362" cm="1">
        <f t="array" aca="1" ref="R12" ca="1">ROUND(IF($M12="Y",VLOOKUP($N12,INDIRECT($N$2),R$5,0)*INDIRECT($M$3),VLOOKUP($N12,INDIRECT($N$2),R$5,0)),IF(LEFT($E12,1)="N",3,0))</f>
        <v>32.808</v>
      </c>
      <c r="S12" s="362" cm="1">
        <f t="array" aca="1" ref="S12" ca="1">ROUND(IF($M12="Y",VLOOKUP($N12,INDIRECT($N$2),S$5,0)*INDIRECT($M$3),VLOOKUP($N12,INDIRECT($N$2),S$5,0)),IF(LEFT($E12,1)="N",3,0))</f>
        <v>34.448999999999998</v>
      </c>
      <c r="T12" s="362" cm="1">
        <f t="array" aca="1" ref="T12" ca="1">ROUND(IF($M12="Y",VLOOKUP($N12,INDIRECT($N$2),T$5,0)*INDIRECT($M$3),VLOOKUP($N12,INDIRECT($N$2),T$5,0)),IF(LEFT($E12,1)="N",3,0))</f>
        <v>36.171999999999997</v>
      </c>
      <c r="U12" s="362" cm="1">
        <f t="array" aca="1" ref="U12" ca="1">ROUND(IF($M12="Y",VLOOKUP($N12,INDIRECT($N$2),U$5,0)*INDIRECT($M$3),VLOOKUP($N12,INDIRECT($N$2),U$5,0)),IF(LEFT($E12,1)="N",3,0))</f>
        <v>37.979999999999997</v>
      </c>
      <c r="V12" s="419"/>
      <c r="W12" s="363" t="str">
        <f t="shared" si="8"/>
        <v>Y</v>
      </c>
      <c r="X12" s="313" t="str">
        <f t="shared" si="8"/>
        <v>00076C</v>
      </c>
      <c r="Y12" s="364">
        <f t="shared" si="8"/>
        <v>161</v>
      </c>
      <c r="Z12" s="313" t="str">
        <f t="shared" si="8"/>
        <v>Accounting Technician</v>
      </c>
      <c r="AA12" s="365">
        <f t="shared" ca="1" si="9"/>
        <v>31.248000000000001</v>
      </c>
      <c r="AB12" s="365">
        <f t="shared" ca="1" si="10"/>
        <v>32.808</v>
      </c>
      <c r="AC12" s="365">
        <f t="shared" ca="1" si="11"/>
        <v>34.448999999999998</v>
      </c>
      <c r="AD12" s="365">
        <f t="shared" ca="1" si="12"/>
        <v>36.171999999999997</v>
      </c>
      <c r="AE12" s="365">
        <f t="shared" ca="1" si="13"/>
        <v>37.979999999999997</v>
      </c>
    </row>
    <row r="13" spans="1:31">
      <c r="A13" s="357" t="s">
        <v>678</v>
      </c>
      <c r="B13" s="407" t="s">
        <v>679</v>
      </c>
      <c r="C13" s="357">
        <v>7</v>
      </c>
      <c r="D13" s="358" t="s">
        <v>121</v>
      </c>
      <c r="E13" s="357" t="s">
        <v>43</v>
      </c>
      <c r="F13" s="357">
        <v>323</v>
      </c>
      <c r="G13" s="360">
        <f t="shared" ca="1" si="0"/>
        <v>33.738</v>
      </c>
      <c r="H13" s="360">
        <f t="shared" ca="1" si="1"/>
        <v>35.423000000000002</v>
      </c>
      <c r="I13" s="360">
        <f t="shared" ca="1" si="2"/>
        <v>37.195999999999998</v>
      </c>
      <c r="J13" s="360">
        <f t="shared" ca="1" si="3"/>
        <v>39.055999999999997</v>
      </c>
      <c r="K13" s="360">
        <f t="shared" ca="1" si="4"/>
        <v>41.009</v>
      </c>
      <c r="L13" s="445"/>
      <c r="M13" s="293" t="s">
        <v>588</v>
      </c>
      <c r="N13" s="289" t="str">
        <f t="shared" si="5"/>
        <v>53045C</v>
      </c>
      <c r="O13" s="361" t="str">
        <f t="shared" si="6"/>
        <v>084</v>
      </c>
      <c r="P13" s="290" t="str">
        <f t="shared" si="7"/>
        <v>Administrative Assistant Elections &amp; Voter Services</v>
      </c>
      <c r="Q13" s="362" cm="1">
        <f t="array" aca="1" ref="Q13" ca="1">ROUND(IF($M13="Y",VLOOKUP($N13,INDIRECT($N$2),Q$5,0)*INDIRECT($M$3),VLOOKUP($N13,INDIRECT($N$2),Q$5,0)),IF(LEFT($E13,1)="N",3,0))</f>
        <v>33.738</v>
      </c>
      <c r="R13" s="362" cm="1">
        <f t="array" aca="1" ref="R13" ca="1">ROUND(IF($M13="Y",VLOOKUP($N13,INDIRECT($N$2),R$5,0)*INDIRECT($M$3),VLOOKUP($N13,INDIRECT($N$2),R$5,0)),IF(LEFT($E13,1)="N",3,0))</f>
        <v>35.423000000000002</v>
      </c>
      <c r="S13" s="362" cm="1">
        <f t="array" aca="1" ref="S13" ca="1">ROUND(IF($M13="Y",VLOOKUP($N13,INDIRECT($N$2),S$5,0)*INDIRECT($M$3),VLOOKUP($N13,INDIRECT($N$2),S$5,0)),IF(LEFT($E13,1)="N",3,0))</f>
        <v>37.195999999999998</v>
      </c>
      <c r="T13" s="362" cm="1">
        <f t="array" aca="1" ref="T13" ca="1">ROUND(IF($M13="Y",VLOOKUP($N13,INDIRECT($N$2),T$5,0)*INDIRECT($M$3),VLOOKUP($N13,INDIRECT($N$2),T$5,0)),IF(LEFT($E13,1)="N",3,0))</f>
        <v>39.055999999999997</v>
      </c>
      <c r="U13" s="362" cm="1">
        <f t="array" aca="1" ref="U13" ca="1">ROUND(IF($M13="Y",VLOOKUP($N13,INDIRECT($N$2),U$5,0)*INDIRECT($M$3),VLOOKUP($N13,INDIRECT($N$2),U$5,0)),IF(LEFT($E13,1)="N",3,0))</f>
        <v>41.009</v>
      </c>
      <c r="V13" s="419"/>
      <c r="W13" s="363" t="s">
        <v>588</v>
      </c>
      <c r="X13" s="313" t="str">
        <f t="shared" ref="X13:X46" si="14">N13</f>
        <v>53045C</v>
      </c>
      <c r="Y13" s="364" t="s">
        <v>121</v>
      </c>
      <c r="Z13" s="313" t="str">
        <f t="shared" ref="Z13:Z46" si="15">P13</f>
        <v>Administrative Assistant Elections &amp; Voter Services</v>
      </c>
      <c r="AA13" s="365">
        <f t="shared" ca="1" si="9"/>
        <v>33.738</v>
      </c>
      <c r="AB13" s="365">
        <f t="shared" ca="1" si="10"/>
        <v>35.423000000000002</v>
      </c>
      <c r="AC13" s="365">
        <f t="shared" ca="1" si="11"/>
        <v>37.195999999999998</v>
      </c>
      <c r="AD13" s="365">
        <f t="shared" ca="1" si="12"/>
        <v>39.055999999999997</v>
      </c>
      <c r="AE13" s="365">
        <f t="shared" ca="1" si="13"/>
        <v>41.009</v>
      </c>
    </row>
    <row r="14" spans="1:31">
      <c r="A14" s="357" t="s">
        <v>53</v>
      </c>
      <c r="B14" s="407" t="s">
        <v>797</v>
      </c>
      <c r="C14" s="357">
        <v>4</v>
      </c>
      <c r="D14" s="358">
        <v>151</v>
      </c>
      <c r="E14" s="357" t="s">
        <v>43</v>
      </c>
      <c r="F14" s="357">
        <v>220</v>
      </c>
      <c r="G14" s="360">
        <f t="shared" ca="1" si="0"/>
        <v>25.048999999999999</v>
      </c>
      <c r="H14" s="360">
        <f t="shared" ca="1" si="1"/>
        <v>26.303000000000001</v>
      </c>
      <c r="I14" s="360">
        <f t="shared" ca="1" si="2"/>
        <v>27.617000000000001</v>
      </c>
      <c r="J14" s="360">
        <f t="shared" ca="1" si="3"/>
        <v>28.997</v>
      </c>
      <c r="K14" s="360">
        <f t="shared" ca="1" si="4"/>
        <v>30.448</v>
      </c>
      <c r="L14" s="445"/>
      <c r="M14" s="293" t="s">
        <v>588</v>
      </c>
      <c r="N14" s="289" t="str">
        <f t="shared" si="5"/>
        <v>00475C</v>
      </c>
      <c r="O14" s="361">
        <f t="shared" si="6"/>
        <v>151</v>
      </c>
      <c r="P14" s="290" t="str">
        <f t="shared" si="7"/>
        <v>Animal Care Technician I</v>
      </c>
      <c r="Q14" s="362" cm="1">
        <f t="array" aca="1" ref="Q14" ca="1">ROUND(IF($M14="Y",VLOOKUP($N14,INDIRECT($N$2),Q$5,0)*INDIRECT($M$3),VLOOKUP($N14,INDIRECT($N$2),Q$5,0)),IF(LEFT($E14,1)="N",3,0))</f>
        <v>25.048999999999999</v>
      </c>
      <c r="R14" s="362" cm="1">
        <f t="array" aca="1" ref="R14" ca="1">ROUND(IF($M14="Y",VLOOKUP($N14,INDIRECT($N$2),R$5,0)*INDIRECT($M$3),VLOOKUP($N14,INDIRECT($N$2),R$5,0)),IF(LEFT($E14,1)="N",3,0))</f>
        <v>26.303000000000001</v>
      </c>
      <c r="S14" s="362" cm="1">
        <f t="array" aca="1" ref="S14" ca="1">ROUND(IF($M14="Y",VLOOKUP($N14,INDIRECT($N$2),S$5,0)*INDIRECT($M$3),VLOOKUP($N14,INDIRECT($N$2),S$5,0)),IF(LEFT($E14,1)="N",3,0))</f>
        <v>27.617000000000001</v>
      </c>
      <c r="T14" s="362" cm="1">
        <f t="array" aca="1" ref="T14" ca="1">ROUND(IF($M14="Y",VLOOKUP($N14,INDIRECT($N$2),T$5,0)*INDIRECT($M$3),VLOOKUP($N14,INDIRECT($N$2),T$5,0)),IF(LEFT($E14,1)="N",3,0))</f>
        <v>28.997</v>
      </c>
      <c r="U14" s="362" cm="1">
        <f t="array" aca="1" ref="U14" ca="1">ROUND(IF($M14="Y",VLOOKUP($N14,INDIRECT($N$2),U$5,0)*INDIRECT($M$3),VLOOKUP($N14,INDIRECT($N$2),U$5,0)),IF(LEFT($E14,1)="N",3,0))</f>
        <v>30.448</v>
      </c>
      <c r="V14" s="419"/>
      <c r="W14" s="363" t="str">
        <f>M14</f>
        <v>Y</v>
      </c>
      <c r="X14" s="313" t="str">
        <f t="shared" si="14"/>
        <v>00475C</v>
      </c>
      <c r="Y14" s="364">
        <f t="shared" ref="Y14:Y47" si="16">O14</f>
        <v>151</v>
      </c>
      <c r="Z14" s="313" t="str">
        <f t="shared" si="15"/>
        <v>Animal Care Technician I</v>
      </c>
      <c r="AA14" s="365">
        <f t="shared" ca="1" si="9"/>
        <v>25.048999999999999</v>
      </c>
      <c r="AB14" s="365">
        <f t="shared" ca="1" si="10"/>
        <v>26.303000000000001</v>
      </c>
      <c r="AC14" s="365">
        <f t="shared" ca="1" si="11"/>
        <v>27.617000000000001</v>
      </c>
      <c r="AD14" s="365">
        <f t="shared" ca="1" si="12"/>
        <v>28.997</v>
      </c>
      <c r="AE14" s="365">
        <f t="shared" ca="1" si="13"/>
        <v>30.448</v>
      </c>
    </row>
    <row r="15" spans="1:31">
      <c r="A15" s="357" t="s">
        <v>55</v>
      </c>
      <c r="B15" s="407" t="s">
        <v>57</v>
      </c>
      <c r="C15" s="357">
        <v>5</v>
      </c>
      <c r="D15" s="358" t="s">
        <v>56</v>
      </c>
      <c r="E15" s="357" t="s">
        <v>43</v>
      </c>
      <c r="F15" s="357">
        <v>250</v>
      </c>
      <c r="G15" s="360">
        <f t="shared" ca="1" si="0"/>
        <v>27.536000000000001</v>
      </c>
      <c r="H15" s="360">
        <f t="shared" ca="1" si="1"/>
        <v>28.911999999999999</v>
      </c>
      <c r="I15" s="360">
        <f t="shared" ca="1" si="2"/>
        <v>30.359000000000002</v>
      </c>
      <c r="J15" s="360">
        <f t="shared" ca="1" si="3"/>
        <v>31.878</v>
      </c>
      <c r="K15" s="360">
        <f t="shared" ca="1" si="4"/>
        <v>33.470999999999997</v>
      </c>
      <c r="L15" s="445"/>
      <c r="M15" s="293" t="s">
        <v>588</v>
      </c>
      <c r="N15" s="289" t="str">
        <f t="shared" si="5"/>
        <v>00476C</v>
      </c>
      <c r="O15" s="361" t="str">
        <f t="shared" si="6"/>
        <v>001</v>
      </c>
      <c r="P15" s="290" t="str">
        <f t="shared" si="7"/>
        <v>Animal Care Technician II</v>
      </c>
      <c r="Q15" s="362" cm="1">
        <f t="array" aca="1" ref="Q15" ca="1">ROUND(IF($M15="Y",VLOOKUP($N15,INDIRECT($N$2),Q$5,0)*INDIRECT($M$3),VLOOKUP($N15,INDIRECT($N$2),Q$5,0)),IF(LEFT($E15,1)="N",3,0))</f>
        <v>27.536000000000001</v>
      </c>
      <c r="R15" s="362" cm="1">
        <f t="array" aca="1" ref="R15" ca="1">ROUND(IF($M15="Y",VLOOKUP($N15,INDIRECT($N$2),R$5,0)*INDIRECT($M$3),VLOOKUP($N15,INDIRECT($N$2),R$5,0)),IF(LEFT($E15,1)="N",3,0))</f>
        <v>28.911999999999999</v>
      </c>
      <c r="S15" s="362" cm="1">
        <f t="array" aca="1" ref="S15" ca="1">ROUND(IF($M15="Y",VLOOKUP($N15,INDIRECT($N$2),S$5,0)*INDIRECT($M$3),VLOOKUP($N15,INDIRECT($N$2),S$5,0)),IF(LEFT($E15,1)="N",3,0))</f>
        <v>30.359000000000002</v>
      </c>
      <c r="T15" s="362" cm="1">
        <f t="array" aca="1" ref="T15" ca="1">ROUND(IF($M15="Y",VLOOKUP($N15,INDIRECT($N$2),T$5,0)*INDIRECT($M$3),VLOOKUP($N15,INDIRECT($N$2),T$5,0)),IF(LEFT($E15,1)="N",3,0))</f>
        <v>31.878</v>
      </c>
      <c r="U15" s="362" cm="1">
        <f t="array" aca="1" ref="U15" ca="1">ROUND(IF($M15="Y",VLOOKUP($N15,INDIRECT($N$2),U$5,0)*INDIRECT($M$3),VLOOKUP($N15,INDIRECT($N$2),U$5,0)),IF(LEFT($E15,1)="N",3,0))</f>
        <v>33.470999999999997</v>
      </c>
      <c r="V15" s="419"/>
      <c r="W15" s="363" t="str">
        <f>M15</f>
        <v>Y</v>
      </c>
      <c r="X15" s="313" t="str">
        <f t="shared" si="14"/>
        <v>00476C</v>
      </c>
      <c r="Y15" s="364" t="str">
        <f t="shared" si="16"/>
        <v>001</v>
      </c>
      <c r="Z15" s="313" t="str">
        <f t="shared" si="15"/>
        <v>Animal Care Technician II</v>
      </c>
      <c r="AA15" s="365">
        <f t="shared" ca="1" si="9"/>
        <v>27.536000000000001</v>
      </c>
      <c r="AB15" s="365">
        <f t="shared" ca="1" si="10"/>
        <v>28.911999999999999</v>
      </c>
      <c r="AC15" s="365">
        <f t="shared" ca="1" si="11"/>
        <v>30.359000000000002</v>
      </c>
      <c r="AD15" s="365">
        <f t="shared" ca="1" si="12"/>
        <v>31.878</v>
      </c>
      <c r="AE15" s="365">
        <f t="shared" ca="1" si="13"/>
        <v>33.470999999999997</v>
      </c>
    </row>
    <row r="16" spans="1:31">
      <c r="A16" s="357" t="s">
        <v>58</v>
      </c>
      <c r="B16" s="407" t="s">
        <v>648</v>
      </c>
      <c r="C16" s="357">
        <v>7</v>
      </c>
      <c r="D16" s="358" t="s">
        <v>66</v>
      </c>
      <c r="E16" s="357" t="s">
        <v>43</v>
      </c>
      <c r="F16" s="357">
        <v>326</v>
      </c>
      <c r="G16" s="360">
        <f t="shared" ca="1" si="0"/>
        <v>33.738</v>
      </c>
      <c r="H16" s="360">
        <f t="shared" ca="1" si="1"/>
        <v>35.423000000000002</v>
      </c>
      <c r="I16" s="360">
        <f t="shared" ca="1" si="2"/>
        <v>37.195999999999998</v>
      </c>
      <c r="J16" s="360">
        <f t="shared" ca="1" si="3"/>
        <v>39.055999999999997</v>
      </c>
      <c r="K16" s="360">
        <f t="shared" ca="1" si="4"/>
        <v>41.008000000000003</v>
      </c>
      <c r="L16" s="445"/>
      <c r="M16" s="293" t="s">
        <v>588</v>
      </c>
      <c r="N16" s="289" t="str">
        <f t="shared" si="5"/>
        <v>00480C</v>
      </c>
      <c r="O16" s="361" t="str">
        <f t="shared" si="6"/>
        <v>064</v>
      </c>
      <c r="P16" s="290" t="str">
        <f t="shared" si="7"/>
        <v>Animal Control Officer</v>
      </c>
      <c r="Q16" s="362" cm="1">
        <f t="array" aca="1" ref="Q16" ca="1">ROUND(IF($M16="Y",VLOOKUP($N16,INDIRECT($N$2),Q$5,0)*INDIRECT($M$3),VLOOKUP($N16,INDIRECT($N$2),Q$5,0)),IF(LEFT($E16,1)="N",3,0))</f>
        <v>33.738</v>
      </c>
      <c r="R16" s="362" cm="1">
        <f t="array" aca="1" ref="R16" ca="1">ROUND(IF($M16="Y",VLOOKUP($N16,INDIRECT($N$2),R$5,0)*INDIRECT($M$3),VLOOKUP($N16,INDIRECT($N$2),R$5,0)),IF(LEFT($E16,1)="N",3,0))</f>
        <v>35.423000000000002</v>
      </c>
      <c r="S16" s="362" cm="1">
        <f t="array" aca="1" ref="S16" ca="1">ROUND(IF($M16="Y",VLOOKUP($N16,INDIRECT($N$2),S$5,0)*INDIRECT($M$3),VLOOKUP($N16,INDIRECT($N$2),S$5,0)),IF(LEFT($E16,1)="N",3,0))</f>
        <v>37.195999999999998</v>
      </c>
      <c r="T16" s="362" cm="1">
        <f t="array" aca="1" ref="T16" ca="1">ROUND(IF($M16="Y",VLOOKUP($N16,INDIRECT($N$2),T$5,0)*INDIRECT($M$3),VLOOKUP($N16,INDIRECT($N$2),T$5,0)),IF(LEFT($E16,1)="N",3,0))</f>
        <v>39.055999999999997</v>
      </c>
      <c r="U16" s="362" cm="1">
        <f t="array" aca="1" ref="U16" ca="1">ROUND(IF($M16="Y",VLOOKUP($N16,INDIRECT($N$2),U$5,0)*INDIRECT($M$3),VLOOKUP($N16,INDIRECT($N$2),U$5,0)),IF(LEFT($E16,1)="N",3,0))</f>
        <v>41.008000000000003</v>
      </c>
      <c r="V16" s="419"/>
      <c r="W16" s="363" t="str">
        <f>M16</f>
        <v>Y</v>
      </c>
      <c r="X16" s="313" t="str">
        <f t="shared" si="14"/>
        <v>00480C</v>
      </c>
      <c r="Y16" s="364" t="str">
        <f t="shared" si="16"/>
        <v>064</v>
      </c>
      <c r="Z16" s="313" t="str">
        <f t="shared" si="15"/>
        <v>Animal Control Officer</v>
      </c>
      <c r="AA16" s="365">
        <f t="shared" ca="1" si="9"/>
        <v>33.738</v>
      </c>
      <c r="AB16" s="365">
        <f t="shared" ca="1" si="10"/>
        <v>35.423000000000002</v>
      </c>
      <c r="AC16" s="365">
        <f t="shared" ca="1" si="11"/>
        <v>37.195999999999998</v>
      </c>
      <c r="AD16" s="365">
        <f t="shared" ca="1" si="12"/>
        <v>39.055999999999997</v>
      </c>
      <c r="AE16" s="365">
        <f t="shared" ca="1" si="13"/>
        <v>41.008000000000003</v>
      </c>
    </row>
    <row r="17" spans="1:31">
      <c r="A17" s="357" t="s">
        <v>125</v>
      </c>
      <c r="B17" s="407" t="s">
        <v>649</v>
      </c>
      <c r="C17" s="357">
        <v>8</v>
      </c>
      <c r="D17" s="358" t="s">
        <v>565</v>
      </c>
      <c r="E17" s="357" t="s">
        <v>43</v>
      </c>
      <c r="F17" s="357">
        <v>368</v>
      </c>
      <c r="G17" s="360">
        <f t="shared" ca="1" si="0"/>
        <v>37.442</v>
      </c>
      <c r="H17" s="360">
        <f t="shared" ca="1" si="1"/>
        <v>39.311999999999998</v>
      </c>
      <c r="I17" s="360">
        <f t="shared" ca="1" si="2"/>
        <v>41.279000000000003</v>
      </c>
      <c r="J17" s="360">
        <f t="shared" ca="1" si="3"/>
        <v>43.34</v>
      </c>
      <c r="K17" s="360">
        <f t="shared" ca="1" si="4"/>
        <v>45.506999999999998</v>
      </c>
      <c r="L17" s="445"/>
      <c r="M17" s="293" t="s">
        <v>588</v>
      </c>
      <c r="N17" s="289" t="str">
        <f t="shared" si="5"/>
        <v>03587C</v>
      </c>
      <c r="O17" s="361" t="str">
        <f t="shared" si="6"/>
        <v>123</v>
      </c>
      <c r="P17" s="290" t="str">
        <f t="shared" si="7"/>
        <v>Animal Control Officer, Lead</v>
      </c>
      <c r="Q17" s="362" cm="1">
        <f t="array" aca="1" ref="Q17" ca="1">ROUND(IF($M17="Y",VLOOKUP($N17,INDIRECT($N$2),Q$5,0)*INDIRECT($M$3),VLOOKUP($N17,INDIRECT($N$2),Q$5,0)),IF(LEFT($E17,1)="N",3,0))</f>
        <v>37.442</v>
      </c>
      <c r="R17" s="362" cm="1">
        <f t="array" aca="1" ref="R17" ca="1">ROUND(IF($M17="Y",VLOOKUP($N17,INDIRECT($N$2),R$5,0)*INDIRECT($M$3),VLOOKUP($N17,INDIRECT($N$2),R$5,0)),IF(LEFT($E17,1)="N",3,0))</f>
        <v>39.311999999999998</v>
      </c>
      <c r="S17" s="362" cm="1">
        <f t="array" aca="1" ref="S17" ca="1">ROUND(IF($M17="Y",VLOOKUP($N17,INDIRECT($N$2),S$5,0)*INDIRECT($M$3),VLOOKUP($N17,INDIRECT($N$2),S$5,0)),IF(LEFT($E17,1)="N",3,0))</f>
        <v>41.279000000000003</v>
      </c>
      <c r="T17" s="362" cm="1">
        <f t="array" aca="1" ref="T17" ca="1">ROUND(IF($M17="Y",VLOOKUP($N17,INDIRECT($N$2),T$5,0)*INDIRECT($M$3),VLOOKUP($N17,INDIRECT($N$2),T$5,0)),IF(LEFT($E17,1)="N",3,0))</f>
        <v>43.34</v>
      </c>
      <c r="U17" s="362" cm="1">
        <f t="array" aca="1" ref="U17" ca="1">ROUND(IF($M17="Y",VLOOKUP($N17,INDIRECT($N$2),U$5,0)*INDIRECT($M$3),VLOOKUP($N17,INDIRECT($N$2),U$5,0)),IF(LEFT($E17,1)="N",3,0))</f>
        <v>45.506999999999998</v>
      </c>
      <c r="V17" s="419"/>
      <c r="W17" s="363" t="s">
        <v>588</v>
      </c>
      <c r="X17" s="313" t="str">
        <f t="shared" si="14"/>
        <v>03587C</v>
      </c>
      <c r="Y17" s="364" t="str">
        <f t="shared" si="16"/>
        <v>123</v>
      </c>
      <c r="Z17" s="313" t="str">
        <f t="shared" si="15"/>
        <v>Animal Control Officer, Lead</v>
      </c>
      <c r="AA17" s="365">
        <f t="shared" ca="1" si="9"/>
        <v>37.442</v>
      </c>
      <c r="AB17" s="365">
        <f t="shared" ca="1" si="10"/>
        <v>39.311999999999998</v>
      </c>
      <c r="AC17" s="365">
        <f t="shared" ca="1" si="11"/>
        <v>41.279000000000003</v>
      </c>
      <c r="AD17" s="365">
        <f t="shared" ca="1" si="12"/>
        <v>43.34</v>
      </c>
      <c r="AE17" s="365">
        <f t="shared" ca="1" si="13"/>
        <v>45.506999999999998</v>
      </c>
    </row>
    <row r="18" spans="1:31">
      <c r="A18" s="357" t="s">
        <v>498</v>
      </c>
      <c r="B18" s="367" t="s">
        <v>499</v>
      </c>
      <c r="C18" s="357">
        <v>7</v>
      </c>
      <c r="D18" s="358" t="s">
        <v>102</v>
      </c>
      <c r="E18" s="366" t="s">
        <v>43</v>
      </c>
      <c r="F18" s="357">
        <v>338</v>
      </c>
      <c r="G18" s="360">
        <f t="shared" ca="1" si="0"/>
        <v>34.942999999999998</v>
      </c>
      <c r="H18" s="360">
        <f t="shared" ca="1" si="1"/>
        <v>36.692</v>
      </c>
      <c r="I18" s="360">
        <f t="shared" ca="1" si="2"/>
        <v>38.526000000000003</v>
      </c>
      <c r="J18" s="360">
        <f t="shared" ca="1" si="3"/>
        <v>40.451999999999998</v>
      </c>
      <c r="K18" s="360">
        <f t="shared" ca="1" si="4"/>
        <v>42.476999999999997</v>
      </c>
      <c r="L18" s="445"/>
      <c r="M18" s="293" t="s">
        <v>588</v>
      </c>
      <c r="N18" s="289" t="str">
        <f t="shared" si="5"/>
        <v>59231C</v>
      </c>
      <c r="O18" s="361" t="str">
        <f t="shared" si="6"/>
        <v>088</v>
      </c>
      <c r="P18" s="290" t="str">
        <f t="shared" si="7"/>
        <v>Assessing Technician</v>
      </c>
      <c r="Q18" s="362" cm="1">
        <f t="array" aca="1" ref="Q18" ca="1">ROUND(IF($M18="Y",VLOOKUP($N18,INDIRECT($N$2),Q$5,0)*INDIRECT($M$3),VLOOKUP($N18,INDIRECT($N$2),Q$5,0)),IF(LEFT($E18,1)="N",3,0))</f>
        <v>34.942999999999998</v>
      </c>
      <c r="R18" s="362" cm="1">
        <f t="array" aca="1" ref="R18" ca="1">ROUND(IF($M18="Y",VLOOKUP($N18,INDIRECT($N$2),R$5,0)*INDIRECT($M$3),VLOOKUP($N18,INDIRECT($N$2),R$5,0)),IF(LEFT($E18,1)="N",3,0))</f>
        <v>36.692</v>
      </c>
      <c r="S18" s="362" cm="1">
        <f t="array" aca="1" ref="S18" ca="1">ROUND(IF($M18="Y",VLOOKUP($N18,INDIRECT($N$2),S$5,0)*INDIRECT($M$3),VLOOKUP($N18,INDIRECT($N$2),S$5,0)),IF(LEFT($E18,1)="N",3,0))</f>
        <v>38.526000000000003</v>
      </c>
      <c r="T18" s="362" cm="1">
        <f t="array" aca="1" ref="T18" ca="1">ROUND(IF($M18="Y",VLOOKUP($N18,INDIRECT($N$2),T$5,0)*INDIRECT($M$3),VLOOKUP($N18,INDIRECT($N$2),T$5,0)),IF(LEFT($E18,1)="N",3,0))</f>
        <v>40.451999999999998</v>
      </c>
      <c r="U18" s="362" cm="1">
        <f t="array" aca="1" ref="U18" ca="1">ROUND(IF($M18="Y",VLOOKUP($N18,INDIRECT($N$2),U$5,0)*INDIRECT($M$3),VLOOKUP($N18,INDIRECT($N$2),U$5,0)),IF(LEFT($E18,1)="N",3,0))</f>
        <v>42.476999999999997</v>
      </c>
      <c r="V18" s="419"/>
      <c r="W18" s="363" t="str">
        <f t="shared" ref="W18:W51" si="17">M18</f>
        <v>Y</v>
      </c>
      <c r="X18" s="313" t="str">
        <f t="shared" si="14"/>
        <v>59231C</v>
      </c>
      <c r="Y18" s="364" t="str">
        <f t="shared" si="16"/>
        <v>088</v>
      </c>
      <c r="Z18" s="313" t="str">
        <f t="shared" si="15"/>
        <v>Assessing Technician</v>
      </c>
      <c r="AA18" s="365">
        <f t="shared" ca="1" si="9"/>
        <v>34.942999999999998</v>
      </c>
      <c r="AB18" s="365">
        <f t="shared" ca="1" si="10"/>
        <v>36.692</v>
      </c>
      <c r="AC18" s="365">
        <f t="shared" ca="1" si="11"/>
        <v>38.526000000000003</v>
      </c>
      <c r="AD18" s="365">
        <f t="shared" ca="1" si="12"/>
        <v>40.451999999999998</v>
      </c>
      <c r="AE18" s="365">
        <f t="shared" ca="1" si="13"/>
        <v>42.476999999999997</v>
      </c>
    </row>
    <row r="19" spans="1:31">
      <c r="A19" s="357" t="s">
        <v>61</v>
      </c>
      <c r="B19" s="407" t="s">
        <v>62</v>
      </c>
      <c r="C19" s="357">
        <v>8</v>
      </c>
      <c r="D19" s="358" t="s">
        <v>700</v>
      </c>
      <c r="E19" s="357" t="s">
        <v>43</v>
      </c>
      <c r="F19" s="357">
        <v>390</v>
      </c>
      <c r="G19" s="360">
        <f t="shared" ca="1" si="0"/>
        <v>46.338000000000001</v>
      </c>
      <c r="H19" s="360">
        <f t="shared" ca="1" si="1"/>
        <v>48.654000000000003</v>
      </c>
      <c r="I19" s="360">
        <f t="shared" ca="1" si="2"/>
        <v>51.087000000000003</v>
      </c>
      <c r="J19" s="360">
        <f t="shared" ca="1" si="3"/>
        <v>53.640999999999998</v>
      </c>
      <c r="K19" s="360">
        <f t="shared" ca="1" si="4"/>
        <v>56.323</v>
      </c>
      <c r="L19" s="445"/>
      <c r="M19" s="293" t="s">
        <v>588</v>
      </c>
      <c r="N19" s="289" t="str">
        <f t="shared" si="5"/>
        <v>00520C</v>
      </c>
      <c r="O19" s="361" t="str">
        <f t="shared" si="6"/>
        <v>134</v>
      </c>
      <c r="P19" s="290" t="str">
        <f t="shared" si="7"/>
        <v xml:space="preserve">Assessor I </v>
      </c>
      <c r="Q19" s="362" cm="1">
        <f t="array" aca="1" ref="Q19" ca="1">ROUND(IF($M19="Y",VLOOKUP($N19,INDIRECT($N$2),Q$5,0)*INDIRECT($M$3),VLOOKUP($N19,INDIRECT($N$2),Q$5,0)),IF(LEFT($E19,1)="N",3,0))</f>
        <v>46.338000000000001</v>
      </c>
      <c r="R19" s="362" cm="1">
        <f t="array" aca="1" ref="R19" ca="1">ROUND(IF($M19="Y",VLOOKUP($N19,INDIRECT($N$2),R$5,0)*INDIRECT($M$3),VLOOKUP($N19,INDIRECT($N$2),R$5,0)),IF(LEFT($E19,1)="N",3,0))</f>
        <v>48.654000000000003</v>
      </c>
      <c r="S19" s="362" cm="1">
        <f t="array" aca="1" ref="S19" ca="1">ROUND(IF($M19="Y",VLOOKUP($N19,INDIRECT($N$2),S$5,0)*INDIRECT($M$3),VLOOKUP($N19,INDIRECT($N$2),S$5,0)),IF(LEFT($E19,1)="N",3,0))</f>
        <v>51.087000000000003</v>
      </c>
      <c r="T19" s="362" cm="1">
        <f t="array" aca="1" ref="T19" ca="1">ROUND(IF($M19="Y",VLOOKUP($N19,INDIRECT($N$2),T$5,0)*INDIRECT($M$3),VLOOKUP($N19,INDIRECT($N$2),T$5,0)),IF(LEFT($E19,1)="N",3,0))</f>
        <v>53.640999999999998</v>
      </c>
      <c r="U19" s="362" cm="1">
        <f t="array" aca="1" ref="U19" ca="1">ROUND(IF($M19="Y",VLOOKUP($N19,INDIRECT($N$2),U$5,0)*INDIRECT($M$3),VLOOKUP($N19,INDIRECT($N$2),U$5,0)),IF(LEFT($E19,1)="N",3,0))</f>
        <v>56.323</v>
      </c>
      <c r="V19" s="419"/>
      <c r="W19" s="363" t="str">
        <f t="shared" si="17"/>
        <v>Y</v>
      </c>
      <c r="X19" s="313" t="str">
        <f t="shared" si="14"/>
        <v>00520C</v>
      </c>
      <c r="Y19" s="364" t="str">
        <f t="shared" si="16"/>
        <v>134</v>
      </c>
      <c r="Z19" s="313" t="str">
        <f t="shared" si="15"/>
        <v xml:space="preserve">Assessor I </v>
      </c>
      <c r="AA19" s="365">
        <f t="shared" ca="1" si="9"/>
        <v>46.338000000000001</v>
      </c>
      <c r="AB19" s="365">
        <f t="shared" ca="1" si="10"/>
        <v>48.654000000000003</v>
      </c>
      <c r="AC19" s="365">
        <f t="shared" ca="1" si="11"/>
        <v>51.087000000000003</v>
      </c>
      <c r="AD19" s="365">
        <f t="shared" ca="1" si="12"/>
        <v>53.640999999999998</v>
      </c>
      <c r="AE19" s="365">
        <f t="shared" ca="1" si="13"/>
        <v>56.323</v>
      </c>
    </row>
    <row r="20" spans="1:31">
      <c r="A20" s="357" t="s">
        <v>63</v>
      </c>
      <c r="B20" s="407" t="s">
        <v>64</v>
      </c>
      <c r="C20" s="357">
        <v>9</v>
      </c>
      <c r="D20" s="358" t="s">
        <v>701</v>
      </c>
      <c r="E20" s="357" t="s">
        <v>43</v>
      </c>
      <c r="F20" s="357">
        <v>448</v>
      </c>
      <c r="G20" s="360">
        <f t="shared" ca="1" si="0"/>
        <v>47.369</v>
      </c>
      <c r="H20" s="360">
        <f t="shared" ca="1" si="1"/>
        <v>49.738</v>
      </c>
      <c r="I20" s="360">
        <f t="shared" ca="1" si="2"/>
        <v>52.223999999999997</v>
      </c>
      <c r="J20" s="360">
        <f t="shared" ca="1" si="3"/>
        <v>54.835000000000001</v>
      </c>
      <c r="K20" s="360">
        <f t="shared" ca="1" si="4"/>
        <v>57.581000000000003</v>
      </c>
      <c r="L20" s="445"/>
      <c r="M20" s="293" t="s">
        <v>588</v>
      </c>
      <c r="N20" s="289" t="str">
        <f t="shared" si="5"/>
        <v>00530C</v>
      </c>
      <c r="O20" s="361" t="str">
        <f t="shared" si="6"/>
        <v>146</v>
      </c>
      <c r="P20" s="290" t="str">
        <f t="shared" si="7"/>
        <v xml:space="preserve">Assessor II </v>
      </c>
      <c r="Q20" s="362" cm="1">
        <f t="array" aca="1" ref="Q20" ca="1">ROUND(IF($M20="Y",VLOOKUP($N20,INDIRECT($N$2),Q$5,0)*INDIRECT($M$3),VLOOKUP($N20,INDIRECT($N$2),Q$5,0)),IF(LEFT($E20,1)="N",3,0))</f>
        <v>47.369</v>
      </c>
      <c r="R20" s="362" cm="1">
        <f t="array" aca="1" ref="R20" ca="1">ROUND(IF($M20="Y",VLOOKUP($N20,INDIRECT($N$2),R$5,0)*INDIRECT($M$3),VLOOKUP($N20,INDIRECT($N$2),R$5,0)),IF(LEFT($E20,1)="N",3,0))</f>
        <v>49.738</v>
      </c>
      <c r="S20" s="362" cm="1">
        <f t="array" aca="1" ref="S20" ca="1">ROUND(IF($M20="Y",VLOOKUP($N20,INDIRECT($N$2),S$5,0)*INDIRECT($M$3),VLOOKUP($N20,INDIRECT($N$2),S$5,0)),IF(LEFT($E20,1)="N",3,0))</f>
        <v>52.223999999999997</v>
      </c>
      <c r="T20" s="362" cm="1">
        <f t="array" aca="1" ref="T20" ca="1">ROUND(IF($M20="Y",VLOOKUP($N20,INDIRECT($N$2),T$5,0)*INDIRECT($M$3),VLOOKUP($N20,INDIRECT($N$2),T$5,0)),IF(LEFT($E20,1)="N",3,0))</f>
        <v>54.835000000000001</v>
      </c>
      <c r="U20" s="362" cm="1">
        <f t="array" aca="1" ref="U20" ca="1">ROUND(IF($M20="Y",VLOOKUP($N20,INDIRECT($N$2),U$5,0)*INDIRECT($M$3),VLOOKUP($N20,INDIRECT($N$2),U$5,0)),IF(LEFT($E20,1)="N",3,0))</f>
        <v>57.581000000000003</v>
      </c>
      <c r="V20" s="419"/>
      <c r="W20" s="363" t="str">
        <f t="shared" si="17"/>
        <v>Y</v>
      </c>
      <c r="X20" s="313" t="str">
        <f t="shared" si="14"/>
        <v>00530C</v>
      </c>
      <c r="Y20" s="364" t="str">
        <f t="shared" si="16"/>
        <v>146</v>
      </c>
      <c r="Z20" s="313" t="str">
        <f t="shared" si="15"/>
        <v xml:space="preserve">Assessor II </v>
      </c>
      <c r="AA20" s="365">
        <f t="shared" ca="1" si="9"/>
        <v>47.369</v>
      </c>
      <c r="AB20" s="365">
        <f t="shared" ca="1" si="10"/>
        <v>49.738</v>
      </c>
      <c r="AC20" s="365">
        <f t="shared" ca="1" si="11"/>
        <v>52.223999999999997</v>
      </c>
      <c r="AD20" s="365">
        <f t="shared" ca="1" si="12"/>
        <v>54.835000000000001</v>
      </c>
      <c r="AE20" s="365">
        <f t="shared" ca="1" si="13"/>
        <v>57.581000000000003</v>
      </c>
    </row>
    <row r="21" spans="1:31">
      <c r="A21" s="357" t="s">
        <v>65</v>
      </c>
      <c r="B21" s="407" t="s">
        <v>67</v>
      </c>
      <c r="C21" s="357">
        <v>7</v>
      </c>
      <c r="D21" s="358" t="s">
        <v>66</v>
      </c>
      <c r="E21" s="357" t="s">
        <v>43</v>
      </c>
      <c r="F21" s="357">
        <v>320</v>
      </c>
      <c r="G21" s="360">
        <f t="shared" ca="1" si="0"/>
        <v>33.738</v>
      </c>
      <c r="H21" s="360">
        <f t="shared" ca="1" si="1"/>
        <v>35.423000000000002</v>
      </c>
      <c r="I21" s="360">
        <f t="shared" ca="1" si="2"/>
        <v>37.195999999999998</v>
      </c>
      <c r="J21" s="360">
        <f t="shared" ca="1" si="3"/>
        <v>39.055999999999997</v>
      </c>
      <c r="K21" s="360">
        <f t="shared" ca="1" si="4"/>
        <v>41.008000000000003</v>
      </c>
      <c r="L21" s="445"/>
      <c r="M21" s="293" t="s">
        <v>588</v>
      </c>
      <c r="N21" s="289" t="str">
        <f t="shared" si="5"/>
        <v>52170C</v>
      </c>
      <c r="O21" s="361" t="str">
        <f t="shared" si="6"/>
        <v>064</v>
      </c>
      <c r="P21" s="290" t="str">
        <f t="shared" si="7"/>
        <v>Associate Buyer-C</v>
      </c>
      <c r="Q21" s="362" cm="1">
        <f t="array" aca="1" ref="Q21" ca="1">ROUND(IF($M21="Y",VLOOKUP($N21,INDIRECT($N$2),Q$5,0)*INDIRECT($M$3),VLOOKUP($N21,INDIRECT($N$2),Q$5,0)),IF(LEFT($E21,1)="N",3,0))</f>
        <v>33.738</v>
      </c>
      <c r="R21" s="362" cm="1">
        <f t="array" aca="1" ref="R21" ca="1">ROUND(IF($M21="Y",VLOOKUP($N21,INDIRECT($N$2),R$5,0)*INDIRECT($M$3),VLOOKUP($N21,INDIRECT($N$2),R$5,0)),IF(LEFT($E21,1)="N",3,0))</f>
        <v>35.423000000000002</v>
      </c>
      <c r="S21" s="362" cm="1">
        <f t="array" aca="1" ref="S21" ca="1">ROUND(IF($M21="Y",VLOOKUP($N21,INDIRECT($N$2),S$5,0)*INDIRECT($M$3),VLOOKUP($N21,INDIRECT($N$2),S$5,0)),IF(LEFT($E21,1)="N",3,0))</f>
        <v>37.195999999999998</v>
      </c>
      <c r="T21" s="362" cm="1">
        <f t="array" aca="1" ref="T21" ca="1">ROUND(IF($M21="Y",VLOOKUP($N21,INDIRECT($N$2),T$5,0)*INDIRECT($M$3),VLOOKUP($N21,INDIRECT($N$2),T$5,0)),IF(LEFT($E21,1)="N",3,0))</f>
        <v>39.055999999999997</v>
      </c>
      <c r="U21" s="362" cm="1">
        <f t="array" aca="1" ref="U21" ca="1">ROUND(IF($M21="Y",VLOOKUP($N21,INDIRECT($N$2),U$5,0)*INDIRECT($M$3),VLOOKUP($N21,INDIRECT($N$2),U$5,0)),IF(LEFT($E21,1)="N",3,0))</f>
        <v>41.008000000000003</v>
      </c>
      <c r="V21" s="419"/>
      <c r="W21" s="363" t="str">
        <f t="shared" si="17"/>
        <v>Y</v>
      </c>
      <c r="X21" s="313" t="str">
        <f t="shared" si="14"/>
        <v>52170C</v>
      </c>
      <c r="Y21" s="364" t="str">
        <f t="shared" si="16"/>
        <v>064</v>
      </c>
      <c r="Z21" s="313" t="str">
        <f t="shared" si="15"/>
        <v>Associate Buyer-C</v>
      </c>
      <c r="AA21" s="365">
        <f t="shared" ca="1" si="9"/>
        <v>33.738</v>
      </c>
      <c r="AB21" s="365">
        <f t="shared" ca="1" si="10"/>
        <v>35.423000000000002</v>
      </c>
      <c r="AC21" s="365">
        <f t="shared" ca="1" si="11"/>
        <v>37.195999999999998</v>
      </c>
      <c r="AD21" s="365">
        <f t="shared" ca="1" si="12"/>
        <v>39.055999999999997</v>
      </c>
      <c r="AE21" s="365">
        <f t="shared" ca="1" si="13"/>
        <v>41.008000000000003</v>
      </c>
    </row>
    <row r="22" spans="1:31">
      <c r="A22" s="357" t="s">
        <v>68</v>
      </c>
      <c r="B22" s="407" t="s">
        <v>69</v>
      </c>
      <c r="C22" s="357">
        <v>7</v>
      </c>
      <c r="D22" s="358">
        <v>105</v>
      </c>
      <c r="E22" s="357" t="s">
        <v>43</v>
      </c>
      <c r="F22" s="357">
        <v>343</v>
      </c>
      <c r="G22" s="360">
        <f t="shared" ca="1" si="0"/>
        <v>34.942999999999998</v>
      </c>
      <c r="H22" s="360">
        <f t="shared" ca="1" si="1"/>
        <v>36.692</v>
      </c>
      <c r="I22" s="360">
        <f t="shared" ca="1" si="2"/>
        <v>38.526000000000003</v>
      </c>
      <c r="J22" s="360">
        <f t="shared" ca="1" si="3"/>
        <v>40.451999999999998</v>
      </c>
      <c r="K22" s="360">
        <f t="shared" ca="1" si="4"/>
        <v>42.476999999999997</v>
      </c>
      <c r="L22" s="445"/>
      <c r="M22" s="293" t="s">
        <v>588</v>
      </c>
      <c r="N22" s="289" t="str">
        <f t="shared" si="5"/>
        <v>01265C</v>
      </c>
      <c r="O22" s="361">
        <f t="shared" si="6"/>
        <v>105</v>
      </c>
      <c r="P22" s="290" t="str">
        <f t="shared" si="7"/>
        <v>Bilingual Crime Prevent Spec</v>
      </c>
      <c r="Q22" s="362" cm="1">
        <f t="array" aca="1" ref="Q22" ca="1">ROUND(IF($M22="Y",VLOOKUP($N22,INDIRECT($N$2),Q$5,0)*INDIRECT($M$3),VLOOKUP($N22,INDIRECT($N$2),Q$5,0)),IF(LEFT($E22,1)="N",3,0))</f>
        <v>34.942999999999998</v>
      </c>
      <c r="R22" s="362" cm="1">
        <f t="array" aca="1" ref="R22" ca="1">ROUND(IF($M22="Y",VLOOKUP($N22,INDIRECT($N$2),R$5,0)*INDIRECT($M$3),VLOOKUP($N22,INDIRECT($N$2),R$5,0)),IF(LEFT($E22,1)="N",3,0))</f>
        <v>36.692</v>
      </c>
      <c r="S22" s="362" cm="1">
        <f t="array" aca="1" ref="S22" ca="1">ROUND(IF($M22="Y",VLOOKUP($N22,INDIRECT($N$2),S$5,0)*INDIRECT($M$3),VLOOKUP($N22,INDIRECT($N$2),S$5,0)),IF(LEFT($E22,1)="N",3,0))</f>
        <v>38.526000000000003</v>
      </c>
      <c r="T22" s="362" cm="1">
        <f t="array" aca="1" ref="T22" ca="1">ROUND(IF($M22="Y",VLOOKUP($N22,INDIRECT($N$2),T$5,0)*INDIRECT($M$3),VLOOKUP($N22,INDIRECT($N$2),T$5,0)),IF(LEFT($E22,1)="N",3,0))</f>
        <v>40.451999999999998</v>
      </c>
      <c r="U22" s="362" cm="1">
        <f t="array" aca="1" ref="U22" ca="1">ROUND(IF($M22="Y",VLOOKUP($N22,INDIRECT($N$2),U$5,0)*INDIRECT($M$3),VLOOKUP($N22,INDIRECT($N$2),U$5,0)),IF(LEFT($E22,1)="N",3,0))</f>
        <v>42.476999999999997</v>
      </c>
      <c r="V22" s="419"/>
      <c r="W22" s="363" t="str">
        <f t="shared" si="17"/>
        <v>Y</v>
      </c>
      <c r="X22" s="313" t="str">
        <f t="shared" si="14"/>
        <v>01265C</v>
      </c>
      <c r="Y22" s="364">
        <f t="shared" si="16"/>
        <v>105</v>
      </c>
      <c r="Z22" s="313" t="str">
        <f t="shared" si="15"/>
        <v>Bilingual Crime Prevent Spec</v>
      </c>
      <c r="AA22" s="365">
        <f t="shared" ca="1" si="9"/>
        <v>34.942999999999998</v>
      </c>
      <c r="AB22" s="365">
        <f t="shared" ca="1" si="10"/>
        <v>36.692</v>
      </c>
      <c r="AC22" s="365">
        <f t="shared" ca="1" si="11"/>
        <v>38.526000000000003</v>
      </c>
      <c r="AD22" s="365">
        <f t="shared" ca="1" si="12"/>
        <v>40.451999999999998</v>
      </c>
      <c r="AE22" s="365">
        <f t="shared" ca="1" si="13"/>
        <v>42.476999999999997</v>
      </c>
    </row>
    <row r="23" spans="1:31">
      <c r="A23" s="357" t="s">
        <v>70</v>
      </c>
      <c r="B23" s="407" t="s">
        <v>72</v>
      </c>
      <c r="C23" s="357">
        <v>6</v>
      </c>
      <c r="D23" s="358" t="s">
        <v>71</v>
      </c>
      <c r="E23" s="357" t="s">
        <v>43</v>
      </c>
      <c r="F23" s="357">
        <v>280</v>
      </c>
      <c r="G23" s="360">
        <f t="shared" ca="1" si="0"/>
        <v>30.026</v>
      </c>
      <c r="H23" s="360">
        <f t="shared" ca="1" si="1"/>
        <v>31.53</v>
      </c>
      <c r="I23" s="360">
        <f t="shared" ca="1" si="2"/>
        <v>33.103000000000002</v>
      </c>
      <c r="J23" s="360">
        <f t="shared" ca="1" si="3"/>
        <v>34.762</v>
      </c>
      <c r="K23" s="360">
        <f t="shared" ca="1" si="4"/>
        <v>36.499000000000002</v>
      </c>
      <c r="L23" s="445"/>
      <c r="M23" s="293" t="s">
        <v>588</v>
      </c>
      <c r="N23" s="289" t="str">
        <f t="shared" si="5"/>
        <v>01290C</v>
      </c>
      <c r="O23" s="361" t="str">
        <f t="shared" si="6"/>
        <v>107</v>
      </c>
      <c r="P23" s="290" t="str">
        <f t="shared" si="7"/>
        <v xml:space="preserve">Bilingual Program Aide </v>
      </c>
      <c r="Q23" s="362" cm="1">
        <f t="array" aca="1" ref="Q23" ca="1">ROUND(IF($M23="Y",VLOOKUP($N23,INDIRECT($N$2),Q$5,0)*INDIRECT($M$3),VLOOKUP($N23,INDIRECT($N$2),Q$5,0)),IF(LEFT($E23,1)="N",3,0))</f>
        <v>30.026</v>
      </c>
      <c r="R23" s="362" cm="1">
        <f t="array" aca="1" ref="R23" ca="1">ROUND(IF($M23="Y",VLOOKUP($N23,INDIRECT($N$2),R$5,0)*INDIRECT($M$3),VLOOKUP($N23,INDIRECT($N$2),R$5,0)),IF(LEFT($E23,1)="N",3,0))</f>
        <v>31.53</v>
      </c>
      <c r="S23" s="362" cm="1">
        <f t="array" aca="1" ref="S23" ca="1">ROUND(IF($M23="Y",VLOOKUP($N23,INDIRECT($N$2),S$5,0)*INDIRECT($M$3),VLOOKUP($N23,INDIRECT($N$2),S$5,0)),IF(LEFT($E23,1)="N",3,0))</f>
        <v>33.103000000000002</v>
      </c>
      <c r="T23" s="362" cm="1">
        <f t="array" aca="1" ref="T23" ca="1">ROUND(IF($M23="Y",VLOOKUP($N23,INDIRECT($N$2),T$5,0)*INDIRECT($M$3),VLOOKUP($N23,INDIRECT($N$2),T$5,0)),IF(LEFT($E23,1)="N",3,0))</f>
        <v>34.762</v>
      </c>
      <c r="U23" s="362" cm="1">
        <f t="array" aca="1" ref="U23" ca="1">ROUND(IF($M23="Y",VLOOKUP($N23,INDIRECT($N$2),U$5,0)*INDIRECT($M$3),VLOOKUP($N23,INDIRECT($N$2),U$5,0)),IF(LEFT($E23,1)="N",3,0))</f>
        <v>36.499000000000002</v>
      </c>
      <c r="V23" s="419"/>
      <c r="W23" s="363" t="str">
        <f t="shared" si="17"/>
        <v>Y</v>
      </c>
      <c r="X23" s="313" t="str">
        <f t="shared" si="14"/>
        <v>01290C</v>
      </c>
      <c r="Y23" s="364" t="str">
        <f t="shared" si="16"/>
        <v>107</v>
      </c>
      <c r="Z23" s="313" t="str">
        <f t="shared" si="15"/>
        <v xml:space="preserve">Bilingual Program Aide </v>
      </c>
      <c r="AA23" s="365">
        <f t="shared" ca="1" si="9"/>
        <v>30.026</v>
      </c>
      <c r="AB23" s="365">
        <f t="shared" ca="1" si="10"/>
        <v>31.53</v>
      </c>
      <c r="AC23" s="365">
        <f t="shared" ca="1" si="11"/>
        <v>33.103000000000002</v>
      </c>
      <c r="AD23" s="365">
        <f t="shared" ca="1" si="12"/>
        <v>34.762</v>
      </c>
      <c r="AE23" s="365">
        <f t="shared" ca="1" si="13"/>
        <v>36.499000000000002</v>
      </c>
    </row>
    <row r="24" spans="1:31">
      <c r="A24" s="357" t="s">
        <v>73</v>
      </c>
      <c r="B24" s="407" t="s">
        <v>74</v>
      </c>
      <c r="C24" s="357">
        <v>4</v>
      </c>
      <c r="D24" s="358">
        <v>151</v>
      </c>
      <c r="E24" s="357" t="s">
        <v>43</v>
      </c>
      <c r="F24" s="357">
        <v>218</v>
      </c>
      <c r="G24" s="360">
        <f t="shared" ca="1" si="0"/>
        <v>25.048999999999999</v>
      </c>
      <c r="H24" s="360">
        <f t="shared" ca="1" si="1"/>
        <v>26.303000000000001</v>
      </c>
      <c r="I24" s="360">
        <f t="shared" ca="1" si="2"/>
        <v>27.617000000000001</v>
      </c>
      <c r="J24" s="360">
        <f t="shared" ca="1" si="3"/>
        <v>28.997</v>
      </c>
      <c r="K24" s="360">
        <f t="shared" ca="1" si="4"/>
        <v>30.448</v>
      </c>
      <c r="L24" s="445"/>
      <c r="M24" s="293" t="s">
        <v>588</v>
      </c>
      <c r="N24" s="289" t="str">
        <f t="shared" si="5"/>
        <v>01447C</v>
      </c>
      <c r="O24" s="361">
        <f t="shared" si="6"/>
        <v>151</v>
      </c>
      <c r="P24" s="290" t="str">
        <f t="shared" si="7"/>
        <v>Building Services Specialist I</v>
      </c>
      <c r="Q24" s="362" cm="1">
        <f t="array" aca="1" ref="Q24" ca="1">ROUND(IF($M24="Y",VLOOKUP($N24,INDIRECT($N$2),Q$5,0)*INDIRECT($M$3),VLOOKUP($N24,INDIRECT($N$2),Q$5,0)),IF(LEFT($E24,1)="N",3,0))</f>
        <v>25.048999999999999</v>
      </c>
      <c r="R24" s="362" cm="1">
        <f t="array" aca="1" ref="R24" ca="1">ROUND(IF($M24="Y",VLOOKUP($N24,INDIRECT($N$2),R$5,0)*INDIRECT($M$3),VLOOKUP($N24,INDIRECT($N$2),R$5,0)),IF(LEFT($E24,1)="N",3,0))</f>
        <v>26.303000000000001</v>
      </c>
      <c r="S24" s="362" cm="1">
        <f t="array" aca="1" ref="S24" ca="1">ROUND(IF($M24="Y",VLOOKUP($N24,INDIRECT($N$2),S$5,0)*INDIRECT($M$3),VLOOKUP($N24,INDIRECT($N$2),S$5,0)),IF(LEFT($E24,1)="N",3,0))</f>
        <v>27.617000000000001</v>
      </c>
      <c r="T24" s="362" cm="1">
        <f t="array" aca="1" ref="T24" ca="1">ROUND(IF($M24="Y",VLOOKUP($N24,INDIRECT($N$2),T$5,0)*INDIRECT($M$3),VLOOKUP($N24,INDIRECT($N$2),T$5,0)),IF(LEFT($E24,1)="N",3,0))</f>
        <v>28.997</v>
      </c>
      <c r="U24" s="362" cm="1">
        <f t="array" aca="1" ref="U24" ca="1">ROUND(IF($M24="Y",VLOOKUP($N24,INDIRECT($N$2),U$5,0)*INDIRECT($M$3),VLOOKUP($N24,INDIRECT($N$2),U$5,0)),IF(LEFT($E24,1)="N",3,0))</f>
        <v>30.448</v>
      </c>
      <c r="V24" s="419"/>
      <c r="W24" s="363" t="str">
        <f t="shared" si="17"/>
        <v>Y</v>
      </c>
      <c r="X24" s="313" t="str">
        <f t="shared" si="14"/>
        <v>01447C</v>
      </c>
      <c r="Y24" s="364">
        <f t="shared" si="16"/>
        <v>151</v>
      </c>
      <c r="Z24" s="313" t="str">
        <f t="shared" si="15"/>
        <v>Building Services Specialist I</v>
      </c>
      <c r="AA24" s="365">
        <f t="shared" ca="1" si="9"/>
        <v>25.048999999999999</v>
      </c>
      <c r="AB24" s="365">
        <f t="shared" ca="1" si="10"/>
        <v>26.303000000000001</v>
      </c>
      <c r="AC24" s="365">
        <f t="shared" ca="1" si="11"/>
        <v>27.617000000000001</v>
      </c>
      <c r="AD24" s="365">
        <f t="shared" ca="1" si="12"/>
        <v>28.997</v>
      </c>
      <c r="AE24" s="365">
        <f t="shared" ca="1" si="13"/>
        <v>30.448</v>
      </c>
    </row>
    <row r="25" spans="1:31">
      <c r="A25" s="357" t="s">
        <v>75</v>
      </c>
      <c r="B25" s="407" t="s">
        <v>77</v>
      </c>
      <c r="C25" s="357">
        <v>5</v>
      </c>
      <c r="D25" s="358" t="s">
        <v>76</v>
      </c>
      <c r="E25" s="357" t="s">
        <v>43</v>
      </c>
      <c r="F25" s="357">
        <v>268</v>
      </c>
      <c r="G25" s="360">
        <f t="shared" ca="1" si="0"/>
        <v>28.8</v>
      </c>
      <c r="H25" s="360">
        <f t="shared" ca="1" si="1"/>
        <v>30.242000000000001</v>
      </c>
      <c r="I25" s="360">
        <f t="shared" ca="1" si="2"/>
        <v>31.751999999999999</v>
      </c>
      <c r="J25" s="360">
        <f t="shared" ca="1" si="3"/>
        <v>33.340000000000003</v>
      </c>
      <c r="K25" s="360">
        <f t="shared" ca="1" si="4"/>
        <v>35.008000000000003</v>
      </c>
      <c r="L25" s="445"/>
      <c r="M25" s="293" t="s">
        <v>588</v>
      </c>
      <c r="N25" s="289" t="str">
        <f t="shared" si="5"/>
        <v>01448C</v>
      </c>
      <c r="O25" s="361" t="str">
        <f t="shared" si="6"/>
        <v>060</v>
      </c>
      <c r="P25" s="290" t="str">
        <f t="shared" si="7"/>
        <v>Building Services Specialist II</v>
      </c>
      <c r="Q25" s="362" cm="1">
        <f t="array" aca="1" ref="Q25" ca="1">ROUND(IF($M25="Y",VLOOKUP($N25,INDIRECT($N$2),Q$5,0)*INDIRECT($M$3),VLOOKUP($N25,INDIRECT($N$2),Q$5,0)),IF(LEFT($E25,1)="N",3,0))</f>
        <v>28.8</v>
      </c>
      <c r="R25" s="362" cm="1">
        <f t="array" aca="1" ref="R25" ca="1">ROUND(IF($M25="Y",VLOOKUP($N25,INDIRECT($N$2),R$5,0)*INDIRECT($M$3),VLOOKUP($N25,INDIRECT($N$2),R$5,0)),IF(LEFT($E25,1)="N",3,0))</f>
        <v>30.242000000000001</v>
      </c>
      <c r="S25" s="362" cm="1">
        <f t="array" aca="1" ref="S25" ca="1">ROUND(IF($M25="Y",VLOOKUP($N25,INDIRECT($N$2),S$5,0)*INDIRECT($M$3),VLOOKUP($N25,INDIRECT($N$2),S$5,0)),IF(LEFT($E25,1)="N",3,0))</f>
        <v>31.751999999999999</v>
      </c>
      <c r="T25" s="362" cm="1">
        <f t="array" aca="1" ref="T25" ca="1">ROUND(IF($M25="Y",VLOOKUP($N25,INDIRECT($N$2),T$5,0)*INDIRECT($M$3),VLOOKUP($N25,INDIRECT($N$2),T$5,0)),IF(LEFT($E25,1)="N",3,0))</f>
        <v>33.340000000000003</v>
      </c>
      <c r="U25" s="362" cm="1">
        <f t="array" aca="1" ref="U25" ca="1">ROUND(IF($M25="Y",VLOOKUP($N25,INDIRECT($N$2),U$5,0)*INDIRECT($M$3),VLOOKUP($N25,INDIRECT($N$2),U$5,0)),IF(LEFT($E25,1)="N",3,0))</f>
        <v>35.008000000000003</v>
      </c>
      <c r="V25" s="419"/>
      <c r="W25" s="363" t="str">
        <f t="shared" si="17"/>
        <v>Y</v>
      </c>
      <c r="X25" s="313" t="str">
        <f t="shared" si="14"/>
        <v>01448C</v>
      </c>
      <c r="Y25" s="364" t="str">
        <f t="shared" si="16"/>
        <v>060</v>
      </c>
      <c r="Z25" s="313" t="str">
        <f t="shared" si="15"/>
        <v>Building Services Specialist II</v>
      </c>
      <c r="AA25" s="365">
        <f t="shared" ca="1" si="9"/>
        <v>28.8</v>
      </c>
      <c r="AB25" s="365">
        <f t="shared" ca="1" si="10"/>
        <v>30.242000000000001</v>
      </c>
      <c r="AC25" s="365">
        <f t="shared" ca="1" si="11"/>
        <v>31.751999999999999</v>
      </c>
      <c r="AD25" s="365">
        <f t="shared" ca="1" si="12"/>
        <v>33.340000000000003</v>
      </c>
      <c r="AE25" s="365">
        <f t="shared" ca="1" si="13"/>
        <v>35.008000000000003</v>
      </c>
    </row>
    <row r="26" spans="1:31">
      <c r="A26" s="368" t="s">
        <v>19</v>
      </c>
      <c r="B26" s="408" t="s">
        <v>22</v>
      </c>
      <c r="C26" s="368">
        <v>9</v>
      </c>
      <c r="D26" s="358" t="s">
        <v>577</v>
      </c>
      <c r="E26" s="368" t="s">
        <v>21</v>
      </c>
      <c r="F26" s="368">
        <v>435</v>
      </c>
      <c r="G26" s="360">
        <f t="shared" ca="1" si="0"/>
        <v>89053</v>
      </c>
      <c r="H26" s="360">
        <f t="shared" ca="1" si="1"/>
        <v>93507</v>
      </c>
      <c r="I26" s="360">
        <f t="shared" ca="1" si="2"/>
        <v>98182</v>
      </c>
      <c r="J26" s="360">
        <f t="shared" ca="1" si="3"/>
        <v>103094</v>
      </c>
      <c r="K26" s="360">
        <f t="shared" ca="1" si="4"/>
        <v>108246</v>
      </c>
      <c r="L26" s="445"/>
      <c r="M26" s="293" t="s">
        <v>588</v>
      </c>
      <c r="N26" s="289" t="str">
        <f t="shared" si="5"/>
        <v>01458C</v>
      </c>
      <c r="O26" s="361" t="str">
        <f t="shared" si="6"/>
        <v>129</v>
      </c>
      <c r="P26" s="290" t="str">
        <f t="shared" si="7"/>
        <v xml:space="preserve">Buyer </v>
      </c>
      <c r="Q26" s="362" cm="1">
        <f t="array" aca="1" ref="Q26" ca="1">ROUND(IF($M26="Y",VLOOKUP($N26,INDIRECT($N$2),Q$5,0)*INDIRECT($M$3),VLOOKUP($N26,INDIRECT($N$2),Q$5,0)),IF(LEFT($E26,1)="N",3,0))</f>
        <v>89053</v>
      </c>
      <c r="R26" s="362" cm="1">
        <f t="array" aca="1" ref="R26" ca="1">ROUND(IF($M26="Y",VLOOKUP($N26,INDIRECT($N$2),R$5,0)*INDIRECT($M$3),VLOOKUP($N26,INDIRECT($N$2),R$5,0)),IF(LEFT($E26,1)="N",3,0))</f>
        <v>93507</v>
      </c>
      <c r="S26" s="362" cm="1">
        <f t="array" aca="1" ref="S26" ca="1">ROUND(IF($M26="Y",VLOOKUP($N26,INDIRECT($N$2),S$5,0)*INDIRECT($M$3),VLOOKUP($N26,INDIRECT($N$2),S$5,0)),IF(LEFT($E26,1)="N",3,0))</f>
        <v>98182</v>
      </c>
      <c r="T26" s="362" cm="1">
        <f t="array" aca="1" ref="T26" ca="1">ROUND(IF($M26="Y",VLOOKUP($N26,INDIRECT($N$2),T$5,0)*INDIRECT($M$3),VLOOKUP($N26,INDIRECT($N$2),T$5,0)),IF(LEFT($E26,1)="N",3,0))</f>
        <v>103094</v>
      </c>
      <c r="U26" s="362" cm="1">
        <f t="array" aca="1" ref="U26" ca="1">ROUND(IF($M26="Y",VLOOKUP($N26,INDIRECT($N$2),U$5,0)*INDIRECT($M$3),VLOOKUP($N26,INDIRECT($N$2),U$5,0)),IF(LEFT($E26,1)="N",3,0))</f>
        <v>108246</v>
      </c>
      <c r="V26" s="419"/>
      <c r="W26" s="363" t="str">
        <f t="shared" si="17"/>
        <v>Y</v>
      </c>
      <c r="X26" s="313" t="str">
        <f t="shared" si="14"/>
        <v>01458C</v>
      </c>
      <c r="Y26" s="364" t="str">
        <f t="shared" si="16"/>
        <v>129</v>
      </c>
      <c r="Z26" s="313" t="str">
        <f t="shared" si="15"/>
        <v xml:space="preserve">Buyer </v>
      </c>
      <c r="AA26" s="365">
        <f t="shared" ca="1" si="9"/>
        <v>42.814</v>
      </c>
      <c r="AB26" s="365">
        <f t="shared" ca="1" si="10"/>
        <v>44.955999999999996</v>
      </c>
      <c r="AC26" s="365">
        <f t="shared" ca="1" si="11"/>
        <v>47.202999999999996</v>
      </c>
      <c r="AD26" s="365">
        <f t="shared" ca="1" si="12"/>
        <v>49.564999999999998</v>
      </c>
      <c r="AE26" s="365">
        <f t="shared" ca="1" si="13"/>
        <v>52.041999999999994</v>
      </c>
    </row>
    <row r="27" spans="1:31">
      <c r="A27" s="368" t="s">
        <v>715</v>
      </c>
      <c r="B27" s="408" t="s">
        <v>25</v>
      </c>
      <c r="C27" s="368">
        <v>8</v>
      </c>
      <c r="D27" s="358" t="s">
        <v>24</v>
      </c>
      <c r="E27" s="368" t="s">
        <v>43</v>
      </c>
      <c r="F27" s="368">
        <v>383</v>
      </c>
      <c r="G27" s="360">
        <f t="shared" ca="1" si="0"/>
        <v>39.066000000000003</v>
      </c>
      <c r="H27" s="360">
        <f t="shared" ca="1" si="1"/>
        <v>41.018999999999998</v>
      </c>
      <c r="I27" s="360">
        <f t="shared" ca="1" si="2"/>
        <v>43.07</v>
      </c>
      <c r="J27" s="360">
        <f t="shared" ca="1" si="3"/>
        <v>45.222000000000001</v>
      </c>
      <c r="K27" s="360">
        <f t="shared" ca="1" si="4"/>
        <v>47.482999999999997</v>
      </c>
      <c r="L27" s="445"/>
      <c r="M27" s="293" t="s">
        <v>588</v>
      </c>
      <c r="N27" s="289" t="str">
        <f t="shared" si="5"/>
        <v>53072C</v>
      </c>
      <c r="O27" s="361" t="str">
        <f t="shared" si="6"/>
        <v>097</v>
      </c>
      <c r="P27" s="290" t="str">
        <f t="shared" si="7"/>
        <v xml:space="preserve">Case Investigator </v>
      </c>
      <c r="Q27" s="362" cm="1">
        <f t="array" aca="1" ref="Q27" ca="1">ROUND(IF($M27="Y",VLOOKUP($N27,INDIRECT($N$2),Q$5,0)*INDIRECT($M$3),VLOOKUP($N27,INDIRECT($N$2),Q$5,0)),IF(LEFT($E27,1)="N",3,0))</f>
        <v>39.066000000000003</v>
      </c>
      <c r="R27" s="362" cm="1">
        <f t="array" aca="1" ref="R27" ca="1">ROUND(IF($M27="Y",VLOOKUP($N27,INDIRECT($N$2),R$5,0)*INDIRECT($M$3),VLOOKUP($N27,INDIRECT($N$2),R$5,0)),IF(LEFT($E27,1)="N",3,0))</f>
        <v>41.018999999999998</v>
      </c>
      <c r="S27" s="362" cm="1">
        <f t="array" aca="1" ref="S27" ca="1">ROUND(IF($M27="Y",VLOOKUP($N27,INDIRECT($N$2),S$5,0)*INDIRECT($M$3),VLOOKUP($N27,INDIRECT($N$2),S$5,0)),IF(LEFT($E27,1)="N",3,0))</f>
        <v>43.07</v>
      </c>
      <c r="T27" s="362" cm="1">
        <f t="array" aca="1" ref="T27" ca="1">ROUND(IF($M27="Y",VLOOKUP($N27,INDIRECT($N$2),T$5,0)*INDIRECT($M$3),VLOOKUP($N27,INDIRECT($N$2),T$5,0)),IF(LEFT($E27,1)="N",3,0))</f>
        <v>45.222000000000001</v>
      </c>
      <c r="U27" s="362" cm="1">
        <f t="array" aca="1" ref="U27" ca="1">ROUND(IF($M27="Y",VLOOKUP($N27,INDIRECT($N$2),U$5,0)*INDIRECT($M$3),VLOOKUP($N27,INDIRECT($N$2),U$5,0)),IF(LEFT($E27,1)="N",3,0))</f>
        <v>47.482999999999997</v>
      </c>
      <c r="V27" s="419"/>
      <c r="W27" s="363" t="str">
        <f t="shared" si="17"/>
        <v>Y</v>
      </c>
      <c r="X27" s="313" t="str">
        <f t="shared" si="14"/>
        <v>53072C</v>
      </c>
      <c r="Y27" s="364" t="str">
        <f t="shared" si="16"/>
        <v>097</v>
      </c>
      <c r="Z27" s="313" t="str">
        <f t="shared" si="15"/>
        <v xml:space="preserve">Case Investigator </v>
      </c>
      <c r="AA27" s="365">
        <f t="shared" ca="1" si="9"/>
        <v>39.066000000000003</v>
      </c>
      <c r="AB27" s="365">
        <f t="shared" ca="1" si="10"/>
        <v>41.018999999999998</v>
      </c>
      <c r="AC27" s="365">
        <f t="shared" ca="1" si="11"/>
        <v>43.07</v>
      </c>
      <c r="AD27" s="365">
        <f t="shared" ca="1" si="12"/>
        <v>45.222000000000001</v>
      </c>
      <c r="AE27" s="365">
        <f t="shared" ca="1" si="13"/>
        <v>47.482999999999997</v>
      </c>
    </row>
    <row r="28" spans="1:31">
      <c r="A28" s="368" t="s">
        <v>833</v>
      </c>
      <c r="B28" s="408" t="s">
        <v>832</v>
      </c>
      <c r="C28" s="368">
        <v>8</v>
      </c>
      <c r="D28" s="358" t="s">
        <v>24</v>
      </c>
      <c r="E28" s="368" t="s">
        <v>43</v>
      </c>
      <c r="F28" s="368">
        <v>383</v>
      </c>
      <c r="G28" s="360">
        <f t="shared" ref="G28" ca="1" si="18">Q28</f>
        <v>39.066000000000003</v>
      </c>
      <c r="H28" s="360">
        <f t="shared" ref="H28" ca="1" si="19">R28</f>
        <v>41.018999999999998</v>
      </c>
      <c r="I28" s="360">
        <f t="shared" ref="I28" ca="1" si="20">S28</f>
        <v>43.07</v>
      </c>
      <c r="J28" s="360">
        <f t="shared" ref="J28" ca="1" si="21">T28</f>
        <v>45.222000000000001</v>
      </c>
      <c r="K28" s="360">
        <f t="shared" ref="K28" ca="1" si="22">U28</f>
        <v>47.482999999999997</v>
      </c>
      <c r="L28" s="445"/>
      <c r="M28" s="293" t="s">
        <v>588</v>
      </c>
      <c r="N28" s="289" t="str">
        <f t="shared" ref="N28" si="23">A28</f>
        <v>53121C</v>
      </c>
      <c r="O28" s="361" t="str">
        <f t="shared" ref="O28" si="24">D28</f>
        <v>097</v>
      </c>
      <c r="P28" s="290" t="str">
        <f t="shared" ref="P28" si="25">B28</f>
        <v>Case Investigator I - Civil Rights</v>
      </c>
      <c r="Q28" s="362" cm="1">
        <f t="array" aca="1" ref="Q28" ca="1">ROUND(IF($M28="Y",VLOOKUP($N28,INDIRECT($N$2),Q$5,0)*INDIRECT($M$3),VLOOKUP($N28,INDIRECT($N$2),Q$5,0)),IF(LEFT($E28,1)="N",3,0))</f>
        <v>39.066000000000003</v>
      </c>
      <c r="R28" s="362" cm="1">
        <f t="array" aca="1" ref="R28" ca="1">ROUND(IF($M28="Y",VLOOKUP($N28,INDIRECT($N$2),R$5,0)*INDIRECT($M$3),VLOOKUP($N28,INDIRECT($N$2),R$5,0)),IF(LEFT($E28,1)="N",3,0))</f>
        <v>41.018999999999998</v>
      </c>
      <c r="S28" s="362" cm="1">
        <f t="array" aca="1" ref="S28" ca="1">ROUND(IF($M28="Y",VLOOKUP($N28,INDIRECT($N$2),S$5,0)*INDIRECT($M$3),VLOOKUP($N28,INDIRECT($N$2),S$5,0)),IF(LEFT($E28,1)="N",3,0))</f>
        <v>43.07</v>
      </c>
      <c r="T28" s="362" cm="1">
        <f t="array" aca="1" ref="T28" ca="1">ROUND(IF($M28="Y",VLOOKUP($N28,INDIRECT($N$2),T$5,0)*INDIRECT($M$3),VLOOKUP($N28,INDIRECT($N$2),T$5,0)),IF(LEFT($E28,1)="N",3,0))</f>
        <v>45.222000000000001</v>
      </c>
      <c r="U28" s="362" cm="1">
        <f t="array" aca="1" ref="U28" ca="1">ROUND(IF($M28="Y",VLOOKUP($N28,INDIRECT($N$2),U$5,0)*INDIRECT($M$3),VLOOKUP($N28,INDIRECT($N$2),U$5,0)),IF(LEFT($E28,1)="N",3,0))</f>
        <v>47.482999999999997</v>
      </c>
      <c r="V28" s="419"/>
      <c r="W28" s="363" t="str">
        <f t="shared" ref="W28" si="26">M28</f>
        <v>Y</v>
      </c>
      <c r="X28" s="313" t="str">
        <f t="shared" ref="X28" si="27">N28</f>
        <v>53121C</v>
      </c>
      <c r="Y28" s="364" t="str">
        <f t="shared" ref="Y28" si="28">O28</f>
        <v>097</v>
      </c>
      <c r="Z28" s="313" t="str">
        <f t="shared" ref="Z28" si="29">P28</f>
        <v>Case Investigator I - Civil Rights</v>
      </c>
      <c r="AA28" s="365">
        <f t="shared" ref="AA28" ca="1" si="30">IF(LEFT($E28,1)="N",Q28,ROUNDUP(Q28/2080,3))</f>
        <v>39.066000000000003</v>
      </c>
      <c r="AB28" s="365">
        <f t="shared" ref="AB28" ca="1" si="31">IF(LEFT($E28,1)="N",R28,ROUNDUP(R28/2080,3))</f>
        <v>41.018999999999998</v>
      </c>
      <c r="AC28" s="365">
        <f t="shared" ref="AC28" ca="1" si="32">IF(LEFT($E28,1)="N",S28,ROUNDUP(S28/2080,3))</f>
        <v>43.07</v>
      </c>
      <c r="AD28" s="365">
        <f t="shared" ref="AD28" ca="1" si="33">IF(LEFT($E28,1)="N",T28,ROUNDUP(T28/2080,3))</f>
        <v>45.222000000000001</v>
      </c>
      <c r="AE28" s="365">
        <f t="shared" ref="AE28" ca="1" si="34">IF(LEFT($E28,1)="N",U28,ROUNDUP(U28/2080,3))</f>
        <v>47.482999999999997</v>
      </c>
    </row>
    <row r="29" spans="1:31">
      <c r="A29" s="368" t="s">
        <v>729</v>
      </c>
      <c r="B29" s="408" t="s">
        <v>731</v>
      </c>
      <c r="C29" s="368">
        <v>9</v>
      </c>
      <c r="D29" s="358" t="s">
        <v>730</v>
      </c>
      <c r="E29" s="368" t="s">
        <v>43</v>
      </c>
      <c r="F29" s="368">
        <v>425</v>
      </c>
      <c r="G29" s="360">
        <f t="shared" ca="1" si="0"/>
        <v>42.39</v>
      </c>
      <c r="H29" s="360">
        <f t="shared" ca="1" si="1"/>
        <v>44.511000000000003</v>
      </c>
      <c r="I29" s="360">
        <f t="shared" ca="1" si="2"/>
        <v>46.735999999999997</v>
      </c>
      <c r="J29" s="360">
        <f t="shared" ca="1" si="3"/>
        <v>49.073</v>
      </c>
      <c r="K29" s="360">
        <f t="shared" ca="1" si="4"/>
        <v>51.527999999999999</v>
      </c>
      <c r="L29" s="445"/>
      <c r="M29" s="293" t="s">
        <v>588</v>
      </c>
      <c r="N29" s="289" t="str">
        <f t="shared" si="5"/>
        <v>53095C</v>
      </c>
      <c r="O29" s="361" t="str">
        <f t="shared" si="6"/>
        <v>170</v>
      </c>
      <c r="P29" s="290" t="str">
        <f t="shared" si="7"/>
        <v>Case Investigator II - Civil Rights</v>
      </c>
      <c r="Q29" s="362" cm="1">
        <f t="array" aca="1" ref="Q29" ca="1">ROUND(IF($M29="Y",VLOOKUP($N29,INDIRECT($N$2),Q$5,0)*INDIRECT($M$3),VLOOKUP($N29,INDIRECT($N$2),Q$5,0)),IF(LEFT($E29,1)="N",3,0))</f>
        <v>42.39</v>
      </c>
      <c r="R29" s="362" cm="1">
        <f t="array" aca="1" ref="R29" ca="1">ROUND(IF($M29="Y",VLOOKUP($N29,INDIRECT($N$2),R$5,0)*INDIRECT($M$3),VLOOKUP($N29,INDIRECT($N$2),R$5,0)),IF(LEFT($E29,1)="N",3,0))</f>
        <v>44.511000000000003</v>
      </c>
      <c r="S29" s="362" cm="1">
        <f t="array" aca="1" ref="S29" ca="1">ROUND(IF($M29="Y",VLOOKUP($N29,INDIRECT($N$2),S$5,0)*INDIRECT($M$3),VLOOKUP($N29,INDIRECT($N$2),S$5,0)),IF(LEFT($E29,1)="N",3,0))</f>
        <v>46.735999999999997</v>
      </c>
      <c r="T29" s="362" cm="1">
        <f t="array" aca="1" ref="T29" ca="1">ROUND(IF($M29="Y",VLOOKUP($N29,INDIRECT($N$2),T$5,0)*INDIRECT($M$3),VLOOKUP($N29,INDIRECT($N$2),T$5,0)),IF(LEFT($E29,1)="N",3,0))</f>
        <v>49.073</v>
      </c>
      <c r="U29" s="362" cm="1">
        <f t="array" aca="1" ref="U29" ca="1">ROUND(IF($M29="Y",VLOOKUP($N29,INDIRECT($N$2),U$5,0)*INDIRECT($M$3),VLOOKUP($N29,INDIRECT($N$2),U$5,0)),IF(LEFT($E29,1)="N",3,0))</f>
        <v>51.527999999999999</v>
      </c>
      <c r="V29" s="419"/>
      <c r="W29" s="363" t="str">
        <f t="shared" si="17"/>
        <v>Y</v>
      </c>
      <c r="X29" s="313" t="str">
        <f t="shared" si="14"/>
        <v>53095C</v>
      </c>
      <c r="Y29" s="364" t="str">
        <f t="shared" si="16"/>
        <v>170</v>
      </c>
      <c r="Z29" s="313" t="str">
        <f t="shared" si="15"/>
        <v>Case Investigator II - Civil Rights</v>
      </c>
      <c r="AA29" s="365">
        <f t="shared" ca="1" si="9"/>
        <v>42.39</v>
      </c>
      <c r="AB29" s="365">
        <f t="shared" ca="1" si="10"/>
        <v>44.511000000000003</v>
      </c>
      <c r="AC29" s="365">
        <f t="shared" ca="1" si="11"/>
        <v>46.735999999999997</v>
      </c>
      <c r="AD29" s="365">
        <f t="shared" ca="1" si="12"/>
        <v>49.073</v>
      </c>
      <c r="AE29" s="365">
        <f t="shared" ca="1" si="13"/>
        <v>51.527999999999999</v>
      </c>
    </row>
    <row r="30" spans="1:31">
      <c r="A30" s="368" t="s">
        <v>817</v>
      </c>
      <c r="B30" s="408" t="s">
        <v>818</v>
      </c>
      <c r="C30" s="368">
        <v>8</v>
      </c>
      <c r="D30" s="358" t="s">
        <v>747</v>
      </c>
      <c r="E30" s="368" t="s">
        <v>43</v>
      </c>
      <c r="F30" s="368">
        <v>393</v>
      </c>
      <c r="G30" s="360">
        <f t="shared" ca="1" si="0"/>
        <v>39.86</v>
      </c>
      <c r="H30" s="360">
        <f t="shared" ca="1" si="1"/>
        <v>41.853999999999999</v>
      </c>
      <c r="I30" s="360">
        <f t="shared" ca="1" si="2"/>
        <v>43.947000000000003</v>
      </c>
      <c r="J30" s="360">
        <f t="shared" ca="1" si="3"/>
        <v>46.146999999999998</v>
      </c>
      <c r="K30" s="360">
        <f t="shared" ca="1" si="4"/>
        <v>48.453000000000003</v>
      </c>
      <c r="L30" s="437"/>
      <c r="M30" s="293" t="s">
        <v>588</v>
      </c>
      <c r="N30" s="289" t="str">
        <f t="shared" si="5"/>
        <v>59515C</v>
      </c>
      <c r="O30" s="361" t="str">
        <f t="shared" si="6"/>
        <v>208</v>
      </c>
      <c r="P30" s="290" t="str">
        <f t="shared" si="7"/>
        <v>Civilian Training Instructor</v>
      </c>
      <c r="Q30" s="362" cm="1">
        <f t="array" aca="1" ref="Q30" ca="1">ROUND(IF($M30="Y",VLOOKUP($N30,INDIRECT($N$2),Q$5,0)*INDIRECT($M$3),VLOOKUP($N30,INDIRECT($N$2),Q$5,0)),IF(LEFT($E30,1)="N",3,0))</f>
        <v>39.86</v>
      </c>
      <c r="R30" s="362" cm="1">
        <f t="array" aca="1" ref="R30" ca="1">ROUND(IF($M30="Y",VLOOKUP($N30,INDIRECT($N$2),R$5,0)*INDIRECT($M$3),VLOOKUP($N30,INDIRECT($N$2),R$5,0)),IF(LEFT($E30,1)="N",3,0))</f>
        <v>41.853999999999999</v>
      </c>
      <c r="S30" s="362" cm="1">
        <f t="array" aca="1" ref="S30" ca="1">ROUND(IF($M30="Y",VLOOKUP($N30,INDIRECT($N$2),S$5,0)*INDIRECT($M$3),VLOOKUP($N30,INDIRECT($N$2),S$5,0)),IF(LEFT($E30,1)="N",3,0))</f>
        <v>43.947000000000003</v>
      </c>
      <c r="T30" s="362" cm="1">
        <f t="array" aca="1" ref="T30" ca="1">ROUND(IF($M30="Y",VLOOKUP($N30,INDIRECT($N$2),T$5,0)*INDIRECT($M$3),VLOOKUP($N30,INDIRECT($N$2),T$5,0)),IF(LEFT($E30,1)="N",3,0))</f>
        <v>46.146999999999998</v>
      </c>
      <c r="U30" s="362" cm="1">
        <f t="array" aca="1" ref="U30" ca="1">ROUND(IF($M30="Y",VLOOKUP($N30,INDIRECT($N$2),U$5,0)*INDIRECT($M$3),VLOOKUP($N30,INDIRECT($N$2),U$5,0)),IF(LEFT($E30,1)="N",3,0))</f>
        <v>48.453000000000003</v>
      </c>
      <c r="V30" s="398"/>
      <c r="W30" s="363" t="str">
        <f t="shared" si="17"/>
        <v>Y</v>
      </c>
      <c r="X30" s="313" t="str">
        <f t="shared" si="14"/>
        <v>59515C</v>
      </c>
      <c r="Y30" s="364" t="str">
        <f t="shared" si="16"/>
        <v>208</v>
      </c>
      <c r="Z30" s="313" t="str">
        <f t="shared" si="15"/>
        <v>Civilian Training Instructor</v>
      </c>
      <c r="AA30" s="365">
        <f t="shared" ca="1" si="9"/>
        <v>39.86</v>
      </c>
      <c r="AB30" s="365">
        <f t="shared" ca="1" si="10"/>
        <v>41.853999999999999</v>
      </c>
      <c r="AC30" s="365">
        <f t="shared" ca="1" si="11"/>
        <v>43.947000000000003</v>
      </c>
      <c r="AD30" s="365">
        <f t="shared" ca="1" si="12"/>
        <v>46.146999999999998</v>
      </c>
      <c r="AE30" s="365">
        <f t="shared" ca="1" si="13"/>
        <v>48.453000000000003</v>
      </c>
    </row>
    <row r="31" spans="1:31">
      <c r="A31" s="357" t="s">
        <v>81</v>
      </c>
      <c r="B31" s="407" t="s">
        <v>83</v>
      </c>
      <c r="C31" s="357">
        <v>6</v>
      </c>
      <c r="D31" s="358" t="s">
        <v>82</v>
      </c>
      <c r="E31" s="357" t="s">
        <v>43</v>
      </c>
      <c r="F31" s="357">
        <v>273</v>
      </c>
      <c r="G31" s="360">
        <f t="shared" ca="1" si="0"/>
        <v>30.026</v>
      </c>
      <c r="H31" s="360">
        <f t="shared" ca="1" si="1"/>
        <v>31.53</v>
      </c>
      <c r="I31" s="360">
        <f t="shared" ca="1" si="2"/>
        <v>33.103000000000002</v>
      </c>
      <c r="J31" s="360">
        <f t="shared" ca="1" si="3"/>
        <v>34.762</v>
      </c>
      <c r="K31" s="360">
        <f t="shared" ca="1" si="4"/>
        <v>36.499000000000002</v>
      </c>
      <c r="L31" s="445"/>
      <c r="M31" s="293" t="s">
        <v>588</v>
      </c>
      <c r="N31" s="289" t="str">
        <f t="shared" si="5"/>
        <v>11020C</v>
      </c>
      <c r="O31" s="361" t="str">
        <f t="shared" si="6"/>
        <v>063</v>
      </c>
      <c r="P31" s="290" t="str">
        <f t="shared" si="7"/>
        <v xml:space="preserve">Claims Specialist </v>
      </c>
      <c r="Q31" s="362" cm="1">
        <f t="array" aca="1" ref="Q31" ca="1">ROUND(IF($M31="Y",VLOOKUP($N31,INDIRECT($N$2),Q$5,0)*INDIRECT($M$3),VLOOKUP($N31,INDIRECT($N$2),Q$5,0)),IF(LEFT($E31,1)="N",3,0))</f>
        <v>30.026</v>
      </c>
      <c r="R31" s="362" cm="1">
        <f t="array" aca="1" ref="R31" ca="1">ROUND(IF($M31="Y",VLOOKUP($N31,INDIRECT($N$2),R$5,0)*INDIRECT($M$3),VLOOKUP($N31,INDIRECT($N$2),R$5,0)),IF(LEFT($E31,1)="N",3,0))</f>
        <v>31.53</v>
      </c>
      <c r="S31" s="362" cm="1">
        <f t="array" aca="1" ref="S31" ca="1">ROUND(IF($M31="Y",VLOOKUP($N31,INDIRECT($N$2),S$5,0)*INDIRECT($M$3),VLOOKUP($N31,INDIRECT($N$2),S$5,0)),IF(LEFT($E31,1)="N",3,0))</f>
        <v>33.103000000000002</v>
      </c>
      <c r="T31" s="362" cm="1">
        <f t="array" aca="1" ref="T31" ca="1">ROUND(IF($M31="Y",VLOOKUP($N31,INDIRECT($N$2),T$5,0)*INDIRECT($M$3),VLOOKUP($N31,INDIRECT($N$2),T$5,0)),IF(LEFT($E31,1)="N",3,0))</f>
        <v>34.762</v>
      </c>
      <c r="U31" s="362" cm="1">
        <f t="array" aca="1" ref="U31" ca="1">ROUND(IF($M31="Y",VLOOKUP($N31,INDIRECT($N$2),U$5,0)*INDIRECT($M$3),VLOOKUP($N31,INDIRECT($N$2),U$5,0)),IF(LEFT($E31,1)="N",3,0))</f>
        <v>36.499000000000002</v>
      </c>
      <c r="V31" s="419"/>
      <c r="W31" s="363" t="str">
        <f t="shared" si="17"/>
        <v>Y</v>
      </c>
      <c r="X31" s="313" t="str">
        <f t="shared" si="14"/>
        <v>11020C</v>
      </c>
      <c r="Y31" s="364" t="str">
        <f t="shared" si="16"/>
        <v>063</v>
      </c>
      <c r="Z31" s="313" t="str">
        <f t="shared" si="15"/>
        <v xml:space="preserve">Claims Specialist </v>
      </c>
      <c r="AA31" s="365">
        <f t="shared" ca="1" si="9"/>
        <v>30.026</v>
      </c>
      <c r="AB31" s="365">
        <f t="shared" ca="1" si="10"/>
        <v>31.53</v>
      </c>
      <c r="AC31" s="365">
        <f t="shared" ca="1" si="11"/>
        <v>33.103000000000002</v>
      </c>
      <c r="AD31" s="365">
        <f t="shared" ca="1" si="12"/>
        <v>34.762</v>
      </c>
      <c r="AE31" s="365">
        <f t="shared" ca="1" si="13"/>
        <v>36.499000000000002</v>
      </c>
    </row>
    <row r="32" spans="1:31">
      <c r="A32" s="357" t="s">
        <v>84</v>
      </c>
      <c r="B32" s="454" t="s">
        <v>85</v>
      </c>
      <c r="C32" s="357">
        <v>6</v>
      </c>
      <c r="D32" s="358" t="s">
        <v>113</v>
      </c>
      <c r="E32" s="357" t="s">
        <v>43</v>
      </c>
      <c r="F32" s="357">
        <v>311</v>
      </c>
      <c r="G32" s="360">
        <f t="shared" ca="1" si="0"/>
        <v>32.484000000000002</v>
      </c>
      <c r="H32" s="360">
        <f t="shared" ca="1" si="1"/>
        <v>34.11</v>
      </c>
      <c r="I32" s="360">
        <f t="shared" ca="1" si="2"/>
        <v>35.816000000000003</v>
      </c>
      <c r="J32" s="360">
        <f t="shared" ca="1" si="3"/>
        <v>37.606999999999999</v>
      </c>
      <c r="K32" s="360">
        <f t="shared" ca="1" si="4"/>
        <v>39.485999999999997</v>
      </c>
      <c r="L32" s="445"/>
      <c r="M32" s="293" t="s">
        <v>588</v>
      </c>
      <c r="N32" s="289" t="str">
        <f t="shared" si="5"/>
        <v>02236C</v>
      </c>
      <c r="O32" s="361" t="s">
        <v>113</v>
      </c>
      <c r="P32" s="290" t="str">
        <f t="shared" si="7"/>
        <v>Code Compliance Specialist - Traffic</v>
      </c>
      <c r="Q32" s="362" cm="1">
        <f t="array" aca="1" ref="Q32" ca="1">ROUND(IF($M32="Y",VLOOKUP($N32,INDIRECT($N$2),Q$5,0)*INDIRECT($M$3),VLOOKUP($N32,INDIRECT($N$2),Q$5,0)),IF(LEFT($E32,1)="N",3,0))</f>
        <v>32.484000000000002</v>
      </c>
      <c r="R32" s="362" cm="1">
        <f t="array" aca="1" ref="R32" ca="1">ROUND(IF($M32="Y",VLOOKUP($N32,INDIRECT($N$2),R$5,0)*INDIRECT($M$3),VLOOKUP($N32,INDIRECT($N$2),R$5,0)),IF(LEFT($E32,1)="N",3,0))</f>
        <v>34.11</v>
      </c>
      <c r="S32" s="362" cm="1">
        <f t="array" aca="1" ref="S32" ca="1">ROUND(IF($M32="Y",VLOOKUP($N32,INDIRECT($N$2),S$5,0)*INDIRECT($M$3),VLOOKUP($N32,INDIRECT($N$2),S$5,0)),IF(LEFT($E32,1)="N",3,0))</f>
        <v>35.816000000000003</v>
      </c>
      <c r="T32" s="362" cm="1">
        <f t="array" aca="1" ref="T32" ca="1">ROUND(IF($M32="Y",VLOOKUP($N32,INDIRECT($N$2),T$5,0)*INDIRECT($M$3),VLOOKUP($N32,INDIRECT($N$2),T$5,0)),IF(LEFT($E32,1)="N",3,0))</f>
        <v>37.606999999999999</v>
      </c>
      <c r="U32" s="362" cm="1">
        <f t="array" aca="1" ref="U32" ca="1">ROUND(IF($M32="Y",VLOOKUP($N32,INDIRECT($N$2),U$5,0)*INDIRECT($M$3),VLOOKUP($N32,INDIRECT($N$2),U$5,0)),IF(LEFT($E32,1)="N",3,0))</f>
        <v>39.485999999999997</v>
      </c>
      <c r="V32" s="419"/>
      <c r="W32" s="363" t="str">
        <f t="shared" si="17"/>
        <v>Y</v>
      </c>
      <c r="X32" s="313" t="str">
        <f t="shared" si="14"/>
        <v>02236C</v>
      </c>
      <c r="Y32" s="364" t="str">
        <f t="shared" si="16"/>
        <v>140</v>
      </c>
      <c r="Z32" s="313" t="str">
        <f t="shared" si="15"/>
        <v>Code Compliance Specialist - Traffic</v>
      </c>
      <c r="AA32" s="365">
        <f t="shared" ca="1" si="9"/>
        <v>32.484000000000002</v>
      </c>
      <c r="AB32" s="365">
        <f t="shared" ca="1" si="10"/>
        <v>34.11</v>
      </c>
      <c r="AC32" s="365">
        <f t="shared" ca="1" si="11"/>
        <v>35.816000000000003</v>
      </c>
      <c r="AD32" s="365">
        <f t="shared" ca="1" si="12"/>
        <v>37.606999999999999</v>
      </c>
      <c r="AE32" s="365">
        <f t="shared" ca="1" si="13"/>
        <v>39.485999999999997</v>
      </c>
    </row>
    <row r="33" spans="1:31">
      <c r="A33" s="357" t="s">
        <v>86</v>
      </c>
      <c r="B33" s="407" t="s">
        <v>88</v>
      </c>
      <c r="C33" s="357">
        <v>6</v>
      </c>
      <c r="D33" s="358" t="s">
        <v>87</v>
      </c>
      <c r="E33" s="357" t="s">
        <v>43</v>
      </c>
      <c r="F33" s="357">
        <v>308</v>
      </c>
      <c r="G33" s="360">
        <f t="shared" ca="1" si="0"/>
        <v>32.484000000000002</v>
      </c>
      <c r="H33" s="360">
        <f t="shared" ca="1" si="1"/>
        <v>34.11</v>
      </c>
      <c r="I33" s="360">
        <f t="shared" ca="1" si="2"/>
        <v>35.816000000000003</v>
      </c>
      <c r="J33" s="360">
        <f t="shared" ca="1" si="3"/>
        <v>37.606999999999999</v>
      </c>
      <c r="K33" s="360">
        <f t="shared" ca="1" si="4"/>
        <v>39.485999999999997</v>
      </c>
      <c r="L33" s="445"/>
      <c r="M33" s="293" t="s">
        <v>588</v>
      </c>
      <c r="N33" s="289" t="str">
        <f t="shared" si="5"/>
        <v>02260C</v>
      </c>
      <c r="O33" s="361" t="str">
        <f t="shared" ref="O33:O63" si="35">D33</f>
        <v>143</v>
      </c>
      <c r="P33" s="290" t="str">
        <f t="shared" si="7"/>
        <v xml:space="preserve">Committee Clerk </v>
      </c>
      <c r="Q33" s="362" cm="1">
        <f t="array" aca="1" ref="Q33" ca="1">ROUND(IF($M33="Y",VLOOKUP($N33,INDIRECT($N$2),Q$5,0)*INDIRECT($M$3),VLOOKUP($N33,INDIRECT($N$2),Q$5,0)),IF(LEFT($E33,1)="N",3,0))</f>
        <v>32.484000000000002</v>
      </c>
      <c r="R33" s="362" cm="1">
        <f t="array" aca="1" ref="R33" ca="1">ROUND(IF($M33="Y",VLOOKUP($N33,INDIRECT($N$2),R$5,0)*INDIRECT($M$3),VLOOKUP($N33,INDIRECT($N$2),R$5,0)),IF(LEFT($E33,1)="N",3,0))</f>
        <v>34.11</v>
      </c>
      <c r="S33" s="362" cm="1">
        <f t="array" aca="1" ref="S33" ca="1">ROUND(IF($M33="Y",VLOOKUP($N33,INDIRECT($N$2),S$5,0)*INDIRECT($M$3),VLOOKUP($N33,INDIRECT($N$2),S$5,0)),IF(LEFT($E33,1)="N",3,0))</f>
        <v>35.816000000000003</v>
      </c>
      <c r="T33" s="362" cm="1">
        <f t="array" aca="1" ref="T33" ca="1">ROUND(IF($M33="Y",VLOOKUP($N33,INDIRECT($N$2),T$5,0)*INDIRECT($M$3),VLOOKUP($N33,INDIRECT($N$2),T$5,0)),IF(LEFT($E33,1)="N",3,0))</f>
        <v>37.606999999999999</v>
      </c>
      <c r="U33" s="362" cm="1">
        <f t="array" aca="1" ref="U33" ca="1">ROUND(IF($M33="Y",VLOOKUP($N33,INDIRECT($N$2),U$5,0)*INDIRECT($M$3),VLOOKUP($N33,INDIRECT($N$2),U$5,0)),IF(LEFT($E33,1)="N",3,0))</f>
        <v>39.485999999999997</v>
      </c>
      <c r="V33" s="419"/>
      <c r="W33" s="363" t="str">
        <f t="shared" si="17"/>
        <v>Y</v>
      </c>
      <c r="X33" s="313" t="str">
        <f t="shared" si="14"/>
        <v>02260C</v>
      </c>
      <c r="Y33" s="364" t="str">
        <f t="shared" si="16"/>
        <v>143</v>
      </c>
      <c r="Z33" s="313" t="str">
        <f t="shared" si="15"/>
        <v xml:space="preserve">Committee Clerk </v>
      </c>
      <c r="AA33" s="365">
        <f t="shared" ca="1" si="9"/>
        <v>32.484000000000002</v>
      </c>
      <c r="AB33" s="365">
        <f t="shared" ca="1" si="10"/>
        <v>34.11</v>
      </c>
      <c r="AC33" s="365">
        <f t="shared" ca="1" si="11"/>
        <v>35.816000000000003</v>
      </c>
      <c r="AD33" s="365">
        <f t="shared" ca="1" si="12"/>
        <v>37.606999999999999</v>
      </c>
      <c r="AE33" s="365">
        <f t="shared" ca="1" si="13"/>
        <v>39.485999999999997</v>
      </c>
    </row>
    <row r="34" spans="1:31">
      <c r="A34" s="357" t="s">
        <v>573</v>
      </c>
      <c r="B34" s="407" t="s">
        <v>575</v>
      </c>
      <c r="C34" s="357">
        <v>7</v>
      </c>
      <c r="D34" s="358" t="s">
        <v>574</v>
      </c>
      <c r="E34" s="357" t="s">
        <v>43</v>
      </c>
      <c r="F34" s="357">
        <v>348</v>
      </c>
      <c r="G34" s="360">
        <f t="shared" ca="1" si="0"/>
        <v>36.218000000000004</v>
      </c>
      <c r="H34" s="360">
        <f t="shared" ca="1" si="1"/>
        <v>38.026000000000003</v>
      </c>
      <c r="I34" s="360">
        <f t="shared" ca="1" si="2"/>
        <v>39.927999999999997</v>
      </c>
      <c r="J34" s="360">
        <f t="shared" ca="1" si="3"/>
        <v>41.923999999999999</v>
      </c>
      <c r="K34" s="360">
        <f t="shared" ca="1" si="4"/>
        <v>44.021000000000001</v>
      </c>
      <c r="L34" s="445"/>
      <c r="M34" s="293" t="s">
        <v>588</v>
      </c>
      <c r="N34" s="289" t="str">
        <f t="shared" si="5"/>
        <v>53022C</v>
      </c>
      <c r="O34" s="361" t="str">
        <f t="shared" si="35"/>
        <v>126</v>
      </c>
      <c r="P34" s="290" t="str">
        <f t="shared" si="7"/>
        <v>Community Partnership Liaison</v>
      </c>
      <c r="Q34" s="362" cm="1">
        <f t="array" aca="1" ref="Q34" ca="1">ROUND(IF($M34="Y",VLOOKUP($N34,INDIRECT($N$2),Q$5,0)*INDIRECT($M$3),VLOOKUP($N34,INDIRECT($N$2),Q$5,0)),IF(LEFT($E34,1)="N",3,0))</f>
        <v>36.218000000000004</v>
      </c>
      <c r="R34" s="362" cm="1">
        <f t="array" aca="1" ref="R34" ca="1">ROUND(IF($M34="Y",VLOOKUP($N34,INDIRECT($N$2),R$5,0)*INDIRECT($M$3),VLOOKUP($N34,INDIRECT($N$2),R$5,0)),IF(LEFT($E34,1)="N",3,0))</f>
        <v>38.026000000000003</v>
      </c>
      <c r="S34" s="362" cm="1">
        <f t="array" aca="1" ref="S34" ca="1">ROUND(IF($M34="Y",VLOOKUP($N34,INDIRECT($N$2),S$5,0)*INDIRECT($M$3),VLOOKUP($N34,INDIRECT($N$2),S$5,0)),IF(LEFT($E34,1)="N",3,0))</f>
        <v>39.927999999999997</v>
      </c>
      <c r="T34" s="362" cm="1">
        <f t="array" aca="1" ref="T34" ca="1">ROUND(IF($M34="Y",VLOOKUP($N34,INDIRECT($N$2),T$5,0)*INDIRECT($M$3),VLOOKUP($N34,INDIRECT($N$2),T$5,0)),IF(LEFT($E34,1)="N",3,0))</f>
        <v>41.923999999999999</v>
      </c>
      <c r="U34" s="362" cm="1">
        <f t="array" aca="1" ref="U34" ca="1">ROUND(IF($M34="Y",VLOOKUP($N34,INDIRECT($N$2),U$5,0)*INDIRECT($M$3),VLOOKUP($N34,INDIRECT($N$2),U$5,0)),IF(LEFT($E34,1)="N",3,0))</f>
        <v>44.021000000000001</v>
      </c>
      <c r="V34" s="419"/>
      <c r="W34" s="363" t="str">
        <f t="shared" si="17"/>
        <v>Y</v>
      </c>
      <c r="X34" s="313" t="str">
        <f t="shared" si="14"/>
        <v>53022C</v>
      </c>
      <c r="Y34" s="364" t="str">
        <f t="shared" si="16"/>
        <v>126</v>
      </c>
      <c r="Z34" s="313" t="str">
        <f t="shared" si="15"/>
        <v>Community Partnership Liaison</v>
      </c>
      <c r="AA34" s="365">
        <f t="shared" ca="1" si="9"/>
        <v>36.218000000000004</v>
      </c>
      <c r="AB34" s="365">
        <f t="shared" ca="1" si="10"/>
        <v>38.026000000000003</v>
      </c>
      <c r="AC34" s="365">
        <f t="shared" ca="1" si="11"/>
        <v>39.927999999999997</v>
      </c>
      <c r="AD34" s="365">
        <f t="shared" ca="1" si="12"/>
        <v>41.923999999999999</v>
      </c>
      <c r="AE34" s="365">
        <f t="shared" ca="1" si="13"/>
        <v>44.021000000000001</v>
      </c>
    </row>
    <row r="35" spans="1:31">
      <c r="A35" s="357" t="s">
        <v>532</v>
      </c>
      <c r="B35" s="407" t="s">
        <v>533</v>
      </c>
      <c r="C35" s="357">
        <v>7</v>
      </c>
      <c r="D35" s="358">
        <v>154</v>
      </c>
      <c r="E35" s="357" t="s">
        <v>43</v>
      </c>
      <c r="F35" s="357">
        <v>355</v>
      </c>
      <c r="G35" s="360">
        <f t="shared" ca="1" si="0"/>
        <v>36.223999999999997</v>
      </c>
      <c r="H35" s="360">
        <f t="shared" ca="1" si="1"/>
        <v>38.027000000000001</v>
      </c>
      <c r="I35" s="360">
        <f t="shared" ca="1" si="2"/>
        <v>39.932000000000002</v>
      </c>
      <c r="J35" s="360">
        <f t="shared" ca="1" si="3"/>
        <v>41.921999999999997</v>
      </c>
      <c r="K35" s="360">
        <f t="shared" ca="1" si="4"/>
        <v>44.023000000000003</v>
      </c>
      <c r="L35" s="445"/>
      <c r="M35" s="293" t="s">
        <v>588</v>
      </c>
      <c r="N35" s="289" t="str">
        <f t="shared" si="5"/>
        <v>59409C</v>
      </c>
      <c r="O35" s="361">
        <f t="shared" si="35"/>
        <v>154</v>
      </c>
      <c r="P35" s="290" t="str">
        <f t="shared" si="7"/>
        <v>Community Pet Case Coordinator</v>
      </c>
      <c r="Q35" s="362" cm="1">
        <f t="array" aca="1" ref="Q35" ca="1">ROUND(IF($M35="Y",VLOOKUP($N35,INDIRECT($N$2),Q$5,0)*INDIRECT($M$3),VLOOKUP($N35,INDIRECT($N$2),Q$5,0)),IF(LEFT($E35,1)="N",3,0))</f>
        <v>36.223999999999997</v>
      </c>
      <c r="R35" s="362" cm="1">
        <f t="array" aca="1" ref="R35" ca="1">ROUND(IF($M35="Y",VLOOKUP($N35,INDIRECT($N$2),R$5,0)*INDIRECT($M$3),VLOOKUP($N35,INDIRECT($N$2),R$5,0)),IF(LEFT($E35,1)="N",3,0))</f>
        <v>38.027000000000001</v>
      </c>
      <c r="S35" s="362" cm="1">
        <f t="array" aca="1" ref="S35" ca="1">ROUND(IF($M35="Y",VLOOKUP($N35,INDIRECT($N$2),S$5,0)*INDIRECT($M$3),VLOOKUP($N35,INDIRECT($N$2),S$5,0)),IF(LEFT($E35,1)="N",3,0))</f>
        <v>39.932000000000002</v>
      </c>
      <c r="T35" s="362" cm="1">
        <f t="array" aca="1" ref="T35" ca="1">ROUND(IF($M35="Y",VLOOKUP($N35,INDIRECT($N$2),T$5,0)*INDIRECT($M$3),VLOOKUP($N35,INDIRECT($N$2),T$5,0)),IF(LEFT($E35,1)="N",3,0))</f>
        <v>41.921999999999997</v>
      </c>
      <c r="U35" s="362" cm="1">
        <f t="array" aca="1" ref="U35" ca="1">ROUND(IF($M35="Y",VLOOKUP($N35,INDIRECT($N$2),U$5,0)*INDIRECT($M$3),VLOOKUP($N35,INDIRECT($N$2),U$5,0)),IF(LEFT($E35,1)="N",3,0))</f>
        <v>44.023000000000003</v>
      </c>
      <c r="V35" s="419"/>
      <c r="W35" s="363" t="str">
        <f t="shared" si="17"/>
        <v>Y</v>
      </c>
      <c r="X35" s="313" t="str">
        <f t="shared" si="14"/>
        <v>59409C</v>
      </c>
      <c r="Y35" s="364">
        <f t="shared" si="16"/>
        <v>154</v>
      </c>
      <c r="Z35" s="313" t="str">
        <f t="shared" si="15"/>
        <v>Community Pet Case Coordinator</v>
      </c>
      <c r="AA35" s="365">
        <f t="shared" ca="1" si="9"/>
        <v>36.223999999999997</v>
      </c>
      <c r="AB35" s="365">
        <f t="shared" ca="1" si="10"/>
        <v>38.027000000000001</v>
      </c>
      <c r="AC35" s="365">
        <f t="shared" ca="1" si="11"/>
        <v>39.932000000000002</v>
      </c>
      <c r="AD35" s="365">
        <f t="shared" ca="1" si="12"/>
        <v>41.921999999999997</v>
      </c>
      <c r="AE35" s="365">
        <f t="shared" ca="1" si="13"/>
        <v>44.023000000000003</v>
      </c>
    </row>
    <row r="36" spans="1:31">
      <c r="A36" s="357" t="s">
        <v>776</v>
      </c>
      <c r="B36" s="407" t="s">
        <v>777</v>
      </c>
      <c r="C36" s="357">
        <v>5</v>
      </c>
      <c r="D36" s="358" t="s">
        <v>386</v>
      </c>
      <c r="E36" s="357" t="s">
        <v>778</v>
      </c>
      <c r="F36" s="357">
        <v>230</v>
      </c>
      <c r="G36" s="360">
        <f t="shared" ca="1" si="0"/>
        <v>26.297000000000001</v>
      </c>
      <c r="H36" s="360">
        <f t="shared" ca="1" si="1"/>
        <v>27.61</v>
      </c>
      <c r="I36" s="360">
        <f t="shared" ca="1" si="2"/>
        <v>28.992000000000001</v>
      </c>
      <c r="J36" s="360">
        <f t="shared" ca="1" si="3"/>
        <v>30.442</v>
      </c>
      <c r="K36" s="360">
        <f t="shared" ca="1" si="4"/>
        <v>31.963999999999999</v>
      </c>
      <c r="L36" s="445"/>
      <c r="M36" s="293" t="s">
        <v>588</v>
      </c>
      <c r="N36" s="289" t="str">
        <f t="shared" si="5"/>
        <v>53097C</v>
      </c>
      <c r="O36" s="361" t="str">
        <f t="shared" si="35"/>
        <v>N51</v>
      </c>
      <c r="P36" s="290" t="str">
        <f t="shared" si="7"/>
        <v>Community Safety Surveillance Dispatcher</v>
      </c>
      <c r="Q36" s="362" cm="1">
        <f t="array" aca="1" ref="Q36" ca="1">ROUND(IF($M36="Y",VLOOKUP($N36,INDIRECT($N$2),Q$5,0)*INDIRECT($M$3),VLOOKUP($N36,INDIRECT($N$2),Q$5,0)),IF(LEFT($E36,1)="N",3,0))</f>
        <v>26.297000000000001</v>
      </c>
      <c r="R36" s="362" cm="1">
        <f t="array" aca="1" ref="R36" ca="1">ROUND(IF($M36="Y",VLOOKUP($N36,INDIRECT($N$2),R$5,0)*INDIRECT($M$3),VLOOKUP($N36,INDIRECT($N$2),R$5,0)),IF(LEFT($E36,1)="N",3,0))</f>
        <v>27.61</v>
      </c>
      <c r="S36" s="362" cm="1">
        <f t="array" aca="1" ref="S36" ca="1">ROUND(IF($M36="Y",VLOOKUP($N36,INDIRECT($N$2),S$5,0)*INDIRECT($M$3),VLOOKUP($N36,INDIRECT($N$2),S$5,0)),IF(LEFT($E36,1)="N",3,0))</f>
        <v>28.992000000000001</v>
      </c>
      <c r="T36" s="362" cm="1">
        <f t="array" aca="1" ref="T36" ca="1">ROUND(IF($M36="Y",VLOOKUP($N36,INDIRECT($N$2),T$5,0)*INDIRECT($M$3),VLOOKUP($N36,INDIRECT($N$2),T$5,0)),IF(LEFT($E36,1)="N",3,0))</f>
        <v>30.442</v>
      </c>
      <c r="U36" s="362" cm="1">
        <f t="array" aca="1" ref="U36" ca="1">ROUND(IF($M36="Y",VLOOKUP($N36,INDIRECT($N$2),U$5,0)*INDIRECT($M$3),VLOOKUP($N36,INDIRECT($N$2),U$5,0)),IF(LEFT($E36,1)="N",3,0))</f>
        <v>31.963999999999999</v>
      </c>
      <c r="V36" s="419"/>
      <c r="W36" s="363" t="str">
        <f t="shared" si="17"/>
        <v>Y</v>
      </c>
      <c r="X36" s="313" t="str">
        <f t="shared" si="14"/>
        <v>53097C</v>
      </c>
      <c r="Y36" s="364" t="str">
        <f t="shared" si="16"/>
        <v>N51</v>
      </c>
      <c r="Z36" s="313" t="str">
        <f t="shared" si="15"/>
        <v>Community Safety Surveillance Dispatcher</v>
      </c>
      <c r="AA36" s="365">
        <f t="shared" ca="1" si="9"/>
        <v>26.297000000000001</v>
      </c>
      <c r="AB36" s="365">
        <f t="shared" ca="1" si="10"/>
        <v>27.61</v>
      </c>
      <c r="AC36" s="365">
        <f t="shared" ca="1" si="11"/>
        <v>28.992000000000001</v>
      </c>
      <c r="AD36" s="365">
        <f t="shared" ca="1" si="12"/>
        <v>30.442</v>
      </c>
      <c r="AE36" s="365">
        <f t="shared" ca="1" si="13"/>
        <v>31.963999999999999</v>
      </c>
    </row>
    <row r="37" spans="1:31">
      <c r="A37" s="357" t="s">
        <v>89</v>
      </c>
      <c r="B37" s="407" t="s">
        <v>91</v>
      </c>
      <c r="C37" s="357">
        <v>4</v>
      </c>
      <c r="D37" s="358" t="s">
        <v>90</v>
      </c>
      <c r="E37" s="357" t="s">
        <v>43</v>
      </c>
      <c r="F37" s="357">
        <v>198</v>
      </c>
      <c r="G37" s="360">
        <f t="shared" ca="1" si="0"/>
        <v>24.773</v>
      </c>
      <c r="H37" s="360">
        <f t="shared" ca="1" si="1"/>
        <v>26.012</v>
      </c>
      <c r="I37" s="360">
        <f t="shared" ca="1" si="2"/>
        <v>27.309000000000001</v>
      </c>
      <c r="J37" s="360">
        <f t="shared" ca="1" si="3"/>
        <v>28.673999999999999</v>
      </c>
      <c r="K37" s="360">
        <f t="shared" ca="1" si="4"/>
        <v>0</v>
      </c>
      <c r="L37" s="445"/>
      <c r="M37" s="293" t="s">
        <v>588</v>
      </c>
      <c r="N37" s="289" t="str">
        <f t="shared" si="5"/>
        <v>02350C</v>
      </c>
      <c r="O37" s="361" t="str">
        <f t="shared" si="35"/>
        <v>030</v>
      </c>
      <c r="P37" s="290" t="str">
        <f t="shared" si="7"/>
        <v xml:space="preserve">Community Service Officer </v>
      </c>
      <c r="Q37" s="362" cm="1">
        <f t="array" aca="1" ref="Q37" ca="1">ROUND(IF($M37="Y",VLOOKUP($N37,INDIRECT($N$2),Q$5,0)*INDIRECT($M$3),VLOOKUP($N37,INDIRECT($N$2),Q$5,0)),IF(LEFT($E37,1)="N",3,0))</f>
        <v>24.773</v>
      </c>
      <c r="R37" s="362" cm="1">
        <f t="array" aca="1" ref="R37" ca="1">ROUND(IF($M37="Y",VLOOKUP($N37,INDIRECT($N$2),R$5,0)*INDIRECT($M$3),VLOOKUP($N37,INDIRECT($N$2),R$5,0)),IF(LEFT($E37,1)="N",3,0))</f>
        <v>26.012</v>
      </c>
      <c r="S37" s="362" cm="1">
        <f t="array" aca="1" ref="S37" ca="1">ROUND(IF($M37="Y",VLOOKUP($N37,INDIRECT($N$2),S$5,0)*INDIRECT($M$3),VLOOKUP($N37,INDIRECT($N$2),S$5,0)),IF(LEFT($E37,1)="N",3,0))</f>
        <v>27.309000000000001</v>
      </c>
      <c r="T37" s="362" cm="1">
        <f t="array" aca="1" ref="T37" ca="1">ROUND(IF($M37="Y",VLOOKUP($N37,INDIRECT($N$2),T$5,0)*INDIRECT($M$3),VLOOKUP($N37,INDIRECT($N$2),T$5,0)),IF(LEFT($E37,1)="N",3,0))</f>
        <v>28.673999999999999</v>
      </c>
      <c r="U37" s="362" cm="1">
        <f t="array" aca="1" ref="U37" ca="1">ROUND(IF($M37="Y",VLOOKUP($N37,INDIRECT($N$2),U$5,0)*INDIRECT($M$3),VLOOKUP($N37,INDIRECT($N$2),U$5,0)),IF(LEFT($E37,1)="N",3,0))</f>
        <v>0</v>
      </c>
      <c r="V37" s="419"/>
      <c r="W37" s="363" t="str">
        <f t="shared" si="17"/>
        <v>Y</v>
      </c>
      <c r="X37" s="313" t="str">
        <f t="shared" si="14"/>
        <v>02350C</v>
      </c>
      <c r="Y37" s="364" t="str">
        <f t="shared" si="16"/>
        <v>030</v>
      </c>
      <c r="Z37" s="313" t="str">
        <f t="shared" si="15"/>
        <v xml:space="preserve">Community Service Officer </v>
      </c>
      <c r="AA37" s="365">
        <f t="shared" ca="1" si="9"/>
        <v>24.773</v>
      </c>
      <c r="AB37" s="365">
        <f t="shared" ca="1" si="10"/>
        <v>26.012</v>
      </c>
      <c r="AC37" s="365">
        <f t="shared" ca="1" si="11"/>
        <v>27.309000000000001</v>
      </c>
      <c r="AD37" s="365">
        <f t="shared" ca="1" si="12"/>
        <v>28.673999999999999</v>
      </c>
      <c r="AE37" s="365">
        <f t="shared" ca="1" si="13"/>
        <v>0</v>
      </c>
    </row>
    <row r="38" spans="1:31">
      <c r="A38" s="357" t="s">
        <v>93</v>
      </c>
      <c r="B38" s="407" t="s">
        <v>438</v>
      </c>
      <c r="C38" s="357">
        <v>8</v>
      </c>
      <c r="D38" s="358">
        <v>208</v>
      </c>
      <c r="E38" s="357" t="s">
        <v>43</v>
      </c>
      <c r="F38" s="357">
        <v>393</v>
      </c>
      <c r="G38" s="360">
        <f t="shared" ca="1" si="0"/>
        <v>39.86</v>
      </c>
      <c r="H38" s="360">
        <f t="shared" ca="1" si="1"/>
        <v>41.853999999999999</v>
      </c>
      <c r="I38" s="360">
        <f t="shared" ca="1" si="2"/>
        <v>43.947000000000003</v>
      </c>
      <c r="J38" s="360">
        <f t="shared" ca="1" si="3"/>
        <v>46.146999999999998</v>
      </c>
      <c r="K38" s="360">
        <f t="shared" ca="1" si="4"/>
        <v>48.453000000000003</v>
      </c>
      <c r="L38" s="445"/>
      <c r="M38" s="293" t="s">
        <v>588</v>
      </c>
      <c r="N38" s="289" t="str">
        <f t="shared" si="5"/>
        <v>02355C</v>
      </c>
      <c r="O38" s="361">
        <f t="shared" si="35"/>
        <v>208</v>
      </c>
      <c r="P38" s="290" t="str">
        <f t="shared" si="7"/>
        <v xml:space="preserve">Complaint Investigation Officer </v>
      </c>
      <c r="Q38" s="362" cm="1">
        <f t="array" aca="1" ref="Q38" ca="1">ROUND(IF($M38="Y",VLOOKUP($N38,INDIRECT($N$2),Q$5,0)*INDIRECT($M$3),VLOOKUP($N38,INDIRECT($N$2),Q$5,0)),IF(LEFT($E38,1)="N",3,0))</f>
        <v>39.86</v>
      </c>
      <c r="R38" s="362" cm="1">
        <f t="array" aca="1" ref="R38" ca="1">ROUND(IF($M38="Y",VLOOKUP($N38,INDIRECT($N$2),R$5,0)*INDIRECT($M$3),VLOOKUP($N38,INDIRECT($N$2),R$5,0)),IF(LEFT($E38,1)="N",3,0))</f>
        <v>41.853999999999999</v>
      </c>
      <c r="S38" s="362" cm="1">
        <f t="array" aca="1" ref="S38" ca="1">ROUND(IF($M38="Y",VLOOKUP($N38,INDIRECT($N$2),S$5,0)*INDIRECT($M$3),VLOOKUP($N38,INDIRECT($N$2),S$5,0)),IF(LEFT($E38,1)="N",3,0))</f>
        <v>43.947000000000003</v>
      </c>
      <c r="T38" s="362" cm="1">
        <f t="array" aca="1" ref="T38" ca="1">ROUND(IF($M38="Y",VLOOKUP($N38,INDIRECT($N$2),T$5,0)*INDIRECT($M$3),VLOOKUP($N38,INDIRECT($N$2),T$5,0)),IF(LEFT($E38,1)="N",3,0))</f>
        <v>46.146999999999998</v>
      </c>
      <c r="U38" s="362" cm="1">
        <f t="array" aca="1" ref="U38" ca="1">ROUND(IF($M38="Y",VLOOKUP($N38,INDIRECT($N$2),U$5,0)*INDIRECT($M$3),VLOOKUP($N38,INDIRECT($N$2),U$5,0)),IF(LEFT($E38,1)="N",3,0))</f>
        <v>48.453000000000003</v>
      </c>
      <c r="V38" s="419"/>
      <c r="W38" s="363" t="str">
        <f t="shared" si="17"/>
        <v>Y</v>
      </c>
      <c r="X38" s="313" t="str">
        <f t="shared" si="14"/>
        <v>02355C</v>
      </c>
      <c r="Y38" s="364">
        <f t="shared" si="16"/>
        <v>208</v>
      </c>
      <c r="Z38" s="313" t="str">
        <f t="shared" si="15"/>
        <v xml:space="preserve">Complaint Investigation Officer </v>
      </c>
      <c r="AA38" s="365">
        <f t="shared" ca="1" si="9"/>
        <v>39.86</v>
      </c>
      <c r="AB38" s="365">
        <f t="shared" ca="1" si="10"/>
        <v>41.853999999999999</v>
      </c>
      <c r="AC38" s="365">
        <f t="shared" ca="1" si="11"/>
        <v>43.947000000000003</v>
      </c>
      <c r="AD38" s="365">
        <f t="shared" ca="1" si="12"/>
        <v>46.146999999999998</v>
      </c>
      <c r="AE38" s="365">
        <f t="shared" ca="1" si="13"/>
        <v>48.453000000000003</v>
      </c>
    </row>
    <row r="39" spans="1:31">
      <c r="A39" s="368" t="s">
        <v>26</v>
      </c>
      <c r="B39" s="408" t="s">
        <v>28</v>
      </c>
      <c r="C39" s="368">
        <v>9</v>
      </c>
      <c r="D39" s="358" t="s">
        <v>27</v>
      </c>
      <c r="E39" s="368" t="s">
        <v>21</v>
      </c>
      <c r="F39" s="368">
        <v>420</v>
      </c>
      <c r="G39" s="360">
        <f t="shared" ca="1" si="0"/>
        <v>86721</v>
      </c>
      <c r="H39" s="360">
        <f t="shared" ca="1" si="1"/>
        <v>91058</v>
      </c>
      <c r="I39" s="360">
        <f t="shared" ca="1" si="2"/>
        <v>95610</v>
      </c>
      <c r="J39" s="360">
        <f t="shared" ca="1" si="3"/>
        <v>100390</v>
      </c>
      <c r="K39" s="360">
        <f t="shared" ca="1" si="4"/>
        <v>105410</v>
      </c>
      <c r="L39" s="445"/>
      <c r="M39" s="293" t="s">
        <v>588</v>
      </c>
      <c r="N39" s="289" t="str">
        <f t="shared" si="5"/>
        <v>05955C</v>
      </c>
      <c r="O39" s="361" t="str">
        <f t="shared" si="35"/>
        <v>95</v>
      </c>
      <c r="P39" s="290" t="str">
        <f t="shared" si="7"/>
        <v xml:space="preserve">Complaint Investigation Officer II </v>
      </c>
      <c r="Q39" s="362" cm="1">
        <f t="array" aca="1" ref="Q39" ca="1">ROUND(IF($M39="Y",VLOOKUP($N39,INDIRECT($N$2),Q$5,0)*INDIRECT($M$3),VLOOKUP($N39,INDIRECT($N$2),Q$5,0)),IF(LEFT($E39,1)="N",3,0))</f>
        <v>86721</v>
      </c>
      <c r="R39" s="362" cm="1">
        <f t="array" aca="1" ref="R39" ca="1">ROUND(IF($M39="Y",VLOOKUP($N39,INDIRECT($N$2),R$5,0)*INDIRECT($M$3),VLOOKUP($N39,INDIRECT($N$2),R$5,0)),IF(LEFT($E39,1)="N",3,0))</f>
        <v>91058</v>
      </c>
      <c r="S39" s="362" cm="1">
        <f t="array" aca="1" ref="S39" ca="1">ROUND(IF($M39="Y",VLOOKUP($N39,INDIRECT($N$2),S$5,0)*INDIRECT($M$3),VLOOKUP($N39,INDIRECT($N$2),S$5,0)),IF(LEFT($E39,1)="N",3,0))</f>
        <v>95610</v>
      </c>
      <c r="T39" s="362" cm="1">
        <f t="array" aca="1" ref="T39" ca="1">ROUND(IF($M39="Y",VLOOKUP($N39,INDIRECT($N$2),T$5,0)*INDIRECT($M$3),VLOOKUP($N39,INDIRECT($N$2),T$5,0)),IF(LEFT($E39,1)="N",3,0))</f>
        <v>100390</v>
      </c>
      <c r="U39" s="362" cm="1">
        <f t="array" aca="1" ref="U39" ca="1">ROUND(IF($M39="Y",VLOOKUP($N39,INDIRECT($N$2),U$5,0)*INDIRECT($M$3),VLOOKUP($N39,INDIRECT($N$2),U$5,0)),IF(LEFT($E39,1)="N",3,0))</f>
        <v>105410</v>
      </c>
      <c r="V39" s="419"/>
      <c r="W39" s="363" t="str">
        <f t="shared" si="17"/>
        <v>Y</v>
      </c>
      <c r="X39" s="313" t="str">
        <f t="shared" si="14"/>
        <v>05955C</v>
      </c>
      <c r="Y39" s="364" t="str">
        <f t="shared" si="16"/>
        <v>95</v>
      </c>
      <c r="Z39" s="313" t="str">
        <f t="shared" si="15"/>
        <v xml:space="preserve">Complaint Investigation Officer II </v>
      </c>
      <c r="AA39" s="365">
        <f t="shared" ca="1" si="9"/>
        <v>41.692999999999998</v>
      </c>
      <c r="AB39" s="365">
        <f t="shared" ca="1" si="10"/>
        <v>43.777999999999999</v>
      </c>
      <c r="AC39" s="365">
        <f t="shared" ca="1" si="11"/>
        <v>45.966999999999999</v>
      </c>
      <c r="AD39" s="365">
        <f t="shared" ca="1" si="12"/>
        <v>48.265000000000001</v>
      </c>
      <c r="AE39" s="365">
        <f t="shared" ca="1" si="13"/>
        <v>50.677999999999997</v>
      </c>
    </row>
    <row r="40" spans="1:31">
      <c r="A40" s="357" t="s">
        <v>96</v>
      </c>
      <c r="B40" s="407" t="s">
        <v>98</v>
      </c>
      <c r="C40" s="357">
        <v>4</v>
      </c>
      <c r="D40" s="358" t="s">
        <v>97</v>
      </c>
      <c r="E40" s="357" t="s">
        <v>43</v>
      </c>
      <c r="F40" s="357">
        <v>218</v>
      </c>
      <c r="G40" s="360">
        <f t="shared" ca="1" si="0"/>
        <v>25.048999999999999</v>
      </c>
      <c r="H40" s="360">
        <f t="shared" ca="1" si="1"/>
        <v>26.303000000000001</v>
      </c>
      <c r="I40" s="360">
        <f t="shared" ca="1" si="2"/>
        <v>27.617000000000001</v>
      </c>
      <c r="J40" s="360">
        <f t="shared" ca="1" si="3"/>
        <v>28.997</v>
      </c>
      <c r="K40" s="360">
        <f t="shared" ca="1" si="4"/>
        <v>30.448</v>
      </c>
      <c r="L40" s="445"/>
      <c r="M40" s="293" t="s">
        <v>588</v>
      </c>
      <c r="N40" s="289" t="str">
        <f t="shared" si="5"/>
        <v>02440C</v>
      </c>
      <c r="O40" s="361" t="str">
        <f t="shared" si="35"/>
        <v>033</v>
      </c>
      <c r="P40" s="290" t="str">
        <f t="shared" si="7"/>
        <v xml:space="preserve">Concierge Convention Center </v>
      </c>
      <c r="Q40" s="362" cm="1">
        <f t="array" aca="1" ref="Q40" ca="1">ROUND(IF($M40="Y",VLOOKUP($N40,INDIRECT($N$2),Q$5,0)*INDIRECT($M$3),VLOOKUP($N40,INDIRECT($N$2),Q$5,0)),IF(LEFT($E40,1)="N",3,0))</f>
        <v>25.048999999999999</v>
      </c>
      <c r="R40" s="362" cm="1">
        <f t="array" aca="1" ref="R40" ca="1">ROUND(IF($M40="Y",VLOOKUP($N40,INDIRECT($N$2),R$5,0)*INDIRECT($M$3),VLOOKUP($N40,INDIRECT($N$2),R$5,0)),IF(LEFT($E40,1)="N",3,0))</f>
        <v>26.303000000000001</v>
      </c>
      <c r="S40" s="362" cm="1">
        <f t="array" aca="1" ref="S40" ca="1">ROUND(IF($M40="Y",VLOOKUP($N40,INDIRECT($N$2),S$5,0)*INDIRECT($M$3),VLOOKUP($N40,INDIRECT($N$2),S$5,0)),IF(LEFT($E40,1)="N",3,0))</f>
        <v>27.617000000000001</v>
      </c>
      <c r="T40" s="362" cm="1">
        <f t="array" aca="1" ref="T40" ca="1">ROUND(IF($M40="Y",VLOOKUP($N40,INDIRECT($N$2),T$5,0)*INDIRECT($M$3),VLOOKUP($N40,INDIRECT($N$2),T$5,0)),IF(LEFT($E40,1)="N",3,0))</f>
        <v>28.997</v>
      </c>
      <c r="U40" s="362" cm="1">
        <f t="array" aca="1" ref="U40" ca="1">ROUND(IF($M40="Y",VLOOKUP($N40,INDIRECT($N$2),U$5,0)*INDIRECT($M$3),VLOOKUP($N40,INDIRECT($N$2),U$5,0)),IF(LEFT($E40,1)="N",3,0))</f>
        <v>30.448</v>
      </c>
      <c r="V40" s="419"/>
      <c r="W40" s="363" t="str">
        <f t="shared" si="17"/>
        <v>Y</v>
      </c>
      <c r="X40" s="313" t="str">
        <f t="shared" si="14"/>
        <v>02440C</v>
      </c>
      <c r="Y40" s="364" t="str">
        <f t="shared" si="16"/>
        <v>033</v>
      </c>
      <c r="Z40" s="313" t="str">
        <f t="shared" si="15"/>
        <v xml:space="preserve">Concierge Convention Center </v>
      </c>
      <c r="AA40" s="365">
        <f t="shared" ca="1" si="9"/>
        <v>25.048999999999999</v>
      </c>
      <c r="AB40" s="365">
        <f t="shared" ca="1" si="10"/>
        <v>26.303000000000001</v>
      </c>
      <c r="AC40" s="365">
        <f t="shared" ca="1" si="11"/>
        <v>27.617000000000001</v>
      </c>
      <c r="AD40" s="365">
        <f t="shared" ca="1" si="12"/>
        <v>28.997</v>
      </c>
      <c r="AE40" s="365">
        <f t="shared" ca="1" si="13"/>
        <v>30.448</v>
      </c>
    </row>
    <row r="41" spans="1:31">
      <c r="A41" s="357" t="s">
        <v>99</v>
      </c>
      <c r="B41" s="407" t="s">
        <v>811</v>
      </c>
      <c r="C41" s="357">
        <v>8</v>
      </c>
      <c r="D41" s="358">
        <v>208</v>
      </c>
      <c r="E41" s="357" t="s">
        <v>43</v>
      </c>
      <c r="F41" s="357">
        <v>393</v>
      </c>
      <c r="G41" s="360">
        <f t="shared" ref="G41:G71" ca="1" si="36">Q41</f>
        <v>39.86</v>
      </c>
      <c r="H41" s="360">
        <f t="shared" ref="H41:H71" ca="1" si="37">R41</f>
        <v>41.853999999999999</v>
      </c>
      <c r="I41" s="360">
        <f t="shared" ref="I41:I71" ca="1" si="38">S41</f>
        <v>43.947000000000003</v>
      </c>
      <c r="J41" s="360">
        <f t="shared" ref="J41:J71" ca="1" si="39">T41</f>
        <v>46.146999999999998</v>
      </c>
      <c r="K41" s="360">
        <f t="shared" ref="K41:K71" ca="1" si="40">U41</f>
        <v>48.453000000000003</v>
      </c>
      <c r="L41" s="445"/>
      <c r="M41" s="293" t="s">
        <v>588</v>
      </c>
      <c r="N41" s="289" t="str">
        <f t="shared" ref="N41:N71" si="41">A41</f>
        <v>02627C</v>
      </c>
      <c r="O41" s="361">
        <f t="shared" si="35"/>
        <v>208</v>
      </c>
      <c r="P41" s="290" t="str">
        <f t="shared" ref="P41:P71" si="42">B41</f>
        <v>Contract Compliance Officer I</v>
      </c>
      <c r="Q41" s="362" cm="1">
        <f t="array" aca="1" ref="Q41" ca="1">ROUND(IF($M41="Y",VLOOKUP($N41,INDIRECT($N$2),Q$5,0)*INDIRECT($M$3),VLOOKUP($N41,INDIRECT($N$2),Q$5,0)),IF(LEFT($E41,1)="N",3,0))</f>
        <v>39.86</v>
      </c>
      <c r="R41" s="362" cm="1">
        <f t="array" aca="1" ref="R41" ca="1">ROUND(IF($M41="Y",VLOOKUP($N41,INDIRECT($N$2),R$5,0)*INDIRECT($M$3),VLOOKUP($N41,INDIRECT($N$2),R$5,0)),IF(LEFT($E41,1)="N",3,0))</f>
        <v>41.853999999999999</v>
      </c>
      <c r="S41" s="362" cm="1">
        <f t="array" aca="1" ref="S41" ca="1">ROUND(IF($M41="Y",VLOOKUP($N41,INDIRECT($N$2),S$5,0)*INDIRECT($M$3),VLOOKUP($N41,INDIRECT($N$2),S$5,0)),IF(LEFT($E41,1)="N",3,0))</f>
        <v>43.947000000000003</v>
      </c>
      <c r="T41" s="362" cm="1">
        <f t="array" aca="1" ref="T41" ca="1">ROUND(IF($M41="Y",VLOOKUP($N41,INDIRECT($N$2),T$5,0)*INDIRECT($M$3),VLOOKUP($N41,INDIRECT($N$2),T$5,0)),IF(LEFT($E41,1)="N",3,0))</f>
        <v>46.146999999999998</v>
      </c>
      <c r="U41" s="362" cm="1">
        <f t="array" aca="1" ref="U41" ca="1">ROUND(IF($M41="Y",VLOOKUP($N41,INDIRECT($N$2),U$5,0)*INDIRECT($M$3),VLOOKUP($N41,INDIRECT($N$2),U$5,0)),IF(LEFT($E41,1)="N",3,0))</f>
        <v>48.453000000000003</v>
      </c>
      <c r="V41" s="419"/>
      <c r="W41" s="363" t="str">
        <f t="shared" si="17"/>
        <v>Y</v>
      </c>
      <c r="X41" s="313" t="str">
        <f t="shared" si="14"/>
        <v>02627C</v>
      </c>
      <c r="Y41" s="364">
        <f t="shared" si="16"/>
        <v>208</v>
      </c>
      <c r="Z41" s="313" t="str">
        <f t="shared" si="15"/>
        <v>Contract Compliance Officer I</v>
      </c>
      <c r="AA41" s="365">
        <f t="shared" ref="AA41:AA71" ca="1" si="43">IF(LEFT($E41,1)="N",Q41,ROUNDUP(Q41/2080,3))</f>
        <v>39.86</v>
      </c>
      <c r="AB41" s="365">
        <f t="shared" ref="AB41:AB71" ca="1" si="44">IF(LEFT($E41,1)="N",R41,ROUNDUP(R41/2080,3))</f>
        <v>41.853999999999999</v>
      </c>
      <c r="AC41" s="365">
        <f t="shared" ref="AC41:AC71" ca="1" si="45">IF(LEFT($E41,1)="N",S41,ROUNDUP(S41/2080,3))</f>
        <v>43.947000000000003</v>
      </c>
      <c r="AD41" s="365">
        <f t="shared" ref="AD41:AD71" ca="1" si="46">IF(LEFT($E41,1)="N",T41,ROUNDUP(T41/2080,3))</f>
        <v>46.146999999999998</v>
      </c>
      <c r="AE41" s="365">
        <f t="shared" ref="AE41:AE71" ca="1" si="47">IF(LEFT($E41,1)="N",U41,ROUNDUP(U41/2080,3))</f>
        <v>48.453000000000003</v>
      </c>
    </row>
    <row r="42" spans="1:31">
      <c r="A42" s="357" t="s">
        <v>486</v>
      </c>
      <c r="B42" s="407" t="s">
        <v>484</v>
      </c>
      <c r="C42" s="357">
        <v>8</v>
      </c>
      <c r="D42" s="358" t="s">
        <v>94</v>
      </c>
      <c r="E42" s="357" t="s">
        <v>43</v>
      </c>
      <c r="F42" s="357">
        <v>375</v>
      </c>
      <c r="G42" s="360">
        <f t="shared" ca="1" si="36"/>
        <v>38.006999999999998</v>
      </c>
      <c r="H42" s="360">
        <f t="shared" ca="1" si="37"/>
        <v>39.906999999999996</v>
      </c>
      <c r="I42" s="360">
        <f t="shared" ca="1" si="38"/>
        <v>41.902999999999999</v>
      </c>
      <c r="J42" s="360">
        <f t="shared" ca="1" si="39"/>
        <v>43.997</v>
      </c>
      <c r="K42" s="360">
        <f t="shared" ca="1" si="40"/>
        <v>46.2</v>
      </c>
      <c r="L42" s="445"/>
      <c r="M42" s="293" t="s">
        <v>588</v>
      </c>
      <c r="N42" s="289" t="str">
        <f t="shared" si="41"/>
        <v>04950C</v>
      </c>
      <c r="O42" s="361" t="str">
        <f t="shared" si="35"/>
        <v>099</v>
      </c>
      <c r="P42" s="290" t="str">
        <f t="shared" si="42"/>
        <v>Coordinator Water Pumping Stations</v>
      </c>
      <c r="Q42" s="362" cm="1">
        <f t="array" aca="1" ref="Q42" ca="1">ROUND(IF($M42="Y",VLOOKUP($N42,INDIRECT($N$2),Q$5,0)*INDIRECT($M$3),VLOOKUP($N42,INDIRECT($N$2),Q$5,0)),IF(LEFT($E42,1)="N",3,0))</f>
        <v>38.006999999999998</v>
      </c>
      <c r="R42" s="362" cm="1">
        <f t="array" aca="1" ref="R42" ca="1">ROUND(IF($M42="Y",VLOOKUP($N42,INDIRECT($N$2),R$5,0)*INDIRECT($M$3),VLOOKUP($N42,INDIRECT($N$2),R$5,0)),IF(LEFT($E42,1)="N",3,0))</f>
        <v>39.906999999999996</v>
      </c>
      <c r="S42" s="362" cm="1">
        <f t="array" aca="1" ref="S42" ca="1">ROUND(IF($M42="Y",VLOOKUP($N42,INDIRECT($N$2),S$5,0)*INDIRECT($M$3),VLOOKUP($N42,INDIRECT($N$2),S$5,0)),IF(LEFT($E42,1)="N",3,0))</f>
        <v>41.902999999999999</v>
      </c>
      <c r="T42" s="362" cm="1">
        <f t="array" aca="1" ref="T42" ca="1">ROUND(IF($M42="Y",VLOOKUP($N42,INDIRECT($N$2),T$5,0)*INDIRECT($M$3),VLOOKUP($N42,INDIRECT($N$2),T$5,0)),IF(LEFT($E42,1)="N",3,0))</f>
        <v>43.997</v>
      </c>
      <c r="U42" s="362" cm="1">
        <f t="array" aca="1" ref="U42" ca="1">ROUND(IF($M42="Y",VLOOKUP($N42,INDIRECT($N$2),U$5,0)*INDIRECT($M$3),VLOOKUP($N42,INDIRECT($N$2),U$5,0)),IF(LEFT($E42,1)="N",3,0))</f>
        <v>46.2</v>
      </c>
      <c r="V42" s="419"/>
      <c r="W42" s="363" t="str">
        <f t="shared" si="17"/>
        <v>Y</v>
      </c>
      <c r="X42" s="313" t="str">
        <f t="shared" si="14"/>
        <v>04950C</v>
      </c>
      <c r="Y42" s="364" t="str">
        <f t="shared" si="16"/>
        <v>099</v>
      </c>
      <c r="Z42" s="313" t="str">
        <f t="shared" si="15"/>
        <v>Coordinator Water Pumping Stations</v>
      </c>
      <c r="AA42" s="365">
        <f t="shared" ca="1" si="43"/>
        <v>38.006999999999998</v>
      </c>
      <c r="AB42" s="365">
        <f t="shared" ca="1" si="44"/>
        <v>39.906999999999996</v>
      </c>
      <c r="AC42" s="365">
        <f t="shared" ca="1" si="45"/>
        <v>41.902999999999999</v>
      </c>
      <c r="AD42" s="365">
        <f t="shared" ca="1" si="46"/>
        <v>43.997</v>
      </c>
      <c r="AE42" s="365">
        <f t="shared" ca="1" si="47"/>
        <v>46.2</v>
      </c>
    </row>
    <row r="43" spans="1:31">
      <c r="A43" s="357" t="s">
        <v>104</v>
      </c>
      <c r="B43" s="407" t="s">
        <v>106</v>
      </c>
      <c r="C43" s="357">
        <v>6</v>
      </c>
      <c r="D43" s="358" t="s">
        <v>105</v>
      </c>
      <c r="E43" s="357" t="s">
        <v>43</v>
      </c>
      <c r="F43" s="357">
        <v>280</v>
      </c>
      <c r="G43" s="360">
        <f t="shared" ca="1" si="36"/>
        <v>30.026</v>
      </c>
      <c r="H43" s="360">
        <f t="shared" ca="1" si="37"/>
        <v>31.53</v>
      </c>
      <c r="I43" s="360">
        <f t="shared" ca="1" si="38"/>
        <v>33.103000000000002</v>
      </c>
      <c r="J43" s="360">
        <f t="shared" ca="1" si="39"/>
        <v>34.762</v>
      </c>
      <c r="K43" s="360">
        <f t="shared" ca="1" si="40"/>
        <v>36.499000000000002</v>
      </c>
      <c r="L43" s="445"/>
      <c r="M43" s="293" t="s">
        <v>588</v>
      </c>
      <c r="N43" s="289" t="str">
        <f t="shared" si="41"/>
        <v>02740C</v>
      </c>
      <c r="O43" s="361" t="str">
        <f t="shared" si="35"/>
        <v>076</v>
      </c>
      <c r="P43" s="290" t="str">
        <f t="shared" si="42"/>
        <v>Council Information Spec</v>
      </c>
      <c r="Q43" s="362" cm="1">
        <f t="array" aca="1" ref="Q43" ca="1">ROUND(IF($M43="Y",VLOOKUP($N43,INDIRECT($N$2),Q$5,0)*INDIRECT($M$3),VLOOKUP($N43,INDIRECT($N$2),Q$5,0)),IF(LEFT($E43,1)="N",3,0))</f>
        <v>30.026</v>
      </c>
      <c r="R43" s="362" cm="1">
        <f t="array" aca="1" ref="R43" ca="1">ROUND(IF($M43="Y",VLOOKUP($N43,INDIRECT($N$2),R$5,0)*INDIRECT($M$3),VLOOKUP($N43,INDIRECT($N$2),R$5,0)),IF(LEFT($E43,1)="N",3,0))</f>
        <v>31.53</v>
      </c>
      <c r="S43" s="362" cm="1">
        <f t="array" aca="1" ref="S43" ca="1">ROUND(IF($M43="Y",VLOOKUP($N43,INDIRECT($N$2),S$5,0)*INDIRECT($M$3),VLOOKUP($N43,INDIRECT($N$2),S$5,0)),IF(LEFT($E43,1)="N",3,0))</f>
        <v>33.103000000000002</v>
      </c>
      <c r="T43" s="362" cm="1">
        <f t="array" aca="1" ref="T43" ca="1">ROUND(IF($M43="Y",VLOOKUP($N43,INDIRECT($N$2),T$5,0)*INDIRECT($M$3),VLOOKUP($N43,INDIRECT($N$2),T$5,0)),IF(LEFT($E43,1)="N",3,0))</f>
        <v>34.762</v>
      </c>
      <c r="U43" s="362" cm="1">
        <f t="array" aca="1" ref="U43" ca="1">ROUND(IF($M43="Y",VLOOKUP($N43,INDIRECT($N$2),U$5,0)*INDIRECT($M$3),VLOOKUP($N43,INDIRECT($N$2),U$5,0)),IF(LEFT($E43,1)="N",3,0))</f>
        <v>36.499000000000002</v>
      </c>
      <c r="V43" s="419"/>
      <c r="W43" s="363" t="str">
        <f t="shared" si="17"/>
        <v>Y</v>
      </c>
      <c r="X43" s="313" t="str">
        <f t="shared" si="14"/>
        <v>02740C</v>
      </c>
      <c r="Y43" s="364" t="str">
        <f t="shared" si="16"/>
        <v>076</v>
      </c>
      <c r="Z43" s="313" t="str">
        <f t="shared" si="15"/>
        <v>Council Information Spec</v>
      </c>
      <c r="AA43" s="365">
        <f t="shared" ca="1" si="43"/>
        <v>30.026</v>
      </c>
      <c r="AB43" s="365">
        <f t="shared" ca="1" si="44"/>
        <v>31.53</v>
      </c>
      <c r="AC43" s="365">
        <f t="shared" ca="1" si="45"/>
        <v>33.103000000000002</v>
      </c>
      <c r="AD43" s="365">
        <f t="shared" ca="1" si="46"/>
        <v>34.762</v>
      </c>
      <c r="AE43" s="365">
        <f t="shared" ca="1" si="47"/>
        <v>36.499000000000002</v>
      </c>
    </row>
    <row r="44" spans="1:31">
      <c r="A44" s="368" t="s">
        <v>29</v>
      </c>
      <c r="B44" s="408" t="s">
        <v>30</v>
      </c>
      <c r="C44" s="368">
        <v>9</v>
      </c>
      <c r="D44" s="358" t="s">
        <v>20</v>
      </c>
      <c r="E44" s="368" t="s">
        <v>21</v>
      </c>
      <c r="F44" s="368">
        <v>413</v>
      </c>
      <c r="G44" s="360">
        <f t="shared" ca="1" si="36"/>
        <v>86453</v>
      </c>
      <c r="H44" s="360">
        <f t="shared" ca="1" si="37"/>
        <v>90777</v>
      </c>
      <c r="I44" s="360">
        <f t="shared" ca="1" si="38"/>
        <v>95316</v>
      </c>
      <c r="J44" s="360">
        <f t="shared" ca="1" si="39"/>
        <v>100081</v>
      </c>
      <c r="K44" s="360">
        <f t="shared" ca="1" si="40"/>
        <v>105087</v>
      </c>
      <c r="L44" s="445"/>
      <c r="M44" s="293" t="s">
        <v>588</v>
      </c>
      <c r="N44" s="289" t="str">
        <f t="shared" si="41"/>
        <v>52730C</v>
      </c>
      <c r="O44" s="361" t="str">
        <f t="shared" si="35"/>
        <v>120</v>
      </c>
      <c r="P44" s="290" t="str">
        <f t="shared" si="42"/>
        <v xml:space="preserve">CPED Project Coordinator </v>
      </c>
      <c r="Q44" s="362" cm="1">
        <f t="array" aca="1" ref="Q44" ca="1">ROUND(IF($M44="Y",VLOOKUP($N44,INDIRECT($N$2),Q$5,0)*INDIRECT($M$3),VLOOKUP($N44,INDIRECT($N$2),Q$5,0)),IF(LEFT($E44,1)="N",3,0))</f>
        <v>86453</v>
      </c>
      <c r="R44" s="362" cm="1">
        <f t="array" aca="1" ref="R44" ca="1">ROUND(IF($M44="Y",VLOOKUP($N44,INDIRECT($N$2),R$5,0)*INDIRECT($M$3),VLOOKUP($N44,INDIRECT($N$2),R$5,0)),IF(LEFT($E44,1)="N",3,0))</f>
        <v>90777</v>
      </c>
      <c r="S44" s="362" cm="1">
        <f t="array" aca="1" ref="S44" ca="1">ROUND(IF($M44="Y",VLOOKUP($N44,INDIRECT($N$2),S$5,0)*INDIRECT($M$3),VLOOKUP($N44,INDIRECT($N$2),S$5,0)),IF(LEFT($E44,1)="N",3,0))</f>
        <v>95316</v>
      </c>
      <c r="T44" s="362" cm="1">
        <f t="array" aca="1" ref="T44" ca="1">ROUND(IF($M44="Y",VLOOKUP($N44,INDIRECT($N$2),T$5,0)*INDIRECT($M$3),VLOOKUP($N44,INDIRECT($N$2),T$5,0)),IF(LEFT($E44,1)="N",3,0))</f>
        <v>100081</v>
      </c>
      <c r="U44" s="362" cm="1">
        <f t="array" aca="1" ref="U44" ca="1">ROUND(IF($M44="Y",VLOOKUP($N44,INDIRECT($N$2),U$5,0)*INDIRECT($M$3),VLOOKUP($N44,INDIRECT($N$2),U$5,0)),IF(LEFT($E44,1)="N",3,0))</f>
        <v>105087</v>
      </c>
      <c r="V44" s="419"/>
      <c r="W44" s="363" t="str">
        <f t="shared" si="17"/>
        <v>Y</v>
      </c>
      <c r="X44" s="313" t="str">
        <f t="shared" si="14"/>
        <v>52730C</v>
      </c>
      <c r="Y44" s="364" t="str">
        <f t="shared" si="16"/>
        <v>120</v>
      </c>
      <c r="Z44" s="313" t="str">
        <f t="shared" si="15"/>
        <v xml:space="preserve">CPED Project Coordinator </v>
      </c>
      <c r="AA44" s="365">
        <f t="shared" ca="1" si="43"/>
        <v>41.564</v>
      </c>
      <c r="AB44" s="365">
        <f t="shared" ca="1" si="44"/>
        <v>43.643000000000001</v>
      </c>
      <c r="AC44" s="365">
        <f t="shared" ca="1" si="45"/>
        <v>45.825000000000003</v>
      </c>
      <c r="AD44" s="365">
        <f t="shared" ca="1" si="46"/>
        <v>48.116</v>
      </c>
      <c r="AE44" s="365">
        <f t="shared" ca="1" si="47"/>
        <v>50.522999999999996</v>
      </c>
    </row>
    <row r="45" spans="1:31">
      <c r="A45" s="357" t="s">
        <v>107</v>
      </c>
      <c r="B45" s="407" t="s">
        <v>109</v>
      </c>
      <c r="C45" s="357">
        <v>7</v>
      </c>
      <c r="D45" s="358" t="s">
        <v>108</v>
      </c>
      <c r="E45" s="357" t="s">
        <v>43</v>
      </c>
      <c r="F45" s="357">
        <v>343</v>
      </c>
      <c r="G45" s="360">
        <f t="shared" ca="1" si="36"/>
        <v>34.942999999999998</v>
      </c>
      <c r="H45" s="360">
        <f t="shared" ca="1" si="37"/>
        <v>36.692</v>
      </c>
      <c r="I45" s="360">
        <f t="shared" ca="1" si="38"/>
        <v>38.526000000000003</v>
      </c>
      <c r="J45" s="360">
        <f t="shared" ca="1" si="39"/>
        <v>40.451999999999998</v>
      </c>
      <c r="K45" s="360">
        <f t="shared" ca="1" si="40"/>
        <v>42.476999999999997</v>
      </c>
      <c r="L45" s="445"/>
      <c r="M45" s="293" t="s">
        <v>588</v>
      </c>
      <c r="N45" s="289" t="str">
        <f t="shared" si="41"/>
        <v>02775C</v>
      </c>
      <c r="O45" s="361" t="str">
        <f t="shared" si="35"/>
        <v>105</v>
      </c>
      <c r="P45" s="290" t="str">
        <f t="shared" si="42"/>
        <v xml:space="preserve">Crime Prevention Specialist </v>
      </c>
      <c r="Q45" s="362" cm="1">
        <f t="array" aca="1" ref="Q45" ca="1">ROUND(IF($M45="Y",VLOOKUP($N45,INDIRECT($N$2),Q$5,0)*INDIRECT($M$3),VLOOKUP($N45,INDIRECT($N$2),Q$5,0)),IF(LEFT($E45,1)="N",3,0))</f>
        <v>34.942999999999998</v>
      </c>
      <c r="R45" s="362" cm="1">
        <f t="array" aca="1" ref="R45" ca="1">ROUND(IF($M45="Y",VLOOKUP($N45,INDIRECT($N$2),R$5,0)*INDIRECT($M$3),VLOOKUP($N45,INDIRECT($N$2),R$5,0)),IF(LEFT($E45,1)="N",3,0))</f>
        <v>36.692</v>
      </c>
      <c r="S45" s="362" cm="1">
        <f t="array" aca="1" ref="S45" ca="1">ROUND(IF($M45="Y",VLOOKUP($N45,INDIRECT($N$2),S$5,0)*INDIRECT($M$3),VLOOKUP($N45,INDIRECT($N$2),S$5,0)),IF(LEFT($E45,1)="N",3,0))</f>
        <v>38.526000000000003</v>
      </c>
      <c r="T45" s="362" cm="1">
        <f t="array" aca="1" ref="T45" ca="1">ROUND(IF($M45="Y",VLOOKUP($N45,INDIRECT($N$2),T$5,0)*INDIRECT($M$3),VLOOKUP($N45,INDIRECT($N$2),T$5,0)),IF(LEFT($E45,1)="N",3,0))</f>
        <v>40.451999999999998</v>
      </c>
      <c r="U45" s="362" cm="1">
        <f t="array" aca="1" ref="U45" ca="1">ROUND(IF($M45="Y",VLOOKUP($N45,INDIRECT($N$2),U$5,0)*INDIRECT($M$3),VLOOKUP($N45,INDIRECT($N$2),U$5,0)),IF(LEFT($E45,1)="N",3,0))</f>
        <v>42.476999999999997</v>
      </c>
      <c r="V45" s="419"/>
      <c r="W45" s="363" t="str">
        <f t="shared" si="17"/>
        <v>Y</v>
      </c>
      <c r="X45" s="313" t="str">
        <f t="shared" si="14"/>
        <v>02775C</v>
      </c>
      <c r="Y45" s="364" t="str">
        <f t="shared" si="16"/>
        <v>105</v>
      </c>
      <c r="Z45" s="313" t="str">
        <f t="shared" si="15"/>
        <v xml:space="preserve">Crime Prevention Specialist </v>
      </c>
      <c r="AA45" s="365">
        <f t="shared" ca="1" si="43"/>
        <v>34.942999999999998</v>
      </c>
      <c r="AB45" s="365">
        <f t="shared" ca="1" si="44"/>
        <v>36.692</v>
      </c>
      <c r="AC45" s="365">
        <f t="shared" ca="1" si="45"/>
        <v>38.526000000000003</v>
      </c>
      <c r="AD45" s="365">
        <f t="shared" ca="1" si="46"/>
        <v>40.451999999999998</v>
      </c>
      <c r="AE45" s="365">
        <f t="shared" ca="1" si="47"/>
        <v>42.476999999999997</v>
      </c>
    </row>
    <row r="46" spans="1:31">
      <c r="A46" s="357" t="s">
        <v>115</v>
      </c>
      <c r="B46" s="407" t="s">
        <v>667</v>
      </c>
      <c r="C46" s="357">
        <v>5</v>
      </c>
      <c r="D46" s="358" t="s">
        <v>76</v>
      </c>
      <c r="E46" s="357" t="s">
        <v>43</v>
      </c>
      <c r="F46" s="357">
        <v>268</v>
      </c>
      <c r="G46" s="360">
        <f t="shared" ca="1" si="36"/>
        <v>28.8</v>
      </c>
      <c r="H46" s="360">
        <f t="shared" ca="1" si="37"/>
        <v>30.242000000000001</v>
      </c>
      <c r="I46" s="360">
        <f t="shared" ca="1" si="38"/>
        <v>31.751999999999999</v>
      </c>
      <c r="J46" s="360">
        <f t="shared" ca="1" si="39"/>
        <v>33.340000000000003</v>
      </c>
      <c r="K46" s="360">
        <f t="shared" ca="1" si="40"/>
        <v>35.008000000000003</v>
      </c>
      <c r="L46" s="445"/>
      <c r="M46" s="293" t="s">
        <v>588</v>
      </c>
      <c r="N46" s="289" t="str">
        <f t="shared" si="41"/>
        <v>02850C</v>
      </c>
      <c r="O46" s="361" t="str">
        <f t="shared" si="35"/>
        <v>060</v>
      </c>
      <c r="P46" s="290" t="str">
        <f t="shared" si="42"/>
        <v xml:space="preserve">Customer Service Representative I </v>
      </c>
      <c r="Q46" s="362" cm="1">
        <f t="array" aca="1" ref="Q46" ca="1">ROUND(IF($M46="Y",VLOOKUP($N46,INDIRECT($N$2),Q$5,0)*INDIRECT($M$3),VLOOKUP($N46,INDIRECT($N$2),Q$5,0)),IF(LEFT($E46,1)="N",3,0))</f>
        <v>28.8</v>
      </c>
      <c r="R46" s="362" cm="1">
        <f t="array" aca="1" ref="R46" ca="1">ROUND(IF($M46="Y",VLOOKUP($N46,INDIRECT($N$2),R$5,0)*INDIRECT($M$3),VLOOKUP($N46,INDIRECT($N$2),R$5,0)),IF(LEFT($E46,1)="N",3,0))</f>
        <v>30.242000000000001</v>
      </c>
      <c r="S46" s="362" cm="1">
        <f t="array" aca="1" ref="S46" ca="1">ROUND(IF($M46="Y",VLOOKUP($N46,INDIRECT($N$2),S$5,0)*INDIRECT($M$3),VLOOKUP($N46,INDIRECT($N$2),S$5,0)),IF(LEFT($E46,1)="N",3,0))</f>
        <v>31.751999999999999</v>
      </c>
      <c r="T46" s="362" cm="1">
        <f t="array" aca="1" ref="T46" ca="1">ROUND(IF($M46="Y",VLOOKUP($N46,INDIRECT($N$2),T$5,0)*INDIRECT($M$3),VLOOKUP($N46,INDIRECT($N$2),T$5,0)),IF(LEFT($E46,1)="N",3,0))</f>
        <v>33.340000000000003</v>
      </c>
      <c r="U46" s="362" cm="1">
        <f t="array" aca="1" ref="U46" ca="1">ROUND(IF($M46="Y",VLOOKUP($N46,INDIRECT($N$2),U$5,0)*INDIRECT($M$3),VLOOKUP($N46,INDIRECT($N$2),U$5,0)),IF(LEFT($E46,1)="N",3,0))</f>
        <v>35.008000000000003</v>
      </c>
      <c r="V46" s="419"/>
      <c r="W46" s="363" t="str">
        <f t="shared" si="17"/>
        <v>Y</v>
      </c>
      <c r="X46" s="313" t="str">
        <f t="shared" si="14"/>
        <v>02850C</v>
      </c>
      <c r="Y46" s="364" t="str">
        <f t="shared" si="16"/>
        <v>060</v>
      </c>
      <c r="Z46" s="313" t="str">
        <f t="shared" si="15"/>
        <v xml:space="preserve">Customer Service Representative I </v>
      </c>
      <c r="AA46" s="365">
        <f t="shared" ca="1" si="43"/>
        <v>28.8</v>
      </c>
      <c r="AB46" s="365">
        <f t="shared" ca="1" si="44"/>
        <v>30.242000000000001</v>
      </c>
      <c r="AC46" s="365">
        <f t="shared" ca="1" si="45"/>
        <v>31.751999999999999</v>
      </c>
      <c r="AD46" s="365">
        <f t="shared" ca="1" si="46"/>
        <v>33.340000000000003</v>
      </c>
      <c r="AE46" s="365">
        <f t="shared" ca="1" si="47"/>
        <v>35.008000000000003</v>
      </c>
    </row>
    <row r="47" spans="1:31">
      <c r="A47" s="357" t="s">
        <v>117</v>
      </c>
      <c r="B47" s="407" t="s">
        <v>668</v>
      </c>
      <c r="C47" s="357">
        <v>6</v>
      </c>
      <c r="D47" s="358" t="s">
        <v>118</v>
      </c>
      <c r="E47" s="357" t="s">
        <v>43</v>
      </c>
      <c r="F47" s="357">
        <v>295</v>
      </c>
      <c r="G47" s="360">
        <f t="shared" ca="1" si="36"/>
        <v>31.248000000000001</v>
      </c>
      <c r="H47" s="360">
        <f t="shared" ca="1" si="37"/>
        <v>32.808</v>
      </c>
      <c r="I47" s="360">
        <f t="shared" ca="1" si="38"/>
        <v>34.448999999999998</v>
      </c>
      <c r="J47" s="360">
        <f t="shared" ca="1" si="39"/>
        <v>36.173000000000002</v>
      </c>
      <c r="K47" s="360">
        <f t="shared" ca="1" si="40"/>
        <v>37.979999999999997</v>
      </c>
      <c r="L47" s="445"/>
      <c r="M47" s="293" t="s">
        <v>588</v>
      </c>
      <c r="N47" s="289" t="str">
        <f t="shared" si="41"/>
        <v>02860C</v>
      </c>
      <c r="O47" s="361" t="str">
        <f t="shared" si="35"/>
        <v>067</v>
      </c>
      <c r="P47" s="290" t="str">
        <f t="shared" si="42"/>
        <v xml:space="preserve">Customer Service Representative II </v>
      </c>
      <c r="Q47" s="362" cm="1">
        <f t="array" aca="1" ref="Q47" ca="1">ROUND(IF($M47="Y",VLOOKUP($N47,INDIRECT($N$2),Q$5,0)*INDIRECT($M$3),VLOOKUP($N47,INDIRECT($N$2),Q$5,0)),IF(LEFT($E47,1)="N",3,0))</f>
        <v>31.248000000000001</v>
      </c>
      <c r="R47" s="362" cm="1">
        <f t="array" aca="1" ref="R47" ca="1">ROUND(IF($M47="Y",VLOOKUP($N47,INDIRECT($N$2),R$5,0)*INDIRECT($M$3),VLOOKUP($N47,INDIRECT($N$2),R$5,0)),IF(LEFT($E47,1)="N",3,0))</f>
        <v>32.808</v>
      </c>
      <c r="S47" s="362" cm="1">
        <f t="array" aca="1" ref="S47" ca="1">ROUND(IF($M47="Y",VLOOKUP($N47,INDIRECT($N$2),S$5,0)*INDIRECT($M$3),VLOOKUP($N47,INDIRECT($N$2),S$5,0)),IF(LEFT($E47,1)="N",3,0))</f>
        <v>34.448999999999998</v>
      </c>
      <c r="T47" s="362" cm="1">
        <f t="array" aca="1" ref="T47" ca="1">ROUND(IF($M47="Y",VLOOKUP($N47,INDIRECT($N$2),T$5,0)*INDIRECT($M$3),VLOOKUP($N47,INDIRECT($N$2),T$5,0)),IF(LEFT($E47,1)="N",3,0))</f>
        <v>36.173000000000002</v>
      </c>
      <c r="U47" s="362" cm="1">
        <f t="array" aca="1" ref="U47" ca="1">ROUND(IF($M47="Y",VLOOKUP($N47,INDIRECT($N$2),U$5,0)*INDIRECT($M$3),VLOOKUP($N47,INDIRECT($N$2),U$5,0)),IF(LEFT($E47,1)="N",3,0))</f>
        <v>37.979999999999997</v>
      </c>
      <c r="V47" s="419"/>
      <c r="W47" s="363" t="str">
        <f t="shared" si="17"/>
        <v>Y</v>
      </c>
      <c r="X47" s="313" t="str">
        <f t="shared" ref="X47:X76" si="48">N47</f>
        <v>02860C</v>
      </c>
      <c r="Y47" s="364" t="str">
        <f t="shared" si="16"/>
        <v>067</v>
      </c>
      <c r="Z47" s="313" t="str">
        <f t="shared" ref="Z47:Z76" si="49">P47</f>
        <v xml:space="preserve">Customer Service Representative II </v>
      </c>
      <c r="AA47" s="365">
        <f t="shared" ca="1" si="43"/>
        <v>31.248000000000001</v>
      </c>
      <c r="AB47" s="365">
        <f t="shared" ca="1" si="44"/>
        <v>32.808</v>
      </c>
      <c r="AC47" s="365">
        <f t="shared" ca="1" si="45"/>
        <v>34.448999999999998</v>
      </c>
      <c r="AD47" s="365">
        <f t="shared" ca="1" si="46"/>
        <v>36.173000000000002</v>
      </c>
      <c r="AE47" s="365">
        <f t="shared" ca="1" si="47"/>
        <v>37.979999999999997</v>
      </c>
    </row>
    <row r="48" spans="1:31">
      <c r="A48" s="371" t="s">
        <v>670</v>
      </c>
      <c r="B48" s="407" t="s">
        <v>669</v>
      </c>
      <c r="C48" s="357">
        <v>7</v>
      </c>
      <c r="D48" s="358" t="s">
        <v>121</v>
      </c>
      <c r="E48" s="357" t="s">
        <v>43</v>
      </c>
      <c r="F48" s="357">
        <v>323</v>
      </c>
      <c r="G48" s="360">
        <f t="shared" ca="1" si="36"/>
        <v>33.738</v>
      </c>
      <c r="H48" s="360">
        <f t="shared" ca="1" si="37"/>
        <v>35.423000000000002</v>
      </c>
      <c r="I48" s="360">
        <f t="shared" ca="1" si="38"/>
        <v>37.195999999999998</v>
      </c>
      <c r="J48" s="360">
        <f t="shared" ca="1" si="39"/>
        <v>39.055999999999997</v>
      </c>
      <c r="K48" s="360">
        <f t="shared" ca="1" si="40"/>
        <v>41.009</v>
      </c>
      <c r="L48" s="445"/>
      <c r="M48" s="293" t="s">
        <v>588</v>
      </c>
      <c r="N48" s="289" t="str">
        <f t="shared" si="41"/>
        <v>53038C</v>
      </c>
      <c r="O48" s="361" t="str">
        <f t="shared" si="35"/>
        <v>084</v>
      </c>
      <c r="P48" s="290" t="str">
        <f t="shared" si="42"/>
        <v>Customer Service Representative, Lead</v>
      </c>
      <c r="Q48" s="362" cm="1">
        <f t="array" aca="1" ref="Q48" ca="1">ROUND(IF($M48="Y",VLOOKUP($N48,INDIRECT($N$2),Q$5,0)*INDIRECT($M$3),VLOOKUP($N48,INDIRECT($N$2),Q$5,0)),IF(LEFT($E48,1)="N",3,0))</f>
        <v>33.738</v>
      </c>
      <c r="R48" s="362" cm="1">
        <f t="array" aca="1" ref="R48" ca="1">ROUND(IF($M48="Y",VLOOKUP($N48,INDIRECT($N$2),R$5,0)*INDIRECT($M$3),VLOOKUP($N48,INDIRECT($N$2),R$5,0)),IF(LEFT($E48,1)="N",3,0))</f>
        <v>35.423000000000002</v>
      </c>
      <c r="S48" s="362" cm="1">
        <f t="array" aca="1" ref="S48" ca="1">ROUND(IF($M48="Y",VLOOKUP($N48,INDIRECT($N$2),S$5,0)*INDIRECT($M$3),VLOOKUP($N48,INDIRECT($N$2),S$5,0)),IF(LEFT($E48,1)="N",3,0))</f>
        <v>37.195999999999998</v>
      </c>
      <c r="T48" s="362" cm="1">
        <f t="array" aca="1" ref="T48" ca="1">ROUND(IF($M48="Y",VLOOKUP($N48,INDIRECT($N$2),T$5,0)*INDIRECT($M$3),VLOOKUP($N48,INDIRECT($N$2),T$5,0)),IF(LEFT($E48,1)="N",3,0))</f>
        <v>39.055999999999997</v>
      </c>
      <c r="U48" s="362" cm="1">
        <f t="array" aca="1" ref="U48" ca="1">ROUND(IF($M48="Y",VLOOKUP($N48,INDIRECT($N$2),U$5,0)*INDIRECT($M$3),VLOOKUP($N48,INDIRECT($N$2),U$5,0)),IF(LEFT($E48,1)="N",3,0))</f>
        <v>41.009</v>
      </c>
      <c r="V48" s="419"/>
      <c r="W48" s="363" t="str">
        <f t="shared" si="17"/>
        <v>Y</v>
      </c>
      <c r="X48" s="313" t="str">
        <f t="shared" si="48"/>
        <v>53038C</v>
      </c>
      <c r="Y48" s="364" t="str">
        <f t="shared" ref="Y48:Y77" si="50">O48</f>
        <v>084</v>
      </c>
      <c r="Z48" s="313" t="str">
        <f t="shared" si="49"/>
        <v>Customer Service Representative, Lead</v>
      </c>
      <c r="AA48" s="365">
        <f t="shared" ca="1" si="43"/>
        <v>33.738</v>
      </c>
      <c r="AB48" s="365">
        <f t="shared" ca="1" si="44"/>
        <v>35.423000000000002</v>
      </c>
      <c r="AC48" s="365">
        <f t="shared" ca="1" si="45"/>
        <v>37.195999999999998</v>
      </c>
      <c r="AD48" s="365">
        <f t="shared" ca="1" si="46"/>
        <v>39.055999999999997</v>
      </c>
      <c r="AE48" s="365">
        <f t="shared" ca="1" si="47"/>
        <v>41.009</v>
      </c>
    </row>
    <row r="49" spans="1:31">
      <c r="A49" s="357" t="s">
        <v>120</v>
      </c>
      <c r="B49" s="407" t="s">
        <v>122</v>
      </c>
      <c r="C49" s="357">
        <v>7</v>
      </c>
      <c r="D49" s="358" t="s">
        <v>121</v>
      </c>
      <c r="E49" s="357" t="s">
        <v>43</v>
      </c>
      <c r="F49" s="357">
        <v>320</v>
      </c>
      <c r="G49" s="360">
        <f t="shared" ca="1" si="36"/>
        <v>33.738</v>
      </c>
      <c r="H49" s="360">
        <f t="shared" ca="1" si="37"/>
        <v>35.423000000000002</v>
      </c>
      <c r="I49" s="360">
        <f t="shared" ca="1" si="38"/>
        <v>37.195999999999998</v>
      </c>
      <c r="J49" s="360">
        <f t="shared" ca="1" si="39"/>
        <v>39.055999999999997</v>
      </c>
      <c r="K49" s="360">
        <f t="shared" ca="1" si="40"/>
        <v>41.009</v>
      </c>
      <c r="L49" s="445"/>
      <c r="M49" s="293" t="s">
        <v>588</v>
      </c>
      <c r="N49" s="289" t="str">
        <f t="shared" si="41"/>
        <v>03037C</v>
      </c>
      <c r="O49" s="361" t="str">
        <f t="shared" si="35"/>
        <v>084</v>
      </c>
      <c r="P49" s="290" t="str">
        <f t="shared" si="42"/>
        <v>Development Coordinator I</v>
      </c>
      <c r="Q49" s="362" cm="1">
        <f t="array" aca="1" ref="Q49" ca="1">ROUND(IF($M49="Y",VLOOKUP($N49,INDIRECT($N$2),Q$5,0)*INDIRECT($M$3),VLOOKUP($N49,INDIRECT($N$2),Q$5,0)),IF(LEFT($E49,1)="N",3,0))</f>
        <v>33.738</v>
      </c>
      <c r="R49" s="362" cm="1">
        <f t="array" aca="1" ref="R49" ca="1">ROUND(IF($M49="Y",VLOOKUP($N49,INDIRECT($N$2),R$5,0)*INDIRECT($M$3),VLOOKUP($N49,INDIRECT($N$2),R$5,0)),IF(LEFT($E49,1)="N",3,0))</f>
        <v>35.423000000000002</v>
      </c>
      <c r="S49" s="362" cm="1">
        <f t="array" aca="1" ref="S49" ca="1">ROUND(IF($M49="Y",VLOOKUP($N49,INDIRECT($N$2),S$5,0)*INDIRECT($M$3),VLOOKUP($N49,INDIRECT($N$2),S$5,0)),IF(LEFT($E49,1)="N",3,0))</f>
        <v>37.195999999999998</v>
      </c>
      <c r="T49" s="362" cm="1">
        <f t="array" aca="1" ref="T49" ca="1">ROUND(IF($M49="Y",VLOOKUP($N49,INDIRECT($N$2),T$5,0)*INDIRECT($M$3),VLOOKUP($N49,INDIRECT($N$2),T$5,0)),IF(LEFT($E49,1)="N",3,0))</f>
        <v>39.055999999999997</v>
      </c>
      <c r="U49" s="362" cm="1">
        <f t="array" aca="1" ref="U49" ca="1">ROUND(IF($M49="Y",VLOOKUP($N49,INDIRECT($N$2),U$5,0)*INDIRECT($M$3),VLOOKUP($N49,INDIRECT($N$2),U$5,0)),IF(LEFT($E49,1)="N",3,0))</f>
        <v>41.009</v>
      </c>
      <c r="V49" s="419"/>
      <c r="W49" s="363" t="str">
        <f t="shared" si="17"/>
        <v>Y</v>
      </c>
      <c r="X49" s="313" t="str">
        <f t="shared" si="48"/>
        <v>03037C</v>
      </c>
      <c r="Y49" s="364" t="str">
        <f t="shared" si="50"/>
        <v>084</v>
      </c>
      <c r="Z49" s="313" t="str">
        <f t="shared" si="49"/>
        <v>Development Coordinator I</v>
      </c>
      <c r="AA49" s="365">
        <f t="shared" ca="1" si="43"/>
        <v>33.738</v>
      </c>
      <c r="AB49" s="365">
        <f t="shared" ca="1" si="44"/>
        <v>35.423000000000002</v>
      </c>
      <c r="AC49" s="365">
        <f t="shared" ca="1" si="45"/>
        <v>37.195999999999998</v>
      </c>
      <c r="AD49" s="365">
        <f t="shared" ca="1" si="46"/>
        <v>39.055999999999997</v>
      </c>
      <c r="AE49" s="365">
        <f t="shared" ca="1" si="47"/>
        <v>41.009</v>
      </c>
    </row>
    <row r="50" spans="1:31">
      <c r="A50" s="357" t="s">
        <v>123</v>
      </c>
      <c r="B50" s="407" t="s">
        <v>671</v>
      </c>
      <c r="C50" s="357">
        <v>8</v>
      </c>
      <c r="D50" s="358">
        <v>209</v>
      </c>
      <c r="E50" s="357" t="s">
        <v>43</v>
      </c>
      <c r="F50" s="357">
        <v>378</v>
      </c>
      <c r="G50" s="360">
        <f t="shared" ca="1" si="36"/>
        <v>38.686</v>
      </c>
      <c r="H50" s="360">
        <f t="shared" ca="1" si="37"/>
        <v>40.619</v>
      </c>
      <c r="I50" s="360">
        <f t="shared" ca="1" si="38"/>
        <v>42.651000000000003</v>
      </c>
      <c r="J50" s="360">
        <f t="shared" ca="1" si="39"/>
        <v>44.783999999999999</v>
      </c>
      <c r="K50" s="360">
        <f t="shared" ca="1" si="40"/>
        <v>47.023000000000003</v>
      </c>
      <c r="L50" s="445"/>
      <c r="M50" s="293" t="s">
        <v>588</v>
      </c>
      <c r="N50" s="289" t="str">
        <f t="shared" si="41"/>
        <v>03038C</v>
      </c>
      <c r="O50" s="361">
        <f t="shared" si="35"/>
        <v>209</v>
      </c>
      <c r="P50" s="290" t="str">
        <f t="shared" si="42"/>
        <v>Development Coordinator II</v>
      </c>
      <c r="Q50" s="362" cm="1">
        <f t="array" aca="1" ref="Q50" ca="1">ROUND(IF($M50="Y",VLOOKUP($N50,INDIRECT($N$2),Q$5,0)*INDIRECT($M$3),VLOOKUP($N50,INDIRECT($N$2),Q$5,0)),IF(LEFT($E50,1)="N",3,0))</f>
        <v>38.686</v>
      </c>
      <c r="R50" s="362" cm="1">
        <f t="array" aca="1" ref="R50" ca="1">ROUND(IF($M50="Y",VLOOKUP($N50,INDIRECT($N$2),R$5,0)*INDIRECT($M$3),VLOOKUP($N50,INDIRECT($N$2),R$5,0)),IF(LEFT($E50,1)="N",3,0))</f>
        <v>40.619</v>
      </c>
      <c r="S50" s="362" cm="1">
        <f t="array" aca="1" ref="S50" ca="1">ROUND(IF($M50="Y",VLOOKUP($N50,INDIRECT($N$2),S$5,0)*INDIRECT($M$3),VLOOKUP($N50,INDIRECT($N$2),S$5,0)),IF(LEFT($E50,1)="N",3,0))</f>
        <v>42.651000000000003</v>
      </c>
      <c r="T50" s="362" cm="1">
        <f t="array" aca="1" ref="T50" ca="1">ROUND(IF($M50="Y",VLOOKUP($N50,INDIRECT($N$2),T$5,0)*INDIRECT($M$3),VLOOKUP($N50,INDIRECT($N$2),T$5,0)),IF(LEFT($E50,1)="N",3,0))</f>
        <v>44.783999999999999</v>
      </c>
      <c r="U50" s="362" cm="1">
        <f t="array" aca="1" ref="U50" ca="1">ROUND(IF($M50="Y",VLOOKUP($N50,INDIRECT($N$2),U$5,0)*INDIRECT($M$3),VLOOKUP($N50,INDIRECT($N$2),U$5,0)),IF(LEFT($E50,1)="N",3,0))</f>
        <v>47.023000000000003</v>
      </c>
      <c r="V50" s="419"/>
      <c r="W50" s="363" t="str">
        <f t="shared" si="17"/>
        <v>Y</v>
      </c>
      <c r="X50" s="313" t="str">
        <f t="shared" si="48"/>
        <v>03038C</v>
      </c>
      <c r="Y50" s="364">
        <f t="shared" si="50"/>
        <v>209</v>
      </c>
      <c r="Z50" s="313" t="str">
        <f t="shared" si="49"/>
        <v>Development Coordinator II</v>
      </c>
      <c r="AA50" s="365">
        <f t="shared" ca="1" si="43"/>
        <v>38.686</v>
      </c>
      <c r="AB50" s="365">
        <f t="shared" ca="1" si="44"/>
        <v>40.619</v>
      </c>
      <c r="AC50" s="365">
        <f t="shared" ca="1" si="45"/>
        <v>42.651000000000003</v>
      </c>
      <c r="AD50" s="365">
        <f t="shared" ca="1" si="46"/>
        <v>44.783999999999999</v>
      </c>
      <c r="AE50" s="365">
        <f t="shared" ca="1" si="47"/>
        <v>47.023000000000003</v>
      </c>
    </row>
    <row r="51" spans="1:31">
      <c r="A51" s="357" t="s">
        <v>127</v>
      </c>
      <c r="B51" s="407" t="s">
        <v>129</v>
      </c>
      <c r="C51" s="357">
        <v>5</v>
      </c>
      <c r="D51" s="358" t="s">
        <v>128</v>
      </c>
      <c r="E51" s="357" t="s">
        <v>43</v>
      </c>
      <c r="F51" s="357">
        <v>248</v>
      </c>
      <c r="G51" s="360">
        <f t="shared" ca="1" si="36"/>
        <v>27.536000000000001</v>
      </c>
      <c r="H51" s="360">
        <f t="shared" ca="1" si="37"/>
        <v>28.911999999999999</v>
      </c>
      <c r="I51" s="360">
        <f t="shared" ca="1" si="38"/>
        <v>30.359000000000002</v>
      </c>
      <c r="J51" s="360">
        <f t="shared" ca="1" si="39"/>
        <v>31.878</v>
      </c>
      <c r="K51" s="360">
        <f t="shared" ca="1" si="40"/>
        <v>33.470999999999997</v>
      </c>
      <c r="L51" s="445"/>
      <c r="M51" s="293" t="s">
        <v>588</v>
      </c>
      <c r="N51" s="289" t="str">
        <f t="shared" si="41"/>
        <v>03627C</v>
      </c>
      <c r="O51" s="361" t="str">
        <f t="shared" si="35"/>
        <v>027</v>
      </c>
      <c r="P51" s="290" t="str">
        <f t="shared" si="42"/>
        <v>Document Solutions Technician I</v>
      </c>
      <c r="Q51" s="362" cm="1">
        <f t="array" aca="1" ref="Q51" ca="1">ROUND(IF($M51="Y",VLOOKUP($N51,INDIRECT($N$2),Q$5,0)*INDIRECT($M$3),VLOOKUP($N51,INDIRECT($N$2),Q$5,0)),IF(LEFT($E51,1)="N",3,0))</f>
        <v>27.536000000000001</v>
      </c>
      <c r="R51" s="362" cm="1">
        <f t="array" aca="1" ref="R51" ca="1">ROUND(IF($M51="Y",VLOOKUP($N51,INDIRECT($N$2),R$5,0)*INDIRECT($M$3),VLOOKUP($N51,INDIRECT($N$2),R$5,0)),IF(LEFT($E51,1)="N",3,0))</f>
        <v>28.911999999999999</v>
      </c>
      <c r="S51" s="362" cm="1">
        <f t="array" aca="1" ref="S51" ca="1">ROUND(IF($M51="Y",VLOOKUP($N51,INDIRECT($N$2),S$5,0)*INDIRECT($M$3),VLOOKUP($N51,INDIRECT($N$2),S$5,0)),IF(LEFT($E51,1)="N",3,0))</f>
        <v>30.359000000000002</v>
      </c>
      <c r="T51" s="362" cm="1">
        <f t="array" aca="1" ref="T51" ca="1">ROUND(IF($M51="Y",VLOOKUP($N51,INDIRECT($N$2),T$5,0)*INDIRECT($M$3),VLOOKUP($N51,INDIRECT($N$2),T$5,0)),IF(LEFT($E51,1)="N",3,0))</f>
        <v>31.878</v>
      </c>
      <c r="U51" s="362" cm="1">
        <f t="array" aca="1" ref="U51" ca="1">ROUND(IF($M51="Y",VLOOKUP($N51,INDIRECT($N$2),U$5,0)*INDIRECT($M$3),VLOOKUP($N51,INDIRECT($N$2),U$5,0)),IF(LEFT($E51,1)="N",3,0))</f>
        <v>33.470999999999997</v>
      </c>
      <c r="V51" s="419"/>
      <c r="W51" s="363" t="str">
        <f t="shared" si="17"/>
        <v>Y</v>
      </c>
      <c r="X51" s="313" t="str">
        <f t="shared" si="48"/>
        <v>03627C</v>
      </c>
      <c r="Y51" s="364" t="str">
        <f t="shared" si="50"/>
        <v>027</v>
      </c>
      <c r="Z51" s="313" t="str">
        <f t="shared" si="49"/>
        <v>Document Solutions Technician I</v>
      </c>
      <c r="AA51" s="365">
        <f t="shared" ca="1" si="43"/>
        <v>27.536000000000001</v>
      </c>
      <c r="AB51" s="365">
        <f t="shared" ca="1" si="44"/>
        <v>28.911999999999999</v>
      </c>
      <c r="AC51" s="365">
        <f t="shared" ca="1" si="45"/>
        <v>30.359000000000002</v>
      </c>
      <c r="AD51" s="365">
        <f t="shared" ca="1" si="46"/>
        <v>31.878</v>
      </c>
      <c r="AE51" s="365">
        <f t="shared" ca="1" si="47"/>
        <v>33.470999999999997</v>
      </c>
    </row>
    <row r="52" spans="1:31">
      <c r="A52" s="357" t="s">
        <v>130</v>
      </c>
      <c r="B52" s="407" t="s">
        <v>131</v>
      </c>
      <c r="C52" s="357">
        <v>6</v>
      </c>
      <c r="D52" s="358">
        <v>116</v>
      </c>
      <c r="E52" s="357" t="s">
        <v>43</v>
      </c>
      <c r="F52" s="357">
        <v>303</v>
      </c>
      <c r="G52" s="360">
        <f t="shared" ca="1" si="36"/>
        <v>32.484000000000002</v>
      </c>
      <c r="H52" s="360">
        <f t="shared" ca="1" si="37"/>
        <v>34.11</v>
      </c>
      <c r="I52" s="360">
        <f t="shared" ca="1" si="38"/>
        <v>35.816000000000003</v>
      </c>
      <c r="J52" s="360">
        <f t="shared" ca="1" si="39"/>
        <v>37.606999999999999</v>
      </c>
      <c r="K52" s="360">
        <f t="shared" ca="1" si="40"/>
        <v>39.485999999999997</v>
      </c>
      <c r="L52" s="445"/>
      <c r="M52" s="293" t="s">
        <v>588</v>
      </c>
      <c r="N52" s="289" t="str">
        <f t="shared" si="41"/>
        <v>03628C</v>
      </c>
      <c r="O52" s="361">
        <f t="shared" si="35"/>
        <v>116</v>
      </c>
      <c r="P52" s="290" t="str">
        <f t="shared" si="42"/>
        <v>Document Solutions Technician II</v>
      </c>
      <c r="Q52" s="362" cm="1">
        <f t="array" aca="1" ref="Q52" ca="1">ROUND(IF($M52="Y",VLOOKUP($N52,INDIRECT($N$2),Q$5,0)*INDIRECT($M$3),VLOOKUP($N52,INDIRECT($N$2),Q$5,0)),IF(LEFT($E52,1)="N",3,0))</f>
        <v>32.484000000000002</v>
      </c>
      <c r="R52" s="362" cm="1">
        <f t="array" aca="1" ref="R52" ca="1">ROUND(IF($M52="Y",VLOOKUP($N52,INDIRECT($N$2),R$5,0)*INDIRECT($M$3),VLOOKUP($N52,INDIRECT($N$2),R$5,0)),IF(LEFT($E52,1)="N",3,0))</f>
        <v>34.11</v>
      </c>
      <c r="S52" s="362" cm="1">
        <f t="array" aca="1" ref="S52" ca="1">ROUND(IF($M52="Y",VLOOKUP($N52,INDIRECT($N$2),S$5,0)*INDIRECT($M$3),VLOOKUP($N52,INDIRECT($N$2),S$5,0)),IF(LEFT($E52,1)="N",3,0))</f>
        <v>35.816000000000003</v>
      </c>
      <c r="T52" s="362" cm="1">
        <f t="array" aca="1" ref="T52" ca="1">ROUND(IF($M52="Y",VLOOKUP($N52,INDIRECT($N$2),T$5,0)*INDIRECT($M$3),VLOOKUP($N52,INDIRECT($N$2),T$5,0)),IF(LEFT($E52,1)="N",3,0))</f>
        <v>37.606999999999999</v>
      </c>
      <c r="U52" s="362" cm="1">
        <f t="array" aca="1" ref="U52" ca="1">ROUND(IF($M52="Y",VLOOKUP($N52,INDIRECT($N$2),U$5,0)*INDIRECT($M$3),VLOOKUP($N52,INDIRECT($N$2),U$5,0)),IF(LEFT($E52,1)="N",3,0))</f>
        <v>39.485999999999997</v>
      </c>
      <c r="V52" s="419"/>
      <c r="W52" s="363" t="str">
        <f t="shared" ref="W52:W81" si="51">M52</f>
        <v>Y</v>
      </c>
      <c r="X52" s="313" t="str">
        <f t="shared" si="48"/>
        <v>03628C</v>
      </c>
      <c r="Y52" s="364">
        <f t="shared" si="50"/>
        <v>116</v>
      </c>
      <c r="Z52" s="313" t="str">
        <f t="shared" si="49"/>
        <v>Document Solutions Technician II</v>
      </c>
      <c r="AA52" s="365">
        <f t="shared" ca="1" si="43"/>
        <v>32.484000000000002</v>
      </c>
      <c r="AB52" s="365">
        <f t="shared" ca="1" si="44"/>
        <v>34.11</v>
      </c>
      <c r="AC52" s="365">
        <f t="shared" ca="1" si="45"/>
        <v>35.816000000000003</v>
      </c>
      <c r="AD52" s="365">
        <f t="shared" ca="1" si="46"/>
        <v>37.606999999999999</v>
      </c>
      <c r="AE52" s="365">
        <f t="shared" ca="1" si="47"/>
        <v>39.485999999999997</v>
      </c>
    </row>
    <row r="53" spans="1:31">
      <c r="A53" s="357" t="s">
        <v>134</v>
      </c>
      <c r="B53" s="407" t="s">
        <v>136</v>
      </c>
      <c r="C53" s="357">
        <v>5</v>
      </c>
      <c r="D53" s="358" t="s">
        <v>692</v>
      </c>
      <c r="E53" s="357" t="s">
        <v>43</v>
      </c>
      <c r="F53" s="357">
        <v>268</v>
      </c>
      <c r="G53" s="360">
        <f t="shared" ca="1" si="36"/>
        <v>30.556999999999999</v>
      </c>
      <c r="H53" s="360">
        <f t="shared" ca="1" si="37"/>
        <v>32.085000000000001</v>
      </c>
      <c r="I53" s="360">
        <f t="shared" ca="1" si="38"/>
        <v>33.69</v>
      </c>
      <c r="J53" s="360">
        <f t="shared" ca="1" si="39"/>
        <v>35.375</v>
      </c>
      <c r="K53" s="360">
        <f t="shared" ca="1" si="40"/>
        <v>37.143000000000001</v>
      </c>
      <c r="L53" s="445"/>
      <c r="M53" s="293" t="s">
        <v>588</v>
      </c>
      <c r="N53" s="289" t="str">
        <f t="shared" si="41"/>
        <v>04024C</v>
      </c>
      <c r="O53" s="361" t="str">
        <f t="shared" si="35"/>
        <v>127</v>
      </c>
      <c r="P53" s="290" t="str">
        <f t="shared" si="42"/>
        <v xml:space="preserve">Engineering Tech I Eng Lab </v>
      </c>
      <c r="Q53" s="362" cm="1">
        <f t="array" aca="1" ref="Q53" ca="1">ROUND(IF($M53="Y",VLOOKUP($N53,INDIRECT($N$2),Q$5,0)*INDIRECT($M$3),VLOOKUP($N53,INDIRECT($N$2),Q$5,0)),IF(LEFT($E53,1)="N",3,0))</f>
        <v>30.556999999999999</v>
      </c>
      <c r="R53" s="362" cm="1">
        <f t="array" aca="1" ref="R53" ca="1">ROUND(IF($M53="Y",VLOOKUP($N53,INDIRECT($N$2),R$5,0)*INDIRECT($M$3),VLOOKUP($N53,INDIRECT($N$2),R$5,0)),IF(LEFT($E53,1)="N",3,0))</f>
        <v>32.085000000000001</v>
      </c>
      <c r="S53" s="362" cm="1">
        <f t="array" aca="1" ref="S53" ca="1">ROUND(IF($M53="Y",VLOOKUP($N53,INDIRECT($N$2),S$5,0)*INDIRECT($M$3),VLOOKUP($N53,INDIRECT($N$2),S$5,0)),IF(LEFT($E53,1)="N",3,0))</f>
        <v>33.69</v>
      </c>
      <c r="T53" s="362" cm="1">
        <f t="array" aca="1" ref="T53" ca="1">ROUND(IF($M53="Y",VLOOKUP($N53,INDIRECT($N$2),T$5,0)*INDIRECT($M$3),VLOOKUP($N53,INDIRECT($N$2),T$5,0)),IF(LEFT($E53,1)="N",3,0))</f>
        <v>35.375</v>
      </c>
      <c r="U53" s="362" cm="1">
        <f t="array" aca="1" ref="U53" ca="1">ROUND(IF($M53="Y",VLOOKUP($N53,INDIRECT($N$2),U$5,0)*INDIRECT($M$3),VLOOKUP($N53,INDIRECT($N$2),U$5,0)),IF(LEFT($E53,1)="N",3,0))</f>
        <v>37.143000000000001</v>
      </c>
      <c r="V53" s="419"/>
      <c r="W53" s="363" t="str">
        <f t="shared" si="51"/>
        <v>Y</v>
      </c>
      <c r="X53" s="313" t="str">
        <f t="shared" si="48"/>
        <v>04024C</v>
      </c>
      <c r="Y53" s="364" t="str">
        <f t="shared" si="50"/>
        <v>127</v>
      </c>
      <c r="Z53" s="313" t="str">
        <f t="shared" si="49"/>
        <v xml:space="preserve">Engineering Tech I Eng Lab </v>
      </c>
      <c r="AA53" s="365">
        <f t="shared" ca="1" si="43"/>
        <v>30.556999999999999</v>
      </c>
      <c r="AB53" s="365">
        <f t="shared" ca="1" si="44"/>
        <v>32.085000000000001</v>
      </c>
      <c r="AC53" s="365">
        <f t="shared" ca="1" si="45"/>
        <v>33.69</v>
      </c>
      <c r="AD53" s="365">
        <f t="shared" ca="1" si="46"/>
        <v>35.375</v>
      </c>
      <c r="AE53" s="365">
        <f t="shared" ca="1" si="47"/>
        <v>37.143000000000001</v>
      </c>
    </row>
    <row r="54" spans="1:31">
      <c r="A54" s="357" t="s">
        <v>137</v>
      </c>
      <c r="B54" s="407" t="s">
        <v>139</v>
      </c>
      <c r="C54" s="357">
        <v>5</v>
      </c>
      <c r="D54" s="358">
        <v>202</v>
      </c>
      <c r="E54" s="357" t="s">
        <v>43</v>
      </c>
      <c r="F54" s="357">
        <v>268</v>
      </c>
      <c r="G54" s="360">
        <f t="shared" ca="1" si="36"/>
        <v>23.501999999999999</v>
      </c>
      <c r="H54" s="360">
        <f t="shared" ca="1" si="37"/>
        <v>24.675999999999998</v>
      </c>
      <c r="I54" s="360">
        <f t="shared" ca="1" si="38"/>
        <v>25.911999999999999</v>
      </c>
      <c r="J54" s="360">
        <f t="shared" ca="1" si="39"/>
        <v>27.204999999999998</v>
      </c>
      <c r="K54" s="360">
        <f t="shared" ca="1" si="40"/>
        <v>28.567</v>
      </c>
      <c r="L54" s="445"/>
      <c r="M54" s="293" t="s">
        <v>588</v>
      </c>
      <c r="N54" s="289" t="str">
        <f t="shared" si="41"/>
        <v>04010C</v>
      </c>
      <c r="O54" s="361">
        <f t="shared" si="35"/>
        <v>202</v>
      </c>
      <c r="P54" s="290" t="str">
        <f t="shared" si="42"/>
        <v xml:space="preserve">Engineering Tech I Seasonal </v>
      </c>
      <c r="Q54" s="362" cm="1">
        <f t="array" aca="1" ref="Q54" ca="1">ROUND(IF($M54="Y",VLOOKUP($N54,INDIRECT($N$2),Q$5,0)*INDIRECT($M$3),VLOOKUP($N54,INDIRECT($N$2),Q$5,0)),IF(LEFT($E54,1)="N",3,0))</f>
        <v>23.501999999999999</v>
      </c>
      <c r="R54" s="362" cm="1">
        <f t="array" aca="1" ref="R54" ca="1">ROUND(IF($M54="Y",VLOOKUP($N54,INDIRECT($N$2),R$5,0)*INDIRECT($M$3),VLOOKUP($N54,INDIRECT($N$2),R$5,0)),IF(LEFT($E54,1)="N",3,0))</f>
        <v>24.675999999999998</v>
      </c>
      <c r="S54" s="362" cm="1">
        <f t="array" aca="1" ref="S54" ca="1">ROUND(IF($M54="Y",VLOOKUP($N54,INDIRECT($N$2),S$5,0)*INDIRECT($M$3),VLOOKUP($N54,INDIRECT($N$2),S$5,0)),IF(LEFT($E54,1)="N",3,0))</f>
        <v>25.911999999999999</v>
      </c>
      <c r="T54" s="362" cm="1">
        <f t="array" aca="1" ref="T54" ca="1">ROUND(IF($M54="Y",VLOOKUP($N54,INDIRECT($N$2),T$5,0)*INDIRECT($M$3),VLOOKUP($N54,INDIRECT($N$2),T$5,0)),IF(LEFT($E54,1)="N",3,0))</f>
        <v>27.204999999999998</v>
      </c>
      <c r="U54" s="362" cm="1">
        <f t="array" aca="1" ref="U54" ca="1">ROUND(IF($M54="Y",VLOOKUP($N54,INDIRECT($N$2),U$5,0)*INDIRECT($M$3),VLOOKUP($N54,INDIRECT($N$2),U$5,0)),IF(LEFT($E54,1)="N",3,0))</f>
        <v>28.567</v>
      </c>
      <c r="V54" s="419"/>
      <c r="W54" s="363" t="str">
        <f t="shared" si="51"/>
        <v>Y</v>
      </c>
      <c r="X54" s="313" t="str">
        <f t="shared" si="48"/>
        <v>04010C</v>
      </c>
      <c r="Y54" s="364">
        <f t="shared" si="50"/>
        <v>202</v>
      </c>
      <c r="Z54" s="313" t="str">
        <f t="shared" si="49"/>
        <v xml:space="preserve">Engineering Tech I Seasonal </v>
      </c>
      <c r="AA54" s="365">
        <f t="shared" ca="1" si="43"/>
        <v>23.501999999999999</v>
      </c>
      <c r="AB54" s="365">
        <f t="shared" ca="1" si="44"/>
        <v>24.675999999999998</v>
      </c>
      <c r="AC54" s="365">
        <f t="shared" ca="1" si="45"/>
        <v>25.911999999999999</v>
      </c>
      <c r="AD54" s="365">
        <f t="shared" ca="1" si="46"/>
        <v>27.204999999999998</v>
      </c>
      <c r="AE54" s="365">
        <f t="shared" ca="1" si="47"/>
        <v>28.567</v>
      </c>
    </row>
    <row r="55" spans="1:31">
      <c r="A55" s="357" t="s">
        <v>140</v>
      </c>
      <c r="B55" s="407" t="s">
        <v>141</v>
      </c>
      <c r="C55" s="357">
        <v>6</v>
      </c>
      <c r="D55" s="358" t="s">
        <v>693</v>
      </c>
      <c r="E55" s="357" t="s">
        <v>43</v>
      </c>
      <c r="F55" s="357">
        <v>305</v>
      </c>
      <c r="G55" s="360">
        <f t="shared" ca="1" si="36"/>
        <v>34.289000000000001</v>
      </c>
      <c r="H55" s="360">
        <f t="shared" ca="1" si="37"/>
        <v>36.003</v>
      </c>
      <c r="I55" s="360">
        <f t="shared" ca="1" si="38"/>
        <v>37.802999999999997</v>
      </c>
      <c r="J55" s="360">
        <f t="shared" ca="1" si="39"/>
        <v>39.692999999999998</v>
      </c>
      <c r="K55" s="360">
        <f t="shared" ca="1" si="40"/>
        <v>41.677999999999997</v>
      </c>
      <c r="L55" s="445"/>
      <c r="M55" s="293" t="s">
        <v>588</v>
      </c>
      <c r="N55" s="289" t="str">
        <f t="shared" si="41"/>
        <v>04034C</v>
      </c>
      <c r="O55" s="361" t="str">
        <f t="shared" si="35"/>
        <v>128</v>
      </c>
      <c r="P55" s="290" t="str">
        <f t="shared" si="42"/>
        <v xml:space="preserve">Engineering Tech II Eng Lab </v>
      </c>
      <c r="Q55" s="362" cm="1">
        <f t="array" aca="1" ref="Q55" ca="1">ROUND(IF($M55="Y",VLOOKUP($N55,INDIRECT($N$2),Q$5,0)*INDIRECT($M$3),VLOOKUP($N55,INDIRECT($N$2),Q$5,0)),IF(LEFT($E55,1)="N",3,0))</f>
        <v>34.289000000000001</v>
      </c>
      <c r="R55" s="362" cm="1">
        <f t="array" aca="1" ref="R55" ca="1">ROUND(IF($M55="Y",VLOOKUP($N55,INDIRECT($N$2),R$5,0)*INDIRECT($M$3),VLOOKUP($N55,INDIRECT($N$2),R$5,0)),IF(LEFT($E55,1)="N",3,0))</f>
        <v>36.003</v>
      </c>
      <c r="S55" s="362" cm="1">
        <f t="array" aca="1" ref="S55" ca="1">ROUND(IF($M55="Y",VLOOKUP($N55,INDIRECT($N$2),S$5,0)*INDIRECT($M$3),VLOOKUP($N55,INDIRECT($N$2),S$5,0)),IF(LEFT($E55,1)="N",3,0))</f>
        <v>37.802999999999997</v>
      </c>
      <c r="T55" s="362" cm="1">
        <f t="array" aca="1" ref="T55" ca="1">ROUND(IF($M55="Y",VLOOKUP($N55,INDIRECT($N$2),T$5,0)*INDIRECT($M$3),VLOOKUP($N55,INDIRECT($N$2),T$5,0)),IF(LEFT($E55,1)="N",3,0))</f>
        <v>39.692999999999998</v>
      </c>
      <c r="U55" s="362" cm="1">
        <f t="array" aca="1" ref="U55" ca="1">ROUND(IF($M55="Y",VLOOKUP($N55,INDIRECT($N$2),U$5,0)*INDIRECT($M$3),VLOOKUP($N55,INDIRECT($N$2),U$5,0)),IF(LEFT($E55,1)="N",3,0))</f>
        <v>41.677999999999997</v>
      </c>
      <c r="V55" s="419"/>
      <c r="W55" s="363" t="str">
        <f t="shared" si="51"/>
        <v>Y</v>
      </c>
      <c r="X55" s="313" t="str">
        <f t="shared" si="48"/>
        <v>04034C</v>
      </c>
      <c r="Y55" s="364" t="str">
        <f t="shared" si="50"/>
        <v>128</v>
      </c>
      <c r="Z55" s="313" t="str">
        <f t="shared" si="49"/>
        <v xml:space="preserve">Engineering Tech II Eng Lab </v>
      </c>
      <c r="AA55" s="365">
        <f t="shared" ca="1" si="43"/>
        <v>34.289000000000001</v>
      </c>
      <c r="AB55" s="365">
        <f t="shared" ca="1" si="44"/>
        <v>36.003</v>
      </c>
      <c r="AC55" s="365">
        <f t="shared" ca="1" si="45"/>
        <v>37.802999999999997</v>
      </c>
      <c r="AD55" s="365">
        <f t="shared" ca="1" si="46"/>
        <v>39.692999999999998</v>
      </c>
      <c r="AE55" s="365">
        <f t="shared" ca="1" si="47"/>
        <v>41.677999999999997</v>
      </c>
    </row>
    <row r="56" spans="1:31">
      <c r="A56" s="357" t="s">
        <v>142</v>
      </c>
      <c r="B56" s="407" t="s">
        <v>144</v>
      </c>
      <c r="C56" s="357">
        <v>7</v>
      </c>
      <c r="D56" s="358" t="s">
        <v>694</v>
      </c>
      <c r="E56" s="357" t="s">
        <v>43</v>
      </c>
      <c r="F56" s="357">
        <v>328</v>
      </c>
      <c r="G56" s="360">
        <f t="shared" ca="1" si="36"/>
        <v>37.485999999999997</v>
      </c>
      <c r="H56" s="360">
        <f t="shared" ca="1" si="37"/>
        <v>39.356999999999999</v>
      </c>
      <c r="I56" s="360">
        <f t="shared" ca="1" si="38"/>
        <v>41.323999999999998</v>
      </c>
      <c r="J56" s="360">
        <f t="shared" ca="1" si="39"/>
        <v>43.392000000000003</v>
      </c>
      <c r="K56" s="360">
        <f t="shared" ca="1" si="40"/>
        <v>45.561</v>
      </c>
      <c r="L56" s="445"/>
      <c r="M56" s="293" t="s">
        <v>588</v>
      </c>
      <c r="N56" s="289" t="str">
        <f t="shared" si="41"/>
        <v>04044C</v>
      </c>
      <c r="O56" s="361" t="str">
        <f t="shared" si="35"/>
        <v>133</v>
      </c>
      <c r="P56" s="290" t="str">
        <f t="shared" si="42"/>
        <v xml:space="preserve">Engineering Tech III Graphic </v>
      </c>
      <c r="Q56" s="362" cm="1">
        <f t="array" aca="1" ref="Q56" ca="1">ROUND(IF($M56="Y",VLOOKUP($N56,INDIRECT($N$2),Q$5,0)*INDIRECT($M$3),VLOOKUP($N56,INDIRECT($N$2),Q$5,0)),IF(LEFT($E56,1)="N",3,0))</f>
        <v>37.485999999999997</v>
      </c>
      <c r="R56" s="362" cm="1">
        <f t="array" aca="1" ref="R56" ca="1">ROUND(IF($M56="Y",VLOOKUP($N56,INDIRECT($N$2),R$5,0)*INDIRECT($M$3),VLOOKUP($N56,INDIRECT($N$2),R$5,0)),IF(LEFT($E56,1)="N",3,0))</f>
        <v>39.356999999999999</v>
      </c>
      <c r="S56" s="362" cm="1">
        <f t="array" aca="1" ref="S56" ca="1">ROUND(IF($M56="Y",VLOOKUP($N56,INDIRECT($N$2),S$5,0)*INDIRECT($M$3),VLOOKUP($N56,INDIRECT($N$2),S$5,0)),IF(LEFT($E56,1)="N",3,0))</f>
        <v>41.323999999999998</v>
      </c>
      <c r="T56" s="362" cm="1">
        <f t="array" aca="1" ref="T56" ca="1">ROUND(IF($M56="Y",VLOOKUP($N56,INDIRECT($N$2),T$5,0)*INDIRECT($M$3),VLOOKUP($N56,INDIRECT($N$2),T$5,0)),IF(LEFT($E56,1)="N",3,0))</f>
        <v>43.392000000000003</v>
      </c>
      <c r="U56" s="362" cm="1">
        <f t="array" aca="1" ref="U56" ca="1">ROUND(IF($M56="Y",VLOOKUP($N56,INDIRECT($N$2),U$5,0)*INDIRECT($M$3),VLOOKUP($N56,INDIRECT($N$2),U$5,0)),IF(LEFT($E56,1)="N",3,0))</f>
        <v>45.561</v>
      </c>
      <c r="V56" s="419"/>
      <c r="W56" s="363" t="str">
        <f t="shared" si="51"/>
        <v>Y</v>
      </c>
      <c r="X56" s="313" t="str">
        <f t="shared" si="48"/>
        <v>04044C</v>
      </c>
      <c r="Y56" s="364" t="str">
        <f t="shared" si="50"/>
        <v>133</v>
      </c>
      <c r="Z56" s="313" t="str">
        <f t="shared" si="49"/>
        <v xml:space="preserve">Engineering Tech III Graphic </v>
      </c>
      <c r="AA56" s="365">
        <f t="shared" ca="1" si="43"/>
        <v>37.485999999999997</v>
      </c>
      <c r="AB56" s="365">
        <f t="shared" ca="1" si="44"/>
        <v>39.356999999999999</v>
      </c>
      <c r="AC56" s="365">
        <f t="shared" ca="1" si="45"/>
        <v>41.323999999999998</v>
      </c>
      <c r="AD56" s="365">
        <f t="shared" ca="1" si="46"/>
        <v>43.392000000000003</v>
      </c>
      <c r="AE56" s="365">
        <f t="shared" ca="1" si="47"/>
        <v>45.561</v>
      </c>
    </row>
    <row r="57" spans="1:31">
      <c r="A57" s="357" t="s">
        <v>145</v>
      </c>
      <c r="B57" s="407" t="s">
        <v>146</v>
      </c>
      <c r="C57" s="357">
        <v>7</v>
      </c>
      <c r="D57" s="358" t="s">
        <v>694</v>
      </c>
      <c r="E57" s="357" t="s">
        <v>43</v>
      </c>
      <c r="F57" s="357">
        <v>328</v>
      </c>
      <c r="G57" s="360">
        <f t="shared" ca="1" si="36"/>
        <v>37.485999999999997</v>
      </c>
      <c r="H57" s="360">
        <f t="shared" ca="1" si="37"/>
        <v>39.356999999999999</v>
      </c>
      <c r="I57" s="360">
        <f t="shared" ca="1" si="38"/>
        <v>41.323999999999998</v>
      </c>
      <c r="J57" s="360">
        <f t="shared" ca="1" si="39"/>
        <v>43.392000000000003</v>
      </c>
      <c r="K57" s="360">
        <f t="shared" ca="1" si="40"/>
        <v>45.561</v>
      </c>
      <c r="L57" s="445"/>
      <c r="M57" s="293" t="s">
        <v>588</v>
      </c>
      <c r="N57" s="289" t="str">
        <f t="shared" si="41"/>
        <v>04048C</v>
      </c>
      <c r="O57" s="361" t="str">
        <f t="shared" si="35"/>
        <v>133</v>
      </c>
      <c r="P57" s="290" t="str">
        <f t="shared" si="42"/>
        <v xml:space="preserve">Engineering Tech III Survey </v>
      </c>
      <c r="Q57" s="362" cm="1">
        <f t="array" aca="1" ref="Q57" ca="1">ROUND(IF($M57="Y",VLOOKUP($N57,INDIRECT($N$2),Q$5,0)*INDIRECT($M$3),VLOOKUP($N57,INDIRECT($N$2),Q$5,0)),IF(LEFT($E57,1)="N",3,0))</f>
        <v>37.485999999999997</v>
      </c>
      <c r="R57" s="362" cm="1">
        <f t="array" aca="1" ref="R57" ca="1">ROUND(IF($M57="Y",VLOOKUP($N57,INDIRECT($N$2),R$5,0)*INDIRECT($M$3),VLOOKUP($N57,INDIRECT($N$2),R$5,0)),IF(LEFT($E57,1)="N",3,0))</f>
        <v>39.356999999999999</v>
      </c>
      <c r="S57" s="362" cm="1">
        <f t="array" aca="1" ref="S57" ca="1">ROUND(IF($M57="Y",VLOOKUP($N57,INDIRECT($N$2),S$5,0)*INDIRECT($M$3),VLOOKUP($N57,INDIRECT($N$2),S$5,0)),IF(LEFT($E57,1)="N",3,0))</f>
        <v>41.323999999999998</v>
      </c>
      <c r="T57" s="362" cm="1">
        <f t="array" aca="1" ref="T57" ca="1">ROUND(IF($M57="Y",VLOOKUP($N57,INDIRECT($N$2),T$5,0)*INDIRECT($M$3),VLOOKUP($N57,INDIRECT($N$2),T$5,0)),IF(LEFT($E57,1)="N",3,0))</f>
        <v>43.392000000000003</v>
      </c>
      <c r="U57" s="362" cm="1">
        <f t="array" aca="1" ref="U57" ca="1">ROUND(IF($M57="Y",VLOOKUP($N57,INDIRECT($N$2),U$5,0)*INDIRECT($M$3),VLOOKUP($N57,INDIRECT($N$2),U$5,0)),IF(LEFT($E57,1)="N",3,0))</f>
        <v>45.561</v>
      </c>
      <c r="V57" s="419"/>
      <c r="W57" s="363" t="str">
        <f t="shared" si="51"/>
        <v>Y</v>
      </c>
      <c r="X57" s="313" t="str">
        <f t="shared" si="48"/>
        <v>04048C</v>
      </c>
      <c r="Y57" s="364" t="str">
        <f t="shared" si="50"/>
        <v>133</v>
      </c>
      <c r="Z57" s="313" t="str">
        <f t="shared" si="49"/>
        <v xml:space="preserve">Engineering Tech III Survey </v>
      </c>
      <c r="AA57" s="365">
        <f t="shared" ca="1" si="43"/>
        <v>37.485999999999997</v>
      </c>
      <c r="AB57" s="365">
        <f t="shared" ca="1" si="44"/>
        <v>39.356999999999999</v>
      </c>
      <c r="AC57" s="365">
        <f t="shared" ca="1" si="45"/>
        <v>41.323999999999998</v>
      </c>
      <c r="AD57" s="365">
        <f t="shared" ca="1" si="46"/>
        <v>43.392000000000003</v>
      </c>
      <c r="AE57" s="365">
        <f t="shared" ca="1" si="47"/>
        <v>45.561</v>
      </c>
    </row>
    <row r="58" spans="1:31">
      <c r="A58" s="357" t="s">
        <v>147</v>
      </c>
      <c r="B58" s="407" t="s">
        <v>149</v>
      </c>
      <c r="C58" s="357">
        <v>4</v>
      </c>
      <c r="D58" s="358" t="s">
        <v>148</v>
      </c>
      <c r="E58" s="357" t="s">
        <v>43</v>
      </c>
      <c r="F58" s="357">
        <v>190</v>
      </c>
      <c r="G58" s="360">
        <f t="shared" ca="1" si="36"/>
        <v>24.451000000000001</v>
      </c>
      <c r="H58" s="360">
        <f t="shared" ca="1" si="37"/>
        <v>25.670999999999999</v>
      </c>
      <c r="I58" s="360">
        <f t="shared" ca="1" si="38"/>
        <v>26.959</v>
      </c>
      <c r="J58" s="360">
        <f t="shared" ca="1" si="39"/>
        <v>28.305</v>
      </c>
      <c r="K58" s="360">
        <f t="shared" ca="1" si="40"/>
        <v>29.719000000000001</v>
      </c>
      <c r="L58" s="445"/>
      <c r="M58" s="293" t="s">
        <v>588</v>
      </c>
      <c r="N58" s="289" t="str">
        <f t="shared" si="41"/>
        <v>04031C</v>
      </c>
      <c r="O58" s="361" t="str">
        <f t="shared" si="35"/>
        <v>003</v>
      </c>
      <c r="P58" s="290" t="str">
        <f t="shared" si="42"/>
        <v xml:space="preserve">Engineering Technician Asst </v>
      </c>
      <c r="Q58" s="362" cm="1">
        <f t="array" aca="1" ref="Q58" ca="1">ROUND(IF($M58="Y",VLOOKUP($N58,INDIRECT($N$2),Q$5,0)*INDIRECT($M$3),VLOOKUP($N58,INDIRECT($N$2),Q$5,0)),IF(LEFT($E58,1)="N",3,0))</f>
        <v>24.451000000000001</v>
      </c>
      <c r="R58" s="362" cm="1">
        <f t="array" aca="1" ref="R58" ca="1">ROUND(IF($M58="Y",VLOOKUP($N58,INDIRECT($N$2),R$5,0)*INDIRECT($M$3),VLOOKUP($N58,INDIRECT($N$2),R$5,0)),IF(LEFT($E58,1)="N",3,0))</f>
        <v>25.670999999999999</v>
      </c>
      <c r="S58" s="362" cm="1">
        <f t="array" aca="1" ref="S58" ca="1">ROUND(IF($M58="Y",VLOOKUP($N58,INDIRECT($N$2),S$5,0)*INDIRECT($M$3),VLOOKUP($N58,INDIRECT($N$2),S$5,0)),IF(LEFT($E58,1)="N",3,0))</f>
        <v>26.959</v>
      </c>
      <c r="T58" s="362" cm="1">
        <f t="array" aca="1" ref="T58" ca="1">ROUND(IF($M58="Y",VLOOKUP($N58,INDIRECT($N$2),T$5,0)*INDIRECT($M$3),VLOOKUP($N58,INDIRECT($N$2),T$5,0)),IF(LEFT($E58,1)="N",3,0))</f>
        <v>28.305</v>
      </c>
      <c r="U58" s="362" cm="1">
        <f t="array" aca="1" ref="U58" ca="1">ROUND(IF($M58="Y",VLOOKUP($N58,INDIRECT($N$2),U$5,0)*INDIRECT($M$3),VLOOKUP($N58,INDIRECT($N$2),U$5,0)),IF(LEFT($E58,1)="N",3,0))</f>
        <v>29.719000000000001</v>
      </c>
      <c r="V58" s="419"/>
      <c r="W58" s="363" t="str">
        <f t="shared" si="51"/>
        <v>Y</v>
      </c>
      <c r="X58" s="313" t="str">
        <f t="shared" si="48"/>
        <v>04031C</v>
      </c>
      <c r="Y58" s="364" t="str">
        <f t="shared" si="50"/>
        <v>003</v>
      </c>
      <c r="Z58" s="313" t="str">
        <f t="shared" si="49"/>
        <v xml:space="preserve">Engineering Technician Asst </v>
      </c>
      <c r="AA58" s="365">
        <f t="shared" ca="1" si="43"/>
        <v>24.451000000000001</v>
      </c>
      <c r="AB58" s="365">
        <f t="shared" ca="1" si="44"/>
        <v>25.670999999999999</v>
      </c>
      <c r="AC58" s="365">
        <f t="shared" ca="1" si="45"/>
        <v>26.959</v>
      </c>
      <c r="AD58" s="365">
        <f t="shared" ca="1" si="46"/>
        <v>28.305</v>
      </c>
      <c r="AE58" s="365">
        <f t="shared" ca="1" si="47"/>
        <v>29.719000000000001</v>
      </c>
    </row>
    <row r="59" spans="1:31">
      <c r="A59" s="357" t="s">
        <v>150</v>
      </c>
      <c r="B59" s="407" t="s">
        <v>450</v>
      </c>
      <c r="C59" s="357">
        <v>5</v>
      </c>
      <c r="D59" s="358" t="s">
        <v>692</v>
      </c>
      <c r="E59" s="357" t="s">
        <v>43</v>
      </c>
      <c r="F59" s="357">
        <v>268</v>
      </c>
      <c r="G59" s="360">
        <f t="shared" ca="1" si="36"/>
        <v>30.556999999999999</v>
      </c>
      <c r="H59" s="360">
        <f t="shared" ca="1" si="37"/>
        <v>32.085000000000001</v>
      </c>
      <c r="I59" s="360">
        <f t="shared" ca="1" si="38"/>
        <v>33.69</v>
      </c>
      <c r="J59" s="360">
        <f t="shared" ca="1" si="39"/>
        <v>35.375</v>
      </c>
      <c r="K59" s="360">
        <f t="shared" ca="1" si="40"/>
        <v>37.143000000000001</v>
      </c>
      <c r="L59" s="445"/>
      <c r="M59" s="293" t="s">
        <v>588</v>
      </c>
      <c r="N59" s="289" t="str">
        <f t="shared" si="41"/>
        <v>04022C</v>
      </c>
      <c r="O59" s="361" t="str">
        <f t="shared" si="35"/>
        <v>127</v>
      </c>
      <c r="P59" s="290" t="str">
        <f t="shared" si="42"/>
        <v xml:space="preserve">Engineering Technician I </v>
      </c>
      <c r="Q59" s="362" cm="1">
        <f t="array" aca="1" ref="Q59" ca="1">ROUND(IF($M59="Y",VLOOKUP($N59,INDIRECT($N$2),Q$5,0)*INDIRECT($M$3),VLOOKUP($N59,INDIRECT($N$2),Q$5,0)),IF(LEFT($E59,1)="N",3,0))</f>
        <v>30.556999999999999</v>
      </c>
      <c r="R59" s="362" cm="1">
        <f t="array" aca="1" ref="R59" ca="1">ROUND(IF($M59="Y",VLOOKUP($N59,INDIRECT($N$2),R$5,0)*INDIRECT($M$3),VLOOKUP($N59,INDIRECT($N$2),R$5,0)),IF(LEFT($E59,1)="N",3,0))</f>
        <v>32.085000000000001</v>
      </c>
      <c r="S59" s="362" cm="1">
        <f t="array" aca="1" ref="S59" ca="1">ROUND(IF($M59="Y",VLOOKUP($N59,INDIRECT($N$2),S$5,0)*INDIRECT($M$3),VLOOKUP($N59,INDIRECT($N$2),S$5,0)),IF(LEFT($E59,1)="N",3,0))</f>
        <v>33.69</v>
      </c>
      <c r="T59" s="362" cm="1">
        <f t="array" aca="1" ref="T59" ca="1">ROUND(IF($M59="Y",VLOOKUP($N59,INDIRECT($N$2),T$5,0)*INDIRECT($M$3),VLOOKUP($N59,INDIRECT($N$2),T$5,0)),IF(LEFT($E59,1)="N",3,0))</f>
        <v>35.375</v>
      </c>
      <c r="U59" s="362" cm="1">
        <f t="array" aca="1" ref="U59" ca="1">ROUND(IF($M59="Y",VLOOKUP($N59,INDIRECT($N$2),U$5,0)*INDIRECT($M$3),VLOOKUP($N59,INDIRECT($N$2),U$5,0)),IF(LEFT($E59,1)="N",3,0))</f>
        <v>37.143000000000001</v>
      </c>
      <c r="V59" s="419"/>
      <c r="W59" s="363" t="str">
        <f t="shared" si="51"/>
        <v>Y</v>
      </c>
      <c r="X59" s="313" t="str">
        <f t="shared" si="48"/>
        <v>04022C</v>
      </c>
      <c r="Y59" s="364" t="str">
        <f t="shared" si="50"/>
        <v>127</v>
      </c>
      <c r="Z59" s="313" t="str">
        <f t="shared" si="49"/>
        <v xml:space="preserve">Engineering Technician I </v>
      </c>
      <c r="AA59" s="365">
        <f t="shared" ca="1" si="43"/>
        <v>30.556999999999999</v>
      </c>
      <c r="AB59" s="365">
        <f t="shared" ca="1" si="44"/>
        <v>32.085000000000001</v>
      </c>
      <c r="AC59" s="365">
        <f t="shared" ca="1" si="45"/>
        <v>33.69</v>
      </c>
      <c r="AD59" s="365">
        <f t="shared" ca="1" si="46"/>
        <v>35.375</v>
      </c>
      <c r="AE59" s="365">
        <f t="shared" ca="1" si="47"/>
        <v>37.143000000000001</v>
      </c>
    </row>
    <row r="60" spans="1:31">
      <c r="A60" s="357" t="s">
        <v>152</v>
      </c>
      <c r="B60" s="407" t="s">
        <v>451</v>
      </c>
      <c r="C60" s="357">
        <v>6</v>
      </c>
      <c r="D60" s="358" t="s">
        <v>693</v>
      </c>
      <c r="E60" s="357" t="s">
        <v>43</v>
      </c>
      <c r="F60" s="357">
        <v>305</v>
      </c>
      <c r="G60" s="360">
        <f t="shared" ca="1" si="36"/>
        <v>34.289000000000001</v>
      </c>
      <c r="H60" s="360">
        <f t="shared" ca="1" si="37"/>
        <v>36.003</v>
      </c>
      <c r="I60" s="360">
        <f t="shared" ca="1" si="38"/>
        <v>37.802999999999997</v>
      </c>
      <c r="J60" s="360">
        <f t="shared" ca="1" si="39"/>
        <v>39.692999999999998</v>
      </c>
      <c r="K60" s="360">
        <f t="shared" ca="1" si="40"/>
        <v>41.677999999999997</v>
      </c>
      <c r="L60" s="445"/>
      <c r="M60" s="293" t="s">
        <v>588</v>
      </c>
      <c r="N60" s="289" t="str">
        <f t="shared" si="41"/>
        <v>04032C</v>
      </c>
      <c r="O60" s="361" t="str">
        <f t="shared" si="35"/>
        <v>128</v>
      </c>
      <c r="P60" s="290" t="str">
        <f t="shared" si="42"/>
        <v xml:space="preserve">Engineering Technician II </v>
      </c>
      <c r="Q60" s="362" cm="1">
        <f t="array" aca="1" ref="Q60" ca="1">ROUND(IF($M60="Y",VLOOKUP($N60,INDIRECT($N$2),Q$5,0)*INDIRECT($M$3),VLOOKUP($N60,INDIRECT($N$2),Q$5,0)),IF(LEFT($E60,1)="N",3,0))</f>
        <v>34.289000000000001</v>
      </c>
      <c r="R60" s="362" cm="1">
        <f t="array" aca="1" ref="R60" ca="1">ROUND(IF($M60="Y",VLOOKUP($N60,INDIRECT($N$2),R$5,0)*INDIRECT($M$3),VLOOKUP($N60,INDIRECT($N$2),R$5,0)),IF(LEFT($E60,1)="N",3,0))</f>
        <v>36.003</v>
      </c>
      <c r="S60" s="362" cm="1">
        <f t="array" aca="1" ref="S60" ca="1">ROUND(IF($M60="Y",VLOOKUP($N60,INDIRECT($N$2),S$5,0)*INDIRECT($M$3),VLOOKUP($N60,INDIRECT($N$2),S$5,0)),IF(LEFT($E60,1)="N",3,0))</f>
        <v>37.802999999999997</v>
      </c>
      <c r="T60" s="362" cm="1">
        <f t="array" aca="1" ref="T60" ca="1">ROUND(IF($M60="Y",VLOOKUP($N60,INDIRECT($N$2),T$5,0)*INDIRECT($M$3),VLOOKUP($N60,INDIRECT($N$2),T$5,0)),IF(LEFT($E60,1)="N",3,0))</f>
        <v>39.692999999999998</v>
      </c>
      <c r="U60" s="362" cm="1">
        <f t="array" aca="1" ref="U60" ca="1">ROUND(IF($M60="Y",VLOOKUP($N60,INDIRECT($N$2),U$5,0)*INDIRECT($M$3),VLOOKUP($N60,INDIRECT($N$2),U$5,0)),IF(LEFT($E60,1)="N",3,0))</f>
        <v>41.677999999999997</v>
      </c>
      <c r="V60" s="419"/>
      <c r="W60" s="363" t="str">
        <f t="shared" si="51"/>
        <v>Y</v>
      </c>
      <c r="X60" s="313" t="str">
        <f t="shared" si="48"/>
        <v>04032C</v>
      </c>
      <c r="Y60" s="364" t="str">
        <f t="shared" si="50"/>
        <v>128</v>
      </c>
      <c r="Z60" s="313" t="str">
        <f t="shared" si="49"/>
        <v xml:space="preserve">Engineering Technician II </v>
      </c>
      <c r="AA60" s="365">
        <f t="shared" ca="1" si="43"/>
        <v>34.289000000000001</v>
      </c>
      <c r="AB60" s="365">
        <f t="shared" ca="1" si="44"/>
        <v>36.003</v>
      </c>
      <c r="AC60" s="365">
        <f t="shared" ca="1" si="45"/>
        <v>37.802999999999997</v>
      </c>
      <c r="AD60" s="365">
        <f t="shared" ca="1" si="46"/>
        <v>39.692999999999998</v>
      </c>
      <c r="AE60" s="365">
        <f t="shared" ca="1" si="47"/>
        <v>41.677999999999997</v>
      </c>
    </row>
    <row r="61" spans="1:31">
      <c r="A61" s="357" t="s">
        <v>154</v>
      </c>
      <c r="B61" s="407" t="s">
        <v>452</v>
      </c>
      <c r="C61" s="357">
        <v>7</v>
      </c>
      <c r="D61" s="358" t="s">
        <v>694</v>
      </c>
      <c r="E61" s="357" t="s">
        <v>43</v>
      </c>
      <c r="F61" s="357">
        <v>328</v>
      </c>
      <c r="G61" s="360">
        <f t="shared" ca="1" si="36"/>
        <v>37.485999999999997</v>
      </c>
      <c r="H61" s="360">
        <f t="shared" ca="1" si="37"/>
        <v>39.356999999999999</v>
      </c>
      <c r="I61" s="360">
        <f t="shared" ca="1" si="38"/>
        <v>41.323999999999998</v>
      </c>
      <c r="J61" s="360">
        <f t="shared" ca="1" si="39"/>
        <v>43.392000000000003</v>
      </c>
      <c r="K61" s="360">
        <f t="shared" ca="1" si="40"/>
        <v>45.561</v>
      </c>
      <c r="L61" s="445"/>
      <c r="M61" s="293" t="s">
        <v>588</v>
      </c>
      <c r="N61" s="289" t="str">
        <f t="shared" si="41"/>
        <v>04042C</v>
      </c>
      <c r="O61" s="361" t="str">
        <f t="shared" si="35"/>
        <v>133</v>
      </c>
      <c r="P61" s="290" t="str">
        <f t="shared" si="42"/>
        <v xml:space="preserve">Engineering Technician III </v>
      </c>
      <c r="Q61" s="362" cm="1">
        <f t="array" aca="1" ref="Q61" ca="1">ROUND(IF($M61="Y",VLOOKUP($N61,INDIRECT($N$2),Q$5,0)*INDIRECT($M$3),VLOOKUP($N61,INDIRECT($N$2),Q$5,0)),IF(LEFT($E61,1)="N",3,0))</f>
        <v>37.485999999999997</v>
      </c>
      <c r="R61" s="362" cm="1">
        <f t="array" aca="1" ref="R61" ca="1">ROUND(IF($M61="Y",VLOOKUP($N61,INDIRECT($N$2),R$5,0)*INDIRECT($M$3),VLOOKUP($N61,INDIRECT($N$2),R$5,0)),IF(LEFT($E61,1)="N",3,0))</f>
        <v>39.356999999999999</v>
      </c>
      <c r="S61" s="362" cm="1">
        <f t="array" aca="1" ref="S61" ca="1">ROUND(IF($M61="Y",VLOOKUP($N61,INDIRECT($N$2),S$5,0)*INDIRECT($M$3),VLOOKUP($N61,INDIRECT($N$2),S$5,0)),IF(LEFT($E61,1)="N",3,0))</f>
        <v>41.323999999999998</v>
      </c>
      <c r="T61" s="362" cm="1">
        <f t="array" aca="1" ref="T61" ca="1">ROUND(IF($M61="Y",VLOOKUP($N61,INDIRECT($N$2),T$5,0)*INDIRECT($M$3),VLOOKUP($N61,INDIRECT($N$2),T$5,0)),IF(LEFT($E61,1)="N",3,0))</f>
        <v>43.392000000000003</v>
      </c>
      <c r="U61" s="362" cm="1">
        <f t="array" aca="1" ref="U61" ca="1">ROUND(IF($M61="Y",VLOOKUP($N61,INDIRECT($N$2),U$5,0)*INDIRECT($M$3),VLOOKUP($N61,INDIRECT($N$2),U$5,0)),IF(LEFT($E61,1)="N",3,0))</f>
        <v>45.561</v>
      </c>
      <c r="V61" s="419"/>
      <c r="W61" s="363" t="str">
        <f t="shared" si="51"/>
        <v>Y</v>
      </c>
      <c r="X61" s="313" t="str">
        <f t="shared" si="48"/>
        <v>04042C</v>
      </c>
      <c r="Y61" s="364" t="str">
        <f t="shared" si="50"/>
        <v>133</v>
      </c>
      <c r="Z61" s="313" t="str">
        <f t="shared" si="49"/>
        <v xml:space="preserve">Engineering Technician III </v>
      </c>
      <c r="AA61" s="365">
        <f t="shared" ca="1" si="43"/>
        <v>37.485999999999997</v>
      </c>
      <c r="AB61" s="365">
        <f t="shared" ca="1" si="44"/>
        <v>39.356999999999999</v>
      </c>
      <c r="AC61" s="365">
        <f t="shared" ca="1" si="45"/>
        <v>41.323999999999998</v>
      </c>
      <c r="AD61" s="365">
        <f t="shared" ca="1" si="46"/>
        <v>43.392000000000003</v>
      </c>
      <c r="AE61" s="365">
        <f t="shared" ca="1" si="47"/>
        <v>45.561</v>
      </c>
    </row>
    <row r="62" spans="1:31">
      <c r="A62" s="357" t="s">
        <v>156</v>
      </c>
      <c r="B62" s="407" t="s">
        <v>158</v>
      </c>
      <c r="C62" s="357">
        <v>6</v>
      </c>
      <c r="D62" s="358" t="s">
        <v>810</v>
      </c>
      <c r="E62" s="357" t="s">
        <v>43</v>
      </c>
      <c r="F62" s="357">
        <v>305</v>
      </c>
      <c r="G62" s="360">
        <f t="shared" ca="1" si="36"/>
        <v>33.134</v>
      </c>
      <c r="H62" s="360">
        <f t="shared" ca="1" si="37"/>
        <v>34.792999999999999</v>
      </c>
      <c r="I62" s="360">
        <f t="shared" ca="1" si="38"/>
        <v>36.531999999999996</v>
      </c>
      <c r="J62" s="360">
        <f t="shared" ca="1" si="39"/>
        <v>38.359000000000002</v>
      </c>
      <c r="K62" s="360">
        <f t="shared" ca="1" si="40"/>
        <v>40.277000000000001</v>
      </c>
      <c r="L62" s="445"/>
      <c r="M62" s="293" t="s">
        <v>588</v>
      </c>
      <c r="N62" s="289" t="str">
        <f t="shared" si="41"/>
        <v>04232C</v>
      </c>
      <c r="O62" s="361" t="str">
        <f t="shared" si="35"/>
        <v>217</v>
      </c>
      <c r="P62" s="290" t="str">
        <f t="shared" si="42"/>
        <v>Evidence Technician</v>
      </c>
      <c r="Q62" s="362" cm="1">
        <f t="array" aca="1" ref="Q62" ca="1">ROUND(IF($M62="Y",VLOOKUP($N62,INDIRECT($N$2),Q$5,0)*INDIRECT($M$3),VLOOKUP($N62,INDIRECT($N$2),Q$5,0)),IF(LEFT($E62,1)="N",3,0))</f>
        <v>33.134</v>
      </c>
      <c r="R62" s="362" cm="1">
        <f t="array" aca="1" ref="R62" ca="1">ROUND(IF($M62="Y",VLOOKUP($N62,INDIRECT($N$2),R$5,0)*INDIRECT($M$3),VLOOKUP($N62,INDIRECT($N$2),R$5,0)),IF(LEFT($E62,1)="N",3,0))</f>
        <v>34.792999999999999</v>
      </c>
      <c r="S62" s="362" cm="1">
        <f t="array" aca="1" ref="S62" ca="1">ROUND(IF($M62="Y",VLOOKUP($N62,INDIRECT($N$2),S$5,0)*INDIRECT($M$3),VLOOKUP($N62,INDIRECT($N$2),S$5,0)),IF(LEFT($E62,1)="N",3,0))</f>
        <v>36.531999999999996</v>
      </c>
      <c r="T62" s="362" cm="1">
        <f t="array" aca="1" ref="T62" ca="1">ROUND(IF($M62="Y",VLOOKUP($N62,INDIRECT($N$2),T$5,0)*INDIRECT($M$3),VLOOKUP($N62,INDIRECT($N$2),T$5,0)),IF(LEFT($E62,1)="N",3,0))</f>
        <v>38.359000000000002</v>
      </c>
      <c r="U62" s="362" cm="1">
        <f t="array" aca="1" ref="U62" ca="1">ROUND(IF($M62="Y",VLOOKUP($N62,INDIRECT($N$2),U$5,0)*INDIRECT($M$3),VLOOKUP($N62,INDIRECT($N$2),U$5,0)),IF(LEFT($E62,1)="N",3,0))</f>
        <v>40.277000000000001</v>
      </c>
      <c r="V62" s="419"/>
      <c r="W62" s="363" t="str">
        <f t="shared" si="51"/>
        <v>Y</v>
      </c>
      <c r="X62" s="313" t="str">
        <f t="shared" si="48"/>
        <v>04232C</v>
      </c>
      <c r="Y62" s="364" t="str">
        <f t="shared" si="50"/>
        <v>217</v>
      </c>
      <c r="Z62" s="313" t="str">
        <f t="shared" si="49"/>
        <v>Evidence Technician</v>
      </c>
      <c r="AA62" s="365">
        <f t="shared" ca="1" si="43"/>
        <v>33.134</v>
      </c>
      <c r="AB62" s="365">
        <f t="shared" ca="1" si="44"/>
        <v>34.792999999999999</v>
      </c>
      <c r="AC62" s="365">
        <f t="shared" ca="1" si="45"/>
        <v>36.531999999999996</v>
      </c>
      <c r="AD62" s="365">
        <f t="shared" ca="1" si="46"/>
        <v>38.359000000000002</v>
      </c>
      <c r="AE62" s="365">
        <f t="shared" ca="1" si="47"/>
        <v>40.277000000000001</v>
      </c>
    </row>
    <row r="63" spans="1:31">
      <c r="A63" s="357" t="s">
        <v>159</v>
      </c>
      <c r="B63" s="407" t="s">
        <v>440</v>
      </c>
      <c r="C63" s="357">
        <v>4</v>
      </c>
      <c r="D63" s="358" t="s">
        <v>160</v>
      </c>
      <c r="E63" s="357" t="s">
        <v>43</v>
      </c>
      <c r="F63" s="357">
        <v>218</v>
      </c>
      <c r="G63" s="360">
        <f t="shared" ca="1" si="36"/>
        <v>25.048999999999999</v>
      </c>
      <c r="H63" s="360">
        <f t="shared" ca="1" si="37"/>
        <v>26.303000000000001</v>
      </c>
      <c r="I63" s="360">
        <f t="shared" ca="1" si="38"/>
        <v>27.617000000000001</v>
      </c>
      <c r="J63" s="360">
        <f t="shared" ca="1" si="39"/>
        <v>28.997</v>
      </c>
      <c r="K63" s="360">
        <f t="shared" ca="1" si="40"/>
        <v>30.448</v>
      </c>
      <c r="L63" s="445"/>
      <c r="M63" s="293" t="s">
        <v>588</v>
      </c>
      <c r="N63" s="289" t="str">
        <f t="shared" si="41"/>
        <v>04260C</v>
      </c>
      <c r="O63" s="361" t="str">
        <f t="shared" si="35"/>
        <v>151</v>
      </c>
      <c r="P63" s="290" t="str">
        <f t="shared" si="42"/>
        <v>Exhibitor Services Specialist I</v>
      </c>
      <c r="Q63" s="362" cm="1">
        <f t="array" aca="1" ref="Q63" ca="1">ROUND(IF($M63="Y",VLOOKUP($N63,INDIRECT($N$2),Q$5,0)*INDIRECT($M$3),VLOOKUP($N63,INDIRECT($N$2),Q$5,0)),IF(LEFT($E63,1)="N",3,0))</f>
        <v>25.048999999999999</v>
      </c>
      <c r="R63" s="362" cm="1">
        <f t="array" aca="1" ref="R63" ca="1">ROUND(IF($M63="Y",VLOOKUP($N63,INDIRECT($N$2),R$5,0)*INDIRECT($M$3),VLOOKUP($N63,INDIRECT($N$2),R$5,0)),IF(LEFT($E63,1)="N",3,0))</f>
        <v>26.303000000000001</v>
      </c>
      <c r="S63" s="362" cm="1">
        <f t="array" aca="1" ref="S63" ca="1">ROUND(IF($M63="Y",VLOOKUP($N63,INDIRECT($N$2),S$5,0)*INDIRECT($M$3),VLOOKUP($N63,INDIRECT($N$2),S$5,0)),IF(LEFT($E63,1)="N",3,0))</f>
        <v>27.617000000000001</v>
      </c>
      <c r="T63" s="362" cm="1">
        <f t="array" aca="1" ref="T63" ca="1">ROUND(IF($M63="Y",VLOOKUP($N63,INDIRECT($N$2),T$5,0)*INDIRECT($M$3),VLOOKUP($N63,INDIRECT($N$2),T$5,0)),IF(LEFT($E63,1)="N",3,0))</f>
        <v>28.997</v>
      </c>
      <c r="U63" s="362" cm="1">
        <f t="array" aca="1" ref="U63" ca="1">ROUND(IF($M63="Y",VLOOKUP($N63,INDIRECT($N$2),U$5,0)*INDIRECT($M$3),VLOOKUP($N63,INDIRECT($N$2),U$5,0)),IF(LEFT($E63,1)="N",3,0))</f>
        <v>30.448</v>
      </c>
      <c r="V63" s="419"/>
      <c r="W63" s="363" t="str">
        <f t="shared" si="51"/>
        <v>Y</v>
      </c>
      <c r="X63" s="313" t="str">
        <f t="shared" si="48"/>
        <v>04260C</v>
      </c>
      <c r="Y63" s="364" t="str">
        <f t="shared" si="50"/>
        <v>151</v>
      </c>
      <c r="Z63" s="313" t="str">
        <f t="shared" si="49"/>
        <v>Exhibitor Services Specialist I</v>
      </c>
      <c r="AA63" s="365">
        <f t="shared" ca="1" si="43"/>
        <v>25.048999999999999</v>
      </c>
      <c r="AB63" s="365">
        <f t="shared" ca="1" si="44"/>
        <v>26.303000000000001</v>
      </c>
      <c r="AC63" s="365">
        <f t="shared" ca="1" si="45"/>
        <v>27.617000000000001</v>
      </c>
      <c r="AD63" s="365">
        <f t="shared" ca="1" si="46"/>
        <v>28.997</v>
      </c>
      <c r="AE63" s="365">
        <f t="shared" ca="1" si="47"/>
        <v>30.448</v>
      </c>
    </row>
    <row r="64" spans="1:31">
      <c r="A64" s="357" t="s">
        <v>162</v>
      </c>
      <c r="B64" s="407" t="s">
        <v>441</v>
      </c>
      <c r="C64" s="357">
        <v>5</v>
      </c>
      <c r="D64" s="358" t="s">
        <v>163</v>
      </c>
      <c r="E64" s="357" t="s">
        <v>43</v>
      </c>
      <c r="F64" s="357">
        <v>253</v>
      </c>
      <c r="G64" s="360">
        <f t="shared" ca="1" si="36"/>
        <v>27.536000000000001</v>
      </c>
      <c r="H64" s="360">
        <f t="shared" ca="1" si="37"/>
        <v>28.911999999999999</v>
      </c>
      <c r="I64" s="360">
        <f t="shared" ca="1" si="38"/>
        <v>30.359000000000002</v>
      </c>
      <c r="J64" s="360">
        <f t="shared" ca="1" si="39"/>
        <v>31.878</v>
      </c>
      <c r="K64" s="360">
        <f t="shared" ca="1" si="40"/>
        <v>33.470999999999997</v>
      </c>
      <c r="L64" s="445"/>
      <c r="M64" s="293" t="s">
        <v>588</v>
      </c>
      <c r="N64" s="289" t="str">
        <f t="shared" si="41"/>
        <v>04261C</v>
      </c>
      <c r="O64" s="361" t="str">
        <f t="shared" ref="O64:O92" si="52">D64</f>
        <v>051</v>
      </c>
      <c r="P64" s="290" t="str">
        <f t="shared" si="42"/>
        <v>Exhibitor Services Specialist II</v>
      </c>
      <c r="Q64" s="362" cm="1">
        <f t="array" aca="1" ref="Q64" ca="1">ROUND(IF($M64="Y",VLOOKUP($N64,INDIRECT($N$2),Q$5,0)*INDIRECT($M$3),VLOOKUP($N64,INDIRECT($N$2),Q$5,0)),IF(LEFT($E64,1)="N",3,0))</f>
        <v>27.536000000000001</v>
      </c>
      <c r="R64" s="362" cm="1">
        <f t="array" aca="1" ref="R64" ca="1">ROUND(IF($M64="Y",VLOOKUP($N64,INDIRECT($N$2),R$5,0)*INDIRECT($M$3),VLOOKUP($N64,INDIRECT($N$2),R$5,0)),IF(LEFT($E64,1)="N",3,0))</f>
        <v>28.911999999999999</v>
      </c>
      <c r="S64" s="362" cm="1">
        <f t="array" aca="1" ref="S64" ca="1">ROUND(IF($M64="Y",VLOOKUP($N64,INDIRECT($N$2),S$5,0)*INDIRECT($M$3),VLOOKUP($N64,INDIRECT($N$2),S$5,0)),IF(LEFT($E64,1)="N",3,0))</f>
        <v>30.359000000000002</v>
      </c>
      <c r="T64" s="362" cm="1">
        <f t="array" aca="1" ref="T64" ca="1">ROUND(IF($M64="Y",VLOOKUP($N64,INDIRECT($N$2),T$5,0)*INDIRECT($M$3),VLOOKUP($N64,INDIRECT($N$2),T$5,0)),IF(LEFT($E64,1)="N",3,0))</f>
        <v>31.878</v>
      </c>
      <c r="U64" s="362" cm="1">
        <f t="array" aca="1" ref="U64" ca="1">ROUND(IF($M64="Y",VLOOKUP($N64,INDIRECT($N$2),U$5,0)*INDIRECT($M$3),VLOOKUP($N64,INDIRECT($N$2),U$5,0)),IF(LEFT($E64,1)="N",3,0))</f>
        <v>33.470999999999997</v>
      </c>
      <c r="V64" s="419"/>
      <c r="W64" s="363" t="str">
        <f t="shared" si="51"/>
        <v>Y</v>
      </c>
      <c r="X64" s="313" t="str">
        <f t="shared" si="48"/>
        <v>04261C</v>
      </c>
      <c r="Y64" s="364" t="str">
        <f t="shared" si="50"/>
        <v>051</v>
      </c>
      <c r="Z64" s="313" t="str">
        <f t="shared" si="49"/>
        <v>Exhibitor Services Specialist II</v>
      </c>
      <c r="AA64" s="365">
        <f t="shared" ca="1" si="43"/>
        <v>27.536000000000001</v>
      </c>
      <c r="AB64" s="365">
        <f t="shared" ca="1" si="44"/>
        <v>28.911999999999999</v>
      </c>
      <c r="AC64" s="365">
        <f t="shared" ca="1" si="45"/>
        <v>30.359000000000002</v>
      </c>
      <c r="AD64" s="365">
        <f t="shared" ca="1" si="46"/>
        <v>31.878</v>
      </c>
      <c r="AE64" s="365">
        <f t="shared" ca="1" si="47"/>
        <v>33.470999999999997</v>
      </c>
    </row>
    <row r="65" spans="1:31">
      <c r="A65" s="357" t="s">
        <v>168</v>
      </c>
      <c r="B65" s="407" t="s">
        <v>442</v>
      </c>
      <c r="C65" s="357">
        <v>7</v>
      </c>
      <c r="D65" s="358">
        <v>207</v>
      </c>
      <c r="E65" s="357" t="s">
        <v>43</v>
      </c>
      <c r="F65" s="357">
        <v>338</v>
      </c>
      <c r="G65" s="360">
        <f t="shared" ca="1" si="36"/>
        <v>34.941000000000003</v>
      </c>
      <c r="H65" s="360">
        <f t="shared" ca="1" si="37"/>
        <v>36.692</v>
      </c>
      <c r="I65" s="360">
        <f t="shared" ca="1" si="38"/>
        <v>38.526000000000003</v>
      </c>
      <c r="J65" s="360">
        <f t="shared" ca="1" si="39"/>
        <v>40.451999999999998</v>
      </c>
      <c r="K65" s="360">
        <f t="shared" ca="1" si="40"/>
        <v>42.476999999999997</v>
      </c>
      <c r="L65" s="445"/>
      <c r="M65" s="293" t="s">
        <v>588</v>
      </c>
      <c r="N65" s="289" t="str">
        <f t="shared" si="41"/>
        <v>04384C</v>
      </c>
      <c r="O65" s="361">
        <f t="shared" si="52"/>
        <v>207</v>
      </c>
      <c r="P65" s="290" t="str">
        <f t="shared" si="42"/>
        <v xml:space="preserve">Fire Inspections Specialist I </v>
      </c>
      <c r="Q65" s="362" cm="1">
        <f t="array" aca="1" ref="Q65" ca="1">ROUND(IF($M65="Y",VLOOKUP($N65,INDIRECT($N$2),Q$5,0)*INDIRECT($M$3),VLOOKUP($N65,INDIRECT($N$2),Q$5,0)),IF(LEFT($E65,1)="N",3,0))</f>
        <v>34.941000000000003</v>
      </c>
      <c r="R65" s="362" cm="1">
        <f t="array" aca="1" ref="R65" ca="1">ROUND(IF($M65="Y",VLOOKUP($N65,INDIRECT($N$2),R$5,0)*INDIRECT($M$3),VLOOKUP($N65,INDIRECT($N$2),R$5,0)),IF(LEFT($E65,1)="N",3,0))</f>
        <v>36.692</v>
      </c>
      <c r="S65" s="362" cm="1">
        <f t="array" aca="1" ref="S65" ca="1">ROUND(IF($M65="Y",VLOOKUP($N65,INDIRECT($N$2),S$5,0)*INDIRECT($M$3),VLOOKUP($N65,INDIRECT($N$2),S$5,0)),IF(LEFT($E65,1)="N",3,0))</f>
        <v>38.526000000000003</v>
      </c>
      <c r="T65" s="362" cm="1">
        <f t="array" aca="1" ref="T65" ca="1">ROUND(IF($M65="Y",VLOOKUP($N65,INDIRECT($N$2),T$5,0)*INDIRECT($M$3),VLOOKUP($N65,INDIRECT($N$2),T$5,0)),IF(LEFT($E65,1)="N",3,0))</f>
        <v>40.451999999999998</v>
      </c>
      <c r="U65" s="362" cm="1">
        <f t="array" aca="1" ref="U65" ca="1">ROUND(IF($M65="Y",VLOOKUP($N65,INDIRECT($N$2),U$5,0)*INDIRECT($M$3),VLOOKUP($N65,INDIRECT($N$2),U$5,0)),IF(LEFT($E65,1)="N",3,0))</f>
        <v>42.476999999999997</v>
      </c>
      <c r="V65" s="419"/>
      <c r="W65" s="363" t="str">
        <f t="shared" si="51"/>
        <v>Y</v>
      </c>
      <c r="X65" s="313" t="str">
        <f t="shared" si="48"/>
        <v>04384C</v>
      </c>
      <c r="Y65" s="364">
        <f t="shared" si="50"/>
        <v>207</v>
      </c>
      <c r="Z65" s="313" t="str">
        <f t="shared" si="49"/>
        <v xml:space="preserve">Fire Inspections Specialist I </v>
      </c>
      <c r="AA65" s="365">
        <f t="shared" ca="1" si="43"/>
        <v>34.941000000000003</v>
      </c>
      <c r="AB65" s="365">
        <f t="shared" ca="1" si="44"/>
        <v>36.692</v>
      </c>
      <c r="AC65" s="365">
        <f t="shared" ca="1" si="45"/>
        <v>38.526000000000003</v>
      </c>
      <c r="AD65" s="365">
        <f t="shared" ca="1" si="46"/>
        <v>40.451999999999998</v>
      </c>
      <c r="AE65" s="365">
        <f t="shared" ca="1" si="47"/>
        <v>42.476999999999997</v>
      </c>
    </row>
    <row r="66" spans="1:31">
      <c r="A66" s="357" t="s">
        <v>170</v>
      </c>
      <c r="B66" s="407" t="s">
        <v>443</v>
      </c>
      <c r="C66" s="357">
        <v>8</v>
      </c>
      <c r="D66" s="358" t="s">
        <v>94</v>
      </c>
      <c r="E66" s="357" t="s">
        <v>43</v>
      </c>
      <c r="F66" s="357">
        <v>375</v>
      </c>
      <c r="G66" s="360">
        <f t="shared" ca="1" si="36"/>
        <v>38.006999999999998</v>
      </c>
      <c r="H66" s="360">
        <f t="shared" ca="1" si="37"/>
        <v>39.906999999999996</v>
      </c>
      <c r="I66" s="360">
        <f t="shared" ca="1" si="38"/>
        <v>41.902999999999999</v>
      </c>
      <c r="J66" s="360">
        <f t="shared" ca="1" si="39"/>
        <v>43.997</v>
      </c>
      <c r="K66" s="360">
        <f t="shared" ca="1" si="40"/>
        <v>46.2</v>
      </c>
      <c r="L66" s="445"/>
      <c r="M66" s="293" t="s">
        <v>588</v>
      </c>
      <c r="N66" s="289" t="str">
        <f t="shared" si="41"/>
        <v>04386C</v>
      </c>
      <c r="O66" s="361" t="str">
        <f t="shared" si="52"/>
        <v>099</v>
      </c>
      <c r="P66" s="290" t="str">
        <f t="shared" si="42"/>
        <v xml:space="preserve">Fire Inspections Specialist II </v>
      </c>
      <c r="Q66" s="362" cm="1">
        <f t="array" aca="1" ref="Q66" ca="1">ROUND(IF($M66="Y",VLOOKUP($N66,INDIRECT($N$2),Q$5,0)*INDIRECT($M$3),VLOOKUP($N66,INDIRECT($N$2),Q$5,0)),IF(LEFT($E66,1)="N",3,0))</f>
        <v>38.006999999999998</v>
      </c>
      <c r="R66" s="362" cm="1">
        <f t="array" aca="1" ref="R66" ca="1">ROUND(IF($M66="Y",VLOOKUP($N66,INDIRECT($N$2),R$5,0)*INDIRECT($M$3),VLOOKUP($N66,INDIRECT($N$2),R$5,0)),IF(LEFT($E66,1)="N",3,0))</f>
        <v>39.906999999999996</v>
      </c>
      <c r="S66" s="362" cm="1">
        <f t="array" aca="1" ref="S66" ca="1">ROUND(IF($M66="Y",VLOOKUP($N66,INDIRECT($N$2),S$5,0)*INDIRECT($M$3),VLOOKUP($N66,INDIRECT($N$2),S$5,0)),IF(LEFT($E66,1)="N",3,0))</f>
        <v>41.902999999999999</v>
      </c>
      <c r="T66" s="362" cm="1">
        <f t="array" aca="1" ref="T66" ca="1">ROUND(IF($M66="Y",VLOOKUP($N66,INDIRECT($N$2),T$5,0)*INDIRECT($M$3),VLOOKUP($N66,INDIRECT($N$2),T$5,0)),IF(LEFT($E66,1)="N",3,0))</f>
        <v>43.997</v>
      </c>
      <c r="U66" s="362" cm="1">
        <f t="array" aca="1" ref="U66" ca="1">ROUND(IF($M66="Y",VLOOKUP($N66,INDIRECT($N$2),U$5,0)*INDIRECT($M$3),VLOOKUP($N66,INDIRECT($N$2),U$5,0)),IF(LEFT($E66,1)="N",3,0))</f>
        <v>46.2</v>
      </c>
      <c r="V66" s="419"/>
      <c r="W66" s="363" t="str">
        <f t="shared" si="51"/>
        <v>Y</v>
      </c>
      <c r="X66" s="313" t="str">
        <f t="shared" si="48"/>
        <v>04386C</v>
      </c>
      <c r="Y66" s="364" t="str">
        <f t="shared" si="50"/>
        <v>099</v>
      </c>
      <c r="Z66" s="313" t="str">
        <f t="shared" si="49"/>
        <v xml:space="preserve">Fire Inspections Specialist II </v>
      </c>
      <c r="AA66" s="365">
        <f t="shared" ca="1" si="43"/>
        <v>38.006999999999998</v>
      </c>
      <c r="AB66" s="365">
        <f t="shared" ca="1" si="44"/>
        <v>39.906999999999996</v>
      </c>
      <c r="AC66" s="365">
        <f t="shared" ca="1" si="45"/>
        <v>41.902999999999999</v>
      </c>
      <c r="AD66" s="365">
        <f t="shared" ca="1" si="46"/>
        <v>43.997</v>
      </c>
      <c r="AE66" s="365">
        <f t="shared" ca="1" si="47"/>
        <v>46.2</v>
      </c>
    </row>
    <row r="67" spans="1:31">
      <c r="A67" s="357" t="s">
        <v>165</v>
      </c>
      <c r="B67" s="407" t="s">
        <v>465</v>
      </c>
      <c r="C67" s="357">
        <v>9</v>
      </c>
      <c r="D67" s="358">
        <v>119</v>
      </c>
      <c r="E67" s="357" t="s">
        <v>43</v>
      </c>
      <c r="F67" s="357">
        <v>418</v>
      </c>
      <c r="G67" s="360">
        <f t="shared" ca="1" si="36"/>
        <v>42.942</v>
      </c>
      <c r="H67" s="360">
        <f t="shared" ca="1" si="37"/>
        <v>45.09</v>
      </c>
      <c r="I67" s="360">
        <f t="shared" ca="1" si="38"/>
        <v>47.343000000000004</v>
      </c>
      <c r="J67" s="360">
        <f t="shared" ca="1" si="39"/>
        <v>49.710999999999999</v>
      </c>
      <c r="K67" s="360">
        <f t="shared" ca="1" si="40"/>
        <v>52.195999999999998</v>
      </c>
      <c r="L67" s="445"/>
      <c r="M67" s="293" t="s">
        <v>588</v>
      </c>
      <c r="N67" s="289" t="str">
        <f t="shared" si="41"/>
        <v>04382C</v>
      </c>
      <c r="O67" s="361">
        <f t="shared" si="52"/>
        <v>119</v>
      </c>
      <c r="P67" s="290" t="str">
        <f t="shared" si="42"/>
        <v xml:space="preserve">Fire Inspections Specialist III </v>
      </c>
      <c r="Q67" s="362" cm="1">
        <f t="array" aca="1" ref="Q67" ca="1">ROUND(IF($M67="Y",VLOOKUP($N67,INDIRECT($N$2),Q$5,0)*INDIRECT($M$3),VLOOKUP($N67,INDIRECT($N$2),Q$5,0)),IF(LEFT($E67,1)="N",3,0))</f>
        <v>42.942</v>
      </c>
      <c r="R67" s="362" cm="1">
        <f t="array" aca="1" ref="R67" ca="1">ROUND(IF($M67="Y",VLOOKUP($N67,INDIRECT($N$2),R$5,0)*INDIRECT($M$3),VLOOKUP($N67,INDIRECT($N$2),R$5,0)),IF(LEFT($E67,1)="N",3,0))</f>
        <v>45.09</v>
      </c>
      <c r="S67" s="362" cm="1">
        <f t="array" aca="1" ref="S67" ca="1">ROUND(IF($M67="Y",VLOOKUP($N67,INDIRECT($N$2),S$5,0)*INDIRECT($M$3),VLOOKUP($N67,INDIRECT($N$2),S$5,0)),IF(LEFT($E67,1)="N",3,0))</f>
        <v>47.343000000000004</v>
      </c>
      <c r="T67" s="362" cm="1">
        <f t="array" aca="1" ref="T67" ca="1">ROUND(IF($M67="Y",VLOOKUP($N67,INDIRECT($N$2),T$5,0)*INDIRECT($M$3),VLOOKUP($N67,INDIRECT($N$2),T$5,0)),IF(LEFT($E67,1)="N",3,0))</f>
        <v>49.710999999999999</v>
      </c>
      <c r="U67" s="362" cm="1">
        <f t="array" aca="1" ref="U67" ca="1">ROUND(IF($M67="Y",VLOOKUP($N67,INDIRECT($N$2),U$5,0)*INDIRECT($M$3),VLOOKUP($N67,INDIRECT($N$2),U$5,0)),IF(LEFT($E67,1)="N",3,0))</f>
        <v>52.195999999999998</v>
      </c>
      <c r="V67" s="419"/>
      <c r="W67" s="363" t="str">
        <f t="shared" si="51"/>
        <v>Y</v>
      </c>
      <c r="X67" s="313" t="str">
        <f t="shared" si="48"/>
        <v>04382C</v>
      </c>
      <c r="Y67" s="364">
        <f t="shared" si="50"/>
        <v>119</v>
      </c>
      <c r="Z67" s="313" t="str">
        <f t="shared" si="49"/>
        <v xml:space="preserve">Fire Inspections Specialist III </v>
      </c>
      <c r="AA67" s="365">
        <f t="shared" ca="1" si="43"/>
        <v>42.942</v>
      </c>
      <c r="AB67" s="365">
        <f t="shared" ca="1" si="44"/>
        <v>45.09</v>
      </c>
      <c r="AC67" s="365">
        <f t="shared" ca="1" si="45"/>
        <v>47.343000000000004</v>
      </c>
      <c r="AD67" s="365">
        <f t="shared" ca="1" si="46"/>
        <v>49.710999999999999</v>
      </c>
      <c r="AE67" s="365">
        <f t="shared" ca="1" si="47"/>
        <v>52.195999999999998</v>
      </c>
    </row>
    <row r="68" spans="1:31">
      <c r="A68" s="357" t="s">
        <v>175</v>
      </c>
      <c r="B68" s="407" t="s">
        <v>476</v>
      </c>
      <c r="C68" s="357">
        <v>7</v>
      </c>
      <c r="D68" s="358">
        <v>206</v>
      </c>
      <c r="E68" s="357" t="s">
        <v>43</v>
      </c>
      <c r="F68" s="357">
        <v>333</v>
      </c>
      <c r="G68" s="360">
        <f t="shared" ca="1" si="36"/>
        <v>34.942999999999998</v>
      </c>
      <c r="H68" s="360">
        <f t="shared" ca="1" si="37"/>
        <v>36.692</v>
      </c>
      <c r="I68" s="360">
        <f t="shared" ca="1" si="38"/>
        <v>38.526000000000003</v>
      </c>
      <c r="J68" s="360">
        <f t="shared" ca="1" si="39"/>
        <v>40.451999999999998</v>
      </c>
      <c r="K68" s="360">
        <f t="shared" ca="1" si="40"/>
        <v>42.476999999999997</v>
      </c>
      <c r="L68" s="445"/>
      <c r="M68" s="293" t="s">
        <v>588</v>
      </c>
      <c r="N68" s="289" t="str">
        <f t="shared" si="41"/>
        <v>05062C</v>
      </c>
      <c r="O68" s="361">
        <f t="shared" si="52"/>
        <v>206</v>
      </c>
      <c r="P68" s="290" t="str">
        <f t="shared" si="42"/>
        <v>Forensic FirearmsTechnician</v>
      </c>
      <c r="Q68" s="362" cm="1">
        <f t="array" aca="1" ref="Q68" ca="1">ROUND(IF($M68="Y",VLOOKUP($N68,INDIRECT($N$2),Q$5,0)*INDIRECT($M$3),VLOOKUP($N68,INDIRECT($N$2),Q$5,0)),IF(LEFT($E68,1)="N",3,0))</f>
        <v>34.942999999999998</v>
      </c>
      <c r="R68" s="362" cm="1">
        <f t="array" aca="1" ref="R68" ca="1">ROUND(IF($M68="Y",VLOOKUP($N68,INDIRECT($N$2),R$5,0)*INDIRECT($M$3),VLOOKUP($N68,INDIRECT($N$2),R$5,0)),IF(LEFT($E68,1)="N",3,0))</f>
        <v>36.692</v>
      </c>
      <c r="S68" s="362" cm="1">
        <f t="array" aca="1" ref="S68" ca="1">ROUND(IF($M68="Y",VLOOKUP($N68,INDIRECT($N$2),S$5,0)*INDIRECT($M$3),VLOOKUP($N68,INDIRECT($N$2),S$5,0)),IF(LEFT($E68,1)="N",3,0))</f>
        <v>38.526000000000003</v>
      </c>
      <c r="T68" s="362" cm="1">
        <f t="array" aca="1" ref="T68" ca="1">ROUND(IF($M68="Y",VLOOKUP($N68,INDIRECT($N$2),T$5,0)*INDIRECT($M$3),VLOOKUP($N68,INDIRECT($N$2),T$5,0)),IF(LEFT($E68,1)="N",3,0))</f>
        <v>40.451999999999998</v>
      </c>
      <c r="U68" s="362" cm="1">
        <f t="array" aca="1" ref="U68" ca="1">ROUND(IF($M68="Y",VLOOKUP($N68,INDIRECT($N$2),U$5,0)*INDIRECT($M$3),VLOOKUP($N68,INDIRECT($N$2),U$5,0)),IF(LEFT($E68,1)="N",3,0))</f>
        <v>42.476999999999997</v>
      </c>
      <c r="V68" s="419"/>
      <c r="W68" s="363" t="str">
        <f t="shared" si="51"/>
        <v>Y</v>
      </c>
      <c r="X68" s="313" t="str">
        <f t="shared" si="48"/>
        <v>05062C</v>
      </c>
      <c r="Y68" s="364">
        <f t="shared" si="50"/>
        <v>206</v>
      </c>
      <c r="Z68" s="313" t="str">
        <f t="shared" si="49"/>
        <v>Forensic FirearmsTechnician</v>
      </c>
      <c r="AA68" s="365">
        <f t="shared" ca="1" si="43"/>
        <v>34.942999999999998</v>
      </c>
      <c r="AB68" s="365">
        <f t="shared" ca="1" si="44"/>
        <v>36.692</v>
      </c>
      <c r="AC68" s="365">
        <f t="shared" ca="1" si="45"/>
        <v>38.526000000000003</v>
      </c>
      <c r="AD68" s="365">
        <f t="shared" ca="1" si="46"/>
        <v>40.451999999999998</v>
      </c>
      <c r="AE68" s="365">
        <f t="shared" ca="1" si="47"/>
        <v>42.476999999999997</v>
      </c>
    </row>
    <row r="69" spans="1:31">
      <c r="A69" s="357" t="s">
        <v>172</v>
      </c>
      <c r="B69" s="407" t="s">
        <v>176</v>
      </c>
      <c r="C69" s="357">
        <v>6</v>
      </c>
      <c r="D69" s="358" t="s">
        <v>173</v>
      </c>
      <c r="E69" s="357" t="s">
        <v>43</v>
      </c>
      <c r="F69" s="357">
        <v>305</v>
      </c>
      <c r="G69" s="360">
        <f t="shared" ca="1" si="36"/>
        <v>32.484000000000002</v>
      </c>
      <c r="H69" s="360">
        <f t="shared" ca="1" si="37"/>
        <v>34.11</v>
      </c>
      <c r="I69" s="360">
        <f t="shared" ca="1" si="38"/>
        <v>35.816000000000003</v>
      </c>
      <c r="J69" s="360">
        <f t="shared" ca="1" si="39"/>
        <v>37.606999999999999</v>
      </c>
      <c r="K69" s="360">
        <f t="shared" ca="1" si="40"/>
        <v>39.485999999999997</v>
      </c>
      <c r="L69" s="445"/>
      <c r="M69" s="293" t="s">
        <v>588</v>
      </c>
      <c r="N69" s="289" t="str">
        <f t="shared" si="41"/>
        <v>05035C</v>
      </c>
      <c r="O69" s="361" t="str">
        <f t="shared" si="52"/>
        <v>083</v>
      </c>
      <c r="P69" s="290" t="str">
        <f t="shared" si="42"/>
        <v>Forensic Technician</v>
      </c>
      <c r="Q69" s="362" cm="1">
        <f t="array" aca="1" ref="Q69" ca="1">ROUND(IF($M69="Y",VLOOKUP($N69,INDIRECT($N$2),Q$5,0)*INDIRECT($M$3),VLOOKUP($N69,INDIRECT($N$2),Q$5,0)),IF(LEFT($E69,1)="N",3,0))</f>
        <v>32.484000000000002</v>
      </c>
      <c r="R69" s="362" cm="1">
        <f t="array" aca="1" ref="R69" ca="1">ROUND(IF($M69="Y",VLOOKUP($N69,INDIRECT($N$2),R$5,0)*INDIRECT($M$3),VLOOKUP($N69,INDIRECT($N$2),R$5,0)),IF(LEFT($E69,1)="N",3,0))</f>
        <v>34.11</v>
      </c>
      <c r="S69" s="362" cm="1">
        <f t="array" aca="1" ref="S69" ca="1">ROUND(IF($M69="Y",VLOOKUP($N69,INDIRECT($N$2),S$5,0)*INDIRECT($M$3),VLOOKUP($N69,INDIRECT($N$2),S$5,0)),IF(LEFT($E69,1)="N",3,0))</f>
        <v>35.816000000000003</v>
      </c>
      <c r="T69" s="362" cm="1">
        <f t="array" aca="1" ref="T69" ca="1">ROUND(IF($M69="Y",VLOOKUP($N69,INDIRECT($N$2),T$5,0)*INDIRECT($M$3),VLOOKUP($N69,INDIRECT($N$2),T$5,0)),IF(LEFT($E69,1)="N",3,0))</f>
        <v>37.606999999999999</v>
      </c>
      <c r="U69" s="362" cm="1">
        <f t="array" aca="1" ref="U69" ca="1">ROUND(IF($M69="Y",VLOOKUP($N69,INDIRECT($N$2),U$5,0)*INDIRECT($M$3),VLOOKUP($N69,INDIRECT($N$2),U$5,0)),IF(LEFT($E69,1)="N",3,0))</f>
        <v>39.485999999999997</v>
      </c>
      <c r="V69" s="419"/>
      <c r="W69" s="363" t="str">
        <f t="shared" si="51"/>
        <v>Y</v>
      </c>
      <c r="X69" s="313" t="str">
        <f t="shared" si="48"/>
        <v>05035C</v>
      </c>
      <c r="Y69" s="364" t="str">
        <f t="shared" si="50"/>
        <v>083</v>
      </c>
      <c r="Z69" s="313" t="str">
        <f t="shared" si="49"/>
        <v>Forensic Technician</v>
      </c>
      <c r="AA69" s="365">
        <f t="shared" ca="1" si="43"/>
        <v>32.484000000000002</v>
      </c>
      <c r="AB69" s="365">
        <f t="shared" ca="1" si="44"/>
        <v>34.11</v>
      </c>
      <c r="AC69" s="365">
        <f t="shared" ca="1" si="45"/>
        <v>35.816000000000003</v>
      </c>
      <c r="AD69" s="365">
        <f t="shared" ca="1" si="46"/>
        <v>37.606999999999999</v>
      </c>
      <c r="AE69" s="365">
        <f t="shared" ca="1" si="47"/>
        <v>39.485999999999997</v>
      </c>
    </row>
    <row r="70" spans="1:31">
      <c r="A70" s="357" t="s">
        <v>177</v>
      </c>
      <c r="B70" s="407" t="s">
        <v>179</v>
      </c>
      <c r="C70" s="357">
        <v>6</v>
      </c>
      <c r="D70" s="358" t="s">
        <v>178</v>
      </c>
      <c r="E70" s="357" t="s">
        <v>43</v>
      </c>
      <c r="F70" s="357">
        <v>288</v>
      </c>
      <c r="G70" s="360">
        <f t="shared" ca="1" si="36"/>
        <v>31.248000000000001</v>
      </c>
      <c r="H70" s="360">
        <f t="shared" ca="1" si="37"/>
        <v>32.808</v>
      </c>
      <c r="I70" s="360">
        <f t="shared" ca="1" si="38"/>
        <v>34.448999999999998</v>
      </c>
      <c r="J70" s="360">
        <f t="shared" ca="1" si="39"/>
        <v>36.171999999999997</v>
      </c>
      <c r="K70" s="360">
        <f t="shared" ca="1" si="40"/>
        <v>37.979999999999997</v>
      </c>
      <c r="L70" s="445"/>
      <c r="M70" s="293" t="s">
        <v>588</v>
      </c>
      <c r="N70" s="289" t="str">
        <f t="shared" si="41"/>
        <v>05330C</v>
      </c>
      <c r="O70" s="361" t="str">
        <f t="shared" si="52"/>
        <v>081</v>
      </c>
      <c r="P70" s="290" t="str">
        <f t="shared" si="42"/>
        <v xml:space="preserve">Graphic Designer I </v>
      </c>
      <c r="Q70" s="362" cm="1">
        <f t="array" aca="1" ref="Q70" ca="1">ROUND(IF($M70="Y",VLOOKUP($N70,INDIRECT($N$2),Q$5,0)*INDIRECT($M$3),VLOOKUP($N70,INDIRECT($N$2),Q$5,0)),IF(LEFT($E70,1)="N",3,0))</f>
        <v>31.248000000000001</v>
      </c>
      <c r="R70" s="362" cm="1">
        <f t="array" aca="1" ref="R70" ca="1">ROUND(IF($M70="Y",VLOOKUP($N70,INDIRECT($N$2),R$5,0)*INDIRECT($M$3),VLOOKUP($N70,INDIRECT($N$2),R$5,0)),IF(LEFT($E70,1)="N",3,0))</f>
        <v>32.808</v>
      </c>
      <c r="S70" s="362" cm="1">
        <f t="array" aca="1" ref="S70" ca="1">ROUND(IF($M70="Y",VLOOKUP($N70,INDIRECT($N$2),S$5,0)*INDIRECT($M$3),VLOOKUP($N70,INDIRECT($N$2),S$5,0)),IF(LEFT($E70,1)="N",3,0))</f>
        <v>34.448999999999998</v>
      </c>
      <c r="T70" s="362" cm="1">
        <f t="array" aca="1" ref="T70" ca="1">ROUND(IF($M70="Y",VLOOKUP($N70,INDIRECT($N$2),T$5,0)*INDIRECT($M$3),VLOOKUP($N70,INDIRECT($N$2),T$5,0)),IF(LEFT($E70,1)="N",3,0))</f>
        <v>36.171999999999997</v>
      </c>
      <c r="U70" s="362" cm="1">
        <f t="array" aca="1" ref="U70" ca="1">ROUND(IF($M70="Y",VLOOKUP($N70,INDIRECT($N$2),U$5,0)*INDIRECT($M$3),VLOOKUP($N70,INDIRECT($N$2),U$5,0)),IF(LEFT($E70,1)="N",3,0))</f>
        <v>37.979999999999997</v>
      </c>
      <c r="V70" s="419"/>
      <c r="W70" s="363" t="str">
        <f t="shared" si="51"/>
        <v>Y</v>
      </c>
      <c r="X70" s="313" t="str">
        <f t="shared" si="48"/>
        <v>05330C</v>
      </c>
      <c r="Y70" s="364" t="str">
        <f t="shared" si="50"/>
        <v>081</v>
      </c>
      <c r="Z70" s="313" t="str">
        <f t="shared" si="49"/>
        <v xml:space="preserve">Graphic Designer I </v>
      </c>
      <c r="AA70" s="365">
        <f t="shared" ca="1" si="43"/>
        <v>31.248000000000001</v>
      </c>
      <c r="AB70" s="365">
        <f t="shared" ca="1" si="44"/>
        <v>32.808</v>
      </c>
      <c r="AC70" s="365">
        <f t="shared" ca="1" si="45"/>
        <v>34.448999999999998</v>
      </c>
      <c r="AD70" s="365">
        <f t="shared" ca="1" si="46"/>
        <v>36.171999999999997</v>
      </c>
      <c r="AE70" s="365">
        <f t="shared" ca="1" si="47"/>
        <v>37.979999999999997</v>
      </c>
    </row>
    <row r="71" spans="1:31">
      <c r="A71" s="357" t="s">
        <v>180</v>
      </c>
      <c r="B71" s="407" t="s">
        <v>182</v>
      </c>
      <c r="C71" s="357">
        <v>7</v>
      </c>
      <c r="D71" s="358" t="s">
        <v>66</v>
      </c>
      <c r="E71" s="357" t="s">
        <v>43</v>
      </c>
      <c r="F71" s="357">
        <v>330</v>
      </c>
      <c r="G71" s="360">
        <f t="shared" ca="1" si="36"/>
        <v>33.738</v>
      </c>
      <c r="H71" s="360">
        <f t="shared" ca="1" si="37"/>
        <v>35.423000000000002</v>
      </c>
      <c r="I71" s="360">
        <f t="shared" ca="1" si="38"/>
        <v>37.195999999999998</v>
      </c>
      <c r="J71" s="360">
        <f t="shared" ca="1" si="39"/>
        <v>39.055999999999997</v>
      </c>
      <c r="K71" s="360">
        <f t="shared" ca="1" si="40"/>
        <v>41.008000000000003</v>
      </c>
      <c r="L71" s="445"/>
      <c r="M71" s="293" t="s">
        <v>588</v>
      </c>
      <c r="N71" s="289" t="str">
        <f t="shared" si="41"/>
        <v>05340C</v>
      </c>
      <c r="O71" s="361" t="str">
        <f t="shared" si="52"/>
        <v>064</v>
      </c>
      <c r="P71" s="290" t="str">
        <f t="shared" si="42"/>
        <v xml:space="preserve">Graphic Designer II </v>
      </c>
      <c r="Q71" s="362" cm="1">
        <f t="array" aca="1" ref="Q71" ca="1">ROUND(IF($M71="Y",VLOOKUP($N71,INDIRECT($N$2),Q$5,0)*INDIRECT($M$3),VLOOKUP($N71,INDIRECT($N$2),Q$5,0)),IF(LEFT($E71,1)="N",3,0))</f>
        <v>33.738</v>
      </c>
      <c r="R71" s="362" cm="1">
        <f t="array" aca="1" ref="R71" ca="1">ROUND(IF($M71="Y",VLOOKUP($N71,INDIRECT($N$2),R$5,0)*INDIRECT($M$3),VLOOKUP($N71,INDIRECT($N$2),R$5,0)),IF(LEFT($E71,1)="N",3,0))</f>
        <v>35.423000000000002</v>
      </c>
      <c r="S71" s="362" cm="1">
        <f t="array" aca="1" ref="S71" ca="1">ROUND(IF($M71="Y",VLOOKUP($N71,INDIRECT($N$2),S$5,0)*INDIRECT($M$3),VLOOKUP($N71,INDIRECT($N$2),S$5,0)),IF(LEFT($E71,1)="N",3,0))</f>
        <v>37.195999999999998</v>
      </c>
      <c r="T71" s="362" cm="1">
        <f t="array" aca="1" ref="T71" ca="1">ROUND(IF($M71="Y",VLOOKUP($N71,INDIRECT($N$2),T$5,0)*INDIRECT($M$3),VLOOKUP($N71,INDIRECT($N$2),T$5,0)),IF(LEFT($E71,1)="N",3,0))</f>
        <v>39.055999999999997</v>
      </c>
      <c r="U71" s="362" cm="1">
        <f t="array" aca="1" ref="U71" ca="1">ROUND(IF($M71="Y",VLOOKUP($N71,INDIRECT($N$2),U$5,0)*INDIRECT($M$3),VLOOKUP($N71,INDIRECT($N$2),U$5,0)),IF(LEFT($E71,1)="N",3,0))</f>
        <v>41.008000000000003</v>
      </c>
      <c r="V71" s="419"/>
      <c r="W71" s="363" t="str">
        <f t="shared" si="51"/>
        <v>Y</v>
      </c>
      <c r="X71" s="313" t="str">
        <f t="shared" si="48"/>
        <v>05340C</v>
      </c>
      <c r="Y71" s="364" t="str">
        <f t="shared" si="50"/>
        <v>064</v>
      </c>
      <c r="Z71" s="313" t="str">
        <f t="shared" si="49"/>
        <v xml:space="preserve">Graphic Designer II </v>
      </c>
      <c r="AA71" s="365">
        <f t="shared" ca="1" si="43"/>
        <v>33.738</v>
      </c>
      <c r="AB71" s="365">
        <f t="shared" ca="1" si="44"/>
        <v>35.423000000000002</v>
      </c>
      <c r="AC71" s="365">
        <f t="shared" ca="1" si="45"/>
        <v>37.195999999999998</v>
      </c>
      <c r="AD71" s="365">
        <f t="shared" ca="1" si="46"/>
        <v>39.055999999999997</v>
      </c>
      <c r="AE71" s="365">
        <f t="shared" ca="1" si="47"/>
        <v>41.008000000000003</v>
      </c>
    </row>
    <row r="72" spans="1:31">
      <c r="A72" s="452" t="s">
        <v>744</v>
      </c>
      <c r="B72" s="451" t="s">
        <v>515</v>
      </c>
      <c r="C72" s="357">
        <v>6</v>
      </c>
      <c r="D72" s="358" t="s">
        <v>517</v>
      </c>
      <c r="E72" s="357" t="s">
        <v>43</v>
      </c>
      <c r="F72" s="357">
        <v>273</v>
      </c>
      <c r="G72" s="360">
        <f t="shared" ref="G72:G100" ca="1" si="53">Q72</f>
        <v>30.03</v>
      </c>
      <c r="H72" s="360">
        <f t="shared" ref="H72:H100" ca="1" si="54">R72</f>
        <v>31.527000000000001</v>
      </c>
      <c r="I72" s="360">
        <f t="shared" ref="I72:I100" ca="1" si="55">S72</f>
        <v>33.106999999999999</v>
      </c>
      <c r="J72" s="360">
        <f t="shared" ref="J72:J100" ca="1" si="56">T72</f>
        <v>34.765000000000001</v>
      </c>
      <c r="K72" s="360">
        <f t="shared" ref="K72:K100" ca="1" si="57">U72</f>
        <v>36.499000000000002</v>
      </c>
      <c r="L72" s="445"/>
      <c r="M72" s="293" t="s">
        <v>588</v>
      </c>
      <c r="N72" s="289" t="str">
        <f t="shared" ref="N72:N100" si="58">A72</f>
        <v>52979C</v>
      </c>
      <c r="O72" s="361" t="str">
        <f t="shared" si="52"/>
        <v>145</v>
      </c>
      <c r="P72" s="290" t="str">
        <f t="shared" ref="P72:P100" si="59">B72</f>
        <v>Guest Services Support Technician</v>
      </c>
      <c r="Q72" s="362" cm="1">
        <f t="array" aca="1" ref="Q72" ca="1">ROUND(IF($M72="Y",VLOOKUP($N72,INDIRECT($N$2),Q$5,0)*INDIRECT($M$3),VLOOKUP($N72,INDIRECT($N$2),Q$5,0)),IF(LEFT($E72,1)="N",3,0))</f>
        <v>30.03</v>
      </c>
      <c r="R72" s="362" cm="1">
        <f t="array" aca="1" ref="R72" ca="1">ROUND(IF($M72="Y",VLOOKUP($N72,INDIRECT($N$2),R$5,0)*INDIRECT($M$3),VLOOKUP($N72,INDIRECT($N$2),R$5,0)),IF(LEFT($E72,1)="N",3,0))</f>
        <v>31.527000000000001</v>
      </c>
      <c r="S72" s="362" cm="1">
        <f t="array" aca="1" ref="S72" ca="1">ROUND(IF($M72="Y",VLOOKUP($N72,INDIRECT($N$2),S$5,0)*INDIRECT($M$3),VLOOKUP($N72,INDIRECT($N$2),S$5,0)),IF(LEFT($E72,1)="N",3,0))</f>
        <v>33.106999999999999</v>
      </c>
      <c r="T72" s="362" cm="1">
        <f t="array" aca="1" ref="T72" ca="1">ROUND(IF($M72="Y",VLOOKUP($N72,INDIRECT($N$2),T$5,0)*INDIRECT($M$3),VLOOKUP($N72,INDIRECT($N$2),T$5,0)),IF(LEFT($E72,1)="N",3,0))</f>
        <v>34.765000000000001</v>
      </c>
      <c r="U72" s="362" cm="1">
        <f t="array" aca="1" ref="U72" ca="1">ROUND(IF($M72="Y",VLOOKUP($N72,INDIRECT($N$2),U$5,0)*INDIRECT($M$3),VLOOKUP($N72,INDIRECT($N$2),U$5,0)),IF(LEFT($E72,1)="N",3,0))</f>
        <v>36.499000000000002</v>
      </c>
      <c r="V72" s="419"/>
      <c r="W72" s="363" t="str">
        <f t="shared" si="51"/>
        <v>Y</v>
      </c>
      <c r="X72" s="313" t="str">
        <f t="shared" si="48"/>
        <v>52979C</v>
      </c>
      <c r="Y72" s="364" t="str">
        <f t="shared" si="50"/>
        <v>145</v>
      </c>
      <c r="Z72" s="313" t="str">
        <f t="shared" si="49"/>
        <v>Guest Services Support Technician</v>
      </c>
      <c r="AA72" s="365">
        <f t="shared" ref="AA72:AA100" ca="1" si="60">IF(LEFT($E72,1)="N",Q72,ROUNDUP(Q72/2080,3))</f>
        <v>30.03</v>
      </c>
      <c r="AB72" s="365">
        <f t="shared" ref="AB72:AB100" ca="1" si="61">IF(LEFT($E72,1)="N",R72,ROUNDUP(R72/2080,3))</f>
        <v>31.527000000000001</v>
      </c>
      <c r="AC72" s="365">
        <f t="shared" ref="AC72:AC100" ca="1" si="62">IF(LEFT($E72,1)="N",S72,ROUNDUP(S72/2080,3))</f>
        <v>33.106999999999999</v>
      </c>
      <c r="AD72" s="365">
        <f t="shared" ref="AD72:AD100" ca="1" si="63">IF(LEFT($E72,1)="N",T72,ROUNDUP(T72/2080,3))</f>
        <v>34.765000000000001</v>
      </c>
      <c r="AE72" s="365">
        <f t="shared" ref="AE72:AE100" ca="1" si="64">IF(LEFT($E72,1)="N",U72,ROUNDUP(U72/2080,3))</f>
        <v>36.499000000000002</v>
      </c>
    </row>
    <row r="73" spans="1:31">
      <c r="A73" s="357" t="s">
        <v>526</v>
      </c>
      <c r="B73" s="407" t="s">
        <v>527</v>
      </c>
      <c r="C73" s="357">
        <v>9</v>
      </c>
      <c r="D73" s="358">
        <v>124</v>
      </c>
      <c r="E73" s="357" t="s">
        <v>43</v>
      </c>
      <c r="F73" s="357">
        <v>410</v>
      </c>
      <c r="G73" s="360">
        <f t="shared" ca="1" si="53"/>
        <v>41.164000000000001</v>
      </c>
      <c r="H73" s="360">
        <f t="shared" ca="1" si="54"/>
        <v>43.223999999999997</v>
      </c>
      <c r="I73" s="360">
        <f t="shared" ca="1" si="55"/>
        <v>45.384999999999998</v>
      </c>
      <c r="J73" s="360">
        <f t="shared" ca="1" si="56"/>
        <v>47.654000000000003</v>
      </c>
      <c r="K73" s="360">
        <f t="shared" ca="1" si="57"/>
        <v>50.036000000000001</v>
      </c>
      <c r="L73" s="445"/>
      <c r="M73" s="293" t="s">
        <v>588</v>
      </c>
      <c r="N73" s="289" t="str">
        <f t="shared" si="58"/>
        <v>59404C</v>
      </c>
      <c r="O73" s="361">
        <f t="shared" si="52"/>
        <v>124</v>
      </c>
      <c r="P73" s="290" t="str">
        <f t="shared" si="59"/>
        <v>Healthy Homes Inspections Coordinator</v>
      </c>
      <c r="Q73" s="362" cm="1">
        <f t="array" aca="1" ref="Q73" ca="1">ROUND(IF($M73="Y",VLOOKUP($N73,INDIRECT($N$2),Q$5,0)*INDIRECT($M$3),VLOOKUP($N73,INDIRECT($N$2),Q$5,0)),IF(LEFT($E73,1)="N",3,0))</f>
        <v>41.164000000000001</v>
      </c>
      <c r="R73" s="362" cm="1">
        <f t="array" aca="1" ref="R73" ca="1">ROUND(IF($M73="Y",VLOOKUP($N73,INDIRECT($N$2),R$5,0)*INDIRECT($M$3),VLOOKUP($N73,INDIRECT($N$2),R$5,0)),IF(LEFT($E73,1)="N",3,0))</f>
        <v>43.223999999999997</v>
      </c>
      <c r="S73" s="362" cm="1">
        <f t="array" aca="1" ref="S73" ca="1">ROUND(IF($M73="Y",VLOOKUP($N73,INDIRECT($N$2),S$5,0)*INDIRECT($M$3),VLOOKUP($N73,INDIRECT($N$2),S$5,0)),IF(LEFT($E73,1)="N",3,0))</f>
        <v>45.384999999999998</v>
      </c>
      <c r="T73" s="362" cm="1">
        <f t="array" aca="1" ref="T73" ca="1">ROUND(IF($M73="Y",VLOOKUP($N73,INDIRECT($N$2),T$5,0)*INDIRECT($M$3),VLOOKUP($N73,INDIRECT($N$2),T$5,0)),IF(LEFT($E73,1)="N",3,0))</f>
        <v>47.654000000000003</v>
      </c>
      <c r="U73" s="362" cm="1">
        <f t="array" aca="1" ref="U73" ca="1">ROUND(IF($M73="Y",VLOOKUP($N73,INDIRECT($N$2),U$5,0)*INDIRECT($M$3),VLOOKUP($N73,INDIRECT($N$2),U$5,0)),IF(LEFT($E73,1)="N",3,0))</f>
        <v>50.036000000000001</v>
      </c>
      <c r="V73" s="419"/>
      <c r="W73" s="363" t="str">
        <f t="shared" si="51"/>
        <v>Y</v>
      </c>
      <c r="X73" s="313" t="str">
        <f t="shared" si="48"/>
        <v>59404C</v>
      </c>
      <c r="Y73" s="364">
        <f t="shared" si="50"/>
        <v>124</v>
      </c>
      <c r="Z73" s="313" t="str">
        <f t="shared" si="49"/>
        <v>Healthy Homes Inspections Coordinator</v>
      </c>
      <c r="AA73" s="365">
        <f t="shared" ca="1" si="60"/>
        <v>41.164000000000001</v>
      </c>
      <c r="AB73" s="365">
        <f t="shared" ca="1" si="61"/>
        <v>43.223999999999997</v>
      </c>
      <c r="AC73" s="365">
        <f t="shared" ca="1" si="62"/>
        <v>45.384999999999998</v>
      </c>
      <c r="AD73" s="365">
        <f t="shared" ca="1" si="63"/>
        <v>47.654000000000003</v>
      </c>
      <c r="AE73" s="365">
        <f t="shared" ca="1" si="64"/>
        <v>50.036000000000001</v>
      </c>
    </row>
    <row r="74" spans="1:31">
      <c r="A74" s="357" t="s">
        <v>183</v>
      </c>
      <c r="B74" s="407" t="s">
        <v>185</v>
      </c>
      <c r="C74" s="357">
        <v>6</v>
      </c>
      <c r="D74" s="358" t="s">
        <v>703</v>
      </c>
      <c r="E74" s="357" t="s">
        <v>43</v>
      </c>
      <c r="F74" s="357">
        <v>285</v>
      </c>
      <c r="G74" s="360">
        <f t="shared" ca="1" si="53"/>
        <v>32.427999999999997</v>
      </c>
      <c r="H74" s="360">
        <f t="shared" ca="1" si="54"/>
        <v>34.051000000000002</v>
      </c>
      <c r="I74" s="360">
        <f t="shared" ca="1" si="55"/>
        <v>35.753</v>
      </c>
      <c r="J74" s="360">
        <f t="shared" ca="1" si="56"/>
        <v>37.542000000000002</v>
      </c>
      <c r="K74" s="360">
        <f t="shared" ca="1" si="57"/>
        <v>39.418999999999997</v>
      </c>
      <c r="L74" s="445"/>
      <c r="M74" s="293" t="s">
        <v>588</v>
      </c>
      <c r="N74" s="289" t="str">
        <f t="shared" si="58"/>
        <v>05412C</v>
      </c>
      <c r="O74" s="361" t="str">
        <f t="shared" si="52"/>
        <v>156</v>
      </c>
      <c r="P74" s="290" t="str">
        <f t="shared" si="59"/>
        <v xml:space="preserve">HR Associate </v>
      </c>
      <c r="Q74" s="362" cm="1">
        <f t="array" aca="1" ref="Q74" ca="1">ROUND(IF($M74="Y",VLOOKUP($N74,INDIRECT($N$2),Q$5,0)*INDIRECT($M$3),VLOOKUP($N74,INDIRECT($N$2),Q$5,0)),IF(LEFT($E74,1)="N",3,0))</f>
        <v>32.427999999999997</v>
      </c>
      <c r="R74" s="362" cm="1">
        <f t="array" aca="1" ref="R74" ca="1">ROUND(IF($M74="Y",VLOOKUP($N74,INDIRECT($N$2),R$5,0)*INDIRECT($M$3),VLOOKUP($N74,INDIRECT($N$2),R$5,0)),IF(LEFT($E74,1)="N",3,0))</f>
        <v>34.051000000000002</v>
      </c>
      <c r="S74" s="362" cm="1">
        <f t="array" aca="1" ref="S74" ca="1">ROUND(IF($M74="Y",VLOOKUP($N74,INDIRECT($N$2),S$5,0)*INDIRECT($M$3),VLOOKUP($N74,INDIRECT($N$2),S$5,0)),IF(LEFT($E74,1)="N",3,0))</f>
        <v>35.753</v>
      </c>
      <c r="T74" s="362" cm="1">
        <f t="array" aca="1" ref="T74" ca="1">ROUND(IF($M74="Y",VLOOKUP($N74,INDIRECT($N$2),T$5,0)*INDIRECT($M$3),VLOOKUP($N74,INDIRECT($N$2),T$5,0)),IF(LEFT($E74,1)="N",3,0))</f>
        <v>37.542000000000002</v>
      </c>
      <c r="U74" s="362" cm="1">
        <f t="array" aca="1" ref="U74" ca="1">ROUND(IF($M74="Y",VLOOKUP($N74,INDIRECT($N$2),U$5,0)*INDIRECT($M$3),VLOOKUP($N74,INDIRECT($N$2),U$5,0)),IF(LEFT($E74,1)="N",3,0))</f>
        <v>39.418999999999997</v>
      </c>
      <c r="V74" s="419"/>
      <c r="W74" s="363" t="str">
        <f t="shared" si="51"/>
        <v>Y</v>
      </c>
      <c r="X74" s="313" t="str">
        <f t="shared" si="48"/>
        <v>05412C</v>
      </c>
      <c r="Y74" s="364" t="str">
        <f t="shared" si="50"/>
        <v>156</v>
      </c>
      <c r="Z74" s="313" t="str">
        <f t="shared" si="49"/>
        <v xml:space="preserve">HR Associate </v>
      </c>
      <c r="AA74" s="365">
        <f t="shared" ca="1" si="60"/>
        <v>32.427999999999997</v>
      </c>
      <c r="AB74" s="365">
        <f t="shared" ca="1" si="61"/>
        <v>34.051000000000002</v>
      </c>
      <c r="AC74" s="365">
        <f t="shared" ca="1" si="62"/>
        <v>35.753</v>
      </c>
      <c r="AD74" s="365">
        <f t="shared" ca="1" si="63"/>
        <v>37.542000000000002</v>
      </c>
      <c r="AE74" s="365">
        <f t="shared" ca="1" si="64"/>
        <v>39.418999999999997</v>
      </c>
    </row>
    <row r="75" spans="1:31">
      <c r="A75" s="357" t="s">
        <v>188</v>
      </c>
      <c r="B75" s="407" t="s">
        <v>189</v>
      </c>
      <c r="C75" s="357">
        <v>7</v>
      </c>
      <c r="D75" s="358" t="s">
        <v>121</v>
      </c>
      <c r="E75" s="357" t="s">
        <v>43</v>
      </c>
      <c r="F75" s="357">
        <v>323</v>
      </c>
      <c r="G75" s="360">
        <f t="shared" ca="1" si="53"/>
        <v>33.738</v>
      </c>
      <c r="H75" s="360">
        <f t="shared" ca="1" si="54"/>
        <v>35.423000000000002</v>
      </c>
      <c r="I75" s="360">
        <f t="shared" ca="1" si="55"/>
        <v>37.195999999999998</v>
      </c>
      <c r="J75" s="360">
        <f t="shared" ca="1" si="56"/>
        <v>39.055999999999997</v>
      </c>
      <c r="K75" s="360">
        <f t="shared" ca="1" si="57"/>
        <v>41.009</v>
      </c>
      <c r="L75" s="445"/>
      <c r="M75" s="293" t="s">
        <v>588</v>
      </c>
      <c r="N75" s="289" t="str">
        <f t="shared" si="58"/>
        <v>05500C</v>
      </c>
      <c r="O75" s="361" t="str">
        <f t="shared" si="52"/>
        <v>084</v>
      </c>
      <c r="P75" s="290" t="str">
        <f t="shared" si="59"/>
        <v>Inspector Environmental I</v>
      </c>
      <c r="Q75" s="362" cm="1">
        <f t="array" aca="1" ref="Q75" ca="1">ROUND(IF($M75="Y",VLOOKUP($N75,INDIRECT($N$2),Q$5,0)*INDIRECT($M$3),VLOOKUP($N75,INDIRECT($N$2),Q$5,0)),IF(LEFT($E75,1)="N",3,0))</f>
        <v>33.738</v>
      </c>
      <c r="R75" s="362" cm="1">
        <f t="array" aca="1" ref="R75" ca="1">ROUND(IF($M75="Y",VLOOKUP($N75,INDIRECT($N$2),R$5,0)*INDIRECT($M$3),VLOOKUP($N75,INDIRECT($N$2),R$5,0)),IF(LEFT($E75,1)="N",3,0))</f>
        <v>35.423000000000002</v>
      </c>
      <c r="S75" s="362" cm="1">
        <f t="array" aca="1" ref="S75" ca="1">ROUND(IF($M75="Y",VLOOKUP($N75,INDIRECT($N$2),S$5,0)*INDIRECT($M$3),VLOOKUP($N75,INDIRECT($N$2),S$5,0)),IF(LEFT($E75,1)="N",3,0))</f>
        <v>37.195999999999998</v>
      </c>
      <c r="T75" s="362" cm="1">
        <f t="array" aca="1" ref="T75" ca="1">ROUND(IF($M75="Y",VLOOKUP($N75,INDIRECT($N$2),T$5,0)*INDIRECT($M$3),VLOOKUP($N75,INDIRECT($N$2),T$5,0)),IF(LEFT($E75,1)="N",3,0))</f>
        <v>39.055999999999997</v>
      </c>
      <c r="U75" s="362" cm="1">
        <f t="array" aca="1" ref="U75" ca="1">ROUND(IF($M75="Y",VLOOKUP($N75,INDIRECT($N$2),U$5,0)*INDIRECT($M$3),VLOOKUP($N75,INDIRECT($N$2),U$5,0)),IF(LEFT($E75,1)="N",3,0))</f>
        <v>41.009</v>
      </c>
      <c r="V75" s="419"/>
      <c r="W75" s="363" t="str">
        <f t="shared" si="51"/>
        <v>Y</v>
      </c>
      <c r="X75" s="313" t="str">
        <f t="shared" si="48"/>
        <v>05500C</v>
      </c>
      <c r="Y75" s="364" t="str">
        <f t="shared" si="50"/>
        <v>084</v>
      </c>
      <c r="Z75" s="313" t="str">
        <f t="shared" si="49"/>
        <v>Inspector Environmental I</v>
      </c>
      <c r="AA75" s="365">
        <f t="shared" ca="1" si="60"/>
        <v>33.738</v>
      </c>
      <c r="AB75" s="365">
        <f t="shared" ca="1" si="61"/>
        <v>35.423000000000002</v>
      </c>
      <c r="AC75" s="365">
        <f t="shared" ca="1" si="62"/>
        <v>37.195999999999998</v>
      </c>
      <c r="AD75" s="365">
        <f t="shared" ca="1" si="63"/>
        <v>39.055999999999997</v>
      </c>
      <c r="AE75" s="365">
        <f t="shared" ca="1" si="64"/>
        <v>41.009</v>
      </c>
    </row>
    <row r="76" spans="1:31">
      <c r="A76" s="357" t="s">
        <v>190</v>
      </c>
      <c r="B76" s="407" t="s">
        <v>191</v>
      </c>
      <c r="C76" s="357">
        <v>8</v>
      </c>
      <c r="D76" s="358" t="s">
        <v>94</v>
      </c>
      <c r="E76" s="357" t="s">
        <v>43</v>
      </c>
      <c r="F76" s="357">
        <v>368</v>
      </c>
      <c r="G76" s="360">
        <f t="shared" ca="1" si="53"/>
        <v>38.006999999999998</v>
      </c>
      <c r="H76" s="360">
        <f t="shared" ca="1" si="54"/>
        <v>39.906999999999996</v>
      </c>
      <c r="I76" s="360">
        <f t="shared" ca="1" si="55"/>
        <v>41.902999999999999</v>
      </c>
      <c r="J76" s="360">
        <f t="shared" ca="1" si="56"/>
        <v>43.997</v>
      </c>
      <c r="K76" s="360">
        <f t="shared" ca="1" si="57"/>
        <v>46.2</v>
      </c>
      <c r="L76" s="445"/>
      <c r="M76" s="293" t="s">
        <v>588</v>
      </c>
      <c r="N76" s="289" t="str">
        <f t="shared" si="58"/>
        <v>05510C</v>
      </c>
      <c r="O76" s="361" t="str">
        <f t="shared" si="52"/>
        <v>099</v>
      </c>
      <c r="P76" s="290" t="str">
        <f t="shared" si="59"/>
        <v xml:space="preserve">Inspector Environmental II </v>
      </c>
      <c r="Q76" s="362" cm="1">
        <f t="array" aca="1" ref="Q76" ca="1">ROUND(IF($M76="Y",VLOOKUP($N76,INDIRECT($N$2),Q$5,0)*INDIRECT($M$3),VLOOKUP($N76,INDIRECT($N$2),Q$5,0)),IF(LEFT($E76,1)="N",3,0))</f>
        <v>38.006999999999998</v>
      </c>
      <c r="R76" s="362" cm="1">
        <f t="array" aca="1" ref="R76" ca="1">ROUND(IF($M76="Y",VLOOKUP($N76,INDIRECT($N$2),R$5,0)*INDIRECT($M$3),VLOOKUP($N76,INDIRECT($N$2),R$5,0)),IF(LEFT($E76,1)="N",3,0))</f>
        <v>39.906999999999996</v>
      </c>
      <c r="S76" s="362" cm="1">
        <f t="array" aca="1" ref="S76" ca="1">ROUND(IF($M76="Y",VLOOKUP($N76,INDIRECT($N$2),S$5,0)*INDIRECT($M$3),VLOOKUP($N76,INDIRECT($N$2),S$5,0)),IF(LEFT($E76,1)="N",3,0))</f>
        <v>41.902999999999999</v>
      </c>
      <c r="T76" s="362" cm="1">
        <f t="array" aca="1" ref="T76" ca="1">ROUND(IF($M76="Y",VLOOKUP($N76,INDIRECT($N$2),T$5,0)*INDIRECT($M$3),VLOOKUP($N76,INDIRECT($N$2),T$5,0)),IF(LEFT($E76,1)="N",3,0))</f>
        <v>43.997</v>
      </c>
      <c r="U76" s="362" cm="1">
        <f t="array" aca="1" ref="U76" ca="1">ROUND(IF($M76="Y",VLOOKUP($N76,INDIRECT($N$2),U$5,0)*INDIRECT($M$3),VLOOKUP($N76,INDIRECT($N$2),U$5,0)),IF(LEFT($E76,1)="N",3,0))</f>
        <v>46.2</v>
      </c>
      <c r="V76" s="419"/>
      <c r="W76" s="363" t="str">
        <f t="shared" si="51"/>
        <v>Y</v>
      </c>
      <c r="X76" s="313" t="str">
        <f t="shared" si="48"/>
        <v>05510C</v>
      </c>
      <c r="Y76" s="364" t="str">
        <f t="shared" si="50"/>
        <v>099</v>
      </c>
      <c r="Z76" s="313" t="str">
        <f t="shared" si="49"/>
        <v xml:space="preserve">Inspector Environmental II </v>
      </c>
      <c r="AA76" s="365">
        <f t="shared" ca="1" si="60"/>
        <v>38.006999999999998</v>
      </c>
      <c r="AB76" s="365">
        <f t="shared" ca="1" si="61"/>
        <v>39.906999999999996</v>
      </c>
      <c r="AC76" s="365">
        <f t="shared" ca="1" si="62"/>
        <v>41.902999999999999</v>
      </c>
      <c r="AD76" s="365">
        <f t="shared" ca="1" si="63"/>
        <v>43.997</v>
      </c>
      <c r="AE76" s="365">
        <f t="shared" ca="1" si="64"/>
        <v>46.2</v>
      </c>
    </row>
    <row r="77" spans="1:31">
      <c r="A77" s="357" t="s">
        <v>192</v>
      </c>
      <c r="B77" s="407" t="s">
        <v>193</v>
      </c>
      <c r="C77" s="357">
        <v>7</v>
      </c>
      <c r="D77" s="358" t="s">
        <v>121</v>
      </c>
      <c r="E77" s="357" t="s">
        <v>43</v>
      </c>
      <c r="F77" s="357">
        <v>323</v>
      </c>
      <c r="G77" s="360">
        <f t="shared" ca="1" si="53"/>
        <v>33.738</v>
      </c>
      <c r="H77" s="360">
        <f t="shared" ca="1" si="54"/>
        <v>35.423000000000002</v>
      </c>
      <c r="I77" s="360">
        <f t="shared" ca="1" si="55"/>
        <v>37.195999999999998</v>
      </c>
      <c r="J77" s="360">
        <f t="shared" ca="1" si="56"/>
        <v>39.055999999999997</v>
      </c>
      <c r="K77" s="360">
        <f t="shared" ca="1" si="57"/>
        <v>41.009</v>
      </c>
      <c r="L77" s="445"/>
      <c r="M77" s="293" t="s">
        <v>588</v>
      </c>
      <c r="N77" s="289" t="str">
        <f t="shared" si="58"/>
        <v>05570C</v>
      </c>
      <c r="O77" s="361" t="str">
        <f t="shared" si="52"/>
        <v>084</v>
      </c>
      <c r="P77" s="290" t="str">
        <f t="shared" si="59"/>
        <v xml:space="preserve">Inspector Housing I </v>
      </c>
      <c r="Q77" s="362" cm="1">
        <f t="array" aca="1" ref="Q77" ca="1">ROUND(IF($M77="Y",VLOOKUP($N77,INDIRECT($N$2),Q$5,0)*INDIRECT($M$3),VLOOKUP($N77,INDIRECT($N$2),Q$5,0)),IF(LEFT($E77,1)="N",3,0))</f>
        <v>33.738</v>
      </c>
      <c r="R77" s="362" cm="1">
        <f t="array" aca="1" ref="R77" ca="1">ROUND(IF($M77="Y",VLOOKUP($N77,INDIRECT($N$2),R$5,0)*INDIRECT($M$3),VLOOKUP($N77,INDIRECT($N$2),R$5,0)),IF(LEFT($E77,1)="N",3,0))</f>
        <v>35.423000000000002</v>
      </c>
      <c r="S77" s="362" cm="1">
        <f t="array" aca="1" ref="S77" ca="1">ROUND(IF($M77="Y",VLOOKUP($N77,INDIRECT($N$2),S$5,0)*INDIRECT($M$3),VLOOKUP($N77,INDIRECT($N$2),S$5,0)),IF(LEFT($E77,1)="N",3,0))</f>
        <v>37.195999999999998</v>
      </c>
      <c r="T77" s="362" cm="1">
        <f t="array" aca="1" ref="T77" ca="1">ROUND(IF($M77="Y",VLOOKUP($N77,INDIRECT($N$2),T$5,0)*INDIRECT($M$3),VLOOKUP($N77,INDIRECT($N$2),T$5,0)),IF(LEFT($E77,1)="N",3,0))</f>
        <v>39.055999999999997</v>
      </c>
      <c r="U77" s="362" cm="1">
        <f t="array" aca="1" ref="U77" ca="1">ROUND(IF($M77="Y",VLOOKUP($N77,INDIRECT($N$2),U$5,0)*INDIRECT($M$3),VLOOKUP($N77,INDIRECT($N$2),U$5,0)),IF(LEFT($E77,1)="N",3,0))</f>
        <v>41.009</v>
      </c>
      <c r="V77" s="419"/>
      <c r="W77" s="363" t="str">
        <f t="shared" si="51"/>
        <v>Y</v>
      </c>
      <c r="X77" s="313" t="str">
        <f t="shared" ref="X77:X106" si="65">N77</f>
        <v>05570C</v>
      </c>
      <c r="Y77" s="364" t="str">
        <f t="shared" si="50"/>
        <v>084</v>
      </c>
      <c r="Z77" s="313" t="str">
        <f t="shared" ref="Z77:Z106" si="66">P77</f>
        <v xml:space="preserve">Inspector Housing I </v>
      </c>
      <c r="AA77" s="365">
        <f t="shared" ca="1" si="60"/>
        <v>33.738</v>
      </c>
      <c r="AB77" s="365">
        <f t="shared" ca="1" si="61"/>
        <v>35.423000000000002</v>
      </c>
      <c r="AC77" s="365">
        <f t="shared" ca="1" si="62"/>
        <v>37.195999999999998</v>
      </c>
      <c r="AD77" s="365">
        <f t="shared" ca="1" si="63"/>
        <v>39.055999999999997</v>
      </c>
      <c r="AE77" s="365">
        <f t="shared" ca="1" si="64"/>
        <v>41.009</v>
      </c>
    </row>
    <row r="78" spans="1:31">
      <c r="A78" s="357" t="s">
        <v>194</v>
      </c>
      <c r="B78" s="407" t="s">
        <v>195</v>
      </c>
      <c r="C78" s="357">
        <v>8</v>
      </c>
      <c r="D78" s="358" t="s">
        <v>94</v>
      </c>
      <c r="E78" s="357" t="s">
        <v>43</v>
      </c>
      <c r="F78" s="357">
        <v>365</v>
      </c>
      <c r="G78" s="360">
        <f t="shared" ca="1" si="53"/>
        <v>38.006999999999998</v>
      </c>
      <c r="H78" s="360">
        <f t="shared" ca="1" si="54"/>
        <v>39.906999999999996</v>
      </c>
      <c r="I78" s="360">
        <f t="shared" ca="1" si="55"/>
        <v>41.902999999999999</v>
      </c>
      <c r="J78" s="360">
        <f t="shared" ca="1" si="56"/>
        <v>43.997</v>
      </c>
      <c r="K78" s="360">
        <f t="shared" ca="1" si="57"/>
        <v>46.2</v>
      </c>
      <c r="L78" s="445"/>
      <c r="M78" s="293" t="s">
        <v>588</v>
      </c>
      <c r="N78" s="289" t="str">
        <f t="shared" si="58"/>
        <v>05580C</v>
      </c>
      <c r="O78" s="361" t="str">
        <f t="shared" si="52"/>
        <v>099</v>
      </c>
      <c r="P78" s="290" t="str">
        <f t="shared" si="59"/>
        <v xml:space="preserve">Inspector Housing II </v>
      </c>
      <c r="Q78" s="362" cm="1">
        <f t="array" aca="1" ref="Q78" ca="1">ROUND(IF($M78="Y",VLOOKUP($N78,INDIRECT($N$2),Q$5,0)*INDIRECT($M$3),VLOOKUP($N78,INDIRECT($N$2),Q$5,0)),IF(LEFT($E78,1)="N",3,0))</f>
        <v>38.006999999999998</v>
      </c>
      <c r="R78" s="362" cm="1">
        <f t="array" aca="1" ref="R78" ca="1">ROUND(IF($M78="Y",VLOOKUP($N78,INDIRECT($N$2),R$5,0)*INDIRECT($M$3),VLOOKUP($N78,INDIRECT($N$2),R$5,0)),IF(LEFT($E78,1)="N",3,0))</f>
        <v>39.906999999999996</v>
      </c>
      <c r="S78" s="362" cm="1">
        <f t="array" aca="1" ref="S78" ca="1">ROUND(IF($M78="Y",VLOOKUP($N78,INDIRECT($N$2),S$5,0)*INDIRECT($M$3),VLOOKUP($N78,INDIRECT($N$2),S$5,0)),IF(LEFT($E78,1)="N",3,0))</f>
        <v>41.902999999999999</v>
      </c>
      <c r="T78" s="362" cm="1">
        <f t="array" aca="1" ref="T78" ca="1">ROUND(IF($M78="Y",VLOOKUP($N78,INDIRECT($N$2),T$5,0)*INDIRECT($M$3),VLOOKUP($N78,INDIRECT($N$2),T$5,0)),IF(LEFT($E78,1)="N",3,0))</f>
        <v>43.997</v>
      </c>
      <c r="U78" s="362" cm="1">
        <f t="array" aca="1" ref="U78" ca="1">ROUND(IF($M78="Y",VLOOKUP($N78,INDIRECT($N$2),U$5,0)*INDIRECT($M$3),VLOOKUP($N78,INDIRECT($N$2),U$5,0)),IF(LEFT($E78,1)="N",3,0))</f>
        <v>46.2</v>
      </c>
      <c r="V78" s="419"/>
      <c r="W78" s="363" t="str">
        <f t="shared" si="51"/>
        <v>Y</v>
      </c>
      <c r="X78" s="313" t="str">
        <f t="shared" si="65"/>
        <v>05580C</v>
      </c>
      <c r="Y78" s="364" t="str">
        <f t="shared" ref="Y78:Y108" si="67">O78</f>
        <v>099</v>
      </c>
      <c r="Z78" s="313" t="str">
        <f t="shared" si="66"/>
        <v xml:space="preserve">Inspector Housing II </v>
      </c>
      <c r="AA78" s="365">
        <f t="shared" ca="1" si="60"/>
        <v>38.006999999999998</v>
      </c>
      <c r="AB78" s="365">
        <f t="shared" ca="1" si="61"/>
        <v>39.906999999999996</v>
      </c>
      <c r="AC78" s="365">
        <f t="shared" ca="1" si="62"/>
        <v>41.902999999999999</v>
      </c>
      <c r="AD78" s="365">
        <f t="shared" ca="1" si="63"/>
        <v>43.997</v>
      </c>
      <c r="AE78" s="365">
        <f t="shared" ca="1" si="64"/>
        <v>46.2</v>
      </c>
    </row>
    <row r="79" spans="1:31">
      <c r="A79" s="357" t="s">
        <v>583</v>
      </c>
      <c r="B79" s="407" t="s">
        <v>582</v>
      </c>
      <c r="C79" s="357">
        <v>8</v>
      </c>
      <c r="D79" s="358" t="s">
        <v>580</v>
      </c>
      <c r="E79" s="357" t="s">
        <v>43</v>
      </c>
      <c r="F79" s="357">
        <v>388</v>
      </c>
      <c r="G79" s="360">
        <f t="shared" ca="1" si="53"/>
        <v>38.686</v>
      </c>
      <c r="H79" s="360">
        <f t="shared" ca="1" si="54"/>
        <v>40.619</v>
      </c>
      <c r="I79" s="360">
        <f t="shared" ca="1" si="55"/>
        <v>42.651000000000003</v>
      </c>
      <c r="J79" s="360">
        <f t="shared" ca="1" si="56"/>
        <v>44.783999999999999</v>
      </c>
      <c r="K79" s="360">
        <f t="shared" ca="1" si="57"/>
        <v>47.021999999999998</v>
      </c>
      <c r="L79" s="445"/>
      <c r="M79" s="293" t="s">
        <v>588</v>
      </c>
      <c r="N79" s="289" t="str">
        <f t="shared" si="58"/>
        <v>53025C</v>
      </c>
      <c r="O79" s="361" t="str">
        <f t="shared" si="52"/>
        <v>131</v>
      </c>
      <c r="P79" s="290" t="str">
        <f t="shared" si="59"/>
        <v>Inspector Housing II - SIG</v>
      </c>
      <c r="Q79" s="362" cm="1">
        <f t="array" aca="1" ref="Q79" ca="1">ROUND(IF($M79="Y",VLOOKUP($N79,INDIRECT($N$2),Q$5,0)*INDIRECT($M$3),VLOOKUP($N79,INDIRECT($N$2),Q$5,0)),IF(LEFT($E79,1)="N",3,0))</f>
        <v>38.686</v>
      </c>
      <c r="R79" s="362" cm="1">
        <f t="array" aca="1" ref="R79" ca="1">ROUND(IF($M79="Y",VLOOKUP($N79,INDIRECT($N$2),R$5,0)*INDIRECT($M$3),VLOOKUP($N79,INDIRECT($N$2),R$5,0)),IF(LEFT($E79,1)="N",3,0))</f>
        <v>40.619</v>
      </c>
      <c r="S79" s="362" cm="1">
        <f t="array" aca="1" ref="S79" ca="1">ROUND(IF($M79="Y",VLOOKUP($N79,INDIRECT($N$2),S$5,0)*INDIRECT($M$3),VLOOKUP($N79,INDIRECT($N$2),S$5,0)),IF(LEFT($E79,1)="N",3,0))</f>
        <v>42.651000000000003</v>
      </c>
      <c r="T79" s="362" cm="1">
        <f t="array" aca="1" ref="T79" ca="1">ROUND(IF($M79="Y",VLOOKUP($N79,INDIRECT($N$2),T$5,0)*INDIRECT($M$3),VLOOKUP($N79,INDIRECT($N$2),T$5,0)),IF(LEFT($E79,1)="N",3,0))</f>
        <v>44.783999999999999</v>
      </c>
      <c r="U79" s="362" cm="1">
        <f t="array" aca="1" ref="U79" ca="1">ROUND(IF($M79="Y",VLOOKUP($N79,INDIRECT($N$2),U$5,0)*INDIRECT($M$3),VLOOKUP($N79,INDIRECT($N$2),U$5,0)),IF(LEFT($E79,1)="N",3,0))</f>
        <v>47.021999999999998</v>
      </c>
      <c r="V79" s="419"/>
      <c r="W79" s="363" t="str">
        <f t="shared" si="51"/>
        <v>Y</v>
      </c>
      <c r="X79" s="313" t="str">
        <f t="shared" si="65"/>
        <v>53025C</v>
      </c>
      <c r="Y79" s="364" t="str">
        <f t="shared" si="67"/>
        <v>131</v>
      </c>
      <c r="Z79" s="313" t="str">
        <f t="shared" si="66"/>
        <v>Inspector Housing II - SIG</v>
      </c>
      <c r="AA79" s="365">
        <f t="shared" ca="1" si="60"/>
        <v>38.686</v>
      </c>
      <c r="AB79" s="365">
        <f t="shared" ca="1" si="61"/>
        <v>40.619</v>
      </c>
      <c r="AC79" s="365">
        <f t="shared" ca="1" si="62"/>
        <v>42.651000000000003</v>
      </c>
      <c r="AD79" s="365">
        <f t="shared" ca="1" si="63"/>
        <v>44.783999999999999</v>
      </c>
      <c r="AE79" s="365">
        <f t="shared" ca="1" si="64"/>
        <v>47.021999999999998</v>
      </c>
    </row>
    <row r="80" spans="1:31">
      <c r="A80" s="357" t="s">
        <v>196</v>
      </c>
      <c r="B80" s="407" t="s">
        <v>197</v>
      </c>
      <c r="C80" s="357">
        <v>8</v>
      </c>
      <c r="D80" s="358">
        <v>209</v>
      </c>
      <c r="E80" s="357" t="s">
        <v>43</v>
      </c>
      <c r="F80" s="357">
        <v>383</v>
      </c>
      <c r="G80" s="360">
        <f t="shared" ca="1" si="53"/>
        <v>38.686</v>
      </c>
      <c r="H80" s="360">
        <f t="shared" ca="1" si="54"/>
        <v>40.619</v>
      </c>
      <c r="I80" s="360">
        <f t="shared" ca="1" si="55"/>
        <v>42.651000000000003</v>
      </c>
      <c r="J80" s="360">
        <f t="shared" ca="1" si="56"/>
        <v>44.783999999999999</v>
      </c>
      <c r="K80" s="360">
        <f t="shared" ca="1" si="57"/>
        <v>47.023000000000003</v>
      </c>
      <c r="L80" s="445"/>
      <c r="M80" s="293" t="s">
        <v>588</v>
      </c>
      <c r="N80" s="289" t="str">
        <f t="shared" si="58"/>
        <v>05590C</v>
      </c>
      <c r="O80" s="361">
        <f t="shared" si="52"/>
        <v>209</v>
      </c>
      <c r="P80" s="290" t="str">
        <f t="shared" si="59"/>
        <v xml:space="preserve">Inspector License Cons Svcs </v>
      </c>
      <c r="Q80" s="362" cm="1">
        <f t="array" aca="1" ref="Q80" ca="1">ROUND(IF($M80="Y",VLOOKUP($N80,INDIRECT($N$2),Q$5,0)*INDIRECT($M$3),VLOOKUP($N80,INDIRECT($N$2),Q$5,0)),IF(LEFT($E80,1)="N",3,0))</f>
        <v>38.686</v>
      </c>
      <c r="R80" s="362" cm="1">
        <f t="array" aca="1" ref="R80" ca="1">ROUND(IF($M80="Y",VLOOKUP($N80,INDIRECT($N$2),R$5,0)*INDIRECT($M$3),VLOOKUP($N80,INDIRECT($N$2),R$5,0)),IF(LEFT($E80,1)="N",3,0))</f>
        <v>40.619</v>
      </c>
      <c r="S80" s="362" cm="1">
        <f t="array" aca="1" ref="S80" ca="1">ROUND(IF($M80="Y",VLOOKUP($N80,INDIRECT($N$2),S$5,0)*INDIRECT($M$3),VLOOKUP($N80,INDIRECT($N$2),S$5,0)),IF(LEFT($E80,1)="N",3,0))</f>
        <v>42.651000000000003</v>
      </c>
      <c r="T80" s="362" cm="1">
        <f t="array" aca="1" ref="T80" ca="1">ROUND(IF($M80="Y",VLOOKUP($N80,INDIRECT($N$2),T$5,0)*INDIRECT($M$3),VLOOKUP($N80,INDIRECT($N$2),T$5,0)),IF(LEFT($E80,1)="N",3,0))</f>
        <v>44.783999999999999</v>
      </c>
      <c r="U80" s="362" cm="1">
        <f t="array" aca="1" ref="U80" ca="1">ROUND(IF($M80="Y",VLOOKUP($N80,INDIRECT($N$2),U$5,0)*INDIRECT($M$3),VLOOKUP($N80,INDIRECT($N$2),U$5,0)),IF(LEFT($E80,1)="N",3,0))</f>
        <v>47.023000000000003</v>
      </c>
      <c r="V80" s="419"/>
      <c r="W80" s="363" t="str">
        <f t="shared" si="51"/>
        <v>Y</v>
      </c>
      <c r="X80" s="313" t="str">
        <f t="shared" si="65"/>
        <v>05590C</v>
      </c>
      <c r="Y80" s="364">
        <f t="shared" si="67"/>
        <v>209</v>
      </c>
      <c r="Z80" s="313" t="str">
        <f t="shared" si="66"/>
        <v xml:space="preserve">Inspector License Cons Svcs </v>
      </c>
      <c r="AA80" s="365">
        <f t="shared" ca="1" si="60"/>
        <v>38.686</v>
      </c>
      <c r="AB80" s="365">
        <f t="shared" ca="1" si="61"/>
        <v>40.619</v>
      </c>
      <c r="AC80" s="365">
        <f t="shared" ca="1" si="62"/>
        <v>42.651000000000003</v>
      </c>
      <c r="AD80" s="365">
        <f t="shared" ca="1" si="63"/>
        <v>44.783999999999999</v>
      </c>
      <c r="AE80" s="365">
        <f t="shared" ca="1" si="64"/>
        <v>47.023000000000003</v>
      </c>
    </row>
    <row r="81" spans="1:31">
      <c r="A81" s="357" t="s">
        <v>198</v>
      </c>
      <c r="B81" s="407" t="s">
        <v>199</v>
      </c>
      <c r="C81" s="357">
        <v>7</v>
      </c>
      <c r="D81" s="358">
        <v>207</v>
      </c>
      <c r="E81" s="357" t="s">
        <v>43</v>
      </c>
      <c r="F81" s="357">
        <v>338</v>
      </c>
      <c r="G81" s="360">
        <f t="shared" ca="1" si="53"/>
        <v>34.941000000000003</v>
      </c>
      <c r="H81" s="360">
        <f t="shared" ca="1" si="54"/>
        <v>36.692</v>
      </c>
      <c r="I81" s="360">
        <f t="shared" ca="1" si="55"/>
        <v>38.526000000000003</v>
      </c>
      <c r="J81" s="360">
        <f t="shared" ca="1" si="56"/>
        <v>40.451999999999998</v>
      </c>
      <c r="K81" s="360">
        <f t="shared" ca="1" si="57"/>
        <v>42.476999999999997</v>
      </c>
      <c r="L81" s="445"/>
      <c r="M81" s="293" t="s">
        <v>588</v>
      </c>
      <c r="N81" s="289" t="str">
        <f t="shared" si="58"/>
        <v>05665C</v>
      </c>
      <c r="O81" s="361">
        <f t="shared" si="52"/>
        <v>207</v>
      </c>
      <c r="P81" s="290" t="str">
        <f t="shared" si="59"/>
        <v xml:space="preserve">Inspector Utility Connections </v>
      </c>
      <c r="Q81" s="362" cm="1">
        <f t="array" aca="1" ref="Q81" ca="1">ROUND(IF($M81="Y",VLOOKUP($N81,INDIRECT($N$2),Q$5,0)*INDIRECT($M$3),VLOOKUP($N81,INDIRECT($N$2),Q$5,0)),IF(LEFT($E81,1)="N",3,0))</f>
        <v>34.941000000000003</v>
      </c>
      <c r="R81" s="362" cm="1">
        <f t="array" aca="1" ref="R81" ca="1">ROUND(IF($M81="Y",VLOOKUP($N81,INDIRECT($N$2),R$5,0)*INDIRECT($M$3),VLOOKUP($N81,INDIRECT($N$2),R$5,0)),IF(LEFT($E81,1)="N",3,0))</f>
        <v>36.692</v>
      </c>
      <c r="S81" s="362" cm="1">
        <f t="array" aca="1" ref="S81" ca="1">ROUND(IF($M81="Y",VLOOKUP($N81,INDIRECT($N$2),S$5,0)*INDIRECT($M$3),VLOOKUP($N81,INDIRECT($N$2),S$5,0)),IF(LEFT($E81,1)="N",3,0))</f>
        <v>38.526000000000003</v>
      </c>
      <c r="T81" s="362" cm="1">
        <f t="array" aca="1" ref="T81" ca="1">ROUND(IF($M81="Y",VLOOKUP($N81,INDIRECT($N$2),T$5,0)*INDIRECT($M$3),VLOOKUP($N81,INDIRECT($N$2),T$5,0)),IF(LEFT($E81,1)="N",3,0))</f>
        <v>40.451999999999998</v>
      </c>
      <c r="U81" s="362" cm="1">
        <f t="array" aca="1" ref="U81" ca="1">ROUND(IF($M81="Y",VLOOKUP($N81,INDIRECT($N$2),U$5,0)*INDIRECT($M$3),VLOOKUP($N81,INDIRECT($N$2),U$5,0)),IF(LEFT($E81,1)="N",3,0))</f>
        <v>42.476999999999997</v>
      </c>
      <c r="V81" s="419"/>
      <c r="W81" s="363" t="str">
        <f t="shared" si="51"/>
        <v>Y</v>
      </c>
      <c r="X81" s="313" t="str">
        <f t="shared" si="65"/>
        <v>05665C</v>
      </c>
      <c r="Y81" s="364">
        <f t="shared" si="67"/>
        <v>207</v>
      </c>
      <c r="Z81" s="313" t="str">
        <f t="shared" si="66"/>
        <v xml:space="preserve">Inspector Utility Connections </v>
      </c>
      <c r="AA81" s="365">
        <f t="shared" ca="1" si="60"/>
        <v>34.941000000000003</v>
      </c>
      <c r="AB81" s="365">
        <f t="shared" ca="1" si="61"/>
        <v>36.692</v>
      </c>
      <c r="AC81" s="365">
        <f t="shared" ca="1" si="62"/>
        <v>38.526000000000003</v>
      </c>
      <c r="AD81" s="365">
        <f t="shared" ca="1" si="63"/>
        <v>40.451999999999998</v>
      </c>
      <c r="AE81" s="365">
        <f t="shared" ca="1" si="64"/>
        <v>42.476999999999997</v>
      </c>
    </row>
    <row r="82" spans="1:31">
      <c r="A82" s="357" t="s">
        <v>200</v>
      </c>
      <c r="B82" s="407" t="s">
        <v>201</v>
      </c>
      <c r="C82" s="357">
        <v>8</v>
      </c>
      <c r="D82" s="358" t="s">
        <v>94</v>
      </c>
      <c r="E82" s="357" t="s">
        <v>43</v>
      </c>
      <c r="F82" s="357">
        <v>363</v>
      </c>
      <c r="G82" s="360">
        <f t="shared" ca="1" si="53"/>
        <v>38.006999999999998</v>
      </c>
      <c r="H82" s="360">
        <f t="shared" ca="1" si="54"/>
        <v>39.906999999999996</v>
      </c>
      <c r="I82" s="360">
        <f t="shared" ca="1" si="55"/>
        <v>41.902999999999999</v>
      </c>
      <c r="J82" s="360">
        <f t="shared" ca="1" si="56"/>
        <v>43.997</v>
      </c>
      <c r="K82" s="360">
        <f t="shared" ca="1" si="57"/>
        <v>46.2</v>
      </c>
      <c r="L82" s="445"/>
      <c r="M82" s="293" t="s">
        <v>588</v>
      </c>
      <c r="N82" s="289" t="str">
        <f t="shared" si="58"/>
        <v>05690C</v>
      </c>
      <c r="O82" s="361" t="str">
        <f t="shared" si="52"/>
        <v>099</v>
      </c>
      <c r="P82" s="290" t="str">
        <f t="shared" si="59"/>
        <v xml:space="preserve">Inspector Zoning II </v>
      </c>
      <c r="Q82" s="362" cm="1">
        <f t="array" aca="1" ref="Q82" ca="1">ROUND(IF($M82="Y",VLOOKUP($N82,INDIRECT($N$2),Q$5,0)*INDIRECT($M$3),VLOOKUP($N82,INDIRECT($N$2),Q$5,0)),IF(LEFT($E82,1)="N",3,0))</f>
        <v>38.006999999999998</v>
      </c>
      <c r="R82" s="362" cm="1">
        <f t="array" aca="1" ref="R82" ca="1">ROUND(IF($M82="Y",VLOOKUP($N82,INDIRECT($N$2),R$5,0)*INDIRECT($M$3),VLOOKUP($N82,INDIRECT($N$2),R$5,0)),IF(LEFT($E82,1)="N",3,0))</f>
        <v>39.906999999999996</v>
      </c>
      <c r="S82" s="362" cm="1">
        <f t="array" aca="1" ref="S82" ca="1">ROUND(IF($M82="Y",VLOOKUP($N82,INDIRECT($N$2),S$5,0)*INDIRECT($M$3),VLOOKUP($N82,INDIRECT($N$2),S$5,0)),IF(LEFT($E82,1)="N",3,0))</f>
        <v>41.902999999999999</v>
      </c>
      <c r="T82" s="362" cm="1">
        <f t="array" aca="1" ref="T82" ca="1">ROUND(IF($M82="Y",VLOOKUP($N82,INDIRECT($N$2),T$5,0)*INDIRECT($M$3),VLOOKUP($N82,INDIRECT($N$2),T$5,0)),IF(LEFT($E82,1)="N",3,0))</f>
        <v>43.997</v>
      </c>
      <c r="U82" s="362" cm="1">
        <f t="array" aca="1" ref="U82" ca="1">ROUND(IF($M82="Y",VLOOKUP($N82,INDIRECT($N$2),U$5,0)*INDIRECT($M$3),VLOOKUP($N82,INDIRECT($N$2),U$5,0)),IF(LEFT($E82,1)="N",3,0))</f>
        <v>46.2</v>
      </c>
      <c r="V82" s="419"/>
      <c r="W82" s="363" t="str">
        <f t="shared" ref="W82:W112" si="68">M82</f>
        <v>Y</v>
      </c>
      <c r="X82" s="313" t="str">
        <f t="shared" si="65"/>
        <v>05690C</v>
      </c>
      <c r="Y82" s="364" t="str">
        <f t="shared" si="67"/>
        <v>099</v>
      </c>
      <c r="Z82" s="313" t="str">
        <f t="shared" si="66"/>
        <v xml:space="preserve">Inspector Zoning II </v>
      </c>
      <c r="AA82" s="365">
        <f t="shared" ca="1" si="60"/>
        <v>38.006999999999998</v>
      </c>
      <c r="AB82" s="365">
        <f t="shared" ca="1" si="61"/>
        <v>39.906999999999996</v>
      </c>
      <c r="AC82" s="365">
        <f t="shared" ca="1" si="62"/>
        <v>41.902999999999999</v>
      </c>
      <c r="AD82" s="365">
        <f t="shared" ca="1" si="63"/>
        <v>43.997</v>
      </c>
      <c r="AE82" s="365">
        <f t="shared" ca="1" si="64"/>
        <v>46.2</v>
      </c>
    </row>
    <row r="83" spans="1:31">
      <c r="A83" s="357" t="s">
        <v>202</v>
      </c>
      <c r="B83" s="407" t="s">
        <v>203</v>
      </c>
      <c r="C83" s="357">
        <v>6</v>
      </c>
      <c r="D83" s="358">
        <v>210</v>
      </c>
      <c r="E83" s="357" t="s">
        <v>43</v>
      </c>
      <c r="F83" s="357">
        <v>288</v>
      </c>
      <c r="G83" s="360">
        <f t="shared" ca="1" si="53"/>
        <v>31.794</v>
      </c>
      <c r="H83" s="360">
        <f t="shared" ca="1" si="54"/>
        <v>33.378999999999998</v>
      </c>
      <c r="I83" s="360">
        <f t="shared" ca="1" si="55"/>
        <v>35.051000000000002</v>
      </c>
      <c r="J83" s="360">
        <f t="shared" ca="1" si="56"/>
        <v>36.802</v>
      </c>
      <c r="K83" s="360">
        <f t="shared" ca="1" si="57"/>
        <v>38.643000000000001</v>
      </c>
      <c r="L83" s="445"/>
      <c r="M83" s="293" t="s">
        <v>588</v>
      </c>
      <c r="N83" s="289" t="str">
        <f t="shared" si="58"/>
        <v>10084C</v>
      </c>
      <c r="O83" s="361">
        <f t="shared" si="52"/>
        <v>210</v>
      </c>
      <c r="P83" s="290" t="str">
        <f t="shared" si="59"/>
        <v>IT Deskside Support Technician I</v>
      </c>
      <c r="Q83" s="362" cm="1">
        <f t="array" aca="1" ref="Q83" ca="1">ROUND(IF($M83="Y",VLOOKUP($N83,INDIRECT($N$2),Q$5,0)*INDIRECT($M$3),VLOOKUP($N83,INDIRECT($N$2),Q$5,0)),IF(LEFT($E83,1)="N",3,0))</f>
        <v>31.794</v>
      </c>
      <c r="R83" s="362" cm="1">
        <f t="array" aca="1" ref="R83" ca="1">ROUND(IF($M83="Y",VLOOKUP($N83,INDIRECT($N$2),R$5,0)*INDIRECT($M$3),VLOOKUP($N83,INDIRECT($N$2),R$5,0)),IF(LEFT($E83,1)="N",3,0))</f>
        <v>33.378999999999998</v>
      </c>
      <c r="S83" s="362" cm="1">
        <f t="array" aca="1" ref="S83" ca="1">ROUND(IF($M83="Y",VLOOKUP($N83,INDIRECT($N$2),S$5,0)*INDIRECT($M$3),VLOOKUP($N83,INDIRECT($N$2),S$5,0)),IF(LEFT($E83,1)="N",3,0))</f>
        <v>35.051000000000002</v>
      </c>
      <c r="T83" s="362" cm="1">
        <f t="array" aca="1" ref="T83" ca="1">ROUND(IF($M83="Y",VLOOKUP($N83,INDIRECT($N$2),T$5,0)*INDIRECT($M$3),VLOOKUP($N83,INDIRECT($N$2),T$5,0)),IF(LEFT($E83,1)="N",3,0))</f>
        <v>36.802</v>
      </c>
      <c r="U83" s="362" cm="1">
        <f t="array" aca="1" ref="U83" ca="1">ROUND(IF($M83="Y",VLOOKUP($N83,INDIRECT($N$2),U$5,0)*INDIRECT($M$3),VLOOKUP($N83,INDIRECT($N$2),U$5,0)),IF(LEFT($E83,1)="N",3,0))</f>
        <v>38.643000000000001</v>
      </c>
      <c r="V83" s="419"/>
      <c r="W83" s="363" t="str">
        <f t="shared" si="68"/>
        <v>Y</v>
      </c>
      <c r="X83" s="313" t="str">
        <f t="shared" si="65"/>
        <v>10084C</v>
      </c>
      <c r="Y83" s="364">
        <f t="shared" si="67"/>
        <v>210</v>
      </c>
      <c r="Z83" s="313" t="str">
        <f t="shared" si="66"/>
        <v>IT Deskside Support Technician I</v>
      </c>
      <c r="AA83" s="365">
        <f t="shared" ca="1" si="60"/>
        <v>31.794</v>
      </c>
      <c r="AB83" s="365">
        <f t="shared" ca="1" si="61"/>
        <v>33.378999999999998</v>
      </c>
      <c r="AC83" s="365">
        <f t="shared" ca="1" si="62"/>
        <v>35.051000000000002</v>
      </c>
      <c r="AD83" s="365">
        <f t="shared" ca="1" si="63"/>
        <v>36.802</v>
      </c>
      <c r="AE83" s="365">
        <f t="shared" ca="1" si="64"/>
        <v>38.643000000000001</v>
      </c>
    </row>
    <row r="84" spans="1:31">
      <c r="A84" s="357" t="s">
        <v>204</v>
      </c>
      <c r="B84" s="407" t="s">
        <v>205</v>
      </c>
      <c r="C84" s="357">
        <v>7</v>
      </c>
      <c r="D84" s="358">
        <v>150</v>
      </c>
      <c r="E84" s="357" t="s">
        <v>43</v>
      </c>
      <c r="F84" s="357">
        <v>323</v>
      </c>
      <c r="G84" s="360">
        <f t="shared" ca="1" si="53"/>
        <v>34.22</v>
      </c>
      <c r="H84" s="360">
        <f t="shared" ca="1" si="54"/>
        <v>35.930999999999997</v>
      </c>
      <c r="I84" s="360">
        <f t="shared" ca="1" si="55"/>
        <v>37.728999999999999</v>
      </c>
      <c r="J84" s="360">
        <f t="shared" ca="1" si="56"/>
        <v>39.613999999999997</v>
      </c>
      <c r="K84" s="360">
        <f t="shared" ca="1" si="57"/>
        <v>41.595999999999997</v>
      </c>
      <c r="L84" s="445"/>
      <c r="M84" s="293" t="s">
        <v>588</v>
      </c>
      <c r="N84" s="289" t="str">
        <f t="shared" si="58"/>
        <v>10085C</v>
      </c>
      <c r="O84" s="361">
        <f t="shared" si="52"/>
        <v>150</v>
      </c>
      <c r="P84" s="290" t="str">
        <f t="shared" si="59"/>
        <v>IT Deskside Support Technician II</v>
      </c>
      <c r="Q84" s="362" cm="1">
        <f t="array" aca="1" ref="Q84" ca="1">ROUND(IF($M84="Y",VLOOKUP($N84,INDIRECT($N$2),Q$5,0)*INDIRECT($M$3),VLOOKUP($N84,INDIRECT($N$2),Q$5,0)),IF(LEFT($E84,1)="N",3,0))</f>
        <v>34.22</v>
      </c>
      <c r="R84" s="362" cm="1">
        <f t="array" aca="1" ref="R84" ca="1">ROUND(IF($M84="Y",VLOOKUP($N84,INDIRECT($N$2),R$5,0)*INDIRECT($M$3),VLOOKUP($N84,INDIRECT($N$2),R$5,0)),IF(LEFT($E84,1)="N",3,0))</f>
        <v>35.930999999999997</v>
      </c>
      <c r="S84" s="362" cm="1">
        <f t="array" aca="1" ref="S84" ca="1">ROUND(IF($M84="Y",VLOOKUP($N84,INDIRECT($N$2),S$5,0)*INDIRECT($M$3),VLOOKUP($N84,INDIRECT($N$2),S$5,0)),IF(LEFT($E84,1)="N",3,0))</f>
        <v>37.728999999999999</v>
      </c>
      <c r="T84" s="362" cm="1">
        <f t="array" aca="1" ref="T84" ca="1">ROUND(IF($M84="Y",VLOOKUP($N84,INDIRECT($N$2),T$5,0)*INDIRECT($M$3),VLOOKUP($N84,INDIRECT($N$2),T$5,0)),IF(LEFT($E84,1)="N",3,0))</f>
        <v>39.613999999999997</v>
      </c>
      <c r="U84" s="362" cm="1">
        <f t="array" aca="1" ref="U84" ca="1">ROUND(IF($M84="Y",VLOOKUP($N84,INDIRECT($N$2),U$5,0)*INDIRECT($M$3),VLOOKUP($N84,INDIRECT($N$2),U$5,0)),IF(LEFT($E84,1)="N",3,0))</f>
        <v>41.595999999999997</v>
      </c>
      <c r="V84" s="419"/>
      <c r="W84" s="363" t="str">
        <f t="shared" si="68"/>
        <v>Y</v>
      </c>
      <c r="X84" s="313" t="str">
        <f t="shared" si="65"/>
        <v>10085C</v>
      </c>
      <c r="Y84" s="364">
        <f t="shared" si="67"/>
        <v>150</v>
      </c>
      <c r="Z84" s="313" t="str">
        <f t="shared" si="66"/>
        <v>IT Deskside Support Technician II</v>
      </c>
      <c r="AA84" s="365">
        <f t="shared" ca="1" si="60"/>
        <v>34.22</v>
      </c>
      <c r="AB84" s="365">
        <f t="shared" ca="1" si="61"/>
        <v>35.930999999999997</v>
      </c>
      <c r="AC84" s="365">
        <f t="shared" ca="1" si="62"/>
        <v>37.728999999999999</v>
      </c>
      <c r="AD84" s="365">
        <f t="shared" ca="1" si="63"/>
        <v>39.613999999999997</v>
      </c>
      <c r="AE84" s="365">
        <f t="shared" ca="1" si="64"/>
        <v>41.595999999999997</v>
      </c>
    </row>
    <row r="85" spans="1:31">
      <c r="A85" s="357" t="s">
        <v>658</v>
      </c>
      <c r="B85" s="407" t="s">
        <v>564</v>
      </c>
      <c r="C85" s="357">
        <v>8</v>
      </c>
      <c r="D85" s="358" t="s">
        <v>565</v>
      </c>
      <c r="E85" s="357" t="s">
        <v>43</v>
      </c>
      <c r="F85" s="357">
        <v>366</v>
      </c>
      <c r="G85" s="360">
        <f t="shared" ca="1" si="53"/>
        <v>37.442</v>
      </c>
      <c r="H85" s="360">
        <f t="shared" ca="1" si="54"/>
        <v>39.311999999999998</v>
      </c>
      <c r="I85" s="360">
        <f t="shared" ca="1" si="55"/>
        <v>41.279000000000003</v>
      </c>
      <c r="J85" s="360">
        <f t="shared" ca="1" si="56"/>
        <v>43.34</v>
      </c>
      <c r="K85" s="360">
        <f t="shared" ca="1" si="57"/>
        <v>45.506999999999998</v>
      </c>
      <c r="L85" s="445"/>
      <c r="M85" s="293" t="s">
        <v>588</v>
      </c>
      <c r="N85" s="289" t="str">
        <f t="shared" si="58"/>
        <v>59416C</v>
      </c>
      <c r="O85" s="361" t="str">
        <f t="shared" si="52"/>
        <v>123</v>
      </c>
      <c r="P85" s="290" t="str">
        <f t="shared" si="59"/>
        <v>IT Deskside Support Technician III</v>
      </c>
      <c r="Q85" s="362" cm="1">
        <f t="array" aca="1" ref="Q85" ca="1">ROUND(IF($M85="Y",VLOOKUP($N85,INDIRECT($N$2),Q$5,0)*INDIRECT($M$3),VLOOKUP($N85,INDIRECT($N$2),Q$5,0)),IF(LEFT($E85,1)="N",3,0))</f>
        <v>37.442</v>
      </c>
      <c r="R85" s="362" cm="1">
        <f t="array" aca="1" ref="R85" ca="1">ROUND(IF($M85="Y",VLOOKUP($N85,INDIRECT($N$2),R$5,0)*INDIRECT($M$3),VLOOKUP($N85,INDIRECT($N$2),R$5,0)),IF(LEFT($E85,1)="N",3,0))</f>
        <v>39.311999999999998</v>
      </c>
      <c r="S85" s="362" cm="1">
        <f t="array" aca="1" ref="S85" ca="1">ROUND(IF($M85="Y",VLOOKUP($N85,INDIRECT($N$2),S$5,0)*INDIRECT($M$3),VLOOKUP($N85,INDIRECT($N$2),S$5,0)),IF(LEFT($E85,1)="N",3,0))</f>
        <v>41.279000000000003</v>
      </c>
      <c r="T85" s="362" cm="1">
        <f t="array" aca="1" ref="T85" ca="1">ROUND(IF($M85="Y",VLOOKUP($N85,INDIRECT($N$2),T$5,0)*INDIRECT($M$3),VLOOKUP($N85,INDIRECT($N$2),T$5,0)),IF(LEFT($E85,1)="N",3,0))</f>
        <v>43.34</v>
      </c>
      <c r="U85" s="362" cm="1">
        <f t="array" aca="1" ref="U85" ca="1">ROUND(IF($M85="Y",VLOOKUP($N85,INDIRECT($N$2),U$5,0)*INDIRECT($M$3),VLOOKUP($N85,INDIRECT($N$2),U$5,0)),IF(LEFT($E85,1)="N",3,0))</f>
        <v>45.506999999999998</v>
      </c>
      <c r="V85" s="419"/>
      <c r="W85" s="363" t="str">
        <f t="shared" si="68"/>
        <v>Y</v>
      </c>
      <c r="X85" s="313" t="str">
        <f t="shared" si="65"/>
        <v>59416C</v>
      </c>
      <c r="Y85" s="364" t="str">
        <f t="shared" si="67"/>
        <v>123</v>
      </c>
      <c r="Z85" s="313" t="str">
        <f t="shared" si="66"/>
        <v>IT Deskside Support Technician III</v>
      </c>
      <c r="AA85" s="365">
        <f t="shared" ca="1" si="60"/>
        <v>37.442</v>
      </c>
      <c r="AB85" s="365">
        <f t="shared" ca="1" si="61"/>
        <v>39.311999999999998</v>
      </c>
      <c r="AC85" s="365">
        <f t="shared" ca="1" si="62"/>
        <v>41.279000000000003</v>
      </c>
      <c r="AD85" s="365">
        <f t="shared" ca="1" si="63"/>
        <v>43.34</v>
      </c>
      <c r="AE85" s="365">
        <f t="shared" ca="1" si="64"/>
        <v>45.506999999999998</v>
      </c>
    </row>
    <row r="86" spans="1:31">
      <c r="A86" s="357" t="s">
        <v>474</v>
      </c>
      <c r="B86" s="407" t="s">
        <v>467</v>
      </c>
      <c r="C86" s="357">
        <v>7</v>
      </c>
      <c r="D86" s="358">
        <v>122</v>
      </c>
      <c r="E86" s="357" t="s">
        <v>43</v>
      </c>
      <c r="F86" s="357">
        <v>333</v>
      </c>
      <c r="G86" s="360">
        <f t="shared" ca="1" si="53"/>
        <v>34.942999999999998</v>
      </c>
      <c r="H86" s="360">
        <f t="shared" ca="1" si="54"/>
        <v>36.692</v>
      </c>
      <c r="I86" s="360">
        <f t="shared" ca="1" si="55"/>
        <v>38.526000000000003</v>
      </c>
      <c r="J86" s="360">
        <f t="shared" ca="1" si="56"/>
        <v>40.451999999999998</v>
      </c>
      <c r="K86" s="360">
        <f t="shared" ca="1" si="57"/>
        <v>42.476999999999997</v>
      </c>
      <c r="L86" s="445"/>
      <c r="M86" s="293" t="s">
        <v>588</v>
      </c>
      <c r="N86" s="289" t="str">
        <f t="shared" si="58"/>
        <v>52925C</v>
      </c>
      <c r="O86" s="361">
        <f t="shared" si="52"/>
        <v>122</v>
      </c>
      <c r="P86" s="290" t="str">
        <f t="shared" si="59"/>
        <v>IT Security Specialist I</v>
      </c>
      <c r="Q86" s="362" cm="1">
        <f t="array" aca="1" ref="Q86" ca="1">ROUND(IF($M86="Y",VLOOKUP($N86,INDIRECT($N$2),Q$5,0)*INDIRECT($M$3),VLOOKUP($N86,INDIRECT($N$2),Q$5,0)),IF(LEFT($E86,1)="N",3,0))</f>
        <v>34.942999999999998</v>
      </c>
      <c r="R86" s="362" cm="1">
        <f t="array" aca="1" ref="R86" ca="1">ROUND(IF($M86="Y",VLOOKUP($N86,INDIRECT($N$2),R$5,0)*INDIRECT($M$3),VLOOKUP($N86,INDIRECT($N$2),R$5,0)),IF(LEFT($E86,1)="N",3,0))</f>
        <v>36.692</v>
      </c>
      <c r="S86" s="362" cm="1">
        <f t="array" aca="1" ref="S86" ca="1">ROUND(IF($M86="Y",VLOOKUP($N86,INDIRECT($N$2),S$5,0)*INDIRECT($M$3),VLOOKUP($N86,INDIRECT($N$2),S$5,0)),IF(LEFT($E86,1)="N",3,0))</f>
        <v>38.526000000000003</v>
      </c>
      <c r="T86" s="362" cm="1">
        <f t="array" aca="1" ref="T86" ca="1">ROUND(IF($M86="Y",VLOOKUP($N86,INDIRECT($N$2),T$5,0)*INDIRECT($M$3),VLOOKUP($N86,INDIRECT($N$2),T$5,0)),IF(LEFT($E86,1)="N",3,0))</f>
        <v>40.451999999999998</v>
      </c>
      <c r="U86" s="362" cm="1">
        <f t="array" aca="1" ref="U86" ca="1">ROUND(IF($M86="Y",VLOOKUP($N86,INDIRECT($N$2),U$5,0)*INDIRECT($M$3),VLOOKUP($N86,INDIRECT($N$2),U$5,0)),IF(LEFT($E86,1)="N",3,0))</f>
        <v>42.476999999999997</v>
      </c>
      <c r="V86" s="419"/>
      <c r="W86" s="363" t="str">
        <f t="shared" si="68"/>
        <v>Y</v>
      </c>
      <c r="X86" s="313" t="str">
        <f t="shared" si="65"/>
        <v>52925C</v>
      </c>
      <c r="Y86" s="364">
        <f t="shared" si="67"/>
        <v>122</v>
      </c>
      <c r="Z86" s="313" t="str">
        <f t="shared" si="66"/>
        <v>IT Security Specialist I</v>
      </c>
      <c r="AA86" s="365">
        <f t="shared" ca="1" si="60"/>
        <v>34.942999999999998</v>
      </c>
      <c r="AB86" s="365">
        <f t="shared" ca="1" si="61"/>
        <v>36.692</v>
      </c>
      <c r="AC86" s="365">
        <f t="shared" ca="1" si="62"/>
        <v>38.526000000000003</v>
      </c>
      <c r="AD86" s="365">
        <f t="shared" ca="1" si="63"/>
        <v>40.451999999999998</v>
      </c>
      <c r="AE86" s="365">
        <f t="shared" ca="1" si="64"/>
        <v>42.476999999999997</v>
      </c>
    </row>
    <row r="87" spans="1:31">
      <c r="A87" s="357" t="s">
        <v>473</v>
      </c>
      <c r="B87" s="407" t="s">
        <v>468</v>
      </c>
      <c r="C87" s="357">
        <v>8</v>
      </c>
      <c r="D87" s="358">
        <v>123</v>
      </c>
      <c r="E87" s="357" t="s">
        <v>43</v>
      </c>
      <c r="F87" s="357">
        <v>363</v>
      </c>
      <c r="G87" s="360">
        <f t="shared" ca="1" si="53"/>
        <v>37.442</v>
      </c>
      <c r="H87" s="360">
        <f t="shared" ca="1" si="54"/>
        <v>39.311999999999998</v>
      </c>
      <c r="I87" s="360">
        <f t="shared" ca="1" si="55"/>
        <v>41.279000000000003</v>
      </c>
      <c r="J87" s="360">
        <f t="shared" ca="1" si="56"/>
        <v>43.34</v>
      </c>
      <c r="K87" s="360">
        <f t="shared" ca="1" si="57"/>
        <v>45.506999999999998</v>
      </c>
      <c r="L87" s="445"/>
      <c r="M87" s="293" t="s">
        <v>588</v>
      </c>
      <c r="N87" s="289" t="str">
        <f t="shared" si="58"/>
        <v>52926C</v>
      </c>
      <c r="O87" s="361">
        <f t="shared" si="52"/>
        <v>123</v>
      </c>
      <c r="P87" s="290" t="str">
        <f t="shared" si="59"/>
        <v>IT Security Specialist II</v>
      </c>
      <c r="Q87" s="362" cm="1">
        <f t="array" aca="1" ref="Q87" ca="1">ROUND(IF($M87="Y",VLOOKUP($N87,INDIRECT($N$2),Q$5,0)*INDIRECT($M$3),VLOOKUP($N87,INDIRECT($N$2),Q$5,0)),IF(LEFT($E87,1)="N",3,0))</f>
        <v>37.442</v>
      </c>
      <c r="R87" s="362" cm="1">
        <f t="array" aca="1" ref="R87" ca="1">ROUND(IF($M87="Y",VLOOKUP($N87,INDIRECT($N$2),R$5,0)*INDIRECT($M$3),VLOOKUP($N87,INDIRECT($N$2),R$5,0)),IF(LEFT($E87,1)="N",3,0))</f>
        <v>39.311999999999998</v>
      </c>
      <c r="S87" s="362" cm="1">
        <f t="array" aca="1" ref="S87" ca="1">ROUND(IF($M87="Y",VLOOKUP($N87,INDIRECT($N$2),S$5,0)*INDIRECT($M$3),VLOOKUP($N87,INDIRECT($N$2),S$5,0)),IF(LEFT($E87,1)="N",3,0))</f>
        <v>41.279000000000003</v>
      </c>
      <c r="T87" s="362" cm="1">
        <f t="array" aca="1" ref="T87" ca="1">ROUND(IF($M87="Y",VLOOKUP($N87,INDIRECT($N$2),T$5,0)*INDIRECT($M$3),VLOOKUP($N87,INDIRECT($N$2),T$5,0)),IF(LEFT($E87,1)="N",3,0))</f>
        <v>43.34</v>
      </c>
      <c r="U87" s="362" cm="1">
        <f t="array" aca="1" ref="U87" ca="1">ROUND(IF($M87="Y",VLOOKUP($N87,INDIRECT($N$2),U$5,0)*INDIRECT($M$3),VLOOKUP($N87,INDIRECT($N$2),U$5,0)),IF(LEFT($E87,1)="N",3,0))</f>
        <v>45.506999999999998</v>
      </c>
      <c r="V87" s="419"/>
      <c r="W87" s="363" t="str">
        <f t="shared" si="68"/>
        <v>Y</v>
      </c>
      <c r="X87" s="313" t="str">
        <f t="shared" si="65"/>
        <v>52926C</v>
      </c>
      <c r="Y87" s="364">
        <f t="shared" si="67"/>
        <v>123</v>
      </c>
      <c r="Z87" s="313" t="str">
        <f t="shared" si="66"/>
        <v>IT Security Specialist II</v>
      </c>
      <c r="AA87" s="365">
        <f t="shared" ca="1" si="60"/>
        <v>37.442</v>
      </c>
      <c r="AB87" s="365">
        <f t="shared" ca="1" si="61"/>
        <v>39.311999999999998</v>
      </c>
      <c r="AC87" s="365">
        <f t="shared" ca="1" si="62"/>
        <v>41.279000000000003</v>
      </c>
      <c r="AD87" s="365">
        <f t="shared" ca="1" si="63"/>
        <v>43.34</v>
      </c>
      <c r="AE87" s="365">
        <f t="shared" ca="1" si="64"/>
        <v>45.506999999999998</v>
      </c>
    </row>
    <row r="88" spans="1:31">
      <c r="A88" s="357" t="s">
        <v>206</v>
      </c>
      <c r="B88" s="407" t="s">
        <v>207</v>
      </c>
      <c r="C88" s="357">
        <v>5</v>
      </c>
      <c r="D88" s="358">
        <v>130</v>
      </c>
      <c r="E88" s="357" t="s">
        <v>43</v>
      </c>
      <c r="F88" s="357">
        <v>265</v>
      </c>
      <c r="G88" s="360">
        <f t="shared" ca="1" si="53"/>
        <v>28.8</v>
      </c>
      <c r="H88" s="360">
        <f t="shared" ca="1" si="54"/>
        <v>30.242000000000001</v>
      </c>
      <c r="I88" s="360">
        <f t="shared" ca="1" si="55"/>
        <v>31.751999999999999</v>
      </c>
      <c r="J88" s="360">
        <f t="shared" ca="1" si="56"/>
        <v>33.340000000000003</v>
      </c>
      <c r="K88" s="360">
        <f t="shared" ca="1" si="57"/>
        <v>35.008000000000003</v>
      </c>
      <c r="L88" s="445"/>
      <c r="M88" s="293" t="s">
        <v>588</v>
      </c>
      <c r="N88" s="289" t="str">
        <f t="shared" si="58"/>
        <v>10086C</v>
      </c>
      <c r="O88" s="361">
        <f t="shared" si="52"/>
        <v>130</v>
      </c>
      <c r="P88" s="290" t="str">
        <f t="shared" si="59"/>
        <v>IT Service Desk Agent I</v>
      </c>
      <c r="Q88" s="362" cm="1">
        <f t="array" aca="1" ref="Q88" ca="1">ROUND(IF($M88="Y",VLOOKUP($N88,INDIRECT($N$2),Q$5,0)*INDIRECT($M$3),VLOOKUP($N88,INDIRECT($N$2),Q$5,0)),IF(LEFT($E88,1)="N",3,0))</f>
        <v>28.8</v>
      </c>
      <c r="R88" s="362" cm="1">
        <f t="array" aca="1" ref="R88" ca="1">ROUND(IF($M88="Y",VLOOKUP($N88,INDIRECT($N$2),R$5,0)*INDIRECT($M$3),VLOOKUP($N88,INDIRECT($N$2),R$5,0)),IF(LEFT($E88,1)="N",3,0))</f>
        <v>30.242000000000001</v>
      </c>
      <c r="S88" s="362" cm="1">
        <f t="array" aca="1" ref="S88" ca="1">ROUND(IF($M88="Y",VLOOKUP($N88,INDIRECT($N$2),S$5,0)*INDIRECT($M$3),VLOOKUP($N88,INDIRECT($N$2),S$5,0)),IF(LEFT($E88,1)="N",3,0))</f>
        <v>31.751999999999999</v>
      </c>
      <c r="T88" s="362" cm="1">
        <f t="array" aca="1" ref="T88" ca="1">ROUND(IF($M88="Y",VLOOKUP($N88,INDIRECT($N$2),T$5,0)*INDIRECT($M$3),VLOOKUP($N88,INDIRECT($N$2),T$5,0)),IF(LEFT($E88,1)="N",3,0))</f>
        <v>33.340000000000003</v>
      </c>
      <c r="U88" s="362" cm="1">
        <f t="array" aca="1" ref="U88" ca="1">ROUND(IF($M88="Y",VLOOKUP($N88,INDIRECT($N$2),U$5,0)*INDIRECT($M$3),VLOOKUP($N88,INDIRECT($N$2),U$5,0)),IF(LEFT($E88,1)="N",3,0))</f>
        <v>35.008000000000003</v>
      </c>
      <c r="V88" s="419"/>
      <c r="W88" s="363" t="str">
        <f t="shared" si="68"/>
        <v>Y</v>
      </c>
      <c r="X88" s="313" t="str">
        <f t="shared" si="65"/>
        <v>10086C</v>
      </c>
      <c r="Y88" s="364">
        <f t="shared" si="67"/>
        <v>130</v>
      </c>
      <c r="Z88" s="313" t="str">
        <f t="shared" si="66"/>
        <v>IT Service Desk Agent I</v>
      </c>
      <c r="AA88" s="365">
        <f t="shared" ca="1" si="60"/>
        <v>28.8</v>
      </c>
      <c r="AB88" s="365">
        <f t="shared" ca="1" si="61"/>
        <v>30.242000000000001</v>
      </c>
      <c r="AC88" s="365">
        <f t="shared" ca="1" si="62"/>
        <v>31.751999999999999</v>
      </c>
      <c r="AD88" s="365">
        <f t="shared" ca="1" si="63"/>
        <v>33.340000000000003</v>
      </c>
      <c r="AE88" s="365">
        <f t="shared" ca="1" si="64"/>
        <v>35.008000000000003</v>
      </c>
    </row>
    <row r="89" spans="1:31">
      <c r="A89" s="357" t="s">
        <v>208</v>
      </c>
      <c r="B89" s="407" t="s">
        <v>209</v>
      </c>
      <c r="C89" s="357">
        <v>6</v>
      </c>
      <c r="D89" s="358">
        <v>210</v>
      </c>
      <c r="E89" s="357" t="s">
        <v>43</v>
      </c>
      <c r="F89" s="357">
        <v>300</v>
      </c>
      <c r="G89" s="360">
        <f t="shared" ca="1" si="53"/>
        <v>31.794</v>
      </c>
      <c r="H89" s="360">
        <f t="shared" ca="1" si="54"/>
        <v>33.378999999999998</v>
      </c>
      <c r="I89" s="360">
        <f t="shared" ca="1" si="55"/>
        <v>35.051000000000002</v>
      </c>
      <c r="J89" s="360">
        <f t="shared" ca="1" si="56"/>
        <v>36.802</v>
      </c>
      <c r="K89" s="360">
        <f t="shared" ca="1" si="57"/>
        <v>38.643000000000001</v>
      </c>
      <c r="L89" s="445"/>
      <c r="M89" s="293" t="s">
        <v>588</v>
      </c>
      <c r="N89" s="289" t="str">
        <f t="shared" si="58"/>
        <v>10087C</v>
      </c>
      <c r="O89" s="361">
        <f t="shared" si="52"/>
        <v>210</v>
      </c>
      <c r="P89" s="290" t="str">
        <f t="shared" si="59"/>
        <v>IT Service Desk Agent II</v>
      </c>
      <c r="Q89" s="362" cm="1">
        <f t="array" aca="1" ref="Q89" ca="1">ROUND(IF($M89="Y",VLOOKUP($N89,INDIRECT($N$2),Q$5,0)*INDIRECT($M$3),VLOOKUP($N89,INDIRECT($N$2),Q$5,0)),IF(LEFT($E89,1)="N",3,0))</f>
        <v>31.794</v>
      </c>
      <c r="R89" s="362" cm="1">
        <f t="array" aca="1" ref="R89" ca="1">ROUND(IF($M89="Y",VLOOKUP($N89,INDIRECT($N$2),R$5,0)*INDIRECT($M$3),VLOOKUP($N89,INDIRECT($N$2),R$5,0)),IF(LEFT($E89,1)="N",3,0))</f>
        <v>33.378999999999998</v>
      </c>
      <c r="S89" s="362" cm="1">
        <f t="array" aca="1" ref="S89" ca="1">ROUND(IF($M89="Y",VLOOKUP($N89,INDIRECT($N$2),S$5,0)*INDIRECT($M$3),VLOOKUP($N89,INDIRECT($N$2),S$5,0)),IF(LEFT($E89,1)="N",3,0))</f>
        <v>35.051000000000002</v>
      </c>
      <c r="T89" s="362" cm="1">
        <f t="array" aca="1" ref="T89" ca="1">ROUND(IF($M89="Y",VLOOKUP($N89,INDIRECT($N$2),T$5,0)*INDIRECT($M$3),VLOOKUP($N89,INDIRECT($N$2),T$5,0)),IF(LEFT($E89,1)="N",3,0))</f>
        <v>36.802</v>
      </c>
      <c r="U89" s="362" cm="1">
        <f t="array" aca="1" ref="U89" ca="1">ROUND(IF($M89="Y",VLOOKUP($N89,INDIRECT($N$2),U$5,0)*INDIRECT($M$3),VLOOKUP($N89,INDIRECT($N$2),U$5,0)),IF(LEFT($E89,1)="N",3,0))</f>
        <v>38.643000000000001</v>
      </c>
      <c r="V89" s="419"/>
      <c r="W89" s="363" t="str">
        <f t="shared" si="68"/>
        <v>Y</v>
      </c>
      <c r="X89" s="313" t="str">
        <f t="shared" si="65"/>
        <v>10087C</v>
      </c>
      <c r="Y89" s="364">
        <f t="shared" si="67"/>
        <v>210</v>
      </c>
      <c r="Z89" s="313" t="str">
        <f t="shared" si="66"/>
        <v>IT Service Desk Agent II</v>
      </c>
      <c r="AA89" s="365">
        <f t="shared" ca="1" si="60"/>
        <v>31.794</v>
      </c>
      <c r="AB89" s="365">
        <f t="shared" ca="1" si="61"/>
        <v>33.378999999999998</v>
      </c>
      <c r="AC89" s="365">
        <f t="shared" ca="1" si="62"/>
        <v>35.051000000000002</v>
      </c>
      <c r="AD89" s="365">
        <f t="shared" ca="1" si="63"/>
        <v>36.802</v>
      </c>
      <c r="AE89" s="365">
        <f t="shared" ca="1" si="64"/>
        <v>38.643000000000001</v>
      </c>
    </row>
    <row r="90" spans="1:31">
      <c r="A90" s="357" t="s">
        <v>215</v>
      </c>
      <c r="B90" s="454" t="s">
        <v>216</v>
      </c>
      <c r="C90" s="357">
        <v>7</v>
      </c>
      <c r="D90" s="358" t="s">
        <v>66</v>
      </c>
      <c r="E90" s="357" t="s">
        <v>43</v>
      </c>
      <c r="F90" s="357">
        <v>330</v>
      </c>
      <c r="G90" s="360">
        <f t="shared" ca="1" si="53"/>
        <v>33.738</v>
      </c>
      <c r="H90" s="360">
        <f t="shared" ca="1" si="54"/>
        <v>35.423000000000002</v>
      </c>
      <c r="I90" s="360">
        <f t="shared" ca="1" si="55"/>
        <v>37.195999999999998</v>
      </c>
      <c r="J90" s="360">
        <f t="shared" ca="1" si="56"/>
        <v>39.055999999999997</v>
      </c>
      <c r="K90" s="360">
        <f t="shared" ca="1" si="57"/>
        <v>41.008000000000003</v>
      </c>
      <c r="L90" s="445"/>
      <c r="M90" s="293" t="s">
        <v>588</v>
      </c>
      <c r="N90" s="289" t="str">
        <f t="shared" si="58"/>
        <v>05952C</v>
      </c>
      <c r="O90" s="361" t="str">
        <f t="shared" si="52"/>
        <v>064</v>
      </c>
      <c r="P90" s="290" t="str">
        <f t="shared" si="59"/>
        <v>Lead Code Compliance Specialist -Traffic</v>
      </c>
      <c r="Q90" s="362" cm="1">
        <f t="array" aca="1" ref="Q90" ca="1">ROUND(IF($M90="Y",VLOOKUP($N90,INDIRECT($N$2),Q$5,0)*INDIRECT($M$3),VLOOKUP($N90,INDIRECT($N$2),Q$5,0)),IF(LEFT($E90,1)="N",3,0))</f>
        <v>33.738</v>
      </c>
      <c r="R90" s="362" cm="1">
        <f t="array" aca="1" ref="R90" ca="1">ROUND(IF($M90="Y",VLOOKUP($N90,INDIRECT($N$2),R$5,0)*INDIRECT($M$3),VLOOKUP($N90,INDIRECT($N$2),R$5,0)),IF(LEFT($E90,1)="N",3,0))</f>
        <v>35.423000000000002</v>
      </c>
      <c r="S90" s="362" cm="1">
        <f t="array" aca="1" ref="S90" ca="1">ROUND(IF($M90="Y",VLOOKUP($N90,INDIRECT($N$2),S$5,0)*INDIRECT($M$3),VLOOKUP($N90,INDIRECT($N$2),S$5,0)),IF(LEFT($E90,1)="N",3,0))</f>
        <v>37.195999999999998</v>
      </c>
      <c r="T90" s="362" cm="1">
        <f t="array" aca="1" ref="T90" ca="1">ROUND(IF($M90="Y",VLOOKUP($N90,INDIRECT($N$2),T$5,0)*INDIRECT($M$3),VLOOKUP($N90,INDIRECT($N$2),T$5,0)),IF(LEFT($E90,1)="N",3,0))</f>
        <v>39.055999999999997</v>
      </c>
      <c r="U90" s="362" cm="1">
        <f t="array" aca="1" ref="U90" ca="1">ROUND(IF($M90="Y",VLOOKUP($N90,INDIRECT($N$2),U$5,0)*INDIRECT($M$3),VLOOKUP($N90,INDIRECT($N$2),U$5,0)),IF(LEFT($E90,1)="N",3,0))</f>
        <v>41.008000000000003</v>
      </c>
      <c r="V90" s="419"/>
      <c r="W90" s="363" t="str">
        <f t="shared" si="68"/>
        <v>Y</v>
      </c>
      <c r="X90" s="313" t="str">
        <f t="shared" si="65"/>
        <v>05952C</v>
      </c>
      <c r="Y90" s="364" t="str">
        <f t="shared" si="67"/>
        <v>064</v>
      </c>
      <c r="Z90" s="313" t="str">
        <f t="shared" si="66"/>
        <v>Lead Code Compliance Specialist -Traffic</v>
      </c>
      <c r="AA90" s="365">
        <f t="shared" ca="1" si="60"/>
        <v>33.738</v>
      </c>
      <c r="AB90" s="365">
        <f t="shared" ca="1" si="61"/>
        <v>35.423000000000002</v>
      </c>
      <c r="AC90" s="365">
        <f t="shared" ca="1" si="62"/>
        <v>37.195999999999998</v>
      </c>
      <c r="AD90" s="365">
        <f t="shared" ca="1" si="63"/>
        <v>39.055999999999997</v>
      </c>
      <c r="AE90" s="365">
        <f t="shared" ca="1" si="64"/>
        <v>41.008000000000003</v>
      </c>
    </row>
    <row r="91" spans="1:31">
      <c r="A91" s="357" t="s">
        <v>217</v>
      </c>
      <c r="B91" s="407" t="s">
        <v>219</v>
      </c>
      <c r="C91" s="357">
        <v>9</v>
      </c>
      <c r="D91" s="358" t="s">
        <v>218</v>
      </c>
      <c r="E91" s="357" t="s">
        <v>43</v>
      </c>
      <c r="F91" s="357">
        <v>410</v>
      </c>
      <c r="G91" s="360">
        <f t="shared" ca="1" si="53"/>
        <v>41.689</v>
      </c>
      <c r="H91" s="360">
        <f t="shared" ca="1" si="54"/>
        <v>43.774000000000001</v>
      </c>
      <c r="I91" s="360">
        <f t="shared" ca="1" si="55"/>
        <v>45.963000000000001</v>
      </c>
      <c r="J91" s="360">
        <f t="shared" ca="1" si="56"/>
        <v>48.259</v>
      </c>
      <c r="K91" s="360">
        <f t="shared" ca="1" si="57"/>
        <v>50.674999999999997</v>
      </c>
      <c r="L91" s="445"/>
      <c r="M91" s="293" t="s">
        <v>588</v>
      </c>
      <c r="N91" s="289" t="str">
        <f t="shared" si="58"/>
        <v>05985C</v>
      </c>
      <c r="O91" s="361" t="str">
        <f t="shared" si="52"/>
        <v>101</v>
      </c>
      <c r="P91" s="290" t="str">
        <f t="shared" si="59"/>
        <v xml:space="preserve">Lead Inspector Housing </v>
      </c>
      <c r="Q91" s="362" cm="1">
        <f t="array" aca="1" ref="Q91" ca="1">ROUND(IF($M91="Y",VLOOKUP($N91,INDIRECT($N$2),Q$5,0)*INDIRECT($M$3),VLOOKUP($N91,INDIRECT($N$2),Q$5,0)),IF(LEFT($E91,1)="N",3,0))</f>
        <v>41.689</v>
      </c>
      <c r="R91" s="362" cm="1">
        <f t="array" aca="1" ref="R91" ca="1">ROUND(IF($M91="Y",VLOOKUP($N91,INDIRECT($N$2),R$5,0)*INDIRECT($M$3),VLOOKUP($N91,INDIRECT($N$2),R$5,0)),IF(LEFT($E91,1)="N",3,0))</f>
        <v>43.774000000000001</v>
      </c>
      <c r="S91" s="362" cm="1">
        <f t="array" aca="1" ref="S91" ca="1">ROUND(IF($M91="Y",VLOOKUP($N91,INDIRECT($N$2),S$5,0)*INDIRECT($M$3),VLOOKUP($N91,INDIRECT($N$2),S$5,0)),IF(LEFT($E91,1)="N",3,0))</f>
        <v>45.963000000000001</v>
      </c>
      <c r="T91" s="362" cm="1">
        <f t="array" aca="1" ref="T91" ca="1">ROUND(IF($M91="Y",VLOOKUP($N91,INDIRECT($N$2),T$5,0)*INDIRECT($M$3),VLOOKUP($N91,INDIRECT($N$2),T$5,0)),IF(LEFT($E91,1)="N",3,0))</f>
        <v>48.259</v>
      </c>
      <c r="U91" s="362" cm="1">
        <f t="array" aca="1" ref="U91" ca="1">ROUND(IF($M91="Y",VLOOKUP($N91,INDIRECT($N$2),U$5,0)*INDIRECT($M$3),VLOOKUP($N91,INDIRECT($N$2),U$5,0)),IF(LEFT($E91,1)="N",3,0))</f>
        <v>50.674999999999997</v>
      </c>
      <c r="V91" s="419"/>
      <c r="W91" s="363" t="str">
        <f t="shared" si="68"/>
        <v>Y</v>
      </c>
      <c r="X91" s="313" t="str">
        <f t="shared" si="65"/>
        <v>05985C</v>
      </c>
      <c r="Y91" s="364" t="str">
        <f t="shared" si="67"/>
        <v>101</v>
      </c>
      <c r="Z91" s="313" t="str">
        <f t="shared" si="66"/>
        <v xml:space="preserve">Lead Inspector Housing </v>
      </c>
      <c r="AA91" s="365">
        <f t="shared" ca="1" si="60"/>
        <v>41.689</v>
      </c>
      <c r="AB91" s="365">
        <f t="shared" ca="1" si="61"/>
        <v>43.774000000000001</v>
      </c>
      <c r="AC91" s="365">
        <f t="shared" ca="1" si="62"/>
        <v>45.963000000000001</v>
      </c>
      <c r="AD91" s="365">
        <f t="shared" ca="1" si="63"/>
        <v>48.259</v>
      </c>
      <c r="AE91" s="365">
        <f t="shared" ca="1" si="64"/>
        <v>50.674999999999997</v>
      </c>
    </row>
    <row r="92" spans="1:31">
      <c r="A92" s="357" t="s">
        <v>220</v>
      </c>
      <c r="B92" s="407" t="s">
        <v>453</v>
      </c>
      <c r="C92" s="357">
        <v>9</v>
      </c>
      <c r="D92" s="358">
        <v>101</v>
      </c>
      <c r="E92" s="357" t="s">
        <v>43</v>
      </c>
      <c r="F92" s="357">
        <v>415</v>
      </c>
      <c r="G92" s="360">
        <f t="shared" ca="1" si="53"/>
        <v>41.689</v>
      </c>
      <c r="H92" s="360">
        <f t="shared" ca="1" si="54"/>
        <v>43.774000000000001</v>
      </c>
      <c r="I92" s="360">
        <f t="shared" ca="1" si="55"/>
        <v>45.963000000000001</v>
      </c>
      <c r="J92" s="360">
        <f t="shared" ca="1" si="56"/>
        <v>48.259</v>
      </c>
      <c r="K92" s="360">
        <f t="shared" ca="1" si="57"/>
        <v>50.674999999999997</v>
      </c>
      <c r="L92" s="445"/>
      <c r="M92" s="293" t="s">
        <v>588</v>
      </c>
      <c r="N92" s="289" t="str">
        <f t="shared" si="58"/>
        <v>05995C</v>
      </c>
      <c r="O92" s="361">
        <f t="shared" si="52"/>
        <v>101</v>
      </c>
      <c r="P92" s="290" t="str">
        <f t="shared" si="59"/>
        <v>Lead Inspector Licenses &amp; Con Services</v>
      </c>
      <c r="Q92" s="362" cm="1">
        <f t="array" aca="1" ref="Q92" ca="1">ROUND(IF($M92="Y",VLOOKUP($N92,INDIRECT($N$2),Q$5,0)*INDIRECT($M$3),VLOOKUP($N92,INDIRECT($N$2),Q$5,0)),IF(LEFT($E92,1)="N",3,0))</f>
        <v>41.689</v>
      </c>
      <c r="R92" s="362" cm="1">
        <f t="array" aca="1" ref="R92" ca="1">ROUND(IF($M92="Y",VLOOKUP($N92,INDIRECT($N$2),R$5,0)*INDIRECT($M$3),VLOOKUP($N92,INDIRECT($N$2),R$5,0)),IF(LEFT($E92,1)="N",3,0))</f>
        <v>43.774000000000001</v>
      </c>
      <c r="S92" s="362" cm="1">
        <f t="array" aca="1" ref="S92" ca="1">ROUND(IF($M92="Y",VLOOKUP($N92,INDIRECT($N$2),S$5,0)*INDIRECT($M$3),VLOOKUP($N92,INDIRECT($N$2),S$5,0)),IF(LEFT($E92,1)="N",3,0))</f>
        <v>45.963000000000001</v>
      </c>
      <c r="T92" s="362" cm="1">
        <f t="array" aca="1" ref="T92" ca="1">ROUND(IF($M92="Y",VLOOKUP($N92,INDIRECT($N$2),T$5,0)*INDIRECT($M$3),VLOOKUP($N92,INDIRECT($N$2),T$5,0)),IF(LEFT($E92,1)="N",3,0))</f>
        <v>48.259</v>
      </c>
      <c r="U92" s="362" cm="1">
        <f t="array" aca="1" ref="U92" ca="1">ROUND(IF($M92="Y",VLOOKUP($N92,INDIRECT($N$2),U$5,0)*INDIRECT($M$3),VLOOKUP($N92,INDIRECT($N$2),U$5,0)),IF(LEFT($E92,1)="N",3,0))</f>
        <v>50.674999999999997</v>
      </c>
      <c r="V92" s="419"/>
      <c r="W92" s="363" t="str">
        <f t="shared" si="68"/>
        <v>Y</v>
      </c>
      <c r="X92" s="313" t="str">
        <f t="shared" si="65"/>
        <v>05995C</v>
      </c>
      <c r="Y92" s="364">
        <f t="shared" si="67"/>
        <v>101</v>
      </c>
      <c r="Z92" s="313" t="str">
        <f t="shared" si="66"/>
        <v>Lead Inspector Licenses &amp; Con Services</v>
      </c>
      <c r="AA92" s="365">
        <f t="shared" ca="1" si="60"/>
        <v>41.689</v>
      </c>
      <c r="AB92" s="365">
        <f t="shared" ca="1" si="61"/>
        <v>43.774000000000001</v>
      </c>
      <c r="AC92" s="365">
        <f t="shared" ca="1" si="62"/>
        <v>45.963000000000001</v>
      </c>
      <c r="AD92" s="365">
        <f t="shared" ca="1" si="63"/>
        <v>48.259</v>
      </c>
      <c r="AE92" s="365">
        <f t="shared" ca="1" si="64"/>
        <v>50.674999999999997</v>
      </c>
    </row>
    <row r="93" spans="1:31">
      <c r="A93" s="357" t="s">
        <v>222</v>
      </c>
      <c r="B93" s="407" t="s">
        <v>455</v>
      </c>
      <c r="C93" s="357">
        <v>9</v>
      </c>
      <c r="D93" s="358">
        <v>101</v>
      </c>
      <c r="E93" s="357" t="s">
        <v>43</v>
      </c>
      <c r="F93" s="357">
        <v>410</v>
      </c>
      <c r="G93" s="360">
        <f t="shared" ca="1" si="53"/>
        <v>41.689</v>
      </c>
      <c r="H93" s="360">
        <f t="shared" ca="1" si="54"/>
        <v>43.774000000000001</v>
      </c>
      <c r="I93" s="360">
        <f t="shared" ca="1" si="55"/>
        <v>45.963000000000001</v>
      </c>
      <c r="J93" s="360">
        <f t="shared" ca="1" si="56"/>
        <v>48.259</v>
      </c>
      <c r="K93" s="360">
        <f t="shared" ca="1" si="57"/>
        <v>50.674999999999997</v>
      </c>
      <c r="L93" s="445"/>
      <c r="M93" s="293" t="s">
        <v>588</v>
      </c>
      <c r="N93" s="289" t="str">
        <f t="shared" si="58"/>
        <v>06005C</v>
      </c>
      <c r="O93" s="361">
        <f t="shared" ref="O93:O124" si="69">D93</f>
        <v>101</v>
      </c>
      <c r="P93" s="290" t="str">
        <f t="shared" si="59"/>
        <v>Lead Inspector Problem Properties</v>
      </c>
      <c r="Q93" s="362" cm="1">
        <f t="array" aca="1" ref="Q93" ca="1">ROUND(IF($M93="Y",VLOOKUP($N93,INDIRECT($N$2),Q$5,0)*INDIRECT($M$3),VLOOKUP($N93,INDIRECT($N$2),Q$5,0)),IF(LEFT($E93,1)="N",3,0))</f>
        <v>41.689</v>
      </c>
      <c r="R93" s="362" cm="1">
        <f t="array" aca="1" ref="R93" ca="1">ROUND(IF($M93="Y",VLOOKUP($N93,INDIRECT($N$2),R$5,0)*INDIRECT($M$3),VLOOKUP($N93,INDIRECT($N$2),R$5,0)),IF(LEFT($E93,1)="N",3,0))</f>
        <v>43.774000000000001</v>
      </c>
      <c r="S93" s="362" cm="1">
        <f t="array" aca="1" ref="S93" ca="1">ROUND(IF($M93="Y",VLOOKUP($N93,INDIRECT($N$2),S$5,0)*INDIRECT($M$3),VLOOKUP($N93,INDIRECT($N$2),S$5,0)),IF(LEFT($E93,1)="N",3,0))</f>
        <v>45.963000000000001</v>
      </c>
      <c r="T93" s="362" cm="1">
        <f t="array" aca="1" ref="T93" ca="1">ROUND(IF($M93="Y",VLOOKUP($N93,INDIRECT($N$2),T$5,0)*INDIRECT($M$3),VLOOKUP($N93,INDIRECT($N$2),T$5,0)),IF(LEFT($E93,1)="N",3,0))</f>
        <v>48.259</v>
      </c>
      <c r="U93" s="362" cm="1">
        <f t="array" aca="1" ref="U93" ca="1">ROUND(IF($M93="Y",VLOOKUP($N93,INDIRECT($N$2),U$5,0)*INDIRECT($M$3),VLOOKUP($N93,INDIRECT($N$2),U$5,0)),IF(LEFT($E93,1)="N",3,0))</f>
        <v>50.674999999999997</v>
      </c>
      <c r="V93" s="419"/>
      <c r="W93" s="363" t="str">
        <f t="shared" si="68"/>
        <v>Y</v>
      </c>
      <c r="X93" s="313" t="str">
        <f t="shared" si="65"/>
        <v>06005C</v>
      </c>
      <c r="Y93" s="364">
        <f t="shared" si="67"/>
        <v>101</v>
      </c>
      <c r="Z93" s="313" t="str">
        <f t="shared" si="66"/>
        <v>Lead Inspector Problem Properties</v>
      </c>
      <c r="AA93" s="365">
        <f t="shared" ca="1" si="60"/>
        <v>41.689</v>
      </c>
      <c r="AB93" s="365">
        <f t="shared" ca="1" si="61"/>
        <v>43.774000000000001</v>
      </c>
      <c r="AC93" s="365">
        <f t="shared" ca="1" si="62"/>
        <v>45.963000000000001</v>
      </c>
      <c r="AD93" s="365">
        <f t="shared" ca="1" si="63"/>
        <v>48.259</v>
      </c>
      <c r="AE93" s="365">
        <f t="shared" ca="1" si="64"/>
        <v>50.674999999999997</v>
      </c>
    </row>
    <row r="94" spans="1:31">
      <c r="A94" s="357" t="s">
        <v>722</v>
      </c>
      <c r="B94" s="407" t="s">
        <v>721</v>
      </c>
      <c r="C94" s="357">
        <v>7</v>
      </c>
      <c r="D94" s="358" t="s">
        <v>66</v>
      </c>
      <c r="E94" s="357" t="s">
        <v>43</v>
      </c>
      <c r="F94" s="357">
        <v>320</v>
      </c>
      <c r="G94" s="360">
        <f t="shared" ca="1" si="53"/>
        <v>33.738</v>
      </c>
      <c r="H94" s="360">
        <f t="shared" ca="1" si="54"/>
        <v>35.423000000000002</v>
      </c>
      <c r="I94" s="360">
        <f t="shared" ca="1" si="55"/>
        <v>37.195999999999998</v>
      </c>
      <c r="J94" s="360">
        <f t="shared" ca="1" si="56"/>
        <v>39.055999999999997</v>
      </c>
      <c r="K94" s="360">
        <f t="shared" ca="1" si="57"/>
        <v>41.008000000000003</v>
      </c>
      <c r="L94" s="445"/>
      <c r="M94" s="293" t="s">
        <v>588</v>
      </c>
      <c r="N94" s="289" t="str">
        <f t="shared" si="58"/>
        <v>53087C</v>
      </c>
      <c r="O94" s="361" t="str">
        <f t="shared" si="69"/>
        <v>064</v>
      </c>
      <c r="P94" s="290" t="str">
        <f t="shared" si="59"/>
        <v>Lead Utility Billing Specialist</v>
      </c>
      <c r="Q94" s="362" cm="1">
        <f t="array" aca="1" ref="Q94" ca="1">ROUND(IF($M94="Y",VLOOKUP($N94,INDIRECT($N$2),Q$5,0)*INDIRECT($M$3),VLOOKUP($N94,INDIRECT($N$2),Q$5,0)),IF(LEFT($E94,1)="N",3,0))</f>
        <v>33.738</v>
      </c>
      <c r="R94" s="362" cm="1">
        <f t="array" aca="1" ref="R94" ca="1">ROUND(IF($M94="Y",VLOOKUP($N94,INDIRECT($N$2),R$5,0)*INDIRECT($M$3),VLOOKUP($N94,INDIRECT($N$2),R$5,0)),IF(LEFT($E94,1)="N",3,0))</f>
        <v>35.423000000000002</v>
      </c>
      <c r="S94" s="362" cm="1">
        <f t="array" aca="1" ref="S94" ca="1">ROUND(IF($M94="Y",VLOOKUP($N94,INDIRECT($N$2),S$5,0)*INDIRECT($M$3),VLOOKUP($N94,INDIRECT($N$2),S$5,0)),IF(LEFT($E94,1)="N",3,0))</f>
        <v>37.195999999999998</v>
      </c>
      <c r="T94" s="362" cm="1">
        <f t="array" aca="1" ref="T94" ca="1">ROUND(IF($M94="Y",VLOOKUP($N94,INDIRECT($N$2),T$5,0)*INDIRECT($M$3),VLOOKUP($N94,INDIRECT($N$2),T$5,0)),IF(LEFT($E94,1)="N",3,0))</f>
        <v>39.055999999999997</v>
      </c>
      <c r="U94" s="362" cm="1">
        <f t="array" aca="1" ref="U94" ca="1">ROUND(IF($M94="Y",VLOOKUP($N94,INDIRECT($N$2),U$5,0)*INDIRECT($M$3),VLOOKUP($N94,INDIRECT($N$2),U$5,0)),IF(LEFT($E94,1)="N",3,0))</f>
        <v>41.008000000000003</v>
      </c>
      <c r="V94" s="419"/>
      <c r="W94" s="363" t="str">
        <f t="shared" si="68"/>
        <v>Y</v>
      </c>
      <c r="X94" s="313" t="str">
        <f t="shared" si="65"/>
        <v>53087C</v>
      </c>
      <c r="Y94" s="364" t="str">
        <f t="shared" si="67"/>
        <v>064</v>
      </c>
      <c r="Z94" s="313" t="str">
        <f t="shared" si="66"/>
        <v>Lead Utility Billing Specialist</v>
      </c>
      <c r="AA94" s="365">
        <f t="shared" ca="1" si="60"/>
        <v>33.738</v>
      </c>
      <c r="AB94" s="365">
        <f t="shared" ca="1" si="61"/>
        <v>35.423000000000002</v>
      </c>
      <c r="AC94" s="365">
        <f t="shared" ca="1" si="62"/>
        <v>37.195999999999998</v>
      </c>
      <c r="AD94" s="365">
        <f t="shared" ca="1" si="63"/>
        <v>39.055999999999997</v>
      </c>
      <c r="AE94" s="365">
        <f t="shared" ca="1" si="64"/>
        <v>41.008000000000003</v>
      </c>
    </row>
    <row r="95" spans="1:31">
      <c r="A95" s="357" t="s">
        <v>226</v>
      </c>
      <c r="B95" s="407" t="s">
        <v>227</v>
      </c>
      <c r="C95" s="357">
        <v>5</v>
      </c>
      <c r="D95" s="358" t="s">
        <v>163</v>
      </c>
      <c r="E95" s="357" t="s">
        <v>43</v>
      </c>
      <c r="F95" s="357">
        <v>253</v>
      </c>
      <c r="G95" s="360">
        <f t="shared" ca="1" si="53"/>
        <v>27.536000000000001</v>
      </c>
      <c r="H95" s="360">
        <f t="shared" ca="1" si="54"/>
        <v>28.911999999999999</v>
      </c>
      <c r="I95" s="360">
        <f t="shared" ca="1" si="55"/>
        <v>30.359000000000002</v>
      </c>
      <c r="J95" s="360">
        <f t="shared" ca="1" si="56"/>
        <v>31.878</v>
      </c>
      <c r="K95" s="360">
        <f t="shared" ca="1" si="57"/>
        <v>33.470999999999997</v>
      </c>
      <c r="L95" s="445"/>
      <c r="M95" s="293" t="s">
        <v>588</v>
      </c>
      <c r="N95" s="289" t="str">
        <f t="shared" si="58"/>
        <v>06080C</v>
      </c>
      <c r="O95" s="361" t="str">
        <f t="shared" si="69"/>
        <v>051</v>
      </c>
      <c r="P95" s="290" t="str">
        <f t="shared" si="59"/>
        <v xml:space="preserve">Legal Support Specialist </v>
      </c>
      <c r="Q95" s="362" cm="1">
        <f t="array" aca="1" ref="Q95" ca="1">ROUND(IF($M95="Y",VLOOKUP($N95,INDIRECT($N$2),Q$5,0)*INDIRECT($M$3),VLOOKUP($N95,INDIRECT($N$2),Q$5,0)),IF(LEFT($E95,1)="N",3,0))</f>
        <v>27.536000000000001</v>
      </c>
      <c r="R95" s="362" cm="1">
        <f t="array" aca="1" ref="R95" ca="1">ROUND(IF($M95="Y",VLOOKUP($N95,INDIRECT($N$2),R$5,0)*INDIRECT($M$3),VLOOKUP($N95,INDIRECT($N$2),R$5,0)),IF(LEFT($E95,1)="N",3,0))</f>
        <v>28.911999999999999</v>
      </c>
      <c r="S95" s="362" cm="1">
        <f t="array" aca="1" ref="S95" ca="1">ROUND(IF($M95="Y",VLOOKUP($N95,INDIRECT($N$2),S$5,0)*INDIRECT($M$3),VLOOKUP($N95,INDIRECT($N$2),S$5,0)),IF(LEFT($E95,1)="N",3,0))</f>
        <v>30.359000000000002</v>
      </c>
      <c r="T95" s="362" cm="1">
        <f t="array" aca="1" ref="T95" ca="1">ROUND(IF($M95="Y",VLOOKUP($N95,INDIRECT($N$2),T$5,0)*INDIRECT($M$3),VLOOKUP($N95,INDIRECT($N$2),T$5,0)),IF(LEFT($E95,1)="N",3,0))</f>
        <v>31.878</v>
      </c>
      <c r="U95" s="362" cm="1">
        <f t="array" aca="1" ref="U95" ca="1">ROUND(IF($M95="Y",VLOOKUP($N95,INDIRECT($N$2),U$5,0)*INDIRECT($M$3),VLOOKUP($N95,INDIRECT($N$2),U$5,0)),IF(LEFT($E95,1)="N",3,0))</f>
        <v>33.470999999999997</v>
      </c>
      <c r="V95" s="419"/>
      <c r="W95" s="363" t="str">
        <f t="shared" si="68"/>
        <v>Y</v>
      </c>
      <c r="X95" s="313" t="str">
        <f t="shared" si="65"/>
        <v>06080C</v>
      </c>
      <c r="Y95" s="364" t="str">
        <f t="shared" si="67"/>
        <v>051</v>
      </c>
      <c r="Z95" s="313" t="str">
        <f t="shared" si="66"/>
        <v xml:space="preserve">Legal Support Specialist </v>
      </c>
      <c r="AA95" s="365">
        <f t="shared" ca="1" si="60"/>
        <v>27.536000000000001</v>
      </c>
      <c r="AB95" s="365">
        <f t="shared" ca="1" si="61"/>
        <v>28.911999999999999</v>
      </c>
      <c r="AC95" s="365">
        <f t="shared" ca="1" si="62"/>
        <v>30.359000000000002</v>
      </c>
      <c r="AD95" s="365">
        <f t="shared" ca="1" si="63"/>
        <v>31.878</v>
      </c>
      <c r="AE95" s="365">
        <f t="shared" ca="1" si="64"/>
        <v>33.470999999999997</v>
      </c>
    </row>
    <row r="96" spans="1:31">
      <c r="A96" s="357" t="s">
        <v>504</v>
      </c>
      <c r="B96" s="407" t="s">
        <v>487</v>
      </c>
      <c r="C96" s="357">
        <v>8</v>
      </c>
      <c r="D96" s="358">
        <v>164</v>
      </c>
      <c r="E96" s="357" t="s">
        <v>21</v>
      </c>
      <c r="F96" s="357">
        <v>393</v>
      </c>
      <c r="G96" s="360">
        <f t="shared" ca="1" si="53"/>
        <v>83854</v>
      </c>
      <c r="H96" s="360">
        <f t="shared" ca="1" si="54"/>
        <v>88045</v>
      </c>
      <c r="I96" s="360">
        <f t="shared" ca="1" si="55"/>
        <v>92450</v>
      </c>
      <c r="J96" s="360">
        <f t="shared" ca="1" si="56"/>
        <v>97072</v>
      </c>
      <c r="K96" s="360">
        <f t="shared" ca="1" si="57"/>
        <v>101924</v>
      </c>
      <c r="L96" s="445"/>
      <c r="M96" s="293" t="s">
        <v>588</v>
      </c>
      <c r="N96" s="289" t="str">
        <f t="shared" si="58"/>
        <v>52947C</v>
      </c>
      <c r="O96" s="361">
        <f t="shared" si="69"/>
        <v>164</v>
      </c>
      <c r="P96" s="290" t="str">
        <f t="shared" si="59"/>
        <v>Legislative Clerk</v>
      </c>
      <c r="Q96" s="362" cm="1">
        <f t="array" aca="1" ref="Q96" ca="1">ROUND(IF($M96="Y",VLOOKUP($N96,INDIRECT($N$2),Q$5,0)*INDIRECT($M$3),VLOOKUP($N96,INDIRECT($N$2),Q$5,0)),IF(LEFT($E96,1)="N",3,0))</f>
        <v>83854</v>
      </c>
      <c r="R96" s="362" cm="1">
        <f t="array" aca="1" ref="R96" ca="1">ROUND(IF($M96="Y",VLOOKUP($N96,INDIRECT($N$2),R$5,0)*INDIRECT($M$3),VLOOKUP($N96,INDIRECT($N$2),R$5,0)),IF(LEFT($E96,1)="N",3,0))</f>
        <v>88045</v>
      </c>
      <c r="S96" s="362" cm="1">
        <f t="array" aca="1" ref="S96" ca="1">ROUND(IF($M96="Y",VLOOKUP($N96,INDIRECT($N$2),S$5,0)*INDIRECT($M$3),VLOOKUP($N96,INDIRECT($N$2),S$5,0)),IF(LEFT($E96,1)="N",3,0))</f>
        <v>92450</v>
      </c>
      <c r="T96" s="362" cm="1">
        <f t="array" aca="1" ref="T96" ca="1">ROUND(IF($M96="Y",VLOOKUP($N96,INDIRECT($N$2),T$5,0)*INDIRECT($M$3),VLOOKUP($N96,INDIRECT($N$2),T$5,0)),IF(LEFT($E96,1)="N",3,0))</f>
        <v>97072</v>
      </c>
      <c r="U96" s="362" cm="1">
        <f t="array" aca="1" ref="U96" ca="1">ROUND(IF($M96="Y",VLOOKUP($N96,INDIRECT($N$2),U$5,0)*INDIRECT($M$3),VLOOKUP($N96,INDIRECT($N$2),U$5,0)),IF(LEFT($E96,1)="N",3,0))</f>
        <v>101924</v>
      </c>
      <c r="V96" s="419"/>
      <c r="W96" s="363" t="str">
        <f t="shared" si="68"/>
        <v>Y</v>
      </c>
      <c r="X96" s="313" t="str">
        <f t="shared" si="65"/>
        <v>52947C</v>
      </c>
      <c r="Y96" s="364">
        <f t="shared" si="67"/>
        <v>164</v>
      </c>
      <c r="Z96" s="313" t="str">
        <f t="shared" si="66"/>
        <v>Legislative Clerk</v>
      </c>
      <c r="AA96" s="365">
        <f t="shared" ca="1" si="60"/>
        <v>40.314999999999998</v>
      </c>
      <c r="AB96" s="365">
        <f t="shared" ca="1" si="61"/>
        <v>42.33</v>
      </c>
      <c r="AC96" s="365">
        <f t="shared" ca="1" si="62"/>
        <v>44.448</v>
      </c>
      <c r="AD96" s="365">
        <f t="shared" ca="1" si="63"/>
        <v>46.669999999999995</v>
      </c>
      <c r="AE96" s="365">
        <f t="shared" ca="1" si="64"/>
        <v>49.001999999999995</v>
      </c>
    </row>
    <row r="97" spans="1:31">
      <c r="A97" s="368" t="s">
        <v>31</v>
      </c>
      <c r="B97" s="408" t="s">
        <v>32</v>
      </c>
      <c r="C97" s="368">
        <v>8</v>
      </c>
      <c r="D97" s="358" t="s">
        <v>24</v>
      </c>
      <c r="E97" s="368" t="s">
        <v>21</v>
      </c>
      <c r="F97" s="368">
        <v>383</v>
      </c>
      <c r="G97" s="360">
        <f t="shared" ca="1" si="53"/>
        <v>81254</v>
      </c>
      <c r="H97" s="360">
        <f t="shared" ca="1" si="54"/>
        <v>85317</v>
      </c>
      <c r="I97" s="360">
        <f t="shared" ca="1" si="55"/>
        <v>89582</v>
      </c>
      <c r="J97" s="360">
        <f t="shared" ca="1" si="56"/>
        <v>94063</v>
      </c>
      <c r="K97" s="360">
        <f t="shared" ca="1" si="57"/>
        <v>98763</v>
      </c>
      <c r="L97" s="445"/>
      <c r="M97" s="293" t="s">
        <v>588</v>
      </c>
      <c r="N97" s="289" t="str">
        <f t="shared" si="58"/>
        <v>06150C</v>
      </c>
      <c r="O97" s="361" t="str">
        <f t="shared" si="69"/>
        <v>097</v>
      </c>
      <c r="P97" s="290" t="str">
        <f t="shared" si="59"/>
        <v>Liability Investigator</v>
      </c>
      <c r="Q97" s="362" cm="1">
        <f t="array" aca="1" ref="Q97" ca="1">ROUND(IF($M97="Y",VLOOKUP($N97,INDIRECT($N$2),Q$5,0)*INDIRECT($M$3),VLOOKUP($N97,INDIRECT($N$2),Q$5,0)),IF(LEFT($E97,1)="N",3,0))</f>
        <v>81254</v>
      </c>
      <c r="R97" s="362" cm="1">
        <f t="array" aca="1" ref="R97" ca="1">ROUND(IF($M97="Y",VLOOKUP($N97,INDIRECT($N$2),R$5,0)*INDIRECT($M$3),VLOOKUP($N97,INDIRECT($N$2),R$5,0)),IF(LEFT($E97,1)="N",3,0))</f>
        <v>85317</v>
      </c>
      <c r="S97" s="362" cm="1">
        <f t="array" aca="1" ref="S97" ca="1">ROUND(IF($M97="Y",VLOOKUP($N97,INDIRECT($N$2),S$5,0)*INDIRECT($M$3),VLOOKUP($N97,INDIRECT($N$2),S$5,0)),IF(LEFT($E97,1)="N",3,0))</f>
        <v>89582</v>
      </c>
      <c r="T97" s="362" cm="1">
        <f t="array" aca="1" ref="T97" ca="1">ROUND(IF($M97="Y",VLOOKUP($N97,INDIRECT($N$2),T$5,0)*INDIRECT($M$3),VLOOKUP($N97,INDIRECT($N$2),T$5,0)),IF(LEFT($E97,1)="N",3,0))</f>
        <v>94063</v>
      </c>
      <c r="U97" s="362" cm="1">
        <f t="array" aca="1" ref="U97" ca="1">ROUND(IF($M97="Y",VLOOKUP($N97,INDIRECT($N$2),U$5,0)*INDIRECT($M$3),VLOOKUP($N97,INDIRECT($N$2),U$5,0)),IF(LEFT($E97,1)="N",3,0))</f>
        <v>98763</v>
      </c>
      <c r="V97" s="419"/>
      <c r="W97" s="363" t="str">
        <f t="shared" si="68"/>
        <v>Y</v>
      </c>
      <c r="X97" s="313" t="str">
        <f t="shared" si="65"/>
        <v>06150C</v>
      </c>
      <c r="Y97" s="364" t="str">
        <f t="shared" si="67"/>
        <v>097</v>
      </c>
      <c r="Z97" s="313" t="str">
        <f t="shared" si="66"/>
        <v>Liability Investigator</v>
      </c>
      <c r="AA97" s="365">
        <f t="shared" ca="1" si="60"/>
        <v>39.064999999999998</v>
      </c>
      <c r="AB97" s="365">
        <f t="shared" ca="1" si="61"/>
        <v>41.018000000000001</v>
      </c>
      <c r="AC97" s="365">
        <f t="shared" ca="1" si="62"/>
        <v>43.068999999999996</v>
      </c>
      <c r="AD97" s="365">
        <f t="shared" ca="1" si="63"/>
        <v>45.222999999999999</v>
      </c>
      <c r="AE97" s="365">
        <f t="shared" ca="1" si="64"/>
        <v>47.482999999999997</v>
      </c>
    </row>
    <row r="98" spans="1:31">
      <c r="A98" s="368" t="s">
        <v>33</v>
      </c>
      <c r="B98" s="408" t="s">
        <v>34</v>
      </c>
      <c r="C98" s="368">
        <v>10</v>
      </c>
      <c r="D98" s="358">
        <v>118</v>
      </c>
      <c r="E98" s="368" t="s">
        <v>21</v>
      </c>
      <c r="F98" s="368">
        <v>458</v>
      </c>
      <c r="G98" s="360">
        <f t="shared" ca="1" si="53"/>
        <v>95130</v>
      </c>
      <c r="H98" s="360">
        <f t="shared" ca="1" si="54"/>
        <v>99887</v>
      </c>
      <c r="I98" s="360">
        <f t="shared" ca="1" si="55"/>
        <v>104880</v>
      </c>
      <c r="J98" s="360">
        <f t="shared" ca="1" si="56"/>
        <v>110126</v>
      </c>
      <c r="K98" s="360">
        <f t="shared" ca="1" si="57"/>
        <v>115629</v>
      </c>
      <c r="L98" s="445"/>
      <c r="M98" s="293" t="s">
        <v>588</v>
      </c>
      <c r="N98" s="289" t="str">
        <f t="shared" si="58"/>
        <v>06738C</v>
      </c>
      <c r="O98" s="361">
        <f t="shared" si="69"/>
        <v>118</v>
      </c>
      <c r="P98" s="290" t="str">
        <f t="shared" si="59"/>
        <v>Manager Hazardous Material Inspections</v>
      </c>
      <c r="Q98" s="362" cm="1">
        <f t="array" aca="1" ref="Q98" ca="1">ROUND(IF($M98="Y",VLOOKUP($N98,INDIRECT($N$2),Q$5,0)*INDIRECT($M$3),VLOOKUP($N98,INDIRECT($N$2),Q$5,0)),IF(LEFT($E98,1)="N",3,0))</f>
        <v>95130</v>
      </c>
      <c r="R98" s="362" cm="1">
        <f t="array" aca="1" ref="R98" ca="1">ROUND(IF($M98="Y",VLOOKUP($N98,INDIRECT($N$2),R$5,0)*INDIRECT($M$3),VLOOKUP($N98,INDIRECT($N$2),R$5,0)),IF(LEFT($E98,1)="N",3,0))</f>
        <v>99887</v>
      </c>
      <c r="S98" s="362" cm="1">
        <f t="array" aca="1" ref="S98" ca="1">ROUND(IF($M98="Y",VLOOKUP($N98,INDIRECT($N$2),S$5,0)*INDIRECT($M$3),VLOOKUP($N98,INDIRECT($N$2),S$5,0)),IF(LEFT($E98,1)="N",3,0))</f>
        <v>104880</v>
      </c>
      <c r="T98" s="362" cm="1">
        <f t="array" aca="1" ref="T98" ca="1">ROUND(IF($M98="Y",VLOOKUP($N98,INDIRECT($N$2),T$5,0)*INDIRECT($M$3),VLOOKUP($N98,INDIRECT($N$2),T$5,0)),IF(LEFT($E98,1)="N",3,0))</f>
        <v>110126</v>
      </c>
      <c r="U98" s="362" cm="1">
        <f t="array" aca="1" ref="U98" ca="1">ROUND(IF($M98="Y",VLOOKUP($N98,INDIRECT($N$2),U$5,0)*INDIRECT($M$3),VLOOKUP($N98,INDIRECT($N$2),U$5,0)),IF(LEFT($E98,1)="N",3,0))</f>
        <v>115629</v>
      </c>
      <c r="V98" s="419"/>
      <c r="W98" s="363" t="str">
        <f t="shared" si="68"/>
        <v>Y</v>
      </c>
      <c r="X98" s="313" t="str">
        <f t="shared" si="65"/>
        <v>06738C</v>
      </c>
      <c r="Y98" s="364">
        <f t="shared" si="67"/>
        <v>118</v>
      </c>
      <c r="Z98" s="313" t="str">
        <f t="shared" si="66"/>
        <v>Manager Hazardous Material Inspections</v>
      </c>
      <c r="AA98" s="365">
        <f t="shared" ca="1" si="60"/>
        <v>45.735999999999997</v>
      </c>
      <c r="AB98" s="365">
        <f t="shared" ca="1" si="61"/>
        <v>48.022999999999996</v>
      </c>
      <c r="AC98" s="365">
        <f t="shared" ca="1" si="62"/>
        <v>50.423999999999999</v>
      </c>
      <c r="AD98" s="365">
        <f t="shared" ca="1" si="63"/>
        <v>52.945999999999998</v>
      </c>
      <c r="AE98" s="365">
        <f t="shared" ca="1" si="64"/>
        <v>55.591000000000001</v>
      </c>
    </row>
    <row r="99" spans="1:31">
      <c r="A99" s="357" t="s">
        <v>228</v>
      </c>
      <c r="B99" s="407" t="s">
        <v>229</v>
      </c>
      <c r="C99" s="357">
        <v>6</v>
      </c>
      <c r="D99" s="358">
        <v>143</v>
      </c>
      <c r="E99" s="357" t="s">
        <v>43</v>
      </c>
      <c r="F99" s="357">
        <v>310</v>
      </c>
      <c r="G99" s="360">
        <f t="shared" ca="1" si="53"/>
        <v>32.484000000000002</v>
      </c>
      <c r="H99" s="360">
        <f t="shared" ca="1" si="54"/>
        <v>34.11</v>
      </c>
      <c r="I99" s="360">
        <f t="shared" ca="1" si="55"/>
        <v>35.816000000000003</v>
      </c>
      <c r="J99" s="360">
        <f t="shared" ca="1" si="56"/>
        <v>37.606999999999999</v>
      </c>
      <c r="K99" s="360">
        <f t="shared" ca="1" si="57"/>
        <v>39.485999999999997</v>
      </c>
      <c r="L99" s="445"/>
      <c r="M99" s="293" t="s">
        <v>588</v>
      </c>
      <c r="N99" s="289" t="str">
        <f t="shared" si="58"/>
        <v>07050C</v>
      </c>
      <c r="O99" s="361">
        <f t="shared" si="69"/>
        <v>143</v>
      </c>
      <c r="P99" s="290" t="str">
        <f t="shared" si="59"/>
        <v>Mayors Office Associate</v>
      </c>
      <c r="Q99" s="362" cm="1">
        <f t="array" aca="1" ref="Q99" ca="1">ROUND(IF($M99="Y",VLOOKUP($N99,INDIRECT($N$2),Q$5,0)*INDIRECT($M$3),VLOOKUP($N99,INDIRECT($N$2),Q$5,0)),IF(LEFT($E99,1)="N",3,0))</f>
        <v>32.484000000000002</v>
      </c>
      <c r="R99" s="362" cm="1">
        <f t="array" aca="1" ref="R99" ca="1">ROUND(IF($M99="Y",VLOOKUP($N99,INDIRECT($N$2),R$5,0)*INDIRECT($M$3),VLOOKUP($N99,INDIRECT($N$2),R$5,0)),IF(LEFT($E99,1)="N",3,0))</f>
        <v>34.11</v>
      </c>
      <c r="S99" s="362" cm="1">
        <f t="array" aca="1" ref="S99" ca="1">ROUND(IF($M99="Y",VLOOKUP($N99,INDIRECT($N$2),S$5,0)*INDIRECT($M$3),VLOOKUP($N99,INDIRECT($N$2),S$5,0)),IF(LEFT($E99,1)="N",3,0))</f>
        <v>35.816000000000003</v>
      </c>
      <c r="T99" s="362" cm="1">
        <f t="array" aca="1" ref="T99" ca="1">ROUND(IF($M99="Y",VLOOKUP($N99,INDIRECT($N$2),T$5,0)*INDIRECT($M$3),VLOOKUP($N99,INDIRECT($N$2),T$5,0)),IF(LEFT($E99,1)="N",3,0))</f>
        <v>37.606999999999999</v>
      </c>
      <c r="U99" s="362" cm="1">
        <f t="array" aca="1" ref="U99" ca="1">ROUND(IF($M99="Y",VLOOKUP($N99,INDIRECT($N$2),U$5,0)*INDIRECT($M$3),VLOOKUP($N99,INDIRECT($N$2),U$5,0)),IF(LEFT($E99,1)="N",3,0))</f>
        <v>39.485999999999997</v>
      </c>
      <c r="V99" s="419"/>
      <c r="W99" s="363" t="str">
        <f t="shared" si="68"/>
        <v>Y</v>
      </c>
      <c r="X99" s="313" t="str">
        <f t="shared" si="65"/>
        <v>07050C</v>
      </c>
      <c r="Y99" s="364">
        <f t="shared" si="67"/>
        <v>143</v>
      </c>
      <c r="Z99" s="313" t="str">
        <f t="shared" si="66"/>
        <v>Mayors Office Associate</v>
      </c>
      <c r="AA99" s="365">
        <f t="shared" ca="1" si="60"/>
        <v>32.484000000000002</v>
      </c>
      <c r="AB99" s="365">
        <f t="shared" ca="1" si="61"/>
        <v>34.11</v>
      </c>
      <c r="AC99" s="365">
        <f t="shared" ca="1" si="62"/>
        <v>35.816000000000003</v>
      </c>
      <c r="AD99" s="365">
        <f t="shared" ca="1" si="63"/>
        <v>37.606999999999999</v>
      </c>
      <c r="AE99" s="365">
        <f t="shared" ca="1" si="64"/>
        <v>39.485999999999997</v>
      </c>
    </row>
    <row r="100" spans="1:31">
      <c r="A100" s="357" t="s">
        <v>230</v>
      </c>
      <c r="B100" s="407" t="s">
        <v>231</v>
      </c>
      <c r="C100" s="357">
        <v>6</v>
      </c>
      <c r="D100" s="358" t="s">
        <v>543</v>
      </c>
      <c r="E100" s="357" t="s">
        <v>43</v>
      </c>
      <c r="F100" s="357">
        <v>298</v>
      </c>
      <c r="G100" s="360">
        <f t="shared" ca="1" si="53"/>
        <v>31.248000000000001</v>
      </c>
      <c r="H100" s="360">
        <f t="shared" ca="1" si="54"/>
        <v>32.808</v>
      </c>
      <c r="I100" s="360">
        <f t="shared" ca="1" si="55"/>
        <v>34.448999999999998</v>
      </c>
      <c r="J100" s="360">
        <f t="shared" ca="1" si="56"/>
        <v>36.171999999999997</v>
      </c>
      <c r="K100" s="360">
        <f t="shared" ca="1" si="57"/>
        <v>37.979999999999997</v>
      </c>
      <c r="L100" s="445"/>
      <c r="M100" s="293" t="s">
        <v>588</v>
      </c>
      <c r="N100" s="289" t="str">
        <f t="shared" si="58"/>
        <v>07089C</v>
      </c>
      <c r="O100" s="361" t="str">
        <f t="shared" si="69"/>
        <v>161</v>
      </c>
      <c r="P100" s="290" t="str">
        <f t="shared" si="59"/>
        <v xml:space="preserve">Medical Assistant </v>
      </c>
      <c r="Q100" s="362" cm="1">
        <f t="array" aca="1" ref="Q100" ca="1">ROUND(IF($M100="Y",VLOOKUP($N100,INDIRECT($N$2),Q$5,0)*INDIRECT($M$3),VLOOKUP($N100,INDIRECT($N$2),Q$5,0)),IF(LEFT($E100,1)="N",3,0))</f>
        <v>31.248000000000001</v>
      </c>
      <c r="R100" s="362" cm="1">
        <f t="array" aca="1" ref="R100" ca="1">ROUND(IF($M100="Y",VLOOKUP($N100,INDIRECT($N$2),R$5,0)*INDIRECT($M$3),VLOOKUP($N100,INDIRECT($N$2),R$5,0)),IF(LEFT($E100,1)="N",3,0))</f>
        <v>32.808</v>
      </c>
      <c r="S100" s="362" cm="1">
        <f t="array" aca="1" ref="S100" ca="1">ROUND(IF($M100="Y",VLOOKUP($N100,INDIRECT($N$2),S$5,0)*INDIRECT($M$3),VLOOKUP($N100,INDIRECT($N$2),S$5,0)),IF(LEFT($E100,1)="N",3,0))</f>
        <v>34.448999999999998</v>
      </c>
      <c r="T100" s="362" cm="1">
        <f t="array" aca="1" ref="T100" ca="1">ROUND(IF($M100="Y",VLOOKUP($N100,INDIRECT($N$2),T$5,0)*INDIRECT($M$3),VLOOKUP($N100,INDIRECT($N$2),T$5,0)),IF(LEFT($E100,1)="N",3,0))</f>
        <v>36.171999999999997</v>
      </c>
      <c r="U100" s="362" cm="1">
        <f t="array" aca="1" ref="U100" ca="1">ROUND(IF($M100="Y",VLOOKUP($N100,INDIRECT($N$2),U$5,0)*INDIRECT($M$3),VLOOKUP($N100,INDIRECT($N$2),U$5,0)),IF(LEFT($E100,1)="N",3,0))</f>
        <v>37.979999999999997</v>
      </c>
      <c r="V100" s="419"/>
      <c r="W100" s="363" t="str">
        <f t="shared" si="68"/>
        <v>Y</v>
      </c>
      <c r="X100" s="313" t="str">
        <f t="shared" si="65"/>
        <v>07089C</v>
      </c>
      <c r="Y100" s="364" t="str">
        <f t="shared" si="67"/>
        <v>161</v>
      </c>
      <c r="Z100" s="313" t="str">
        <f t="shared" si="66"/>
        <v xml:space="preserve">Medical Assistant </v>
      </c>
      <c r="AA100" s="365">
        <f t="shared" ca="1" si="60"/>
        <v>31.248000000000001</v>
      </c>
      <c r="AB100" s="365">
        <f t="shared" ca="1" si="61"/>
        <v>32.808</v>
      </c>
      <c r="AC100" s="365">
        <f t="shared" ca="1" si="62"/>
        <v>34.448999999999998</v>
      </c>
      <c r="AD100" s="365">
        <f t="shared" ca="1" si="63"/>
        <v>36.171999999999997</v>
      </c>
      <c r="AE100" s="365">
        <f t="shared" ca="1" si="64"/>
        <v>37.979999999999997</v>
      </c>
    </row>
    <row r="101" spans="1:31">
      <c r="A101" s="357" t="s">
        <v>232</v>
      </c>
      <c r="B101" s="407" t="s">
        <v>233</v>
      </c>
      <c r="C101" s="357">
        <v>4</v>
      </c>
      <c r="D101" s="358">
        <v>211</v>
      </c>
      <c r="E101" s="357" t="s">
        <v>43</v>
      </c>
      <c r="F101" s="357">
        <v>210</v>
      </c>
      <c r="G101" s="360">
        <f t="shared" ref="G101:G134" ca="1" si="70">Q101</f>
        <v>24.456</v>
      </c>
      <c r="H101" s="360">
        <f t="shared" ref="H101:H134" ca="1" si="71">R101</f>
        <v>25.678999999999998</v>
      </c>
      <c r="I101" s="360">
        <f t="shared" ref="I101:I134" ca="1" si="72">S101</f>
        <v>26.962</v>
      </c>
      <c r="J101" s="360">
        <f t="shared" ref="J101:J134" ca="1" si="73">T101</f>
        <v>28.31</v>
      </c>
      <c r="K101" s="360">
        <f t="shared" ref="K101:K134" ca="1" si="74">U101</f>
        <v>29.725000000000001</v>
      </c>
      <c r="L101" s="445"/>
      <c r="M101" s="293" t="s">
        <v>588</v>
      </c>
      <c r="N101" s="289" t="str">
        <f t="shared" ref="N101:N134" si="75">A101</f>
        <v>07281C</v>
      </c>
      <c r="O101" s="361">
        <f t="shared" si="69"/>
        <v>211</v>
      </c>
      <c r="P101" s="290" t="str">
        <f t="shared" ref="P101:P134" si="76">B101</f>
        <v xml:space="preserve">Office Support Specialist I </v>
      </c>
      <c r="Q101" s="362" cm="1">
        <f t="array" aca="1" ref="Q101" ca="1">ROUND(IF($M101="Y",VLOOKUP($N101,INDIRECT($N$2),Q$5,0)*INDIRECT($M$3),VLOOKUP($N101,INDIRECT($N$2),Q$5,0)),IF(LEFT($E101,1)="N",3,0))</f>
        <v>24.456</v>
      </c>
      <c r="R101" s="362" cm="1">
        <f t="array" aca="1" ref="R101" ca="1">ROUND(IF($M101="Y",VLOOKUP($N101,INDIRECT($N$2),R$5,0)*INDIRECT($M$3),VLOOKUP($N101,INDIRECT($N$2),R$5,0)),IF(LEFT($E101,1)="N",3,0))</f>
        <v>25.678999999999998</v>
      </c>
      <c r="S101" s="362" cm="1">
        <f t="array" aca="1" ref="S101" ca="1">ROUND(IF($M101="Y",VLOOKUP($N101,INDIRECT($N$2),S$5,0)*INDIRECT($M$3),VLOOKUP($N101,INDIRECT($N$2),S$5,0)),IF(LEFT($E101,1)="N",3,0))</f>
        <v>26.962</v>
      </c>
      <c r="T101" s="362" cm="1">
        <f t="array" aca="1" ref="T101" ca="1">ROUND(IF($M101="Y",VLOOKUP($N101,INDIRECT($N$2),T$5,0)*INDIRECT($M$3),VLOOKUP($N101,INDIRECT($N$2),T$5,0)),IF(LEFT($E101,1)="N",3,0))</f>
        <v>28.31</v>
      </c>
      <c r="U101" s="362" cm="1">
        <f t="array" aca="1" ref="U101" ca="1">ROUND(IF($M101="Y",VLOOKUP($N101,INDIRECT($N$2),U$5,0)*INDIRECT($M$3),VLOOKUP($N101,INDIRECT($N$2),U$5,0)),IF(LEFT($E101,1)="N",3,0))</f>
        <v>29.725000000000001</v>
      </c>
      <c r="V101" s="419"/>
      <c r="W101" s="363" t="str">
        <f t="shared" si="68"/>
        <v>Y</v>
      </c>
      <c r="X101" s="313" t="str">
        <f t="shared" si="65"/>
        <v>07281C</v>
      </c>
      <c r="Y101" s="364">
        <f t="shared" si="67"/>
        <v>211</v>
      </c>
      <c r="Z101" s="313" t="str">
        <f t="shared" si="66"/>
        <v xml:space="preserve">Office Support Specialist I </v>
      </c>
      <c r="AA101" s="365">
        <f t="shared" ref="AA101:AA134" ca="1" si="77">IF(LEFT($E101,1)="N",Q101,ROUNDUP(Q101/2080,3))</f>
        <v>24.456</v>
      </c>
      <c r="AB101" s="365">
        <f t="shared" ref="AB101:AB134" ca="1" si="78">IF(LEFT($E101,1)="N",R101,ROUNDUP(R101/2080,3))</f>
        <v>25.678999999999998</v>
      </c>
      <c r="AC101" s="365">
        <f t="shared" ref="AC101:AC134" ca="1" si="79">IF(LEFT($E101,1)="N",S101,ROUNDUP(S101/2080,3))</f>
        <v>26.962</v>
      </c>
      <c r="AD101" s="365">
        <f t="shared" ref="AD101:AD134" ca="1" si="80">IF(LEFT($E101,1)="N",T101,ROUNDUP(T101/2080,3))</f>
        <v>28.31</v>
      </c>
      <c r="AE101" s="365">
        <f t="shared" ref="AE101:AE134" ca="1" si="81">IF(LEFT($E101,1)="N",U101,ROUNDUP(U101/2080,3))</f>
        <v>29.725000000000001</v>
      </c>
    </row>
    <row r="102" spans="1:31">
      <c r="A102" s="357" t="s">
        <v>234</v>
      </c>
      <c r="B102" s="407" t="s">
        <v>235</v>
      </c>
      <c r="C102" s="357">
        <v>5</v>
      </c>
      <c r="D102" s="358" t="s">
        <v>163</v>
      </c>
      <c r="E102" s="357" t="s">
        <v>43</v>
      </c>
      <c r="F102" s="357">
        <v>253</v>
      </c>
      <c r="G102" s="360">
        <f t="shared" ca="1" si="70"/>
        <v>27.536000000000001</v>
      </c>
      <c r="H102" s="360">
        <f t="shared" ca="1" si="71"/>
        <v>28.911999999999999</v>
      </c>
      <c r="I102" s="360">
        <f t="shared" ca="1" si="72"/>
        <v>30.359000000000002</v>
      </c>
      <c r="J102" s="360">
        <f t="shared" ca="1" si="73"/>
        <v>31.878</v>
      </c>
      <c r="K102" s="360">
        <f t="shared" ca="1" si="74"/>
        <v>33.470999999999997</v>
      </c>
      <c r="L102" s="445"/>
      <c r="M102" s="293" t="s">
        <v>588</v>
      </c>
      <c r="N102" s="289" t="str">
        <f t="shared" si="75"/>
        <v>07284C</v>
      </c>
      <c r="O102" s="361" t="str">
        <f t="shared" si="69"/>
        <v>051</v>
      </c>
      <c r="P102" s="290" t="str">
        <f t="shared" si="76"/>
        <v xml:space="preserve">Office Support Specialist II </v>
      </c>
      <c r="Q102" s="362" cm="1">
        <f t="array" aca="1" ref="Q102" ca="1">ROUND(IF($M102="Y",VLOOKUP($N102,INDIRECT($N$2),Q$5,0)*INDIRECT($M$3),VLOOKUP($N102,INDIRECT($N$2),Q$5,0)),IF(LEFT($E102,1)="N",3,0))</f>
        <v>27.536000000000001</v>
      </c>
      <c r="R102" s="362" cm="1">
        <f t="array" aca="1" ref="R102" ca="1">ROUND(IF($M102="Y",VLOOKUP($N102,INDIRECT($N$2),R$5,0)*INDIRECT($M$3),VLOOKUP($N102,INDIRECT($N$2),R$5,0)),IF(LEFT($E102,1)="N",3,0))</f>
        <v>28.911999999999999</v>
      </c>
      <c r="S102" s="362" cm="1">
        <f t="array" aca="1" ref="S102" ca="1">ROUND(IF($M102="Y",VLOOKUP($N102,INDIRECT($N$2),S$5,0)*INDIRECT($M$3),VLOOKUP($N102,INDIRECT($N$2),S$5,0)),IF(LEFT($E102,1)="N",3,0))</f>
        <v>30.359000000000002</v>
      </c>
      <c r="T102" s="362" cm="1">
        <f t="array" aca="1" ref="T102" ca="1">ROUND(IF($M102="Y",VLOOKUP($N102,INDIRECT($N$2),T$5,0)*INDIRECT($M$3),VLOOKUP($N102,INDIRECT($N$2),T$5,0)),IF(LEFT($E102,1)="N",3,0))</f>
        <v>31.878</v>
      </c>
      <c r="U102" s="362" cm="1">
        <f t="array" aca="1" ref="U102" ca="1">ROUND(IF($M102="Y",VLOOKUP($N102,INDIRECT($N$2),U$5,0)*INDIRECT($M$3),VLOOKUP($N102,INDIRECT($N$2),U$5,0)),IF(LEFT($E102,1)="N",3,0))</f>
        <v>33.470999999999997</v>
      </c>
      <c r="V102" s="419"/>
      <c r="W102" s="363" t="str">
        <f t="shared" si="68"/>
        <v>Y</v>
      </c>
      <c r="X102" s="313" t="str">
        <f t="shared" si="65"/>
        <v>07284C</v>
      </c>
      <c r="Y102" s="364" t="str">
        <f t="shared" si="67"/>
        <v>051</v>
      </c>
      <c r="Z102" s="313" t="str">
        <f t="shared" si="66"/>
        <v xml:space="preserve">Office Support Specialist II </v>
      </c>
      <c r="AA102" s="365">
        <f t="shared" ca="1" si="77"/>
        <v>27.536000000000001</v>
      </c>
      <c r="AB102" s="365">
        <f t="shared" ca="1" si="78"/>
        <v>28.911999999999999</v>
      </c>
      <c r="AC102" s="365">
        <f t="shared" ca="1" si="79"/>
        <v>30.359000000000002</v>
      </c>
      <c r="AD102" s="365">
        <f t="shared" ca="1" si="80"/>
        <v>31.878</v>
      </c>
      <c r="AE102" s="365">
        <f t="shared" ca="1" si="81"/>
        <v>33.470999999999997</v>
      </c>
    </row>
    <row r="103" spans="1:31">
      <c r="A103" s="357" t="s">
        <v>236</v>
      </c>
      <c r="B103" s="407" t="s">
        <v>237</v>
      </c>
      <c r="C103" s="357">
        <v>6</v>
      </c>
      <c r="D103" s="358" t="s">
        <v>105</v>
      </c>
      <c r="E103" s="357" t="s">
        <v>43</v>
      </c>
      <c r="F103" s="357">
        <v>280</v>
      </c>
      <c r="G103" s="360">
        <f t="shared" ca="1" si="70"/>
        <v>30.026</v>
      </c>
      <c r="H103" s="360">
        <f t="shared" ca="1" si="71"/>
        <v>31.53</v>
      </c>
      <c r="I103" s="360">
        <f t="shared" ca="1" si="72"/>
        <v>33.103000000000002</v>
      </c>
      <c r="J103" s="360">
        <f t="shared" ca="1" si="73"/>
        <v>34.762</v>
      </c>
      <c r="K103" s="360">
        <f t="shared" ca="1" si="74"/>
        <v>36.499000000000002</v>
      </c>
      <c r="L103" s="445"/>
      <c r="M103" s="293" t="s">
        <v>588</v>
      </c>
      <c r="N103" s="289" t="str">
        <f t="shared" si="75"/>
        <v>07285C</v>
      </c>
      <c r="O103" s="361" t="str">
        <f t="shared" si="69"/>
        <v>076</v>
      </c>
      <c r="P103" s="290" t="str">
        <f t="shared" si="76"/>
        <v xml:space="preserve">Office Support Specialist III </v>
      </c>
      <c r="Q103" s="362" cm="1">
        <f t="array" aca="1" ref="Q103" ca="1">ROUND(IF($M103="Y",VLOOKUP($N103,INDIRECT($N$2),Q$5,0)*INDIRECT($M$3),VLOOKUP($N103,INDIRECT($N$2),Q$5,0)),IF(LEFT($E103,1)="N",3,0))</f>
        <v>30.026</v>
      </c>
      <c r="R103" s="362" cm="1">
        <f t="array" aca="1" ref="R103" ca="1">ROUND(IF($M103="Y",VLOOKUP($N103,INDIRECT($N$2),R$5,0)*INDIRECT($M$3),VLOOKUP($N103,INDIRECT($N$2),R$5,0)),IF(LEFT($E103,1)="N",3,0))</f>
        <v>31.53</v>
      </c>
      <c r="S103" s="362" cm="1">
        <f t="array" aca="1" ref="S103" ca="1">ROUND(IF($M103="Y",VLOOKUP($N103,INDIRECT($N$2),S$5,0)*INDIRECT($M$3),VLOOKUP($N103,INDIRECT($N$2),S$5,0)),IF(LEFT($E103,1)="N",3,0))</f>
        <v>33.103000000000002</v>
      </c>
      <c r="T103" s="362" cm="1">
        <f t="array" aca="1" ref="T103" ca="1">ROUND(IF($M103="Y",VLOOKUP($N103,INDIRECT($N$2),T$5,0)*INDIRECT($M$3),VLOOKUP($N103,INDIRECT($N$2),T$5,0)),IF(LEFT($E103,1)="N",3,0))</f>
        <v>34.762</v>
      </c>
      <c r="U103" s="362" cm="1">
        <f t="array" aca="1" ref="U103" ca="1">ROUND(IF($M103="Y",VLOOKUP($N103,INDIRECT($N$2),U$5,0)*INDIRECT($M$3),VLOOKUP($N103,INDIRECT($N$2),U$5,0)),IF(LEFT($E103,1)="N",3,0))</f>
        <v>36.499000000000002</v>
      </c>
      <c r="V103" s="419"/>
      <c r="W103" s="363" t="str">
        <f t="shared" si="68"/>
        <v>Y</v>
      </c>
      <c r="X103" s="313" t="str">
        <f t="shared" si="65"/>
        <v>07285C</v>
      </c>
      <c r="Y103" s="364" t="str">
        <f t="shared" si="67"/>
        <v>076</v>
      </c>
      <c r="Z103" s="313" t="str">
        <f t="shared" si="66"/>
        <v xml:space="preserve">Office Support Specialist III </v>
      </c>
      <c r="AA103" s="365">
        <f t="shared" ca="1" si="77"/>
        <v>30.026</v>
      </c>
      <c r="AB103" s="365">
        <f t="shared" ca="1" si="78"/>
        <v>31.53</v>
      </c>
      <c r="AC103" s="365">
        <f t="shared" ca="1" si="79"/>
        <v>33.103000000000002</v>
      </c>
      <c r="AD103" s="365">
        <f t="shared" ca="1" si="80"/>
        <v>34.762</v>
      </c>
      <c r="AE103" s="365">
        <f t="shared" ca="1" si="81"/>
        <v>36.499000000000002</v>
      </c>
    </row>
    <row r="104" spans="1:31">
      <c r="A104" s="357" t="s">
        <v>469</v>
      </c>
      <c r="B104" s="407" t="s">
        <v>673</v>
      </c>
      <c r="C104" s="357">
        <v>6</v>
      </c>
      <c r="D104" s="358" t="s">
        <v>113</v>
      </c>
      <c r="E104" s="357" t="s">
        <v>43</v>
      </c>
      <c r="F104" s="357">
        <v>308</v>
      </c>
      <c r="G104" s="360">
        <f t="shared" ca="1" si="70"/>
        <v>32.484000000000002</v>
      </c>
      <c r="H104" s="360">
        <f t="shared" ca="1" si="71"/>
        <v>34.11</v>
      </c>
      <c r="I104" s="360">
        <f t="shared" ca="1" si="72"/>
        <v>35.816000000000003</v>
      </c>
      <c r="J104" s="360">
        <f t="shared" ca="1" si="73"/>
        <v>37.606999999999999</v>
      </c>
      <c r="K104" s="360">
        <f t="shared" ca="1" si="74"/>
        <v>39.485999999999997</v>
      </c>
      <c r="L104" s="445"/>
      <c r="M104" s="293" t="s">
        <v>588</v>
      </c>
      <c r="N104" s="289" t="str">
        <f t="shared" si="75"/>
        <v>06013C</v>
      </c>
      <c r="O104" s="361" t="str">
        <f t="shared" si="69"/>
        <v>140</v>
      </c>
      <c r="P104" s="290" t="str">
        <f t="shared" si="76"/>
        <v>Outreach &amp; Relocation Coordinator</v>
      </c>
      <c r="Q104" s="362" cm="1">
        <f t="array" aca="1" ref="Q104" ca="1">ROUND(IF($M104="Y",VLOOKUP($N104,INDIRECT($N$2),Q$5,0)*INDIRECT($M$3),VLOOKUP($N104,INDIRECT($N$2),Q$5,0)),IF(LEFT($E104,1)="N",3,0))</f>
        <v>32.484000000000002</v>
      </c>
      <c r="R104" s="362" cm="1">
        <f t="array" aca="1" ref="R104" ca="1">ROUND(IF($M104="Y",VLOOKUP($N104,INDIRECT($N$2),R$5,0)*INDIRECT($M$3),VLOOKUP($N104,INDIRECT($N$2),R$5,0)),IF(LEFT($E104,1)="N",3,0))</f>
        <v>34.11</v>
      </c>
      <c r="S104" s="362" cm="1">
        <f t="array" aca="1" ref="S104" ca="1">ROUND(IF($M104="Y",VLOOKUP($N104,INDIRECT($N$2),S$5,0)*INDIRECT($M$3),VLOOKUP($N104,INDIRECT($N$2),S$5,0)),IF(LEFT($E104,1)="N",3,0))</f>
        <v>35.816000000000003</v>
      </c>
      <c r="T104" s="362" cm="1">
        <f t="array" aca="1" ref="T104" ca="1">ROUND(IF($M104="Y",VLOOKUP($N104,INDIRECT($N$2),T$5,0)*INDIRECT($M$3),VLOOKUP($N104,INDIRECT($N$2),T$5,0)),IF(LEFT($E104,1)="N",3,0))</f>
        <v>37.606999999999999</v>
      </c>
      <c r="U104" s="362" cm="1">
        <f t="array" aca="1" ref="U104" ca="1">ROUND(IF($M104="Y",VLOOKUP($N104,INDIRECT($N$2),U$5,0)*INDIRECT($M$3),VLOOKUP($N104,INDIRECT($N$2),U$5,0)),IF(LEFT($E104,1)="N",3,0))</f>
        <v>39.485999999999997</v>
      </c>
      <c r="V104" s="419"/>
      <c r="W104" s="363" t="str">
        <f t="shared" si="68"/>
        <v>Y</v>
      </c>
      <c r="X104" s="313" t="str">
        <f t="shared" si="65"/>
        <v>06013C</v>
      </c>
      <c r="Y104" s="364" t="str">
        <f t="shared" si="67"/>
        <v>140</v>
      </c>
      <c r="Z104" s="313" t="str">
        <f t="shared" si="66"/>
        <v>Outreach &amp; Relocation Coordinator</v>
      </c>
      <c r="AA104" s="365">
        <f t="shared" ca="1" si="77"/>
        <v>32.484000000000002</v>
      </c>
      <c r="AB104" s="365">
        <f t="shared" ca="1" si="78"/>
        <v>34.11</v>
      </c>
      <c r="AC104" s="365">
        <f t="shared" ca="1" si="79"/>
        <v>35.816000000000003</v>
      </c>
      <c r="AD104" s="365">
        <f t="shared" ca="1" si="80"/>
        <v>37.606999999999999</v>
      </c>
      <c r="AE104" s="365">
        <f t="shared" ca="1" si="81"/>
        <v>39.485999999999997</v>
      </c>
    </row>
    <row r="105" spans="1:31">
      <c r="A105" s="357" t="s">
        <v>242</v>
      </c>
      <c r="B105" s="407" t="s">
        <v>243</v>
      </c>
      <c r="C105" s="357">
        <v>7</v>
      </c>
      <c r="D105" s="358" t="s">
        <v>121</v>
      </c>
      <c r="E105" s="357" t="s">
        <v>43</v>
      </c>
      <c r="F105" s="357">
        <v>323</v>
      </c>
      <c r="G105" s="360">
        <f t="shared" ca="1" si="70"/>
        <v>33.738</v>
      </c>
      <c r="H105" s="360">
        <f t="shared" ca="1" si="71"/>
        <v>35.423000000000002</v>
      </c>
      <c r="I105" s="360">
        <f t="shared" ca="1" si="72"/>
        <v>37.195999999999998</v>
      </c>
      <c r="J105" s="360">
        <f t="shared" ca="1" si="73"/>
        <v>39.055999999999997</v>
      </c>
      <c r="K105" s="360">
        <f t="shared" ca="1" si="74"/>
        <v>41.009</v>
      </c>
      <c r="L105" s="445"/>
      <c r="M105" s="293" t="s">
        <v>588</v>
      </c>
      <c r="N105" s="289" t="str">
        <f t="shared" si="75"/>
        <v>07644C</v>
      </c>
      <c r="O105" s="361" t="str">
        <f t="shared" si="69"/>
        <v>084</v>
      </c>
      <c r="P105" s="290" t="str">
        <f t="shared" si="76"/>
        <v>Payroll Technician</v>
      </c>
      <c r="Q105" s="362" cm="1">
        <f t="array" aca="1" ref="Q105" ca="1">ROUND(IF($M105="Y",VLOOKUP($N105,INDIRECT($N$2),Q$5,0)*INDIRECT($M$3),VLOOKUP($N105,INDIRECT($N$2),Q$5,0)),IF(LEFT($E105,1)="N",3,0))</f>
        <v>33.738</v>
      </c>
      <c r="R105" s="362" cm="1">
        <f t="array" aca="1" ref="R105" ca="1">ROUND(IF($M105="Y",VLOOKUP($N105,INDIRECT($N$2),R$5,0)*INDIRECT($M$3),VLOOKUP($N105,INDIRECT($N$2),R$5,0)),IF(LEFT($E105,1)="N",3,0))</f>
        <v>35.423000000000002</v>
      </c>
      <c r="S105" s="362" cm="1">
        <f t="array" aca="1" ref="S105" ca="1">ROUND(IF($M105="Y",VLOOKUP($N105,INDIRECT($N$2),S$5,0)*INDIRECT($M$3),VLOOKUP($N105,INDIRECT($N$2),S$5,0)),IF(LEFT($E105,1)="N",3,0))</f>
        <v>37.195999999999998</v>
      </c>
      <c r="T105" s="362" cm="1">
        <f t="array" aca="1" ref="T105" ca="1">ROUND(IF($M105="Y",VLOOKUP($N105,INDIRECT($N$2),T$5,0)*INDIRECT($M$3),VLOOKUP($N105,INDIRECT($N$2),T$5,0)),IF(LEFT($E105,1)="N",3,0))</f>
        <v>39.055999999999997</v>
      </c>
      <c r="U105" s="362" cm="1">
        <f t="array" aca="1" ref="U105" ca="1">ROUND(IF($M105="Y",VLOOKUP($N105,INDIRECT($N$2),U$5,0)*INDIRECT($M$3),VLOOKUP($N105,INDIRECT($N$2),U$5,0)),IF(LEFT($E105,1)="N",3,0))</f>
        <v>41.009</v>
      </c>
      <c r="V105" s="419"/>
      <c r="W105" s="363" t="str">
        <f t="shared" si="68"/>
        <v>Y</v>
      </c>
      <c r="X105" s="313" t="str">
        <f t="shared" si="65"/>
        <v>07644C</v>
      </c>
      <c r="Y105" s="364" t="str">
        <f t="shared" si="67"/>
        <v>084</v>
      </c>
      <c r="Z105" s="313" t="str">
        <f t="shared" si="66"/>
        <v>Payroll Technician</v>
      </c>
      <c r="AA105" s="365">
        <f t="shared" ca="1" si="77"/>
        <v>33.738</v>
      </c>
      <c r="AB105" s="365">
        <f t="shared" ca="1" si="78"/>
        <v>35.423000000000002</v>
      </c>
      <c r="AC105" s="365">
        <f t="shared" ca="1" si="79"/>
        <v>37.195999999999998</v>
      </c>
      <c r="AD105" s="365">
        <f t="shared" ca="1" si="80"/>
        <v>39.055999999999997</v>
      </c>
      <c r="AE105" s="365">
        <f t="shared" ca="1" si="81"/>
        <v>41.009</v>
      </c>
    </row>
    <row r="106" spans="1:31">
      <c r="A106" s="357" t="s">
        <v>244</v>
      </c>
      <c r="B106" s="407" t="s">
        <v>246</v>
      </c>
      <c r="C106" s="357">
        <v>9</v>
      </c>
      <c r="D106" s="358" t="s">
        <v>245</v>
      </c>
      <c r="E106" s="357" t="s">
        <v>43</v>
      </c>
      <c r="F106" s="357">
        <v>413</v>
      </c>
      <c r="G106" s="360">
        <f t="shared" ca="1" si="70"/>
        <v>41.164000000000001</v>
      </c>
      <c r="H106" s="360">
        <f t="shared" ca="1" si="71"/>
        <v>43.222000000000001</v>
      </c>
      <c r="I106" s="360">
        <f t="shared" ca="1" si="72"/>
        <v>45.384999999999998</v>
      </c>
      <c r="J106" s="360">
        <f t="shared" ca="1" si="73"/>
        <v>47.655000000000001</v>
      </c>
      <c r="K106" s="360">
        <f t="shared" ca="1" si="74"/>
        <v>50.034999999999997</v>
      </c>
      <c r="L106" s="445"/>
      <c r="M106" s="293" t="s">
        <v>588</v>
      </c>
      <c r="N106" s="289" t="str">
        <f t="shared" si="75"/>
        <v>07825C</v>
      </c>
      <c r="O106" s="361" t="str">
        <f t="shared" si="69"/>
        <v>103</v>
      </c>
      <c r="P106" s="290" t="str">
        <f t="shared" si="76"/>
        <v xml:space="preserve">Plan Examiner I  </v>
      </c>
      <c r="Q106" s="362" cm="1">
        <f t="array" aca="1" ref="Q106" ca="1">ROUND(IF($M106="Y",VLOOKUP($N106,INDIRECT($N$2),Q$5,0)*INDIRECT($M$3),VLOOKUP($N106,INDIRECT($N$2),Q$5,0)),IF(LEFT($E106,1)="N",3,0))</f>
        <v>41.164000000000001</v>
      </c>
      <c r="R106" s="362" cm="1">
        <f t="array" aca="1" ref="R106" ca="1">ROUND(IF($M106="Y",VLOOKUP($N106,INDIRECT($N$2),R$5,0)*INDIRECT($M$3),VLOOKUP($N106,INDIRECT($N$2),R$5,0)),IF(LEFT($E106,1)="N",3,0))</f>
        <v>43.222000000000001</v>
      </c>
      <c r="S106" s="362" cm="1">
        <f t="array" aca="1" ref="S106" ca="1">ROUND(IF($M106="Y",VLOOKUP($N106,INDIRECT($N$2),S$5,0)*INDIRECT($M$3),VLOOKUP($N106,INDIRECT($N$2),S$5,0)),IF(LEFT($E106,1)="N",3,0))</f>
        <v>45.384999999999998</v>
      </c>
      <c r="T106" s="362" cm="1">
        <f t="array" aca="1" ref="T106" ca="1">ROUND(IF($M106="Y",VLOOKUP($N106,INDIRECT($N$2),T$5,0)*INDIRECT($M$3),VLOOKUP($N106,INDIRECT($N$2),T$5,0)),IF(LEFT($E106,1)="N",3,0))</f>
        <v>47.655000000000001</v>
      </c>
      <c r="U106" s="362" cm="1">
        <f t="array" aca="1" ref="U106" ca="1">ROUND(IF($M106="Y",VLOOKUP($N106,INDIRECT($N$2),U$5,0)*INDIRECT($M$3),VLOOKUP($N106,INDIRECT($N$2),U$5,0)),IF(LEFT($E106,1)="N",3,0))</f>
        <v>50.034999999999997</v>
      </c>
      <c r="V106" s="419"/>
      <c r="W106" s="363" t="str">
        <f t="shared" si="68"/>
        <v>Y</v>
      </c>
      <c r="X106" s="313" t="str">
        <f t="shared" si="65"/>
        <v>07825C</v>
      </c>
      <c r="Y106" s="364" t="str">
        <f t="shared" si="67"/>
        <v>103</v>
      </c>
      <c r="Z106" s="313" t="str">
        <f t="shared" si="66"/>
        <v xml:space="preserve">Plan Examiner I  </v>
      </c>
      <c r="AA106" s="365">
        <f t="shared" ca="1" si="77"/>
        <v>41.164000000000001</v>
      </c>
      <c r="AB106" s="365">
        <f t="shared" ca="1" si="78"/>
        <v>43.222000000000001</v>
      </c>
      <c r="AC106" s="365">
        <f t="shared" ca="1" si="79"/>
        <v>45.384999999999998</v>
      </c>
      <c r="AD106" s="365">
        <f t="shared" ca="1" si="80"/>
        <v>47.655000000000001</v>
      </c>
      <c r="AE106" s="365">
        <f t="shared" ca="1" si="81"/>
        <v>50.034999999999997</v>
      </c>
    </row>
    <row r="107" spans="1:31">
      <c r="A107" s="357" t="s">
        <v>704</v>
      </c>
      <c r="B107" s="407" t="s">
        <v>831</v>
      </c>
      <c r="C107" s="357">
        <v>6</v>
      </c>
      <c r="D107" s="358" t="s">
        <v>705</v>
      </c>
      <c r="E107" s="357" t="s">
        <v>43</v>
      </c>
      <c r="F107" s="357">
        <v>300</v>
      </c>
      <c r="G107" s="360">
        <f ca="1">Q107</f>
        <v>31.794</v>
      </c>
      <c r="H107" s="360">
        <f ca="1">R107</f>
        <v>33.378999999999998</v>
      </c>
      <c r="I107" s="360">
        <f ca="1">S107</f>
        <v>35.051000000000002</v>
      </c>
      <c r="J107" s="360">
        <f ca="1">T107</f>
        <v>36.802</v>
      </c>
      <c r="K107" s="360">
        <f ca="1">U107</f>
        <v>38.643000000000001</v>
      </c>
      <c r="L107" s="445"/>
      <c r="M107" s="293" t="s">
        <v>588</v>
      </c>
      <c r="N107" s="289" t="str">
        <f>A107</f>
        <v>59471C</v>
      </c>
      <c r="O107" s="361" t="str">
        <f>D107</f>
        <v>210</v>
      </c>
      <c r="P107" s="290" t="str">
        <f>B107</f>
        <v>Police Background Specialist</v>
      </c>
      <c r="Q107" s="362" cm="1">
        <f t="array" aca="1" ref="Q107" ca="1">ROUND(IF($M107="Y",VLOOKUP($N107,INDIRECT($N$2),Q$5,0)*INDIRECT($M$3),VLOOKUP($N107,INDIRECT($N$2),Q$5,0)),IF(LEFT($E107,1)="N",3,0))</f>
        <v>31.794</v>
      </c>
      <c r="R107" s="362" cm="1">
        <f t="array" aca="1" ref="R107" ca="1">ROUND(IF($M107="Y",VLOOKUP($N107,INDIRECT($N$2),R$5,0)*INDIRECT($M$3),VLOOKUP($N107,INDIRECT($N$2),R$5,0)),IF(LEFT($E107,1)="N",3,0))</f>
        <v>33.378999999999998</v>
      </c>
      <c r="S107" s="362" cm="1">
        <f t="array" aca="1" ref="S107" ca="1">ROUND(IF($M107="Y",VLOOKUP($N107,INDIRECT($N$2),S$5,0)*INDIRECT($M$3),VLOOKUP($N107,INDIRECT($N$2),S$5,0)),IF(LEFT($E107,1)="N",3,0))</f>
        <v>35.051000000000002</v>
      </c>
      <c r="T107" s="362" cm="1">
        <f t="array" aca="1" ref="T107" ca="1">ROUND(IF($M107="Y",VLOOKUP($N107,INDIRECT($N$2),T$5,0)*INDIRECT($M$3),VLOOKUP($N107,INDIRECT($N$2),T$5,0)),IF(LEFT($E107,1)="N",3,0))</f>
        <v>36.802</v>
      </c>
      <c r="U107" s="362" cm="1">
        <f t="array" aca="1" ref="U107" ca="1">ROUND(IF($M107="Y",VLOOKUP($N107,INDIRECT($N$2),U$5,0)*INDIRECT($M$3),VLOOKUP($N107,INDIRECT($N$2),U$5,0)),IF(LEFT($E107,1)="N",3,0))</f>
        <v>38.643000000000001</v>
      </c>
      <c r="V107" s="419"/>
      <c r="W107" s="363" t="str">
        <f>M107</f>
        <v>Y</v>
      </c>
      <c r="X107" s="313" t="str">
        <f>N107</f>
        <v>59471C</v>
      </c>
      <c r="Y107" s="364" t="str">
        <f>O107</f>
        <v>210</v>
      </c>
      <c r="Z107" s="313" t="str">
        <f>P107</f>
        <v>Police Background Specialist</v>
      </c>
      <c r="AA107" s="365">
        <f ca="1">IF(LEFT($E107,1)="N",Q107,ROUNDUP(Q107/2080,3))</f>
        <v>31.794</v>
      </c>
      <c r="AB107" s="365">
        <f ca="1">IF(LEFT($E107,1)="N",R107,ROUNDUP(R107/2080,3))</f>
        <v>33.378999999999998</v>
      </c>
      <c r="AC107" s="365">
        <f ca="1">IF(LEFT($E107,1)="N",S107,ROUNDUP(S107/2080,3))</f>
        <v>35.051000000000002</v>
      </c>
      <c r="AD107" s="365">
        <f ca="1">IF(LEFT($E107,1)="N",T107,ROUNDUP(T107/2080,3))</f>
        <v>36.802</v>
      </c>
      <c r="AE107" s="365">
        <f ca="1">IF(LEFT($E107,1)="N",U107,ROUNDUP(U107/2080,3))</f>
        <v>38.643000000000001</v>
      </c>
    </row>
    <row r="108" spans="1:31">
      <c r="A108" s="357" t="s">
        <v>552</v>
      </c>
      <c r="B108" s="407" t="s">
        <v>798</v>
      </c>
      <c r="C108" s="357">
        <v>7</v>
      </c>
      <c r="D108" s="358">
        <v>155</v>
      </c>
      <c r="E108" s="357" t="s">
        <v>43</v>
      </c>
      <c r="F108" s="357">
        <v>338</v>
      </c>
      <c r="G108" s="360">
        <f t="shared" ca="1" si="70"/>
        <v>34.942999999999998</v>
      </c>
      <c r="H108" s="360">
        <f t="shared" ca="1" si="71"/>
        <v>36.692</v>
      </c>
      <c r="I108" s="360">
        <f t="shared" ca="1" si="72"/>
        <v>38.526000000000003</v>
      </c>
      <c r="J108" s="360">
        <f t="shared" ca="1" si="73"/>
        <v>40.451999999999998</v>
      </c>
      <c r="K108" s="360">
        <f t="shared" ca="1" si="74"/>
        <v>42.476999999999997</v>
      </c>
      <c r="L108" s="445"/>
      <c r="M108" s="293" t="s">
        <v>588</v>
      </c>
      <c r="N108" s="289" t="str">
        <f t="shared" si="75"/>
        <v>59412C</v>
      </c>
      <c r="O108" s="361">
        <f t="shared" si="69"/>
        <v>155</v>
      </c>
      <c r="P108" s="290" t="str">
        <f t="shared" si="76"/>
        <v>Police Body Worn Cameras Specialist</v>
      </c>
      <c r="Q108" s="362" cm="1">
        <f t="array" aca="1" ref="Q108" ca="1">ROUND(IF($M108="Y",VLOOKUP($N108,INDIRECT($N$2),Q$5,0)*INDIRECT($M$3),VLOOKUP($N108,INDIRECT($N$2),Q$5,0)),IF(LEFT($E108,1)="N",3,0))</f>
        <v>34.942999999999998</v>
      </c>
      <c r="R108" s="362" cm="1">
        <f t="array" aca="1" ref="R108" ca="1">ROUND(IF($M108="Y",VLOOKUP($N108,INDIRECT($N$2),R$5,0)*INDIRECT($M$3),VLOOKUP($N108,INDIRECT($N$2),R$5,0)),IF(LEFT($E108,1)="N",3,0))</f>
        <v>36.692</v>
      </c>
      <c r="S108" s="362" cm="1">
        <f t="array" aca="1" ref="S108" ca="1">ROUND(IF($M108="Y",VLOOKUP($N108,INDIRECT($N$2),S$5,0)*INDIRECT($M$3),VLOOKUP($N108,INDIRECT($N$2),S$5,0)),IF(LEFT($E108,1)="N",3,0))</f>
        <v>38.526000000000003</v>
      </c>
      <c r="T108" s="362" cm="1">
        <f t="array" aca="1" ref="T108" ca="1">ROUND(IF($M108="Y",VLOOKUP($N108,INDIRECT($N$2),T$5,0)*INDIRECT($M$3),VLOOKUP($N108,INDIRECT($N$2),T$5,0)),IF(LEFT($E108,1)="N",3,0))</f>
        <v>40.451999999999998</v>
      </c>
      <c r="U108" s="362" cm="1">
        <f t="array" aca="1" ref="U108" ca="1">ROUND(IF($M108="Y",VLOOKUP($N108,INDIRECT($N$2),U$5,0)*INDIRECT($M$3),VLOOKUP($N108,INDIRECT($N$2),U$5,0)),IF(LEFT($E108,1)="N",3,0))</f>
        <v>42.476999999999997</v>
      </c>
      <c r="V108" s="419"/>
      <c r="W108" s="363" t="str">
        <f t="shared" si="68"/>
        <v>Y</v>
      </c>
      <c r="X108" s="313" t="str">
        <f t="shared" ref="X108:X139" si="82">N108</f>
        <v>59412C</v>
      </c>
      <c r="Y108" s="364">
        <f t="shared" si="67"/>
        <v>155</v>
      </c>
      <c r="Z108" s="313" t="str">
        <f t="shared" ref="Z108:Z139" si="83">P108</f>
        <v>Police Body Worn Cameras Specialist</v>
      </c>
      <c r="AA108" s="365">
        <f t="shared" ca="1" si="77"/>
        <v>34.942999999999998</v>
      </c>
      <c r="AB108" s="365">
        <f t="shared" ca="1" si="78"/>
        <v>36.692</v>
      </c>
      <c r="AC108" s="365">
        <f t="shared" ca="1" si="79"/>
        <v>38.526000000000003</v>
      </c>
      <c r="AD108" s="365">
        <f t="shared" ca="1" si="80"/>
        <v>40.451999999999998</v>
      </c>
      <c r="AE108" s="365">
        <f t="shared" ca="1" si="81"/>
        <v>42.476999999999997</v>
      </c>
    </row>
    <row r="109" spans="1:31">
      <c r="A109" s="357" t="s">
        <v>249</v>
      </c>
      <c r="B109" s="407" t="s">
        <v>251</v>
      </c>
      <c r="C109" s="357">
        <v>5</v>
      </c>
      <c r="D109" s="358" t="s">
        <v>771</v>
      </c>
      <c r="E109" s="357" t="s">
        <v>43</v>
      </c>
      <c r="F109" s="357">
        <v>268</v>
      </c>
      <c r="G109" s="360">
        <f t="shared" ca="1" si="70"/>
        <v>33.53</v>
      </c>
      <c r="H109" s="360">
        <f t="shared" ca="1" si="71"/>
        <v>0</v>
      </c>
      <c r="I109" s="360">
        <f t="shared" ca="1" si="72"/>
        <v>0</v>
      </c>
      <c r="J109" s="360">
        <f t="shared" ca="1" si="73"/>
        <v>0</v>
      </c>
      <c r="K109" s="360">
        <f t="shared" ca="1" si="74"/>
        <v>0</v>
      </c>
      <c r="L109" s="445"/>
      <c r="M109" s="293" t="s">
        <v>588</v>
      </c>
      <c r="N109" s="289" t="str">
        <f t="shared" si="75"/>
        <v>08080C</v>
      </c>
      <c r="O109" s="361" t="str">
        <f t="shared" si="69"/>
        <v>135</v>
      </c>
      <c r="P109" s="290" t="str">
        <f t="shared" si="76"/>
        <v xml:space="preserve">Police Cadet </v>
      </c>
      <c r="Q109" s="362" cm="1">
        <f t="array" aca="1" ref="Q109" ca="1">ROUND(IF($M109="Y",VLOOKUP($N109,INDIRECT($N$2),Q$5,0)*INDIRECT($M$3),VLOOKUP($N109,INDIRECT($N$2),Q$5,0)),IF(LEFT($E109,1)="N",3,0))</f>
        <v>33.53</v>
      </c>
      <c r="R109" s="362" cm="1">
        <f t="array" aca="1" ref="R109" ca="1">ROUND(IF($M109="Y",VLOOKUP($N109,INDIRECT($N$2),R$5,0)*INDIRECT($M$3),VLOOKUP($N109,INDIRECT($N$2),R$5,0)),IF(LEFT($E109,1)="N",3,0))</f>
        <v>0</v>
      </c>
      <c r="S109" s="362" cm="1">
        <f t="array" aca="1" ref="S109" ca="1">ROUND(IF($M109="Y",VLOOKUP($N109,INDIRECT($N$2),S$5,0)*INDIRECT($M$3),VLOOKUP($N109,INDIRECT($N$2),S$5,0)),IF(LEFT($E109,1)="N",3,0))</f>
        <v>0</v>
      </c>
      <c r="T109" s="362" cm="1">
        <f t="array" aca="1" ref="T109" ca="1">ROUND(IF($M109="Y",VLOOKUP($N109,INDIRECT($N$2),T$5,0)*INDIRECT($M$3),VLOOKUP($N109,INDIRECT($N$2),T$5,0)),IF(LEFT($E109,1)="N",3,0))</f>
        <v>0</v>
      </c>
      <c r="U109" s="362" cm="1">
        <f t="array" aca="1" ref="U109" ca="1">ROUND(IF($M109="Y",VLOOKUP($N109,INDIRECT($N$2),U$5,0)*INDIRECT($M$3),VLOOKUP($N109,INDIRECT($N$2),U$5,0)),IF(LEFT($E109,1)="N",3,0))</f>
        <v>0</v>
      </c>
      <c r="V109" s="419"/>
      <c r="W109" s="363" t="str">
        <f t="shared" si="68"/>
        <v>Y</v>
      </c>
      <c r="X109" s="313" t="str">
        <f t="shared" si="82"/>
        <v>08080C</v>
      </c>
      <c r="Y109" s="364" t="str">
        <f t="shared" ref="Y109:Y139" si="84">O109</f>
        <v>135</v>
      </c>
      <c r="Z109" s="313" t="str">
        <f t="shared" si="83"/>
        <v xml:space="preserve">Police Cadet </v>
      </c>
      <c r="AA109" s="365">
        <f t="shared" ca="1" si="77"/>
        <v>33.53</v>
      </c>
      <c r="AB109" s="365">
        <f t="shared" ca="1" si="78"/>
        <v>0</v>
      </c>
      <c r="AC109" s="365">
        <f t="shared" ca="1" si="79"/>
        <v>0</v>
      </c>
      <c r="AD109" s="365">
        <f t="shared" ca="1" si="80"/>
        <v>0</v>
      </c>
      <c r="AE109" s="365">
        <f t="shared" ca="1" si="81"/>
        <v>0</v>
      </c>
    </row>
    <row r="110" spans="1:31">
      <c r="A110" s="357" t="s">
        <v>572</v>
      </c>
      <c r="B110" s="407" t="s">
        <v>799</v>
      </c>
      <c r="C110" s="357">
        <v>6</v>
      </c>
      <c r="D110" s="358" t="s">
        <v>292</v>
      </c>
      <c r="E110" s="357" t="s">
        <v>43</v>
      </c>
      <c r="F110" s="357">
        <v>275</v>
      </c>
      <c r="G110" s="360">
        <f t="shared" ca="1" si="70"/>
        <v>30.026</v>
      </c>
      <c r="H110" s="360">
        <f t="shared" ca="1" si="71"/>
        <v>31.53</v>
      </c>
      <c r="I110" s="360">
        <f t="shared" ca="1" si="72"/>
        <v>33.103000000000002</v>
      </c>
      <c r="J110" s="360">
        <f t="shared" ca="1" si="73"/>
        <v>34.762</v>
      </c>
      <c r="K110" s="360">
        <f t="shared" ca="1" si="74"/>
        <v>36.499000000000002</v>
      </c>
      <c r="L110" s="445"/>
      <c r="M110" s="293" t="s">
        <v>588</v>
      </c>
      <c r="N110" s="289" t="str">
        <f t="shared" si="75"/>
        <v>53011C</v>
      </c>
      <c r="O110" s="361" t="str">
        <f t="shared" si="69"/>
        <v>054</v>
      </c>
      <c r="P110" s="290" t="str">
        <f t="shared" si="76"/>
        <v>Police Field Technology Specialist</v>
      </c>
      <c r="Q110" s="362" cm="1">
        <f t="array" aca="1" ref="Q110" ca="1">ROUND(IF($M110="Y",VLOOKUP($N110,INDIRECT($N$2),Q$5,0)*INDIRECT($M$3),VLOOKUP($N110,INDIRECT($N$2),Q$5,0)),IF(LEFT($E110,1)="N",3,0))</f>
        <v>30.026</v>
      </c>
      <c r="R110" s="362" cm="1">
        <f t="array" aca="1" ref="R110" ca="1">ROUND(IF($M110="Y",VLOOKUP($N110,INDIRECT($N$2),R$5,0)*INDIRECT($M$3),VLOOKUP($N110,INDIRECT($N$2),R$5,0)),IF(LEFT($E110,1)="N",3,0))</f>
        <v>31.53</v>
      </c>
      <c r="S110" s="362" cm="1">
        <f t="array" aca="1" ref="S110" ca="1">ROUND(IF($M110="Y",VLOOKUP($N110,INDIRECT($N$2),S$5,0)*INDIRECT($M$3),VLOOKUP($N110,INDIRECT($N$2),S$5,0)),IF(LEFT($E110,1)="N",3,0))</f>
        <v>33.103000000000002</v>
      </c>
      <c r="T110" s="362" cm="1">
        <f t="array" aca="1" ref="T110" ca="1">ROUND(IF($M110="Y",VLOOKUP($N110,INDIRECT($N$2),T$5,0)*INDIRECT($M$3),VLOOKUP($N110,INDIRECT($N$2),T$5,0)),IF(LEFT($E110,1)="N",3,0))</f>
        <v>34.762</v>
      </c>
      <c r="U110" s="362" cm="1">
        <f t="array" aca="1" ref="U110" ca="1">ROUND(IF($M110="Y",VLOOKUP($N110,INDIRECT($N$2),U$5,0)*INDIRECT($M$3),VLOOKUP($N110,INDIRECT($N$2),U$5,0)),IF(LEFT($E110,1)="N",3,0))</f>
        <v>36.499000000000002</v>
      </c>
      <c r="V110" s="419"/>
      <c r="W110" s="363" t="str">
        <f t="shared" si="68"/>
        <v>Y</v>
      </c>
      <c r="X110" s="313" t="str">
        <f t="shared" si="82"/>
        <v>53011C</v>
      </c>
      <c r="Y110" s="364" t="str">
        <f t="shared" si="84"/>
        <v>054</v>
      </c>
      <c r="Z110" s="313" t="str">
        <f t="shared" si="83"/>
        <v>Police Field Technology Specialist</v>
      </c>
      <c r="AA110" s="365">
        <f t="shared" ca="1" si="77"/>
        <v>30.026</v>
      </c>
      <c r="AB110" s="365">
        <f t="shared" ca="1" si="78"/>
        <v>31.53</v>
      </c>
      <c r="AC110" s="365">
        <f t="shared" ca="1" si="79"/>
        <v>33.103000000000002</v>
      </c>
      <c r="AD110" s="365">
        <f t="shared" ca="1" si="80"/>
        <v>34.762</v>
      </c>
      <c r="AE110" s="365">
        <f t="shared" ca="1" si="81"/>
        <v>36.499000000000002</v>
      </c>
    </row>
    <row r="111" spans="1:31">
      <c r="A111" s="357" t="s">
        <v>458</v>
      </c>
      <c r="B111" s="407" t="s">
        <v>398</v>
      </c>
      <c r="C111" s="357">
        <v>7</v>
      </c>
      <c r="D111" s="358" t="s">
        <v>66</v>
      </c>
      <c r="E111" s="357" t="s">
        <v>43</v>
      </c>
      <c r="F111" s="357">
        <v>320</v>
      </c>
      <c r="G111" s="360">
        <f t="shared" ca="1" si="70"/>
        <v>33.738</v>
      </c>
      <c r="H111" s="360">
        <f t="shared" ca="1" si="71"/>
        <v>35.423000000000002</v>
      </c>
      <c r="I111" s="360">
        <f t="shared" ca="1" si="72"/>
        <v>37.195999999999998</v>
      </c>
      <c r="J111" s="360">
        <f t="shared" ca="1" si="73"/>
        <v>39.055999999999997</v>
      </c>
      <c r="K111" s="360">
        <f t="shared" ca="1" si="74"/>
        <v>41.008000000000003</v>
      </c>
      <c r="L111" s="445"/>
      <c r="M111" s="293" t="s">
        <v>588</v>
      </c>
      <c r="N111" s="289" t="str">
        <f t="shared" si="75"/>
        <v>08143C</v>
      </c>
      <c r="O111" s="361" t="str">
        <f t="shared" si="69"/>
        <v>064</v>
      </c>
      <c r="P111" s="290" t="str">
        <f t="shared" si="76"/>
        <v>Police Internal Affairs Support Specialist</v>
      </c>
      <c r="Q111" s="362" cm="1">
        <f t="array" aca="1" ref="Q111" ca="1">ROUND(IF($M111="Y",VLOOKUP($N111,INDIRECT($N$2),Q$5,0)*INDIRECT($M$3),VLOOKUP($N111,INDIRECT($N$2),Q$5,0)),IF(LEFT($E111,1)="N",3,0))</f>
        <v>33.738</v>
      </c>
      <c r="R111" s="362" cm="1">
        <f t="array" aca="1" ref="R111" ca="1">ROUND(IF($M111="Y",VLOOKUP($N111,INDIRECT($N$2),R$5,0)*INDIRECT($M$3),VLOOKUP($N111,INDIRECT($N$2),R$5,0)),IF(LEFT($E111,1)="N",3,0))</f>
        <v>35.423000000000002</v>
      </c>
      <c r="S111" s="362" cm="1">
        <f t="array" aca="1" ref="S111" ca="1">ROUND(IF($M111="Y",VLOOKUP($N111,INDIRECT($N$2),S$5,0)*INDIRECT($M$3),VLOOKUP($N111,INDIRECT($N$2),S$5,0)),IF(LEFT($E111,1)="N",3,0))</f>
        <v>37.195999999999998</v>
      </c>
      <c r="T111" s="362" cm="1">
        <f t="array" aca="1" ref="T111" ca="1">ROUND(IF($M111="Y",VLOOKUP($N111,INDIRECT($N$2),T$5,0)*INDIRECT($M$3),VLOOKUP($N111,INDIRECT($N$2),T$5,0)),IF(LEFT($E111,1)="N",3,0))</f>
        <v>39.055999999999997</v>
      </c>
      <c r="U111" s="362" cm="1">
        <f t="array" aca="1" ref="U111" ca="1">ROUND(IF($M111="Y",VLOOKUP($N111,INDIRECT($N$2),U$5,0)*INDIRECT($M$3),VLOOKUP($N111,INDIRECT($N$2),U$5,0)),IF(LEFT($E111,1)="N",3,0))</f>
        <v>41.008000000000003</v>
      </c>
      <c r="V111" s="419"/>
      <c r="W111" s="363" t="str">
        <f t="shared" si="68"/>
        <v>Y</v>
      </c>
      <c r="X111" s="313" t="str">
        <f t="shared" si="82"/>
        <v>08143C</v>
      </c>
      <c r="Y111" s="364" t="str">
        <f t="shared" si="84"/>
        <v>064</v>
      </c>
      <c r="Z111" s="313" t="str">
        <f t="shared" si="83"/>
        <v>Police Internal Affairs Support Specialist</v>
      </c>
      <c r="AA111" s="365">
        <f t="shared" ca="1" si="77"/>
        <v>33.738</v>
      </c>
      <c r="AB111" s="365">
        <f t="shared" ca="1" si="78"/>
        <v>35.423000000000002</v>
      </c>
      <c r="AC111" s="365">
        <f t="shared" ca="1" si="79"/>
        <v>37.195999999999998</v>
      </c>
      <c r="AD111" s="365">
        <f t="shared" ca="1" si="80"/>
        <v>39.055999999999997</v>
      </c>
      <c r="AE111" s="365">
        <f t="shared" ca="1" si="81"/>
        <v>41.008000000000003</v>
      </c>
    </row>
    <row r="112" spans="1:31">
      <c r="A112" s="357" t="s">
        <v>523</v>
      </c>
      <c r="B112" s="407" t="s">
        <v>800</v>
      </c>
      <c r="C112" s="357">
        <v>6</v>
      </c>
      <c r="D112" s="358" t="s">
        <v>656</v>
      </c>
      <c r="E112" s="357" t="s">
        <v>43</v>
      </c>
      <c r="F112" s="357">
        <v>293</v>
      </c>
      <c r="G112" s="360">
        <f t="shared" ca="1" si="70"/>
        <v>31.248000000000001</v>
      </c>
      <c r="H112" s="360">
        <f t="shared" ca="1" si="71"/>
        <v>32.808</v>
      </c>
      <c r="I112" s="360">
        <f t="shared" ca="1" si="72"/>
        <v>34.448999999999998</v>
      </c>
      <c r="J112" s="360">
        <f t="shared" ca="1" si="73"/>
        <v>36.173000000000002</v>
      </c>
      <c r="K112" s="360">
        <f t="shared" ca="1" si="74"/>
        <v>37.979999999999997</v>
      </c>
      <c r="L112" s="445"/>
      <c r="M112" s="293" t="s">
        <v>588</v>
      </c>
      <c r="N112" s="289" t="str">
        <f t="shared" si="75"/>
        <v>52988C</v>
      </c>
      <c r="O112" s="361" t="str">
        <f t="shared" si="69"/>
        <v>132</v>
      </c>
      <c r="P112" s="290" t="str">
        <f t="shared" si="76"/>
        <v>Police Kit Coordinator</v>
      </c>
      <c r="Q112" s="362" cm="1">
        <f t="array" aca="1" ref="Q112" ca="1">ROUND(IF($M112="Y",VLOOKUP($N112,INDIRECT($N$2),Q$5,0)*INDIRECT($M$3),VLOOKUP($N112,INDIRECT($N$2),Q$5,0)),IF(LEFT($E112,1)="N",3,0))</f>
        <v>31.248000000000001</v>
      </c>
      <c r="R112" s="362" cm="1">
        <f t="array" aca="1" ref="R112" ca="1">ROUND(IF($M112="Y",VLOOKUP($N112,INDIRECT($N$2),R$5,0)*INDIRECT($M$3),VLOOKUP($N112,INDIRECT($N$2),R$5,0)),IF(LEFT($E112,1)="N",3,0))</f>
        <v>32.808</v>
      </c>
      <c r="S112" s="362" cm="1">
        <f t="array" aca="1" ref="S112" ca="1">ROUND(IF($M112="Y",VLOOKUP($N112,INDIRECT($N$2),S$5,0)*INDIRECT($M$3),VLOOKUP($N112,INDIRECT($N$2),S$5,0)),IF(LEFT($E112,1)="N",3,0))</f>
        <v>34.448999999999998</v>
      </c>
      <c r="T112" s="362" cm="1">
        <f t="array" aca="1" ref="T112" ca="1">ROUND(IF($M112="Y",VLOOKUP($N112,INDIRECT($N$2),T$5,0)*INDIRECT($M$3),VLOOKUP($N112,INDIRECT($N$2),T$5,0)),IF(LEFT($E112,1)="N",3,0))</f>
        <v>36.173000000000002</v>
      </c>
      <c r="U112" s="362" cm="1">
        <f t="array" aca="1" ref="U112" ca="1">ROUND(IF($M112="Y",VLOOKUP($N112,INDIRECT($N$2),U$5,0)*INDIRECT($M$3),VLOOKUP($N112,INDIRECT($N$2),U$5,0)),IF(LEFT($E112,1)="N",3,0))</f>
        <v>37.979999999999997</v>
      </c>
      <c r="V112" s="419"/>
      <c r="W112" s="363" t="str">
        <f t="shared" si="68"/>
        <v>Y</v>
      </c>
      <c r="X112" s="313" t="str">
        <f t="shared" si="82"/>
        <v>52988C</v>
      </c>
      <c r="Y112" s="364" t="str">
        <f t="shared" si="84"/>
        <v>132</v>
      </c>
      <c r="Z112" s="313" t="str">
        <f t="shared" si="83"/>
        <v>Police Kit Coordinator</v>
      </c>
      <c r="AA112" s="365">
        <f t="shared" ca="1" si="77"/>
        <v>31.248000000000001</v>
      </c>
      <c r="AB112" s="365">
        <f t="shared" ca="1" si="78"/>
        <v>32.808</v>
      </c>
      <c r="AC112" s="365">
        <f t="shared" ca="1" si="79"/>
        <v>34.448999999999998</v>
      </c>
      <c r="AD112" s="365">
        <f t="shared" ca="1" si="80"/>
        <v>36.173000000000002</v>
      </c>
      <c r="AE112" s="365">
        <f t="shared" ca="1" si="81"/>
        <v>37.979999999999997</v>
      </c>
    </row>
    <row r="113" spans="1:31">
      <c r="A113" s="357" t="s">
        <v>708</v>
      </c>
      <c r="B113" s="407" t="s">
        <v>709</v>
      </c>
      <c r="C113" s="357">
        <v>6</v>
      </c>
      <c r="D113" s="358" t="s">
        <v>105</v>
      </c>
      <c r="E113" s="357" t="s">
        <v>43</v>
      </c>
      <c r="F113" s="357">
        <v>283</v>
      </c>
      <c r="G113" s="360">
        <f t="shared" ca="1" si="70"/>
        <v>30.026</v>
      </c>
      <c r="H113" s="360">
        <f t="shared" ca="1" si="71"/>
        <v>31.53</v>
      </c>
      <c r="I113" s="360">
        <f t="shared" ca="1" si="72"/>
        <v>33.103000000000002</v>
      </c>
      <c r="J113" s="360">
        <f t="shared" ca="1" si="73"/>
        <v>34.762</v>
      </c>
      <c r="K113" s="360">
        <f t="shared" ca="1" si="74"/>
        <v>36.499000000000002</v>
      </c>
      <c r="L113" s="445"/>
      <c r="M113" s="293" t="s">
        <v>588</v>
      </c>
      <c r="N113" s="289" t="str">
        <f t="shared" si="75"/>
        <v>59474C</v>
      </c>
      <c r="O113" s="361" t="str">
        <f t="shared" si="69"/>
        <v>076</v>
      </c>
      <c r="P113" s="290" t="str">
        <f t="shared" si="76"/>
        <v>Police Records Technician</v>
      </c>
      <c r="Q113" s="362" cm="1">
        <f t="array" aca="1" ref="Q113" ca="1">ROUND(IF($M113="Y",VLOOKUP($N113,INDIRECT($N$2),Q$5,0)*INDIRECT($M$3),VLOOKUP($N113,INDIRECT($N$2),Q$5,0)),IF(LEFT($E113,1)="N",3,0))</f>
        <v>30.026</v>
      </c>
      <c r="R113" s="362" cm="1">
        <f t="array" aca="1" ref="R113" ca="1">ROUND(IF($M113="Y",VLOOKUP($N113,INDIRECT($N$2),R$5,0)*INDIRECT($M$3),VLOOKUP($N113,INDIRECT($N$2),R$5,0)),IF(LEFT($E113,1)="N",3,0))</f>
        <v>31.53</v>
      </c>
      <c r="S113" s="362" cm="1">
        <f t="array" aca="1" ref="S113" ca="1">ROUND(IF($M113="Y",VLOOKUP($N113,INDIRECT($N$2),S$5,0)*INDIRECT($M$3),VLOOKUP($N113,INDIRECT($N$2),S$5,0)),IF(LEFT($E113,1)="N",3,0))</f>
        <v>33.103000000000002</v>
      </c>
      <c r="T113" s="362" cm="1">
        <f t="array" aca="1" ref="T113" ca="1">ROUND(IF($M113="Y",VLOOKUP($N113,INDIRECT($N$2),T$5,0)*INDIRECT($M$3),VLOOKUP($N113,INDIRECT($N$2),T$5,0)),IF(LEFT($E113,1)="N",3,0))</f>
        <v>34.762</v>
      </c>
      <c r="U113" s="362" cm="1">
        <f t="array" aca="1" ref="U113" ca="1">ROUND(IF($M113="Y",VLOOKUP($N113,INDIRECT($N$2),U$5,0)*INDIRECT($M$3),VLOOKUP($N113,INDIRECT($N$2),U$5,0)),IF(LEFT($E113,1)="N",3,0))</f>
        <v>36.499000000000002</v>
      </c>
      <c r="V113" s="419"/>
      <c r="W113" s="363" t="str">
        <f t="shared" ref="W113:W147" si="85">M113</f>
        <v>Y</v>
      </c>
      <c r="X113" s="313" t="str">
        <f t="shared" si="82"/>
        <v>59474C</v>
      </c>
      <c r="Y113" s="364" t="str">
        <f t="shared" si="84"/>
        <v>076</v>
      </c>
      <c r="Z113" s="313" t="str">
        <f t="shared" si="83"/>
        <v>Police Records Technician</v>
      </c>
      <c r="AA113" s="365">
        <f t="shared" ca="1" si="77"/>
        <v>30.026</v>
      </c>
      <c r="AB113" s="365">
        <f t="shared" ca="1" si="78"/>
        <v>31.53</v>
      </c>
      <c r="AC113" s="365">
        <f t="shared" ca="1" si="79"/>
        <v>33.103000000000002</v>
      </c>
      <c r="AD113" s="365">
        <f t="shared" ca="1" si="80"/>
        <v>34.762</v>
      </c>
      <c r="AE113" s="365">
        <f t="shared" ca="1" si="81"/>
        <v>36.499000000000002</v>
      </c>
    </row>
    <row r="114" spans="1:31">
      <c r="A114" s="357" t="s">
        <v>561</v>
      </c>
      <c r="B114" s="407" t="s">
        <v>560</v>
      </c>
      <c r="C114" s="357">
        <v>7</v>
      </c>
      <c r="D114" s="358" t="s">
        <v>562</v>
      </c>
      <c r="E114" s="357" t="s">
        <v>43</v>
      </c>
      <c r="F114" s="357">
        <v>350</v>
      </c>
      <c r="G114" s="360">
        <f t="shared" ca="1" si="70"/>
        <v>36.218000000000004</v>
      </c>
      <c r="H114" s="360">
        <f t="shared" ca="1" si="71"/>
        <v>38.026000000000003</v>
      </c>
      <c r="I114" s="360">
        <f t="shared" ca="1" si="72"/>
        <v>39.927999999999997</v>
      </c>
      <c r="J114" s="360">
        <f t="shared" ca="1" si="73"/>
        <v>41.923999999999999</v>
      </c>
      <c r="K114" s="360">
        <f t="shared" ca="1" si="74"/>
        <v>44.021000000000001</v>
      </c>
      <c r="L114" s="445"/>
      <c r="M114" s="293" t="s">
        <v>588</v>
      </c>
      <c r="N114" s="289" t="str">
        <f t="shared" si="75"/>
        <v>53007C</v>
      </c>
      <c r="O114" s="361" t="str">
        <f t="shared" si="69"/>
        <v>125</v>
      </c>
      <c r="P114" s="290" t="str">
        <f t="shared" si="76"/>
        <v>Police Support Specialist</v>
      </c>
      <c r="Q114" s="362" cm="1">
        <f t="array" aca="1" ref="Q114" ca="1">ROUND(IF($M114="Y",VLOOKUP($N114,INDIRECT($N$2),Q$5,0)*INDIRECT($M$3),VLOOKUP($N114,INDIRECT($N$2),Q$5,0)),IF(LEFT($E114,1)="N",3,0))</f>
        <v>36.218000000000004</v>
      </c>
      <c r="R114" s="362" cm="1">
        <f t="array" aca="1" ref="R114" ca="1">ROUND(IF($M114="Y",VLOOKUP($N114,INDIRECT($N$2),R$5,0)*INDIRECT($M$3),VLOOKUP($N114,INDIRECT($N$2),R$5,0)),IF(LEFT($E114,1)="N",3,0))</f>
        <v>38.026000000000003</v>
      </c>
      <c r="S114" s="362" cm="1">
        <f t="array" aca="1" ref="S114" ca="1">ROUND(IF($M114="Y",VLOOKUP($N114,INDIRECT($N$2),S$5,0)*INDIRECT($M$3),VLOOKUP($N114,INDIRECT($N$2),S$5,0)),IF(LEFT($E114,1)="N",3,0))</f>
        <v>39.927999999999997</v>
      </c>
      <c r="T114" s="362" cm="1">
        <f t="array" aca="1" ref="T114" ca="1">ROUND(IF($M114="Y",VLOOKUP($N114,INDIRECT($N$2),T$5,0)*INDIRECT($M$3),VLOOKUP($N114,INDIRECT($N$2),T$5,0)),IF(LEFT($E114,1)="N",3,0))</f>
        <v>41.923999999999999</v>
      </c>
      <c r="U114" s="362" cm="1">
        <f t="array" aca="1" ref="U114" ca="1">ROUND(IF($M114="Y",VLOOKUP($N114,INDIRECT($N$2),U$5,0)*INDIRECT($M$3),VLOOKUP($N114,INDIRECT($N$2),U$5,0)),IF(LEFT($E114,1)="N",3,0))</f>
        <v>44.021000000000001</v>
      </c>
      <c r="V114" s="419"/>
      <c r="W114" s="363" t="str">
        <f t="shared" si="85"/>
        <v>Y</v>
      </c>
      <c r="X114" s="313" t="str">
        <f t="shared" si="82"/>
        <v>53007C</v>
      </c>
      <c r="Y114" s="364" t="str">
        <f t="shared" si="84"/>
        <v>125</v>
      </c>
      <c r="Z114" s="313" t="str">
        <f t="shared" si="83"/>
        <v>Police Support Specialist</v>
      </c>
      <c r="AA114" s="365">
        <f t="shared" ca="1" si="77"/>
        <v>36.218000000000004</v>
      </c>
      <c r="AB114" s="365">
        <f t="shared" ca="1" si="78"/>
        <v>38.026000000000003</v>
      </c>
      <c r="AC114" s="365">
        <f t="shared" ca="1" si="79"/>
        <v>39.927999999999997</v>
      </c>
      <c r="AD114" s="365">
        <f t="shared" ca="1" si="80"/>
        <v>41.923999999999999</v>
      </c>
      <c r="AE114" s="365">
        <f t="shared" ca="1" si="81"/>
        <v>44.021000000000001</v>
      </c>
    </row>
    <row r="115" spans="1:31">
      <c r="A115" s="357" t="s">
        <v>254</v>
      </c>
      <c r="B115" s="407" t="s">
        <v>255</v>
      </c>
      <c r="C115" s="357">
        <v>5</v>
      </c>
      <c r="D115" s="358" t="s">
        <v>76</v>
      </c>
      <c r="E115" s="357" t="s">
        <v>43</v>
      </c>
      <c r="F115" s="357">
        <v>268</v>
      </c>
      <c r="G115" s="360">
        <f t="shared" ca="1" si="70"/>
        <v>28.8</v>
      </c>
      <c r="H115" s="360">
        <f t="shared" ca="1" si="71"/>
        <v>30.242000000000001</v>
      </c>
      <c r="I115" s="360">
        <f t="shared" ca="1" si="72"/>
        <v>31.751999999999999</v>
      </c>
      <c r="J115" s="360">
        <f t="shared" ca="1" si="73"/>
        <v>33.340000000000003</v>
      </c>
      <c r="K115" s="360">
        <f t="shared" ca="1" si="74"/>
        <v>35.008000000000003</v>
      </c>
      <c r="L115" s="445"/>
      <c r="M115" s="293" t="s">
        <v>588</v>
      </c>
      <c r="N115" s="289" t="str">
        <f t="shared" si="75"/>
        <v>08241C</v>
      </c>
      <c r="O115" s="361" t="str">
        <f t="shared" si="69"/>
        <v>060</v>
      </c>
      <c r="P115" s="290" t="str">
        <f t="shared" si="76"/>
        <v xml:space="preserve">Police Support Technician I </v>
      </c>
      <c r="Q115" s="362" cm="1">
        <f t="array" aca="1" ref="Q115" ca="1">ROUND(IF($M115="Y",VLOOKUP($N115,INDIRECT($N$2),Q$5,0)*INDIRECT($M$3),VLOOKUP($N115,INDIRECT($N$2),Q$5,0)),IF(LEFT($E115,1)="N",3,0))</f>
        <v>28.8</v>
      </c>
      <c r="R115" s="362" cm="1">
        <f t="array" aca="1" ref="R115" ca="1">ROUND(IF($M115="Y",VLOOKUP($N115,INDIRECT($N$2),R$5,0)*INDIRECT($M$3),VLOOKUP($N115,INDIRECT($N$2),R$5,0)),IF(LEFT($E115,1)="N",3,0))</f>
        <v>30.242000000000001</v>
      </c>
      <c r="S115" s="362" cm="1">
        <f t="array" aca="1" ref="S115" ca="1">ROUND(IF($M115="Y",VLOOKUP($N115,INDIRECT($N$2),S$5,0)*INDIRECT($M$3),VLOOKUP($N115,INDIRECT($N$2),S$5,0)),IF(LEFT($E115,1)="N",3,0))</f>
        <v>31.751999999999999</v>
      </c>
      <c r="T115" s="362" cm="1">
        <f t="array" aca="1" ref="T115" ca="1">ROUND(IF($M115="Y",VLOOKUP($N115,INDIRECT($N$2),T$5,0)*INDIRECT($M$3),VLOOKUP($N115,INDIRECT($N$2),T$5,0)),IF(LEFT($E115,1)="N",3,0))</f>
        <v>33.340000000000003</v>
      </c>
      <c r="U115" s="362" cm="1">
        <f t="array" aca="1" ref="U115" ca="1">ROUND(IF($M115="Y",VLOOKUP($N115,INDIRECT($N$2),U$5,0)*INDIRECT($M$3),VLOOKUP($N115,INDIRECT($N$2),U$5,0)),IF(LEFT($E115,1)="N",3,0))</f>
        <v>35.008000000000003</v>
      </c>
      <c r="V115" s="419"/>
      <c r="W115" s="363" t="str">
        <f t="shared" si="85"/>
        <v>Y</v>
      </c>
      <c r="X115" s="313" t="str">
        <f t="shared" si="82"/>
        <v>08241C</v>
      </c>
      <c r="Y115" s="364" t="str">
        <f t="shared" si="84"/>
        <v>060</v>
      </c>
      <c r="Z115" s="313" t="str">
        <f t="shared" si="83"/>
        <v xml:space="preserve">Police Support Technician I </v>
      </c>
      <c r="AA115" s="365">
        <f t="shared" ca="1" si="77"/>
        <v>28.8</v>
      </c>
      <c r="AB115" s="365">
        <f t="shared" ca="1" si="78"/>
        <v>30.242000000000001</v>
      </c>
      <c r="AC115" s="365">
        <f t="shared" ca="1" si="79"/>
        <v>31.751999999999999</v>
      </c>
      <c r="AD115" s="365">
        <f t="shared" ca="1" si="80"/>
        <v>33.340000000000003</v>
      </c>
      <c r="AE115" s="365">
        <f t="shared" ca="1" si="81"/>
        <v>35.008000000000003</v>
      </c>
    </row>
    <row r="116" spans="1:31">
      <c r="A116" s="357" t="s">
        <v>256</v>
      </c>
      <c r="B116" s="407" t="s">
        <v>257</v>
      </c>
      <c r="C116" s="357">
        <v>6</v>
      </c>
      <c r="D116" s="358">
        <v>140</v>
      </c>
      <c r="E116" s="357" t="s">
        <v>43</v>
      </c>
      <c r="F116" s="357">
        <v>308</v>
      </c>
      <c r="G116" s="360">
        <f t="shared" ca="1" si="70"/>
        <v>32.484000000000002</v>
      </c>
      <c r="H116" s="360">
        <f t="shared" ca="1" si="71"/>
        <v>34.11</v>
      </c>
      <c r="I116" s="360">
        <f t="shared" ca="1" si="72"/>
        <v>35.816000000000003</v>
      </c>
      <c r="J116" s="360">
        <f t="shared" ca="1" si="73"/>
        <v>37.606999999999999</v>
      </c>
      <c r="K116" s="360">
        <f t="shared" ca="1" si="74"/>
        <v>39.485999999999997</v>
      </c>
      <c r="L116" s="445"/>
      <c r="M116" s="293" t="s">
        <v>588</v>
      </c>
      <c r="N116" s="289" t="str">
        <f t="shared" si="75"/>
        <v>08240C</v>
      </c>
      <c r="O116" s="361">
        <f t="shared" si="69"/>
        <v>140</v>
      </c>
      <c r="P116" s="290" t="str">
        <f t="shared" si="76"/>
        <v xml:space="preserve">Police Support Technician II </v>
      </c>
      <c r="Q116" s="362" cm="1">
        <f t="array" aca="1" ref="Q116" ca="1">ROUND(IF($M116="Y",VLOOKUP($N116,INDIRECT($N$2),Q$5,0)*INDIRECT($M$3),VLOOKUP($N116,INDIRECT($N$2),Q$5,0)),IF(LEFT($E116,1)="N",3,0))</f>
        <v>32.484000000000002</v>
      </c>
      <c r="R116" s="362" cm="1">
        <f t="array" aca="1" ref="R116" ca="1">ROUND(IF($M116="Y",VLOOKUP($N116,INDIRECT($N$2),R$5,0)*INDIRECT($M$3),VLOOKUP($N116,INDIRECT($N$2),R$5,0)),IF(LEFT($E116,1)="N",3,0))</f>
        <v>34.11</v>
      </c>
      <c r="S116" s="362" cm="1">
        <f t="array" aca="1" ref="S116" ca="1">ROUND(IF($M116="Y",VLOOKUP($N116,INDIRECT($N$2),S$5,0)*INDIRECT($M$3),VLOOKUP($N116,INDIRECT($N$2),S$5,0)),IF(LEFT($E116,1)="N",3,0))</f>
        <v>35.816000000000003</v>
      </c>
      <c r="T116" s="362" cm="1">
        <f t="array" aca="1" ref="T116" ca="1">ROUND(IF($M116="Y",VLOOKUP($N116,INDIRECT($N$2),T$5,0)*INDIRECT($M$3),VLOOKUP($N116,INDIRECT($N$2),T$5,0)),IF(LEFT($E116,1)="N",3,0))</f>
        <v>37.606999999999999</v>
      </c>
      <c r="U116" s="362" cm="1">
        <f t="array" aca="1" ref="U116" ca="1">ROUND(IF($M116="Y",VLOOKUP($N116,INDIRECT($N$2),U$5,0)*INDIRECT($M$3),VLOOKUP($N116,INDIRECT($N$2),U$5,0)),IF(LEFT($E116,1)="N",3,0))</f>
        <v>39.485999999999997</v>
      </c>
      <c r="V116" s="419"/>
      <c r="W116" s="363" t="str">
        <f t="shared" si="85"/>
        <v>Y</v>
      </c>
      <c r="X116" s="313" t="str">
        <f t="shared" si="82"/>
        <v>08240C</v>
      </c>
      <c r="Y116" s="364">
        <f t="shared" si="84"/>
        <v>140</v>
      </c>
      <c r="Z116" s="313" t="str">
        <f t="shared" si="83"/>
        <v xml:space="preserve">Police Support Technician II </v>
      </c>
      <c r="AA116" s="365">
        <f t="shared" ca="1" si="77"/>
        <v>32.484000000000002</v>
      </c>
      <c r="AB116" s="365">
        <f t="shared" ca="1" si="78"/>
        <v>34.11</v>
      </c>
      <c r="AC116" s="365">
        <f t="shared" ca="1" si="79"/>
        <v>35.816000000000003</v>
      </c>
      <c r="AD116" s="365">
        <f t="shared" ca="1" si="80"/>
        <v>37.606999999999999</v>
      </c>
      <c r="AE116" s="365">
        <f t="shared" ca="1" si="81"/>
        <v>39.485999999999997</v>
      </c>
    </row>
    <row r="117" spans="1:31">
      <c r="A117" s="357" t="s">
        <v>550</v>
      </c>
      <c r="B117" s="407" t="s">
        <v>802</v>
      </c>
      <c r="C117" s="357">
        <v>7</v>
      </c>
      <c r="D117" s="358" t="s">
        <v>554</v>
      </c>
      <c r="E117" s="357" t="s">
        <v>43</v>
      </c>
      <c r="F117" s="357">
        <v>328</v>
      </c>
      <c r="G117" s="360">
        <f t="shared" ca="1" si="70"/>
        <v>33.738</v>
      </c>
      <c r="H117" s="360">
        <f t="shared" ca="1" si="71"/>
        <v>35.423000000000002</v>
      </c>
      <c r="I117" s="360">
        <f t="shared" ca="1" si="72"/>
        <v>37.195999999999998</v>
      </c>
      <c r="J117" s="360">
        <f t="shared" ca="1" si="73"/>
        <v>39.055999999999997</v>
      </c>
      <c r="K117" s="360">
        <f t="shared" ca="1" si="74"/>
        <v>41.008000000000003</v>
      </c>
      <c r="L117" s="445"/>
      <c r="M117" s="293" t="s">
        <v>588</v>
      </c>
      <c r="N117" s="289" t="str">
        <f t="shared" si="75"/>
        <v>53000C</v>
      </c>
      <c r="O117" s="361" t="str">
        <f t="shared" si="69"/>
        <v>216</v>
      </c>
      <c r="P117" s="290" t="str">
        <f t="shared" si="76"/>
        <v>Police TAC/RMS</v>
      </c>
      <c r="Q117" s="362" cm="1">
        <f t="array" aca="1" ref="Q117" ca="1">ROUND(IF($M117="Y",VLOOKUP($N117,INDIRECT($N$2),Q$5,0)*INDIRECT($M$3),VLOOKUP($N117,INDIRECT($N$2),Q$5,0)),IF(LEFT($E117,1)="N",3,0))</f>
        <v>33.738</v>
      </c>
      <c r="R117" s="362" cm="1">
        <f t="array" aca="1" ref="R117" ca="1">ROUND(IF($M117="Y",VLOOKUP($N117,INDIRECT($N$2),R$5,0)*INDIRECT($M$3),VLOOKUP($N117,INDIRECT($N$2),R$5,0)),IF(LEFT($E117,1)="N",3,0))</f>
        <v>35.423000000000002</v>
      </c>
      <c r="S117" s="362" cm="1">
        <f t="array" aca="1" ref="S117" ca="1">ROUND(IF($M117="Y",VLOOKUP($N117,INDIRECT($N$2),S$5,0)*INDIRECT($M$3),VLOOKUP($N117,INDIRECT($N$2),S$5,0)),IF(LEFT($E117,1)="N",3,0))</f>
        <v>37.195999999999998</v>
      </c>
      <c r="T117" s="362" cm="1">
        <f t="array" aca="1" ref="T117" ca="1">ROUND(IF($M117="Y",VLOOKUP($N117,INDIRECT($N$2),T$5,0)*INDIRECT($M$3),VLOOKUP($N117,INDIRECT($N$2),T$5,0)),IF(LEFT($E117,1)="N",3,0))</f>
        <v>39.055999999999997</v>
      </c>
      <c r="U117" s="362" cm="1">
        <f t="array" aca="1" ref="U117" ca="1">ROUND(IF($M117="Y",VLOOKUP($N117,INDIRECT($N$2),U$5,0)*INDIRECT($M$3),VLOOKUP($N117,INDIRECT($N$2),U$5,0)),IF(LEFT($E117,1)="N",3,0))</f>
        <v>41.008000000000003</v>
      </c>
      <c r="V117" s="419"/>
      <c r="W117" s="363" t="str">
        <f t="shared" si="85"/>
        <v>Y</v>
      </c>
      <c r="X117" s="313" t="str">
        <f t="shared" si="82"/>
        <v>53000C</v>
      </c>
      <c r="Y117" s="364" t="str">
        <f t="shared" si="84"/>
        <v>216</v>
      </c>
      <c r="Z117" s="313" t="str">
        <f t="shared" si="83"/>
        <v>Police TAC/RMS</v>
      </c>
      <c r="AA117" s="365">
        <f t="shared" ca="1" si="77"/>
        <v>33.738</v>
      </c>
      <c r="AB117" s="365">
        <f t="shared" ca="1" si="78"/>
        <v>35.423000000000002</v>
      </c>
      <c r="AC117" s="365">
        <f t="shared" ca="1" si="79"/>
        <v>37.195999999999998</v>
      </c>
      <c r="AD117" s="365">
        <f t="shared" ca="1" si="80"/>
        <v>39.055999999999997</v>
      </c>
      <c r="AE117" s="365">
        <f t="shared" ca="1" si="81"/>
        <v>41.008000000000003</v>
      </c>
    </row>
    <row r="118" spans="1:31">
      <c r="A118" s="357" t="s">
        <v>782</v>
      </c>
      <c r="B118" s="407" t="s">
        <v>803</v>
      </c>
      <c r="C118" s="357">
        <v>6</v>
      </c>
      <c r="D118" s="358" t="s">
        <v>113</v>
      </c>
      <c r="E118" s="357" t="s">
        <v>43</v>
      </c>
      <c r="F118" s="357">
        <v>308</v>
      </c>
      <c r="G118" s="360">
        <f t="shared" ca="1" si="70"/>
        <v>32.484000000000002</v>
      </c>
      <c r="H118" s="360">
        <f t="shared" ca="1" si="71"/>
        <v>34.11</v>
      </c>
      <c r="I118" s="360">
        <f t="shared" ca="1" si="72"/>
        <v>35.816000000000003</v>
      </c>
      <c r="J118" s="360">
        <f t="shared" ca="1" si="73"/>
        <v>37.606999999999999</v>
      </c>
      <c r="K118" s="360">
        <f t="shared" ca="1" si="74"/>
        <v>39.485999999999997</v>
      </c>
      <c r="L118" s="445"/>
      <c r="M118" s="293" t="s">
        <v>588</v>
      </c>
      <c r="N118" s="289" t="str">
        <f t="shared" si="75"/>
        <v>59509C</v>
      </c>
      <c r="O118" s="361" t="str">
        <f t="shared" si="69"/>
        <v>140</v>
      </c>
      <c r="P118" s="290" t="str">
        <f t="shared" si="76"/>
        <v>Police Training Division Coodinator</v>
      </c>
      <c r="Q118" s="362" cm="1">
        <f t="array" aca="1" ref="Q118" ca="1">ROUND(IF($M118="Y",VLOOKUP($N118,INDIRECT($N$2),Q$5,0)*INDIRECT($M$3),VLOOKUP($N118,INDIRECT($N$2),Q$5,0)),IF(LEFT($E118,1)="N",3,0))</f>
        <v>32.484000000000002</v>
      </c>
      <c r="R118" s="362" cm="1">
        <f t="array" aca="1" ref="R118" ca="1">ROUND(IF($M118="Y",VLOOKUP($N118,INDIRECT($N$2),R$5,0)*INDIRECT($M$3),VLOOKUP($N118,INDIRECT($N$2),R$5,0)),IF(LEFT($E118,1)="N",3,0))</f>
        <v>34.11</v>
      </c>
      <c r="S118" s="362" cm="1">
        <f t="array" aca="1" ref="S118" ca="1">ROUND(IF($M118="Y",VLOOKUP($N118,INDIRECT($N$2),S$5,0)*INDIRECT($M$3),VLOOKUP($N118,INDIRECT($N$2),S$5,0)),IF(LEFT($E118,1)="N",3,0))</f>
        <v>35.816000000000003</v>
      </c>
      <c r="T118" s="362" cm="1">
        <f t="array" aca="1" ref="T118" ca="1">ROUND(IF($M118="Y",VLOOKUP($N118,INDIRECT($N$2),T$5,0)*INDIRECT($M$3),VLOOKUP($N118,INDIRECT($N$2),T$5,0)),IF(LEFT($E118,1)="N",3,0))</f>
        <v>37.606999999999999</v>
      </c>
      <c r="U118" s="362" cm="1">
        <f t="array" aca="1" ref="U118" ca="1">ROUND(IF($M118="Y",VLOOKUP($N118,INDIRECT($N$2),U$5,0)*INDIRECT($M$3),VLOOKUP($N118,INDIRECT($N$2),U$5,0)),IF(LEFT($E118,1)="N",3,0))</f>
        <v>39.485999999999997</v>
      </c>
      <c r="V118" s="419"/>
      <c r="W118" s="363" t="str">
        <f t="shared" si="85"/>
        <v>Y</v>
      </c>
      <c r="X118" s="313" t="str">
        <f t="shared" si="82"/>
        <v>59509C</v>
      </c>
      <c r="Y118" s="364" t="str">
        <f t="shared" si="84"/>
        <v>140</v>
      </c>
      <c r="Z118" s="313" t="str">
        <f t="shared" si="83"/>
        <v>Police Training Division Coodinator</v>
      </c>
      <c r="AA118" s="365">
        <f t="shared" ca="1" si="77"/>
        <v>32.484000000000002</v>
      </c>
      <c r="AB118" s="365">
        <f t="shared" ca="1" si="78"/>
        <v>34.11</v>
      </c>
      <c r="AC118" s="365">
        <f t="shared" ca="1" si="79"/>
        <v>35.816000000000003</v>
      </c>
      <c r="AD118" s="365">
        <f t="shared" ca="1" si="80"/>
        <v>37.606999999999999</v>
      </c>
      <c r="AE118" s="365">
        <f t="shared" ca="1" si="81"/>
        <v>39.485999999999997</v>
      </c>
    </row>
    <row r="119" spans="1:31">
      <c r="A119" s="357" t="s">
        <v>542</v>
      </c>
      <c r="B119" s="407" t="s">
        <v>804</v>
      </c>
      <c r="C119" s="357">
        <v>6</v>
      </c>
      <c r="D119" s="358" t="s">
        <v>543</v>
      </c>
      <c r="E119" s="357" t="s">
        <v>43</v>
      </c>
      <c r="F119" s="357">
        <v>296</v>
      </c>
      <c r="G119" s="360">
        <f t="shared" ca="1" si="70"/>
        <v>31.248000000000001</v>
      </c>
      <c r="H119" s="360">
        <f t="shared" ca="1" si="71"/>
        <v>32.808</v>
      </c>
      <c r="I119" s="360">
        <f t="shared" ca="1" si="72"/>
        <v>34.448999999999998</v>
      </c>
      <c r="J119" s="360">
        <f t="shared" ca="1" si="73"/>
        <v>36.171999999999997</v>
      </c>
      <c r="K119" s="360">
        <f t="shared" ca="1" si="74"/>
        <v>37.979999999999997</v>
      </c>
      <c r="L119" s="445"/>
      <c r="M119" s="293" t="s">
        <v>588</v>
      </c>
      <c r="N119" s="289" t="str">
        <f t="shared" si="75"/>
        <v>52994C</v>
      </c>
      <c r="O119" s="361" t="str">
        <f t="shared" si="69"/>
        <v>161</v>
      </c>
      <c r="P119" s="290" t="str">
        <f t="shared" si="76"/>
        <v>Police Warehouse Specialist</v>
      </c>
      <c r="Q119" s="362" cm="1">
        <f t="array" aca="1" ref="Q119" ca="1">ROUND(IF($M119="Y",VLOOKUP($N119,INDIRECT($N$2),Q$5,0)*INDIRECT($M$3),VLOOKUP($N119,INDIRECT($N$2),Q$5,0)),IF(LEFT($E119,1)="N",3,0))</f>
        <v>31.248000000000001</v>
      </c>
      <c r="R119" s="362" cm="1">
        <f t="array" aca="1" ref="R119" ca="1">ROUND(IF($M119="Y",VLOOKUP($N119,INDIRECT($N$2),R$5,0)*INDIRECT($M$3),VLOOKUP($N119,INDIRECT($N$2),R$5,0)),IF(LEFT($E119,1)="N",3,0))</f>
        <v>32.808</v>
      </c>
      <c r="S119" s="362" cm="1">
        <f t="array" aca="1" ref="S119" ca="1">ROUND(IF($M119="Y",VLOOKUP($N119,INDIRECT($N$2),S$5,0)*INDIRECT($M$3),VLOOKUP($N119,INDIRECT($N$2),S$5,0)),IF(LEFT($E119,1)="N",3,0))</f>
        <v>34.448999999999998</v>
      </c>
      <c r="T119" s="362" cm="1">
        <f t="array" aca="1" ref="T119" ca="1">ROUND(IF($M119="Y",VLOOKUP($N119,INDIRECT($N$2),T$5,0)*INDIRECT($M$3),VLOOKUP($N119,INDIRECT($N$2),T$5,0)),IF(LEFT($E119,1)="N",3,0))</f>
        <v>36.171999999999997</v>
      </c>
      <c r="U119" s="362" cm="1">
        <f t="array" aca="1" ref="U119" ca="1">ROUND(IF($M119="Y",VLOOKUP($N119,INDIRECT($N$2),U$5,0)*INDIRECT($M$3),VLOOKUP($N119,INDIRECT($N$2),U$5,0)),IF(LEFT($E119,1)="N",3,0))</f>
        <v>37.979999999999997</v>
      </c>
      <c r="V119" s="419"/>
      <c r="W119" s="363" t="str">
        <f t="shared" si="85"/>
        <v>Y</v>
      </c>
      <c r="X119" s="313" t="str">
        <f t="shared" si="82"/>
        <v>52994C</v>
      </c>
      <c r="Y119" s="364" t="str">
        <f t="shared" si="84"/>
        <v>161</v>
      </c>
      <c r="Z119" s="313" t="str">
        <f t="shared" si="83"/>
        <v>Police Warehouse Specialist</v>
      </c>
      <c r="AA119" s="365">
        <f t="shared" ca="1" si="77"/>
        <v>31.248000000000001</v>
      </c>
      <c r="AB119" s="365">
        <f t="shared" ca="1" si="78"/>
        <v>32.808</v>
      </c>
      <c r="AC119" s="365">
        <f t="shared" ca="1" si="79"/>
        <v>34.448999999999998</v>
      </c>
      <c r="AD119" s="365">
        <f t="shared" ca="1" si="80"/>
        <v>36.171999999999997</v>
      </c>
      <c r="AE119" s="365">
        <f t="shared" ca="1" si="81"/>
        <v>37.979999999999997</v>
      </c>
    </row>
    <row r="120" spans="1:31">
      <c r="A120" s="368" t="s">
        <v>35</v>
      </c>
      <c r="B120" s="408" t="s">
        <v>37</v>
      </c>
      <c r="C120" s="368">
        <v>11</v>
      </c>
      <c r="D120" s="358" t="s">
        <v>36</v>
      </c>
      <c r="E120" s="368" t="s">
        <v>21</v>
      </c>
      <c r="F120" s="368">
        <v>523</v>
      </c>
      <c r="G120" s="360">
        <f t="shared" ca="1" si="70"/>
        <v>105873</v>
      </c>
      <c r="H120" s="360">
        <f t="shared" ca="1" si="71"/>
        <v>111167</v>
      </c>
      <c r="I120" s="360">
        <f t="shared" ca="1" si="72"/>
        <v>116726</v>
      </c>
      <c r="J120" s="360">
        <f t="shared" ca="1" si="73"/>
        <v>122563</v>
      </c>
      <c r="K120" s="360">
        <f t="shared" ca="1" si="74"/>
        <v>128692</v>
      </c>
      <c r="L120" s="445"/>
      <c r="M120" s="293" t="s">
        <v>588</v>
      </c>
      <c r="N120" s="289" t="str">
        <f t="shared" si="75"/>
        <v>52900C</v>
      </c>
      <c r="O120" s="361" t="str">
        <f t="shared" si="69"/>
        <v>117</v>
      </c>
      <c r="P120" s="290" t="str">
        <f t="shared" si="76"/>
        <v xml:space="preserve">Principal Project Crd (CPED) </v>
      </c>
      <c r="Q120" s="362" cm="1">
        <f t="array" aca="1" ref="Q120" ca="1">ROUND(IF($M120="Y",VLOOKUP($N120,INDIRECT($N$2),Q$5,0)*INDIRECT($M$3),VLOOKUP($N120,INDIRECT($N$2),Q$5,0)),IF(LEFT($E120,1)="N",3,0))</f>
        <v>105873</v>
      </c>
      <c r="R120" s="362" cm="1">
        <f t="array" aca="1" ref="R120" ca="1">ROUND(IF($M120="Y",VLOOKUP($N120,INDIRECT($N$2),R$5,0)*INDIRECT($M$3),VLOOKUP($N120,INDIRECT($N$2),R$5,0)),IF(LEFT($E120,1)="N",3,0))</f>
        <v>111167</v>
      </c>
      <c r="S120" s="362" cm="1">
        <f t="array" aca="1" ref="S120" ca="1">ROUND(IF($M120="Y",VLOOKUP($N120,INDIRECT($N$2),S$5,0)*INDIRECT($M$3),VLOOKUP($N120,INDIRECT($N$2),S$5,0)),IF(LEFT($E120,1)="N",3,0))</f>
        <v>116726</v>
      </c>
      <c r="T120" s="362" cm="1">
        <f t="array" aca="1" ref="T120" ca="1">ROUND(IF($M120="Y",VLOOKUP($N120,INDIRECT($N$2),T$5,0)*INDIRECT($M$3),VLOOKUP($N120,INDIRECT($N$2),T$5,0)),IF(LEFT($E120,1)="N",3,0))</f>
        <v>122563</v>
      </c>
      <c r="U120" s="362" cm="1">
        <f t="array" aca="1" ref="U120" ca="1">ROUND(IF($M120="Y",VLOOKUP($N120,INDIRECT($N$2),U$5,0)*INDIRECT($M$3),VLOOKUP($N120,INDIRECT($N$2),U$5,0)),IF(LEFT($E120,1)="N",3,0))</f>
        <v>128692</v>
      </c>
      <c r="V120" s="419"/>
      <c r="W120" s="363" t="str">
        <f t="shared" si="85"/>
        <v>Y</v>
      </c>
      <c r="X120" s="313" t="str">
        <f t="shared" si="82"/>
        <v>52900C</v>
      </c>
      <c r="Y120" s="364" t="str">
        <f t="shared" si="84"/>
        <v>117</v>
      </c>
      <c r="Z120" s="313" t="str">
        <f t="shared" si="83"/>
        <v xml:space="preserve">Principal Project Crd (CPED) </v>
      </c>
      <c r="AA120" s="365">
        <f t="shared" ca="1" si="77"/>
        <v>50.900999999999996</v>
      </c>
      <c r="AB120" s="365">
        <f t="shared" ca="1" si="78"/>
        <v>53.445999999999998</v>
      </c>
      <c r="AC120" s="365">
        <f t="shared" ca="1" si="79"/>
        <v>56.119</v>
      </c>
      <c r="AD120" s="365">
        <f t="shared" ca="1" si="80"/>
        <v>58.924999999999997</v>
      </c>
      <c r="AE120" s="365">
        <f t="shared" ca="1" si="81"/>
        <v>61.872</v>
      </c>
    </row>
    <row r="121" spans="1:31">
      <c r="A121" s="357" t="s">
        <v>719</v>
      </c>
      <c r="B121" s="407" t="s">
        <v>506</v>
      </c>
      <c r="C121" s="357">
        <v>7</v>
      </c>
      <c r="D121" s="358">
        <v>7</v>
      </c>
      <c r="E121" s="357" t="s">
        <v>43</v>
      </c>
      <c r="F121" s="357">
        <v>338</v>
      </c>
      <c r="G121" s="360">
        <f t="shared" ca="1" si="70"/>
        <v>34.936999999999998</v>
      </c>
      <c r="H121" s="360">
        <f t="shared" ca="1" si="71"/>
        <v>36.694000000000003</v>
      </c>
      <c r="I121" s="360">
        <f t="shared" ca="1" si="72"/>
        <v>38.524000000000001</v>
      </c>
      <c r="J121" s="360">
        <f t="shared" ca="1" si="73"/>
        <v>40.451999999999998</v>
      </c>
      <c r="K121" s="360">
        <f t="shared" ca="1" si="74"/>
        <v>42.481000000000002</v>
      </c>
      <c r="L121" s="445"/>
      <c r="M121" s="293" t="s">
        <v>588</v>
      </c>
      <c r="N121" s="289" t="str">
        <f t="shared" si="75"/>
        <v>52950C</v>
      </c>
      <c r="O121" s="361">
        <f t="shared" si="69"/>
        <v>7</v>
      </c>
      <c r="P121" s="290" t="str">
        <f t="shared" si="76"/>
        <v>Process Logic Control Technician</v>
      </c>
      <c r="Q121" s="362" cm="1">
        <f t="array" aca="1" ref="Q121" ca="1">ROUND(IF($M121="Y",VLOOKUP($N121,INDIRECT($N$2),Q$5,0)*INDIRECT($M$3),VLOOKUP($N121,INDIRECT($N$2),Q$5,0)),IF(LEFT($E121,1)="N",3,0))</f>
        <v>34.936999999999998</v>
      </c>
      <c r="R121" s="362" cm="1">
        <f t="array" aca="1" ref="R121" ca="1">ROUND(IF($M121="Y",VLOOKUP($N121,INDIRECT($N$2),R$5,0)*INDIRECT($M$3),VLOOKUP($N121,INDIRECT($N$2),R$5,0)),IF(LEFT($E121,1)="N",3,0))</f>
        <v>36.694000000000003</v>
      </c>
      <c r="S121" s="362" cm="1">
        <f t="array" aca="1" ref="S121" ca="1">ROUND(IF($M121="Y",VLOOKUP($N121,INDIRECT($N$2),S$5,0)*INDIRECT($M$3),VLOOKUP($N121,INDIRECT($N$2),S$5,0)),IF(LEFT($E121,1)="N",3,0))</f>
        <v>38.524000000000001</v>
      </c>
      <c r="T121" s="362" cm="1">
        <f t="array" aca="1" ref="T121" ca="1">ROUND(IF($M121="Y",VLOOKUP($N121,INDIRECT($N$2),T$5,0)*INDIRECT($M$3),VLOOKUP($N121,INDIRECT($N$2),T$5,0)),IF(LEFT($E121,1)="N",3,0))</f>
        <v>40.451999999999998</v>
      </c>
      <c r="U121" s="362" cm="1">
        <f t="array" aca="1" ref="U121" ca="1">ROUND(IF($M121="Y",VLOOKUP($N121,INDIRECT($N$2),U$5,0)*INDIRECT($M$3),VLOOKUP($N121,INDIRECT($N$2),U$5,0)),IF(LEFT($E121,1)="N",3,0))</f>
        <v>42.481000000000002</v>
      </c>
      <c r="V121" s="419"/>
      <c r="W121" s="363" t="str">
        <f t="shared" si="85"/>
        <v>Y</v>
      </c>
      <c r="X121" s="313" t="str">
        <f t="shared" si="82"/>
        <v>52950C</v>
      </c>
      <c r="Y121" s="364">
        <f t="shared" si="84"/>
        <v>7</v>
      </c>
      <c r="Z121" s="313" t="str">
        <f t="shared" si="83"/>
        <v>Process Logic Control Technician</v>
      </c>
      <c r="AA121" s="365">
        <f t="shared" ca="1" si="77"/>
        <v>34.936999999999998</v>
      </c>
      <c r="AB121" s="365">
        <f t="shared" ca="1" si="78"/>
        <v>36.694000000000003</v>
      </c>
      <c r="AC121" s="365">
        <f t="shared" ca="1" si="79"/>
        <v>38.524000000000001</v>
      </c>
      <c r="AD121" s="365">
        <f t="shared" ca="1" si="80"/>
        <v>40.451999999999998</v>
      </c>
      <c r="AE121" s="365">
        <f t="shared" ca="1" si="81"/>
        <v>42.481000000000002</v>
      </c>
    </row>
    <row r="122" spans="1:31">
      <c r="A122" s="357" t="s">
        <v>258</v>
      </c>
      <c r="B122" s="407" t="s">
        <v>260</v>
      </c>
      <c r="C122" s="357">
        <v>6</v>
      </c>
      <c r="D122" s="358" t="s">
        <v>259</v>
      </c>
      <c r="E122" s="357" t="s">
        <v>43</v>
      </c>
      <c r="F122" s="357">
        <v>280</v>
      </c>
      <c r="G122" s="360">
        <f t="shared" ca="1" si="70"/>
        <v>30.026</v>
      </c>
      <c r="H122" s="360">
        <f t="shared" ca="1" si="71"/>
        <v>31.53</v>
      </c>
      <c r="I122" s="360">
        <f t="shared" ca="1" si="72"/>
        <v>33.103000000000002</v>
      </c>
      <c r="J122" s="360">
        <f t="shared" ca="1" si="73"/>
        <v>34.762</v>
      </c>
      <c r="K122" s="360">
        <f t="shared" ca="1" si="74"/>
        <v>36.499000000000002</v>
      </c>
      <c r="L122" s="445"/>
      <c r="M122" s="293" t="s">
        <v>588</v>
      </c>
      <c r="N122" s="289" t="str">
        <f t="shared" si="75"/>
        <v>08340C</v>
      </c>
      <c r="O122" s="361" t="str">
        <f t="shared" si="69"/>
        <v>160</v>
      </c>
      <c r="P122" s="290" t="str">
        <f t="shared" si="76"/>
        <v xml:space="preserve">Program Aide II </v>
      </c>
      <c r="Q122" s="362" cm="1">
        <f t="array" aca="1" ref="Q122" ca="1">ROUND(IF($M122="Y",VLOOKUP($N122,INDIRECT($N$2),Q$5,0)*INDIRECT($M$3),VLOOKUP($N122,INDIRECT($N$2),Q$5,0)),IF(LEFT($E122,1)="N",3,0))</f>
        <v>30.026</v>
      </c>
      <c r="R122" s="362" cm="1">
        <f t="array" aca="1" ref="R122" ca="1">ROUND(IF($M122="Y",VLOOKUP($N122,INDIRECT($N$2),R$5,0)*INDIRECT($M$3),VLOOKUP($N122,INDIRECT($N$2),R$5,0)),IF(LEFT($E122,1)="N",3,0))</f>
        <v>31.53</v>
      </c>
      <c r="S122" s="362" cm="1">
        <f t="array" aca="1" ref="S122" ca="1">ROUND(IF($M122="Y",VLOOKUP($N122,INDIRECT($N$2),S$5,0)*INDIRECT($M$3),VLOOKUP($N122,INDIRECT($N$2),S$5,0)),IF(LEFT($E122,1)="N",3,0))</f>
        <v>33.103000000000002</v>
      </c>
      <c r="T122" s="362" cm="1">
        <f t="array" aca="1" ref="T122" ca="1">ROUND(IF($M122="Y",VLOOKUP($N122,INDIRECT($N$2),T$5,0)*INDIRECT($M$3),VLOOKUP($N122,INDIRECT($N$2),T$5,0)),IF(LEFT($E122,1)="N",3,0))</f>
        <v>34.762</v>
      </c>
      <c r="U122" s="362" cm="1">
        <f t="array" aca="1" ref="U122" ca="1">ROUND(IF($M122="Y",VLOOKUP($N122,INDIRECT($N$2),U$5,0)*INDIRECT($M$3),VLOOKUP($N122,INDIRECT($N$2),U$5,0)),IF(LEFT($E122,1)="N",3,0))</f>
        <v>36.499000000000002</v>
      </c>
      <c r="V122" s="419"/>
      <c r="W122" s="363" t="str">
        <f t="shared" si="85"/>
        <v>Y</v>
      </c>
      <c r="X122" s="313" t="str">
        <f t="shared" si="82"/>
        <v>08340C</v>
      </c>
      <c r="Y122" s="364" t="str">
        <f t="shared" si="84"/>
        <v>160</v>
      </c>
      <c r="Z122" s="313" t="str">
        <f t="shared" si="83"/>
        <v xml:space="preserve">Program Aide II </v>
      </c>
      <c r="AA122" s="365">
        <f t="shared" ca="1" si="77"/>
        <v>30.026</v>
      </c>
      <c r="AB122" s="365">
        <f t="shared" ca="1" si="78"/>
        <v>31.53</v>
      </c>
      <c r="AC122" s="365">
        <f t="shared" ca="1" si="79"/>
        <v>33.103000000000002</v>
      </c>
      <c r="AD122" s="365">
        <f t="shared" ca="1" si="80"/>
        <v>34.762</v>
      </c>
      <c r="AE122" s="365">
        <f t="shared" ca="1" si="81"/>
        <v>36.499000000000002</v>
      </c>
    </row>
    <row r="123" spans="1:31">
      <c r="A123" s="357" t="s">
        <v>530</v>
      </c>
      <c r="B123" s="407" t="s">
        <v>529</v>
      </c>
      <c r="C123" s="357">
        <v>6</v>
      </c>
      <c r="D123" s="358" t="s">
        <v>118</v>
      </c>
      <c r="E123" s="357" t="s">
        <v>43</v>
      </c>
      <c r="F123" s="357">
        <v>295</v>
      </c>
      <c r="G123" s="360">
        <f t="shared" ca="1" si="70"/>
        <v>31.248000000000001</v>
      </c>
      <c r="H123" s="360">
        <f t="shared" ca="1" si="71"/>
        <v>32.808</v>
      </c>
      <c r="I123" s="360">
        <f t="shared" ca="1" si="72"/>
        <v>34.448999999999998</v>
      </c>
      <c r="J123" s="360">
        <f t="shared" ca="1" si="73"/>
        <v>36.173000000000002</v>
      </c>
      <c r="K123" s="360">
        <f t="shared" ca="1" si="74"/>
        <v>37.979999999999997</v>
      </c>
      <c r="L123" s="445"/>
      <c r="M123" s="293" t="s">
        <v>588</v>
      </c>
      <c r="N123" s="289" t="str">
        <f t="shared" si="75"/>
        <v>52981C</v>
      </c>
      <c r="O123" s="361" t="str">
        <f t="shared" si="69"/>
        <v>067</v>
      </c>
      <c r="P123" s="290" t="str">
        <f t="shared" si="76"/>
        <v>Public Service Agent</v>
      </c>
      <c r="Q123" s="362" cm="1">
        <f t="array" aca="1" ref="Q123" ca="1">ROUND(IF($M123="Y",VLOOKUP($N123,INDIRECT($N$2),Q$5,0)*INDIRECT($M$3),VLOOKUP($N123,INDIRECT($N$2),Q$5,0)),IF(LEFT($E123,1)="N",3,0))</f>
        <v>31.248000000000001</v>
      </c>
      <c r="R123" s="362" cm="1">
        <f t="array" aca="1" ref="R123" ca="1">ROUND(IF($M123="Y",VLOOKUP($N123,INDIRECT($N$2),R$5,0)*INDIRECT($M$3),VLOOKUP($N123,INDIRECT($N$2),R$5,0)),IF(LEFT($E123,1)="N",3,0))</f>
        <v>32.808</v>
      </c>
      <c r="S123" s="362" cm="1">
        <f t="array" aca="1" ref="S123" ca="1">ROUND(IF($M123="Y",VLOOKUP($N123,INDIRECT($N$2),S$5,0)*INDIRECT($M$3),VLOOKUP($N123,INDIRECT($N$2),S$5,0)),IF(LEFT($E123,1)="N",3,0))</f>
        <v>34.448999999999998</v>
      </c>
      <c r="T123" s="362" cm="1">
        <f t="array" aca="1" ref="T123" ca="1">ROUND(IF($M123="Y",VLOOKUP($N123,INDIRECT($N$2),T$5,0)*INDIRECT($M$3),VLOOKUP($N123,INDIRECT($N$2),T$5,0)),IF(LEFT($E123,1)="N",3,0))</f>
        <v>36.173000000000002</v>
      </c>
      <c r="U123" s="362" cm="1">
        <f t="array" aca="1" ref="U123" ca="1">ROUND(IF($M123="Y",VLOOKUP($N123,INDIRECT($N$2),U$5,0)*INDIRECT($M$3),VLOOKUP($N123,INDIRECT($N$2),U$5,0)),IF(LEFT($E123,1)="N",3,0))</f>
        <v>37.979999999999997</v>
      </c>
      <c r="V123" s="419"/>
      <c r="W123" s="363" t="str">
        <f t="shared" si="85"/>
        <v>Y</v>
      </c>
      <c r="X123" s="313" t="str">
        <f t="shared" si="82"/>
        <v>52981C</v>
      </c>
      <c r="Y123" s="364" t="str">
        <f t="shared" si="84"/>
        <v>067</v>
      </c>
      <c r="Z123" s="313" t="str">
        <f t="shared" si="83"/>
        <v>Public Service Agent</v>
      </c>
      <c r="AA123" s="365">
        <f t="shared" ca="1" si="77"/>
        <v>31.248000000000001</v>
      </c>
      <c r="AB123" s="365">
        <f t="shared" ca="1" si="78"/>
        <v>32.808</v>
      </c>
      <c r="AC123" s="365">
        <f t="shared" ca="1" si="79"/>
        <v>34.448999999999998</v>
      </c>
      <c r="AD123" s="365">
        <f t="shared" ca="1" si="80"/>
        <v>36.173000000000002</v>
      </c>
      <c r="AE123" s="365">
        <f t="shared" ca="1" si="81"/>
        <v>37.979999999999997</v>
      </c>
    </row>
    <row r="124" spans="1:31">
      <c r="A124" s="357" t="s">
        <v>274</v>
      </c>
      <c r="B124" s="407" t="s">
        <v>275</v>
      </c>
      <c r="C124" s="357">
        <v>7</v>
      </c>
      <c r="D124" s="358" t="s">
        <v>66</v>
      </c>
      <c r="E124" s="357" t="s">
        <v>43</v>
      </c>
      <c r="F124" s="357">
        <v>320</v>
      </c>
      <c r="G124" s="360">
        <f t="shared" ca="1" si="70"/>
        <v>33.738</v>
      </c>
      <c r="H124" s="360">
        <f t="shared" ca="1" si="71"/>
        <v>35.423000000000002</v>
      </c>
      <c r="I124" s="360">
        <f t="shared" ca="1" si="72"/>
        <v>37.195999999999998</v>
      </c>
      <c r="J124" s="360">
        <f t="shared" ca="1" si="73"/>
        <v>39.055999999999997</v>
      </c>
      <c r="K124" s="360">
        <f t="shared" ca="1" si="74"/>
        <v>41.008000000000003</v>
      </c>
      <c r="L124" s="445"/>
      <c r="M124" s="293" t="s">
        <v>588</v>
      </c>
      <c r="N124" s="289" t="str">
        <f t="shared" si="75"/>
        <v>52775C</v>
      </c>
      <c r="O124" s="361" t="str">
        <f t="shared" si="69"/>
        <v>064</v>
      </c>
      <c r="P124" s="290" t="str">
        <f t="shared" si="76"/>
        <v xml:space="preserve">Real Estate Assistant </v>
      </c>
      <c r="Q124" s="362" cm="1">
        <f t="array" aca="1" ref="Q124" ca="1">ROUND(IF($M124="Y",VLOOKUP($N124,INDIRECT($N$2),Q$5,0)*INDIRECT($M$3),VLOOKUP($N124,INDIRECT($N$2),Q$5,0)),IF(LEFT($E124,1)="N",3,0))</f>
        <v>33.738</v>
      </c>
      <c r="R124" s="362" cm="1">
        <f t="array" aca="1" ref="R124" ca="1">ROUND(IF($M124="Y",VLOOKUP($N124,INDIRECT($N$2),R$5,0)*INDIRECT($M$3),VLOOKUP($N124,INDIRECT($N$2),R$5,0)),IF(LEFT($E124,1)="N",3,0))</f>
        <v>35.423000000000002</v>
      </c>
      <c r="S124" s="362" cm="1">
        <f t="array" aca="1" ref="S124" ca="1">ROUND(IF($M124="Y",VLOOKUP($N124,INDIRECT($N$2),S$5,0)*INDIRECT($M$3),VLOOKUP($N124,INDIRECT($N$2),S$5,0)),IF(LEFT($E124,1)="N",3,0))</f>
        <v>37.195999999999998</v>
      </c>
      <c r="T124" s="362" cm="1">
        <f t="array" aca="1" ref="T124" ca="1">ROUND(IF($M124="Y",VLOOKUP($N124,INDIRECT($N$2),T$5,0)*INDIRECT($M$3),VLOOKUP($N124,INDIRECT($N$2),T$5,0)),IF(LEFT($E124,1)="N",3,0))</f>
        <v>39.055999999999997</v>
      </c>
      <c r="U124" s="362" cm="1">
        <f t="array" aca="1" ref="U124" ca="1">ROUND(IF($M124="Y",VLOOKUP($N124,INDIRECT($N$2),U$5,0)*INDIRECT($M$3),VLOOKUP($N124,INDIRECT($N$2),U$5,0)),IF(LEFT($E124,1)="N",3,0))</f>
        <v>41.008000000000003</v>
      </c>
      <c r="V124" s="419"/>
      <c r="W124" s="363" t="str">
        <f t="shared" si="85"/>
        <v>Y</v>
      </c>
      <c r="X124" s="313" t="str">
        <f t="shared" si="82"/>
        <v>52775C</v>
      </c>
      <c r="Y124" s="364" t="str">
        <f t="shared" si="84"/>
        <v>064</v>
      </c>
      <c r="Z124" s="313" t="str">
        <f t="shared" si="83"/>
        <v xml:space="preserve">Real Estate Assistant </v>
      </c>
      <c r="AA124" s="365">
        <f t="shared" ca="1" si="77"/>
        <v>33.738</v>
      </c>
      <c r="AB124" s="365">
        <f t="shared" ca="1" si="78"/>
        <v>35.423000000000002</v>
      </c>
      <c r="AC124" s="365">
        <f t="shared" ca="1" si="79"/>
        <v>37.195999999999998</v>
      </c>
      <c r="AD124" s="365">
        <f t="shared" ca="1" si="80"/>
        <v>39.055999999999997</v>
      </c>
      <c r="AE124" s="365">
        <f t="shared" ca="1" si="81"/>
        <v>41.008000000000003</v>
      </c>
    </row>
    <row r="125" spans="1:31">
      <c r="A125" s="357" t="s">
        <v>263</v>
      </c>
      <c r="B125" s="407" t="s">
        <v>785</v>
      </c>
      <c r="C125" s="357">
        <v>5</v>
      </c>
      <c r="D125" s="358" t="s">
        <v>264</v>
      </c>
      <c r="E125" s="357" t="s">
        <v>43</v>
      </c>
      <c r="F125" s="357">
        <v>228</v>
      </c>
      <c r="G125" s="360">
        <f t="shared" ca="1" si="70"/>
        <v>26.303999999999998</v>
      </c>
      <c r="H125" s="360">
        <f t="shared" ca="1" si="71"/>
        <v>27.619</v>
      </c>
      <c r="I125" s="360">
        <f t="shared" ca="1" si="72"/>
        <v>28.998999999999999</v>
      </c>
      <c r="J125" s="360">
        <f t="shared" ca="1" si="73"/>
        <v>30.449000000000002</v>
      </c>
      <c r="K125" s="360">
        <f t="shared" ca="1" si="74"/>
        <v>31.974</v>
      </c>
      <c r="L125" s="445"/>
      <c r="M125" s="293" t="s">
        <v>588</v>
      </c>
      <c r="N125" s="289" t="str">
        <f t="shared" si="75"/>
        <v>08630C</v>
      </c>
      <c r="O125" s="361" t="str">
        <f t="shared" ref="O125:O147" si="86">D125</f>
        <v>026</v>
      </c>
      <c r="P125" s="290" t="str">
        <f t="shared" si="76"/>
        <v xml:space="preserve">Real Estate Investigator Aide I  </v>
      </c>
      <c r="Q125" s="362" cm="1">
        <f t="array" aca="1" ref="Q125" ca="1">ROUND(IF($M125="Y",VLOOKUP($N125,INDIRECT($N$2),Q$5,0)*INDIRECT($M$3),VLOOKUP($N125,INDIRECT($N$2),Q$5,0)),IF(LEFT($E125,1)="N",3,0))</f>
        <v>26.303999999999998</v>
      </c>
      <c r="R125" s="362" cm="1">
        <f t="array" aca="1" ref="R125" ca="1">ROUND(IF($M125="Y",VLOOKUP($N125,INDIRECT($N$2),R$5,0)*INDIRECT($M$3),VLOOKUP($N125,INDIRECT($N$2),R$5,0)),IF(LEFT($E125,1)="N",3,0))</f>
        <v>27.619</v>
      </c>
      <c r="S125" s="362" cm="1">
        <f t="array" aca="1" ref="S125" ca="1">ROUND(IF($M125="Y",VLOOKUP($N125,INDIRECT($N$2),S$5,0)*INDIRECT($M$3),VLOOKUP($N125,INDIRECT($N$2),S$5,0)),IF(LEFT($E125,1)="N",3,0))</f>
        <v>28.998999999999999</v>
      </c>
      <c r="T125" s="362" cm="1">
        <f t="array" aca="1" ref="T125" ca="1">ROUND(IF($M125="Y",VLOOKUP($N125,INDIRECT($N$2),T$5,0)*INDIRECT($M$3),VLOOKUP($N125,INDIRECT($N$2),T$5,0)),IF(LEFT($E125,1)="N",3,0))</f>
        <v>30.449000000000002</v>
      </c>
      <c r="U125" s="362" cm="1">
        <f t="array" aca="1" ref="U125" ca="1">ROUND(IF($M125="Y",VLOOKUP($N125,INDIRECT($N$2),U$5,0)*INDIRECT($M$3),VLOOKUP($N125,INDIRECT($N$2),U$5,0)),IF(LEFT($E125,1)="N",3,0))</f>
        <v>31.974</v>
      </c>
      <c r="V125" s="419"/>
      <c r="W125" s="363" t="str">
        <f t="shared" si="85"/>
        <v>Y</v>
      </c>
      <c r="X125" s="313" t="str">
        <f t="shared" si="82"/>
        <v>08630C</v>
      </c>
      <c r="Y125" s="364" t="str">
        <f t="shared" si="84"/>
        <v>026</v>
      </c>
      <c r="Z125" s="313" t="str">
        <f t="shared" si="83"/>
        <v xml:space="preserve">Real Estate Investigator Aide I  </v>
      </c>
      <c r="AA125" s="365">
        <f t="shared" ca="1" si="77"/>
        <v>26.303999999999998</v>
      </c>
      <c r="AB125" s="365">
        <f t="shared" ca="1" si="78"/>
        <v>27.619</v>
      </c>
      <c r="AC125" s="365">
        <f t="shared" ca="1" si="79"/>
        <v>28.998999999999999</v>
      </c>
      <c r="AD125" s="365">
        <f t="shared" ca="1" si="80"/>
        <v>30.449000000000002</v>
      </c>
      <c r="AE125" s="365">
        <f t="shared" ca="1" si="81"/>
        <v>31.974</v>
      </c>
    </row>
    <row r="126" spans="1:31">
      <c r="A126" s="357" t="s">
        <v>266</v>
      </c>
      <c r="B126" s="407" t="s">
        <v>786</v>
      </c>
      <c r="C126" s="357">
        <v>6</v>
      </c>
      <c r="D126" s="358" t="s">
        <v>178</v>
      </c>
      <c r="E126" s="357" t="s">
        <v>43</v>
      </c>
      <c r="F126" s="357">
        <v>288</v>
      </c>
      <c r="G126" s="360">
        <f t="shared" ca="1" si="70"/>
        <v>31.248000000000001</v>
      </c>
      <c r="H126" s="360">
        <f t="shared" ca="1" si="71"/>
        <v>32.808</v>
      </c>
      <c r="I126" s="360">
        <f t="shared" ca="1" si="72"/>
        <v>34.448999999999998</v>
      </c>
      <c r="J126" s="360">
        <f t="shared" ca="1" si="73"/>
        <v>36.171999999999997</v>
      </c>
      <c r="K126" s="360">
        <f t="shared" ca="1" si="74"/>
        <v>37.979999999999997</v>
      </c>
      <c r="L126" s="445"/>
      <c r="M126" s="293" t="s">
        <v>588</v>
      </c>
      <c r="N126" s="289" t="str">
        <f t="shared" si="75"/>
        <v>08650C</v>
      </c>
      <c r="O126" s="361" t="str">
        <f t="shared" si="86"/>
        <v>081</v>
      </c>
      <c r="P126" s="290" t="str">
        <f t="shared" si="76"/>
        <v xml:space="preserve">Real Estate Investigator Aide II </v>
      </c>
      <c r="Q126" s="362" cm="1">
        <f t="array" aca="1" ref="Q126" ca="1">ROUND(IF($M126="Y",VLOOKUP($N126,INDIRECT($N$2),Q$5,0)*INDIRECT($M$3),VLOOKUP($N126,INDIRECT($N$2),Q$5,0)),IF(LEFT($E126,1)="N",3,0))</f>
        <v>31.248000000000001</v>
      </c>
      <c r="R126" s="362" cm="1">
        <f t="array" aca="1" ref="R126" ca="1">ROUND(IF($M126="Y",VLOOKUP($N126,INDIRECT($N$2),R$5,0)*INDIRECT($M$3),VLOOKUP($N126,INDIRECT($N$2),R$5,0)),IF(LEFT($E126,1)="N",3,0))</f>
        <v>32.808</v>
      </c>
      <c r="S126" s="362" cm="1">
        <f t="array" aca="1" ref="S126" ca="1">ROUND(IF($M126="Y",VLOOKUP($N126,INDIRECT($N$2),S$5,0)*INDIRECT($M$3),VLOOKUP($N126,INDIRECT($N$2),S$5,0)),IF(LEFT($E126,1)="N",3,0))</f>
        <v>34.448999999999998</v>
      </c>
      <c r="T126" s="362" cm="1">
        <f t="array" aca="1" ref="T126" ca="1">ROUND(IF($M126="Y",VLOOKUP($N126,INDIRECT($N$2),T$5,0)*INDIRECT($M$3),VLOOKUP($N126,INDIRECT($N$2),T$5,0)),IF(LEFT($E126,1)="N",3,0))</f>
        <v>36.171999999999997</v>
      </c>
      <c r="U126" s="362" cm="1">
        <f t="array" aca="1" ref="U126" ca="1">ROUND(IF($M126="Y",VLOOKUP($N126,INDIRECT($N$2),U$5,0)*INDIRECT($M$3),VLOOKUP($N126,INDIRECT($N$2),U$5,0)),IF(LEFT($E126,1)="N",3,0))</f>
        <v>37.979999999999997</v>
      </c>
      <c r="V126" s="419"/>
      <c r="W126" s="363" t="str">
        <f t="shared" si="85"/>
        <v>Y</v>
      </c>
      <c r="X126" s="313" t="str">
        <f t="shared" si="82"/>
        <v>08650C</v>
      </c>
      <c r="Y126" s="364" t="str">
        <f t="shared" si="84"/>
        <v>081</v>
      </c>
      <c r="Z126" s="313" t="str">
        <f t="shared" si="83"/>
        <v xml:space="preserve">Real Estate Investigator Aide II </v>
      </c>
      <c r="AA126" s="365">
        <f t="shared" ca="1" si="77"/>
        <v>31.248000000000001</v>
      </c>
      <c r="AB126" s="365">
        <f t="shared" ca="1" si="78"/>
        <v>32.808</v>
      </c>
      <c r="AC126" s="365">
        <f t="shared" ca="1" si="79"/>
        <v>34.448999999999998</v>
      </c>
      <c r="AD126" s="365">
        <f t="shared" ca="1" si="80"/>
        <v>36.171999999999997</v>
      </c>
      <c r="AE126" s="365">
        <f t="shared" ca="1" si="81"/>
        <v>37.979999999999997</v>
      </c>
    </row>
    <row r="127" spans="1:31">
      <c r="A127" s="357" t="s">
        <v>268</v>
      </c>
      <c r="B127" s="407" t="s">
        <v>787</v>
      </c>
      <c r="C127" s="357">
        <v>7</v>
      </c>
      <c r="D127" s="358" t="s">
        <v>269</v>
      </c>
      <c r="E127" s="357" t="s">
        <v>43</v>
      </c>
      <c r="F127" s="357">
        <v>320</v>
      </c>
      <c r="G127" s="360">
        <f t="shared" ca="1" si="70"/>
        <v>33.738</v>
      </c>
      <c r="H127" s="360">
        <f t="shared" ca="1" si="71"/>
        <v>35.423000000000002</v>
      </c>
      <c r="I127" s="360">
        <f t="shared" ca="1" si="72"/>
        <v>37.195999999999998</v>
      </c>
      <c r="J127" s="360">
        <f t="shared" ca="1" si="73"/>
        <v>39.055999999999997</v>
      </c>
      <c r="K127" s="360">
        <f t="shared" ca="1" si="74"/>
        <v>41.008000000000003</v>
      </c>
      <c r="L127" s="445"/>
      <c r="M127" s="293" t="s">
        <v>588</v>
      </c>
      <c r="N127" s="289" t="str">
        <f t="shared" si="75"/>
        <v>08660C</v>
      </c>
      <c r="O127" s="361" t="str">
        <f t="shared" si="86"/>
        <v>089</v>
      </c>
      <c r="P127" s="290" t="str">
        <f t="shared" si="76"/>
        <v xml:space="preserve">Real Estate Investigator I  </v>
      </c>
      <c r="Q127" s="362" cm="1">
        <f t="array" aca="1" ref="Q127" ca="1">ROUND(IF($M127="Y",VLOOKUP($N127,INDIRECT($N$2),Q$5,0)*INDIRECT($M$3),VLOOKUP($N127,INDIRECT($N$2),Q$5,0)),IF(LEFT($E127,1)="N",3,0))</f>
        <v>33.738</v>
      </c>
      <c r="R127" s="362" cm="1">
        <f t="array" aca="1" ref="R127" ca="1">ROUND(IF($M127="Y",VLOOKUP($N127,INDIRECT($N$2),R$5,0)*INDIRECT($M$3),VLOOKUP($N127,INDIRECT($N$2),R$5,0)),IF(LEFT($E127,1)="N",3,0))</f>
        <v>35.423000000000002</v>
      </c>
      <c r="S127" s="362" cm="1">
        <f t="array" aca="1" ref="S127" ca="1">ROUND(IF($M127="Y",VLOOKUP($N127,INDIRECT($N$2),S$5,0)*INDIRECT($M$3),VLOOKUP($N127,INDIRECT($N$2),S$5,0)),IF(LEFT($E127,1)="N",3,0))</f>
        <v>37.195999999999998</v>
      </c>
      <c r="T127" s="362" cm="1">
        <f t="array" aca="1" ref="T127" ca="1">ROUND(IF($M127="Y",VLOOKUP($N127,INDIRECT($N$2),T$5,0)*INDIRECT($M$3),VLOOKUP($N127,INDIRECT($N$2),T$5,0)),IF(LEFT($E127,1)="N",3,0))</f>
        <v>39.055999999999997</v>
      </c>
      <c r="U127" s="362" cm="1">
        <f t="array" aca="1" ref="U127" ca="1">ROUND(IF($M127="Y",VLOOKUP($N127,INDIRECT($N$2),U$5,0)*INDIRECT($M$3),VLOOKUP($N127,INDIRECT($N$2),U$5,0)),IF(LEFT($E127,1)="N",3,0))</f>
        <v>41.008000000000003</v>
      </c>
      <c r="V127" s="419"/>
      <c r="W127" s="363" t="str">
        <f t="shared" si="85"/>
        <v>Y</v>
      </c>
      <c r="X127" s="313" t="str">
        <f t="shared" si="82"/>
        <v>08660C</v>
      </c>
      <c r="Y127" s="364" t="str">
        <f t="shared" si="84"/>
        <v>089</v>
      </c>
      <c r="Z127" s="313" t="str">
        <f t="shared" si="83"/>
        <v xml:space="preserve">Real Estate Investigator I  </v>
      </c>
      <c r="AA127" s="365">
        <f t="shared" ca="1" si="77"/>
        <v>33.738</v>
      </c>
      <c r="AB127" s="365">
        <f t="shared" ca="1" si="78"/>
        <v>35.423000000000002</v>
      </c>
      <c r="AC127" s="365">
        <f t="shared" ca="1" si="79"/>
        <v>37.195999999999998</v>
      </c>
      <c r="AD127" s="365">
        <f t="shared" ca="1" si="80"/>
        <v>39.055999999999997</v>
      </c>
      <c r="AE127" s="365">
        <f t="shared" ca="1" si="81"/>
        <v>41.008000000000003</v>
      </c>
    </row>
    <row r="128" spans="1:31">
      <c r="A128" s="357" t="s">
        <v>271</v>
      </c>
      <c r="B128" s="407" t="s">
        <v>788</v>
      </c>
      <c r="C128" s="357">
        <v>8</v>
      </c>
      <c r="D128" s="358" t="s">
        <v>272</v>
      </c>
      <c r="E128" s="357" t="s">
        <v>43</v>
      </c>
      <c r="F128" s="357">
        <v>380</v>
      </c>
      <c r="G128" s="360">
        <f t="shared" ca="1" si="70"/>
        <v>38.686</v>
      </c>
      <c r="H128" s="360">
        <f t="shared" ca="1" si="71"/>
        <v>40.619</v>
      </c>
      <c r="I128" s="360">
        <f t="shared" ca="1" si="72"/>
        <v>42.651000000000003</v>
      </c>
      <c r="J128" s="360">
        <f t="shared" ca="1" si="73"/>
        <v>44.783999999999999</v>
      </c>
      <c r="K128" s="360">
        <f t="shared" ca="1" si="74"/>
        <v>47.023000000000003</v>
      </c>
      <c r="L128" s="445"/>
      <c r="M128" s="293" t="s">
        <v>588</v>
      </c>
      <c r="N128" s="289" t="str">
        <f t="shared" si="75"/>
        <v>08670C</v>
      </c>
      <c r="O128" s="361" t="str">
        <f t="shared" si="86"/>
        <v>094</v>
      </c>
      <c r="P128" s="290" t="str">
        <f t="shared" si="76"/>
        <v xml:space="preserve">Real Estate Investigator II </v>
      </c>
      <c r="Q128" s="362" cm="1">
        <f t="array" aca="1" ref="Q128" ca="1">ROUND(IF($M128="Y",VLOOKUP($N128,INDIRECT($N$2),Q$5,0)*INDIRECT($M$3),VLOOKUP($N128,INDIRECT($N$2),Q$5,0)),IF(LEFT($E128,1)="N",3,0))</f>
        <v>38.686</v>
      </c>
      <c r="R128" s="362" cm="1">
        <f t="array" aca="1" ref="R128" ca="1">ROUND(IF($M128="Y",VLOOKUP($N128,INDIRECT($N$2),R$5,0)*INDIRECT($M$3),VLOOKUP($N128,INDIRECT($N$2),R$5,0)),IF(LEFT($E128,1)="N",3,0))</f>
        <v>40.619</v>
      </c>
      <c r="S128" s="362" cm="1">
        <f t="array" aca="1" ref="S128" ca="1">ROUND(IF($M128="Y",VLOOKUP($N128,INDIRECT($N$2),S$5,0)*INDIRECT($M$3),VLOOKUP($N128,INDIRECT($N$2),S$5,0)),IF(LEFT($E128,1)="N",3,0))</f>
        <v>42.651000000000003</v>
      </c>
      <c r="T128" s="362" cm="1">
        <f t="array" aca="1" ref="T128" ca="1">ROUND(IF($M128="Y",VLOOKUP($N128,INDIRECT($N$2),T$5,0)*INDIRECT($M$3),VLOOKUP($N128,INDIRECT($N$2),T$5,0)),IF(LEFT($E128,1)="N",3,0))</f>
        <v>44.783999999999999</v>
      </c>
      <c r="U128" s="362" cm="1">
        <f t="array" aca="1" ref="U128" ca="1">ROUND(IF($M128="Y",VLOOKUP($N128,INDIRECT($N$2),U$5,0)*INDIRECT($M$3),VLOOKUP($N128,INDIRECT($N$2),U$5,0)),IF(LEFT($E128,1)="N",3,0))</f>
        <v>47.023000000000003</v>
      </c>
      <c r="V128" s="419"/>
      <c r="W128" s="363" t="str">
        <f t="shared" si="85"/>
        <v>Y</v>
      </c>
      <c r="X128" s="313" t="str">
        <f t="shared" si="82"/>
        <v>08670C</v>
      </c>
      <c r="Y128" s="364" t="str">
        <f t="shared" si="84"/>
        <v>094</v>
      </c>
      <c r="Z128" s="313" t="str">
        <f t="shared" si="83"/>
        <v xml:space="preserve">Real Estate Investigator II </v>
      </c>
      <c r="AA128" s="365">
        <f t="shared" ca="1" si="77"/>
        <v>38.686</v>
      </c>
      <c r="AB128" s="365">
        <f t="shared" ca="1" si="78"/>
        <v>40.619</v>
      </c>
      <c r="AC128" s="365">
        <f t="shared" ca="1" si="79"/>
        <v>42.651000000000003</v>
      </c>
      <c r="AD128" s="365">
        <f t="shared" ca="1" si="80"/>
        <v>44.783999999999999</v>
      </c>
      <c r="AE128" s="365">
        <f t="shared" ca="1" si="81"/>
        <v>47.023000000000003</v>
      </c>
    </row>
    <row r="129" spans="1:31">
      <c r="A129" s="357" t="s">
        <v>812</v>
      </c>
      <c r="B129" s="407" t="s">
        <v>813</v>
      </c>
      <c r="C129" s="357">
        <v>5</v>
      </c>
      <c r="D129" s="358" t="s">
        <v>815</v>
      </c>
      <c r="E129" s="357" t="s">
        <v>43</v>
      </c>
      <c r="F129" s="357">
        <v>241</v>
      </c>
      <c r="G129" s="360">
        <f t="shared" ref="G129" ca="1" si="87">Q129</f>
        <v>27.007000000000001</v>
      </c>
      <c r="H129" s="360">
        <f t="shared" ref="H129" ca="1" si="88">R129</f>
        <v>28.356999999999999</v>
      </c>
      <c r="I129" s="360">
        <f t="shared" ref="I129" ca="1" si="89">S129</f>
        <v>29.774000000000001</v>
      </c>
      <c r="J129" s="360">
        <f t="shared" ref="J129" ca="1" si="90">T129</f>
        <v>31.263999999999999</v>
      </c>
      <c r="K129" s="360">
        <f t="shared" ref="K129" ca="1" si="91">U129</f>
        <v>32.828000000000003</v>
      </c>
      <c r="L129" s="445"/>
      <c r="M129" s="293" t="s">
        <v>588</v>
      </c>
      <c r="N129" s="289" t="str">
        <f t="shared" ref="N129:N130" si="92">A129</f>
        <v>08853C</v>
      </c>
      <c r="O129" s="361" t="str">
        <f t="shared" ref="O129:O130" si="93">D129</f>
        <v>136</v>
      </c>
      <c r="P129" s="290" t="str">
        <f t="shared" ref="P129:P130" si="94">B129</f>
        <v>Regulatory Services Associate</v>
      </c>
      <c r="Q129" s="362" cm="1">
        <f t="array" aca="1" ref="Q129" ca="1">ROUND(IF($M129="Y",VLOOKUP($N129,INDIRECT($N$2),Q$5,0)*INDIRECT($M$3),VLOOKUP($N129,INDIRECT($N$2),Q$5,0)),IF(LEFT($E129,1)="N",3,0))</f>
        <v>27.007000000000001</v>
      </c>
      <c r="R129" s="362" cm="1">
        <f t="array" aca="1" ref="R129" ca="1">ROUND(IF($M129="Y",VLOOKUP($N129,INDIRECT($N$2),R$5,0)*INDIRECT($M$3),VLOOKUP($N129,INDIRECT($N$2),R$5,0)),IF(LEFT($E129,1)="N",3,0))</f>
        <v>28.356999999999999</v>
      </c>
      <c r="S129" s="362" cm="1">
        <f t="array" aca="1" ref="S129" ca="1">ROUND(IF($M129="Y",VLOOKUP($N129,INDIRECT($N$2),S$5,0)*INDIRECT($M$3),VLOOKUP($N129,INDIRECT($N$2),S$5,0)),IF(LEFT($E129,1)="N",3,0))</f>
        <v>29.774000000000001</v>
      </c>
      <c r="T129" s="362" cm="1">
        <f t="array" aca="1" ref="T129" ca="1">ROUND(IF($M129="Y",VLOOKUP($N129,INDIRECT($N$2),T$5,0)*INDIRECT($M$3),VLOOKUP($N129,INDIRECT($N$2),T$5,0)),IF(LEFT($E129,1)="N",3,0))</f>
        <v>31.263999999999999</v>
      </c>
      <c r="U129" s="362" cm="1">
        <f t="array" aca="1" ref="U129" ca="1">ROUND(IF($M129="Y",VLOOKUP($N129,INDIRECT($N$2),U$5,0)*INDIRECT($M$3),VLOOKUP($N129,INDIRECT($N$2),U$5,0)),IF(LEFT($E129,1)="N",3,0))</f>
        <v>32.828000000000003</v>
      </c>
      <c r="V129" s="419"/>
      <c r="W129" s="363" t="str">
        <f t="shared" ref="W129:W130" si="95">M129</f>
        <v>Y</v>
      </c>
      <c r="X129" s="313" t="str">
        <f t="shared" ref="X129:X130" si="96">N129</f>
        <v>08853C</v>
      </c>
      <c r="Y129" s="364" t="str">
        <f t="shared" ref="Y129" si="97">O129</f>
        <v>136</v>
      </c>
      <c r="Z129" s="313" t="str">
        <f t="shared" ref="Z129:Z130" si="98">P129</f>
        <v>Regulatory Services Associate</v>
      </c>
      <c r="AA129" s="365">
        <f t="shared" ref="AA129:AA130" ca="1" si="99">IF(LEFT($E129,1)="N",Q129,ROUNDUP(Q129/2080,3))</f>
        <v>27.007000000000001</v>
      </c>
      <c r="AB129" s="365">
        <f t="shared" ref="AB129:AB130" ca="1" si="100">IF(LEFT($E129,1)="N",R129,ROUNDUP(R129/2080,3))</f>
        <v>28.356999999999999</v>
      </c>
      <c r="AC129" s="365">
        <f t="shared" ref="AC129:AC130" ca="1" si="101">IF(LEFT($E129,1)="N",S129,ROUNDUP(S129/2080,3))</f>
        <v>29.774000000000001</v>
      </c>
      <c r="AD129" s="365">
        <f t="shared" ref="AD129:AD130" ca="1" si="102">IF(LEFT($E129,1)="N",T129,ROUNDUP(T129/2080,3))</f>
        <v>31.263999999999999</v>
      </c>
      <c r="AE129" s="365">
        <f t="shared" ref="AE129:AE130" ca="1" si="103">IF(LEFT($E129,1)="N",U129,ROUNDUP(U129/2080,3))</f>
        <v>32.828000000000003</v>
      </c>
    </row>
    <row r="130" spans="1:31">
      <c r="A130" s="357" t="s">
        <v>821</v>
      </c>
      <c r="B130" s="407" t="s">
        <v>822</v>
      </c>
      <c r="C130" s="357">
        <v>8</v>
      </c>
      <c r="D130" s="358" t="s">
        <v>20</v>
      </c>
      <c r="E130" s="357" t="s">
        <v>21</v>
      </c>
      <c r="F130" s="357">
        <v>415</v>
      </c>
      <c r="G130" s="360">
        <f t="shared" ref="G130" ca="1" si="104">Q130</f>
        <v>86453</v>
      </c>
      <c r="H130" s="360">
        <f t="shared" ref="H130" ca="1" si="105">R130</f>
        <v>90777</v>
      </c>
      <c r="I130" s="360">
        <f t="shared" ref="I130" ca="1" si="106">S130</f>
        <v>95316</v>
      </c>
      <c r="J130" s="360">
        <f t="shared" ref="J130" ca="1" si="107">T130</f>
        <v>100081</v>
      </c>
      <c r="K130" s="360">
        <f t="shared" ref="K130" ca="1" si="108">U130</f>
        <v>105087</v>
      </c>
      <c r="L130" s="445"/>
      <c r="M130" s="293" t="s">
        <v>588</v>
      </c>
      <c r="N130" s="289" t="str">
        <f t="shared" si="92"/>
        <v>59528C</v>
      </c>
      <c r="O130" s="361" t="str">
        <f t="shared" si="93"/>
        <v>120</v>
      </c>
      <c r="P130" s="290" t="str">
        <f t="shared" si="94"/>
        <v>Right-of-Way &amp; Real Estate Specialist</v>
      </c>
      <c r="Q130" s="362" cm="1">
        <f t="array" aca="1" ref="Q130" ca="1">ROUND(IF($M130="Y",VLOOKUP($N130,INDIRECT($N$2),Q$5,0)*INDIRECT($M$3),VLOOKUP($N130,INDIRECT($N$2),Q$5,0)),IF(LEFT($E130,1)="N",3,0))</f>
        <v>86453</v>
      </c>
      <c r="R130" s="362" cm="1">
        <f t="array" aca="1" ref="R130" ca="1">ROUND(IF($M130="Y",VLOOKUP($N130,INDIRECT($N$2),R$5,0)*INDIRECT($M$3),VLOOKUP($N130,INDIRECT($N$2),R$5,0)),IF(LEFT($E130,1)="N",3,0))</f>
        <v>90777</v>
      </c>
      <c r="S130" s="362" cm="1">
        <f t="array" aca="1" ref="S130" ca="1">ROUND(IF($M130="Y",VLOOKUP($N130,INDIRECT($N$2),S$5,0)*INDIRECT($M$3),VLOOKUP($N130,INDIRECT($N$2),S$5,0)),IF(LEFT($E130,1)="N",3,0))</f>
        <v>95316</v>
      </c>
      <c r="T130" s="362" cm="1">
        <f t="array" aca="1" ref="T130" ca="1">ROUND(IF($M130="Y",VLOOKUP($N130,INDIRECT($N$2),T$5,0)*INDIRECT($M$3),VLOOKUP($N130,INDIRECT($N$2),T$5,0)),IF(LEFT($E130,1)="N",3,0))</f>
        <v>100081</v>
      </c>
      <c r="U130" s="362" cm="1">
        <f t="array" aca="1" ref="U130" ca="1">ROUND(IF($M130="Y",VLOOKUP($N130,INDIRECT($N$2),U$5,0)*INDIRECT($M$3),VLOOKUP($N130,INDIRECT($N$2),U$5,0)),IF(LEFT($E130,1)="N",3,0))</f>
        <v>105087</v>
      </c>
      <c r="V130" s="419"/>
      <c r="W130" s="363" t="str">
        <f t="shared" si="95"/>
        <v>Y</v>
      </c>
      <c r="X130" s="313" t="str">
        <f t="shared" si="96"/>
        <v>59528C</v>
      </c>
      <c r="Y130" s="364"/>
      <c r="Z130" s="313" t="str">
        <f t="shared" si="98"/>
        <v>Right-of-Way &amp; Real Estate Specialist</v>
      </c>
      <c r="AA130" s="365">
        <f t="shared" ca="1" si="99"/>
        <v>41.564</v>
      </c>
      <c r="AB130" s="365">
        <f t="shared" ca="1" si="100"/>
        <v>43.643000000000001</v>
      </c>
      <c r="AC130" s="365">
        <f t="shared" ca="1" si="101"/>
        <v>45.825000000000003</v>
      </c>
      <c r="AD130" s="365">
        <f t="shared" ca="1" si="102"/>
        <v>48.116</v>
      </c>
      <c r="AE130" s="365">
        <f t="shared" ca="1" si="103"/>
        <v>50.522999999999996</v>
      </c>
    </row>
    <row r="131" spans="1:31">
      <c r="A131" s="357" t="s">
        <v>519</v>
      </c>
      <c r="B131" s="407" t="s">
        <v>518</v>
      </c>
      <c r="C131" s="357">
        <v>6</v>
      </c>
      <c r="D131" s="358" t="s">
        <v>656</v>
      </c>
      <c r="E131" s="357" t="s">
        <v>43</v>
      </c>
      <c r="F131" s="357">
        <v>293</v>
      </c>
      <c r="G131" s="360">
        <f t="shared" ca="1" si="70"/>
        <v>31.248000000000001</v>
      </c>
      <c r="H131" s="360">
        <f t="shared" ca="1" si="71"/>
        <v>32.808</v>
      </c>
      <c r="I131" s="360">
        <f t="shared" ca="1" si="72"/>
        <v>34.448999999999998</v>
      </c>
      <c r="J131" s="360">
        <f t="shared" ca="1" si="73"/>
        <v>36.173000000000002</v>
      </c>
      <c r="K131" s="360">
        <f t="shared" ca="1" si="74"/>
        <v>37.979999999999997</v>
      </c>
      <c r="L131" s="445"/>
      <c r="M131" s="293" t="s">
        <v>588</v>
      </c>
      <c r="N131" s="289" t="str">
        <f t="shared" si="75"/>
        <v>52978C</v>
      </c>
      <c r="O131" s="361" t="str">
        <f t="shared" si="86"/>
        <v>132</v>
      </c>
      <c r="P131" s="290" t="str">
        <f t="shared" si="76"/>
        <v>Security Specialist</v>
      </c>
      <c r="Q131" s="362" cm="1">
        <f t="array" aca="1" ref="Q131" ca="1">ROUND(IF($M131="Y",VLOOKUP($N131,INDIRECT($N$2),Q$5,0)*INDIRECT($M$3),VLOOKUP($N131,INDIRECT($N$2),Q$5,0)),IF(LEFT($E131,1)="N",3,0))</f>
        <v>31.248000000000001</v>
      </c>
      <c r="R131" s="362" cm="1">
        <f t="array" aca="1" ref="R131" ca="1">ROUND(IF($M131="Y",VLOOKUP($N131,INDIRECT($N$2),R$5,0)*INDIRECT($M$3),VLOOKUP($N131,INDIRECT($N$2),R$5,0)),IF(LEFT($E131,1)="N",3,0))</f>
        <v>32.808</v>
      </c>
      <c r="S131" s="362" cm="1">
        <f t="array" aca="1" ref="S131" ca="1">ROUND(IF($M131="Y",VLOOKUP($N131,INDIRECT($N$2),S$5,0)*INDIRECT($M$3),VLOOKUP($N131,INDIRECT($N$2),S$5,0)),IF(LEFT($E131,1)="N",3,0))</f>
        <v>34.448999999999998</v>
      </c>
      <c r="T131" s="362" cm="1">
        <f t="array" aca="1" ref="T131" ca="1">ROUND(IF($M131="Y",VLOOKUP($N131,INDIRECT($N$2),T$5,0)*INDIRECT($M$3),VLOOKUP($N131,INDIRECT($N$2),T$5,0)),IF(LEFT($E131,1)="N",3,0))</f>
        <v>36.173000000000002</v>
      </c>
      <c r="U131" s="362" cm="1">
        <f t="array" aca="1" ref="U131" ca="1">ROUND(IF($M131="Y",VLOOKUP($N131,INDIRECT($N$2),U$5,0)*INDIRECT($M$3),VLOOKUP($N131,INDIRECT($N$2),U$5,0)),IF(LEFT($E131,1)="N",3,0))</f>
        <v>37.979999999999997</v>
      </c>
      <c r="V131" s="419"/>
      <c r="W131" s="363" t="str">
        <f t="shared" si="85"/>
        <v>Y</v>
      </c>
      <c r="X131" s="313" t="str">
        <f t="shared" si="82"/>
        <v>52978C</v>
      </c>
      <c r="Y131" s="364" t="str">
        <f t="shared" si="84"/>
        <v>132</v>
      </c>
      <c r="Z131" s="313" t="str">
        <f t="shared" si="83"/>
        <v>Security Specialist</v>
      </c>
      <c r="AA131" s="365">
        <f t="shared" ca="1" si="77"/>
        <v>31.248000000000001</v>
      </c>
      <c r="AB131" s="365">
        <f t="shared" ca="1" si="78"/>
        <v>32.808</v>
      </c>
      <c r="AC131" s="365">
        <f t="shared" ca="1" si="79"/>
        <v>34.448999999999998</v>
      </c>
      <c r="AD131" s="365">
        <f t="shared" ca="1" si="80"/>
        <v>36.173000000000002</v>
      </c>
      <c r="AE131" s="365">
        <f t="shared" ca="1" si="81"/>
        <v>37.979999999999997</v>
      </c>
    </row>
    <row r="132" spans="1:31">
      <c r="A132" s="357" t="s">
        <v>276</v>
      </c>
      <c r="B132" s="407" t="s">
        <v>277</v>
      </c>
      <c r="C132" s="357">
        <v>8</v>
      </c>
      <c r="D132" s="358" t="s">
        <v>94</v>
      </c>
      <c r="E132" s="357" t="s">
        <v>43</v>
      </c>
      <c r="F132" s="357">
        <v>368</v>
      </c>
      <c r="G132" s="360">
        <f t="shared" ca="1" si="70"/>
        <v>38.006999999999998</v>
      </c>
      <c r="H132" s="360">
        <f t="shared" ca="1" si="71"/>
        <v>39.906999999999996</v>
      </c>
      <c r="I132" s="360">
        <f t="shared" ca="1" si="72"/>
        <v>41.902999999999999</v>
      </c>
      <c r="J132" s="360">
        <f t="shared" ca="1" si="73"/>
        <v>43.997</v>
      </c>
      <c r="K132" s="360">
        <f t="shared" ca="1" si="74"/>
        <v>46.2</v>
      </c>
      <c r="L132" s="445"/>
      <c r="M132" s="293" t="s">
        <v>588</v>
      </c>
      <c r="N132" s="289" t="str">
        <f t="shared" si="75"/>
        <v>05277C</v>
      </c>
      <c r="O132" s="361" t="str">
        <f t="shared" si="86"/>
        <v>099</v>
      </c>
      <c r="P132" s="290" t="str">
        <f t="shared" si="76"/>
        <v>Senior Graphic Designer</v>
      </c>
      <c r="Q132" s="362" cm="1">
        <f t="array" aca="1" ref="Q132" ca="1">ROUND(IF($M132="Y",VLOOKUP($N132,INDIRECT($N$2),Q$5,0)*INDIRECT($M$3),VLOOKUP($N132,INDIRECT($N$2),Q$5,0)),IF(LEFT($E132,1)="N",3,0))</f>
        <v>38.006999999999998</v>
      </c>
      <c r="R132" s="362" cm="1">
        <f t="array" aca="1" ref="R132" ca="1">ROUND(IF($M132="Y",VLOOKUP($N132,INDIRECT($N$2),R$5,0)*INDIRECT($M$3),VLOOKUP($N132,INDIRECT($N$2),R$5,0)),IF(LEFT($E132,1)="N",3,0))</f>
        <v>39.906999999999996</v>
      </c>
      <c r="S132" s="362" cm="1">
        <f t="array" aca="1" ref="S132" ca="1">ROUND(IF($M132="Y",VLOOKUP($N132,INDIRECT($N$2),S$5,0)*INDIRECT($M$3),VLOOKUP($N132,INDIRECT($N$2),S$5,0)),IF(LEFT($E132,1)="N",3,0))</f>
        <v>41.902999999999999</v>
      </c>
      <c r="T132" s="362" cm="1">
        <f t="array" aca="1" ref="T132" ca="1">ROUND(IF($M132="Y",VLOOKUP($N132,INDIRECT($N$2),T$5,0)*INDIRECT($M$3),VLOOKUP($N132,INDIRECT($N$2),T$5,0)),IF(LEFT($E132,1)="N",3,0))</f>
        <v>43.997</v>
      </c>
      <c r="U132" s="362" cm="1">
        <f t="array" aca="1" ref="U132" ca="1">ROUND(IF($M132="Y",VLOOKUP($N132,INDIRECT($N$2),U$5,0)*INDIRECT($M$3),VLOOKUP($N132,INDIRECT($N$2),U$5,0)),IF(LEFT($E132,1)="N",3,0))</f>
        <v>46.2</v>
      </c>
      <c r="V132" s="419"/>
      <c r="W132" s="363" t="str">
        <f t="shared" si="85"/>
        <v>Y</v>
      </c>
      <c r="X132" s="313" t="str">
        <f t="shared" si="82"/>
        <v>05277C</v>
      </c>
      <c r="Y132" s="364" t="str">
        <f t="shared" si="84"/>
        <v>099</v>
      </c>
      <c r="Z132" s="313" t="str">
        <f t="shared" si="83"/>
        <v>Senior Graphic Designer</v>
      </c>
      <c r="AA132" s="365">
        <f t="shared" ca="1" si="77"/>
        <v>38.006999999999998</v>
      </c>
      <c r="AB132" s="365">
        <f t="shared" ca="1" si="78"/>
        <v>39.906999999999996</v>
      </c>
      <c r="AC132" s="365">
        <f t="shared" ca="1" si="79"/>
        <v>41.902999999999999</v>
      </c>
      <c r="AD132" s="365">
        <f t="shared" ca="1" si="80"/>
        <v>43.997</v>
      </c>
      <c r="AE132" s="365">
        <f t="shared" ca="1" si="81"/>
        <v>46.2</v>
      </c>
    </row>
    <row r="133" spans="1:31">
      <c r="A133" s="357" t="s">
        <v>278</v>
      </c>
      <c r="B133" s="407" t="s">
        <v>280</v>
      </c>
      <c r="C133" s="357">
        <v>6</v>
      </c>
      <c r="D133" s="358" t="s">
        <v>279</v>
      </c>
      <c r="E133" s="357" t="s">
        <v>43</v>
      </c>
      <c r="F133" s="357">
        <v>308</v>
      </c>
      <c r="G133" s="360">
        <f t="shared" ca="1" si="70"/>
        <v>32.484000000000002</v>
      </c>
      <c r="H133" s="360">
        <f t="shared" ca="1" si="71"/>
        <v>34.11</v>
      </c>
      <c r="I133" s="360">
        <f t="shared" ca="1" si="72"/>
        <v>35.816000000000003</v>
      </c>
      <c r="J133" s="360">
        <f t="shared" ca="1" si="73"/>
        <v>37.606999999999999</v>
      </c>
      <c r="K133" s="360">
        <f t="shared" ca="1" si="74"/>
        <v>39.485999999999997</v>
      </c>
      <c r="L133" s="445"/>
      <c r="M133" s="293" t="s">
        <v>588</v>
      </c>
      <c r="N133" s="289" t="str">
        <f t="shared" si="75"/>
        <v>09171C</v>
      </c>
      <c r="O133" s="361" t="str">
        <f t="shared" si="86"/>
        <v>142</v>
      </c>
      <c r="P133" s="290" t="str">
        <f t="shared" si="76"/>
        <v xml:space="preserve">Senior Legal Support Specialist  </v>
      </c>
      <c r="Q133" s="362" cm="1">
        <f t="array" aca="1" ref="Q133" ca="1">ROUND(IF($M133="Y",VLOOKUP($N133,INDIRECT($N$2),Q$5,0)*INDIRECT($M$3),VLOOKUP($N133,INDIRECT($N$2),Q$5,0)),IF(LEFT($E133,1)="N",3,0))</f>
        <v>32.484000000000002</v>
      </c>
      <c r="R133" s="362" cm="1">
        <f t="array" aca="1" ref="R133" ca="1">ROUND(IF($M133="Y",VLOOKUP($N133,INDIRECT($N$2),R$5,0)*INDIRECT($M$3),VLOOKUP($N133,INDIRECT($N$2),R$5,0)),IF(LEFT($E133,1)="N",3,0))</f>
        <v>34.11</v>
      </c>
      <c r="S133" s="362" cm="1">
        <f t="array" aca="1" ref="S133" ca="1">ROUND(IF($M133="Y",VLOOKUP($N133,INDIRECT($N$2),S$5,0)*INDIRECT($M$3),VLOOKUP($N133,INDIRECT($N$2),S$5,0)),IF(LEFT($E133,1)="N",3,0))</f>
        <v>35.816000000000003</v>
      </c>
      <c r="T133" s="362" cm="1">
        <f t="array" aca="1" ref="T133" ca="1">ROUND(IF($M133="Y",VLOOKUP($N133,INDIRECT($N$2),T$5,0)*INDIRECT($M$3),VLOOKUP($N133,INDIRECT($N$2),T$5,0)),IF(LEFT($E133,1)="N",3,0))</f>
        <v>37.606999999999999</v>
      </c>
      <c r="U133" s="362" cm="1">
        <f t="array" aca="1" ref="U133" ca="1">ROUND(IF($M133="Y",VLOOKUP($N133,INDIRECT($N$2),U$5,0)*INDIRECT($M$3),VLOOKUP($N133,INDIRECT($N$2),U$5,0)),IF(LEFT($E133,1)="N",3,0))</f>
        <v>39.485999999999997</v>
      </c>
      <c r="V133" s="419"/>
      <c r="W133" s="363" t="str">
        <f t="shared" si="85"/>
        <v>Y</v>
      </c>
      <c r="X133" s="313" t="str">
        <f t="shared" si="82"/>
        <v>09171C</v>
      </c>
      <c r="Y133" s="364" t="str">
        <f t="shared" si="84"/>
        <v>142</v>
      </c>
      <c r="Z133" s="313" t="str">
        <f t="shared" si="83"/>
        <v xml:space="preserve">Senior Legal Support Specialist  </v>
      </c>
      <c r="AA133" s="365">
        <f t="shared" ca="1" si="77"/>
        <v>32.484000000000002</v>
      </c>
      <c r="AB133" s="365">
        <f t="shared" ca="1" si="78"/>
        <v>34.11</v>
      </c>
      <c r="AC133" s="365">
        <f t="shared" ca="1" si="79"/>
        <v>35.816000000000003</v>
      </c>
      <c r="AD133" s="365">
        <f t="shared" ca="1" si="80"/>
        <v>37.606999999999999</v>
      </c>
      <c r="AE133" s="365">
        <f t="shared" ca="1" si="81"/>
        <v>39.485999999999997</v>
      </c>
    </row>
    <row r="134" spans="1:31">
      <c r="A134" s="368" t="s">
        <v>38</v>
      </c>
      <c r="B134" s="408" t="s">
        <v>40</v>
      </c>
      <c r="C134" s="368">
        <v>11</v>
      </c>
      <c r="D134" s="358" t="s">
        <v>824</v>
      </c>
      <c r="E134" s="368" t="s">
        <v>21</v>
      </c>
      <c r="F134" s="368">
        <v>508</v>
      </c>
      <c r="G134" s="360">
        <f t="shared" ca="1" si="70"/>
        <v>102060</v>
      </c>
      <c r="H134" s="360">
        <f t="shared" si="71"/>
        <v>107163</v>
      </c>
      <c r="I134" s="360">
        <f t="shared" si="72"/>
        <v>112521</v>
      </c>
      <c r="J134" s="360">
        <f t="shared" ca="1" si="73"/>
        <v>118147</v>
      </c>
      <c r="K134" s="360">
        <f t="shared" si="74"/>
        <v>124055</v>
      </c>
      <c r="L134" s="445"/>
      <c r="M134" s="293" t="s">
        <v>588</v>
      </c>
      <c r="N134" s="289" t="str">
        <f t="shared" si="75"/>
        <v>52740C</v>
      </c>
      <c r="O134" s="361" t="str">
        <f t="shared" si="86"/>
        <v>137</v>
      </c>
      <c r="P134" s="290" t="str">
        <f t="shared" si="76"/>
        <v xml:space="preserve">Senior Project Coordinator </v>
      </c>
      <c r="Q134" s="362" cm="1">
        <f t="array" aca="1" ref="Q134" ca="1">ROUND(IF($M134="Y",VLOOKUP($N134,INDIRECT($N$2),Q$5,0)*INDIRECT($M$3),VLOOKUP($N134,INDIRECT($N$2),Q$5,0)),IF(LEFT($E134,1)="N",3,0))</f>
        <v>102060</v>
      </c>
      <c r="R134" s="395">
        <v>107163</v>
      </c>
      <c r="S134" s="395">
        <v>112521</v>
      </c>
      <c r="T134" s="362" cm="1">
        <f t="array" aca="1" ref="T134" ca="1">ROUND(IF($M134="Y",VLOOKUP($N134,INDIRECT($N$2),T$5,0)*INDIRECT($M$3),VLOOKUP($N134,INDIRECT($N$2),T$5,0)),IF(LEFT($E134,1)="N",3,0))</f>
        <v>118147</v>
      </c>
      <c r="U134" s="395">
        <v>124055</v>
      </c>
      <c r="V134" s="419"/>
      <c r="W134" s="363" t="str">
        <f t="shared" si="85"/>
        <v>Y</v>
      </c>
      <c r="X134" s="313" t="str">
        <f t="shared" si="82"/>
        <v>52740C</v>
      </c>
      <c r="Y134" s="364" t="str">
        <f t="shared" si="84"/>
        <v>137</v>
      </c>
      <c r="Z134" s="313" t="str">
        <f t="shared" si="83"/>
        <v xml:space="preserve">Senior Project Coordinator </v>
      </c>
      <c r="AA134" s="365">
        <f t="shared" ca="1" si="77"/>
        <v>49.067999999999998</v>
      </c>
      <c r="AB134" s="365">
        <f t="shared" si="78"/>
        <v>51.521000000000001</v>
      </c>
      <c r="AC134" s="365">
        <f t="shared" si="79"/>
        <v>54.096999999999994</v>
      </c>
      <c r="AD134" s="365">
        <f t="shared" ca="1" si="80"/>
        <v>56.802</v>
      </c>
      <c r="AE134" s="365">
        <f t="shared" si="81"/>
        <v>59.641999999999996</v>
      </c>
    </row>
    <row r="135" spans="1:31">
      <c r="A135" s="368" t="s">
        <v>536</v>
      </c>
      <c r="B135" s="408" t="s">
        <v>535</v>
      </c>
      <c r="C135" s="368">
        <v>6</v>
      </c>
      <c r="D135" s="358">
        <v>140</v>
      </c>
      <c r="E135" s="368" t="s">
        <v>43</v>
      </c>
      <c r="F135" s="368">
        <v>308</v>
      </c>
      <c r="G135" s="360">
        <f t="shared" ref="G135:G147" ca="1" si="109">Q135</f>
        <v>32.484000000000002</v>
      </c>
      <c r="H135" s="360">
        <f t="shared" ref="H135:H147" ca="1" si="110">R135</f>
        <v>34.11</v>
      </c>
      <c r="I135" s="360">
        <f t="shared" ref="I135:I147" ca="1" si="111">S135</f>
        <v>35.816000000000003</v>
      </c>
      <c r="J135" s="360">
        <f t="shared" ref="J135:J147" ca="1" si="112">T135</f>
        <v>37.606999999999999</v>
      </c>
      <c r="K135" s="360">
        <f t="shared" ref="K135:K147" ca="1" si="113">U135</f>
        <v>39.485999999999997</v>
      </c>
      <c r="L135" s="445"/>
      <c r="M135" s="293" t="s">
        <v>588</v>
      </c>
      <c r="N135" s="289" t="str">
        <f t="shared" ref="N135:N147" si="114">A135</f>
        <v>52996C</v>
      </c>
      <c r="O135" s="361">
        <f t="shared" si="86"/>
        <v>140</v>
      </c>
      <c r="P135" s="290" t="str">
        <f t="shared" ref="P135:P147" si="115">B135</f>
        <v>Service Center Agent</v>
      </c>
      <c r="Q135" s="362" cm="1">
        <f t="array" aca="1" ref="Q135" ca="1">ROUND(IF($M135="Y",VLOOKUP($N135,INDIRECT($N$2),Q$5,0)*INDIRECT($M$3),VLOOKUP($N135,INDIRECT($N$2),Q$5,0)),IF(LEFT($E135,1)="N",3,0))</f>
        <v>32.484000000000002</v>
      </c>
      <c r="R135" s="362" cm="1">
        <f t="array" aca="1" ref="R135" ca="1">ROUND(IF($M135="Y",VLOOKUP($N135,INDIRECT($N$2),R$5,0)*INDIRECT($M$3),VLOOKUP($N135,INDIRECT($N$2),R$5,0)),IF(LEFT($E135,1)="N",3,0))</f>
        <v>34.11</v>
      </c>
      <c r="S135" s="362" cm="1">
        <f t="array" aca="1" ref="S135" ca="1">ROUND(IF($M135="Y",VLOOKUP($N135,INDIRECT($N$2),S$5,0)*INDIRECT($M$3),VLOOKUP($N135,INDIRECT($N$2),S$5,0)),IF(LEFT($E135,1)="N",3,0))</f>
        <v>35.816000000000003</v>
      </c>
      <c r="T135" s="362" cm="1">
        <f t="array" aca="1" ref="T135" ca="1">ROUND(IF($M135="Y",VLOOKUP($N135,INDIRECT($N$2),T$5,0)*INDIRECT($M$3),VLOOKUP($N135,INDIRECT($N$2),T$5,0)),IF(LEFT($E135,1)="N",3,0))</f>
        <v>37.606999999999999</v>
      </c>
      <c r="U135" s="362" cm="1">
        <f t="array" aca="1" ref="U135" ca="1">ROUND(IF($M135="Y",VLOOKUP($N135,INDIRECT($N$2),U$5,0)*INDIRECT($M$3),VLOOKUP($N135,INDIRECT($N$2),U$5,0)),IF(LEFT($E135,1)="N",3,0))</f>
        <v>39.485999999999997</v>
      </c>
      <c r="V135" s="419"/>
      <c r="W135" s="363" t="str">
        <f t="shared" si="85"/>
        <v>Y</v>
      </c>
      <c r="X135" s="313" t="str">
        <f t="shared" si="82"/>
        <v>52996C</v>
      </c>
      <c r="Y135" s="364">
        <f t="shared" si="84"/>
        <v>140</v>
      </c>
      <c r="Z135" s="313" t="str">
        <f t="shared" si="83"/>
        <v>Service Center Agent</v>
      </c>
      <c r="AA135" s="365">
        <f t="shared" ref="AA135:AA147" ca="1" si="116">IF(LEFT($E135,1)="N",Q135,ROUNDUP(Q135/2080,3))</f>
        <v>32.484000000000002</v>
      </c>
      <c r="AB135" s="365">
        <f t="shared" ref="AB135:AB147" ca="1" si="117">IF(LEFT($E135,1)="N",R135,ROUNDUP(R135/2080,3))</f>
        <v>34.11</v>
      </c>
      <c r="AC135" s="365">
        <f t="shared" ref="AC135:AC147" ca="1" si="118">IF(LEFT($E135,1)="N",S135,ROUNDUP(S135/2080,3))</f>
        <v>35.816000000000003</v>
      </c>
      <c r="AD135" s="365">
        <f t="shared" ref="AD135:AD147" ca="1" si="119">IF(LEFT($E135,1)="N",T135,ROUNDUP(T135/2080,3))</f>
        <v>37.606999999999999</v>
      </c>
      <c r="AE135" s="365">
        <f t="shared" ref="AE135:AE147" ca="1" si="120">IF(LEFT($E135,1)="N",U135,ROUNDUP(U135/2080,3))</f>
        <v>39.485999999999997</v>
      </c>
    </row>
    <row r="136" spans="1:31">
      <c r="A136" s="357" t="s">
        <v>281</v>
      </c>
      <c r="B136" s="407" t="s">
        <v>779</v>
      </c>
      <c r="C136" s="357">
        <v>6</v>
      </c>
      <c r="D136" s="358" t="s">
        <v>282</v>
      </c>
      <c r="E136" s="357" t="s">
        <v>43</v>
      </c>
      <c r="F136" s="357">
        <v>280</v>
      </c>
      <c r="G136" s="360">
        <f t="shared" ca="1" si="109"/>
        <v>30.029</v>
      </c>
      <c r="H136" s="360">
        <f t="shared" ca="1" si="110"/>
        <v>31.53</v>
      </c>
      <c r="I136" s="360">
        <f t="shared" ca="1" si="111"/>
        <v>33.103000000000002</v>
      </c>
      <c r="J136" s="360">
        <f t="shared" ca="1" si="112"/>
        <v>34.762</v>
      </c>
      <c r="K136" s="360">
        <f t="shared" ca="1" si="113"/>
        <v>36.499000000000002</v>
      </c>
      <c r="L136" s="445"/>
      <c r="M136" s="293" t="s">
        <v>588</v>
      </c>
      <c r="N136" s="289" t="str">
        <f t="shared" si="114"/>
        <v>09280C</v>
      </c>
      <c r="O136" s="361" t="str">
        <f t="shared" si="86"/>
        <v>144</v>
      </c>
      <c r="P136" s="290" t="str">
        <f t="shared" si="115"/>
        <v>Solid Waste Aide I</v>
      </c>
      <c r="Q136" s="362" cm="1">
        <f t="array" aca="1" ref="Q136" ca="1">ROUND(IF($M136="Y",VLOOKUP($N136,INDIRECT($N$2),Q$5,0)*INDIRECT($M$3),VLOOKUP($N136,INDIRECT($N$2),Q$5,0)),IF(LEFT($E136,1)="N",3,0))</f>
        <v>30.029</v>
      </c>
      <c r="R136" s="362" cm="1">
        <f t="array" aca="1" ref="R136" ca="1">ROUND(IF($M136="Y",VLOOKUP($N136,INDIRECT($N$2),R$5,0)*INDIRECT($M$3),VLOOKUP($N136,INDIRECT($N$2),R$5,0)),IF(LEFT($E136,1)="N",3,0))</f>
        <v>31.53</v>
      </c>
      <c r="S136" s="362" cm="1">
        <f t="array" aca="1" ref="S136" ca="1">ROUND(IF($M136="Y",VLOOKUP($N136,INDIRECT($N$2),S$5,0)*INDIRECT($M$3),VLOOKUP($N136,INDIRECT($N$2),S$5,0)),IF(LEFT($E136,1)="N",3,0))</f>
        <v>33.103000000000002</v>
      </c>
      <c r="T136" s="362" cm="1">
        <f t="array" aca="1" ref="T136" ca="1">ROUND(IF($M136="Y",VLOOKUP($N136,INDIRECT($N$2),T$5,0)*INDIRECT($M$3),VLOOKUP($N136,INDIRECT($N$2),T$5,0)),IF(LEFT($E136,1)="N",3,0))</f>
        <v>34.762</v>
      </c>
      <c r="U136" s="362" cm="1">
        <f t="array" aca="1" ref="U136" ca="1">ROUND(IF($M136="Y",VLOOKUP($N136,INDIRECT($N$2),U$5,0)*INDIRECT($M$3),VLOOKUP($N136,INDIRECT($N$2),U$5,0)),IF(LEFT($E136,1)="N",3,0))</f>
        <v>36.499000000000002</v>
      </c>
      <c r="V136" s="419"/>
      <c r="W136" s="363" t="str">
        <f t="shared" si="85"/>
        <v>Y</v>
      </c>
      <c r="X136" s="313" t="str">
        <f t="shared" si="82"/>
        <v>09280C</v>
      </c>
      <c r="Y136" s="364" t="str">
        <f t="shared" si="84"/>
        <v>144</v>
      </c>
      <c r="Z136" s="313" t="str">
        <f t="shared" si="83"/>
        <v>Solid Waste Aide I</v>
      </c>
      <c r="AA136" s="365">
        <f t="shared" ca="1" si="116"/>
        <v>30.029</v>
      </c>
      <c r="AB136" s="365">
        <f t="shared" ca="1" si="117"/>
        <v>31.53</v>
      </c>
      <c r="AC136" s="365">
        <f t="shared" ca="1" si="118"/>
        <v>33.103000000000002</v>
      </c>
      <c r="AD136" s="365">
        <f t="shared" ca="1" si="119"/>
        <v>34.762</v>
      </c>
      <c r="AE136" s="365">
        <f t="shared" ca="1" si="120"/>
        <v>36.499000000000002</v>
      </c>
    </row>
    <row r="137" spans="1:31">
      <c r="A137" s="357" t="s">
        <v>780</v>
      </c>
      <c r="B137" s="407" t="s">
        <v>781</v>
      </c>
      <c r="C137" s="357">
        <v>6</v>
      </c>
      <c r="D137" s="358" t="s">
        <v>705</v>
      </c>
      <c r="E137" s="357" t="s">
        <v>43</v>
      </c>
      <c r="F137" s="357">
        <v>300</v>
      </c>
      <c r="G137" s="360">
        <f t="shared" ca="1" si="109"/>
        <v>31.794</v>
      </c>
      <c r="H137" s="360">
        <f t="shared" ca="1" si="110"/>
        <v>33.378999999999998</v>
      </c>
      <c r="I137" s="360">
        <f t="shared" ca="1" si="111"/>
        <v>35.051000000000002</v>
      </c>
      <c r="J137" s="360">
        <f t="shared" ca="1" si="112"/>
        <v>36.802</v>
      </c>
      <c r="K137" s="360">
        <f t="shared" ca="1" si="113"/>
        <v>38.643000000000001</v>
      </c>
      <c r="L137" s="445"/>
      <c r="M137" s="293" t="s">
        <v>588</v>
      </c>
      <c r="N137" s="289" t="str">
        <f t="shared" si="114"/>
        <v>53098C</v>
      </c>
      <c r="O137" s="361" t="str">
        <f t="shared" si="86"/>
        <v>210</v>
      </c>
      <c r="P137" s="290" t="str">
        <f t="shared" si="115"/>
        <v>Solid Waste Aide II</v>
      </c>
      <c r="Q137" s="362" cm="1">
        <f t="array" aca="1" ref="Q137" ca="1">ROUND(IF($M137="Y",VLOOKUP($N137,INDIRECT($N$2),Q$5,0)*INDIRECT($M$3),VLOOKUP($N137,INDIRECT($N$2),Q$5,0)),IF(LEFT($E137,1)="N",3,0))</f>
        <v>31.794</v>
      </c>
      <c r="R137" s="362" cm="1">
        <f t="array" aca="1" ref="R137" ca="1">ROUND(IF($M137="Y",VLOOKUP($N137,INDIRECT($N$2),R$5,0)*INDIRECT($M$3),VLOOKUP($N137,INDIRECT($N$2),R$5,0)),IF(LEFT($E137,1)="N",3,0))</f>
        <v>33.378999999999998</v>
      </c>
      <c r="S137" s="362" cm="1">
        <f t="array" aca="1" ref="S137" ca="1">ROUND(IF($M137="Y",VLOOKUP($N137,INDIRECT($N$2),S$5,0)*INDIRECT($M$3),VLOOKUP($N137,INDIRECT($N$2),S$5,0)),IF(LEFT($E137,1)="N",3,0))</f>
        <v>35.051000000000002</v>
      </c>
      <c r="T137" s="362" cm="1">
        <f t="array" aca="1" ref="T137" ca="1">ROUND(IF($M137="Y",VLOOKUP($N137,INDIRECT($N$2),T$5,0)*INDIRECT($M$3),VLOOKUP($N137,INDIRECT($N$2),T$5,0)),IF(LEFT($E137,1)="N",3,0))</f>
        <v>36.802</v>
      </c>
      <c r="U137" s="362" cm="1">
        <f t="array" aca="1" ref="U137" ca="1">ROUND(IF($M137="Y",VLOOKUP($N137,INDIRECT($N$2),U$5,0)*INDIRECT($M$3),VLOOKUP($N137,INDIRECT($N$2),U$5,0)),IF(LEFT($E137,1)="N",3,0))</f>
        <v>38.643000000000001</v>
      </c>
      <c r="V137" s="419"/>
      <c r="W137" s="363" t="str">
        <f t="shared" si="85"/>
        <v>Y</v>
      </c>
      <c r="X137" s="313" t="str">
        <f t="shared" si="82"/>
        <v>53098C</v>
      </c>
      <c r="Y137" s="364" t="str">
        <f t="shared" si="84"/>
        <v>210</v>
      </c>
      <c r="Z137" s="313" t="str">
        <f t="shared" si="83"/>
        <v>Solid Waste Aide II</v>
      </c>
      <c r="AA137" s="365">
        <f t="shared" ca="1" si="116"/>
        <v>31.794</v>
      </c>
      <c r="AB137" s="365">
        <f t="shared" ca="1" si="117"/>
        <v>33.378999999999998</v>
      </c>
      <c r="AC137" s="365">
        <f t="shared" ca="1" si="118"/>
        <v>35.051000000000002</v>
      </c>
      <c r="AD137" s="365">
        <f t="shared" ca="1" si="119"/>
        <v>36.802</v>
      </c>
      <c r="AE137" s="365">
        <f t="shared" ca="1" si="120"/>
        <v>38.643000000000001</v>
      </c>
    </row>
    <row r="138" spans="1:31">
      <c r="A138" s="357" t="s">
        <v>284</v>
      </c>
      <c r="B138" s="407" t="s">
        <v>285</v>
      </c>
      <c r="C138" s="357">
        <v>8</v>
      </c>
      <c r="D138" s="358">
        <v>209</v>
      </c>
      <c r="E138" s="357" t="s">
        <v>43</v>
      </c>
      <c r="F138" s="357">
        <v>376</v>
      </c>
      <c r="G138" s="360">
        <f t="shared" ca="1" si="109"/>
        <v>38.686</v>
      </c>
      <c r="H138" s="360">
        <f t="shared" ca="1" si="110"/>
        <v>40.619</v>
      </c>
      <c r="I138" s="360">
        <f t="shared" ca="1" si="111"/>
        <v>42.651000000000003</v>
      </c>
      <c r="J138" s="360">
        <f t="shared" ca="1" si="112"/>
        <v>44.783999999999999</v>
      </c>
      <c r="K138" s="360">
        <f t="shared" ca="1" si="113"/>
        <v>47.023000000000003</v>
      </c>
      <c r="L138" s="445"/>
      <c r="M138" s="293" t="s">
        <v>588</v>
      </c>
      <c r="N138" s="289" t="str">
        <f t="shared" si="114"/>
        <v>09285C</v>
      </c>
      <c r="O138" s="361">
        <f t="shared" si="86"/>
        <v>209</v>
      </c>
      <c r="P138" s="290" t="str">
        <f t="shared" si="115"/>
        <v>Space Coordinator Property Services</v>
      </c>
      <c r="Q138" s="362" cm="1">
        <f t="array" aca="1" ref="Q138" ca="1">ROUND(IF($M138="Y",VLOOKUP($N138,INDIRECT($N$2),Q$5,0)*INDIRECT($M$3),VLOOKUP($N138,INDIRECT($N$2),Q$5,0)),IF(LEFT($E138,1)="N",3,0))</f>
        <v>38.686</v>
      </c>
      <c r="R138" s="362" cm="1">
        <f t="array" aca="1" ref="R138" ca="1">ROUND(IF($M138="Y",VLOOKUP($N138,INDIRECT($N$2),R$5,0)*INDIRECT($M$3),VLOOKUP($N138,INDIRECT($N$2),R$5,0)),IF(LEFT($E138,1)="N",3,0))</f>
        <v>40.619</v>
      </c>
      <c r="S138" s="362" cm="1">
        <f t="array" aca="1" ref="S138" ca="1">ROUND(IF($M138="Y",VLOOKUP($N138,INDIRECT($N$2),S$5,0)*INDIRECT($M$3),VLOOKUP($N138,INDIRECT($N$2),S$5,0)),IF(LEFT($E138,1)="N",3,0))</f>
        <v>42.651000000000003</v>
      </c>
      <c r="T138" s="362" cm="1">
        <f t="array" aca="1" ref="T138" ca="1">ROUND(IF($M138="Y",VLOOKUP($N138,INDIRECT($N$2),T$5,0)*INDIRECT($M$3),VLOOKUP($N138,INDIRECT($N$2),T$5,0)),IF(LEFT($E138,1)="N",3,0))</f>
        <v>44.783999999999999</v>
      </c>
      <c r="U138" s="362" cm="1">
        <f t="array" aca="1" ref="U138" ca="1">ROUND(IF($M138="Y",VLOOKUP($N138,INDIRECT($N$2),U$5,0)*INDIRECT($M$3),VLOOKUP($N138,INDIRECT($N$2),U$5,0)),IF(LEFT($E138,1)="N",3,0))</f>
        <v>47.023000000000003</v>
      </c>
      <c r="V138" s="419"/>
      <c r="W138" s="363" t="str">
        <f t="shared" si="85"/>
        <v>Y</v>
      </c>
      <c r="X138" s="313" t="str">
        <f t="shared" si="82"/>
        <v>09285C</v>
      </c>
      <c r="Y138" s="364">
        <f t="shared" si="84"/>
        <v>209</v>
      </c>
      <c r="Z138" s="313" t="str">
        <f t="shared" si="83"/>
        <v>Space Coordinator Property Services</v>
      </c>
      <c r="AA138" s="365">
        <f t="shared" ca="1" si="116"/>
        <v>38.686</v>
      </c>
      <c r="AB138" s="365">
        <f t="shared" ca="1" si="117"/>
        <v>40.619</v>
      </c>
      <c r="AC138" s="365">
        <f t="shared" ca="1" si="118"/>
        <v>42.651000000000003</v>
      </c>
      <c r="AD138" s="365">
        <f t="shared" ca="1" si="119"/>
        <v>44.783999999999999</v>
      </c>
      <c r="AE138" s="365">
        <f t="shared" ca="1" si="120"/>
        <v>47.023000000000003</v>
      </c>
    </row>
    <row r="139" spans="1:31">
      <c r="A139" s="357" t="s">
        <v>556</v>
      </c>
      <c r="B139" s="407" t="s">
        <v>558</v>
      </c>
      <c r="C139" s="357">
        <v>8</v>
      </c>
      <c r="D139" s="358" t="s">
        <v>557</v>
      </c>
      <c r="E139" s="357" t="s">
        <v>21</v>
      </c>
      <c r="F139" s="357">
        <v>370</v>
      </c>
      <c r="G139" s="360">
        <f t="shared" ca="1" si="109"/>
        <v>78655</v>
      </c>
      <c r="H139" s="360">
        <f t="shared" ca="1" si="110"/>
        <v>82585</v>
      </c>
      <c r="I139" s="360">
        <f t="shared" ca="1" si="111"/>
        <v>86713</v>
      </c>
      <c r="J139" s="360">
        <f t="shared" ca="1" si="112"/>
        <v>91049</v>
      </c>
      <c r="K139" s="360">
        <f t="shared" ca="1" si="113"/>
        <v>95602</v>
      </c>
      <c r="L139" s="445"/>
      <c r="M139" s="293" t="s">
        <v>588</v>
      </c>
      <c r="N139" s="289" t="str">
        <f t="shared" si="114"/>
        <v>52974C</v>
      </c>
      <c r="O139" s="418" t="str">
        <f t="shared" si="86"/>
        <v>095</v>
      </c>
      <c r="P139" s="290" t="str">
        <f t="shared" si="115"/>
        <v>Special Service District Coordinator</v>
      </c>
      <c r="Q139" s="362" cm="1">
        <f t="array" aca="1" ref="Q139" ca="1">ROUND(IF($M139="Y",VLOOKUP($N139,INDIRECT($N$2),Q$5,0)*INDIRECT($M$3),VLOOKUP($N139,INDIRECT($N$2),Q$5,0)),IF(LEFT($E139,1)="N",3,0))</f>
        <v>78655</v>
      </c>
      <c r="R139" s="362" cm="1">
        <f t="array" aca="1" ref="R139" ca="1">ROUND(IF($M139="Y",VLOOKUP($N139,INDIRECT($N$2),R$5,0)*INDIRECT($M$3),VLOOKUP($N139,INDIRECT($N$2),R$5,0)),IF(LEFT($E139,1)="N",3,0))</f>
        <v>82585</v>
      </c>
      <c r="S139" s="362" cm="1">
        <f t="array" aca="1" ref="S139" ca="1">ROUND(IF($M139="Y",VLOOKUP($N139,INDIRECT($N$2),S$5,0)*INDIRECT($M$3),VLOOKUP($N139,INDIRECT($N$2),S$5,0)),IF(LEFT($E139,1)="N",3,0))</f>
        <v>86713</v>
      </c>
      <c r="T139" s="362" cm="1">
        <f t="array" aca="1" ref="T139" ca="1">ROUND(IF($M139="Y",VLOOKUP($N139,INDIRECT($N$2),T$5,0)*INDIRECT($M$3),VLOOKUP($N139,INDIRECT($N$2),T$5,0)),IF(LEFT($E139,1)="N",3,0))</f>
        <v>91049</v>
      </c>
      <c r="U139" s="362" cm="1">
        <f t="array" aca="1" ref="U139" ca="1">ROUND(IF($M139="Y",VLOOKUP($N139,INDIRECT($N$2),U$5,0)*INDIRECT($M$3),VLOOKUP($N139,INDIRECT($N$2),U$5,0)),IF(LEFT($E139,1)="N",3,0))</f>
        <v>95602</v>
      </c>
      <c r="V139" s="419"/>
      <c r="W139" s="363" t="str">
        <f t="shared" si="85"/>
        <v>Y</v>
      </c>
      <c r="X139" s="313" t="str">
        <f t="shared" si="82"/>
        <v>52974C</v>
      </c>
      <c r="Y139" s="364" t="str">
        <f t="shared" si="84"/>
        <v>095</v>
      </c>
      <c r="Z139" s="313" t="str">
        <f t="shared" si="83"/>
        <v>Special Service District Coordinator</v>
      </c>
      <c r="AA139" s="365">
        <f t="shared" ca="1" si="116"/>
        <v>37.814999999999998</v>
      </c>
      <c r="AB139" s="365">
        <f t="shared" ca="1" si="117"/>
        <v>39.704999999999998</v>
      </c>
      <c r="AC139" s="365">
        <f t="shared" ca="1" si="118"/>
        <v>41.689</v>
      </c>
      <c r="AD139" s="365">
        <f t="shared" ca="1" si="119"/>
        <v>43.774000000000001</v>
      </c>
      <c r="AE139" s="365">
        <f t="shared" ca="1" si="120"/>
        <v>45.963000000000001</v>
      </c>
    </row>
    <row r="140" spans="1:31">
      <c r="A140" s="357" t="s">
        <v>291</v>
      </c>
      <c r="B140" s="407" t="s">
        <v>293</v>
      </c>
      <c r="C140" s="357">
        <v>6</v>
      </c>
      <c r="D140" s="358" t="s">
        <v>292</v>
      </c>
      <c r="E140" s="357" t="s">
        <v>43</v>
      </c>
      <c r="F140" s="357">
        <v>275</v>
      </c>
      <c r="G140" s="360">
        <f t="shared" ca="1" si="109"/>
        <v>30.026</v>
      </c>
      <c r="H140" s="360">
        <f t="shared" ca="1" si="110"/>
        <v>31.53</v>
      </c>
      <c r="I140" s="360">
        <f t="shared" ca="1" si="111"/>
        <v>33.103000000000002</v>
      </c>
      <c r="J140" s="360">
        <f t="shared" ca="1" si="112"/>
        <v>34.762</v>
      </c>
      <c r="K140" s="360">
        <f t="shared" ca="1" si="113"/>
        <v>36.499000000000002</v>
      </c>
      <c r="L140" s="445"/>
      <c r="M140" s="293" t="s">
        <v>588</v>
      </c>
      <c r="N140" s="289" t="str">
        <f t="shared" si="114"/>
        <v>09420C</v>
      </c>
      <c r="O140" s="361" t="str">
        <f t="shared" si="86"/>
        <v>054</v>
      </c>
      <c r="P140" s="290" t="str">
        <f t="shared" si="115"/>
        <v xml:space="preserve">Storekeeper  </v>
      </c>
      <c r="Q140" s="362" cm="1">
        <f t="array" aca="1" ref="Q140" ca="1">ROUND(IF($M140="Y",VLOOKUP($N140,INDIRECT($N$2),Q$5,0)*INDIRECT($M$3),VLOOKUP($N140,INDIRECT($N$2),Q$5,0)),IF(LEFT($E140,1)="N",3,0))</f>
        <v>30.026</v>
      </c>
      <c r="R140" s="362" cm="1">
        <f t="array" aca="1" ref="R140" ca="1">ROUND(IF($M140="Y",VLOOKUP($N140,INDIRECT($N$2),R$5,0)*INDIRECT($M$3),VLOOKUP($N140,INDIRECT($N$2),R$5,0)),IF(LEFT($E140,1)="N",3,0))</f>
        <v>31.53</v>
      </c>
      <c r="S140" s="362" cm="1">
        <f t="array" aca="1" ref="S140" ca="1">ROUND(IF($M140="Y",VLOOKUP($N140,INDIRECT($N$2),S$5,0)*INDIRECT($M$3),VLOOKUP($N140,INDIRECT($N$2),S$5,0)),IF(LEFT($E140,1)="N",3,0))</f>
        <v>33.103000000000002</v>
      </c>
      <c r="T140" s="362" cm="1">
        <f t="array" aca="1" ref="T140" ca="1">ROUND(IF($M140="Y",VLOOKUP($N140,INDIRECT($N$2),T$5,0)*INDIRECT($M$3),VLOOKUP($N140,INDIRECT($N$2),T$5,0)),IF(LEFT($E140,1)="N",3,0))</f>
        <v>34.762</v>
      </c>
      <c r="U140" s="362" cm="1">
        <f t="array" aca="1" ref="U140" ca="1">ROUND(IF($M140="Y",VLOOKUP($N140,INDIRECT($N$2),U$5,0)*INDIRECT($M$3),VLOOKUP($N140,INDIRECT($N$2),U$5,0)),IF(LEFT($E140,1)="N",3,0))</f>
        <v>36.499000000000002</v>
      </c>
      <c r="V140" s="419"/>
      <c r="W140" s="363" t="str">
        <f t="shared" si="85"/>
        <v>Y</v>
      </c>
      <c r="X140" s="313" t="str">
        <f t="shared" ref="X140:X147" si="121">N140</f>
        <v>09420C</v>
      </c>
      <c r="Y140" s="364" t="str">
        <f t="shared" ref="Y140:Y147" si="122">O140</f>
        <v>054</v>
      </c>
      <c r="Z140" s="313" t="str">
        <f t="shared" ref="Z140:Z147" si="123">P140</f>
        <v xml:space="preserve">Storekeeper  </v>
      </c>
      <c r="AA140" s="365">
        <f t="shared" ca="1" si="116"/>
        <v>30.026</v>
      </c>
      <c r="AB140" s="365">
        <f t="shared" ca="1" si="117"/>
        <v>31.53</v>
      </c>
      <c r="AC140" s="365">
        <f t="shared" ca="1" si="118"/>
        <v>33.103000000000002</v>
      </c>
      <c r="AD140" s="365">
        <f t="shared" ca="1" si="119"/>
        <v>34.762</v>
      </c>
      <c r="AE140" s="365">
        <f t="shared" ca="1" si="120"/>
        <v>36.499000000000002</v>
      </c>
    </row>
    <row r="141" spans="1:31">
      <c r="A141" s="357" t="s">
        <v>294</v>
      </c>
      <c r="B141" s="407" t="s">
        <v>295</v>
      </c>
      <c r="C141" s="357">
        <v>6</v>
      </c>
      <c r="D141" s="358" t="s">
        <v>173</v>
      </c>
      <c r="E141" s="357" t="s">
        <v>43</v>
      </c>
      <c r="F141" s="357">
        <v>308</v>
      </c>
      <c r="G141" s="360">
        <f t="shared" ca="1" si="109"/>
        <v>32.484000000000002</v>
      </c>
      <c r="H141" s="360">
        <f t="shared" ca="1" si="110"/>
        <v>34.11</v>
      </c>
      <c r="I141" s="360">
        <f t="shared" ca="1" si="111"/>
        <v>35.816000000000003</v>
      </c>
      <c r="J141" s="360">
        <f t="shared" ca="1" si="112"/>
        <v>37.606999999999999</v>
      </c>
      <c r="K141" s="360">
        <f t="shared" ca="1" si="113"/>
        <v>39.485999999999997</v>
      </c>
      <c r="L141" s="445"/>
      <c r="M141" s="293" t="s">
        <v>588</v>
      </c>
      <c r="N141" s="289" t="str">
        <f t="shared" si="114"/>
        <v>10630C</v>
      </c>
      <c r="O141" s="361" t="str">
        <f t="shared" si="86"/>
        <v>083</v>
      </c>
      <c r="P141" s="290" t="str">
        <f t="shared" si="115"/>
        <v xml:space="preserve">Traffic Systems Operator </v>
      </c>
      <c r="Q141" s="362" cm="1">
        <f t="array" aca="1" ref="Q141" ca="1">ROUND(IF($M141="Y",VLOOKUP($N141,INDIRECT($N$2),Q$5,0)*INDIRECT($M$3),VLOOKUP($N141,INDIRECT($N$2),Q$5,0)),IF(LEFT($E141,1)="N",3,0))</f>
        <v>32.484000000000002</v>
      </c>
      <c r="R141" s="362" cm="1">
        <f t="array" aca="1" ref="R141" ca="1">ROUND(IF($M141="Y",VLOOKUP($N141,INDIRECT($N$2),R$5,0)*INDIRECT($M$3),VLOOKUP($N141,INDIRECT($N$2),R$5,0)),IF(LEFT($E141,1)="N",3,0))</f>
        <v>34.11</v>
      </c>
      <c r="S141" s="362" cm="1">
        <f t="array" aca="1" ref="S141" ca="1">ROUND(IF($M141="Y",VLOOKUP($N141,INDIRECT($N$2),S$5,0)*INDIRECT($M$3),VLOOKUP($N141,INDIRECT($N$2),S$5,0)),IF(LEFT($E141,1)="N",3,0))</f>
        <v>35.816000000000003</v>
      </c>
      <c r="T141" s="362" cm="1">
        <f t="array" aca="1" ref="T141" ca="1">ROUND(IF($M141="Y",VLOOKUP($N141,INDIRECT($N$2),T$5,0)*INDIRECT($M$3),VLOOKUP($N141,INDIRECT($N$2),T$5,0)),IF(LEFT($E141,1)="N",3,0))</f>
        <v>37.606999999999999</v>
      </c>
      <c r="U141" s="362" cm="1">
        <f t="array" aca="1" ref="U141" ca="1">ROUND(IF($M141="Y",VLOOKUP($N141,INDIRECT($N$2),U$5,0)*INDIRECT($M$3),VLOOKUP($N141,INDIRECT($N$2),U$5,0)),IF(LEFT($E141,1)="N",3,0))</f>
        <v>39.485999999999997</v>
      </c>
      <c r="V141" s="419"/>
      <c r="W141" s="363" t="str">
        <f t="shared" si="85"/>
        <v>Y</v>
      </c>
      <c r="X141" s="313" t="str">
        <f t="shared" si="121"/>
        <v>10630C</v>
      </c>
      <c r="Y141" s="364" t="str">
        <f t="shared" si="122"/>
        <v>083</v>
      </c>
      <c r="Z141" s="313" t="str">
        <f t="shared" si="123"/>
        <v xml:space="preserve">Traffic Systems Operator </v>
      </c>
      <c r="AA141" s="365">
        <f t="shared" ca="1" si="116"/>
        <v>32.484000000000002</v>
      </c>
      <c r="AB141" s="365">
        <f t="shared" ca="1" si="117"/>
        <v>34.11</v>
      </c>
      <c r="AC141" s="365">
        <f t="shared" ca="1" si="118"/>
        <v>35.816000000000003</v>
      </c>
      <c r="AD141" s="365">
        <f t="shared" ca="1" si="119"/>
        <v>37.606999999999999</v>
      </c>
      <c r="AE141" s="365">
        <f t="shared" ca="1" si="120"/>
        <v>39.485999999999997</v>
      </c>
    </row>
    <row r="142" spans="1:31">
      <c r="A142" s="357" t="s">
        <v>790</v>
      </c>
      <c r="B142" s="407" t="s">
        <v>789</v>
      </c>
      <c r="C142" s="357">
        <v>6</v>
      </c>
      <c r="D142" s="358" t="s">
        <v>705</v>
      </c>
      <c r="E142" s="357" t="s">
        <v>43</v>
      </c>
      <c r="F142" s="357">
        <v>300</v>
      </c>
      <c r="G142" s="360">
        <f t="shared" ca="1" si="109"/>
        <v>31.794</v>
      </c>
      <c r="H142" s="360">
        <f t="shared" ca="1" si="110"/>
        <v>33.378999999999998</v>
      </c>
      <c r="I142" s="360">
        <f t="shared" ca="1" si="111"/>
        <v>35.051000000000002</v>
      </c>
      <c r="J142" s="360">
        <f t="shared" ca="1" si="112"/>
        <v>36.802</v>
      </c>
      <c r="K142" s="360">
        <f t="shared" ca="1" si="113"/>
        <v>38.643000000000001</v>
      </c>
      <c r="L142" s="445"/>
      <c r="M142" s="293" t="s">
        <v>588</v>
      </c>
      <c r="N142" s="289" t="str">
        <f t="shared" si="114"/>
        <v>53099C</v>
      </c>
      <c r="O142" s="361" t="str">
        <f t="shared" si="86"/>
        <v>210</v>
      </c>
      <c r="P142" s="290" t="str">
        <f t="shared" si="115"/>
        <v>Utility Billing Specialist</v>
      </c>
      <c r="Q142" s="362" cm="1">
        <f t="array" aca="1" ref="Q142" ca="1">ROUND(IF($M142="Y",VLOOKUP($N142,INDIRECT($N$2),Q$5,0)*INDIRECT($M$3),VLOOKUP($N142,INDIRECT($N$2),Q$5,0)),IF(LEFT($E142,1)="N",3,0))</f>
        <v>31.794</v>
      </c>
      <c r="R142" s="362" cm="1">
        <f t="array" aca="1" ref="R142" ca="1">ROUND(IF($M142="Y",VLOOKUP($N142,INDIRECT($N$2),R$5,0)*INDIRECT($M$3),VLOOKUP($N142,INDIRECT($N$2),R$5,0)),IF(LEFT($E142,1)="N",3,0))</f>
        <v>33.378999999999998</v>
      </c>
      <c r="S142" s="362" cm="1">
        <f t="array" aca="1" ref="S142" ca="1">ROUND(IF($M142="Y",VLOOKUP($N142,INDIRECT($N$2),S$5,0)*INDIRECT($M$3),VLOOKUP($N142,INDIRECT($N$2),S$5,0)),IF(LEFT($E142,1)="N",3,0))</f>
        <v>35.051000000000002</v>
      </c>
      <c r="T142" s="362" cm="1">
        <f t="array" aca="1" ref="T142" ca="1">ROUND(IF($M142="Y",VLOOKUP($N142,INDIRECT($N$2),T$5,0)*INDIRECT($M$3),VLOOKUP($N142,INDIRECT($N$2),T$5,0)),IF(LEFT($E142,1)="N",3,0))</f>
        <v>36.802</v>
      </c>
      <c r="U142" s="362" cm="1">
        <f t="array" aca="1" ref="U142" ca="1">ROUND(IF($M142="Y",VLOOKUP($N142,INDIRECT($N$2),U$5,0)*INDIRECT($M$3),VLOOKUP($N142,INDIRECT($N$2),U$5,0)),IF(LEFT($E142,1)="N",3,0))</f>
        <v>38.643000000000001</v>
      </c>
      <c r="V142" s="419"/>
      <c r="W142" s="363" t="str">
        <f t="shared" si="85"/>
        <v>Y</v>
      </c>
      <c r="X142" s="313" t="str">
        <f t="shared" si="121"/>
        <v>53099C</v>
      </c>
      <c r="Y142" s="364" t="str">
        <f t="shared" si="122"/>
        <v>210</v>
      </c>
      <c r="Z142" s="313" t="str">
        <f t="shared" si="123"/>
        <v>Utility Billing Specialist</v>
      </c>
      <c r="AA142" s="365">
        <f t="shared" ca="1" si="116"/>
        <v>31.794</v>
      </c>
      <c r="AB142" s="365">
        <f t="shared" ca="1" si="117"/>
        <v>33.378999999999998</v>
      </c>
      <c r="AC142" s="365">
        <f t="shared" ca="1" si="118"/>
        <v>35.051000000000002</v>
      </c>
      <c r="AD142" s="365">
        <f t="shared" ca="1" si="119"/>
        <v>36.802</v>
      </c>
      <c r="AE142" s="365">
        <f t="shared" ca="1" si="120"/>
        <v>38.643000000000001</v>
      </c>
    </row>
    <row r="143" spans="1:31">
      <c r="A143" s="357" t="s">
        <v>566</v>
      </c>
      <c r="B143" s="407" t="s">
        <v>571</v>
      </c>
      <c r="C143" s="357">
        <v>5</v>
      </c>
      <c r="D143" s="358" t="s">
        <v>46</v>
      </c>
      <c r="E143" s="357" t="s">
        <v>43</v>
      </c>
      <c r="F143" s="357">
        <v>258</v>
      </c>
      <c r="G143" s="360">
        <f t="shared" ca="1" si="109"/>
        <v>28.8</v>
      </c>
      <c r="H143" s="360">
        <f t="shared" ca="1" si="110"/>
        <v>30.242000000000001</v>
      </c>
      <c r="I143" s="360">
        <f t="shared" ca="1" si="111"/>
        <v>31.751999999999999</v>
      </c>
      <c r="J143" s="360">
        <f t="shared" ca="1" si="112"/>
        <v>33.340000000000003</v>
      </c>
      <c r="K143" s="360">
        <f t="shared" ca="1" si="113"/>
        <v>35.008000000000003</v>
      </c>
      <c r="L143" s="445"/>
      <c r="M143" s="293" t="s">
        <v>588</v>
      </c>
      <c r="N143" s="289" t="str">
        <f t="shared" si="114"/>
        <v>59415C</v>
      </c>
      <c r="O143" s="361" t="str">
        <f t="shared" si="86"/>
        <v>056</v>
      </c>
      <c r="P143" s="290" t="str">
        <f t="shared" si="115"/>
        <v>Vendor Records Specialist</v>
      </c>
      <c r="Q143" s="362" cm="1">
        <f t="array" aca="1" ref="Q143" ca="1">ROUND(IF($M143="Y",VLOOKUP($N143,INDIRECT($N$2),Q$5,0)*INDIRECT($M$3),VLOOKUP($N143,INDIRECT($N$2),Q$5,0)),IF(LEFT($E143,1)="N",3,0))</f>
        <v>28.8</v>
      </c>
      <c r="R143" s="362" cm="1">
        <f t="array" aca="1" ref="R143" ca="1">ROUND(IF($M143="Y",VLOOKUP($N143,INDIRECT($N$2),R$5,0)*INDIRECT($M$3),VLOOKUP($N143,INDIRECT($N$2),R$5,0)),IF(LEFT($E143,1)="N",3,0))</f>
        <v>30.242000000000001</v>
      </c>
      <c r="S143" s="362" cm="1">
        <f t="array" aca="1" ref="S143" ca="1">ROUND(IF($M143="Y",VLOOKUP($N143,INDIRECT($N$2),S$5,0)*INDIRECT($M$3),VLOOKUP($N143,INDIRECT($N$2),S$5,0)),IF(LEFT($E143,1)="N",3,0))</f>
        <v>31.751999999999999</v>
      </c>
      <c r="T143" s="362" cm="1">
        <f t="array" aca="1" ref="T143" ca="1">ROUND(IF($M143="Y",VLOOKUP($N143,INDIRECT($N$2),T$5,0)*INDIRECT($M$3),VLOOKUP($N143,INDIRECT($N$2),T$5,0)),IF(LEFT($E143,1)="N",3,0))</f>
        <v>33.340000000000003</v>
      </c>
      <c r="U143" s="362" cm="1">
        <f t="array" aca="1" ref="U143" ca="1">ROUND(IF($M143="Y",VLOOKUP($N143,INDIRECT($N$2),U$5,0)*INDIRECT($M$3),VLOOKUP($N143,INDIRECT($N$2),U$5,0)),IF(LEFT($E143,1)="N",3,0))</f>
        <v>35.008000000000003</v>
      </c>
      <c r="V143" s="419"/>
      <c r="W143" s="363" t="str">
        <f t="shared" si="85"/>
        <v>Y</v>
      </c>
      <c r="X143" s="313" t="str">
        <f t="shared" si="121"/>
        <v>59415C</v>
      </c>
      <c r="Y143" s="364" t="str">
        <f t="shared" si="122"/>
        <v>056</v>
      </c>
      <c r="Z143" s="313" t="str">
        <f t="shared" si="123"/>
        <v>Vendor Records Specialist</v>
      </c>
      <c r="AA143" s="365">
        <f t="shared" ca="1" si="116"/>
        <v>28.8</v>
      </c>
      <c r="AB143" s="365">
        <f t="shared" ca="1" si="117"/>
        <v>30.242000000000001</v>
      </c>
      <c r="AC143" s="365">
        <f t="shared" ca="1" si="118"/>
        <v>31.751999999999999</v>
      </c>
      <c r="AD143" s="365">
        <f t="shared" ca="1" si="119"/>
        <v>33.340000000000003</v>
      </c>
      <c r="AE143" s="365">
        <f t="shared" ca="1" si="120"/>
        <v>35.008000000000003</v>
      </c>
    </row>
    <row r="144" spans="1:31">
      <c r="A144" s="357" t="s">
        <v>296</v>
      </c>
      <c r="B144" s="407" t="s">
        <v>825</v>
      </c>
      <c r="C144" s="357">
        <v>6</v>
      </c>
      <c r="D144" s="373">
        <v>161</v>
      </c>
      <c r="E144" s="357" t="s">
        <v>43</v>
      </c>
      <c r="F144" s="357">
        <v>288</v>
      </c>
      <c r="G144" s="360">
        <f t="shared" ca="1" si="109"/>
        <v>31.248000000000001</v>
      </c>
      <c r="H144" s="360">
        <f t="shared" ca="1" si="110"/>
        <v>32.808</v>
      </c>
      <c r="I144" s="360">
        <f t="shared" ca="1" si="111"/>
        <v>34.448999999999998</v>
      </c>
      <c r="J144" s="360">
        <f t="shared" ca="1" si="112"/>
        <v>36.171999999999997</v>
      </c>
      <c r="K144" s="360">
        <f t="shared" ca="1" si="113"/>
        <v>37.979999999999997</v>
      </c>
      <c r="L144" s="445"/>
      <c r="M144" s="293" t="s">
        <v>588</v>
      </c>
      <c r="N144" s="289" t="str">
        <f t="shared" si="114"/>
        <v>10796C</v>
      </c>
      <c r="O144" s="361">
        <f t="shared" si="86"/>
        <v>161</v>
      </c>
      <c r="P144" s="290" t="str">
        <f t="shared" si="115"/>
        <v>Veterinary Assistant</v>
      </c>
      <c r="Q144" s="362" cm="1">
        <f t="array" aca="1" ref="Q144" ca="1">ROUND(IF($M144="Y",VLOOKUP($N144,INDIRECT($N$2),Q$5,0)*INDIRECT($M$3),VLOOKUP($N144,INDIRECT($N$2),Q$5,0)),IF(LEFT($E144,1)="N",3,0))</f>
        <v>31.248000000000001</v>
      </c>
      <c r="R144" s="362" cm="1">
        <f t="array" aca="1" ref="R144" ca="1">ROUND(IF($M144="Y",VLOOKUP($N144,INDIRECT($N$2),R$5,0)*INDIRECT($M$3),VLOOKUP($N144,INDIRECT($N$2),R$5,0)),IF(LEFT($E144,1)="N",3,0))</f>
        <v>32.808</v>
      </c>
      <c r="S144" s="362" cm="1">
        <f t="array" aca="1" ref="S144" ca="1">ROUND(IF($M144="Y",VLOOKUP($N144,INDIRECT($N$2),S$5,0)*INDIRECT($M$3),VLOOKUP($N144,INDIRECT($N$2),S$5,0)),IF(LEFT($E144,1)="N",3,0))</f>
        <v>34.448999999999998</v>
      </c>
      <c r="T144" s="362" cm="1">
        <f t="array" aca="1" ref="T144" ca="1">ROUND(IF($M144="Y",VLOOKUP($N144,INDIRECT($N$2),T$5,0)*INDIRECT($M$3),VLOOKUP($N144,INDIRECT($N$2),T$5,0)),IF(LEFT($E144,1)="N",3,0))</f>
        <v>36.171999999999997</v>
      </c>
      <c r="U144" s="362" cm="1">
        <f t="array" aca="1" ref="U144" ca="1">ROUND(IF($M144="Y",VLOOKUP($N144,INDIRECT($N$2),U$5,0)*INDIRECT($M$3),VLOOKUP($N144,INDIRECT($N$2),U$5,0)),IF(LEFT($E144,1)="N",3,0))</f>
        <v>37.979999999999997</v>
      </c>
      <c r="V144" s="419"/>
      <c r="W144" s="363" t="str">
        <f t="shared" si="85"/>
        <v>Y</v>
      </c>
      <c r="X144" s="313" t="str">
        <f t="shared" si="121"/>
        <v>10796C</v>
      </c>
      <c r="Y144" s="364">
        <f t="shared" si="122"/>
        <v>161</v>
      </c>
      <c r="Z144" s="313" t="str">
        <f t="shared" si="123"/>
        <v>Veterinary Assistant</v>
      </c>
      <c r="AA144" s="365">
        <f t="shared" ca="1" si="116"/>
        <v>31.248000000000001</v>
      </c>
      <c r="AB144" s="365">
        <f t="shared" ca="1" si="117"/>
        <v>32.808</v>
      </c>
      <c r="AC144" s="365">
        <f t="shared" ca="1" si="118"/>
        <v>34.448999999999998</v>
      </c>
      <c r="AD144" s="365">
        <f t="shared" ca="1" si="119"/>
        <v>36.171999999999997</v>
      </c>
      <c r="AE144" s="365">
        <f t="shared" ca="1" si="120"/>
        <v>37.979999999999997</v>
      </c>
    </row>
    <row r="145" spans="1:31">
      <c r="A145" s="357" t="s">
        <v>826</v>
      </c>
      <c r="B145" s="407" t="s">
        <v>298</v>
      </c>
      <c r="C145" s="357">
        <v>6</v>
      </c>
      <c r="D145" s="373">
        <v>161</v>
      </c>
      <c r="E145" s="357" t="s">
        <v>43</v>
      </c>
      <c r="F145" s="357">
        <v>288</v>
      </c>
      <c r="G145" s="360">
        <f t="shared" ref="G145" si="124">Q145</f>
        <v>31.248000000000001</v>
      </c>
      <c r="H145" s="360">
        <f t="shared" ref="H145" si="125">R145</f>
        <v>32.808</v>
      </c>
      <c r="I145" s="360">
        <f t="shared" ref="I145" si="126">S145</f>
        <v>34.448999999999998</v>
      </c>
      <c r="J145" s="360">
        <f t="shared" ref="J145" si="127">T145</f>
        <v>36.171999999999997</v>
      </c>
      <c r="K145" s="360">
        <f t="shared" ref="K145" si="128">U145</f>
        <v>37.979999999999997</v>
      </c>
      <c r="L145" s="445"/>
      <c r="M145" s="293" t="s">
        <v>588</v>
      </c>
      <c r="N145" s="289" t="str">
        <f t="shared" ref="N145" si="129">A145</f>
        <v>53122C</v>
      </c>
      <c r="O145" s="361">
        <f t="shared" ref="O145" si="130">D145</f>
        <v>161</v>
      </c>
      <c r="P145" s="290" t="str">
        <f t="shared" ref="P145" si="131">B145</f>
        <v>Veterinary Technician</v>
      </c>
      <c r="Q145" s="395">
        <v>31.248000000000001</v>
      </c>
      <c r="R145" s="395">
        <v>32.808</v>
      </c>
      <c r="S145" s="395">
        <v>34.448999999999998</v>
      </c>
      <c r="T145" s="395">
        <v>36.171999999999997</v>
      </c>
      <c r="U145" s="395">
        <v>37.979999999999997</v>
      </c>
      <c r="V145" s="419"/>
      <c r="W145" s="363" t="str">
        <f t="shared" ref="W145" si="132">M145</f>
        <v>Y</v>
      </c>
      <c r="X145" s="313" t="str">
        <f t="shared" ref="X145" si="133">N145</f>
        <v>53122C</v>
      </c>
      <c r="Y145" s="364">
        <f t="shared" ref="Y145" si="134">O145</f>
        <v>161</v>
      </c>
      <c r="Z145" s="313" t="str">
        <f t="shared" ref="Z145" si="135">P145</f>
        <v>Veterinary Technician</v>
      </c>
      <c r="AA145" s="365">
        <f t="shared" ref="AA145" si="136">IF(LEFT($E145,1)="N",Q145,ROUNDUP(Q145/2080,3))</f>
        <v>31.248000000000001</v>
      </c>
      <c r="AB145" s="365">
        <f t="shared" ref="AB145" si="137">IF(LEFT($E145,1)="N",R145,ROUNDUP(R145/2080,3))</f>
        <v>32.808</v>
      </c>
      <c r="AC145" s="365">
        <f t="shared" ref="AC145" si="138">IF(LEFT($E145,1)="N",S145,ROUNDUP(S145/2080,3))</f>
        <v>34.448999999999998</v>
      </c>
      <c r="AD145" s="365">
        <f t="shared" ref="AD145" si="139">IF(LEFT($E145,1)="N",T145,ROUNDUP(T145/2080,3))</f>
        <v>36.171999999999997</v>
      </c>
      <c r="AE145" s="365">
        <f t="shared" ref="AE145" si="140">IF(LEFT($E145,1)="N",U145,ROUNDUP(U145/2080,3))</f>
        <v>37.979999999999997</v>
      </c>
    </row>
    <row r="146" spans="1:31">
      <c r="A146" s="357" t="s">
        <v>720</v>
      </c>
      <c r="B146" s="407" t="s">
        <v>510</v>
      </c>
      <c r="C146" s="357">
        <v>8</v>
      </c>
      <c r="D146" s="373">
        <v>164</v>
      </c>
      <c r="E146" s="357" t="s">
        <v>21</v>
      </c>
      <c r="F146" s="357">
        <v>400</v>
      </c>
      <c r="G146" s="360">
        <f t="shared" ca="1" si="109"/>
        <v>83854</v>
      </c>
      <c r="H146" s="360">
        <f t="shared" ca="1" si="110"/>
        <v>88045</v>
      </c>
      <c r="I146" s="360">
        <f t="shared" ca="1" si="111"/>
        <v>92450</v>
      </c>
      <c r="J146" s="360">
        <f t="shared" ca="1" si="112"/>
        <v>97072</v>
      </c>
      <c r="K146" s="360">
        <f t="shared" ca="1" si="113"/>
        <v>101924</v>
      </c>
      <c r="L146" s="445"/>
      <c r="M146" s="293" t="s">
        <v>588</v>
      </c>
      <c r="N146" s="289" t="str">
        <f t="shared" si="114"/>
        <v>52956C</v>
      </c>
      <c r="O146" s="361">
        <f t="shared" si="86"/>
        <v>164</v>
      </c>
      <c r="P146" s="290" t="str">
        <f t="shared" si="115"/>
        <v>Visual Communications Management Coord</v>
      </c>
      <c r="Q146" s="362" cm="1">
        <f t="array" aca="1" ref="Q146" ca="1">ROUND(IF($M146="Y",VLOOKUP($N146,INDIRECT($N$2),Q$5,0)*INDIRECT($M$3),VLOOKUP($N146,INDIRECT($N$2),Q$5,0)),IF(LEFT($E146,1)="N",3,0))</f>
        <v>83854</v>
      </c>
      <c r="R146" s="362" cm="1">
        <f t="array" aca="1" ref="R146" ca="1">ROUND(IF($M146="Y",VLOOKUP($N146,INDIRECT($N$2),R$5,0)*INDIRECT($M$3),VLOOKUP($N146,INDIRECT($N$2),R$5,0)),IF(LEFT($E146,1)="N",3,0))</f>
        <v>88045</v>
      </c>
      <c r="S146" s="362" cm="1">
        <f t="array" aca="1" ref="S146" ca="1">ROUND(IF($M146="Y",VLOOKUP($N146,INDIRECT($N$2),S$5,0)*INDIRECT($M$3),VLOOKUP($N146,INDIRECT($N$2),S$5,0)),IF(LEFT($E146,1)="N",3,0))</f>
        <v>92450</v>
      </c>
      <c r="T146" s="362" cm="1">
        <f t="array" aca="1" ref="T146" ca="1">ROUND(IF($M146="Y",VLOOKUP($N146,INDIRECT($N$2),T$5,0)*INDIRECT($M$3),VLOOKUP($N146,INDIRECT($N$2),T$5,0)),IF(LEFT($E146,1)="N",3,0))</f>
        <v>97072</v>
      </c>
      <c r="U146" s="362" cm="1">
        <f t="array" aca="1" ref="U146" ca="1">ROUND(IF($M146="Y",VLOOKUP($N146,INDIRECT($N$2),U$5,0)*INDIRECT($M$3),VLOOKUP($N146,INDIRECT($N$2),U$5,0)),IF(LEFT($E146,1)="N",3,0))</f>
        <v>101924</v>
      </c>
      <c r="V146" s="419"/>
      <c r="W146" s="363" t="str">
        <f t="shared" si="85"/>
        <v>Y</v>
      </c>
      <c r="X146" s="313" t="str">
        <f t="shared" si="121"/>
        <v>52956C</v>
      </c>
      <c r="Y146" s="364">
        <f t="shared" si="122"/>
        <v>164</v>
      </c>
      <c r="Z146" s="313" t="str">
        <f t="shared" si="123"/>
        <v>Visual Communications Management Coord</v>
      </c>
      <c r="AA146" s="365">
        <f t="shared" ca="1" si="116"/>
        <v>40.314999999999998</v>
      </c>
      <c r="AB146" s="365">
        <f t="shared" ca="1" si="117"/>
        <v>42.33</v>
      </c>
      <c r="AC146" s="365">
        <f t="shared" ca="1" si="118"/>
        <v>44.448</v>
      </c>
      <c r="AD146" s="365">
        <f t="shared" ca="1" si="119"/>
        <v>46.669999999999995</v>
      </c>
      <c r="AE146" s="365">
        <f t="shared" ca="1" si="120"/>
        <v>49.001999999999995</v>
      </c>
    </row>
    <row r="147" spans="1:31">
      <c r="A147" s="357" t="s">
        <v>327</v>
      </c>
      <c r="B147" s="407" t="s">
        <v>318</v>
      </c>
      <c r="C147" s="357">
        <v>6</v>
      </c>
      <c r="D147" s="373">
        <v>163</v>
      </c>
      <c r="E147" s="357" t="s">
        <v>43</v>
      </c>
      <c r="F147" s="357">
        <v>303</v>
      </c>
      <c r="G147" s="360">
        <f t="shared" ca="1" si="109"/>
        <v>32.484000000000002</v>
      </c>
      <c r="H147" s="360">
        <f t="shared" ca="1" si="110"/>
        <v>34.11</v>
      </c>
      <c r="I147" s="360">
        <f t="shared" ca="1" si="111"/>
        <v>35.816000000000003</v>
      </c>
      <c r="J147" s="360">
        <f t="shared" ca="1" si="112"/>
        <v>37.606999999999999</v>
      </c>
      <c r="K147" s="360">
        <f t="shared" ca="1" si="113"/>
        <v>39.485999999999997</v>
      </c>
      <c r="L147" s="445"/>
      <c r="M147" s="293" t="s">
        <v>588</v>
      </c>
      <c r="N147" s="289" t="str">
        <f t="shared" si="114"/>
        <v>10902C</v>
      </c>
      <c r="O147" s="361">
        <f t="shared" si="86"/>
        <v>163</v>
      </c>
      <c r="P147" s="290" t="str">
        <f t="shared" si="115"/>
        <v>Water Quality Technician</v>
      </c>
      <c r="Q147" s="362" cm="1">
        <f t="array" aca="1" ref="Q147" ca="1">ROUND(IF($M147="Y",VLOOKUP($N147,INDIRECT($N$2),Q$5,0)*INDIRECT($M$3),VLOOKUP($N147,INDIRECT($N$2),Q$5,0)),IF(LEFT($E147,1)="N",3,0))</f>
        <v>32.484000000000002</v>
      </c>
      <c r="R147" s="362" cm="1">
        <f t="array" aca="1" ref="R147" ca="1">ROUND(IF($M147="Y",VLOOKUP($N147,INDIRECT($N$2),R$5,0)*INDIRECT($M$3),VLOOKUP($N147,INDIRECT($N$2),R$5,0)),IF(LEFT($E147,1)="N",3,0))</f>
        <v>34.11</v>
      </c>
      <c r="S147" s="362" cm="1">
        <f t="array" aca="1" ref="S147" ca="1">ROUND(IF($M147="Y",VLOOKUP($N147,INDIRECT($N$2),S$5,0)*INDIRECT($M$3),VLOOKUP($N147,INDIRECT($N$2),S$5,0)),IF(LEFT($E147,1)="N",3,0))</f>
        <v>35.816000000000003</v>
      </c>
      <c r="T147" s="362" cm="1">
        <f t="array" aca="1" ref="T147" ca="1">ROUND(IF($M147="Y",VLOOKUP($N147,INDIRECT($N$2),T$5,0)*INDIRECT($M$3),VLOOKUP($N147,INDIRECT($N$2),T$5,0)),IF(LEFT($E147,1)="N",3,0))</f>
        <v>37.606999999999999</v>
      </c>
      <c r="U147" s="362" cm="1">
        <f t="array" aca="1" ref="U147" ca="1">ROUND(IF($M147="Y",VLOOKUP($N147,INDIRECT($N$2),U$5,0)*INDIRECT($M$3),VLOOKUP($N147,INDIRECT($N$2),U$5,0)),IF(LEFT($E147,1)="N",3,0))</f>
        <v>39.485999999999997</v>
      </c>
      <c r="V147" s="419"/>
      <c r="W147" s="363" t="str">
        <f t="shared" si="85"/>
        <v>Y</v>
      </c>
      <c r="X147" s="313" t="str">
        <f t="shared" si="121"/>
        <v>10902C</v>
      </c>
      <c r="Y147" s="364">
        <f t="shared" si="122"/>
        <v>163</v>
      </c>
      <c r="Z147" s="313" t="str">
        <f t="shared" si="123"/>
        <v>Water Quality Technician</v>
      </c>
      <c r="AA147" s="365">
        <f t="shared" ca="1" si="116"/>
        <v>32.484000000000002</v>
      </c>
      <c r="AB147" s="365">
        <f t="shared" ca="1" si="117"/>
        <v>34.11</v>
      </c>
      <c r="AC147" s="365">
        <f t="shared" ca="1" si="118"/>
        <v>35.816000000000003</v>
      </c>
      <c r="AD147" s="365">
        <f t="shared" ca="1" si="119"/>
        <v>37.606999999999999</v>
      </c>
      <c r="AE147" s="365">
        <f t="shared" ca="1" si="120"/>
        <v>39.485999999999997</v>
      </c>
    </row>
    <row r="148" spans="1:31">
      <c r="A148" s="239"/>
      <c r="B148" s="253"/>
      <c r="C148" s="239"/>
      <c r="D148" s="240"/>
      <c r="E148" s="239"/>
      <c r="F148" s="239"/>
      <c r="G148" s="244"/>
      <c r="H148" s="244"/>
      <c r="I148" s="244"/>
      <c r="J148" s="244"/>
      <c r="K148" s="244"/>
      <c r="L148" s="244"/>
      <c r="M148" s="293"/>
    </row>
    <row r="149" spans="1:31">
      <c r="A149" s="238" t="s">
        <v>463</v>
      </c>
      <c r="B149" s="253"/>
      <c r="C149" s="240"/>
      <c r="D149" s="240"/>
      <c r="E149" s="239"/>
      <c r="F149" s="240"/>
      <c r="G149" s="244"/>
      <c r="H149" s="244"/>
      <c r="I149" s="244"/>
      <c r="J149" s="244"/>
      <c r="K149" s="244"/>
      <c r="L149" s="244"/>
      <c r="M149" s="293"/>
    </row>
    <row r="150" spans="1:31">
      <c r="A150" s="241" t="s">
        <v>479</v>
      </c>
      <c r="B150" s="253"/>
      <c r="C150" s="240"/>
      <c r="D150" s="240"/>
      <c r="E150" s="239"/>
      <c r="F150" s="240"/>
      <c r="G150" s="245"/>
      <c r="H150" s="245" t="s">
        <v>485</v>
      </c>
      <c r="I150" s="245"/>
      <c r="J150" s="245"/>
      <c r="K150" s="245"/>
      <c r="L150" s="245"/>
    </row>
    <row r="151" spans="1:31">
      <c r="A151" s="239"/>
      <c r="B151" s="254" t="s">
        <v>299</v>
      </c>
      <c r="C151" s="243"/>
      <c r="D151" s="243"/>
      <c r="E151" s="239"/>
      <c r="F151" s="240"/>
      <c r="G151" s="245"/>
      <c r="H151" s="245"/>
      <c r="I151" s="245"/>
      <c r="J151" s="245"/>
      <c r="K151" s="245"/>
      <c r="L151" s="245"/>
      <c r="N151" s="293" t="s">
        <v>589</v>
      </c>
      <c r="X151" s="313" t="str">
        <f>N151</f>
        <v>Longevity</v>
      </c>
      <c r="Z151" s="313">
        <v>0</v>
      </c>
      <c r="AA151" s="425">
        <f>AA157</f>
        <v>0</v>
      </c>
    </row>
    <row r="152" spans="1:31">
      <c r="A152" s="244"/>
      <c r="B152" s="244">
        <f ca="1">Q152</f>
        <v>797</v>
      </c>
      <c r="C152" s="240" t="s">
        <v>300</v>
      </c>
      <c r="D152" s="240"/>
      <c r="E152" s="239"/>
      <c r="F152" s="240"/>
      <c r="G152" s="245"/>
      <c r="H152" s="245"/>
      <c r="I152" s="245"/>
      <c r="J152" s="245"/>
      <c r="K152" s="245"/>
      <c r="L152" s="245"/>
      <c r="M152" s="289" t="s">
        <v>588</v>
      </c>
      <c r="N152" s="293" t="s">
        <v>590</v>
      </c>
      <c r="P152" s="290">
        <v>10</v>
      </c>
      <c r="Q152" s="362" cm="1">
        <f t="array" aca="1" ref="Q152" ca="1">ROUND(IF($M152="Y",VLOOKUP($N152,INDIRECT($N$2),Q$5,0)*INDIRECT($M$3),VLOOKUP($N152,INDIRECT($N$2),Q$5,0)),IF(LEFT($C152,1)="N",3,0))</f>
        <v>797</v>
      </c>
      <c r="W152" s="375" t="str">
        <f>M152</f>
        <v>Y</v>
      </c>
      <c r="X152" s="375" t="str">
        <f t="shared" ref="X152:X155" si="141">N152</f>
        <v>10thEx</v>
      </c>
      <c r="Y152" s="375"/>
      <c r="Z152" s="313">
        <v>10</v>
      </c>
      <c r="AA152" s="425">
        <f t="shared" ref="AA152:AA155" ca="1" si="142">AA158</f>
        <v>0.38400000000000001</v>
      </c>
    </row>
    <row r="153" spans="1:31">
      <c r="A153" s="244"/>
      <c r="B153" s="244">
        <f t="shared" ref="B153:B155" ca="1" si="143">Q153</f>
        <v>1024</v>
      </c>
      <c r="C153" s="240" t="s">
        <v>301</v>
      </c>
      <c r="D153" s="240"/>
      <c r="E153" s="239"/>
      <c r="F153" s="240"/>
      <c r="G153" s="245"/>
      <c r="H153" s="245"/>
      <c r="I153" s="245"/>
      <c r="J153" s="245"/>
      <c r="K153" s="245"/>
      <c r="L153" s="245"/>
      <c r="M153" s="289" t="s">
        <v>588</v>
      </c>
      <c r="N153" s="293" t="s">
        <v>591</v>
      </c>
      <c r="P153" s="290">
        <v>15</v>
      </c>
      <c r="Q153" s="362" cm="1">
        <f t="array" aca="1" ref="Q153" ca="1">ROUND(IF($M153="Y",VLOOKUP($N153,INDIRECT($N$2),Q$5,0)*INDIRECT($M$3),VLOOKUP($N153,INDIRECT($N$2),Q$5,0)),IF(LEFT($C153,1)="N",3,0))</f>
        <v>1024</v>
      </c>
      <c r="W153" s="375" t="str">
        <f t="shared" ref="W153:W155" si="144">M153</f>
        <v>Y</v>
      </c>
      <c r="X153" s="375" t="str">
        <f t="shared" si="141"/>
        <v>15thEx</v>
      </c>
      <c r="Y153" s="375"/>
      <c r="Z153" s="313">
        <v>15</v>
      </c>
      <c r="AA153" s="425">
        <f t="shared" ca="1" si="142"/>
        <v>0.49099999999999999</v>
      </c>
    </row>
    <row r="154" spans="1:31">
      <c r="A154" s="244"/>
      <c r="B154" s="244">
        <f t="shared" ca="1" si="143"/>
        <v>1251</v>
      </c>
      <c r="C154" s="240" t="s">
        <v>302</v>
      </c>
      <c r="D154" s="240"/>
      <c r="E154" s="239"/>
      <c r="F154" s="240"/>
      <c r="G154" s="245"/>
      <c r="H154" s="245"/>
      <c r="I154" s="245"/>
      <c r="J154" s="245"/>
      <c r="K154" s="245"/>
      <c r="L154" s="245"/>
      <c r="M154" s="289" t="s">
        <v>588</v>
      </c>
      <c r="N154" s="293" t="s">
        <v>592</v>
      </c>
      <c r="P154" s="290">
        <v>20</v>
      </c>
      <c r="Q154" s="362" cm="1">
        <f t="array" aca="1" ref="Q154" ca="1">ROUND(IF($M154="Y",VLOOKUP($N154,INDIRECT($N$2),Q$5,0)*INDIRECT($M$3),VLOOKUP($N154,INDIRECT($N$2),Q$5,0)),IF(LEFT($C154,1)="N",3,0))</f>
        <v>1251</v>
      </c>
      <c r="W154" s="375" t="str">
        <f t="shared" si="144"/>
        <v>Y</v>
      </c>
      <c r="X154" s="375" t="str">
        <f t="shared" si="141"/>
        <v>20thEx</v>
      </c>
      <c r="Y154" s="375"/>
      <c r="Z154" s="313">
        <v>20</v>
      </c>
      <c r="AA154" s="425">
        <f t="shared" ca="1" si="142"/>
        <v>0.60099999999999998</v>
      </c>
    </row>
    <row r="155" spans="1:31">
      <c r="A155" s="244"/>
      <c r="B155" s="244">
        <f t="shared" ca="1" si="143"/>
        <v>1478</v>
      </c>
      <c r="C155" s="240" t="s">
        <v>303</v>
      </c>
      <c r="D155" s="240"/>
      <c r="E155" s="239"/>
      <c r="F155" s="240"/>
      <c r="G155" s="245"/>
      <c r="H155" s="245"/>
      <c r="I155" s="245"/>
      <c r="J155" s="245"/>
      <c r="K155" s="245"/>
      <c r="L155" s="245"/>
      <c r="M155" s="289" t="s">
        <v>588</v>
      </c>
      <c r="N155" s="293" t="s">
        <v>593</v>
      </c>
      <c r="P155" s="290">
        <v>25</v>
      </c>
      <c r="Q155" s="362" cm="1">
        <f t="array" aca="1" ref="Q155" ca="1">ROUND(IF($M155="Y",VLOOKUP($N155,INDIRECT($N$2),Q$5,0)*INDIRECT($M$3),VLOOKUP($N155,INDIRECT($N$2),Q$5,0)),IF(LEFT($C155,1)="N",3,0))</f>
        <v>1478</v>
      </c>
      <c r="W155" s="375" t="str">
        <f t="shared" si="144"/>
        <v>Y</v>
      </c>
      <c r="X155" s="375" t="str">
        <f t="shared" si="141"/>
        <v>25thEx</v>
      </c>
      <c r="Y155" s="375"/>
      <c r="Z155" s="313">
        <v>25</v>
      </c>
      <c r="AA155" s="425">
        <f t="shared" ca="1" si="142"/>
        <v>0.71199999999999997</v>
      </c>
    </row>
    <row r="156" spans="1:31">
      <c r="A156" s="239"/>
      <c r="B156" s="253"/>
      <c r="C156" s="240"/>
      <c r="D156" s="240"/>
      <c r="E156" s="239"/>
      <c r="F156" s="240"/>
      <c r="G156" s="245"/>
      <c r="H156" s="245"/>
      <c r="I156" s="245"/>
      <c r="J156" s="245"/>
      <c r="K156" s="245"/>
      <c r="L156" s="245"/>
      <c r="N156" s="293"/>
      <c r="AA156" s="425"/>
    </row>
    <row r="157" spans="1:31">
      <c r="A157" s="239"/>
      <c r="B157" s="254" t="s">
        <v>304</v>
      </c>
      <c r="C157" s="243"/>
      <c r="D157" s="243"/>
      <c r="E157" s="239"/>
      <c r="F157" s="240"/>
      <c r="G157" s="245"/>
      <c r="H157" s="245"/>
      <c r="I157" s="245"/>
      <c r="J157" s="245"/>
      <c r="K157" s="245"/>
      <c r="L157" s="245"/>
      <c r="N157" s="293"/>
      <c r="W157" s="375"/>
      <c r="X157" s="375"/>
      <c r="Y157" s="375"/>
      <c r="Z157" s="313">
        <v>0</v>
      </c>
      <c r="AA157" s="425">
        <v>0</v>
      </c>
    </row>
    <row r="158" spans="1:31">
      <c r="A158" s="239"/>
      <c r="B158" s="249">
        <f t="shared" ref="B158:B161" ca="1" si="145">Q158</f>
        <v>0.38400000000000001</v>
      </c>
      <c r="C158" s="240" t="s">
        <v>305</v>
      </c>
      <c r="D158" s="240"/>
      <c r="E158" s="239"/>
      <c r="F158" s="240"/>
      <c r="G158" s="245"/>
      <c r="H158" s="245"/>
      <c r="I158" s="245"/>
      <c r="J158" s="245"/>
      <c r="K158" s="245"/>
      <c r="L158" s="245"/>
      <c r="M158" s="289" t="s">
        <v>588</v>
      </c>
      <c r="N158" s="293" t="s">
        <v>594</v>
      </c>
      <c r="P158" s="290">
        <v>10</v>
      </c>
      <c r="Q158" s="362" cm="1">
        <f t="array" aca="1" ref="Q158" ca="1">ROUND(IF($M158="Y",VLOOKUP(N158,INDIRECT($N$2),Q$5,0)*INDIRECT($M$3),VLOOKUP(N158,INDIRECT($N$2),Q$5,0)),3)</f>
        <v>0.38400000000000001</v>
      </c>
      <c r="W158" s="375" t="str">
        <f>M158</f>
        <v>Y</v>
      </c>
      <c r="X158" s="375" t="str">
        <f t="shared" ref="X158:X161" si="146">N158</f>
        <v>10thNEx</v>
      </c>
      <c r="Y158" s="375"/>
      <c r="Z158" s="313">
        <v>10</v>
      </c>
      <c r="AA158" s="425">
        <f t="shared" ref="AA158:AA161" ca="1" si="147">Q158</f>
        <v>0.38400000000000001</v>
      </c>
    </row>
    <row r="159" spans="1:31">
      <c r="A159" s="239"/>
      <c r="B159" s="249">
        <f t="shared" ca="1" si="145"/>
        <v>0.49099999999999999</v>
      </c>
      <c r="C159" s="240" t="s">
        <v>306</v>
      </c>
      <c r="D159" s="240"/>
      <c r="E159" s="239"/>
      <c r="F159" s="240"/>
      <c r="G159" s="245"/>
      <c r="H159" s="245"/>
      <c r="I159" s="245"/>
      <c r="J159" s="245"/>
      <c r="K159" s="245"/>
      <c r="L159" s="245"/>
      <c r="M159" s="289" t="s">
        <v>588</v>
      </c>
      <c r="N159" s="293" t="s">
        <v>595</v>
      </c>
      <c r="P159" s="290">
        <v>15</v>
      </c>
      <c r="Q159" s="362" cm="1">
        <f t="array" aca="1" ref="Q159" ca="1">ROUND(IF($M159="Y",VLOOKUP(N159,INDIRECT($N$2),Q$5,0)*INDIRECT($M$3),VLOOKUP(N159,INDIRECT($N$2),Q$5,0)),3)</f>
        <v>0.49099999999999999</v>
      </c>
      <c r="W159" s="375" t="str">
        <f t="shared" ref="W159:W161" si="148">M159</f>
        <v>Y</v>
      </c>
      <c r="X159" s="375" t="str">
        <f t="shared" si="146"/>
        <v>15thNEx</v>
      </c>
      <c r="Y159" s="375"/>
      <c r="Z159" s="313">
        <v>15</v>
      </c>
      <c r="AA159" s="425">
        <f t="shared" ca="1" si="147"/>
        <v>0.49099999999999999</v>
      </c>
    </row>
    <row r="160" spans="1:31">
      <c r="A160" s="239"/>
      <c r="B160" s="249">
        <f t="shared" ca="1" si="145"/>
        <v>0.60099999999999998</v>
      </c>
      <c r="C160" s="240" t="s">
        <v>307</v>
      </c>
      <c r="D160" s="240"/>
      <c r="E160" s="239"/>
      <c r="F160" s="240"/>
      <c r="G160" s="245"/>
      <c r="H160" s="245"/>
      <c r="I160" s="245"/>
      <c r="J160" s="245"/>
      <c r="K160" s="245"/>
      <c r="L160" s="245"/>
      <c r="M160" s="289" t="s">
        <v>588</v>
      </c>
      <c r="N160" s="293" t="s">
        <v>596</v>
      </c>
      <c r="P160" s="290">
        <v>20</v>
      </c>
      <c r="Q160" s="362" cm="1">
        <f t="array" aca="1" ref="Q160" ca="1">ROUND(IF($M160="Y",VLOOKUP(N160,INDIRECT($N$2),Q$5,0)*INDIRECT($M$3),VLOOKUP(N160,INDIRECT($N$2),Q$5,0)),3)</f>
        <v>0.60099999999999998</v>
      </c>
      <c r="W160" s="375" t="str">
        <f t="shared" si="148"/>
        <v>Y</v>
      </c>
      <c r="X160" s="375" t="str">
        <f t="shared" si="146"/>
        <v>20thNEx</v>
      </c>
      <c r="Y160" s="375"/>
      <c r="Z160" s="313">
        <v>20</v>
      </c>
      <c r="AA160" s="425">
        <f t="shared" ca="1" si="147"/>
        <v>0.60099999999999998</v>
      </c>
    </row>
    <row r="161" spans="1:31" s="207" customFormat="1">
      <c r="A161" s="239"/>
      <c r="B161" s="249">
        <f t="shared" ca="1" si="145"/>
        <v>0.71199999999999997</v>
      </c>
      <c r="C161" s="240" t="s">
        <v>308</v>
      </c>
      <c r="D161" s="240"/>
      <c r="E161" s="239"/>
      <c r="F161" s="240"/>
      <c r="G161" s="245"/>
      <c r="H161" s="245"/>
      <c r="I161" s="245"/>
      <c r="J161" s="245"/>
      <c r="K161" s="245"/>
      <c r="L161" s="245"/>
      <c r="M161" s="289" t="s">
        <v>588</v>
      </c>
      <c r="N161" s="293" t="s">
        <v>597</v>
      </c>
      <c r="O161" s="288"/>
      <c r="P161" s="290">
        <v>25</v>
      </c>
      <c r="Q161" s="362" cm="1">
        <f t="array" aca="1" ref="Q161" ca="1">ROUND(IF($M161="Y",VLOOKUP(N161,INDIRECT($N$2),Q$5,0)*INDIRECT($M$3),VLOOKUP(N161,INDIRECT($N$2),Q$5,0)),3)</f>
        <v>0.71199999999999997</v>
      </c>
      <c r="R161" s="288"/>
      <c r="S161" s="288"/>
      <c r="T161" s="288"/>
      <c r="U161" s="288"/>
      <c r="W161" s="375" t="str">
        <f t="shared" si="148"/>
        <v>Y</v>
      </c>
      <c r="X161" s="375" t="str">
        <f t="shared" si="146"/>
        <v>25thNEx</v>
      </c>
      <c r="Y161" s="375"/>
      <c r="Z161" s="313">
        <v>25</v>
      </c>
      <c r="AA161" s="425">
        <f t="shared" ca="1" si="147"/>
        <v>0.71199999999999997</v>
      </c>
      <c r="AB161" s="312"/>
      <c r="AC161" s="312"/>
      <c r="AD161" s="312"/>
      <c r="AE161" s="312"/>
    </row>
    <row r="162" spans="1:31" s="207" customFormat="1">
      <c r="A162" s="378"/>
      <c r="B162" s="253"/>
      <c r="C162" s="240"/>
      <c r="D162" s="240"/>
      <c r="E162" s="239"/>
      <c r="F162" s="240"/>
      <c r="G162" s="245"/>
      <c r="H162" s="245"/>
      <c r="I162" s="245"/>
      <c r="J162" s="245"/>
      <c r="K162" s="245"/>
      <c r="L162" s="245"/>
      <c r="M162" s="292"/>
      <c r="N162" s="288"/>
      <c r="O162" s="288"/>
      <c r="P162" s="288"/>
      <c r="Q162" s="288"/>
      <c r="R162" s="288"/>
      <c r="S162" s="288"/>
      <c r="T162" s="288"/>
      <c r="U162" s="288"/>
      <c r="W162" s="312"/>
      <c r="X162" s="312"/>
      <c r="Y162" s="312"/>
      <c r="Z162" s="312"/>
      <c r="AA162" s="312"/>
      <c r="AB162" s="312"/>
      <c r="AC162" s="312"/>
      <c r="AD162" s="312"/>
      <c r="AE162" s="312"/>
    </row>
    <row r="163" spans="1:31" s="207" customFormat="1">
      <c r="A163" s="238" t="s">
        <v>309</v>
      </c>
      <c r="B163" s="253"/>
      <c r="C163" s="240"/>
      <c r="D163" s="240"/>
      <c r="E163" s="239"/>
      <c r="F163" s="240"/>
      <c r="G163" s="245"/>
      <c r="H163" s="245"/>
      <c r="I163" s="245"/>
      <c r="J163" s="245"/>
      <c r="K163" s="245"/>
      <c r="L163" s="245"/>
      <c r="M163" s="292"/>
      <c r="N163" s="288"/>
      <c r="O163" s="288"/>
      <c r="P163" s="288"/>
      <c r="Q163" s="288"/>
      <c r="R163" s="288"/>
      <c r="S163" s="288"/>
      <c r="T163" s="288"/>
      <c r="U163" s="288"/>
      <c r="W163" s="312"/>
      <c r="X163" s="312"/>
      <c r="Y163" s="312"/>
      <c r="Z163" s="312"/>
      <c r="AA163" s="312"/>
      <c r="AB163" s="312"/>
      <c r="AC163" s="312"/>
      <c r="AD163" s="312"/>
      <c r="AE163" s="312"/>
    </row>
    <row r="164" spans="1:31" s="207" customFormat="1">
      <c r="B164" s="241" t="s">
        <v>621</v>
      </c>
      <c r="C164" s="240"/>
      <c r="D164" s="240"/>
      <c r="E164" s="239"/>
      <c r="F164" s="240"/>
      <c r="G164" s="245"/>
      <c r="H164" s="245"/>
      <c r="I164" s="245"/>
      <c r="J164" s="245"/>
      <c r="K164" s="245"/>
      <c r="L164" s="245"/>
      <c r="M164" s="292"/>
      <c r="N164" s="288"/>
      <c r="O164" s="288"/>
      <c r="P164" s="288"/>
      <c r="Q164" s="288"/>
      <c r="R164" s="288"/>
      <c r="S164" s="288"/>
      <c r="T164" s="288"/>
      <c r="U164" s="288"/>
      <c r="W164" s="375"/>
      <c r="X164" s="375"/>
      <c r="Y164" s="375"/>
      <c r="Z164" s="375"/>
      <c r="AA164" s="377"/>
      <c r="AB164" s="312"/>
      <c r="AC164" s="312"/>
      <c r="AD164" s="312"/>
      <c r="AE164" s="312"/>
    </row>
    <row r="165" spans="1:31" s="207" customFormat="1">
      <c r="A165" s="239"/>
      <c r="B165" s="447" t="str">
        <f>"Effective January 1, "&amp;YEAR(B3)&amp;", employees who actually work a schedule with a full shift that begins between 12:00 p.m. and 2:59 p.m. or anytime on Saturday or Sunday"</f>
        <v>Effective January 1, 2026, employees who actually work a schedule with a full shift that begins between 12:00 p.m. and 2:59 p.m. or anytime on Saturday or Sunday</v>
      </c>
      <c r="C165" s="240"/>
      <c r="D165" s="240"/>
      <c r="E165" s="239"/>
      <c r="F165" s="240"/>
      <c r="G165" s="245"/>
      <c r="H165" s="245"/>
      <c r="I165" s="245"/>
      <c r="J165" s="245"/>
      <c r="K165" s="245"/>
      <c r="L165" s="245"/>
      <c r="M165" s="292" t="s">
        <v>588</v>
      </c>
      <c r="N165" s="288" t="s">
        <v>601</v>
      </c>
      <c r="O165" s="288"/>
      <c r="P165" s="379" t="s">
        <v>607</v>
      </c>
      <c r="Q165" s="362" cm="1">
        <f t="array" aca="1" ref="Q165" ca="1">ROUND(IF($M165="Y",VLOOKUP(N165,INDIRECT($N$2),Q$5,0)*INDIRECT($M$3),VLOOKUP(N165,INDIRECT($N$2),Q$5,0)),3)</f>
        <v>1.488</v>
      </c>
      <c r="R165" s="288"/>
      <c r="S165" s="288"/>
      <c r="T165" s="288"/>
      <c r="U165" s="288"/>
      <c r="W165" s="375" t="str">
        <f t="shared" ref="W165:X166" si="149">M165</f>
        <v>Y</v>
      </c>
      <c r="X165" s="375" t="str">
        <f t="shared" si="149"/>
        <v>CAFWKE</v>
      </c>
      <c r="Y165" s="375"/>
      <c r="Z165" s="380" t="str">
        <f>P165</f>
        <v>TL-Weekend Shift-CAF</v>
      </c>
      <c r="AA165" s="377">
        <f t="shared" ref="AA165:AA166" ca="1" si="150">Q165</f>
        <v>1.488</v>
      </c>
      <c r="AB165" s="312"/>
      <c r="AC165" s="312"/>
      <c r="AD165" s="312"/>
      <c r="AE165" s="312"/>
    </row>
    <row r="166" spans="1:31" s="207" customFormat="1">
      <c r="A166" s="239"/>
      <c r="B166" s="63" t="str">
        <f ca="1">"shall be paid an additional "&amp;TEXT(Q165,"$0.000")&amp;" per hour for all hours worked on such a shift. In addition, should that same employee be authorized to come in early or stay over, "</f>
        <v xml:space="preserve">shall be paid an additional $1.488 per hour for all hours worked on such a shift. In addition, should that same employee be authorized to come in early or stay over, </v>
      </c>
      <c r="C166" s="240"/>
      <c r="D166" s="240"/>
      <c r="E166" s="239"/>
      <c r="F166" s="239"/>
      <c r="G166" s="245"/>
      <c r="H166" s="245"/>
      <c r="I166" s="245"/>
      <c r="J166" s="245"/>
      <c r="K166" s="245"/>
      <c r="L166" s="245"/>
      <c r="M166" s="292" t="s">
        <v>588</v>
      </c>
      <c r="N166" s="288" t="s">
        <v>599</v>
      </c>
      <c r="O166" s="288"/>
      <c r="P166" s="379" t="s">
        <v>605</v>
      </c>
      <c r="Q166" s="396">
        <f ca="1">Q165</f>
        <v>1.488</v>
      </c>
      <c r="R166" s="288"/>
      <c r="S166" s="288"/>
      <c r="T166" s="288"/>
      <c r="U166" s="288"/>
      <c r="W166" s="375" t="str">
        <f t="shared" si="149"/>
        <v>Y</v>
      </c>
      <c r="X166" s="375" t="str">
        <f t="shared" si="149"/>
        <v>CAFEVE</v>
      </c>
      <c r="Y166" s="375"/>
      <c r="Z166" s="380" t="str">
        <f t="shared" ref="Z166" si="151">P166</f>
        <v>TL-Evening Shift Premium-CAF</v>
      </c>
      <c r="AA166" s="377">
        <f t="shared" ca="1" si="150"/>
        <v>1.488</v>
      </c>
      <c r="AB166" s="312"/>
      <c r="AC166" s="312"/>
      <c r="AD166" s="312"/>
      <c r="AE166" s="312"/>
    </row>
    <row r="167" spans="1:31" s="207" customFormat="1">
      <c r="A167" s="239"/>
      <c r="B167" s="63" t="str">
        <f ca="1">"working overtime immediately adjacent to such a shift, "&amp;TEXT(Q165,"$0.000")&amp;" differential shall also be applied to those overtime hours."</f>
        <v>working overtime immediately adjacent to such a shift, $1.488 differential shall also be applied to those overtime hours.</v>
      </c>
      <c r="C167" s="240"/>
      <c r="D167" s="240"/>
      <c r="E167" s="239"/>
      <c r="F167" s="240"/>
      <c r="G167" s="245"/>
      <c r="H167" s="245"/>
      <c r="I167" s="245"/>
      <c r="J167" s="245"/>
      <c r="K167" s="245"/>
      <c r="L167" s="245"/>
      <c r="M167" s="288"/>
      <c r="N167" s="288"/>
      <c r="O167" s="288"/>
      <c r="P167" s="288"/>
      <c r="Q167" s="362"/>
      <c r="R167" s="288"/>
      <c r="S167" s="288"/>
      <c r="T167" s="288"/>
      <c r="U167" s="288"/>
      <c r="W167" s="375"/>
      <c r="X167" s="375"/>
      <c r="Y167" s="375"/>
      <c r="Z167" s="380"/>
      <c r="AA167" s="377"/>
      <c r="AB167" s="312"/>
      <c r="AC167" s="312"/>
      <c r="AD167" s="312"/>
      <c r="AE167" s="312"/>
    </row>
    <row r="168" spans="1:31" s="207" customFormat="1">
      <c r="A168" s="239"/>
      <c r="B168" s="256"/>
      <c r="C168" s="240"/>
      <c r="D168" s="240"/>
      <c r="E168" s="247"/>
      <c r="F168" s="248"/>
      <c r="G168" s="245"/>
      <c r="H168" s="245"/>
      <c r="I168" s="245"/>
      <c r="J168" s="245"/>
      <c r="K168" s="245"/>
      <c r="L168" s="245"/>
      <c r="M168" s="292"/>
      <c r="N168" s="288"/>
      <c r="O168" s="288"/>
      <c r="P168" s="288"/>
      <c r="Q168" s="362"/>
      <c r="R168" s="288"/>
      <c r="S168" s="288"/>
      <c r="T168" s="288"/>
      <c r="U168" s="288"/>
      <c r="W168" s="375"/>
      <c r="X168" s="375"/>
      <c r="Y168" s="375"/>
      <c r="Z168" s="380"/>
      <c r="AA168" s="377"/>
      <c r="AB168" s="312"/>
      <c r="AC168" s="312"/>
      <c r="AD168" s="312"/>
      <c r="AE168" s="312"/>
    </row>
    <row r="169" spans="1:31" s="207" customFormat="1">
      <c r="A169" s="239"/>
      <c r="B169" s="63" t="str">
        <f>"Effective January 1, "&amp;YEAR(B3)&amp;", employees who actually work a schedule with a full shift that begins between 3:00 p.m. and 5:59 a.m. shall be paid an additional"</f>
        <v>Effective January 1, 2026, employees who actually work a schedule with a full shift that begins between 3:00 p.m. and 5:59 a.m. shall be paid an additional</v>
      </c>
      <c r="C169" s="240"/>
      <c r="D169" s="240"/>
      <c r="E169" s="239"/>
      <c r="F169" s="240"/>
      <c r="G169" s="245"/>
      <c r="H169" s="245"/>
      <c r="I169" s="245"/>
      <c r="J169" s="245"/>
      <c r="K169" s="245"/>
      <c r="L169" s="245"/>
      <c r="M169" s="292" t="s">
        <v>588</v>
      </c>
      <c r="N169" s="288" t="s">
        <v>598</v>
      </c>
      <c r="O169" s="288"/>
      <c r="P169" s="379" t="s">
        <v>604</v>
      </c>
      <c r="Q169" s="362" cm="1">
        <f t="array" aca="1" ref="Q169" ca="1">ROUND(IF($M169="Y",VLOOKUP(N169,INDIRECT($N$2),Q$5,0)*INDIRECT($M$3),VLOOKUP(N169,INDIRECT($N$2),Q$5,0)),3)</f>
        <v>1.6970000000000001</v>
      </c>
      <c r="R169" s="288"/>
      <c r="S169" s="288"/>
      <c r="T169" s="288"/>
      <c r="U169" s="288"/>
      <c r="W169" s="375"/>
      <c r="X169" s="375"/>
      <c r="Y169" s="375"/>
      <c r="Z169" s="380"/>
      <c r="AA169" s="377"/>
      <c r="AB169" s="312"/>
      <c r="AC169" s="312"/>
      <c r="AD169" s="312"/>
      <c r="AE169" s="312"/>
    </row>
    <row r="170" spans="1:31" s="207" customFormat="1">
      <c r="A170" s="239"/>
      <c r="B170" s="63" t="str">
        <f ca="1">TEXT(Q169,"$0.000")&amp;" per hour for all hours worked on such a shift. In addition, should that same employee be authorized to come in early or stay over, working overtime"</f>
        <v>$1.697 per hour for all hours worked on such a shift. In addition, should that same employee be authorized to come in early or stay over, working overtime</v>
      </c>
      <c r="C170" s="240"/>
      <c r="D170" s="240"/>
      <c r="E170" s="239"/>
      <c r="F170" s="239"/>
      <c r="G170" s="245"/>
      <c r="H170" s="245"/>
      <c r="I170" s="245"/>
      <c r="J170" s="245"/>
      <c r="K170" s="245"/>
      <c r="L170" s="245"/>
      <c r="M170" s="292" t="s">
        <v>588</v>
      </c>
      <c r="N170" s="288" t="s">
        <v>600</v>
      </c>
      <c r="O170" s="288"/>
      <c r="P170" s="379" t="s">
        <v>606</v>
      </c>
      <c r="Q170" s="396">
        <f ca="1">Q169</f>
        <v>1.6970000000000001</v>
      </c>
      <c r="R170" s="288"/>
      <c r="S170" s="288"/>
      <c r="T170" s="288"/>
      <c r="U170" s="288"/>
      <c r="W170" s="375"/>
      <c r="X170" s="375"/>
      <c r="Y170" s="375"/>
      <c r="Z170" s="380"/>
      <c r="AA170" s="377"/>
      <c r="AB170" s="312"/>
      <c r="AC170" s="312"/>
      <c r="AD170" s="312"/>
      <c r="AE170" s="312"/>
    </row>
    <row r="171" spans="1:31" s="207" customFormat="1">
      <c r="A171" s="239"/>
      <c r="B171" s="63" t="str">
        <f ca="1">"immediately adjacent to such a shift, the "&amp;TEXT(Q169,"$0.000")&amp;" differential shall also be applied to those overtime hours."</f>
        <v>immediately adjacent to such a shift, the $1.697 differential shall also be applied to those overtime hours.</v>
      </c>
      <c r="C171" s="240"/>
      <c r="D171" s="240"/>
      <c r="E171" s="239"/>
      <c r="F171" s="240"/>
      <c r="G171" s="245"/>
      <c r="H171" s="245"/>
      <c r="I171" s="245"/>
      <c r="J171" s="245"/>
      <c r="K171" s="245"/>
      <c r="L171" s="245"/>
      <c r="M171" s="292"/>
      <c r="N171" s="288"/>
      <c r="O171" s="288"/>
      <c r="P171" s="379"/>
      <c r="Q171" s="362"/>
      <c r="R171" s="288"/>
      <c r="S171" s="288"/>
      <c r="T171" s="288"/>
      <c r="U171" s="288"/>
      <c r="W171" s="375"/>
      <c r="X171" s="375"/>
      <c r="Y171" s="375"/>
      <c r="Z171" s="380"/>
      <c r="AA171" s="377"/>
      <c r="AB171" s="312"/>
      <c r="AC171" s="312"/>
      <c r="AD171" s="312"/>
      <c r="AE171" s="312"/>
    </row>
    <row r="172" spans="1:31" s="207" customFormat="1">
      <c r="A172" s="239"/>
      <c r="B172" s="63"/>
      <c r="C172" s="240"/>
      <c r="D172" s="240"/>
      <c r="E172" s="239"/>
      <c r="F172" s="240"/>
      <c r="G172" s="245"/>
      <c r="H172" s="245"/>
      <c r="I172" s="245"/>
      <c r="J172" s="245"/>
      <c r="K172" s="245"/>
      <c r="L172" s="245"/>
      <c r="M172" s="292"/>
      <c r="N172" s="288"/>
      <c r="O172" s="288"/>
      <c r="P172" s="379"/>
      <c r="Q172" s="362"/>
      <c r="R172" s="288"/>
      <c r="S172" s="288"/>
      <c r="T172" s="288"/>
      <c r="U172" s="288"/>
      <c r="W172" s="375"/>
      <c r="X172" s="375"/>
      <c r="Y172" s="375"/>
      <c r="Z172" s="380"/>
      <c r="AA172" s="377"/>
      <c r="AB172" s="312"/>
      <c r="AC172" s="312"/>
      <c r="AD172" s="312"/>
      <c r="AE172" s="312"/>
    </row>
    <row r="173" spans="1:31" s="207" customFormat="1">
      <c r="A173" s="238" t="s">
        <v>310</v>
      </c>
      <c r="B173" s="253"/>
      <c r="C173" s="240"/>
      <c r="D173" s="240"/>
      <c r="E173" s="239"/>
      <c r="F173" s="240"/>
      <c r="G173" s="245"/>
      <c r="H173" s="245"/>
      <c r="I173" s="245"/>
      <c r="J173" s="245"/>
      <c r="K173" s="245"/>
      <c r="L173" s="245"/>
      <c r="M173" s="288"/>
      <c r="N173" s="288"/>
      <c r="O173" s="288"/>
      <c r="P173" s="288"/>
      <c r="Q173" s="288"/>
      <c r="R173" s="288"/>
      <c r="S173" s="288"/>
      <c r="T173" s="288"/>
      <c r="U173" s="288"/>
      <c r="W173" s="375"/>
      <c r="X173" s="375"/>
      <c r="Y173" s="375"/>
      <c r="Z173" s="380"/>
      <c r="AA173" s="377"/>
      <c r="AB173" s="312"/>
      <c r="AC173" s="312"/>
      <c r="AD173" s="312"/>
      <c r="AE173" s="312"/>
    </row>
    <row r="174" spans="1:31" s="207" customFormat="1">
      <c r="B174" s="241" t="str">
        <f ca="1">"Provided that the Customer Service Representative will receive an additional "&amp;TEXT(Q174,"$0.000")&amp;" hour when assigned as an Acting Supervisor at the Impound Lot."</f>
        <v>Provided that the Customer Service Representative will receive an additional $2.270 hour when assigned as an Acting Supervisor at the Impound Lot.</v>
      </c>
      <c r="C174" s="240"/>
      <c r="D174" s="240"/>
      <c r="E174" s="240"/>
      <c r="F174" s="239"/>
      <c r="G174" s="245"/>
      <c r="H174" s="245"/>
      <c r="I174" s="245"/>
      <c r="J174" s="245"/>
      <c r="K174" s="245"/>
      <c r="L174" s="245"/>
      <c r="M174" s="292" t="s">
        <v>588</v>
      </c>
      <c r="N174" s="288" t="s">
        <v>602</v>
      </c>
      <c r="O174" s="288"/>
      <c r="P174" s="379" t="s">
        <v>608</v>
      </c>
      <c r="Q174" s="362" cm="1">
        <f t="array" aca="1" ref="Q174" ca="1">ROUND(IF($M174="Y",VLOOKUP(N174,INDIRECT($N$2),Q$5,0)*INDIRECT($M$3),VLOOKUP(N174,INDIRECT($N$2),Q$5,0)),3)</f>
        <v>2.27</v>
      </c>
      <c r="R174" s="288"/>
      <c r="S174" s="288"/>
      <c r="T174" s="288"/>
      <c r="U174" s="288"/>
      <c r="W174" s="375" t="str">
        <f t="shared" ref="W174:X174" si="152">M174</f>
        <v>Y</v>
      </c>
      <c r="X174" s="375" t="str">
        <f t="shared" si="152"/>
        <v>CAFLDS</v>
      </c>
      <c r="Y174" s="375"/>
      <c r="Z174" s="380" t="str">
        <f t="shared" ref="Z174:AA174" si="153">P174</f>
        <v>TL-Lead Prem (Substitute)-CAF</v>
      </c>
      <c r="AA174" s="377">
        <f t="shared" ca="1" si="153"/>
        <v>2.27</v>
      </c>
      <c r="AB174" s="312"/>
      <c r="AC174" s="312"/>
      <c r="AD174" s="312"/>
      <c r="AE174" s="312"/>
    </row>
    <row r="175" spans="1:31">
      <c r="A175" s="241"/>
      <c r="B175" s="253"/>
      <c r="C175" s="239"/>
      <c r="D175" s="240"/>
      <c r="E175" s="239"/>
      <c r="F175" s="239"/>
      <c r="G175" s="245"/>
      <c r="H175" s="245"/>
      <c r="I175" s="245"/>
      <c r="J175" s="245"/>
      <c r="K175" s="245"/>
      <c r="L175" s="245"/>
      <c r="M175" s="293"/>
      <c r="W175" s="375"/>
      <c r="X175" s="375"/>
      <c r="Y175" s="375"/>
      <c r="Z175" s="380"/>
      <c r="AA175" s="377"/>
    </row>
    <row r="176" spans="1:31" s="207" customFormat="1">
      <c r="A176" s="238" t="s">
        <v>311</v>
      </c>
      <c r="B176" s="253"/>
      <c r="C176" s="239"/>
      <c r="D176" s="240"/>
      <c r="E176" s="239"/>
      <c r="F176" s="239"/>
      <c r="G176" s="245"/>
      <c r="H176" s="245"/>
      <c r="I176" s="245"/>
      <c r="J176" s="245"/>
      <c r="K176" s="245"/>
      <c r="L176" s="245"/>
      <c r="M176" s="292"/>
      <c r="N176" s="288"/>
      <c r="O176" s="288"/>
      <c r="P176" s="288"/>
      <c r="Q176" s="288"/>
      <c r="R176" s="288"/>
      <c r="S176" s="288"/>
      <c r="T176" s="288"/>
      <c r="U176" s="288"/>
      <c r="W176" s="375"/>
      <c r="X176" s="375"/>
      <c r="Y176" s="375"/>
      <c r="Z176" s="380"/>
      <c r="AA176" s="377"/>
      <c r="AB176" s="312"/>
      <c r="AC176" s="312"/>
      <c r="AD176" s="312"/>
      <c r="AE176" s="312"/>
    </row>
    <row r="177" spans="1:31" s="207" customFormat="1">
      <c r="B177" s="241" t="s">
        <v>712</v>
      </c>
      <c r="C177" s="253"/>
      <c r="D177" s="240"/>
      <c r="E177" s="239"/>
      <c r="F177" s="239"/>
      <c r="G177" s="245"/>
      <c r="H177" s="245"/>
      <c r="I177" s="245"/>
      <c r="J177" s="245"/>
      <c r="K177" s="245"/>
      <c r="L177" s="245"/>
      <c r="M177" s="292"/>
      <c r="N177" s="288"/>
      <c r="O177" s="288"/>
      <c r="P177" s="288"/>
      <c r="Q177" s="288"/>
      <c r="R177" s="288"/>
      <c r="S177" s="288"/>
      <c r="T177" s="288"/>
      <c r="U177" s="288"/>
      <c r="W177" s="375"/>
      <c r="X177" s="375"/>
      <c r="Y177" s="375"/>
      <c r="Z177" s="380"/>
      <c r="AA177" s="377"/>
      <c r="AB177" s="312"/>
      <c r="AC177" s="312"/>
      <c r="AD177" s="312"/>
      <c r="AE177" s="312"/>
    </row>
    <row r="178" spans="1:31" s="207" customFormat="1">
      <c r="B178" s="241" t="str">
        <f ca="1">"Assessors who achieve and maintain an Accredited Minnesota Assessor (AMA) designation shall be paid an additional "&amp;TEXT(Q178,"$0.000")&amp;"  per hour."</f>
        <v>Assessors who achieve and maintain an Accredited Minnesota Assessor (AMA) designation shall be paid an additional $1.388  per hour.</v>
      </c>
      <c r="C178" s="239"/>
      <c r="D178" s="240"/>
      <c r="E178" s="239"/>
      <c r="F178" s="239"/>
      <c r="G178" s="245"/>
      <c r="H178" s="245"/>
      <c r="I178" s="245"/>
      <c r="J178" s="245"/>
      <c r="K178" s="245"/>
      <c r="L178" s="245"/>
      <c r="M178" s="292" t="s">
        <v>588</v>
      </c>
      <c r="N178" s="383" t="s">
        <v>603</v>
      </c>
      <c r="O178" s="288"/>
      <c r="P178" s="379" t="s">
        <v>609</v>
      </c>
      <c r="Q178" s="362" cm="1">
        <f t="array" aca="1" ref="Q178" ca="1">ROUND(IF($M178="Y",VLOOKUP(N178,INDIRECT($N$2),Q$5,0)*INDIRECT($M$3),VLOOKUP(N178,INDIRECT($N$2),Q$5,0)),3)</f>
        <v>1.3879999999999999</v>
      </c>
      <c r="R178" s="288"/>
      <c r="S178" s="288"/>
      <c r="T178" s="288"/>
      <c r="U178" s="288"/>
      <c r="W178" s="375" t="str">
        <f t="shared" ref="W178:X178" si="154">M178</f>
        <v>Y</v>
      </c>
      <c r="X178" s="375" t="str">
        <f t="shared" si="154"/>
        <v>CAFAMA</v>
      </c>
      <c r="Y178" s="375"/>
      <c r="Z178" s="380" t="str">
        <f t="shared" ref="Z178:AA178" si="155">P178</f>
        <v>Accredited Minnesota Assessor</v>
      </c>
      <c r="AA178" s="377">
        <f t="shared" ca="1" si="155"/>
        <v>1.3879999999999999</v>
      </c>
      <c r="AB178" s="312"/>
      <c r="AC178" s="312"/>
      <c r="AD178" s="312"/>
      <c r="AE178" s="312"/>
    </row>
    <row r="179" spans="1:31">
      <c r="A179" s="239"/>
      <c r="B179" s="256"/>
      <c r="C179" s="239"/>
      <c r="D179" s="240"/>
      <c r="E179" s="239"/>
      <c r="F179" s="239"/>
      <c r="G179" s="245"/>
      <c r="H179" s="245"/>
      <c r="I179" s="245"/>
      <c r="J179" s="245"/>
      <c r="K179" s="245"/>
      <c r="L179" s="245"/>
      <c r="M179" s="293"/>
      <c r="W179" s="375"/>
      <c r="X179" s="375"/>
      <c r="Y179" s="375"/>
      <c r="Z179" s="380"/>
      <c r="AA179" s="377"/>
    </row>
    <row r="180" spans="1:31" s="207" customFormat="1">
      <c r="B180" s="241" t="s">
        <v>623</v>
      </c>
      <c r="C180" s="239"/>
      <c r="D180" s="240"/>
      <c r="E180" s="239"/>
      <c r="F180" s="239"/>
      <c r="G180" s="245"/>
      <c r="H180" s="245"/>
      <c r="I180" s="245"/>
      <c r="J180" s="245"/>
      <c r="K180" s="245"/>
      <c r="L180" s="245"/>
      <c r="M180" s="292" t="s">
        <v>588</v>
      </c>
      <c r="N180" s="383" t="s">
        <v>611</v>
      </c>
      <c r="O180" s="288"/>
      <c r="P180" s="379" t="s">
        <v>610</v>
      </c>
      <c r="Q180" s="362" cm="1">
        <f t="array" aca="1" ref="Q180" ca="1">ROUND(IF($M180="Y",VLOOKUP(N180,INDIRECT($N$2),Q$5,0)*INDIRECT($M$3),VLOOKUP(N180,INDIRECT($N$2),Q$5,0)),3)</f>
        <v>2.9820000000000002</v>
      </c>
      <c r="R180" s="288"/>
      <c r="S180" s="288"/>
      <c r="T180" s="288"/>
      <c r="U180" s="288"/>
      <c r="W180" s="375" t="str">
        <f t="shared" ref="W180:X181" si="156">M180</f>
        <v>Y</v>
      </c>
      <c r="X180" s="375" t="str">
        <f t="shared" si="156"/>
        <v>CAFSAM</v>
      </c>
      <c r="Y180" s="375"/>
      <c r="Z180" s="380" t="str">
        <f t="shared" ref="Z180:AA181" si="157">P180</f>
        <v>Senior Accredited MN Assessor</v>
      </c>
      <c r="AA180" s="377">
        <f t="shared" ca="1" si="157"/>
        <v>2.9820000000000002</v>
      </c>
      <c r="AB180" s="312"/>
      <c r="AC180" s="312"/>
      <c r="AD180" s="312"/>
      <c r="AE180" s="312"/>
    </row>
    <row r="181" spans="1:31" s="207" customFormat="1">
      <c r="A181" s="239"/>
      <c r="B181" s="241" t="str">
        <f ca="1">"the International Association of Assessing Officers shall be paid an additional "&amp;TEXT(Q180,"$0.000")&amp;" per hour."</f>
        <v>the International Association of Assessing Officers shall be paid an additional $2.982 per hour.</v>
      </c>
      <c r="C181" s="239"/>
      <c r="D181" s="240"/>
      <c r="E181" s="239"/>
      <c r="F181" s="239"/>
      <c r="G181" s="245"/>
      <c r="H181" s="245"/>
      <c r="I181" s="245"/>
      <c r="J181" s="245"/>
      <c r="K181" s="245"/>
      <c r="L181" s="245"/>
      <c r="M181" s="292" t="s">
        <v>588</v>
      </c>
      <c r="N181" s="383" t="s">
        <v>613</v>
      </c>
      <c r="O181" s="288"/>
      <c r="P181" s="379" t="s">
        <v>612</v>
      </c>
      <c r="Q181" s="288">
        <f ca="1">Q180</f>
        <v>2.9820000000000002</v>
      </c>
      <c r="R181" s="288"/>
      <c r="S181" s="288"/>
      <c r="T181" s="288"/>
      <c r="U181" s="288"/>
      <c r="W181" s="375" t="str">
        <f t="shared" si="156"/>
        <v>Y</v>
      </c>
      <c r="X181" s="375" t="str">
        <f t="shared" si="156"/>
        <v>CAFCAE</v>
      </c>
      <c r="Y181" s="375"/>
      <c r="Z181" s="380" t="str">
        <f t="shared" si="157"/>
        <v>Certified Assessment Evaluator</v>
      </c>
      <c r="AA181" s="377">
        <f t="shared" ca="1" si="157"/>
        <v>2.9820000000000002</v>
      </c>
      <c r="AB181" s="312"/>
      <c r="AC181" s="312"/>
      <c r="AD181" s="312"/>
      <c r="AE181" s="312"/>
    </row>
    <row r="182" spans="1:31" s="207" customFormat="1">
      <c r="A182" s="239"/>
      <c r="B182" s="256" t="s">
        <v>317</v>
      </c>
      <c r="C182" s="239"/>
      <c r="D182" s="240"/>
      <c r="E182" s="239"/>
      <c r="F182" s="239"/>
      <c r="G182" s="245"/>
      <c r="H182" s="245"/>
      <c r="I182" s="245"/>
      <c r="J182" s="245"/>
      <c r="K182" s="245"/>
      <c r="L182" s="245"/>
      <c r="M182" s="292"/>
      <c r="N182" s="288"/>
      <c r="O182" s="288"/>
      <c r="P182" s="288"/>
      <c r="Q182" s="288"/>
      <c r="R182" s="288"/>
      <c r="S182" s="288"/>
      <c r="T182" s="288"/>
      <c r="U182" s="288"/>
      <c r="W182" s="375"/>
      <c r="X182" s="375"/>
      <c r="Y182" s="375"/>
      <c r="Z182" s="380"/>
      <c r="AA182" s="377"/>
      <c r="AB182" s="312"/>
      <c r="AC182" s="312"/>
      <c r="AD182" s="312"/>
      <c r="AE182" s="312"/>
    </row>
    <row r="183" spans="1:31" s="207" customFormat="1">
      <c r="A183" s="239"/>
      <c r="B183" s="253"/>
      <c r="C183" s="239"/>
      <c r="D183" s="240"/>
      <c r="E183" s="239"/>
      <c r="F183" s="239"/>
      <c r="G183" s="245"/>
      <c r="H183" s="245"/>
      <c r="I183" s="245"/>
      <c r="J183" s="245"/>
      <c r="K183" s="245"/>
      <c r="L183" s="245"/>
      <c r="M183" s="292"/>
      <c r="N183" s="288"/>
      <c r="O183" s="288"/>
      <c r="P183" s="288"/>
      <c r="Q183" s="288"/>
      <c r="R183" s="288"/>
      <c r="S183" s="288"/>
      <c r="T183" s="288"/>
      <c r="U183" s="288"/>
      <c r="W183" s="375"/>
      <c r="X183" s="375"/>
      <c r="Y183" s="375"/>
      <c r="Z183" s="380"/>
      <c r="AA183" s="377"/>
      <c r="AB183" s="312"/>
      <c r="AC183" s="312"/>
      <c r="AD183" s="312"/>
      <c r="AE183" s="312"/>
    </row>
    <row r="184" spans="1:31">
      <c r="A184" s="384" t="s">
        <v>687</v>
      </c>
      <c r="M184" s="289" t="s">
        <v>588</v>
      </c>
      <c r="N184" s="383" t="s">
        <v>615</v>
      </c>
      <c r="P184" s="379" t="s">
        <v>614</v>
      </c>
      <c r="Q184" s="410" cm="1">
        <f t="array" aca="1" ref="Q184" ca="1">ROUND(IF($M184="Y",VLOOKUP(N184,INDIRECT($N$2),Q$5,0)*INDIRECT($M$3),VLOOKUP(N184,INDIRECT($N$2),Q$5,0)),3)</f>
        <v>11.457000000000001</v>
      </c>
      <c r="W184" s="375" t="str">
        <f t="shared" ref="W184:X184" si="158">M184</f>
        <v>Y</v>
      </c>
      <c r="X184" s="375" t="str">
        <f t="shared" si="158"/>
        <v>CAFBIL</v>
      </c>
      <c r="Y184" s="375"/>
      <c r="Z184" s="380" t="str">
        <f t="shared" ref="Z184:AA184" si="159">P184</f>
        <v>Bi-lingual Premium Pay</v>
      </c>
      <c r="AA184" s="377">
        <f t="shared" ca="1" si="159"/>
        <v>11.457000000000001</v>
      </c>
    </row>
    <row r="185" spans="1:31">
      <c r="B185" s="388" t="s">
        <v>688</v>
      </c>
      <c r="Q185" s="362"/>
    </row>
    <row r="186" spans="1:31">
      <c r="B186" s="403" t="str">
        <f ca="1">TEXT(Q184,"$###.000")&amp;" per day when assigned and used."</f>
        <v>$11.457 per day when assigned and used.</v>
      </c>
      <c r="Q186" s="362"/>
    </row>
    <row r="188" spans="1:31">
      <c r="A188" s="439" t="s">
        <v>792</v>
      </c>
    </row>
    <row r="189" spans="1:31">
      <c r="B189" s="442" t="str">
        <f ca="1">"Evidence Technicians and Security Specialists are eligible for a training premium of "&amp;TEXT(Q189,"$#.00")&amp;" per hour spent performing training duties."</f>
        <v>Evidence Technicians and Security Specialists are eligible for a training premium of $2.00 per hour spent performing training duties.</v>
      </c>
      <c r="M189" s="289" t="s">
        <v>619</v>
      </c>
      <c r="N189" s="289" t="s">
        <v>793</v>
      </c>
      <c r="P189" s="290" t="s">
        <v>794</v>
      </c>
      <c r="Q189" s="410" cm="1">
        <f t="array" aca="1" ref="Q189" ca="1">ROUND(IF($M189="Y",VLOOKUP(N189,INDIRECT($N$2),Q$5,0)*INDIRECT($M$3),VLOOKUP(N189,INDIRECT($N$2),Q$5,0)),3)</f>
        <v>2</v>
      </c>
    </row>
    <row r="190" spans="1:31">
      <c r="B190" s="440" t="s">
        <v>796</v>
      </c>
    </row>
    <row r="191" spans="1:31">
      <c r="B191" s="440" t="s">
        <v>795</v>
      </c>
    </row>
  </sheetData>
  <sheetProtection sheet="1" objects="1" scenarios="1" autoFilter="0"/>
  <autoFilter ref="A6:AE147" xr:uid="{1C6F54A3-1FD5-4B1E-838B-B21D525CC08D}"/>
  <sortState xmlns:xlrd2="http://schemas.microsoft.com/office/spreadsheetml/2017/richdata2" ref="A7:AE147">
    <sortCondition ref="B7:B147"/>
  </sortState>
  <mergeCells count="3">
    <mergeCell ref="A1:D1"/>
    <mergeCell ref="A2:K2"/>
    <mergeCell ref="B5:F5"/>
  </mergeCells>
  <conditionalFormatting sqref="A31:A1048576 A1:A3 A5:A29">
    <cfRule type="duplicateValues" dxfId="18" priority="6"/>
  </conditionalFormatting>
  <conditionalFormatting sqref="G7:L147">
    <cfRule type="cellIs" dxfId="17" priority="3" operator="equal">
      <formula>0</formula>
    </cfRule>
    <cfRule type="cellIs" dxfId="16" priority="4" operator="greaterThanOrEqual">
      <formula>100</formula>
    </cfRule>
    <cfRule type="cellIs" dxfId="15" priority="5" operator="lessThan">
      <formula>100</formula>
    </cfRule>
  </conditionalFormatting>
  <conditionalFormatting sqref="Q7:U181">
    <cfRule type="cellIs" dxfId="14" priority="7" operator="lessThan">
      <formula>100</formula>
    </cfRule>
    <cfRule type="cellIs" dxfId="13" priority="8" operator="greaterThanOrEqual">
      <formula>100</formula>
    </cfRule>
  </conditionalFormatting>
  <conditionalFormatting sqref="V30">
    <cfRule type="cellIs" dxfId="12" priority="1" operator="lessThan">
      <formula>100</formula>
    </cfRule>
    <cfRule type="cellIs" dxfId="11" priority="2" operator="greaterThanOrEqual">
      <formula>100</formula>
    </cfRule>
  </conditionalFormatting>
  <pageMargins left="0.25" right="0.25" top="0.75" bottom="0.75" header="0.3" footer="0.3"/>
  <pageSetup paperSize="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74D13-0621-4C21-8C7E-92C42C41D42B}">
  <sheetPr>
    <tabColor theme="8" tint="0.39997558519241921"/>
  </sheetPr>
  <dimension ref="A1:AF192"/>
  <sheetViews>
    <sheetView showGridLines="0" zoomScale="85" zoomScaleNormal="85" workbookViewId="0">
      <selection sqref="A1:D1"/>
    </sheetView>
  </sheetViews>
  <sheetFormatPr defaultColWidth="9.28515625" defaultRowHeight="15.75"/>
  <cols>
    <col min="1" max="1" width="12.42578125" style="207" customWidth="1"/>
    <col min="2" max="2" width="50.28515625" style="385" customWidth="1"/>
    <col min="3" max="3" width="10" style="207" customWidth="1"/>
    <col min="4" max="4" width="6.28515625" style="386" bestFit="1" customWidth="1"/>
    <col min="5" max="5" width="7.7109375" style="207" customWidth="1"/>
    <col min="6" max="6" width="8.7109375" style="207" bestFit="1" customWidth="1"/>
    <col min="7" max="10" width="11.5703125" style="387" bestFit="1" customWidth="1"/>
    <col min="11" max="11" width="13.28515625" style="387" bestFit="1" customWidth="1"/>
    <col min="12" max="12" width="18.28515625" style="387" hidden="1" customWidth="1"/>
    <col min="13" max="13" width="22.42578125" style="289" hidden="1" customWidth="1"/>
    <col min="14" max="14" width="15.5703125" style="289" hidden="1" customWidth="1"/>
    <col min="15" max="15" width="16" style="290" hidden="1" customWidth="1"/>
    <col min="16" max="16" width="50.42578125" style="290" hidden="1" customWidth="1"/>
    <col min="17" max="20" width="12.7109375" style="289" hidden="1" customWidth="1"/>
    <col min="21" max="21" width="13.28515625" style="289" hidden="1" customWidth="1"/>
    <col min="22" max="22" width="11.42578125" style="206" hidden="1" customWidth="1"/>
    <col min="23" max="23" width="15" style="313" hidden="1" customWidth="1"/>
    <col min="24" max="24" width="15.5703125" style="313" hidden="1" customWidth="1"/>
    <col min="25" max="25" width="16" style="313" hidden="1" customWidth="1"/>
    <col min="26" max="26" width="50.42578125" style="313" hidden="1" customWidth="1"/>
    <col min="27" max="30" width="12.7109375" style="313" hidden="1" customWidth="1"/>
    <col min="31" max="31" width="13.28515625" style="313" hidden="1" customWidth="1"/>
    <col min="32" max="32" width="2.28515625" style="206" hidden="1" customWidth="1"/>
    <col min="33" max="35" width="11.42578125" style="206" customWidth="1"/>
    <col min="36" max="16384" width="9.28515625" style="206"/>
  </cols>
  <sheetData>
    <row r="1" spans="1:31">
      <c r="A1" s="455" t="s">
        <v>718</v>
      </c>
      <c r="B1" s="455"/>
      <c r="C1" s="455"/>
      <c r="D1" s="455"/>
      <c r="M1" s="416" t="s">
        <v>738</v>
      </c>
      <c r="N1" s="417">
        <v>46023</v>
      </c>
    </row>
    <row r="2" spans="1:31">
      <c r="A2" s="456" t="s">
        <v>691</v>
      </c>
      <c r="B2" s="457"/>
      <c r="C2" s="457"/>
      <c r="D2" s="457"/>
      <c r="E2" s="457"/>
      <c r="F2" s="457"/>
      <c r="G2" s="457"/>
      <c r="H2" s="457"/>
      <c r="I2" s="457"/>
      <c r="J2" s="457"/>
      <c r="K2" s="457"/>
      <c r="L2" s="335"/>
      <c r="M2" s="427" t="s">
        <v>616</v>
      </c>
      <c r="N2" s="429" t="str">
        <f>"Data"&amp;VLOOKUP(MONTH(N1),Months,2,0)&amp;YEAR(N1)</f>
        <v>DataJan2026</v>
      </c>
    </row>
    <row r="3" spans="1:31" s="49" customFormat="1">
      <c r="A3" s="412" t="s">
        <v>736</v>
      </c>
      <c r="B3" s="413">
        <v>46388</v>
      </c>
      <c r="C3" s="415">
        <v>0.03</v>
      </c>
      <c r="D3" s="414" t="s">
        <v>752</v>
      </c>
      <c r="E3" s="412"/>
      <c r="F3" s="335"/>
      <c r="G3" s="335"/>
      <c r="H3" s="335"/>
      <c r="I3" s="335"/>
      <c r="J3" s="335"/>
      <c r="K3" s="335"/>
      <c r="L3" s="335"/>
      <c r="M3" s="428" t="str">
        <f>"IncrPerc"&amp;VLOOKUP(MONTH(B3),Months,2,0)&amp;YEAR(B3)</f>
        <v>IncrPercJan2027</v>
      </c>
      <c r="N3" s="430">
        <f>C3+100%</f>
        <v>1.03</v>
      </c>
      <c r="O3" s="339"/>
      <c r="P3" s="339"/>
      <c r="Q3" s="338"/>
      <c r="R3" s="338"/>
      <c r="S3" s="338"/>
      <c r="T3" s="338"/>
      <c r="U3" s="338"/>
      <c r="W3" s="340"/>
      <c r="X3" s="340"/>
      <c r="Y3" s="340"/>
      <c r="Z3" s="340"/>
      <c r="AA3" s="340"/>
      <c r="AB3" s="340"/>
      <c r="AC3" s="340"/>
      <c r="AD3" s="340"/>
      <c r="AE3" s="340"/>
    </row>
    <row r="4" spans="1:31" s="49" customFormat="1">
      <c r="A4" s="438" t="s">
        <v>835</v>
      </c>
      <c r="B4" s="335"/>
      <c r="C4" s="335"/>
      <c r="D4" s="335"/>
      <c r="E4" s="335"/>
      <c r="F4" s="335"/>
      <c r="G4" s="335"/>
      <c r="H4" s="335"/>
      <c r="I4" s="335"/>
      <c r="J4" s="335"/>
      <c r="K4" s="335"/>
      <c r="L4" s="335"/>
      <c r="M4" s="337"/>
      <c r="N4" s="338"/>
      <c r="O4" s="339"/>
      <c r="P4" s="339"/>
      <c r="Q4" s="338"/>
      <c r="R4" s="338"/>
      <c r="S4" s="338"/>
      <c r="T4" s="338"/>
      <c r="U4" s="338"/>
      <c r="W4" s="340"/>
      <c r="X4" s="340"/>
      <c r="Y4" s="340"/>
      <c r="Z4" s="340"/>
      <c r="AA4" s="340"/>
      <c r="AB4" s="340"/>
      <c r="AC4" s="340"/>
      <c r="AD4" s="340"/>
      <c r="AE4" s="340"/>
    </row>
    <row r="5" spans="1:31">
      <c r="A5" s="343"/>
      <c r="B5" s="458"/>
      <c r="C5" s="458"/>
      <c r="D5" s="458"/>
      <c r="E5" s="458"/>
      <c r="F5" s="458"/>
      <c r="G5" s="344"/>
      <c r="H5" s="344"/>
      <c r="I5" s="344"/>
      <c r="J5" s="344"/>
      <c r="K5" s="344"/>
      <c r="L5" s="390"/>
      <c r="M5" s="293" t="s">
        <v>750</v>
      </c>
      <c r="Q5" s="289">
        <v>4</v>
      </c>
      <c r="R5" s="289">
        <v>5</v>
      </c>
      <c r="S5" s="289">
        <v>6</v>
      </c>
      <c r="T5" s="289">
        <v>7</v>
      </c>
      <c r="U5" s="289">
        <v>8</v>
      </c>
      <c r="W5" s="313" t="s">
        <v>751</v>
      </c>
    </row>
    <row r="6" spans="1:31" ht="47.25">
      <c r="A6" s="345" t="s">
        <v>8</v>
      </c>
      <c r="B6" s="406" t="s">
        <v>10</v>
      </c>
      <c r="C6" s="345" t="s">
        <v>735</v>
      </c>
      <c r="D6" s="346" t="s">
        <v>9</v>
      </c>
      <c r="E6" s="345" t="s">
        <v>360</v>
      </c>
      <c r="F6" s="345" t="s">
        <v>359</v>
      </c>
      <c r="G6" s="348" t="s">
        <v>366</v>
      </c>
      <c r="H6" s="348" t="s">
        <v>14</v>
      </c>
      <c r="I6" s="348" t="s">
        <v>15</v>
      </c>
      <c r="J6" s="348" t="s">
        <v>16</v>
      </c>
      <c r="K6" s="348" t="s">
        <v>367</v>
      </c>
      <c r="L6"/>
      <c r="M6" s="349" t="s">
        <v>587</v>
      </c>
      <c r="N6" s="350" t="s">
        <v>8</v>
      </c>
      <c r="O6" s="350" t="s">
        <v>9</v>
      </c>
      <c r="P6" s="351" t="s">
        <v>10</v>
      </c>
      <c r="Q6" s="352" t="s">
        <v>366</v>
      </c>
      <c r="R6" s="352" t="s">
        <v>14</v>
      </c>
      <c r="S6" s="352" t="s">
        <v>15</v>
      </c>
      <c r="T6" s="352" t="s">
        <v>16</v>
      </c>
      <c r="U6" s="352" t="s">
        <v>367</v>
      </c>
      <c r="W6" s="353" t="s">
        <v>587</v>
      </c>
      <c r="X6" s="354" t="s">
        <v>8</v>
      </c>
      <c r="Y6" s="354" t="s">
        <v>9</v>
      </c>
      <c r="Z6" s="355" t="s">
        <v>10</v>
      </c>
      <c r="AA6" s="356" t="s">
        <v>366</v>
      </c>
      <c r="AB6" s="356" t="s">
        <v>14</v>
      </c>
      <c r="AC6" s="356" t="s">
        <v>15</v>
      </c>
      <c r="AD6" s="356" t="s">
        <v>16</v>
      </c>
      <c r="AE6" s="356" t="s">
        <v>367</v>
      </c>
    </row>
    <row r="7" spans="1:31">
      <c r="A7" s="357" t="s">
        <v>110</v>
      </c>
      <c r="B7" s="407" t="s">
        <v>662</v>
      </c>
      <c r="C7" s="357">
        <v>6</v>
      </c>
      <c r="D7" s="358" t="s">
        <v>664</v>
      </c>
      <c r="E7" s="357" t="s">
        <v>43</v>
      </c>
      <c r="F7" s="357">
        <v>311</v>
      </c>
      <c r="G7" s="360">
        <f t="shared" ref="G7:G40" ca="1" si="0">Q7</f>
        <v>33.459000000000003</v>
      </c>
      <c r="H7" s="360">
        <f t="shared" ref="H7:H40" ca="1" si="1">R7</f>
        <v>35.133000000000003</v>
      </c>
      <c r="I7" s="360">
        <f t="shared" ref="I7:I40" ca="1" si="2">S7</f>
        <v>36.89</v>
      </c>
      <c r="J7" s="360">
        <f t="shared" ref="J7:J40" ca="1" si="3">T7</f>
        <v>38.734000000000002</v>
      </c>
      <c r="K7" s="360">
        <f t="shared" ref="K7:K40" ca="1" si="4">U7</f>
        <v>40.670999999999999</v>
      </c>
      <c r="L7" s="437"/>
      <c r="M7" s="293" t="s">
        <v>588</v>
      </c>
      <c r="N7" s="289" t="str">
        <f t="shared" ref="N7:N40" si="5">A7</f>
        <v>02845C</v>
      </c>
      <c r="O7" s="361" t="str">
        <f t="shared" ref="O7:O31" si="6">D7</f>
        <v>141</v>
      </c>
      <c r="P7" s="290" t="str">
        <f t="shared" ref="P7:P40" si="7">B7</f>
        <v xml:space="preserve">311 Customer Service Agent I </v>
      </c>
      <c r="Q7" s="362" cm="1">
        <f t="array" aca="1" ref="Q7" ca="1">ROUND(IF($M7="Y",VLOOKUP($N7,INDIRECT($N$2),Q$5,0)*INDIRECT($M$3),VLOOKUP($N7,INDIRECT($N$2),Q$5,0)),IF(LEFT($E7,1)="N",3,0))</f>
        <v>33.459000000000003</v>
      </c>
      <c r="R7" s="362" cm="1">
        <f t="array" aca="1" ref="R7" ca="1">ROUND(IF($M7="Y",VLOOKUP($N7,INDIRECT($N$2),R$5,0)*INDIRECT($M$3),VLOOKUP($N7,INDIRECT($N$2),R$5,0)),IF(LEFT($E7,1)="N",3,0))</f>
        <v>35.133000000000003</v>
      </c>
      <c r="S7" s="362" cm="1">
        <f t="array" aca="1" ref="S7" ca="1">ROUND(IF($M7="Y",VLOOKUP($N7,INDIRECT($N$2),S$5,0)*INDIRECT($M$3),VLOOKUP($N7,INDIRECT($N$2),S$5,0)),IF(LEFT($E7,1)="N",3,0))</f>
        <v>36.89</v>
      </c>
      <c r="T7" s="362" cm="1">
        <f t="array" aca="1" ref="T7" ca="1">ROUND(IF($M7="Y",VLOOKUP($N7,INDIRECT($N$2),T$5,0)*INDIRECT($M$3),VLOOKUP($N7,INDIRECT($N$2),T$5,0)),IF(LEFT($E7,1)="N",3,0))</f>
        <v>38.734000000000002</v>
      </c>
      <c r="U7" s="362" cm="1">
        <f t="array" aca="1" ref="U7" ca="1">ROUND(IF($M7="Y",VLOOKUP($N7,INDIRECT($N$2),U$5,0)*INDIRECT($M$3),VLOOKUP($N7,INDIRECT($N$2),U$5,0)),IF(LEFT($E7,1)="N",3,0))</f>
        <v>40.670999999999999</v>
      </c>
      <c r="V7" s="419"/>
      <c r="W7" s="363" t="str">
        <f t="shared" ref="W7:Z12" si="8">M7</f>
        <v>Y</v>
      </c>
      <c r="X7" s="313" t="str">
        <f t="shared" si="8"/>
        <v>02845C</v>
      </c>
      <c r="Y7" s="364" t="str">
        <f t="shared" si="8"/>
        <v>141</v>
      </c>
      <c r="Z7" s="313" t="str">
        <f t="shared" si="8"/>
        <v xml:space="preserve">311 Customer Service Agent I </v>
      </c>
      <c r="AA7" s="365">
        <f t="shared" ref="AA7:AA40" ca="1" si="9">IF(LEFT($E7,1)="N",Q7,ROUNDUP(Q7/2080,3))</f>
        <v>33.459000000000003</v>
      </c>
      <c r="AB7" s="365">
        <f t="shared" ref="AB7:AB40" ca="1" si="10">IF(LEFT($E7,1)="N",R7,ROUNDUP(R7/2080,3))</f>
        <v>35.133000000000003</v>
      </c>
      <c r="AC7" s="365">
        <f t="shared" ref="AC7:AC40" ca="1" si="11">IF(LEFT($E7,1)="N",S7,ROUNDUP(S7/2080,3))</f>
        <v>36.89</v>
      </c>
      <c r="AD7" s="365">
        <f t="shared" ref="AD7:AD40" ca="1" si="12">IF(LEFT($E7,1)="N",T7,ROUNDUP(T7/2080,3))</f>
        <v>38.734000000000002</v>
      </c>
      <c r="AE7" s="365">
        <f t="shared" ref="AE7:AE40" ca="1" si="13">IF(LEFT($E7,1)="N",U7,ROUNDUP(U7/2080,3))</f>
        <v>40.670999999999999</v>
      </c>
    </row>
    <row r="8" spans="1:31">
      <c r="A8" s="357" t="s">
        <v>112</v>
      </c>
      <c r="B8" s="407" t="s">
        <v>663</v>
      </c>
      <c r="C8" s="357">
        <v>7</v>
      </c>
      <c r="D8" s="358" t="s">
        <v>66</v>
      </c>
      <c r="E8" s="357" t="s">
        <v>43</v>
      </c>
      <c r="F8" s="357">
        <v>326</v>
      </c>
      <c r="G8" s="360">
        <f t="shared" ca="1" si="0"/>
        <v>34.75</v>
      </c>
      <c r="H8" s="360">
        <f t="shared" ca="1" si="1"/>
        <v>36.485999999999997</v>
      </c>
      <c r="I8" s="360">
        <f t="shared" ca="1" si="2"/>
        <v>38.311999999999998</v>
      </c>
      <c r="J8" s="360">
        <f t="shared" ca="1" si="3"/>
        <v>40.228000000000002</v>
      </c>
      <c r="K8" s="360">
        <f t="shared" ca="1" si="4"/>
        <v>42.238</v>
      </c>
      <c r="L8" s="437"/>
      <c r="M8" s="293" t="s">
        <v>588</v>
      </c>
      <c r="N8" s="289" t="str">
        <f t="shared" si="5"/>
        <v>02846C</v>
      </c>
      <c r="O8" s="361" t="str">
        <f t="shared" si="6"/>
        <v>064</v>
      </c>
      <c r="P8" s="290" t="str">
        <f t="shared" si="7"/>
        <v xml:space="preserve">311 Customer Service Agent II </v>
      </c>
      <c r="Q8" s="362" cm="1">
        <f t="array" aca="1" ref="Q8" ca="1">ROUND(IF($M8="Y",VLOOKUP($N8,INDIRECT($N$2),Q$5,0)*INDIRECT($M$3),VLOOKUP($N8,INDIRECT($N$2),Q$5,0)),IF(LEFT($E8,1)="N",3,0))</f>
        <v>34.75</v>
      </c>
      <c r="R8" s="362" cm="1">
        <f t="array" aca="1" ref="R8" ca="1">ROUND(IF($M8="Y",VLOOKUP($N8,INDIRECT($N$2),R$5,0)*INDIRECT($M$3),VLOOKUP($N8,INDIRECT($N$2),R$5,0)),IF(LEFT($E8,1)="N",3,0))</f>
        <v>36.485999999999997</v>
      </c>
      <c r="S8" s="362" cm="1">
        <f t="array" aca="1" ref="S8" ca="1">ROUND(IF($M8="Y",VLOOKUP($N8,INDIRECT($N$2),S$5,0)*INDIRECT($M$3),VLOOKUP($N8,INDIRECT($N$2),S$5,0)),IF(LEFT($E8,1)="N",3,0))</f>
        <v>38.311999999999998</v>
      </c>
      <c r="T8" s="362" cm="1">
        <f t="array" aca="1" ref="T8" ca="1">ROUND(IF($M8="Y",VLOOKUP($N8,INDIRECT($N$2),T$5,0)*INDIRECT($M$3),VLOOKUP($N8,INDIRECT($N$2),T$5,0)),IF(LEFT($E8,1)="N",3,0))</f>
        <v>40.228000000000002</v>
      </c>
      <c r="U8" s="362" cm="1">
        <f t="array" aca="1" ref="U8" ca="1">ROUND(IF($M8="Y",VLOOKUP($N8,INDIRECT($N$2),U$5,0)*INDIRECT($M$3),VLOOKUP($N8,INDIRECT($N$2),U$5,0)),IF(LEFT($E8,1)="N",3,0))</f>
        <v>42.238</v>
      </c>
      <c r="V8" s="419"/>
      <c r="W8" s="363" t="str">
        <f t="shared" si="8"/>
        <v>Y</v>
      </c>
      <c r="X8" s="313" t="str">
        <f t="shared" si="8"/>
        <v>02846C</v>
      </c>
      <c r="Y8" s="364" t="str">
        <f t="shared" si="8"/>
        <v>064</v>
      </c>
      <c r="Z8" s="313" t="str">
        <f t="shared" si="8"/>
        <v xml:space="preserve">311 Customer Service Agent II </v>
      </c>
      <c r="AA8" s="365">
        <f t="shared" ca="1" si="9"/>
        <v>34.75</v>
      </c>
      <c r="AB8" s="365">
        <f t="shared" ca="1" si="10"/>
        <v>36.485999999999997</v>
      </c>
      <c r="AC8" s="365">
        <f t="shared" ca="1" si="11"/>
        <v>38.311999999999998</v>
      </c>
      <c r="AD8" s="365">
        <f t="shared" ca="1" si="12"/>
        <v>40.228000000000002</v>
      </c>
      <c r="AE8" s="365">
        <f t="shared" ca="1" si="13"/>
        <v>42.238</v>
      </c>
    </row>
    <row r="9" spans="1:31">
      <c r="A9" s="357" t="s">
        <v>41</v>
      </c>
      <c r="B9" s="407" t="s">
        <v>44</v>
      </c>
      <c r="C9" s="357">
        <v>4</v>
      </c>
      <c r="D9" s="358" t="s">
        <v>42</v>
      </c>
      <c r="E9" s="357" t="s">
        <v>43</v>
      </c>
      <c r="F9" s="357">
        <v>188</v>
      </c>
      <c r="G9" s="360">
        <f t="shared" ca="1" si="0"/>
        <v>23.254999999999999</v>
      </c>
      <c r="H9" s="360">
        <f t="shared" ca="1" si="1"/>
        <v>24.420999999999999</v>
      </c>
      <c r="I9" s="360">
        <f t="shared" ca="1" si="2"/>
        <v>25.64</v>
      </c>
      <c r="J9" s="360">
        <f t="shared" ca="1" si="3"/>
        <v>26.922000000000001</v>
      </c>
      <c r="K9" s="360">
        <f t="shared" ca="1" si="4"/>
        <v>28.268000000000001</v>
      </c>
      <c r="L9" s="437"/>
      <c r="M9" s="293" t="s">
        <v>588</v>
      </c>
      <c r="N9" s="289" t="str">
        <f t="shared" si="5"/>
        <v>00030C</v>
      </c>
      <c r="O9" s="361" t="str">
        <f t="shared" si="6"/>
        <v>018</v>
      </c>
      <c r="P9" s="290" t="str">
        <f t="shared" si="7"/>
        <v xml:space="preserve">Account Clerk I  </v>
      </c>
      <c r="Q9" s="362" cm="1">
        <f t="array" aca="1" ref="Q9" ca="1">ROUND(IF($M9="Y",VLOOKUP($N9,INDIRECT($N$2),Q$5,0)*INDIRECT($M$3),VLOOKUP($N9,INDIRECT($N$2),Q$5,0)),IF(LEFT($E9,1)="N",3,0))</f>
        <v>23.254999999999999</v>
      </c>
      <c r="R9" s="362" cm="1">
        <f t="array" aca="1" ref="R9" ca="1">ROUND(IF($M9="Y",VLOOKUP($N9,INDIRECT($N$2),R$5,0)*INDIRECT($M$3),VLOOKUP($N9,INDIRECT($N$2),R$5,0)),IF(LEFT($E9,1)="N",3,0))</f>
        <v>24.420999999999999</v>
      </c>
      <c r="S9" s="362" cm="1">
        <f t="array" aca="1" ref="S9" ca="1">ROUND(IF($M9="Y",VLOOKUP($N9,INDIRECT($N$2),S$5,0)*INDIRECT($M$3),VLOOKUP($N9,INDIRECT($N$2),S$5,0)),IF(LEFT($E9,1)="N",3,0))</f>
        <v>25.64</v>
      </c>
      <c r="T9" s="362" cm="1">
        <f t="array" aca="1" ref="T9" ca="1">ROUND(IF($M9="Y",VLOOKUP($N9,INDIRECT($N$2),T$5,0)*INDIRECT($M$3),VLOOKUP($N9,INDIRECT($N$2),T$5,0)),IF(LEFT($E9,1)="N",3,0))</f>
        <v>26.922000000000001</v>
      </c>
      <c r="U9" s="362" cm="1">
        <f t="array" aca="1" ref="U9" ca="1">ROUND(IF($M9="Y",VLOOKUP($N9,INDIRECT($N$2),U$5,0)*INDIRECT($M$3),VLOOKUP($N9,INDIRECT($N$2),U$5,0)),IF(LEFT($E9,1)="N",3,0))</f>
        <v>28.268000000000001</v>
      </c>
      <c r="V9" s="419"/>
      <c r="W9" s="363" t="str">
        <f t="shared" si="8"/>
        <v>Y</v>
      </c>
      <c r="X9" s="313" t="str">
        <f t="shared" si="8"/>
        <v>00030C</v>
      </c>
      <c r="Y9" s="364" t="str">
        <f t="shared" si="8"/>
        <v>018</v>
      </c>
      <c r="Z9" s="313" t="str">
        <f t="shared" si="8"/>
        <v xml:space="preserve">Account Clerk I  </v>
      </c>
      <c r="AA9" s="365">
        <f t="shared" ca="1" si="9"/>
        <v>23.254999999999999</v>
      </c>
      <c r="AB9" s="365">
        <f t="shared" ca="1" si="10"/>
        <v>24.420999999999999</v>
      </c>
      <c r="AC9" s="365">
        <f t="shared" ca="1" si="11"/>
        <v>25.64</v>
      </c>
      <c r="AD9" s="365">
        <f t="shared" ca="1" si="12"/>
        <v>26.922000000000001</v>
      </c>
      <c r="AE9" s="365">
        <f t="shared" ca="1" si="13"/>
        <v>28.268000000000001</v>
      </c>
    </row>
    <row r="10" spans="1:31">
      <c r="A10" s="357" t="s">
        <v>45</v>
      </c>
      <c r="B10" s="407" t="s">
        <v>47</v>
      </c>
      <c r="C10" s="357">
        <v>5</v>
      </c>
      <c r="D10" s="358" t="s">
        <v>46</v>
      </c>
      <c r="E10" s="357" t="s">
        <v>43</v>
      </c>
      <c r="F10" s="357">
        <v>260</v>
      </c>
      <c r="G10" s="360">
        <f t="shared" ca="1" si="0"/>
        <v>29.664000000000001</v>
      </c>
      <c r="H10" s="360">
        <f t="shared" ca="1" si="1"/>
        <v>31.149000000000001</v>
      </c>
      <c r="I10" s="360">
        <f t="shared" ca="1" si="2"/>
        <v>32.704999999999998</v>
      </c>
      <c r="J10" s="360">
        <f t="shared" ca="1" si="3"/>
        <v>34.340000000000003</v>
      </c>
      <c r="K10" s="360">
        <f t="shared" ca="1" si="4"/>
        <v>36.058</v>
      </c>
      <c r="L10" s="437"/>
      <c r="M10" s="293" t="s">
        <v>588</v>
      </c>
      <c r="N10" s="289" t="str">
        <f t="shared" si="5"/>
        <v>00070C</v>
      </c>
      <c r="O10" s="361" t="str">
        <f t="shared" si="6"/>
        <v>056</v>
      </c>
      <c r="P10" s="290" t="str">
        <f t="shared" si="7"/>
        <v xml:space="preserve">Account Clerk II  </v>
      </c>
      <c r="Q10" s="362" cm="1">
        <f t="array" aca="1" ref="Q10" ca="1">ROUND(IF($M10="Y",VLOOKUP($N10,INDIRECT($N$2),Q$5,0)*INDIRECT($M$3),VLOOKUP($N10,INDIRECT($N$2),Q$5,0)),IF(LEFT($E10,1)="N",3,0))</f>
        <v>29.664000000000001</v>
      </c>
      <c r="R10" s="362" cm="1">
        <f t="array" aca="1" ref="R10" ca="1">ROUND(IF($M10="Y",VLOOKUP($N10,INDIRECT($N$2),R$5,0)*INDIRECT($M$3),VLOOKUP($N10,INDIRECT($N$2),R$5,0)),IF(LEFT($E10,1)="N",3,0))</f>
        <v>31.149000000000001</v>
      </c>
      <c r="S10" s="362" cm="1">
        <f t="array" aca="1" ref="S10" ca="1">ROUND(IF($M10="Y",VLOOKUP($N10,INDIRECT($N$2),S$5,0)*INDIRECT($M$3),VLOOKUP($N10,INDIRECT($N$2),S$5,0)),IF(LEFT($E10,1)="N",3,0))</f>
        <v>32.704999999999998</v>
      </c>
      <c r="T10" s="362" cm="1">
        <f t="array" aca="1" ref="T10" ca="1">ROUND(IF($M10="Y",VLOOKUP($N10,INDIRECT($N$2),T$5,0)*INDIRECT($M$3),VLOOKUP($N10,INDIRECT($N$2),T$5,0)),IF(LEFT($E10,1)="N",3,0))</f>
        <v>34.340000000000003</v>
      </c>
      <c r="U10" s="362" cm="1">
        <f t="array" aca="1" ref="U10" ca="1">ROUND(IF($M10="Y",VLOOKUP($N10,INDIRECT($N$2),U$5,0)*INDIRECT($M$3),VLOOKUP($N10,INDIRECT($N$2),U$5,0)),IF(LEFT($E10,1)="N",3,0))</f>
        <v>36.058</v>
      </c>
      <c r="V10" s="419"/>
      <c r="W10" s="363" t="str">
        <f t="shared" si="8"/>
        <v>Y</v>
      </c>
      <c r="X10" s="313" t="str">
        <f t="shared" si="8"/>
        <v>00070C</v>
      </c>
      <c r="Y10" s="364" t="str">
        <f t="shared" si="8"/>
        <v>056</v>
      </c>
      <c r="Z10" s="313" t="str">
        <f t="shared" si="8"/>
        <v xml:space="preserve">Account Clerk II  </v>
      </c>
      <c r="AA10" s="365">
        <f t="shared" ca="1" si="9"/>
        <v>29.664000000000001</v>
      </c>
      <c r="AB10" s="365">
        <f t="shared" ca="1" si="10"/>
        <v>31.149000000000001</v>
      </c>
      <c r="AC10" s="365">
        <f t="shared" ca="1" si="11"/>
        <v>32.704999999999998</v>
      </c>
      <c r="AD10" s="365">
        <f t="shared" ca="1" si="12"/>
        <v>34.340000000000003</v>
      </c>
      <c r="AE10" s="365">
        <f t="shared" ca="1" si="13"/>
        <v>36.058</v>
      </c>
    </row>
    <row r="11" spans="1:31">
      <c r="A11" s="357" t="s">
        <v>48</v>
      </c>
      <c r="B11" s="407" t="s">
        <v>50</v>
      </c>
      <c r="C11" s="357">
        <v>5</v>
      </c>
      <c r="D11" s="358" t="s">
        <v>135</v>
      </c>
      <c r="E11" s="357" t="s">
        <v>43</v>
      </c>
      <c r="F11" s="357">
        <v>265</v>
      </c>
      <c r="G11" s="360">
        <f t="shared" ca="1" si="0"/>
        <v>29.664000000000001</v>
      </c>
      <c r="H11" s="360">
        <f t="shared" ca="1" si="1"/>
        <v>31.149000000000001</v>
      </c>
      <c r="I11" s="360">
        <f t="shared" ca="1" si="2"/>
        <v>32.704999999999998</v>
      </c>
      <c r="J11" s="360">
        <f t="shared" ca="1" si="3"/>
        <v>34.340000000000003</v>
      </c>
      <c r="K11" s="360">
        <f t="shared" ca="1" si="4"/>
        <v>36.058</v>
      </c>
      <c r="L11" s="437"/>
      <c r="M11" s="293" t="s">
        <v>588</v>
      </c>
      <c r="N11" s="289" t="str">
        <f t="shared" si="5"/>
        <v>00170C</v>
      </c>
      <c r="O11" s="361" t="str">
        <f t="shared" si="6"/>
        <v>130</v>
      </c>
      <c r="P11" s="290" t="str">
        <f t="shared" si="7"/>
        <v>Account Maintenance Representative</v>
      </c>
      <c r="Q11" s="362" cm="1">
        <f t="array" aca="1" ref="Q11" ca="1">ROUND(IF($M11="Y",VLOOKUP($N11,INDIRECT($N$2),Q$5,0)*INDIRECT($M$3),VLOOKUP($N11,INDIRECT($N$2),Q$5,0)),IF(LEFT($E11,1)="N",3,0))</f>
        <v>29.664000000000001</v>
      </c>
      <c r="R11" s="362" cm="1">
        <f t="array" aca="1" ref="R11" ca="1">ROUND(IF($M11="Y",VLOOKUP($N11,INDIRECT($N$2),R$5,0)*INDIRECT($M$3),VLOOKUP($N11,INDIRECT($N$2),R$5,0)),IF(LEFT($E11,1)="N",3,0))</f>
        <v>31.149000000000001</v>
      </c>
      <c r="S11" s="362" cm="1">
        <f t="array" aca="1" ref="S11" ca="1">ROUND(IF($M11="Y",VLOOKUP($N11,INDIRECT($N$2),S$5,0)*INDIRECT($M$3),VLOOKUP($N11,INDIRECT($N$2),S$5,0)),IF(LEFT($E11,1)="N",3,0))</f>
        <v>32.704999999999998</v>
      </c>
      <c r="T11" s="362" cm="1">
        <f t="array" aca="1" ref="T11" ca="1">ROUND(IF($M11="Y",VLOOKUP($N11,INDIRECT($N$2),T$5,0)*INDIRECT($M$3),VLOOKUP($N11,INDIRECT($N$2),T$5,0)),IF(LEFT($E11,1)="N",3,0))</f>
        <v>34.340000000000003</v>
      </c>
      <c r="U11" s="362" cm="1">
        <f t="array" aca="1" ref="U11" ca="1">ROUND(IF($M11="Y",VLOOKUP($N11,INDIRECT($N$2),U$5,0)*INDIRECT($M$3),VLOOKUP($N11,INDIRECT($N$2),U$5,0)),IF(LEFT($E11,1)="N",3,0))</f>
        <v>36.058</v>
      </c>
      <c r="V11" s="419"/>
      <c r="W11" s="363" t="str">
        <f t="shared" si="8"/>
        <v>Y</v>
      </c>
      <c r="X11" s="313" t="str">
        <f t="shared" si="8"/>
        <v>00170C</v>
      </c>
      <c r="Y11" s="364" t="str">
        <f t="shared" si="8"/>
        <v>130</v>
      </c>
      <c r="Z11" s="313" t="str">
        <f t="shared" si="8"/>
        <v>Account Maintenance Representative</v>
      </c>
      <c r="AA11" s="365">
        <f t="shared" ca="1" si="9"/>
        <v>29.664000000000001</v>
      </c>
      <c r="AB11" s="365">
        <f t="shared" ca="1" si="10"/>
        <v>31.149000000000001</v>
      </c>
      <c r="AC11" s="365">
        <f t="shared" ca="1" si="11"/>
        <v>32.704999999999998</v>
      </c>
      <c r="AD11" s="365">
        <f t="shared" ca="1" si="12"/>
        <v>34.340000000000003</v>
      </c>
      <c r="AE11" s="365">
        <f t="shared" ca="1" si="13"/>
        <v>36.058</v>
      </c>
    </row>
    <row r="12" spans="1:31">
      <c r="A12" s="357" t="s">
        <v>51</v>
      </c>
      <c r="B12" s="407" t="s">
        <v>52</v>
      </c>
      <c r="C12" s="357">
        <v>6</v>
      </c>
      <c r="D12" s="358">
        <v>161</v>
      </c>
      <c r="E12" s="357" t="s">
        <v>43</v>
      </c>
      <c r="F12" s="357">
        <v>287</v>
      </c>
      <c r="G12" s="360">
        <f t="shared" ca="1" si="0"/>
        <v>32.185000000000002</v>
      </c>
      <c r="H12" s="360">
        <f t="shared" ca="1" si="1"/>
        <v>33.792000000000002</v>
      </c>
      <c r="I12" s="360">
        <f t="shared" ca="1" si="2"/>
        <v>35.481999999999999</v>
      </c>
      <c r="J12" s="360">
        <f t="shared" ca="1" si="3"/>
        <v>37.256999999999998</v>
      </c>
      <c r="K12" s="360">
        <f t="shared" ca="1" si="4"/>
        <v>39.119</v>
      </c>
      <c r="L12" s="437"/>
      <c r="M12" s="293" t="s">
        <v>588</v>
      </c>
      <c r="N12" s="289" t="str">
        <f t="shared" si="5"/>
        <v>00076C</v>
      </c>
      <c r="O12" s="361">
        <f t="shared" si="6"/>
        <v>161</v>
      </c>
      <c r="P12" s="290" t="str">
        <f t="shared" si="7"/>
        <v>Accounting Technician</v>
      </c>
      <c r="Q12" s="362" cm="1">
        <f t="array" aca="1" ref="Q12" ca="1">ROUND(IF($M12="Y",VLOOKUP($N12,INDIRECT($N$2),Q$5,0)*INDIRECT($M$3),VLOOKUP($N12,INDIRECT($N$2),Q$5,0)),IF(LEFT($E12,1)="N",3,0))</f>
        <v>32.185000000000002</v>
      </c>
      <c r="R12" s="362" cm="1">
        <f t="array" aca="1" ref="R12" ca="1">ROUND(IF($M12="Y",VLOOKUP($N12,INDIRECT($N$2),R$5,0)*INDIRECT($M$3),VLOOKUP($N12,INDIRECT($N$2),R$5,0)),IF(LEFT($E12,1)="N",3,0))</f>
        <v>33.792000000000002</v>
      </c>
      <c r="S12" s="362" cm="1">
        <f t="array" aca="1" ref="S12" ca="1">ROUND(IF($M12="Y",VLOOKUP($N12,INDIRECT($N$2),S$5,0)*INDIRECT($M$3),VLOOKUP($N12,INDIRECT($N$2),S$5,0)),IF(LEFT($E12,1)="N",3,0))</f>
        <v>35.481999999999999</v>
      </c>
      <c r="T12" s="362" cm="1">
        <f t="array" aca="1" ref="T12" ca="1">ROUND(IF($M12="Y",VLOOKUP($N12,INDIRECT($N$2),T$5,0)*INDIRECT($M$3),VLOOKUP($N12,INDIRECT($N$2),T$5,0)),IF(LEFT($E12,1)="N",3,0))</f>
        <v>37.256999999999998</v>
      </c>
      <c r="U12" s="362" cm="1">
        <f t="array" aca="1" ref="U12" ca="1">ROUND(IF($M12="Y",VLOOKUP($N12,INDIRECT($N$2),U$5,0)*INDIRECT($M$3),VLOOKUP($N12,INDIRECT($N$2),U$5,0)),IF(LEFT($E12,1)="N",3,0))</f>
        <v>39.119</v>
      </c>
      <c r="V12" s="419"/>
      <c r="W12" s="363" t="str">
        <f t="shared" si="8"/>
        <v>Y</v>
      </c>
      <c r="X12" s="313" t="str">
        <f t="shared" si="8"/>
        <v>00076C</v>
      </c>
      <c r="Y12" s="364">
        <f t="shared" si="8"/>
        <v>161</v>
      </c>
      <c r="Z12" s="313" t="str">
        <f t="shared" si="8"/>
        <v>Accounting Technician</v>
      </c>
      <c r="AA12" s="365">
        <f t="shared" ca="1" si="9"/>
        <v>32.185000000000002</v>
      </c>
      <c r="AB12" s="365">
        <f t="shared" ca="1" si="10"/>
        <v>33.792000000000002</v>
      </c>
      <c r="AC12" s="365">
        <f t="shared" ca="1" si="11"/>
        <v>35.481999999999999</v>
      </c>
      <c r="AD12" s="365">
        <f t="shared" ca="1" si="12"/>
        <v>37.256999999999998</v>
      </c>
      <c r="AE12" s="365">
        <f t="shared" ca="1" si="13"/>
        <v>39.119</v>
      </c>
    </row>
    <row r="13" spans="1:31">
      <c r="A13" s="357" t="s">
        <v>678</v>
      </c>
      <c r="B13" s="407" t="s">
        <v>679</v>
      </c>
      <c r="C13" s="357">
        <v>7</v>
      </c>
      <c r="D13" s="358" t="s">
        <v>121</v>
      </c>
      <c r="E13" s="357" t="s">
        <v>43</v>
      </c>
      <c r="F13" s="357">
        <v>323</v>
      </c>
      <c r="G13" s="360">
        <f t="shared" ca="1" si="0"/>
        <v>34.75</v>
      </c>
      <c r="H13" s="360">
        <f t="shared" ca="1" si="1"/>
        <v>36.485999999999997</v>
      </c>
      <c r="I13" s="360">
        <f t="shared" ca="1" si="2"/>
        <v>38.311999999999998</v>
      </c>
      <c r="J13" s="360">
        <f t="shared" ca="1" si="3"/>
        <v>40.228000000000002</v>
      </c>
      <c r="K13" s="360">
        <f t="shared" ca="1" si="4"/>
        <v>42.238999999999997</v>
      </c>
      <c r="L13" s="437"/>
      <c r="M13" s="293" t="s">
        <v>588</v>
      </c>
      <c r="N13" s="289" t="str">
        <f t="shared" si="5"/>
        <v>53045C</v>
      </c>
      <c r="O13" s="361" t="str">
        <f t="shared" si="6"/>
        <v>084</v>
      </c>
      <c r="P13" s="290" t="str">
        <f t="shared" si="7"/>
        <v>Administrative Assistant Elections &amp; Voter Services</v>
      </c>
      <c r="Q13" s="362" cm="1">
        <f t="array" aca="1" ref="Q13" ca="1">ROUND(IF($M13="Y",VLOOKUP($N13,INDIRECT($N$2),Q$5,0)*INDIRECT($M$3),VLOOKUP($N13,INDIRECT($N$2),Q$5,0)),IF(LEFT($E13,1)="N",3,0))</f>
        <v>34.75</v>
      </c>
      <c r="R13" s="362" cm="1">
        <f t="array" aca="1" ref="R13" ca="1">ROUND(IF($M13="Y",VLOOKUP($N13,INDIRECT($N$2),R$5,0)*INDIRECT($M$3),VLOOKUP($N13,INDIRECT($N$2),R$5,0)),IF(LEFT($E13,1)="N",3,0))</f>
        <v>36.485999999999997</v>
      </c>
      <c r="S13" s="362" cm="1">
        <f t="array" aca="1" ref="S13" ca="1">ROUND(IF($M13="Y",VLOOKUP($N13,INDIRECT($N$2),S$5,0)*INDIRECT($M$3),VLOOKUP($N13,INDIRECT($N$2),S$5,0)),IF(LEFT($E13,1)="N",3,0))</f>
        <v>38.311999999999998</v>
      </c>
      <c r="T13" s="362" cm="1">
        <f t="array" aca="1" ref="T13" ca="1">ROUND(IF($M13="Y",VLOOKUP($N13,INDIRECT($N$2),T$5,0)*INDIRECT($M$3),VLOOKUP($N13,INDIRECT($N$2),T$5,0)),IF(LEFT($E13,1)="N",3,0))</f>
        <v>40.228000000000002</v>
      </c>
      <c r="U13" s="362" cm="1">
        <f t="array" aca="1" ref="U13" ca="1">ROUND(IF($M13="Y",VLOOKUP($N13,INDIRECT($N$2),U$5,0)*INDIRECT($M$3),VLOOKUP($N13,INDIRECT($N$2),U$5,0)),IF(LEFT($E13,1)="N",3,0))</f>
        <v>42.238999999999997</v>
      </c>
      <c r="V13" s="419"/>
      <c r="W13" s="363" t="s">
        <v>588</v>
      </c>
      <c r="X13" s="313" t="str">
        <f t="shared" ref="X13:X46" si="14">N13</f>
        <v>53045C</v>
      </c>
      <c r="Y13" s="364" t="s">
        <v>121</v>
      </c>
      <c r="Z13" s="313" t="str">
        <f t="shared" ref="Z13:Z46" si="15">P13</f>
        <v>Administrative Assistant Elections &amp; Voter Services</v>
      </c>
      <c r="AA13" s="365">
        <f t="shared" ca="1" si="9"/>
        <v>34.75</v>
      </c>
      <c r="AB13" s="365">
        <f t="shared" ca="1" si="10"/>
        <v>36.485999999999997</v>
      </c>
      <c r="AC13" s="365">
        <f t="shared" ca="1" si="11"/>
        <v>38.311999999999998</v>
      </c>
      <c r="AD13" s="365">
        <f t="shared" ca="1" si="12"/>
        <v>40.228000000000002</v>
      </c>
      <c r="AE13" s="365">
        <f t="shared" ca="1" si="13"/>
        <v>42.238999999999997</v>
      </c>
    </row>
    <row r="14" spans="1:31">
      <c r="A14" s="357" t="s">
        <v>53</v>
      </c>
      <c r="B14" s="407" t="s">
        <v>797</v>
      </c>
      <c r="C14" s="357">
        <v>4</v>
      </c>
      <c r="D14" s="358">
        <v>151</v>
      </c>
      <c r="E14" s="357" t="s">
        <v>43</v>
      </c>
      <c r="F14" s="357">
        <v>220</v>
      </c>
      <c r="G14" s="360">
        <f t="shared" ca="1" si="0"/>
        <v>25.8</v>
      </c>
      <c r="H14" s="360">
        <f t="shared" ca="1" si="1"/>
        <v>27.091999999999999</v>
      </c>
      <c r="I14" s="360">
        <f t="shared" ca="1" si="2"/>
        <v>28.446000000000002</v>
      </c>
      <c r="J14" s="360">
        <f t="shared" ca="1" si="3"/>
        <v>29.867000000000001</v>
      </c>
      <c r="K14" s="360">
        <f t="shared" ca="1" si="4"/>
        <v>31.361000000000001</v>
      </c>
      <c r="L14" s="437"/>
      <c r="M14" s="293" t="s">
        <v>588</v>
      </c>
      <c r="N14" s="289" t="str">
        <f t="shared" si="5"/>
        <v>00475C</v>
      </c>
      <c r="O14" s="361">
        <f t="shared" si="6"/>
        <v>151</v>
      </c>
      <c r="P14" s="290" t="str">
        <f t="shared" si="7"/>
        <v>Animal Care Technician I</v>
      </c>
      <c r="Q14" s="362" cm="1">
        <f t="array" aca="1" ref="Q14" ca="1">ROUND(IF($M14="Y",VLOOKUP($N14,INDIRECT($N$2),Q$5,0)*INDIRECT($M$3),VLOOKUP($N14,INDIRECT($N$2),Q$5,0)),IF(LEFT($E14,1)="N",3,0))</f>
        <v>25.8</v>
      </c>
      <c r="R14" s="362" cm="1">
        <f t="array" aca="1" ref="R14" ca="1">ROUND(IF($M14="Y",VLOOKUP($N14,INDIRECT($N$2),R$5,0)*INDIRECT($M$3),VLOOKUP($N14,INDIRECT($N$2),R$5,0)),IF(LEFT($E14,1)="N",3,0))</f>
        <v>27.091999999999999</v>
      </c>
      <c r="S14" s="362" cm="1">
        <f t="array" aca="1" ref="S14" ca="1">ROUND(IF($M14="Y",VLOOKUP($N14,INDIRECT($N$2),S$5,0)*INDIRECT($M$3),VLOOKUP($N14,INDIRECT($N$2),S$5,0)),IF(LEFT($E14,1)="N",3,0))</f>
        <v>28.446000000000002</v>
      </c>
      <c r="T14" s="362" cm="1">
        <f t="array" aca="1" ref="T14" ca="1">ROUND(IF($M14="Y",VLOOKUP($N14,INDIRECT($N$2),T$5,0)*INDIRECT($M$3),VLOOKUP($N14,INDIRECT($N$2),T$5,0)),IF(LEFT($E14,1)="N",3,0))</f>
        <v>29.867000000000001</v>
      </c>
      <c r="U14" s="362" cm="1">
        <f t="array" aca="1" ref="U14" ca="1">ROUND(IF($M14="Y",VLOOKUP($N14,INDIRECT($N$2),U$5,0)*INDIRECT($M$3),VLOOKUP($N14,INDIRECT($N$2),U$5,0)),IF(LEFT($E14,1)="N",3,0))</f>
        <v>31.361000000000001</v>
      </c>
      <c r="V14" s="419"/>
      <c r="W14" s="363" t="str">
        <f>M14</f>
        <v>Y</v>
      </c>
      <c r="X14" s="313" t="str">
        <f t="shared" si="14"/>
        <v>00475C</v>
      </c>
      <c r="Y14" s="364">
        <f t="shared" ref="Y14:Y47" si="16">O14</f>
        <v>151</v>
      </c>
      <c r="Z14" s="313" t="str">
        <f t="shared" si="15"/>
        <v>Animal Care Technician I</v>
      </c>
      <c r="AA14" s="365">
        <f t="shared" ca="1" si="9"/>
        <v>25.8</v>
      </c>
      <c r="AB14" s="365">
        <f t="shared" ca="1" si="10"/>
        <v>27.091999999999999</v>
      </c>
      <c r="AC14" s="365">
        <f t="shared" ca="1" si="11"/>
        <v>28.446000000000002</v>
      </c>
      <c r="AD14" s="365">
        <f t="shared" ca="1" si="12"/>
        <v>29.867000000000001</v>
      </c>
      <c r="AE14" s="365">
        <f t="shared" ca="1" si="13"/>
        <v>31.361000000000001</v>
      </c>
    </row>
    <row r="15" spans="1:31">
      <c r="A15" s="357" t="s">
        <v>55</v>
      </c>
      <c r="B15" s="407" t="s">
        <v>57</v>
      </c>
      <c r="C15" s="357">
        <v>5</v>
      </c>
      <c r="D15" s="358" t="s">
        <v>56</v>
      </c>
      <c r="E15" s="357" t="s">
        <v>43</v>
      </c>
      <c r="F15" s="357">
        <v>250</v>
      </c>
      <c r="G15" s="360">
        <f t="shared" ca="1" si="0"/>
        <v>28.361999999999998</v>
      </c>
      <c r="H15" s="360">
        <f t="shared" ca="1" si="1"/>
        <v>29.779</v>
      </c>
      <c r="I15" s="360">
        <f t="shared" ca="1" si="2"/>
        <v>31.27</v>
      </c>
      <c r="J15" s="360">
        <f t="shared" ca="1" si="3"/>
        <v>32.834000000000003</v>
      </c>
      <c r="K15" s="360">
        <f t="shared" ca="1" si="4"/>
        <v>34.475000000000001</v>
      </c>
      <c r="L15" s="437"/>
      <c r="M15" s="293" t="s">
        <v>588</v>
      </c>
      <c r="N15" s="289" t="str">
        <f t="shared" si="5"/>
        <v>00476C</v>
      </c>
      <c r="O15" s="361" t="str">
        <f t="shared" si="6"/>
        <v>001</v>
      </c>
      <c r="P15" s="290" t="str">
        <f t="shared" si="7"/>
        <v>Animal Care Technician II</v>
      </c>
      <c r="Q15" s="362" cm="1">
        <f t="array" aca="1" ref="Q15" ca="1">ROUND(IF($M15="Y",VLOOKUP($N15,INDIRECT($N$2),Q$5,0)*INDIRECT($M$3),VLOOKUP($N15,INDIRECT($N$2),Q$5,0)),IF(LEFT($E15,1)="N",3,0))</f>
        <v>28.361999999999998</v>
      </c>
      <c r="R15" s="362" cm="1">
        <f t="array" aca="1" ref="R15" ca="1">ROUND(IF($M15="Y",VLOOKUP($N15,INDIRECT($N$2),R$5,0)*INDIRECT($M$3),VLOOKUP($N15,INDIRECT($N$2),R$5,0)),IF(LEFT($E15,1)="N",3,0))</f>
        <v>29.779</v>
      </c>
      <c r="S15" s="362" cm="1">
        <f t="array" aca="1" ref="S15" ca="1">ROUND(IF($M15="Y",VLOOKUP($N15,INDIRECT($N$2),S$5,0)*INDIRECT($M$3),VLOOKUP($N15,INDIRECT($N$2),S$5,0)),IF(LEFT($E15,1)="N",3,0))</f>
        <v>31.27</v>
      </c>
      <c r="T15" s="362" cm="1">
        <f t="array" aca="1" ref="T15" ca="1">ROUND(IF($M15="Y",VLOOKUP($N15,INDIRECT($N$2),T$5,0)*INDIRECT($M$3),VLOOKUP($N15,INDIRECT($N$2),T$5,0)),IF(LEFT($E15,1)="N",3,0))</f>
        <v>32.834000000000003</v>
      </c>
      <c r="U15" s="362" cm="1">
        <f t="array" aca="1" ref="U15" ca="1">ROUND(IF($M15="Y",VLOOKUP($N15,INDIRECT($N$2),U$5,0)*INDIRECT($M$3),VLOOKUP($N15,INDIRECT($N$2),U$5,0)),IF(LEFT($E15,1)="N",3,0))</f>
        <v>34.475000000000001</v>
      </c>
      <c r="V15" s="419"/>
      <c r="W15" s="363" t="str">
        <f>M15</f>
        <v>Y</v>
      </c>
      <c r="X15" s="313" t="str">
        <f t="shared" si="14"/>
        <v>00476C</v>
      </c>
      <c r="Y15" s="364" t="str">
        <f t="shared" si="16"/>
        <v>001</v>
      </c>
      <c r="Z15" s="313" t="str">
        <f t="shared" si="15"/>
        <v>Animal Care Technician II</v>
      </c>
      <c r="AA15" s="365">
        <f t="shared" ca="1" si="9"/>
        <v>28.361999999999998</v>
      </c>
      <c r="AB15" s="365">
        <f t="shared" ca="1" si="10"/>
        <v>29.779</v>
      </c>
      <c r="AC15" s="365">
        <f t="shared" ca="1" si="11"/>
        <v>31.27</v>
      </c>
      <c r="AD15" s="365">
        <f t="shared" ca="1" si="12"/>
        <v>32.834000000000003</v>
      </c>
      <c r="AE15" s="365">
        <f t="shared" ca="1" si="13"/>
        <v>34.475000000000001</v>
      </c>
    </row>
    <row r="16" spans="1:31">
      <c r="A16" s="357" t="s">
        <v>58</v>
      </c>
      <c r="B16" s="407" t="s">
        <v>648</v>
      </c>
      <c r="C16" s="357">
        <v>7</v>
      </c>
      <c r="D16" s="358" t="s">
        <v>66</v>
      </c>
      <c r="E16" s="357" t="s">
        <v>43</v>
      </c>
      <c r="F16" s="357">
        <v>326</v>
      </c>
      <c r="G16" s="360">
        <f t="shared" ca="1" si="0"/>
        <v>34.75</v>
      </c>
      <c r="H16" s="360">
        <f t="shared" ca="1" si="1"/>
        <v>36.485999999999997</v>
      </c>
      <c r="I16" s="360">
        <f t="shared" ca="1" si="2"/>
        <v>38.311999999999998</v>
      </c>
      <c r="J16" s="360">
        <f t="shared" ca="1" si="3"/>
        <v>40.228000000000002</v>
      </c>
      <c r="K16" s="360">
        <f t="shared" ca="1" si="4"/>
        <v>42.238</v>
      </c>
      <c r="L16" s="437"/>
      <c r="M16" s="293" t="s">
        <v>588</v>
      </c>
      <c r="N16" s="289" t="str">
        <f t="shared" si="5"/>
        <v>00480C</v>
      </c>
      <c r="O16" s="361" t="str">
        <f t="shared" si="6"/>
        <v>064</v>
      </c>
      <c r="P16" s="290" t="str">
        <f t="shared" si="7"/>
        <v>Animal Control Officer</v>
      </c>
      <c r="Q16" s="362" cm="1">
        <f t="array" aca="1" ref="Q16" ca="1">ROUND(IF($M16="Y",VLOOKUP($N16,INDIRECT($N$2),Q$5,0)*INDIRECT($M$3),VLOOKUP($N16,INDIRECT($N$2),Q$5,0)),IF(LEFT($E16,1)="N",3,0))</f>
        <v>34.75</v>
      </c>
      <c r="R16" s="362" cm="1">
        <f t="array" aca="1" ref="R16" ca="1">ROUND(IF($M16="Y",VLOOKUP($N16,INDIRECT($N$2),R$5,0)*INDIRECT($M$3),VLOOKUP($N16,INDIRECT($N$2),R$5,0)),IF(LEFT($E16,1)="N",3,0))</f>
        <v>36.485999999999997</v>
      </c>
      <c r="S16" s="362" cm="1">
        <f t="array" aca="1" ref="S16" ca="1">ROUND(IF($M16="Y",VLOOKUP($N16,INDIRECT($N$2),S$5,0)*INDIRECT($M$3),VLOOKUP($N16,INDIRECT($N$2),S$5,0)),IF(LEFT($E16,1)="N",3,0))</f>
        <v>38.311999999999998</v>
      </c>
      <c r="T16" s="362" cm="1">
        <f t="array" aca="1" ref="T16" ca="1">ROUND(IF($M16="Y",VLOOKUP($N16,INDIRECT($N$2),T$5,0)*INDIRECT($M$3),VLOOKUP($N16,INDIRECT($N$2),T$5,0)),IF(LEFT($E16,1)="N",3,0))</f>
        <v>40.228000000000002</v>
      </c>
      <c r="U16" s="362" cm="1">
        <f t="array" aca="1" ref="U16" ca="1">ROUND(IF($M16="Y",VLOOKUP($N16,INDIRECT($N$2),U$5,0)*INDIRECT($M$3),VLOOKUP($N16,INDIRECT($N$2),U$5,0)),IF(LEFT($E16,1)="N",3,0))</f>
        <v>42.238</v>
      </c>
      <c r="V16" s="419"/>
      <c r="W16" s="363" t="str">
        <f>M16</f>
        <v>Y</v>
      </c>
      <c r="X16" s="313" t="str">
        <f t="shared" si="14"/>
        <v>00480C</v>
      </c>
      <c r="Y16" s="364" t="str">
        <f t="shared" si="16"/>
        <v>064</v>
      </c>
      <c r="Z16" s="313" t="str">
        <f t="shared" si="15"/>
        <v>Animal Control Officer</v>
      </c>
      <c r="AA16" s="365">
        <f t="shared" ca="1" si="9"/>
        <v>34.75</v>
      </c>
      <c r="AB16" s="365">
        <f t="shared" ca="1" si="10"/>
        <v>36.485999999999997</v>
      </c>
      <c r="AC16" s="365">
        <f t="shared" ca="1" si="11"/>
        <v>38.311999999999998</v>
      </c>
      <c r="AD16" s="365">
        <f t="shared" ca="1" si="12"/>
        <v>40.228000000000002</v>
      </c>
      <c r="AE16" s="365">
        <f t="shared" ca="1" si="13"/>
        <v>42.238</v>
      </c>
    </row>
    <row r="17" spans="1:31">
      <c r="A17" s="357" t="s">
        <v>125</v>
      </c>
      <c r="B17" s="407" t="s">
        <v>649</v>
      </c>
      <c r="C17" s="357">
        <v>8</v>
      </c>
      <c r="D17" s="358" t="s">
        <v>565</v>
      </c>
      <c r="E17" s="357" t="s">
        <v>43</v>
      </c>
      <c r="F17" s="357">
        <v>368</v>
      </c>
      <c r="G17" s="360">
        <f t="shared" ca="1" si="0"/>
        <v>38.564999999999998</v>
      </c>
      <c r="H17" s="360">
        <f t="shared" ca="1" si="1"/>
        <v>40.491</v>
      </c>
      <c r="I17" s="360">
        <f t="shared" ca="1" si="2"/>
        <v>42.517000000000003</v>
      </c>
      <c r="J17" s="360">
        <f t="shared" ca="1" si="3"/>
        <v>44.64</v>
      </c>
      <c r="K17" s="360">
        <f t="shared" ca="1" si="4"/>
        <v>46.872</v>
      </c>
      <c r="L17" s="437"/>
      <c r="M17" s="293" t="s">
        <v>588</v>
      </c>
      <c r="N17" s="289" t="str">
        <f t="shared" si="5"/>
        <v>03587C</v>
      </c>
      <c r="O17" s="361" t="str">
        <f t="shared" si="6"/>
        <v>123</v>
      </c>
      <c r="P17" s="290" t="str">
        <f t="shared" si="7"/>
        <v>Animal Control Officer, Lead</v>
      </c>
      <c r="Q17" s="362" cm="1">
        <f t="array" aca="1" ref="Q17" ca="1">ROUND(IF($M17="Y",VLOOKUP($N17,INDIRECT($N$2),Q$5,0)*INDIRECT($M$3),VLOOKUP($N17,INDIRECT($N$2),Q$5,0)),IF(LEFT($E17,1)="N",3,0))</f>
        <v>38.564999999999998</v>
      </c>
      <c r="R17" s="362" cm="1">
        <f t="array" aca="1" ref="R17" ca="1">ROUND(IF($M17="Y",VLOOKUP($N17,INDIRECT($N$2),R$5,0)*INDIRECT($M$3),VLOOKUP($N17,INDIRECT($N$2),R$5,0)),IF(LEFT($E17,1)="N",3,0))</f>
        <v>40.491</v>
      </c>
      <c r="S17" s="362" cm="1">
        <f t="array" aca="1" ref="S17" ca="1">ROUND(IF($M17="Y",VLOOKUP($N17,INDIRECT($N$2),S$5,0)*INDIRECT($M$3),VLOOKUP($N17,INDIRECT($N$2),S$5,0)),IF(LEFT($E17,1)="N",3,0))</f>
        <v>42.517000000000003</v>
      </c>
      <c r="T17" s="362" cm="1">
        <f t="array" aca="1" ref="T17" ca="1">ROUND(IF($M17="Y",VLOOKUP($N17,INDIRECT($N$2),T$5,0)*INDIRECT($M$3),VLOOKUP($N17,INDIRECT($N$2),T$5,0)),IF(LEFT($E17,1)="N",3,0))</f>
        <v>44.64</v>
      </c>
      <c r="U17" s="362" cm="1">
        <f t="array" aca="1" ref="U17" ca="1">ROUND(IF($M17="Y",VLOOKUP($N17,INDIRECT($N$2),U$5,0)*INDIRECT($M$3),VLOOKUP($N17,INDIRECT($N$2),U$5,0)),IF(LEFT($E17,1)="N",3,0))</f>
        <v>46.872</v>
      </c>
      <c r="V17" s="419"/>
      <c r="W17" s="363" t="s">
        <v>588</v>
      </c>
      <c r="X17" s="313" t="str">
        <f t="shared" si="14"/>
        <v>03587C</v>
      </c>
      <c r="Y17" s="364" t="str">
        <f t="shared" si="16"/>
        <v>123</v>
      </c>
      <c r="Z17" s="313" t="str">
        <f t="shared" si="15"/>
        <v>Animal Control Officer, Lead</v>
      </c>
      <c r="AA17" s="365">
        <f t="shared" ca="1" si="9"/>
        <v>38.564999999999998</v>
      </c>
      <c r="AB17" s="365">
        <f t="shared" ca="1" si="10"/>
        <v>40.491</v>
      </c>
      <c r="AC17" s="365">
        <f t="shared" ca="1" si="11"/>
        <v>42.517000000000003</v>
      </c>
      <c r="AD17" s="365">
        <f t="shared" ca="1" si="12"/>
        <v>44.64</v>
      </c>
      <c r="AE17" s="365">
        <f t="shared" ca="1" si="13"/>
        <v>46.872</v>
      </c>
    </row>
    <row r="18" spans="1:31">
      <c r="A18" s="357" t="s">
        <v>498</v>
      </c>
      <c r="B18" s="367" t="s">
        <v>499</v>
      </c>
      <c r="C18" s="357">
        <v>7</v>
      </c>
      <c r="D18" s="358" t="s">
        <v>102</v>
      </c>
      <c r="E18" s="366" t="s">
        <v>43</v>
      </c>
      <c r="F18" s="357">
        <v>338</v>
      </c>
      <c r="G18" s="360">
        <f t="shared" ca="1" si="0"/>
        <v>35.991</v>
      </c>
      <c r="H18" s="360">
        <f t="shared" ca="1" si="1"/>
        <v>37.792999999999999</v>
      </c>
      <c r="I18" s="360">
        <f t="shared" ca="1" si="2"/>
        <v>39.682000000000002</v>
      </c>
      <c r="J18" s="360">
        <f t="shared" ca="1" si="3"/>
        <v>41.665999999999997</v>
      </c>
      <c r="K18" s="360">
        <f t="shared" ca="1" si="4"/>
        <v>43.750999999999998</v>
      </c>
      <c r="L18" s="437"/>
      <c r="M18" s="293" t="s">
        <v>588</v>
      </c>
      <c r="N18" s="289" t="str">
        <f t="shared" si="5"/>
        <v>59231C</v>
      </c>
      <c r="O18" s="361" t="str">
        <f t="shared" si="6"/>
        <v>088</v>
      </c>
      <c r="P18" s="290" t="str">
        <f t="shared" si="7"/>
        <v>Assessing Technician</v>
      </c>
      <c r="Q18" s="362" cm="1">
        <f t="array" aca="1" ref="Q18" ca="1">ROUND(IF($M18="Y",VLOOKUP($N18,INDIRECT($N$2),Q$5,0)*INDIRECT($M$3),VLOOKUP($N18,INDIRECT($N$2),Q$5,0)),IF(LEFT($E18,1)="N",3,0))</f>
        <v>35.991</v>
      </c>
      <c r="R18" s="362" cm="1">
        <f t="array" aca="1" ref="R18" ca="1">ROUND(IF($M18="Y",VLOOKUP($N18,INDIRECT($N$2),R$5,0)*INDIRECT($M$3),VLOOKUP($N18,INDIRECT($N$2),R$5,0)),IF(LEFT($E18,1)="N",3,0))</f>
        <v>37.792999999999999</v>
      </c>
      <c r="S18" s="362" cm="1">
        <f t="array" aca="1" ref="S18" ca="1">ROUND(IF($M18="Y",VLOOKUP($N18,INDIRECT($N$2),S$5,0)*INDIRECT($M$3),VLOOKUP($N18,INDIRECT($N$2),S$5,0)),IF(LEFT($E18,1)="N",3,0))</f>
        <v>39.682000000000002</v>
      </c>
      <c r="T18" s="362" cm="1">
        <f t="array" aca="1" ref="T18" ca="1">ROUND(IF($M18="Y",VLOOKUP($N18,INDIRECT($N$2),T$5,0)*INDIRECT($M$3),VLOOKUP($N18,INDIRECT($N$2),T$5,0)),IF(LEFT($E18,1)="N",3,0))</f>
        <v>41.665999999999997</v>
      </c>
      <c r="U18" s="362" cm="1">
        <f t="array" aca="1" ref="U18" ca="1">ROUND(IF($M18="Y",VLOOKUP($N18,INDIRECT($N$2),U$5,0)*INDIRECT($M$3),VLOOKUP($N18,INDIRECT($N$2),U$5,0)),IF(LEFT($E18,1)="N",3,0))</f>
        <v>43.750999999999998</v>
      </c>
      <c r="V18" s="419"/>
      <c r="W18" s="363" t="str">
        <f t="shared" ref="W18:W51" si="17">M18</f>
        <v>Y</v>
      </c>
      <c r="X18" s="313" t="str">
        <f t="shared" si="14"/>
        <v>59231C</v>
      </c>
      <c r="Y18" s="364" t="str">
        <f t="shared" si="16"/>
        <v>088</v>
      </c>
      <c r="Z18" s="313" t="str">
        <f t="shared" si="15"/>
        <v>Assessing Technician</v>
      </c>
      <c r="AA18" s="365">
        <f t="shared" ca="1" si="9"/>
        <v>35.991</v>
      </c>
      <c r="AB18" s="365">
        <f t="shared" ca="1" si="10"/>
        <v>37.792999999999999</v>
      </c>
      <c r="AC18" s="365">
        <f t="shared" ca="1" si="11"/>
        <v>39.682000000000002</v>
      </c>
      <c r="AD18" s="365">
        <f t="shared" ca="1" si="12"/>
        <v>41.665999999999997</v>
      </c>
      <c r="AE18" s="365">
        <f t="shared" ca="1" si="13"/>
        <v>43.750999999999998</v>
      </c>
    </row>
    <row r="19" spans="1:31">
      <c r="A19" s="357" t="s">
        <v>61</v>
      </c>
      <c r="B19" s="407" t="s">
        <v>62</v>
      </c>
      <c r="C19" s="357">
        <v>8</v>
      </c>
      <c r="D19" s="358" t="s">
        <v>700</v>
      </c>
      <c r="E19" s="357" t="s">
        <v>43</v>
      </c>
      <c r="F19" s="357">
        <v>390</v>
      </c>
      <c r="G19" s="360">
        <f t="shared" ca="1" si="0"/>
        <v>47.728000000000002</v>
      </c>
      <c r="H19" s="360">
        <f t="shared" ca="1" si="1"/>
        <v>50.113999999999997</v>
      </c>
      <c r="I19" s="360">
        <f t="shared" ca="1" si="2"/>
        <v>52.62</v>
      </c>
      <c r="J19" s="360">
        <f t="shared" ca="1" si="3"/>
        <v>55.25</v>
      </c>
      <c r="K19" s="360">
        <f t="shared" ca="1" si="4"/>
        <v>58.012999999999998</v>
      </c>
      <c r="L19" s="437"/>
      <c r="M19" s="293" t="s">
        <v>588</v>
      </c>
      <c r="N19" s="289" t="str">
        <f t="shared" si="5"/>
        <v>00520C</v>
      </c>
      <c r="O19" s="361" t="str">
        <f t="shared" si="6"/>
        <v>134</v>
      </c>
      <c r="P19" s="290" t="str">
        <f t="shared" si="7"/>
        <v xml:space="preserve">Assessor I </v>
      </c>
      <c r="Q19" s="362" cm="1">
        <f t="array" aca="1" ref="Q19" ca="1">ROUND(IF($M19="Y",VLOOKUP($N19,INDIRECT($N$2),Q$5,0)*INDIRECT($M$3),VLOOKUP($N19,INDIRECT($N$2),Q$5,0)),IF(LEFT($E19,1)="N",3,0))</f>
        <v>47.728000000000002</v>
      </c>
      <c r="R19" s="362" cm="1">
        <f t="array" aca="1" ref="R19" ca="1">ROUND(IF($M19="Y",VLOOKUP($N19,INDIRECT($N$2),R$5,0)*INDIRECT($M$3),VLOOKUP($N19,INDIRECT($N$2),R$5,0)),IF(LEFT($E19,1)="N",3,0))</f>
        <v>50.113999999999997</v>
      </c>
      <c r="S19" s="362" cm="1">
        <f t="array" aca="1" ref="S19" ca="1">ROUND(IF($M19="Y",VLOOKUP($N19,INDIRECT($N$2),S$5,0)*INDIRECT($M$3),VLOOKUP($N19,INDIRECT($N$2),S$5,0)),IF(LEFT($E19,1)="N",3,0))</f>
        <v>52.62</v>
      </c>
      <c r="T19" s="362" cm="1">
        <f t="array" aca="1" ref="T19" ca="1">ROUND(IF($M19="Y",VLOOKUP($N19,INDIRECT($N$2),T$5,0)*INDIRECT($M$3),VLOOKUP($N19,INDIRECT($N$2),T$5,0)),IF(LEFT($E19,1)="N",3,0))</f>
        <v>55.25</v>
      </c>
      <c r="U19" s="362" cm="1">
        <f t="array" aca="1" ref="U19" ca="1">ROUND(IF($M19="Y",VLOOKUP($N19,INDIRECT($N$2),U$5,0)*INDIRECT($M$3),VLOOKUP($N19,INDIRECT($N$2),U$5,0)),IF(LEFT($E19,1)="N",3,0))</f>
        <v>58.012999999999998</v>
      </c>
      <c r="V19" s="419"/>
      <c r="W19" s="363" t="str">
        <f t="shared" si="17"/>
        <v>Y</v>
      </c>
      <c r="X19" s="313" t="str">
        <f t="shared" si="14"/>
        <v>00520C</v>
      </c>
      <c r="Y19" s="364" t="str">
        <f t="shared" si="16"/>
        <v>134</v>
      </c>
      <c r="Z19" s="313" t="str">
        <f t="shared" si="15"/>
        <v xml:space="preserve">Assessor I </v>
      </c>
      <c r="AA19" s="365">
        <f t="shared" ca="1" si="9"/>
        <v>47.728000000000002</v>
      </c>
      <c r="AB19" s="365">
        <f t="shared" ca="1" si="10"/>
        <v>50.113999999999997</v>
      </c>
      <c r="AC19" s="365">
        <f t="shared" ca="1" si="11"/>
        <v>52.62</v>
      </c>
      <c r="AD19" s="365">
        <f t="shared" ca="1" si="12"/>
        <v>55.25</v>
      </c>
      <c r="AE19" s="365">
        <f t="shared" ca="1" si="13"/>
        <v>58.012999999999998</v>
      </c>
    </row>
    <row r="20" spans="1:31">
      <c r="A20" s="357" t="s">
        <v>63</v>
      </c>
      <c r="B20" s="407" t="s">
        <v>64</v>
      </c>
      <c r="C20" s="357">
        <v>9</v>
      </c>
      <c r="D20" s="358" t="s">
        <v>701</v>
      </c>
      <c r="E20" s="357" t="s">
        <v>43</v>
      </c>
      <c r="F20" s="357">
        <v>448</v>
      </c>
      <c r="G20" s="360">
        <f t="shared" ca="1" si="0"/>
        <v>48.79</v>
      </c>
      <c r="H20" s="360">
        <f t="shared" ca="1" si="1"/>
        <v>51.23</v>
      </c>
      <c r="I20" s="360">
        <f t="shared" ca="1" si="2"/>
        <v>53.790999999999997</v>
      </c>
      <c r="J20" s="360">
        <f t="shared" ca="1" si="3"/>
        <v>56.48</v>
      </c>
      <c r="K20" s="360">
        <f t="shared" ca="1" si="4"/>
        <v>59.308</v>
      </c>
      <c r="L20" s="437"/>
      <c r="M20" s="293" t="s">
        <v>588</v>
      </c>
      <c r="N20" s="289" t="str">
        <f t="shared" si="5"/>
        <v>00530C</v>
      </c>
      <c r="O20" s="361" t="str">
        <f t="shared" si="6"/>
        <v>146</v>
      </c>
      <c r="P20" s="290" t="str">
        <f t="shared" si="7"/>
        <v xml:space="preserve">Assessor II </v>
      </c>
      <c r="Q20" s="362" cm="1">
        <f t="array" aca="1" ref="Q20" ca="1">ROUND(IF($M20="Y",VLOOKUP($N20,INDIRECT($N$2),Q$5,0)*INDIRECT($M$3),VLOOKUP($N20,INDIRECT($N$2),Q$5,0)),IF(LEFT($E20,1)="N",3,0))</f>
        <v>48.79</v>
      </c>
      <c r="R20" s="362" cm="1">
        <f t="array" aca="1" ref="R20" ca="1">ROUND(IF($M20="Y",VLOOKUP($N20,INDIRECT($N$2),R$5,0)*INDIRECT($M$3),VLOOKUP($N20,INDIRECT($N$2),R$5,0)),IF(LEFT($E20,1)="N",3,0))</f>
        <v>51.23</v>
      </c>
      <c r="S20" s="362" cm="1">
        <f t="array" aca="1" ref="S20" ca="1">ROUND(IF($M20="Y",VLOOKUP($N20,INDIRECT($N$2),S$5,0)*INDIRECT($M$3),VLOOKUP($N20,INDIRECT($N$2),S$5,0)),IF(LEFT($E20,1)="N",3,0))</f>
        <v>53.790999999999997</v>
      </c>
      <c r="T20" s="362" cm="1">
        <f t="array" aca="1" ref="T20" ca="1">ROUND(IF($M20="Y",VLOOKUP($N20,INDIRECT($N$2),T$5,0)*INDIRECT($M$3),VLOOKUP($N20,INDIRECT($N$2),T$5,0)),IF(LEFT($E20,1)="N",3,0))</f>
        <v>56.48</v>
      </c>
      <c r="U20" s="362" cm="1">
        <f t="array" aca="1" ref="U20" ca="1">ROUND(IF($M20="Y",VLOOKUP($N20,INDIRECT($N$2),U$5,0)*INDIRECT($M$3),VLOOKUP($N20,INDIRECT($N$2),U$5,0)),IF(LEFT($E20,1)="N",3,0))</f>
        <v>59.308</v>
      </c>
      <c r="V20" s="419"/>
      <c r="W20" s="363" t="str">
        <f t="shared" si="17"/>
        <v>Y</v>
      </c>
      <c r="X20" s="313" t="str">
        <f t="shared" si="14"/>
        <v>00530C</v>
      </c>
      <c r="Y20" s="364" t="str">
        <f t="shared" si="16"/>
        <v>146</v>
      </c>
      <c r="Z20" s="313" t="str">
        <f t="shared" si="15"/>
        <v xml:space="preserve">Assessor II </v>
      </c>
      <c r="AA20" s="365">
        <f t="shared" ca="1" si="9"/>
        <v>48.79</v>
      </c>
      <c r="AB20" s="365">
        <f t="shared" ca="1" si="10"/>
        <v>51.23</v>
      </c>
      <c r="AC20" s="365">
        <f t="shared" ca="1" si="11"/>
        <v>53.790999999999997</v>
      </c>
      <c r="AD20" s="365">
        <f t="shared" ca="1" si="12"/>
        <v>56.48</v>
      </c>
      <c r="AE20" s="365">
        <f t="shared" ca="1" si="13"/>
        <v>59.308</v>
      </c>
    </row>
    <row r="21" spans="1:31">
      <c r="A21" s="357" t="s">
        <v>65</v>
      </c>
      <c r="B21" s="407" t="s">
        <v>67</v>
      </c>
      <c r="C21" s="357">
        <v>7</v>
      </c>
      <c r="D21" s="358" t="s">
        <v>66</v>
      </c>
      <c r="E21" s="357" t="s">
        <v>43</v>
      </c>
      <c r="F21" s="357">
        <v>320</v>
      </c>
      <c r="G21" s="360">
        <f t="shared" ca="1" si="0"/>
        <v>34.75</v>
      </c>
      <c r="H21" s="360">
        <f t="shared" ca="1" si="1"/>
        <v>36.485999999999997</v>
      </c>
      <c r="I21" s="360">
        <f t="shared" ca="1" si="2"/>
        <v>38.311999999999998</v>
      </c>
      <c r="J21" s="360">
        <f t="shared" ca="1" si="3"/>
        <v>40.228000000000002</v>
      </c>
      <c r="K21" s="360">
        <f t="shared" ca="1" si="4"/>
        <v>42.238</v>
      </c>
      <c r="L21" s="437"/>
      <c r="M21" s="293" t="s">
        <v>588</v>
      </c>
      <c r="N21" s="289" t="str">
        <f t="shared" si="5"/>
        <v>52170C</v>
      </c>
      <c r="O21" s="361" t="str">
        <f t="shared" si="6"/>
        <v>064</v>
      </c>
      <c r="P21" s="290" t="str">
        <f t="shared" si="7"/>
        <v>Associate Buyer-C</v>
      </c>
      <c r="Q21" s="362" cm="1">
        <f t="array" aca="1" ref="Q21" ca="1">ROUND(IF($M21="Y",VLOOKUP($N21,INDIRECT($N$2),Q$5,0)*INDIRECT($M$3),VLOOKUP($N21,INDIRECT($N$2),Q$5,0)),IF(LEFT($E21,1)="N",3,0))</f>
        <v>34.75</v>
      </c>
      <c r="R21" s="362" cm="1">
        <f t="array" aca="1" ref="R21" ca="1">ROUND(IF($M21="Y",VLOOKUP($N21,INDIRECT($N$2),R$5,0)*INDIRECT($M$3),VLOOKUP($N21,INDIRECT($N$2),R$5,0)),IF(LEFT($E21,1)="N",3,0))</f>
        <v>36.485999999999997</v>
      </c>
      <c r="S21" s="362" cm="1">
        <f t="array" aca="1" ref="S21" ca="1">ROUND(IF($M21="Y",VLOOKUP($N21,INDIRECT($N$2),S$5,0)*INDIRECT($M$3),VLOOKUP($N21,INDIRECT($N$2),S$5,0)),IF(LEFT($E21,1)="N",3,0))</f>
        <v>38.311999999999998</v>
      </c>
      <c r="T21" s="362" cm="1">
        <f t="array" aca="1" ref="T21" ca="1">ROUND(IF($M21="Y",VLOOKUP($N21,INDIRECT($N$2),T$5,0)*INDIRECT($M$3),VLOOKUP($N21,INDIRECT($N$2),T$5,0)),IF(LEFT($E21,1)="N",3,0))</f>
        <v>40.228000000000002</v>
      </c>
      <c r="U21" s="362" cm="1">
        <f t="array" aca="1" ref="U21" ca="1">ROUND(IF($M21="Y",VLOOKUP($N21,INDIRECT($N$2),U$5,0)*INDIRECT($M$3),VLOOKUP($N21,INDIRECT($N$2),U$5,0)),IF(LEFT($E21,1)="N",3,0))</f>
        <v>42.238</v>
      </c>
      <c r="V21" s="419"/>
      <c r="W21" s="363" t="str">
        <f t="shared" si="17"/>
        <v>Y</v>
      </c>
      <c r="X21" s="313" t="str">
        <f t="shared" si="14"/>
        <v>52170C</v>
      </c>
      <c r="Y21" s="364" t="str">
        <f t="shared" si="16"/>
        <v>064</v>
      </c>
      <c r="Z21" s="313" t="str">
        <f t="shared" si="15"/>
        <v>Associate Buyer-C</v>
      </c>
      <c r="AA21" s="365">
        <f t="shared" ca="1" si="9"/>
        <v>34.75</v>
      </c>
      <c r="AB21" s="365">
        <f t="shared" ca="1" si="10"/>
        <v>36.485999999999997</v>
      </c>
      <c r="AC21" s="365">
        <f t="shared" ca="1" si="11"/>
        <v>38.311999999999998</v>
      </c>
      <c r="AD21" s="365">
        <f t="shared" ca="1" si="12"/>
        <v>40.228000000000002</v>
      </c>
      <c r="AE21" s="365">
        <f t="shared" ca="1" si="13"/>
        <v>42.238</v>
      </c>
    </row>
    <row r="22" spans="1:31">
      <c r="A22" s="357" t="s">
        <v>68</v>
      </c>
      <c r="B22" s="407" t="s">
        <v>69</v>
      </c>
      <c r="C22" s="357">
        <v>7</v>
      </c>
      <c r="D22" s="358">
        <v>105</v>
      </c>
      <c r="E22" s="357" t="s">
        <v>43</v>
      </c>
      <c r="F22" s="357">
        <v>343</v>
      </c>
      <c r="G22" s="360">
        <f t="shared" ca="1" si="0"/>
        <v>35.991</v>
      </c>
      <c r="H22" s="360">
        <f t="shared" ca="1" si="1"/>
        <v>37.792999999999999</v>
      </c>
      <c r="I22" s="360">
        <f t="shared" ca="1" si="2"/>
        <v>39.682000000000002</v>
      </c>
      <c r="J22" s="360">
        <f t="shared" ca="1" si="3"/>
        <v>41.665999999999997</v>
      </c>
      <c r="K22" s="360">
        <f t="shared" ca="1" si="4"/>
        <v>43.750999999999998</v>
      </c>
      <c r="L22" s="437"/>
      <c r="M22" s="293" t="s">
        <v>588</v>
      </c>
      <c r="N22" s="289" t="str">
        <f t="shared" si="5"/>
        <v>01265C</v>
      </c>
      <c r="O22" s="361">
        <f t="shared" si="6"/>
        <v>105</v>
      </c>
      <c r="P22" s="290" t="str">
        <f t="shared" si="7"/>
        <v>Bilingual Crime Prevent Spec</v>
      </c>
      <c r="Q22" s="362" cm="1">
        <f t="array" aca="1" ref="Q22" ca="1">ROUND(IF($M22="Y",VLOOKUP($N22,INDIRECT($N$2),Q$5,0)*INDIRECT($M$3),VLOOKUP($N22,INDIRECT($N$2),Q$5,0)),IF(LEFT($E22,1)="N",3,0))</f>
        <v>35.991</v>
      </c>
      <c r="R22" s="362" cm="1">
        <f t="array" aca="1" ref="R22" ca="1">ROUND(IF($M22="Y",VLOOKUP($N22,INDIRECT($N$2),R$5,0)*INDIRECT($M$3),VLOOKUP($N22,INDIRECT($N$2),R$5,0)),IF(LEFT($E22,1)="N",3,0))</f>
        <v>37.792999999999999</v>
      </c>
      <c r="S22" s="362" cm="1">
        <f t="array" aca="1" ref="S22" ca="1">ROUND(IF($M22="Y",VLOOKUP($N22,INDIRECT($N$2),S$5,0)*INDIRECT($M$3),VLOOKUP($N22,INDIRECT($N$2),S$5,0)),IF(LEFT($E22,1)="N",3,0))</f>
        <v>39.682000000000002</v>
      </c>
      <c r="T22" s="362" cm="1">
        <f t="array" aca="1" ref="T22" ca="1">ROUND(IF($M22="Y",VLOOKUP($N22,INDIRECT($N$2),T$5,0)*INDIRECT($M$3),VLOOKUP($N22,INDIRECT($N$2),T$5,0)),IF(LEFT($E22,1)="N",3,0))</f>
        <v>41.665999999999997</v>
      </c>
      <c r="U22" s="362" cm="1">
        <f t="array" aca="1" ref="U22" ca="1">ROUND(IF($M22="Y",VLOOKUP($N22,INDIRECT($N$2),U$5,0)*INDIRECT($M$3),VLOOKUP($N22,INDIRECT($N$2),U$5,0)),IF(LEFT($E22,1)="N",3,0))</f>
        <v>43.750999999999998</v>
      </c>
      <c r="V22" s="419"/>
      <c r="W22" s="363" t="str">
        <f t="shared" si="17"/>
        <v>Y</v>
      </c>
      <c r="X22" s="313" t="str">
        <f t="shared" si="14"/>
        <v>01265C</v>
      </c>
      <c r="Y22" s="364">
        <f t="shared" si="16"/>
        <v>105</v>
      </c>
      <c r="Z22" s="313" t="str">
        <f t="shared" si="15"/>
        <v>Bilingual Crime Prevent Spec</v>
      </c>
      <c r="AA22" s="365">
        <f t="shared" ca="1" si="9"/>
        <v>35.991</v>
      </c>
      <c r="AB22" s="365">
        <f t="shared" ca="1" si="10"/>
        <v>37.792999999999999</v>
      </c>
      <c r="AC22" s="365">
        <f t="shared" ca="1" si="11"/>
        <v>39.682000000000002</v>
      </c>
      <c r="AD22" s="365">
        <f t="shared" ca="1" si="12"/>
        <v>41.665999999999997</v>
      </c>
      <c r="AE22" s="365">
        <f t="shared" ca="1" si="13"/>
        <v>43.750999999999998</v>
      </c>
    </row>
    <row r="23" spans="1:31">
      <c r="A23" s="357" t="s">
        <v>70</v>
      </c>
      <c r="B23" s="407" t="s">
        <v>72</v>
      </c>
      <c r="C23" s="357">
        <v>6</v>
      </c>
      <c r="D23" s="358" t="s">
        <v>71</v>
      </c>
      <c r="E23" s="357" t="s">
        <v>43</v>
      </c>
      <c r="F23" s="357">
        <v>280</v>
      </c>
      <c r="G23" s="360">
        <f t="shared" ca="1" si="0"/>
        <v>30.927</v>
      </c>
      <c r="H23" s="360">
        <f t="shared" ca="1" si="1"/>
        <v>32.475999999999999</v>
      </c>
      <c r="I23" s="360">
        <f t="shared" ca="1" si="2"/>
        <v>34.095999999999997</v>
      </c>
      <c r="J23" s="360">
        <f t="shared" ca="1" si="3"/>
        <v>35.805</v>
      </c>
      <c r="K23" s="360">
        <f t="shared" ca="1" si="4"/>
        <v>37.594000000000001</v>
      </c>
      <c r="L23" s="437"/>
      <c r="M23" s="293" t="s">
        <v>588</v>
      </c>
      <c r="N23" s="289" t="str">
        <f t="shared" si="5"/>
        <v>01290C</v>
      </c>
      <c r="O23" s="361" t="str">
        <f t="shared" si="6"/>
        <v>107</v>
      </c>
      <c r="P23" s="290" t="str">
        <f t="shared" si="7"/>
        <v xml:space="preserve">Bilingual Program Aide </v>
      </c>
      <c r="Q23" s="362" cm="1">
        <f t="array" aca="1" ref="Q23" ca="1">ROUND(IF($M23="Y",VLOOKUP($N23,INDIRECT($N$2),Q$5,0)*INDIRECT($M$3),VLOOKUP($N23,INDIRECT($N$2),Q$5,0)),IF(LEFT($E23,1)="N",3,0))</f>
        <v>30.927</v>
      </c>
      <c r="R23" s="362" cm="1">
        <f t="array" aca="1" ref="R23" ca="1">ROUND(IF($M23="Y",VLOOKUP($N23,INDIRECT($N$2),R$5,0)*INDIRECT($M$3),VLOOKUP($N23,INDIRECT($N$2),R$5,0)),IF(LEFT($E23,1)="N",3,0))</f>
        <v>32.475999999999999</v>
      </c>
      <c r="S23" s="362" cm="1">
        <f t="array" aca="1" ref="S23" ca="1">ROUND(IF($M23="Y",VLOOKUP($N23,INDIRECT($N$2),S$5,0)*INDIRECT($M$3),VLOOKUP($N23,INDIRECT($N$2),S$5,0)),IF(LEFT($E23,1)="N",3,0))</f>
        <v>34.095999999999997</v>
      </c>
      <c r="T23" s="362" cm="1">
        <f t="array" aca="1" ref="T23" ca="1">ROUND(IF($M23="Y",VLOOKUP($N23,INDIRECT($N$2),T$5,0)*INDIRECT($M$3),VLOOKUP($N23,INDIRECT($N$2),T$5,0)),IF(LEFT($E23,1)="N",3,0))</f>
        <v>35.805</v>
      </c>
      <c r="U23" s="362" cm="1">
        <f t="array" aca="1" ref="U23" ca="1">ROUND(IF($M23="Y",VLOOKUP($N23,INDIRECT($N$2),U$5,0)*INDIRECT($M$3),VLOOKUP($N23,INDIRECT($N$2),U$5,0)),IF(LEFT($E23,1)="N",3,0))</f>
        <v>37.594000000000001</v>
      </c>
      <c r="V23" s="419"/>
      <c r="W23" s="363" t="str">
        <f t="shared" si="17"/>
        <v>Y</v>
      </c>
      <c r="X23" s="313" t="str">
        <f t="shared" si="14"/>
        <v>01290C</v>
      </c>
      <c r="Y23" s="364" t="str">
        <f t="shared" si="16"/>
        <v>107</v>
      </c>
      <c r="Z23" s="313" t="str">
        <f t="shared" si="15"/>
        <v xml:space="preserve">Bilingual Program Aide </v>
      </c>
      <c r="AA23" s="365">
        <f t="shared" ca="1" si="9"/>
        <v>30.927</v>
      </c>
      <c r="AB23" s="365">
        <f t="shared" ca="1" si="10"/>
        <v>32.475999999999999</v>
      </c>
      <c r="AC23" s="365">
        <f t="shared" ca="1" si="11"/>
        <v>34.095999999999997</v>
      </c>
      <c r="AD23" s="365">
        <f t="shared" ca="1" si="12"/>
        <v>35.805</v>
      </c>
      <c r="AE23" s="365">
        <f t="shared" ca="1" si="13"/>
        <v>37.594000000000001</v>
      </c>
    </row>
    <row r="24" spans="1:31">
      <c r="A24" s="357" t="s">
        <v>73</v>
      </c>
      <c r="B24" s="407" t="s">
        <v>74</v>
      </c>
      <c r="C24" s="357">
        <v>4</v>
      </c>
      <c r="D24" s="358">
        <v>151</v>
      </c>
      <c r="E24" s="357" t="s">
        <v>43</v>
      </c>
      <c r="F24" s="357">
        <v>218</v>
      </c>
      <c r="G24" s="360">
        <f t="shared" ca="1" si="0"/>
        <v>25.8</v>
      </c>
      <c r="H24" s="360">
        <f t="shared" ca="1" si="1"/>
        <v>27.091999999999999</v>
      </c>
      <c r="I24" s="360">
        <f t="shared" ca="1" si="2"/>
        <v>28.446000000000002</v>
      </c>
      <c r="J24" s="360">
        <f t="shared" ca="1" si="3"/>
        <v>29.867000000000001</v>
      </c>
      <c r="K24" s="360">
        <f t="shared" ca="1" si="4"/>
        <v>31.361000000000001</v>
      </c>
      <c r="L24" s="437"/>
      <c r="M24" s="293" t="s">
        <v>588</v>
      </c>
      <c r="N24" s="289" t="str">
        <f t="shared" si="5"/>
        <v>01447C</v>
      </c>
      <c r="O24" s="361">
        <f t="shared" si="6"/>
        <v>151</v>
      </c>
      <c r="P24" s="290" t="str">
        <f t="shared" si="7"/>
        <v>Building Services Specialist I</v>
      </c>
      <c r="Q24" s="362" cm="1">
        <f t="array" aca="1" ref="Q24" ca="1">ROUND(IF($M24="Y",VLOOKUP($N24,INDIRECT($N$2),Q$5,0)*INDIRECT($M$3),VLOOKUP($N24,INDIRECT($N$2),Q$5,0)),IF(LEFT($E24,1)="N",3,0))</f>
        <v>25.8</v>
      </c>
      <c r="R24" s="362" cm="1">
        <f t="array" aca="1" ref="R24" ca="1">ROUND(IF($M24="Y",VLOOKUP($N24,INDIRECT($N$2),R$5,0)*INDIRECT($M$3),VLOOKUP($N24,INDIRECT($N$2),R$5,0)),IF(LEFT($E24,1)="N",3,0))</f>
        <v>27.091999999999999</v>
      </c>
      <c r="S24" s="362" cm="1">
        <f t="array" aca="1" ref="S24" ca="1">ROUND(IF($M24="Y",VLOOKUP($N24,INDIRECT($N$2),S$5,0)*INDIRECT($M$3),VLOOKUP($N24,INDIRECT($N$2),S$5,0)),IF(LEFT($E24,1)="N",3,0))</f>
        <v>28.446000000000002</v>
      </c>
      <c r="T24" s="362" cm="1">
        <f t="array" aca="1" ref="T24" ca="1">ROUND(IF($M24="Y",VLOOKUP($N24,INDIRECT($N$2),T$5,0)*INDIRECT($M$3),VLOOKUP($N24,INDIRECT($N$2),T$5,0)),IF(LEFT($E24,1)="N",3,0))</f>
        <v>29.867000000000001</v>
      </c>
      <c r="U24" s="362" cm="1">
        <f t="array" aca="1" ref="U24" ca="1">ROUND(IF($M24="Y",VLOOKUP($N24,INDIRECT($N$2),U$5,0)*INDIRECT($M$3),VLOOKUP($N24,INDIRECT($N$2),U$5,0)),IF(LEFT($E24,1)="N",3,0))</f>
        <v>31.361000000000001</v>
      </c>
      <c r="V24" s="419"/>
      <c r="W24" s="363" t="str">
        <f t="shared" si="17"/>
        <v>Y</v>
      </c>
      <c r="X24" s="313" t="str">
        <f t="shared" si="14"/>
        <v>01447C</v>
      </c>
      <c r="Y24" s="364">
        <f t="shared" si="16"/>
        <v>151</v>
      </c>
      <c r="Z24" s="313" t="str">
        <f t="shared" si="15"/>
        <v>Building Services Specialist I</v>
      </c>
      <c r="AA24" s="365">
        <f t="shared" ca="1" si="9"/>
        <v>25.8</v>
      </c>
      <c r="AB24" s="365">
        <f t="shared" ca="1" si="10"/>
        <v>27.091999999999999</v>
      </c>
      <c r="AC24" s="365">
        <f t="shared" ca="1" si="11"/>
        <v>28.446000000000002</v>
      </c>
      <c r="AD24" s="365">
        <f t="shared" ca="1" si="12"/>
        <v>29.867000000000001</v>
      </c>
      <c r="AE24" s="365">
        <f t="shared" ca="1" si="13"/>
        <v>31.361000000000001</v>
      </c>
    </row>
    <row r="25" spans="1:31">
      <c r="A25" s="357" t="s">
        <v>75</v>
      </c>
      <c r="B25" s="407" t="s">
        <v>77</v>
      </c>
      <c r="C25" s="357">
        <v>5</v>
      </c>
      <c r="D25" s="358" t="s">
        <v>76</v>
      </c>
      <c r="E25" s="357" t="s">
        <v>43</v>
      </c>
      <c r="F25" s="357">
        <v>268</v>
      </c>
      <c r="G25" s="360">
        <f t="shared" ca="1" si="0"/>
        <v>29.664000000000001</v>
      </c>
      <c r="H25" s="360">
        <f t="shared" ca="1" si="1"/>
        <v>31.149000000000001</v>
      </c>
      <c r="I25" s="360">
        <f t="shared" ca="1" si="2"/>
        <v>32.704999999999998</v>
      </c>
      <c r="J25" s="360">
        <f t="shared" ca="1" si="3"/>
        <v>34.340000000000003</v>
      </c>
      <c r="K25" s="360">
        <f t="shared" ca="1" si="4"/>
        <v>36.058</v>
      </c>
      <c r="L25" s="437"/>
      <c r="M25" s="293" t="s">
        <v>588</v>
      </c>
      <c r="N25" s="289" t="str">
        <f t="shared" si="5"/>
        <v>01448C</v>
      </c>
      <c r="O25" s="361" t="str">
        <f t="shared" si="6"/>
        <v>060</v>
      </c>
      <c r="P25" s="290" t="str">
        <f t="shared" si="7"/>
        <v>Building Services Specialist II</v>
      </c>
      <c r="Q25" s="362" cm="1">
        <f t="array" aca="1" ref="Q25" ca="1">ROUND(IF($M25="Y",VLOOKUP($N25,INDIRECT($N$2),Q$5,0)*INDIRECT($M$3),VLOOKUP($N25,INDIRECT($N$2),Q$5,0)),IF(LEFT($E25,1)="N",3,0))</f>
        <v>29.664000000000001</v>
      </c>
      <c r="R25" s="362" cm="1">
        <f t="array" aca="1" ref="R25" ca="1">ROUND(IF($M25="Y",VLOOKUP($N25,INDIRECT($N$2),R$5,0)*INDIRECT($M$3),VLOOKUP($N25,INDIRECT($N$2),R$5,0)),IF(LEFT($E25,1)="N",3,0))</f>
        <v>31.149000000000001</v>
      </c>
      <c r="S25" s="362" cm="1">
        <f t="array" aca="1" ref="S25" ca="1">ROUND(IF($M25="Y",VLOOKUP($N25,INDIRECT($N$2),S$5,0)*INDIRECT($M$3),VLOOKUP($N25,INDIRECT($N$2),S$5,0)),IF(LEFT($E25,1)="N",3,0))</f>
        <v>32.704999999999998</v>
      </c>
      <c r="T25" s="362" cm="1">
        <f t="array" aca="1" ref="T25" ca="1">ROUND(IF($M25="Y",VLOOKUP($N25,INDIRECT($N$2),T$5,0)*INDIRECT($M$3),VLOOKUP($N25,INDIRECT($N$2),T$5,0)),IF(LEFT($E25,1)="N",3,0))</f>
        <v>34.340000000000003</v>
      </c>
      <c r="U25" s="362" cm="1">
        <f t="array" aca="1" ref="U25" ca="1">ROUND(IF($M25="Y",VLOOKUP($N25,INDIRECT($N$2),U$5,0)*INDIRECT($M$3),VLOOKUP($N25,INDIRECT($N$2),U$5,0)),IF(LEFT($E25,1)="N",3,0))</f>
        <v>36.058</v>
      </c>
      <c r="V25" s="419"/>
      <c r="W25" s="363" t="str">
        <f t="shared" si="17"/>
        <v>Y</v>
      </c>
      <c r="X25" s="313" t="str">
        <f t="shared" si="14"/>
        <v>01448C</v>
      </c>
      <c r="Y25" s="364" t="str">
        <f t="shared" si="16"/>
        <v>060</v>
      </c>
      <c r="Z25" s="313" t="str">
        <f t="shared" si="15"/>
        <v>Building Services Specialist II</v>
      </c>
      <c r="AA25" s="365">
        <f t="shared" ca="1" si="9"/>
        <v>29.664000000000001</v>
      </c>
      <c r="AB25" s="365">
        <f t="shared" ca="1" si="10"/>
        <v>31.149000000000001</v>
      </c>
      <c r="AC25" s="365">
        <f t="shared" ca="1" si="11"/>
        <v>32.704999999999998</v>
      </c>
      <c r="AD25" s="365">
        <f t="shared" ca="1" si="12"/>
        <v>34.340000000000003</v>
      </c>
      <c r="AE25" s="365">
        <f t="shared" ca="1" si="13"/>
        <v>36.058</v>
      </c>
    </row>
    <row r="26" spans="1:31">
      <c r="A26" s="368" t="s">
        <v>19</v>
      </c>
      <c r="B26" s="408" t="s">
        <v>22</v>
      </c>
      <c r="C26" s="368">
        <v>9</v>
      </c>
      <c r="D26" s="358" t="s">
        <v>577</v>
      </c>
      <c r="E26" s="368" t="s">
        <v>21</v>
      </c>
      <c r="F26" s="368">
        <v>435</v>
      </c>
      <c r="G26" s="360">
        <f t="shared" ca="1" si="0"/>
        <v>91725</v>
      </c>
      <c r="H26" s="360">
        <f t="shared" ca="1" si="1"/>
        <v>96312</v>
      </c>
      <c r="I26" s="360">
        <f t="shared" ca="1" si="2"/>
        <v>101127</v>
      </c>
      <c r="J26" s="360">
        <f t="shared" ca="1" si="3"/>
        <v>106187</v>
      </c>
      <c r="K26" s="360">
        <f t="shared" ca="1" si="4"/>
        <v>111493</v>
      </c>
      <c r="L26" s="437"/>
      <c r="M26" s="293" t="s">
        <v>588</v>
      </c>
      <c r="N26" s="289" t="str">
        <f t="shared" si="5"/>
        <v>01458C</v>
      </c>
      <c r="O26" s="361" t="str">
        <f t="shared" si="6"/>
        <v>129</v>
      </c>
      <c r="P26" s="290" t="str">
        <f t="shared" si="7"/>
        <v xml:space="preserve">Buyer </v>
      </c>
      <c r="Q26" s="362" cm="1">
        <f t="array" aca="1" ref="Q26" ca="1">ROUND(IF($M26="Y",VLOOKUP($N26,INDIRECT($N$2),Q$5,0)*INDIRECT($M$3),VLOOKUP($N26,INDIRECT($N$2),Q$5,0)),IF(LEFT($E26,1)="N",3,0))</f>
        <v>91725</v>
      </c>
      <c r="R26" s="362" cm="1">
        <f t="array" aca="1" ref="R26" ca="1">ROUND(IF($M26="Y",VLOOKUP($N26,INDIRECT($N$2),R$5,0)*INDIRECT($M$3),VLOOKUP($N26,INDIRECT($N$2),R$5,0)),IF(LEFT($E26,1)="N",3,0))</f>
        <v>96312</v>
      </c>
      <c r="S26" s="362" cm="1">
        <f t="array" aca="1" ref="S26" ca="1">ROUND(IF($M26="Y",VLOOKUP($N26,INDIRECT($N$2),S$5,0)*INDIRECT($M$3),VLOOKUP($N26,INDIRECT($N$2),S$5,0)),IF(LEFT($E26,1)="N",3,0))</f>
        <v>101127</v>
      </c>
      <c r="T26" s="362" cm="1">
        <f t="array" aca="1" ref="T26" ca="1">ROUND(IF($M26="Y",VLOOKUP($N26,INDIRECT($N$2),T$5,0)*INDIRECT($M$3),VLOOKUP($N26,INDIRECT($N$2),T$5,0)),IF(LEFT($E26,1)="N",3,0))</f>
        <v>106187</v>
      </c>
      <c r="U26" s="362" cm="1">
        <f t="array" aca="1" ref="U26" ca="1">ROUND(IF($M26="Y",VLOOKUP($N26,INDIRECT($N$2),U$5,0)*INDIRECT($M$3),VLOOKUP($N26,INDIRECT($N$2),U$5,0)),IF(LEFT($E26,1)="N",3,0))</f>
        <v>111493</v>
      </c>
      <c r="V26" s="419"/>
      <c r="W26" s="363" t="str">
        <f t="shared" si="17"/>
        <v>Y</v>
      </c>
      <c r="X26" s="313" t="str">
        <f t="shared" si="14"/>
        <v>01458C</v>
      </c>
      <c r="Y26" s="364" t="str">
        <f t="shared" si="16"/>
        <v>129</v>
      </c>
      <c r="Z26" s="313" t="str">
        <f t="shared" si="15"/>
        <v xml:space="preserve">Buyer </v>
      </c>
      <c r="AA26" s="365">
        <f t="shared" ca="1" si="9"/>
        <v>44.098999999999997</v>
      </c>
      <c r="AB26" s="365">
        <f t="shared" ca="1" si="10"/>
        <v>46.303999999999995</v>
      </c>
      <c r="AC26" s="365">
        <f t="shared" ca="1" si="11"/>
        <v>48.619</v>
      </c>
      <c r="AD26" s="365">
        <f t="shared" ca="1" si="12"/>
        <v>51.052</v>
      </c>
      <c r="AE26" s="365">
        <f t="shared" ca="1" si="13"/>
        <v>53.602999999999994</v>
      </c>
    </row>
    <row r="27" spans="1:31">
      <c r="A27" s="368" t="s">
        <v>715</v>
      </c>
      <c r="B27" s="408" t="s">
        <v>25</v>
      </c>
      <c r="C27" s="368">
        <v>8</v>
      </c>
      <c r="D27" s="358" t="s">
        <v>24</v>
      </c>
      <c r="E27" s="368" t="s">
        <v>43</v>
      </c>
      <c r="F27" s="368">
        <v>383</v>
      </c>
      <c r="G27" s="360">
        <f t="shared" ca="1" si="0"/>
        <v>40.238</v>
      </c>
      <c r="H27" s="360">
        <f t="shared" ca="1" si="1"/>
        <v>42.25</v>
      </c>
      <c r="I27" s="360">
        <f t="shared" ca="1" si="2"/>
        <v>44.362000000000002</v>
      </c>
      <c r="J27" s="360">
        <f t="shared" ca="1" si="3"/>
        <v>46.579000000000001</v>
      </c>
      <c r="K27" s="360">
        <f t="shared" ca="1" si="4"/>
        <v>48.906999999999996</v>
      </c>
      <c r="L27" s="437"/>
      <c r="M27" s="293" t="s">
        <v>588</v>
      </c>
      <c r="N27" s="289" t="str">
        <f t="shared" si="5"/>
        <v>53072C</v>
      </c>
      <c r="O27" s="361" t="str">
        <f t="shared" si="6"/>
        <v>097</v>
      </c>
      <c r="P27" s="290" t="str">
        <f t="shared" si="7"/>
        <v xml:space="preserve">Case Investigator </v>
      </c>
      <c r="Q27" s="362" cm="1">
        <f t="array" aca="1" ref="Q27" ca="1">ROUND(IF($M27="Y",VLOOKUP($N27,INDIRECT($N$2),Q$5,0)*INDIRECT($M$3),VLOOKUP($N27,INDIRECT($N$2),Q$5,0)),IF(LEFT($E27,1)="N",3,0))</f>
        <v>40.238</v>
      </c>
      <c r="R27" s="362" cm="1">
        <f t="array" aca="1" ref="R27" ca="1">ROUND(IF($M27="Y",VLOOKUP($N27,INDIRECT($N$2),R$5,0)*INDIRECT($M$3),VLOOKUP($N27,INDIRECT($N$2),R$5,0)),IF(LEFT($E27,1)="N",3,0))</f>
        <v>42.25</v>
      </c>
      <c r="S27" s="362" cm="1">
        <f t="array" aca="1" ref="S27" ca="1">ROUND(IF($M27="Y",VLOOKUP($N27,INDIRECT($N$2),S$5,0)*INDIRECT($M$3),VLOOKUP($N27,INDIRECT($N$2),S$5,0)),IF(LEFT($E27,1)="N",3,0))</f>
        <v>44.362000000000002</v>
      </c>
      <c r="T27" s="362" cm="1">
        <f t="array" aca="1" ref="T27" ca="1">ROUND(IF($M27="Y",VLOOKUP($N27,INDIRECT($N$2),T$5,0)*INDIRECT($M$3),VLOOKUP($N27,INDIRECT($N$2),T$5,0)),IF(LEFT($E27,1)="N",3,0))</f>
        <v>46.579000000000001</v>
      </c>
      <c r="U27" s="362" cm="1">
        <f t="array" aca="1" ref="U27" ca="1">ROUND(IF($M27="Y",VLOOKUP($N27,INDIRECT($N$2),U$5,0)*INDIRECT($M$3),VLOOKUP($N27,INDIRECT($N$2),U$5,0)),IF(LEFT($E27,1)="N",3,0))</f>
        <v>48.906999999999996</v>
      </c>
      <c r="V27" s="419"/>
      <c r="W27" s="363" t="str">
        <f t="shared" si="17"/>
        <v>Y</v>
      </c>
      <c r="X27" s="313" t="str">
        <f t="shared" si="14"/>
        <v>53072C</v>
      </c>
      <c r="Y27" s="364" t="str">
        <f t="shared" si="16"/>
        <v>097</v>
      </c>
      <c r="Z27" s="313" t="str">
        <f t="shared" si="15"/>
        <v xml:space="preserve">Case Investigator </v>
      </c>
      <c r="AA27" s="365">
        <f t="shared" ca="1" si="9"/>
        <v>40.238</v>
      </c>
      <c r="AB27" s="365">
        <f t="shared" ca="1" si="10"/>
        <v>42.25</v>
      </c>
      <c r="AC27" s="365">
        <f t="shared" ca="1" si="11"/>
        <v>44.362000000000002</v>
      </c>
      <c r="AD27" s="365">
        <f t="shared" ca="1" si="12"/>
        <v>46.579000000000001</v>
      </c>
      <c r="AE27" s="365">
        <f t="shared" ca="1" si="13"/>
        <v>48.906999999999996</v>
      </c>
    </row>
    <row r="28" spans="1:31">
      <c r="A28" s="368" t="s">
        <v>833</v>
      </c>
      <c r="B28" s="408" t="s">
        <v>832</v>
      </c>
      <c r="C28" s="368">
        <v>8</v>
      </c>
      <c r="D28" s="358" t="s">
        <v>24</v>
      </c>
      <c r="E28" s="368" t="s">
        <v>43</v>
      </c>
      <c r="F28" s="368">
        <v>383</v>
      </c>
      <c r="G28" s="360">
        <f t="shared" ref="G28" ca="1" si="18">Q28</f>
        <v>40.238</v>
      </c>
      <c r="H28" s="360">
        <f t="shared" ref="H28" ca="1" si="19">R28</f>
        <v>42.25</v>
      </c>
      <c r="I28" s="360">
        <f t="shared" ref="I28" ca="1" si="20">S28</f>
        <v>44.362000000000002</v>
      </c>
      <c r="J28" s="360">
        <f t="shared" ref="J28" ca="1" si="21">T28</f>
        <v>46.579000000000001</v>
      </c>
      <c r="K28" s="360">
        <f t="shared" ref="K28" ca="1" si="22">U28</f>
        <v>48.906999999999996</v>
      </c>
      <c r="L28" s="437"/>
      <c r="M28" s="293" t="s">
        <v>588</v>
      </c>
      <c r="N28" s="289" t="str">
        <f t="shared" ref="N28" si="23">A28</f>
        <v>53121C</v>
      </c>
      <c r="O28" s="361" t="str">
        <f t="shared" ref="O28" si="24">D28</f>
        <v>097</v>
      </c>
      <c r="P28" s="290" t="str">
        <f t="shared" ref="P28" si="25">B28</f>
        <v>Case Investigator I - Civil Rights</v>
      </c>
      <c r="Q28" s="362" cm="1">
        <f t="array" aca="1" ref="Q28" ca="1">ROUND(IF($M28="Y",VLOOKUP($N28,INDIRECT($N$2),Q$5,0)*INDIRECT($M$3),VLOOKUP($N28,INDIRECT($N$2),Q$5,0)),IF(LEFT($E28,1)="N",3,0))</f>
        <v>40.238</v>
      </c>
      <c r="R28" s="362" cm="1">
        <f t="array" aca="1" ref="R28" ca="1">ROUND(IF($M28="Y",VLOOKUP($N28,INDIRECT($N$2),R$5,0)*INDIRECT($M$3),VLOOKUP($N28,INDIRECT($N$2),R$5,0)),IF(LEFT($E28,1)="N",3,0))</f>
        <v>42.25</v>
      </c>
      <c r="S28" s="362" cm="1">
        <f t="array" aca="1" ref="S28" ca="1">ROUND(IF($M28="Y",VLOOKUP($N28,INDIRECT($N$2),S$5,0)*INDIRECT($M$3),VLOOKUP($N28,INDIRECT($N$2),S$5,0)),IF(LEFT($E28,1)="N",3,0))</f>
        <v>44.362000000000002</v>
      </c>
      <c r="T28" s="362" cm="1">
        <f t="array" aca="1" ref="T28" ca="1">ROUND(IF($M28="Y",VLOOKUP($N28,INDIRECT($N$2),T$5,0)*INDIRECT($M$3),VLOOKUP($N28,INDIRECT($N$2),T$5,0)),IF(LEFT($E28,1)="N",3,0))</f>
        <v>46.579000000000001</v>
      </c>
      <c r="U28" s="362" cm="1">
        <f t="array" aca="1" ref="U28" ca="1">ROUND(IF($M28="Y",VLOOKUP($N28,INDIRECT($N$2),U$5,0)*INDIRECT($M$3),VLOOKUP($N28,INDIRECT($N$2),U$5,0)),IF(LEFT($E28,1)="N",3,0))</f>
        <v>48.906999999999996</v>
      </c>
      <c r="V28" s="419"/>
      <c r="W28" s="363" t="str">
        <f t="shared" ref="W28" si="26">M28</f>
        <v>Y</v>
      </c>
      <c r="X28" s="313" t="str">
        <f t="shared" ref="X28" si="27">N28</f>
        <v>53121C</v>
      </c>
      <c r="Y28" s="364" t="str">
        <f t="shared" ref="Y28" si="28">O28</f>
        <v>097</v>
      </c>
      <c r="Z28" s="313" t="str">
        <f t="shared" ref="Z28" si="29">P28</f>
        <v>Case Investigator I - Civil Rights</v>
      </c>
      <c r="AA28" s="365">
        <f t="shared" ref="AA28" ca="1" si="30">IF(LEFT($E28,1)="N",Q28,ROUNDUP(Q28/2080,3))</f>
        <v>40.238</v>
      </c>
      <c r="AB28" s="365">
        <f t="shared" ref="AB28" ca="1" si="31">IF(LEFT($E28,1)="N",R28,ROUNDUP(R28/2080,3))</f>
        <v>42.25</v>
      </c>
      <c r="AC28" s="365">
        <f t="shared" ref="AC28" ca="1" si="32">IF(LEFT($E28,1)="N",S28,ROUNDUP(S28/2080,3))</f>
        <v>44.362000000000002</v>
      </c>
      <c r="AD28" s="365">
        <f t="shared" ref="AD28" ca="1" si="33">IF(LEFT($E28,1)="N",T28,ROUNDUP(T28/2080,3))</f>
        <v>46.579000000000001</v>
      </c>
      <c r="AE28" s="365">
        <f t="shared" ref="AE28" ca="1" si="34">IF(LEFT($E28,1)="N",U28,ROUNDUP(U28/2080,3))</f>
        <v>48.906999999999996</v>
      </c>
    </row>
    <row r="29" spans="1:31">
      <c r="A29" s="368" t="s">
        <v>729</v>
      </c>
      <c r="B29" s="408" t="s">
        <v>731</v>
      </c>
      <c r="C29" s="368">
        <v>9</v>
      </c>
      <c r="D29" s="358" t="s">
        <v>730</v>
      </c>
      <c r="E29" s="368" t="s">
        <v>43</v>
      </c>
      <c r="F29" s="368">
        <v>425</v>
      </c>
      <c r="G29" s="360">
        <f t="shared" ca="1" si="0"/>
        <v>43.661999999999999</v>
      </c>
      <c r="H29" s="360">
        <f t="shared" ca="1" si="1"/>
        <v>45.845999999999997</v>
      </c>
      <c r="I29" s="360">
        <f t="shared" ca="1" si="2"/>
        <v>48.137999999999998</v>
      </c>
      <c r="J29" s="360">
        <f t="shared" ca="1" si="3"/>
        <v>50.545000000000002</v>
      </c>
      <c r="K29" s="360">
        <f t="shared" ca="1" si="4"/>
        <v>53.073999999999998</v>
      </c>
      <c r="L29" s="437"/>
      <c r="M29" s="293" t="s">
        <v>588</v>
      </c>
      <c r="N29" s="289" t="str">
        <f t="shared" si="5"/>
        <v>53095C</v>
      </c>
      <c r="O29" s="361" t="str">
        <f t="shared" si="6"/>
        <v>170</v>
      </c>
      <c r="P29" s="290" t="str">
        <f t="shared" si="7"/>
        <v>Case Investigator II - Civil Rights</v>
      </c>
      <c r="Q29" s="362" cm="1">
        <f t="array" aca="1" ref="Q29" ca="1">ROUND(IF($M29="Y",VLOOKUP($N29,INDIRECT($N$2),Q$5,0)*INDIRECT($M$3),VLOOKUP($N29,INDIRECT($N$2),Q$5,0)),IF(LEFT($E29,1)="N",3,0))</f>
        <v>43.661999999999999</v>
      </c>
      <c r="R29" s="362" cm="1">
        <f t="array" aca="1" ref="R29" ca="1">ROUND(IF($M29="Y",VLOOKUP($N29,INDIRECT($N$2),R$5,0)*INDIRECT($M$3),VLOOKUP($N29,INDIRECT($N$2),R$5,0)),IF(LEFT($E29,1)="N",3,0))</f>
        <v>45.845999999999997</v>
      </c>
      <c r="S29" s="362" cm="1">
        <f t="array" aca="1" ref="S29" ca="1">ROUND(IF($M29="Y",VLOOKUP($N29,INDIRECT($N$2),S$5,0)*INDIRECT($M$3),VLOOKUP($N29,INDIRECT($N$2),S$5,0)),IF(LEFT($E29,1)="N",3,0))</f>
        <v>48.137999999999998</v>
      </c>
      <c r="T29" s="362" cm="1">
        <f t="array" aca="1" ref="T29" ca="1">ROUND(IF($M29="Y",VLOOKUP($N29,INDIRECT($N$2),T$5,0)*INDIRECT($M$3),VLOOKUP($N29,INDIRECT($N$2),T$5,0)),IF(LEFT($E29,1)="N",3,0))</f>
        <v>50.545000000000002</v>
      </c>
      <c r="U29" s="362" cm="1">
        <f t="array" aca="1" ref="U29" ca="1">ROUND(IF($M29="Y",VLOOKUP($N29,INDIRECT($N$2),U$5,0)*INDIRECT($M$3),VLOOKUP($N29,INDIRECT($N$2),U$5,0)),IF(LEFT($E29,1)="N",3,0))</f>
        <v>53.073999999999998</v>
      </c>
      <c r="V29" s="419"/>
      <c r="W29" s="363" t="str">
        <f t="shared" si="17"/>
        <v>Y</v>
      </c>
      <c r="X29" s="313" t="str">
        <f t="shared" si="14"/>
        <v>53095C</v>
      </c>
      <c r="Y29" s="364" t="str">
        <f t="shared" si="16"/>
        <v>170</v>
      </c>
      <c r="Z29" s="313" t="str">
        <f t="shared" si="15"/>
        <v>Case Investigator II - Civil Rights</v>
      </c>
      <c r="AA29" s="365">
        <f t="shared" ca="1" si="9"/>
        <v>43.661999999999999</v>
      </c>
      <c r="AB29" s="365">
        <f t="shared" ca="1" si="10"/>
        <v>45.845999999999997</v>
      </c>
      <c r="AC29" s="365">
        <f t="shared" ca="1" si="11"/>
        <v>48.137999999999998</v>
      </c>
      <c r="AD29" s="365">
        <f t="shared" ca="1" si="12"/>
        <v>50.545000000000002</v>
      </c>
      <c r="AE29" s="365">
        <f t="shared" ca="1" si="13"/>
        <v>53.073999999999998</v>
      </c>
    </row>
    <row r="30" spans="1:31">
      <c r="A30" s="368" t="s">
        <v>817</v>
      </c>
      <c r="B30" s="408" t="s">
        <v>818</v>
      </c>
      <c r="C30" s="368">
        <v>8</v>
      </c>
      <c r="D30" s="358" t="s">
        <v>747</v>
      </c>
      <c r="E30" s="368" t="s">
        <v>43</v>
      </c>
      <c r="F30" s="368">
        <v>393</v>
      </c>
      <c r="G30" s="360">
        <f t="shared" ca="1" si="0"/>
        <v>41.055999999999997</v>
      </c>
      <c r="H30" s="360">
        <f t="shared" ca="1" si="1"/>
        <v>43.11</v>
      </c>
      <c r="I30" s="360">
        <f t="shared" ca="1" si="2"/>
        <v>45.265000000000001</v>
      </c>
      <c r="J30" s="360">
        <f t="shared" ca="1" si="3"/>
        <v>47.530999999999999</v>
      </c>
      <c r="K30" s="360">
        <f t="shared" ca="1" si="4"/>
        <v>49.906999999999996</v>
      </c>
      <c r="L30" s="437"/>
      <c r="M30" s="293" t="s">
        <v>588</v>
      </c>
      <c r="N30" s="289" t="str">
        <f t="shared" si="5"/>
        <v>59515C</v>
      </c>
      <c r="O30" s="361" t="str">
        <f t="shared" si="6"/>
        <v>208</v>
      </c>
      <c r="P30" s="290" t="str">
        <f t="shared" si="7"/>
        <v>Civilian Training Instructor</v>
      </c>
      <c r="Q30" s="362" cm="1">
        <f t="array" aca="1" ref="Q30" ca="1">ROUND(IF($M30="Y",VLOOKUP($N30,INDIRECT($N$2),Q$5,0)*INDIRECT($M$3),VLOOKUP($N30,INDIRECT($N$2),Q$5,0)),IF(LEFT($E30,1)="N",3,0))</f>
        <v>41.055999999999997</v>
      </c>
      <c r="R30" s="362" cm="1">
        <f t="array" aca="1" ref="R30" ca="1">ROUND(IF($M30="Y",VLOOKUP($N30,INDIRECT($N$2),R$5,0)*INDIRECT($M$3),VLOOKUP($N30,INDIRECT($N$2),R$5,0)),IF(LEFT($E30,1)="N",3,0))</f>
        <v>43.11</v>
      </c>
      <c r="S30" s="362" cm="1">
        <f t="array" aca="1" ref="S30" ca="1">ROUND(IF($M30="Y",VLOOKUP($N30,INDIRECT($N$2),S$5,0)*INDIRECT($M$3),VLOOKUP($N30,INDIRECT($N$2),S$5,0)),IF(LEFT($E30,1)="N",3,0))</f>
        <v>45.265000000000001</v>
      </c>
      <c r="T30" s="362" cm="1">
        <f t="array" aca="1" ref="T30" ca="1">ROUND(IF($M30="Y",VLOOKUP($N30,INDIRECT($N$2),T$5,0)*INDIRECT($M$3),VLOOKUP($N30,INDIRECT($N$2),T$5,0)),IF(LEFT($E30,1)="N",3,0))</f>
        <v>47.530999999999999</v>
      </c>
      <c r="U30" s="362" cm="1">
        <f t="array" aca="1" ref="U30" ca="1">ROUND(IF($M30="Y",VLOOKUP($N30,INDIRECT($N$2),U$5,0)*INDIRECT($M$3),VLOOKUP($N30,INDIRECT($N$2),U$5,0)),IF(LEFT($E30,1)="N",3,0))</f>
        <v>49.906999999999996</v>
      </c>
      <c r="V30" s="398"/>
      <c r="W30" s="363" t="str">
        <f t="shared" si="17"/>
        <v>Y</v>
      </c>
      <c r="X30" s="313" t="str">
        <f t="shared" si="14"/>
        <v>59515C</v>
      </c>
      <c r="Y30" s="364" t="str">
        <f t="shared" si="16"/>
        <v>208</v>
      </c>
      <c r="Z30" s="313" t="str">
        <f t="shared" si="15"/>
        <v>Civilian Training Instructor</v>
      </c>
      <c r="AA30" s="365">
        <f t="shared" ca="1" si="9"/>
        <v>41.055999999999997</v>
      </c>
      <c r="AB30" s="365">
        <f t="shared" ca="1" si="10"/>
        <v>43.11</v>
      </c>
      <c r="AC30" s="365">
        <f t="shared" ca="1" si="11"/>
        <v>45.265000000000001</v>
      </c>
      <c r="AD30" s="365">
        <f t="shared" ca="1" si="12"/>
        <v>47.530999999999999</v>
      </c>
      <c r="AE30" s="365">
        <f t="shared" ca="1" si="13"/>
        <v>49.906999999999996</v>
      </c>
    </row>
    <row r="31" spans="1:31">
      <c r="A31" s="357" t="s">
        <v>81</v>
      </c>
      <c r="B31" s="407" t="s">
        <v>83</v>
      </c>
      <c r="C31" s="357">
        <v>6</v>
      </c>
      <c r="D31" s="358" t="s">
        <v>82</v>
      </c>
      <c r="E31" s="357" t="s">
        <v>43</v>
      </c>
      <c r="F31" s="357">
        <v>273</v>
      </c>
      <c r="G31" s="360">
        <f t="shared" ca="1" si="0"/>
        <v>30.927</v>
      </c>
      <c r="H31" s="360">
        <f t="shared" ca="1" si="1"/>
        <v>32.475999999999999</v>
      </c>
      <c r="I31" s="360">
        <f t="shared" ca="1" si="2"/>
        <v>34.095999999999997</v>
      </c>
      <c r="J31" s="360">
        <f t="shared" ca="1" si="3"/>
        <v>35.805</v>
      </c>
      <c r="K31" s="360">
        <f t="shared" ca="1" si="4"/>
        <v>37.594000000000001</v>
      </c>
      <c r="L31" s="437"/>
      <c r="M31" s="293" t="s">
        <v>588</v>
      </c>
      <c r="N31" s="289" t="str">
        <f t="shared" si="5"/>
        <v>11020C</v>
      </c>
      <c r="O31" s="361" t="str">
        <f t="shared" si="6"/>
        <v>063</v>
      </c>
      <c r="P31" s="290" t="str">
        <f t="shared" si="7"/>
        <v xml:space="preserve">Claims Specialist </v>
      </c>
      <c r="Q31" s="362" cm="1">
        <f t="array" aca="1" ref="Q31" ca="1">ROUND(IF($M31="Y",VLOOKUP($N31,INDIRECT($N$2),Q$5,0)*INDIRECT($M$3),VLOOKUP($N31,INDIRECT($N$2),Q$5,0)),IF(LEFT($E31,1)="N",3,0))</f>
        <v>30.927</v>
      </c>
      <c r="R31" s="362" cm="1">
        <f t="array" aca="1" ref="R31" ca="1">ROUND(IF($M31="Y",VLOOKUP($N31,INDIRECT($N$2),R$5,0)*INDIRECT($M$3),VLOOKUP($N31,INDIRECT($N$2),R$5,0)),IF(LEFT($E31,1)="N",3,0))</f>
        <v>32.475999999999999</v>
      </c>
      <c r="S31" s="362" cm="1">
        <f t="array" aca="1" ref="S31" ca="1">ROUND(IF($M31="Y",VLOOKUP($N31,INDIRECT($N$2),S$5,0)*INDIRECT($M$3),VLOOKUP($N31,INDIRECT($N$2),S$5,0)),IF(LEFT($E31,1)="N",3,0))</f>
        <v>34.095999999999997</v>
      </c>
      <c r="T31" s="362" cm="1">
        <f t="array" aca="1" ref="T31" ca="1">ROUND(IF($M31="Y",VLOOKUP($N31,INDIRECT($N$2),T$5,0)*INDIRECT($M$3),VLOOKUP($N31,INDIRECT($N$2),T$5,0)),IF(LEFT($E31,1)="N",3,0))</f>
        <v>35.805</v>
      </c>
      <c r="U31" s="362" cm="1">
        <f t="array" aca="1" ref="U31" ca="1">ROUND(IF($M31="Y",VLOOKUP($N31,INDIRECT($N$2),U$5,0)*INDIRECT($M$3),VLOOKUP($N31,INDIRECT($N$2),U$5,0)),IF(LEFT($E31,1)="N",3,0))</f>
        <v>37.594000000000001</v>
      </c>
      <c r="V31" s="419"/>
      <c r="W31" s="363" t="str">
        <f t="shared" si="17"/>
        <v>Y</v>
      </c>
      <c r="X31" s="313" t="str">
        <f t="shared" si="14"/>
        <v>11020C</v>
      </c>
      <c r="Y31" s="364" t="str">
        <f t="shared" si="16"/>
        <v>063</v>
      </c>
      <c r="Z31" s="313" t="str">
        <f t="shared" si="15"/>
        <v xml:space="preserve">Claims Specialist </v>
      </c>
      <c r="AA31" s="365">
        <f t="shared" ca="1" si="9"/>
        <v>30.927</v>
      </c>
      <c r="AB31" s="365">
        <f t="shared" ca="1" si="10"/>
        <v>32.475999999999999</v>
      </c>
      <c r="AC31" s="365">
        <f t="shared" ca="1" si="11"/>
        <v>34.095999999999997</v>
      </c>
      <c r="AD31" s="365">
        <f t="shared" ca="1" si="12"/>
        <v>35.805</v>
      </c>
      <c r="AE31" s="365">
        <f t="shared" ca="1" si="13"/>
        <v>37.594000000000001</v>
      </c>
    </row>
    <row r="32" spans="1:31">
      <c r="A32" s="357" t="s">
        <v>84</v>
      </c>
      <c r="B32" s="407" t="s">
        <v>85</v>
      </c>
      <c r="C32" s="357">
        <v>6</v>
      </c>
      <c r="D32" s="358" t="s">
        <v>113</v>
      </c>
      <c r="E32" s="357" t="s">
        <v>43</v>
      </c>
      <c r="F32" s="357">
        <v>311</v>
      </c>
      <c r="G32" s="360">
        <f t="shared" ca="1" si="0"/>
        <v>33.459000000000003</v>
      </c>
      <c r="H32" s="360">
        <f t="shared" ca="1" si="1"/>
        <v>35.133000000000003</v>
      </c>
      <c r="I32" s="360">
        <f t="shared" ca="1" si="2"/>
        <v>36.89</v>
      </c>
      <c r="J32" s="360">
        <f t="shared" ca="1" si="3"/>
        <v>38.734999999999999</v>
      </c>
      <c r="K32" s="360">
        <f t="shared" ca="1" si="4"/>
        <v>40.670999999999999</v>
      </c>
      <c r="L32" s="437"/>
      <c r="M32" s="293" t="s">
        <v>588</v>
      </c>
      <c r="N32" s="289" t="str">
        <f t="shared" si="5"/>
        <v>02236C</v>
      </c>
      <c r="O32" s="361" t="s">
        <v>113</v>
      </c>
      <c r="P32" s="290" t="str">
        <f t="shared" si="7"/>
        <v>Code Compliance Specialist - Traffic</v>
      </c>
      <c r="Q32" s="362" cm="1">
        <f t="array" aca="1" ref="Q32" ca="1">ROUND(IF($M32="Y",VLOOKUP($N32,INDIRECT($N$2),Q$5,0)*INDIRECT($M$3),VLOOKUP($N32,INDIRECT($N$2),Q$5,0)),IF(LEFT($E32,1)="N",3,0))</f>
        <v>33.459000000000003</v>
      </c>
      <c r="R32" s="362" cm="1">
        <f t="array" aca="1" ref="R32" ca="1">ROUND(IF($M32="Y",VLOOKUP($N32,INDIRECT($N$2),R$5,0)*INDIRECT($M$3),VLOOKUP($N32,INDIRECT($N$2),R$5,0)),IF(LEFT($E32,1)="N",3,0))</f>
        <v>35.133000000000003</v>
      </c>
      <c r="S32" s="362" cm="1">
        <f t="array" aca="1" ref="S32" ca="1">ROUND(IF($M32="Y",VLOOKUP($N32,INDIRECT($N$2),S$5,0)*INDIRECT($M$3),VLOOKUP($N32,INDIRECT($N$2),S$5,0)),IF(LEFT($E32,1)="N",3,0))</f>
        <v>36.89</v>
      </c>
      <c r="T32" s="362" cm="1">
        <f t="array" aca="1" ref="T32" ca="1">ROUND(IF($M32="Y",VLOOKUP($N32,INDIRECT($N$2),T$5,0)*INDIRECT($M$3),VLOOKUP($N32,INDIRECT($N$2),T$5,0)),IF(LEFT($E32,1)="N",3,0))</f>
        <v>38.734999999999999</v>
      </c>
      <c r="U32" s="362" cm="1">
        <f t="array" aca="1" ref="U32" ca="1">ROUND(IF($M32="Y",VLOOKUP($N32,INDIRECT($N$2),U$5,0)*INDIRECT($M$3),VLOOKUP($N32,INDIRECT($N$2),U$5,0)),IF(LEFT($E32,1)="N",3,0))</f>
        <v>40.670999999999999</v>
      </c>
      <c r="V32" s="419"/>
      <c r="W32" s="363" t="str">
        <f t="shared" si="17"/>
        <v>Y</v>
      </c>
      <c r="X32" s="313" t="str">
        <f t="shared" si="14"/>
        <v>02236C</v>
      </c>
      <c r="Y32" s="364" t="str">
        <f t="shared" si="16"/>
        <v>140</v>
      </c>
      <c r="Z32" s="313" t="str">
        <f t="shared" si="15"/>
        <v>Code Compliance Specialist - Traffic</v>
      </c>
      <c r="AA32" s="365">
        <f t="shared" ca="1" si="9"/>
        <v>33.459000000000003</v>
      </c>
      <c r="AB32" s="365">
        <f t="shared" ca="1" si="10"/>
        <v>35.133000000000003</v>
      </c>
      <c r="AC32" s="365">
        <f t="shared" ca="1" si="11"/>
        <v>36.89</v>
      </c>
      <c r="AD32" s="365">
        <f t="shared" ca="1" si="12"/>
        <v>38.734999999999999</v>
      </c>
      <c r="AE32" s="365">
        <f t="shared" ca="1" si="13"/>
        <v>40.670999999999999</v>
      </c>
    </row>
    <row r="33" spans="1:31">
      <c r="A33" s="357" t="s">
        <v>86</v>
      </c>
      <c r="B33" s="407" t="s">
        <v>88</v>
      </c>
      <c r="C33" s="357">
        <v>6</v>
      </c>
      <c r="D33" s="358" t="s">
        <v>87</v>
      </c>
      <c r="E33" s="357" t="s">
        <v>43</v>
      </c>
      <c r="F33" s="357">
        <v>308</v>
      </c>
      <c r="G33" s="360">
        <f t="shared" ca="1" si="0"/>
        <v>33.459000000000003</v>
      </c>
      <c r="H33" s="360">
        <f t="shared" ca="1" si="1"/>
        <v>35.133000000000003</v>
      </c>
      <c r="I33" s="360">
        <f t="shared" ca="1" si="2"/>
        <v>36.89</v>
      </c>
      <c r="J33" s="360">
        <f t="shared" ca="1" si="3"/>
        <v>38.734999999999999</v>
      </c>
      <c r="K33" s="360">
        <f t="shared" ca="1" si="4"/>
        <v>40.670999999999999</v>
      </c>
      <c r="L33" s="437"/>
      <c r="M33" s="293" t="s">
        <v>588</v>
      </c>
      <c r="N33" s="289" t="str">
        <f t="shared" si="5"/>
        <v>02260C</v>
      </c>
      <c r="O33" s="361" t="str">
        <f t="shared" ref="O33:O64" si="35">D33</f>
        <v>143</v>
      </c>
      <c r="P33" s="290" t="str">
        <f t="shared" si="7"/>
        <v xml:space="preserve">Committee Clerk </v>
      </c>
      <c r="Q33" s="362" cm="1">
        <f t="array" aca="1" ref="Q33" ca="1">ROUND(IF($M33="Y",VLOOKUP($N33,INDIRECT($N$2),Q$5,0)*INDIRECT($M$3),VLOOKUP($N33,INDIRECT($N$2),Q$5,0)),IF(LEFT($E33,1)="N",3,0))</f>
        <v>33.459000000000003</v>
      </c>
      <c r="R33" s="362" cm="1">
        <f t="array" aca="1" ref="R33" ca="1">ROUND(IF($M33="Y",VLOOKUP($N33,INDIRECT($N$2),R$5,0)*INDIRECT($M$3),VLOOKUP($N33,INDIRECT($N$2),R$5,0)),IF(LEFT($E33,1)="N",3,0))</f>
        <v>35.133000000000003</v>
      </c>
      <c r="S33" s="362" cm="1">
        <f t="array" aca="1" ref="S33" ca="1">ROUND(IF($M33="Y",VLOOKUP($N33,INDIRECT($N$2),S$5,0)*INDIRECT($M$3),VLOOKUP($N33,INDIRECT($N$2),S$5,0)),IF(LEFT($E33,1)="N",3,0))</f>
        <v>36.89</v>
      </c>
      <c r="T33" s="362" cm="1">
        <f t="array" aca="1" ref="T33" ca="1">ROUND(IF($M33="Y",VLOOKUP($N33,INDIRECT($N$2),T$5,0)*INDIRECT($M$3),VLOOKUP($N33,INDIRECT($N$2),T$5,0)),IF(LEFT($E33,1)="N",3,0))</f>
        <v>38.734999999999999</v>
      </c>
      <c r="U33" s="362" cm="1">
        <f t="array" aca="1" ref="U33" ca="1">ROUND(IF($M33="Y",VLOOKUP($N33,INDIRECT($N$2),U$5,0)*INDIRECT($M$3),VLOOKUP($N33,INDIRECT($N$2),U$5,0)),IF(LEFT($E33,1)="N",3,0))</f>
        <v>40.670999999999999</v>
      </c>
      <c r="V33" s="419"/>
      <c r="W33" s="363" t="str">
        <f t="shared" si="17"/>
        <v>Y</v>
      </c>
      <c r="X33" s="313" t="str">
        <f t="shared" si="14"/>
        <v>02260C</v>
      </c>
      <c r="Y33" s="364" t="str">
        <f t="shared" si="16"/>
        <v>143</v>
      </c>
      <c r="Z33" s="313" t="str">
        <f t="shared" si="15"/>
        <v xml:space="preserve">Committee Clerk </v>
      </c>
      <c r="AA33" s="365">
        <f t="shared" ca="1" si="9"/>
        <v>33.459000000000003</v>
      </c>
      <c r="AB33" s="365">
        <f t="shared" ca="1" si="10"/>
        <v>35.133000000000003</v>
      </c>
      <c r="AC33" s="365">
        <f t="shared" ca="1" si="11"/>
        <v>36.89</v>
      </c>
      <c r="AD33" s="365">
        <f t="shared" ca="1" si="12"/>
        <v>38.734999999999999</v>
      </c>
      <c r="AE33" s="365">
        <f t="shared" ca="1" si="13"/>
        <v>40.670999999999999</v>
      </c>
    </row>
    <row r="34" spans="1:31">
      <c r="A34" s="357" t="s">
        <v>573</v>
      </c>
      <c r="B34" s="407" t="s">
        <v>575</v>
      </c>
      <c r="C34" s="357">
        <v>7</v>
      </c>
      <c r="D34" s="358" t="s">
        <v>574</v>
      </c>
      <c r="E34" s="357" t="s">
        <v>43</v>
      </c>
      <c r="F34" s="357">
        <v>348</v>
      </c>
      <c r="G34" s="360">
        <f t="shared" ca="1" si="0"/>
        <v>37.305</v>
      </c>
      <c r="H34" s="360">
        <f t="shared" ca="1" si="1"/>
        <v>39.167000000000002</v>
      </c>
      <c r="I34" s="360">
        <f t="shared" ca="1" si="2"/>
        <v>41.125999999999998</v>
      </c>
      <c r="J34" s="360">
        <f t="shared" ca="1" si="3"/>
        <v>43.182000000000002</v>
      </c>
      <c r="K34" s="360">
        <f t="shared" ca="1" si="4"/>
        <v>45.341999999999999</v>
      </c>
      <c r="L34" s="437"/>
      <c r="M34" s="293" t="s">
        <v>588</v>
      </c>
      <c r="N34" s="289" t="str">
        <f t="shared" si="5"/>
        <v>53022C</v>
      </c>
      <c r="O34" s="361" t="str">
        <f t="shared" si="35"/>
        <v>126</v>
      </c>
      <c r="P34" s="290" t="str">
        <f t="shared" si="7"/>
        <v>Community Partnership Liaison</v>
      </c>
      <c r="Q34" s="362" cm="1">
        <f t="array" aca="1" ref="Q34" ca="1">ROUND(IF($M34="Y",VLOOKUP($N34,INDIRECT($N$2),Q$5,0)*INDIRECT($M$3),VLOOKUP($N34,INDIRECT($N$2),Q$5,0)),IF(LEFT($E34,1)="N",3,0))</f>
        <v>37.305</v>
      </c>
      <c r="R34" s="362" cm="1">
        <f t="array" aca="1" ref="R34" ca="1">ROUND(IF($M34="Y",VLOOKUP($N34,INDIRECT($N$2),R$5,0)*INDIRECT($M$3),VLOOKUP($N34,INDIRECT($N$2),R$5,0)),IF(LEFT($E34,1)="N",3,0))</f>
        <v>39.167000000000002</v>
      </c>
      <c r="S34" s="362" cm="1">
        <f t="array" aca="1" ref="S34" ca="1">ROUND(IF($M34="Y",VLOOKUP($N34,INDIRECT($N$2),S$5,0)*INDIRECT($M$3),VLOOKUP($N34,INDIRECT($N$2),S$5,0)),IF(LEFT($E34,1)="N",3,0))</f>
        <v>41.125999999999998</v>
      </c>
      <c r="T34" s="362" cm="1">
        <f t="array" aca="1" ref="T34" ca="1">ROUND(IF($M34="Y",VLOOKUP($N34,INDIRECT($N$2),T$5,0)*INDIRECT($M$3),VLOOKUP($N34,INDIRECT($N$2),T$5,0)),IF(LEFT($E34,1)="N",3,0))</f>
        <v>43.182000000000002</v>
      </c>
      <c r="U34" s="362" cm="1">
        <f t="array" aca="1" ref="U34" ca="1">ROUND(IF($M34="Y",VLOOKUP($N34,INDIRECT($N$2),U$5,0)*INDIRECT($M$3),VLOOKUP($N34,INDIRECT($N$2),U$5,0)),IF(LEFT($E34,1)="N",3,0))</f>
        <v>45.341999999999999</v>
      </c>
      <c r="V34" s="419"/>
      <c r="W34" s="363" t="str">
        <f t="shared" si="17"/>
        <v>Y</v>
      </c>
      <c r="X34" s="313" t="str">
        <f t="shared" si="14"/>
        <v>53022C</v>
      </c>
      <c r="Y34" s="364" t="str">
        <f t="shared" si="16"/>
        <v>126</v>
      </c>
      <c r="Z34" s="313" t="str">
        <f t="shared" si="15"/>
        <v>Community Partnership Liaison</v>
      </c>
      <c r="AA34" s="365">
        <f t="shared" ca="1" si="9"/>
        <v>37.305</v>
      </c>
      <c r="AB34" s="365">
        <f t="shared" ca="1" si="10"/>
        <v>39.167000000000002</v>
      </c>
      <c r="AC34" s="365">
        <f t="shared" ca="1" si="11"/>
        <v>41.125999999999998</v>
      </c>
      <c r="AD34" s="365">
        <f t="shared" ca="1" si="12"/>
        <v>43.182000000000002</v>
      </c>
      <c r="AE34" s="365">
        <f t="shared" ca="1" si="13"/>
        <v>45.341999999999999</v>
      </c>
    </row>
    <row r="35" spans="1:31">
      <c r="A35" s="357" t="s">
        <v>532</v>
      </c>
      <c r="B35" s="407" t="s">
        <v>533</v>
      </c>
      <c r="C35" s="357">
        <v>7</v>
      </c>
      <c r="D35" s="358">
        <v>154</v>
      </c>
      <c r="E35" s="357" t="s">
        <v>43</v>
      </c>
      <c r="F35" s="357">
        <v>355</v>
      </c>
      <c r="G35" s="360">
        <f t="shared" ca="1" si="0"/>
        <v>37.311</v>
      </c>
      <c r="H35" s="360">
        <f t="shared" ca="1" si="1"/>
        <v>39.167999999999999</v>
      </c>
      <c r="I35" s="360">
        <f t="shared" ca="1" si="2"/>
        <v>41.13</v>
      </c>
      <c r="J35" s="360">
        <f t="shared" ca="1" si="3"/>
        <v>43.18</v>
      </c>
      <c r="K35" s="360">
        <f t="shared" ca="1" si="4"/>
        <v>45.344000000000001</v>
      </c>
      <c r="L35" s="437"/>
      <c r="M35" s="293" t="s">
        <v>588</v>
      </c>
      <c r="N35" s="289" t="str">
        <f t="shared" si="5"/>
        <v>59409C</v>
      </c>
      <c r="O35" s="361">
        <f t="shared" si="35"/>
        <v>154</v>
      </c>
      <c r="P35" s="290" t="str">
        <f t="shared" si="7"/>
        <v>Community Pet Case Coordinator</v>
      </c>
      <c r="Q35" s="362" cm="1">
        <f t="array" aca="1" ref="Q35" ca="1">ROUND(IF($M35="Y",VLOOKUP($N35,INDIRECT($N$2),Q$5,0)*INDIRECT($M$3),VLOOKUP($N35,INDIRECT($N$2),Q$5,0)),IF(LEFT($E35,1)="N",3,0))</f>
        <v>37.311</v>
      </c>
      <c r="R35" s="362" cm="1">
        <f t="array" aca="1" ref="R35" ca="1">ROUND(IF($M35="Y",VLOOKUP($N35,INDIRECT($N$2),R$5,0)*INDIRECT($M$3),VLOOKUP($N35,INDIRECT($N$2),R$5,0)),IF(LEFT($E35,1)="N",3,0))</f>
        <v>39.167999999999999</v>
      </c>
      <c r="S35" s="362" cm="1">
        <f t="array" aca="1" ref="S35" ca="1">ROUND(IF($M35="Y",VLOOKUP($N35,INDIRECT($N$2),S$5,0)*INDIRECT($M$3),VLOOKUP($N35,INDIRECT($N$2),S$5,0)),IF(LEFT($E35,1)="N",3,0))</f>
        <v>41.13</v>
      </c>
      <c r="T35" s="362" cm="1">
        <f t="array" aca="1" ref="T35" ca="1">ROUND(IF($M35="Y",VLOOKUP($N35,INDIRECT($N$2),T$5,0)*INDIRECT($M$3),VLOOKUP($N35,INDIRECT($N$2),T$5,0)),IF(LEFT($E35,1)="N",3,0))</f>
        <v>43.18</v>
      </c>
      <c r="U35" s="362" cm="1">
        <f t="array" aca="1" ref="U35" ca="1">ROUND(IF($M35="Y",VLOOKUP($N35,INDIRECT($N$2),U$5,0)*INDIRECT($M$3),VLOOKUP($N35,INDIRECT($N$2),U$5,0)),IF(LEFT($E35,1)="N",3,0))</f>
        <v>45.344000000000001</v>
      </c>
      <c r="V35" s="419"/>
      <c r="W35" s="363" t="str">
        <f t="shared" si="17"/>
        <v>Y</v>
      </c>
      <c r="X35" s="313" t="str">
        <f t="shared" si="14"/>
        <v>59409C</v>
      </c>
      <c r="Y35" s="364">
        <f t="shared" si="16"/>
        <v>154</v>
      </c>
      <c r="Z35" s="313" t="str">
        <f t="shared" si="15"/>
        <v>Community Pet Case Coordinator</v>
      </c>
      <c r="AA35" s="365">
        <f t="shared" ca="1" si="9"/>
        <v>37.311</v>
      </c>
      <c r="AB35" s="365">
        <f t="shared" ca="1" si="10"/>
        <v>39.167999999999999</v>
      </c>
      <c r="AC35" s="365">
        <f t="shared" ca="1" si="11"/>
        <v>41.13</v>
      </c>
      <c r="AD35" s="365">
        <f t="shared" ca="1" si="12"/>
        <v>43.18</v>
      </c>
      <c r="AE35" s="365">
        <f t="shared" ca="1" si="13"/>
        <v>45.344000000000001</v>
      </c>
    </row>
    <row r="36" spans="1:31">
      <c r="A36" s="357" t="s">
        <v>776</v>
      </c>
      <c r="B36" s="407" t="s">
        <v>777</v>
      </c>
      <c r="C36" s="357">
        <v>5</v>
      </c>
      <c r="D36" s="358" t="s">
        <v>386</v>
      </c>
      <c r="E36" s="357" t="s">
        <v>778</v>
      </c>
      <c r="F36" s="357">
        <v>230</v>
      </c>
      <c r="G36" s="360">
        <f t="shared" ca="1" si="0"/>
        <v>27.085999999999999</v>
      </c>
      <c r="H36" s="360">
        <f t="shared" ca="1" si="1"/>
        <v>28.437999999999999</v>
      </c>
      <c r="I36" s="360">
        <f t="shared" ca="1" si="2"/>
        <v>29.861999999999998</v>
      </c>
      <c r="J36" s="360">
        <f t="shared" ca="1" si="3"/>
        <v>31.355</v>
      </c>
      <c r="K36" s="360">
        <f t="shared" ca="1" si="4"/>
        <v>32.923000000000002</v>
      </c>
      <c r="L36" s="437"/>
      <c r="M36" s="293" t="s">
        <v>588</v>
      </c>
      <c r="N36" s="289" t="str">
        <f t="shared" si="5"/>
        <v>53097C</v>
      </c>
      <c r="O36" s="361" t="str">
        <f t="shared" si="35"/>
        <v>N51</v>
      </c>
      <c r="P36" s="290" t="str">
        <f t="shared" si="7"/>
        <v>Community Safety Surveillance Dispatcher</v>
      </c>
      <c r="Q36" s="362" cm="1">
        <f t="array" aca="1" ref="Q36" ca="1">ROUND(IF($M36="Y",VLOOKUP($N36,INDIRECT($N$2),Q$5,0)*INDIRECT($M$3),VLOOKUP($N36,INDIRECT($N$2),Q$5,0)),IF(LEFT($E36,1)="N",3,0))</f>
        <v>27.085999999999999</v>
      </c>
      <c r="R36" s="362" cm="1">
        <f t="array" aca="1" ref="R36" ca="1">ROUND(IF($M36="Y",VLOOKUP($N36,INDIRECT($N$2),R$5,0)*INDIRECT($M$3),VLOOKUP($N36,INDIRECT($N$2),R$5,0)),IF(LEFT($E36,1)="N",3,0))</f>
        <v>28.437999999999999</v>
      </c>
      <c r="S36" s="362" cm="1">
        <f t="array" aca="1" ref="S36" ca="1">ROUND(IF($M36="Y",VLOOKUP($N36,INDIRECT($N$2),S$5,0)*INDIRECT($M$3),VLOOKUP($N36,INDIRECT($N$2),S$5,0)),IF(LEFT($E36,1)="N",3,0))</f>
        <v>29.861999999999998</v>
      </c>
      <c r="T36" s="362" cm="1">
        <f t="array" aca="1" ref="T36" ca="1">ROUND(IF($M36="Y",VLOOKUP($N36,INDIRECT($N$2),T$5,0)*INDIRECT($M$3),VLOOKUP($N36,INDIRECT($N$2),T$5,0)),IF(LEFT($E36,1)="N",3,0))</f>
        <v>31.355</v>
      </c>
      <c r="U36" s="362" cm="1">
        <f t="array" aca="1" ref="U36" ca="1">ROUND(IF($M36="Y",VLOOKUP($N36,INDIRECT($N$2),U$5,0)*INDIRECT($M$3),VLOOKUP($N36,INDIRECT($N$2),U$5,0)),IF(LEFT($E36,1)="N",3,0))</f>
        <v>32.923000000000002</v>
      </c>
      <c r="V36" s="419"/>
      <c r="W36" s="363" t="str">
        <f t="shared" si="17"/>
        <v>Y</v>
      </c>
      <c r="X36" s="313" t="str">
        <f t="shared" si="14"/>
        <v>53097C</v>
      </c>
      <c r="Y36" s="364" t="str">
        <f t="shared" si="16"/>
        <v>N51</v>
      </c>
      <c r="Z36" s="313" t="str">
        <f t="shared" si="15"/>
        <v>Community Safety Surveillance Dispatcher</v>
      </c>
      <c r="AA36" s="365">
        <f t="shared" ca="1" si="9"/>
        <v>27.085999999999999</v>
      </c>
      <c r="AB36" s="365">
        <f t="shared" ca="1" si="10"/>
        <v>28.437999999999999</v>
      </c>
      <c r="AC36" s="365">
        <f t="shared" ca="1" si="11"/>
        <v>29.861999999999998</v>
      </c>
      <c r="AD36" s="365">
        <f t="shared" ca="1" si="12"/>
        <v>31.355</v>
      </c>
      <c r="AE36" s="365">
        <f t="shared" ca="1" si="13"/>
        <v>32.923000000000002</v>
      </c>
    </row>
    <row r="37" spans="1:31">
      <c r="A37" s="357" t="s">
        <v>89</v>
      </c>
      <c r="B37" s="407" t="s">
        <v>91</v>
      </c>
      <c r="C37" s="357">
        <v>4</v>
      </c>
      <c r="D37" s="358" t="s">
        <v>90</v>
      </c>
      <c r="E37" s="357" t="s">
        <v>43</v>
      </c>
      <c r="F37" s="357">
        <v>198</v>
      </c>
      <c r="G37" s="360">
        <f t="shared" ca="1" si="0"/>
        <v>25.515999999999998</v>
      </c>
      <c r="H37" s="360">
        <f t="shared" ca="1" si="1"/>
        <v>26.792000000000002</v>
      </c>
      <c r="I37" s="360">
        <f t="shared" ca="1" si="2"/>
        <v>28.128</v>
      </c>
      <c r="J37" s="360">
        <f t="shared" ca="1" si="3"/>
        <v>29.533999999999999</v>
      </c>
      <c r="K37" s="360">
        <f t="shared" ca="1" si="4"/>
        <v>0</v>
      </c>
      <c r="L37" s="437"/>
      <c r="M37" s="293" t="s">
        <v>588</v>
      </c>
      <c r="N37" s="289" t="str">
        <f t="shared" si="5"/>
        <v>02350C</v>
      </c>
      <c r="O37" s="361" t="str">
        <f t="shared" si="35"/>
        <v>030</v>
      </c>
      <c r="P37" s="290" t="str">
        <f t="shared" si="7"/>
        <v xml:space="preserve">Community Service Officer </v>
      </c>
      <c r="Q37" s="362" cm="1">
        <f t="array" aca="1" ref="Q37" ca="1">ROUND(IF($M37="Y",VLOOKUP($N37,INDIRECT($N$2),Q$5,0)*INDIRECT($M$3),VLOOKUP($N37,INDIRECT($N$2),Q$5,0)),IF(LEFT($E37,1)="N",3,0))</f>
        <v>25.515999999999998</v>
      </c>
      <c r="R37" s="362" cm="1">
        <f t="array" aca="1" ref="R37" ca="1">ROUND(IF($M37="Y",VLOOKUP($N37,INDIRECT($N$2),R$5,0)*INDIRECT($M$3),VLOOKUP($N37,INDIRECT($N$2),R$5,0)),IF(LEFT($E37,1)="N",3,0))</f>
        <v>26.792000000000002</v>
      </c>
      <c r="S37" s="362" cm="1">
        <f t="array" aca="1" ref="S37" ca="1">ROUND(IF($M37="Y",VLOOKUP($N37,INDIRECT($N$2),S$5,0)*INDIRECT($M$3),VLOOKUP($N37,INDIRECT($N$2),S$5,0)),IF(LEFT($E37,1)="N",3,0))</f>
        <v>28.128</v>
      </c>
      <c r="T37" s="362" cm="1">
        <f t="array" aca="1" ref="T37" ca="1">ROUND(IF($M37="Y",VLOOKUP($N37,INDIRECT($N$2),T$5,0)*INDIRECT($M$3),VLOOKUP($N37,INDIRECT($N$2),T$5,0)),IF(LEFT($E37,1)="N",3,0))</f>
        <v>29.533999999999999</v>
      </c>
      <c r="U37" s="362" cm="1">
        <f t="array" aca="1" ref="U37" ca="1">ROUND(IF($M37="Y",VLOOKUP($N37,INDIRECT($N$2),U$5,0)*INDIRECT($M$3),VLOOKUP($N37,INDIRECT($N$2),U$5,0)),IF(LEFT($E37,1)="N",3,0))</f>
        <v>0</v>
      </c>
      <c r="V37" s="419"/>
      <c r="W37" s="363" t="str">
        <f t="shared" si="17"/>
        <v>Y</v>
      </c>
      <c r="X37" s="313" t="str">
        <f t="shared" si="14"/>
        <v>02350C</v>
      </c>
      <c r="Y37" s="364" t="str">
        <f t="shared" si="16"/>
        <v>030</v>
      </c>
      <c r="Z37" s="313" t="str">
        <f t="shared" si="15"/>
        <v xml:space="preserve">Community Service Officer </v>
      </c>
      <c r="AA37" s="365">
        <f t="shared" ca="1" si="9"/>
        <v>25.515999999999998</v>
      </c>
      <c r="AB37" s="365">
        <f t="shared" ca="1" si="10"/>
        <v>26.792000000000002</v>
      </c>
      <c r="AC37" s="365">
        <f t="shared" ca="1" si="11"/>
        <v>28.128</v>
      </c>
      <c r="AD37" s="365">
        <f t="shared" ca="1" si="12"/>
        <v>29.533999999999999</v>
      </c>
      <c r="AE37" s="365">
        <f t="shared" ca="1" si="13"/>
        <v>0</v>
      </c>
    </row>
    <row r="38" spans="1:31">
      <c r="A38" s="357" t="s">
        <v>93</v>
      </c>
      <c r="B38" s="407" t="s">
        <v>438</v>
      </c>
      <c r="C38" s="357">
        <v>8</v>
      </c>
      <c r="D38" s="358">
        <v>208</v>
      </c>
      <c r="E38" s="357" t="s">
        <v>43</v>
      </c>
      <c r="F38" s="357">
        <v>393</v>
      </c>
      <c r="G38" s="360">
        <f t="shared" ca="1" si="0"/>
        <v>41.055999999999997</v>
      </c>
      <c r="H38" s="360">
        <f t="shared" ca="1" si="1"/>
        <v>43.11</v>
      </c>
      <c r="I38" s="360">
        <f t="shared" ca="1" si="2"/>
        <v>45.265000000000001</v>
      </c>
      <c r="J38" s="360">
        <f t="shared" ca="1" si="3"/>
        <v>47.530999999999999</v>
      </c>
      <c r="K38" s="360">
        <f t="shared" ca="1" si="4"/>
        <v>49.906999999999996</v>
      </c>
      <c r="L38" s="437"/>
      <c r="M38" s="293" t="s">
        <v>588</v>
      </c>
      <c r="N38" s="289" t="str">
        <f t="shared" si="5"/>
        <v>02355C</v>
      </c>
      <c r="O38" s="361">
        <f t="shared" si="35"/>
        <v>208</v>
      </c>
      <c r="P38" s="290" t="str">
        <f t="shared" si="7"/>
        <v xml:space="preserve">Complaint Investigation Officer </v>
      </c>
      <c r="Q38" s="362" cm="1">
        <f t="array" aca="1" ref="Q38" ca="1">ROUND(IF($M38="Y",VLOOKUP($N38,INDIRECT($N$2),Q$5,0)*INDIRECT($M$3),VLOOKUP($N38,INDIRECT($N$2),Q$5,0)),IF(LEFT($E38,1)="N",3,0))</f>
        <v>41.055999999999997</v>
      </c>
      <c r="R38" s="362" cm="1">
        <f t="array" aca="1" ref="R38" ca="1">ROUND(IF($M38="Y",VLOOKUP($N38,INDIRECT($N$2),R$5,0)*INDIRECT($M$3),VLOOKUP($N38,INDIRECT($N$2),R$5,0)),IF(LEFT($E38,1)="N",3,0))</f>
        <v>43.11</v>
      </c>
      <c r="S38" s="362" cm="1">
        <f t="array" aca="1" ref="S38" ca="1">ROUND(IF($M38="Y",VLOOKUP($N38,INDIRECT($N$2),S$5,0)*INDIRECT($M$3),VLOOKUP($N38,INDIRECT($N$2),S$5,0)),IF(LEFT($E38,1)="N",3,0))</f>
        <v>45.265000000000001</v>
      </c>
      <c r="T38" s="362" cm="1">
        <f t="array" aca="1" ref="T38" ca="1">ROUND(IF($M38="Y",VLOOKUP($N38,INDIRECT($N$2),T$5,0)*INDIRECT($M$3),VLOOKUP($N38,INDIRECT($N$2),T$5,0)),IF(LEFT($E38,1)="N",3,0))</f>
        <v>47.530999999999999</v>
      </c>
      <c r="U38" s="362" cm="1">
        <f t="array" aca="1" ref="U38" ca="1">ROUND(IF($M38="Y",VLOOKUP($N38,INDIRECT($N$2),U$5,0)*INDIRECT($M$3),VLOOKUP($N38,INDIRECT($N$2),U$5,0)),IF(LEFT($E38,1)="N",3,0))</f>
        <v>49.906999999999996</v>
      </c>
      <c r="V38" s="419"/>
      <c r="W38" s="363" t="str">
        <f t="shared" si="17"/>
        <v>Y</v>
      </c>
      <c r="X38" s="313" t="str">
        <f t="shared" si="14"/>
        <v>02355C</v>
      </c>
      <c r="Y38" s="364">
        <f t="shared" si="16"/>
        <v>208</v>
      </c>
      <c r="Z38" s="313" t="str">
        <f t="shared" si="15"/>
        <v xml:space="preserve">Complaint Investigation Officer </v>
      </c>
      <c r="AA38" s="365">
        <f t="shared" ca="1" si="9"/>
        <v>41.055999999999997</v>
      </c>
      <c r="AB38" s="365">
        <f t="shared" ca="1" si="10"/>
        <v>43.11</v>
      </c>
      <c r="AC38" s="365">
        <f t="shared" ca="1" si="11"/>
        <v>45.265000000000001</v>
      </c>
      <c r="AD38" s="365">
        <f t="shared" ca="1" si="12"/>
        <v>47.530999999999999</v>
      </c>
      <c r="AE38" s="365">
        <f t="shared" ca="1" si="13"/>
        <v>49.906999999999996</v>
      </c>
    </row>
    <row r="39" spans="1:31">
      <c r="A39" s="368" t="s">
        <v>26</v>
      </c>
      <c r="B39" s="408" t="s">
        <v>28</v>
      </c>
      <c r="C39" s="368">
        <v>9</v>
      </c>
      <c r="D39" s="358" t="s">
        <v>27</v>
      </c>
      <c r="E39" s="368" t="s">
        <v>21</v>
      </c>
      <c r="F39" s="368">
        <v>420</v>
      </c>
      <c r="G39" s="360">
        <f t="shared" ca="1" si="0"/>
        <v>89323</v>
      </c>
      <c r="H39" s="360">
        <f t="shared" ca="1" si="1"/>
        <v>93790</v>
      </c>
      <c r="I39" s="360">
        <f t="shared" ca="1" si="2"/>
        <v>98478</v>
      </c>
      <c r="J39" s="360">
        <f t="shared" ca="1" si="3"/>
        <v>103402</v>
      </c>
      <c r="K39" s="360">
        <f t="shared" ca="1" si="4"/>
        <v>108572</v>
      </c>
      <c r="L39" s="437"/>
      <c r="M39" s="293" t="s">
        <v>588</v>
      </c>
      <c r="N39" s="289" t="str">
        <f t="shared" si="5"/>
        <v>05955C</v>
      </c>
      <c r="O39" s="361" t="str">
        <f t="shared" si="35"/>
        <v>95</v>
      </c>
      <c r="P39" s="290" t="str">
        <f t="shared" si="7"/>
        <v xml:space="preserve">Complaint Investigation Officer II </v>
      </c>
      <c r="Q39" s="362" cm="1">
        <f t="array" aca="1" ref="Q39" ca="1">ROUND(IF($M39="Y",VLOOKUP($N39,INDIRECT($N$2),Q$5,0)*INDIRECT($M$3),VLOOKUP($N39,INDIRECT($N$2),Q$5,0)),IF(LEFT($E39,1)="N",3,0))</f>
        <v>89323</v>
      </c>
      <c r="R39" s="362" cm="1">
        <f t="array" aca="1" ref="R39" ca="1">ROUND(IF($M39="Y",VLOOKUP($N39,INDIRECT($N$2),R$5,0)*INDIRECT($M$3),VLOOKUP($N39,INDIRECT($N$2),R$5,0)),IF(LEFT($E39,1)="N",3,0))</f>
        <v>93790</v>
      </c>
      <c r="S39" s="362" cm="1">
        <f t="array" aca="1" ref="S39" ca="1">ROUND(IF($M39="Y",VLOOKUP($N39,INDIRECT($N$2),S$5,0)*INDIRECT($M$3),VLOOKUP($N39,INDIRECT($N$2),S$5,0)),IF(LEFT($E39,1)="N",3,0))</f>
        <v>98478</v>
      </c>
      <c r="T39" s="362" cm="1">
        <f t="array" aca="1" ref="T39" ca="1">ROUND(IF($M39="Y",VLOOKUP($N39,INDIRECT($N$2),T$5,0)*INDIRECT($M$3),VLOOKUP($N39,INDIRECT($N$2),T$5,0)),IF(LEFT($E39,1)="N",3,0))</f>
        <v>103402</v>
      </c>
      <c r="U39" s="362" cm="1">
        <f t="array" aca="1" ref="U39" ca="1">ROUND(IF($M39="Y",VLOOKUP($N39,INDIRECT($N$2),U$5,0)*INDIRECT($M$3),VLOOKUP($N39,INDIRECT($N$2),U$5,0)),IF(LEFT($E39,1)="N",3,0))</f>
        <v>108572</v>
      </c>
      <c r="V39" s="419"/>
      <c r="W39" s="363" t="str">
        <f t="shared" si="17"/>
        <v>Y</v>
      </c>
      <c r="X39" s="313" t="str">
        <f t="shared" si="14"/>
        <v>05955C</v>
      </c>
      <c r="Y39" s="364" t="str">
        <f t="shared" si="16"/>
        <v>95</v>
      </c>
      <c r="Z39" s="313" t="str">
        <f t="shared" si="15"/>
        <v xml:space="preserve">Complaint Investigation Officer II </v>
      </c>
      <c r="AA39" s="365">
        <f t="shared" ca="1" si="9"/>
        <v>42.943999999999996</v>
      </c>
      <c r="AB39" s="365">
        <f t="shared" ca="1" si="10"/>
        <v>45.091999999999999</v>
      </c>
      <c r="AC39" s="365">
        <f t="shared" ca="1" si="11"/>
        <v>47.345999999999997</v>
      </c>
      <c r="AD39" s="365">
        <f t="shared" ca="1" si="12"/>
        <v>49.713000000000001</v>
      </c>
      <c r="AE39" s="365">
        <f t="shared" ca="1" si="13"/>
        <v>52.198999999999998</v>
      </c>
    </row>
    <row r="40" spans="1:31">
      <c r="A40" s="357" t="s">
        <v>96</v>
      </c>
      <c r="B40" s="407" t="s">
        <v>98</v>
      </c>
      <c r="C40" s="357">
        <v>4</v>
      </c>
      <c r="D40" s="358" t="s">
        <v>97</v>
      </c>
      <c r="E40" s="357" t="s">
        <v>43</v>
      </c>
      <c r="F40" s="357">
        <v>218</v>
      </c>
      <c r="G40" s="360">
        <f t="shared" ca="1" si="0"/>
        <v>25.8</v>
      </c>
      <c r="H40" s="360">
        <f t="shared" ca="1" si="1"/>
        <v>27.091999999999999</v>
      </c>
      <c r="I40" s="360">
        <f t="shared" ca="1" si="2"/>
        <v>28.446000000000002</v>
      </c>
      <c r="J40" s="360">
        <f t="shared" ca="1" si="3"/>
        <v>29.867000000000001</v>
      </c>
      <c r="K40" s="360">
        <f t="shared" ca="1" si="4"/>
        <v>31.361000000000001</v>
      </c>
      <c r="L40" s="437"/>
      <c r="M40" s="293" t="s">
        <v>588</v>
      </c>
      <c r="N40" s="289" t="str">
        <f t="shared" si="5"/>
        <v>02440C</v>
      </c>
      <c r="O40" s="361" t="str">
        <f t="shared" si="35"/>
        <v>033</v>
      </c>
      <c r="P40" s="290" t="str">
        <f t="shared" si="7"/>
        <v xml:space="preserve">Concierge Convention Center </v>
      </c>
      <c r="Q40" s="362" cm="1">
        <f t="array" aca="1" ref="Q40" ca="1">ROUND(IF($M40="Y",VLOOKUP($N40,INDIRECT($N$2),Q$5,0)*INDIRECT($M$3),VLOOKUP($N40,INDIRECT($N$2),Q$5,0)),IF(LEFT($E40,1)="N",3,0))</f>
        <v>25.8</v>
      </c>
      <c r="R40" s="362" cm="1">
        <f t="array" aca="1" ref="R40" ca="1">ROUND(IF($M40="Y",VLOOKUP($N40,INDIRECT($N$2),R$5,0)*INDIRECT($M$3),VLOOKUP($N40,INDIRECT($N$2),R$5,0)),IF(LEFT($E40,1)="N",3,0))</f>
        <v>27.091999999999999</v>
      </c>
      <c r="S40" s="362" cm="1">
        <f t="array" aca="1" ref="S40" ca="1">ROUND(IF($M40="Y",VLOOKUP($N40,INDIRECT($N$2),S$5,0)*INDIRECT($M$3),VLOOKUP($N40,INDIRECT($N$2),S$5,0)),IF(LEFT($E40,1)="N",3,0))</f>
        <v>28.446000000000002</v>
      </c>
      <c r="T40" s="362" cm="1">
        <f t="array" aca="1" ref="T40" ca="1">ROUND(IF($M40="Y",VLOOKUP($N40,INDIRECT($N$2),T$5,0)*INDIRECT($M$3),VLOOKUP($N40,INDIRECT($N$2),T$5,0)),IF(LEFT($E40,1)="N",3,0))</f>
        <v>29.867000000000001</v>
      </c>
      <c r="U40" s="362" cm="1">
        <f t="array" aca="1" ref="U40" ca="1">ROUND(IF($M40="Y",VLOOKUP($N40,INDIRECT($N$2),U$5,0)*INDIRECT($M$3),VLOOKUP($N40,INDIRECT($N$2),U$5,0)),IF(LEFT($E40,1)="N",3,0))</f>
        <v>31.361000000000001</v>
      </c>
      <c r="V40" s="419"/>
      <c r="W40" s="363" t="str">
        <f t="shared" si="17"/>
        <v>Y</v>
      </c>
      <c r="X40" s="313" t="str">
        <f t="shared" si="14"/>
        <v>02440C</v>
      </c>
      <c r="Y40" s="364" t="str">
        <f t="shared" si="16"/>
        <v>033</v>
      </c>
      <c r="Z40" s="313" t="str">
        <f t="shared" si="15"/>
        <v xml:space="preserve">Concierge Convention Center </v>
      </c>
      <c r="AA40" s="365">
        <f t="shared" ca="1" si="9"/>
        <v>25.8</v>
      </c>
      <c r="AB40" s="365">
        <f t="shared" ca="1" si="10"/>
        <v>27.091999999999999</v>
      </c>
      <c r="AC40" s="365">
        <f t="shared" ca="1" si="11"/>
        <v>28.446000000000002</v>
      </c>
      <c r="AD40" s="365">
        <f t="shared" ca="1" si="12"/>
        <v>29.867000000000001</v>
      </c>
      <c r="AE40" s="365">
        <f t="shared" ca="1" si="13"/>
        <v>31.361000000000001</v>
      </c>
    </row>
    <row r="41" spans="1:31">
      <c r="A41" s="357" t="s">
        <v>99</v>
      </c>
      <c r="B41" s="407" t="s">
        <v>811</v>
      </c>
      <c r="C41" s="357">
        <v>8</v>
      </c>
      <c r="D41" s="358">
        <v>208</v>
      </c>
      <c r="E41" s="357" t="s">
        <v>43</v>
      </c>
      <c r="F41" s="357">
        <v>393</v>
      </c>
      <c r="G41" s="360">
        <f t="shared" ref="G41:G72" ca="1" si="36">Q41</f>
        <v>41.055999999999997</v>
      </c>
      <c r="H41" s="360">
        <f t="shared" ref="H41:H72" ca="1" si="37">R41</f>
        <v>43.11</v>
      </c>
      <c r="I41" s="360">
        <f t="shared" ref="I41:I72" ca="1" si="38">S41</f>
        <v>45.265000000000001</v>
      </c>
      <c r="J41" s="360">
        <f t="shared" ref="J41:J72" ca="1" si="39">T41</f>
        <v>47.530999999999999</v>
      </c>
      <c r="K41" s="360">
        <f t="shared" ref="K41:K72" ca="1" si="40">U41</f>
        <v>49.906999999999996</v>
      </c>
      <c r="L41" s="437"/>
      <c r="M41" s="293" t="s">
        <v>588</v>
      </c>
      <c r="N41" s="289" t="str">
        <f t="shared" ref="N41:N72" si="41">A41</f>
        <v>02627C</v>
      </c>
      <c r="O41" s="361">
        <f t="shared" si="35"/>
        <v>208</v>
      </c>
      <c r="P41" s="290" t="str">
        <f t="shared" ref="P41:P72" si="42">B41</f>
        <v>Contract Compliance Officer I</v>
      </c>
      <c r="Q41" s="362" cm="1">
        <f t="array" aca="1" ref="Q41" ca="1">ROUND(IF($M41="Y",VLOOKUP($N41,INDIRECT($N$2),Q$5,0)*INDIRECT($M$3),VLOOKUP($N41,INDIRECT($N$2),Q$5,0)),IF(LEFT($E41,1)="N",3,0))</f>
        <v>41.055999999999997</v>
      </c>
      <c r="R41" s="362" cm="1">
        <f t="array" aca="1" ref="R41" ca="1">ROUND(IF($M41="Y",VLOOKUP($N41,INDIRECT($N$2),R$5,0)*INDIRECT($M$3),VLOOKUP($N41,INDIRECT($N$2),R$5,0)),IF(LEFT($E41,1)="N",3,0))</f>
        <v>43.11</v>
      </c>
      <c r="S41" s="362" cm="1">
        <f t="array" aca="1" ref="S41" ca="1">ROUND(IF($M41="Y",VLOOKUP($N41,INDIRECT($N$2),S$5,0)*INDIRECT($M$3),VLOOKUP($N41,INDIRECT($N$2),S$5,0)),IF(LEFT($E41,1)="N",3,0))</f>
        <v>45.265000000000001</v>
      </c>
      <c r="T41" s="362" cm="1">
        <f t="array" aca="1" ref="T41" ca="1">ROUND(IF($M41="Y",VLOOKUP($N41,INDIRECT($N$2),T$5,0)*INDIRECT($M$3),VLOOKUP($N41,INDIRECT($N$2),T$5,0)),IF(LEFT($E41,1)="N",3,0))</f>
        <v>47.530999999999999</v>
      </c>
      <c r="U41" s="362" cm="1">
        <f t="array" aca="1" ref="U41" ca="1">ROUND(IF($M41="Y",VLOOKUP($N41,INDIRECT($N$2),U$5,0)*INDIRECT($M$3),VLOOKUP($N41,INDIRECT($N$2),U$5,0)),IF(LEFT($E41,1)="N",3,0))</f>
        <v>49.906999999999996</v>
      </c>
      <c r="V41" s="419"/>
      <c r="W41" s="363" t="str">
        <f t="shared" si="17"/>
        <v>Y</v>
      </c>
      <c r="X41" s="313" t="str">
        <f t="shared" si="14"/>
        <v>02627C</v>
      </c>
      <c r="Y41" s="364">
        <f t="shared" si="16"/>
        <v>208</v>
      </c>
      <c r="Z41" s="313" t="str">
        <f t="shared" si="15"/>
        <v>Contract Compliance Officer I</v>
      </c>
      <c r="AA41" s="365">
        <f t="shared" ref="AA41:AA72" ca="1" si="43">IF(LEFT($E41,1)="N",Q41,ROUNDUP(Q41/2080,3))</f>
        <v>41.055999999999997</v>
      </c>
      <c r="AB41" s="365">
        <f t="shared" ref="AB41:AB72" ca="1" si="44">IF(LEFT($E41,1)="N",R41,ROUNDUP(R41/2080,3))</f>
        <v>43.11</v>
      </c>
      <c r="AC41" s="365">
        <f t="shared" ref="AC41:AC72" ca="1" si="45">IF(LEFT($E41,1)="N",S41,ROUNDUP(S41/2080,3))</f>
        <v>45.265000000000001</v>
      </c>
      <c r="AD41" s="365">
        <f t="shared" ref="AD41:AD72" ca="1" si="46">IF(LEFT($E41,1)="N",T41,ROUNDUP(T41/2080,3))</f>
        <v>47.530999999999999</v>
      </c>
      <c r="AE41" s="365">
        <f t="shared" ref="AE41:AE72" ca="1" si="47">IF(LEFT($E41,1)="N",U41,ROUNDUP(U41/2080,3))</f>
        <v>49.906999999999996</v>
      </c>
    </row>
    <row r="42" spans="1:31">
      <c r="A42" s="357" t="s">
        <v>486</v>
      </c>
      <c r="B42" s="407" t="s">
        <v>484</v>
      </c>
      <c r="C42" s="357">
        <v>8</v>
      </c>
      <c r="D42" s="358" t="s">
        <v>94</v>
      </c>
      <c r="E42" s="357" t="s">
        <v>43</v>
      </c>
      <c r="F42" s="357">
        <v>375</v>
      </c>
      <c r="G42" s="360">
        <f t="shared" ca="1" si="36"/>
        <v>39.146999999999998</v>
      </c>
      <c r="H42" s="360">
        <f t="shared" ca="1" si="37"/>
        <v>41.103999999999999</v>
      </c>
      <c r="I42" s="360">
        <f t="shared" ca="1" si="38"/>
        <v>43.16</v>
      </c>
      <c r="J42" s="360">
        <f t="shared" ca="1" si="39"/>
        <v>45.317</v>
      </c>
      <c r="K42" s="360">
        <f t="shared" ca="1" si="40"/>
        <v>47.585999999999999</v>
      </c>
      <c r="L42" s="437"/>
      <c r="M42" s="293" t="s">
        <v>588</v>
      </c>
      <c r="N42" s="289" t="str">
        <f t="shared" si="41"/>
        <v>04950C</v>
      </c>
      <c r="O42" s="361" t="str">
        <f t="shared" si="35"/>
        <v>099</v>
      </c>
      <c r="P42" s="290" t="str">
        <f t="shared" si="42"/>
        <v>Coordinator Water Pumping Stations</v>
      </c>
      <c r="Q42" s="362" cm="1">
        <f t="array" aca="1" ref="Q42" ca="1">ROUND(IF($M42="Y",VLOOKUP($N42,INDIRECT($N$2),Q$5,0)*INDIRECT($M$3),VLOOKUP($N42,INDIRECT($N$2),Q$5,0)),IF(LEFT($E42,1)="N",3,0))</f>
        <v>39.146999999999998</v>
      </c>
      <c r="R42" s="362" cm="1">
        <f t="array" aca="1" ref="R42" ca="1">ROUND(IF($M42="Y",VLOOKUP($N42,INDIRECT($N$2),R$5,0)*INDIRECT($M$3),VLOOKUP($N42,INDIRECT($N$2),R$5,0)),IF(LEFT($E42,1)="N",3,0))</f>
        <v>41.103999999999999</v>
      </c>
      <c r="S42" s="362" cm="1">
        <f t="array" aca="1" ref="S42" ca="1">ROUND(IF($M42="Y",VLOOKUP($N42,INDIRECT($N$2),S$5,0)*INDIRECT($M$3),VLOOKUP($N42,INDIRECT($N$2),S$5,0)),IF(LEFT($E42,1)="N",3,0))</f>
        <v>43.16</v>
      </c>
      <c r="T42" s="362" cm="1">
        <f t="array" aca="1" ref="T42" ca="1">ROUND(IF($M42="Y",VLOOKUP($N42,INDIRECT($N$2),T$5,0)*INDIRECT($M$3),VLOOKUP($N42,INDIRECT($N$2),T$5,0)),IF(LEFT($E42,1)="N",3,0))</f>
        <v>45.317</v>
      </c>
      <c r="U42" s="362" cm="1">
        <f t="array" aca="1" ref="U42" ca="1">ROUND(IF($M42="Y",VLOOKUP($N42,INDIRECT($N$2),U$5,0)*INDIRECT($M$3),VLOOKUP($N42,INDIRECT($N$2),U$5,0)),IF(LEFT($E42,1)="N",3,0))</f>
        <v>47.585999999999999</v>
      </c>
      <c r="V42" s="419"/>
      <c r="W42" s="363" t="str">
        <f t="shared" si="17"/>
        <v>Y</v>
      </c>
      <c r="X42" s="313" t="str">
        <f t="shared" si="14"/>
        <v>04950C</v>
      </c>
      <c r="Y42" s="364" t="str">
        <f t="shared" si="16"/>
        <v>099</v>
      </c>
      <c r="Z42" s="313" t="str">
        <f t="shared" si="15"/>
        <v>Coordinator Water Pumping Stations</v>
      </c>
      <c r="AA42" s="365">
        <f t="shared" ca="1" si="43"/>
        <v>39.146999999999998</v>
      </c>
      <c r="AB42" s="365">
        <f t="shared" ca="1" si="44"/>
        <v>41.103999999999999</v>
      </c>
      <c r="AC42" s="365">
        <f t="shared" ca="1" si="45"/>
        <v>43.16</v>
      </c>
      <c r="AD42" s="365">
        <f t="shared" ca="1" si="46"/>
        <v>45.317</v>
      </c>
      <c r="AE42" s="365">
        <f t="shared" ca="1" si="47"/>
        <v>47.585999999999999</v>
      </c>
    </row>
    <row r="43" spans="1:31">
      <c r="A43" s="357" t="s">
        <v>104</v>
      </c>
      <c r="B43" s="407" t="s">
        <v>106</v>
      </c>
      <c r="C43" s="357">
        <v>6</v>
      </c>
      <c r="D43" s="358" t="s">
        <v>105</v>
      </c>
      <c r="E43" s="357" t="s">
        <v>43</v>
      </c>
      <c r="F43" s="357">
        <v>280</v>
      </c>
      <c r="G43" s="360">
        <f t="shared" ca="1" si="36"/>
        <v>30.927</v>
      </c>
      <c r="H43" s="360">
        <f t="shared" ca="1" si="37"/>
        <v>32.475999999999999</v>
      </c>
      <c r="I43" s="360">
        <f t="shared" ca="1" si="38"/>
        <v>34.095999999999997</v>
      </c>
      <c r="J43" s="360">
        <f t="shared" ca="1" si="39"/>
        <v>35.805</v>
      </c>
      <c r="K43" s="360">
        <f t="shared" ca="1" si="40"/>
        <v>37.594000000000001</v>
      </c>
      <c r="L43" s="437"/>
      <c r="M43" s="293" t="s">
        <v>588</v>
      </c>
      <c r="N43" s="289" t="str">
        <f t="shared" si="41"/>
        <v>02740C</v>
      </c>
      <c r="O43" s="361" t="str">
        <f t="shared" si="35"/>
        <v>076</v>
      </c>
      <c r="P43" s="290" t="str">
        <f t="shared" si="42"/>
        <v>Council Information Spec</v>
      </c>
      <c r="Q43" s="362" cm="1">
        <f t="array" aca="1" ref="Q43" ca="1">ROUND(IF($M43="Y",VLOOKUP($N43,INDIRECT($N$2),Q$5,0)*INDIRECT($M$3),VLOOKUP($N43,INDIRECT($N$2),Q$5,0)),IF(LEFT($E43,1)="N",3,0))</f>
        <v>30.927</v>
      </c>
      <c r="R43" s="362" cm="1">
        <f t="array" aca="1" ref="R43" ca="1">ROUND(IF($M43="Y",VLOOKUP($N43,INDIRECT($N$2),R$5,0)*INDIRECT($M$3),VLOOKUP($N43,INDIRECT($N$2),R$5,0)),IF(LEFT($E43,1)="N",3,0))</f>
        <v>32.475999999999999</v>
      </c>
      <c r="S43" s="362" cm="1">
        <f t="array" aca="1" ref="S43" ca="1">ROUND(IF($M43="Y",VLOOKUP($N43,INDIRECT($N$2),S$5,0)*INDIRECT($M$3),VLOOKUP($N43,INDIRECT($N$2),S$5,0)),IF(LEFT($E43,1)="N",3,0))</f>
        <v>34.095999999999997</v>
      </c>
      <c r="T43" s="362" cm="1">
        <f t="array" aca="1" ref="T43" ca="1">ROUND(IF($M43="Y",VLOOKUP($N43,INDIRECT($N$2),T$5,0)*INDIRECT($M$3),VLOOKUP($N43,INDIRECT($N$2),T$5,0)),IF(LEFT($E43,1)="N",3,0))</f>
        <v>35.805</v>
      </c>
      <c r="U43" s="362" cm="1">
        <f t="array" aca="1" ref="U43" ca="1">ROUND(IF($M43="Y",VLOOKUP($N43,INDIRECT($N$2),U$5,0)*INDIRECT($M$3),VLOOKUP($N43,INDIRECT($N$2),U$5,0)),IF(LEFT($E43,1)="N",3,0))</f>
        <v>37.594000000000001</v>
      </c>
      <c r="V43" s="419"/>
      <c r="W43" s="363" t="str">
        <f t="shared" si="17"/>
        <v>Y</v>
      </c>
      <c r="X43" s="313" t="str">
        <f t="shared" si="14"/>
        <v>02740C</v>
      </c>
      <c r="Y43" s="364" t="str">
        <f t="shared" si="16"/>
        <v>076</v>
      </c>
      <c r="Z43" s="313" t="str">
        <f t="shared" si="15"/>
        <v>Council Information Spec</v>
      </c>
      <c r="AA43" s="365">
        <f t="shared" ca="1" si="43"/>
        <v>30.927</v>
      </c>
      <c r="AB43" s="365">
        <f t="shared" ca="1" si="44"/>
        <v>32.475999999999999</v>
      </c>
      <c r="AC43" s="365">
        <f t="shared" ca="1" si="45"/>
        <v>34.095999999999997</v>
      </c>
      <c r="AD43" s="365">
        <f t="shared" ca="1" si="46"/>
        <v>35.805</v>
      </c>
      <c r="AE43" s="365">
        <f t="shared" ca="1" si="47"/>
        <v>37.594000000000001</v>
      </c>
    </row>
    <row r="44" spans="1:31">
      <c r="A44" s="368" t="s">
        <v>29</v>
      </c>
      <c r="B44" s="408" t="s">
        <v>30</v>
      </c>
      <c r="C44" s="368">
        <v>9</v>
      </c>
      <c r="D44" s="358" t="s">
        <v>20</v>
      </c>
      <c r="E44" s="368" t="s">
        <v>21</v>
      </c>
      <c r="F44" s="368">
        <v>413</v>
      </c>
      <c r="G44" s="360">
        <f t="shared" ca="1" si="36"/>
        <v>89047</v>
      </c>
      <c r="H44" s="360">
        <f t="shared" ca="1" si="37"/>
        <v>93500</v>
      </c>
      <c r="I44" s="360">
        <f t="shared" ca="1" si="38"/>
        <v>98175</v>
      </c>
      <c r="J44" s="360">
        <f t="shared" ca="1" si="39"/>
        <v>103083</v>
      </c>
      <c r="K44" s="360">
        <f t="shared" ca="1" si="40"/>
        <v>108240</v>
      </c>
      <c r="L44" s="437"/>
      <c r="M44" s="293" t="s">
        <v>588</v>
      </c>
      <c r="N44" s="289" t="str">
        <f t="shared" si="41"/>
        <v>52730C</v>
      </c>
      <c r="O44" s="361" t="str">
        <f t="shared" si="35"/>
        <v>120</v>
      </c>
      <c r="P44" s="290" t="str">
        <f t="shared" si="42"/>
        <v xml:space="preserve">CPED Project Coordinator </v>
      </c>
      <c r="Q44" s="362" cm="1">
        <f t="array" aca="1" ref="Q44" ca="1">ROUND(IF($M44="Y",VLOOKUP($N44,INDIRECT($N$2),Q$5,0)*INDIRECT($M$3),VLOOKUP($N44,INDIRECT($N$2),Q$5,0)),IF(LEFT($E44,1)="N",3,0))</f>
        <v>89047</v>
      </c>
      <c r="R44" s="362" cm="1">
        <f t="array" aca="1" ref="R44" ca="1">ROUND(IF($M44="Y",VLOOKUP($N44,INDIRECT($N$2),R$5,0)*INDIRECT($M$3),VLOOKUP($N44,INDIRECT($N$2),R$5,0)),IF(LEFT($E44,1)="N",3,0))</f>
        <v>93500</v>
      </c>
      <c r="S44" s="362" cm="1">
        <f t="array" aca="1" ref="S44" ca="1">ROUND(IF($M44="Y",VLOOKUP($N44,INDIRECT($N$2),S$5,0)*INDIRECT($M$3),VLOOKUP($N44,INDIRECT($N$2),S$5,0)),IF(LEFT($E44,1)="N",3,0))</f>
        <v>98175</v>
      </c>
      <c r="T44" s="362" cm="1">
        <f t="array" aca="1" ref="T44" ca="1">ROUND(IF($M44="Y",VLOOKUP($N44,INDIRECT($N$2),T$5,0)*INDIRECT($M$3),VLOOKUP($N44,INDIRECT($N$2),T$5,0)),IF(LEFT($E44,1)="N",3,0))</f>
        <v>103083</v>
      </c>
      <c r="U44" s="362" cm="1">
        <f t="array" aca="1" ref="U44" ca="1">ROUND(IF($M44="Y",VLOOKUP($N44,INDIRECT($N$2),U$5,0)*INDIRECT($M$3),VLOOKUP($N44,INDIRECT($N$2),U$5,0)),IF(LEFT($E44,1)="N",3,0))</f>
        <v>108240</v>
      </c>
      <c r="V44" s="419"/>
      <c r="W44" s="363" t="str">
        <f t="shared" si="17"/>
        <v>Y</v>
      </c>
      <c r="X44" s="313" t="str">
        <f t="shared" si="14"/>
        <v>52730C</v>
      </c>
      <c r="Y44" s="364" t="str">
        <f t="shared" si="16"/>
        <v>120</v>
      </c>
      <c r="Z44" s="313" t="str">
        <f t="shared" si="15"/>
        <v xml:space="preserve">CPED Project Coordinator </v>
      </c>
      <c r="AA44" s="365">
        <f t="shared" ca="1" si="43"/>
        <v>42.811999999999998</v>
      </c>
      <c r="AB44" s="365">
        <f t="shared" ca="1" si="44"/>
        <v>44.951999999999998</v>
      </c>
      <c r="AC44" s="365">
        <f t="shared" ca="1" si="45"/>
        <v>47.199999999999996</v>
      </c>
      <c r="AD44" s="365">
        <f t="shared" ca="1" si="46"/>
        <v>49.559999999999995</v>
      </c>
      <c r="AE44" s="365">
        <f t="shared" ca="1" si="47"/>
        <v>52.038999999999994</v>
      </c>
    </row>
    <row r="45" spans="1:31">
      <c r="A45" s="357" t="s">
        <v>107</v>
      </c>
      <c r="B45" s="407" t="s">
        <v>109</v>
      </c>
      <c r="C45" s="357">
        <v>7</v>
      </c>
      <c r="D45" s="358" t="s">
        <v>108</v>
      </c>
      <c r="E45" s="357" t="s">
        <v>43</v>
      </c>
      <c r="F45" s="357">
        <v>343</v>
      </c>
      <c r="G45" s="360">
        <f t="shared" ca="1" si="36"/>
        <v>35.991</v>
      </c>
      <c r="H45" s="360">
        <f t="shared" ca="1" si="37"/>
        <v>37.792999999999999</v>
      </c>
      <c r="I45" s="360">
        <f t="shared" ca="1" si="38"/>
        <v>39.682000000000002</v>
      </c>
      <c r="J45" s="360">
        <f t="shared" ca="1" si="39"/>
        <v>41.665999999999997</v>
      </c>
      <c r="K45" s="360">
        <f t="shared" ca="1" si="40"/>
        <v>43.750999999999998</v>
      </c>
      <c r="L45" s="437"/>
      <c r="M45" s="293" t="s">
        <v>588</v>
      </c>
      <c r="N45" s="289" t="str">
        <f t="shared" si="41"/>
        <v>02775C</v>
      </c>
      <c r="O45" s="361" t="str">
        <f t="shared" si="35"/>
        <v>105</v>
      </c>
      <c r="P45" s="290" t="str">
        <f t="shared" si="42"/>
        <v xml:space="preserve">Crime Prevention Specialist </v>
      </c>
      <c r="Q45" s="362" cm="1">
        <f t="array" aca="1" ref="Q45" ca="1">ROUND(IF($M45="Y",VLOOKUP($N45,INDIRECT($N$2),Q$5,0)*INDIRECT($M$3),VLOOKUP($N45,INDIRECT($N$2),Q$5,0)),IF(LEFT($E45,1)="N",3,0))</f>
        <v>35.991</v>
      </c>
      <c r="R45" s="362" cm="1">
        <f t="array" aca="1" ref="R45" ca="1">ROUND(IF($M45="Y",VLOOKUP($N45,INDIRECT($N$2),R$5,0)*INDIRECT($M$3),VLOOKUP($N45,INDIRECT($N$2),R$5,0)),IF(LEFT($E45,1)="N",3,0))</f>
        <v>37.792999999999999</v>
      </c>
      <c r="S45" s="362" cm="1">
        <f t="array" aca="1" ref="S45" ca="1">ROUND(IF($M45="Y",VLOOKUP($N45,INDIRECT($N$2),S$5,0)*INDIRECT($M$3),VLOOKUP($N45,INDIRECT($N$2),S$5,0)),IF(LEFT($E45,1)="N",3,0))</f>
        <v>39.682000000000002</v>
      </c>
      <c r="T45" s="362" cm="1">
        <f t="array" aca="1" ref="T45" ca="1">ROUND(IF($M45="Y",VLOOKUP($N45,INDIRECT($N$2),T$5,0)*INDIRECT($M$3),VLOOKUP($N45,INDIRECT($N$2),T$5,0)),IF(LEFT($E45,1)="N",3,0))</f>
        <v>41.665999999999997</v>
      </c>
      <c r="U45" s="362" cm="1">
        <f t="array" aca="1" ref="U45" ca="1">ROUND(IF($M45="Y",VLOOKUP($N45,INDIRECT($N$2),U$5,0)*INDIRECT($M$3),VLOOKUP($N45,INDIRECT($N$2),U$5,0)),IF(LEFT($E45,1)="N",3,0))</f>
        <v>43.750999999999998</v>
      </c>
      <c r="V45" s="419"/>
      <c r="W45" s="363" t="str">
        <f t="shared" si="17"/>
        <v>Y</v>
      </c>
      <c r="X45" s="313" t="str">
        <f t="shared" si="14"/>
        <v>02775C</v>
      </c>
      <c r="Y45" s="364" t="str">
        <f t="shared" si="16"/>
        <v>105</v>
      </c>
      <c r="Z45" s="313" t="str">
        <f t="shared" si="15"/>
        <v xml:space="preserve">Crime Prevention Specialist </v>
      </c>
      <c r="AA45" s="365">
        <f t="shared" ca="1" si="43"/>
        <v>35.991</v>
      </c>
      <c r="AB45" s="365">
        <f t="shared" ca="1" si="44"/>
        <v>37.792999999999999</v>
      </c>
      <c r="AC45" s="365">
        <f t="shared" ca="1" si="45"/>
        <v>39.682000000000002</v>
      </c>
      <c r="AD45" s="365">
        <f t="shared" ca="1" si="46"/>
        <v>41.665999999999997</v>
      </c>
      <c r="AE45" s="365">
        <f t="shared" ca="1" si="47"/>
        <v>43.750999999999998</v>
      </c>
    </row>
    <row r="46" spans="1:31">
      <c r="A46" s="357" t="s">
        <v>115</v>
      </c>
      <c r="B46" s="407" t="s">
        <v>667</v>
      </c>
      <c r="C46" s="357">
        <v>5</v>
      </c>
      <c r="D46" s="358" t="s">
        <v>76</v>
      </c>
      <c r="E46" s="357" t="s">
        <v>43</v>
      </c>
      <c r="F46" s="357">
        <v>268</v>
      </c>
      <c r="G46" s="360">
        <f t="shared" ca="1" si="36"/>
        <v>29.664000000000001</v>
      </c>
      <c r="H46" s="360">
        <f t="shared" ca="1" si="37"/>
        <v>31.149000000000001</v>
      </c>
      <c r="I46" s="360">
        <f t="shared" ca="1" si="38"/>
        <v>32.704999999999998</v>
      </c>
      <c r="J46" s="360">
        <f t="shared" ca="1" si="39"/>
        <v>34.340000000000003</v>
      </c>
      <c r="K46" s="360">
        <f t="shared" ca="1" si="40"/>
        <v>36.058</v>
      </c>
      <c r="L46" s="437"/>
      <c r="M46" s="293" t="s">
        <v>588</v>
      </c>
      <c r="N46" s="289" t="str">
        <f t="shared" si="41"/>
        <v>02850C</v>
      </c>
      <c r="O46" s="361" t="str">
        <f t="shared" si="35"/>
        <v>060</v>
      </c>
      <c r="P46" s="290" t="str">
        <f t="shared" si="42"/>
        <v xml:space="preserve">Customer Service Representative I </v>
      </c>
      <c r="Q46" s="362" cm="1">
        <f t="array" aca="1" ref="Q46" ca="1">ROUND(IF($M46="Y",VLOOKUP($N46,INDIRECT($N$2),Q$5,0)*INDIRECT($M$3),VLOOKUP($N46,INDIRECT($N$2),Q$5,0)),IF(LEFT($E46,1)="N",3,0))</f>
        <v>29.664000000000001</v>
      </c>
      <c r="R46" s="362" cm="1">
        <f t="array" aca="1" ref="R46" ca="1">ROUND(IF($M46="Y",VLOOKUP($N46,INDIRECT($N$2),R$5,0)*INDIRECT($M$3),VLOOKUP($N46,INDIRECT($N$2),R$5,0)),IF(LEFT($E46,1)="N",3,0))</f>
        <v>31.149000000000001</v>
      </c>
      <c r="S46" s="362" cm="1">
        <f t="array" aca="1" ref="S46" ca="1">ROUND(IF($M46="Y",VLOOKUP($N46,INDIRECT($N$2),S$5,0)*INDIRECT($M$3),VLOOKUP($N46,INDIRECT($N$2),S$5,0)),IF(LEFT($E46,1)="N",3,0))</f>
        <v>32.704999999999998</v>
      </c>
      <c r="T46" s="362" cm="1">
        <f t="array" aca="1" ref="T46" ca="1">ROUND(IF($M46="Y",VLOOKUP($N46,INDIRECT($N$2),T$5,0)*INDIRECT($M$3),VLOOKUP($N46,INDIRECT($N$2),T$5,0)),IF(LEFT($E46,1)="N",3,0))</f>
        <v>34.340000000000003</v>
      </c>
      <c r="U46" s="362" cm="1">
        <f t="array" aca="1" ref="U46" ca="1">ROUND(IF($M46="Y",VLOOKUP($N46,INDIRECT($N$2),U$5,0)*INDIRECT($M$3),VLOOKUP($N46,INDIRECT($N$2),U$5,0)),IF(LEFT($E46,1)="N",3,0))</f>
        <v>36.058</v>
      </c>
      <c r="V46" s="419"/>
      <c r="W46" s="363" t="str">
        <f t="shared" si="17"/>
        <v>Y</v>
      </c>
      <c r="X46" s="313" t="str">
        <f t="shared" si="14"/>
        <v>02850C</v>
      </c>
      <c r="Y46" s="364" t="str">
        <f t="shared" si="16"/>
        <v>060</v>
      </c>
      <c r="Z46" s="313" t="str">
        <f t="shared" si="15"/>
        <v xml:space="preserve">Customer Service Representative I </v>
      </c>
      <c r="AA46" s="365">
        <f t="shared" ca="1" si="43"/>
        <v>29.664000000000001</v>
      </c>
      <c r="AB46" s="365">
        <f t="shared" ca="1" si="44"/>
        <v>31.149000000000001</v>
      </c>
      <c r="AC46" s="365">
        <f t="shared" ca="1" si="45"/>
        <v>32.704999999999998</v>
      </c>
      <c r="AD46" s="365">
        <f t="shared" ca="1" si="46"/>
        <v>34.340000000000003</v>
      </c>
      <c r="AE46" s="365">
        <f t="shared" ca="1" si="47"/>
        <v>36.058</v>
      </c>
    </row>
    <row r="47" spans="1:31">
      <c r="A47" s="357" t="s">
        <v>117</v>
      </c>
      <c r="B47" s="407" t="s">
        <v>668</v>
      </c>
      <c r="C47" s="357">
        <v>6</v>
      </c>
      <c r="D47" s="358" t="s">
        <v>118</v>
      </c>
      <c r="E47" s="357" t="s">
        <v>43</v>
      </c>
      <c r="F47" s="357">
        <v>295</v>
      </c>
      <c r="G47" s="360">
        <f t="shared" ca="1" si="36"/>
        <v>32.185000000000002</v>
      </c>
      <c r="H47" s="360">
        <f t="shared" ca="1" si="37"/>
        <v>33.792000000000002</v>
      </c>
      <c r="I47" s="360">
        <f t="shared" ca="1" si="38"/>
        <v>35.481999999999999</v>
      </c>
      <c r="J47" s="360">
        <f t="shared" ca="1" si="39"/>
        <v>37.258000000000003</v>
      </c>
      <c r="K47" s="360">
        <f t="shared" ca="1" si="40"/>
        <v>39.119</v>
      </c>
      <c r="L47" s="437"/>
      <c r="M47" s="293" t="s">
        <v>588</v>
      </c>
      <c r="N47" s="289" t="str">
        <f t="shared" si="41"/>
        <v>02860C</v>
      </c>
      <c r="O47" s="361" t="str">
        <f t="shared" si="35"/>
        <v>067</v>
      </c>
      <c r="P47" s="290" t="str">
        <f t="shared" si="42"/>
        <v xml:space="preserve">Customer Service Representative II </v>
      </c>
      <c r="Q47" s="362" cm="1">
        <f t="array" aca="1" ref="Q47" ca="1">ROUND(IF($M47="Y",VLOOKUP($N47,INDIRECT($N$2),Q$5,0)*INDIRECT($M$3),VLOOKUP($N47,INDIRECT($N$2),Q$5,0)),IF(LEFT($E47,1)="N",3,0))</f>
        <v>32.185000000000002</v>
      </c>
      <c r="R47" s="362" cm="1">
        <f t="array" aca="1" ref="R47" ca="1">ROUND(IF($M47="Y",VLOOKUP($N47,INDIRECT($N$2),R$5,0)*INDIRECT($M$3),VLOOKUP($N47,INDIRECT($N$2),R$5,0)),IF(LEFT($E47,1)="N",3,0))</f>
        <v>33.792000000000002</v>
      </c>
      <c r="S47" s="362" cm="1">
        <f t="array" aca="1" ref="S47" ca="1">ROUND(IF($M47="Y",VLOOKUP($N47,INDIRECT($N$2),S$5,0)*INDIRECT($M$3),VLOOKUP($N47,INDIRECT($N$2),S$5,0)),IF(LEFT($E47,1)="N",3,0))</f>
        <v>35.481999999999999</v>
      </c>
      <c r="T47" s="362" cm="1">
        <f t="array" aca="1" ref="T47" ca="1">ROUND(IF($M47="Y",VLOOKUP($N47,INDIRECT($N$2),T$5,0)*INDIRECT($M$3),VLOOKUP($N47,INDIRECT($N$2),T$5,0)),IF(LEFT($E47,1)="N",3,0))</f>
        <v>37.258000000000003</v>
      </c>
      <c r="U47" s="362" cm="1">
        <f t="array" aca="1" ref="U47" ca="1">ROUND(IF($M47="Y",VLOOKUP($N47,INDIRECT($N$2),U$5,0)*INDIRECT($M$3),VLOOKUP($N47,INDIRECT($N$2),U$5,0)),IF(LEFT($E47,1)="N",3,0))</f>
        <v>39.119</v>
      </c>
      <c r="V47" s="419"/>
      <c r="W47" s="363" t="str">
        <f t="shared" si="17"/>
        <v>Y</v>
      </c>
      <c r="X47" s="313" t="str">
        <f t="shared" ref="X47:X77" si="48">N47</f>
        <v>02860C</v>
      </c>
      <c r="Y47" s="364" t="str">
        <f t="shared" si="16"/>
        <v>067</v>
      </c>
      <c r="Z47" s="313" t="str">
        <f t="shared" ref="Z47:Z77" si="49">P47</f>
        <v xml:space="preserve">Customer Service Representative II </v>
      </c>
      <c r="AA47" s="365">
        <f t="shared" ca="1" si="43"/>
        <v>32.185000000000002</v>
      </c>
      <c r="AB47" s="365">
        <f t="shared" ca="1" si="44"/>
        <v>33.792000000000002</v>
      </c>
      <c r="AC47" s="365">
        <f t="shared" ca="1" si="45"/>
        <v>35.481999999999999</v>
      </c>
      <c r="AD47" s="365">
        <f t="shared" ca="1" si="46"/>
        <v>37.258000000000003</v>
      </c>
      <c r="AE47" s="365">
        <f t="shared" ca="1" si="47"/>
        <v>39.119</v>
      </c>
    </row>
    <row r="48" spans="1:31">
      <c r="A48" s="371" t="s">
        <v>670</v>
      </c>
      <c r="B48" s="407" t="s">
        <v>669</v>
      </c>
      <c r="C48" s="357">
        <v>7</v>
      </c>
      <c r="D48" s="358" t="s">
        <v>121</v>
      </c>
      <c r="E48" s="357" t="s">
        <v>43</v>
      </c>
      <c r="F48" s="357">
        <v>323</v>
      </c>
      <c r="G48" s="360">
        <f t="shared" ca="1" si="36"/>
        <v>34.75</v>
      </c>
      <c r="H48" s="360">
        <f t="shared" ca="1" si="37"/>
        <v>36.485999999999997</v>
      </c>
      <c r="I48" s="360">
        <f t="shared" ca="1" si="38"/>
        <v>38.311999999999998</v>
      </c>
      <c r="J48" s="360">
        <f t="shared" ca="1" si="39"/>
        <v>40.228000000000002</v>
      </c>
      <c r="K48" s="360">
        <f t="shared" ca="1" si="40"/>
        <v>42.238999999999997</v>
      </c>
      <c r="L48" s="437"/>
      <c r="M48" s="293" t="s">
        <v>588</v>
      </c>
      <c r="N48" s="289" t="str">
        <f t="shared" si="41"/>
        <v>53038C</v>
      </c>
      <c r="O48" s="361" t="str">
        <f t="shared" si="35"/>
        <v>084</v>
      </c>
      <c r="P48" s="290" t="str">
        <f t="shared" si="42"/>
        <v>Customer Service Representative, Lead</v>
      </c>
      <c r="Q48" s="362" cm="1">
        <f t="array" aca="1" ref="Q48" ca="1">ROUND(IF($M48="Y",VLOOKUP($N48,INDIRECT($N$2),Q$5,0)*INDIRECT($M$3),VLOOKUP($N48,INDIRECT($N$2),Q$5,0)),IF(LEFT($E48,1)="N",3,0))</f>
        <v>34.75</v>
      </c>
      <c r="R48" s="362" cm="1">
        <f t="array" aca="1" ref="R48" ca="1">ROUND(IF($M48="Y",VLOOKUP($N48,INDIRECT($N$2),R$5,0)*INDIRECT($M$3),VLOOKUP($N48,INDIRECT($N$2),R$5,0)),IF(LEFT($E48,1)="N",3,0))</f>
        <v>36.485999999999997</v>
      </c>
      <c r="S48" s="362" cm="1">
        <f t="array" aca="1" ref="S48" ca="1">ROUND(IF($M48="Y",VLOOKUP($N48,INDIRECT($N$2),S$5,0)*INDIRECT($M$3),VLOOKUP($N48,INDIRECT($N$2),S$5,0)),IF(LEFT($E48,1)="N",3,0))</f>
        <v>38.311999999999998</v>
      </c>
      <c r="T48" s="362" cm="1">
        <f t="array" aca="1" ref="T48" ca="1">ROUND(IF($M48="Y",VLOOKUP($N48,INDIRECT($N$2),T$5,0)*INDIRECT($M$3),VLOOKUP($N48,INDIRECT($N$2),T$5,0)),IF(LEFT($E48,1)="N",3,0))</f>
        <v>40.228000000000002</v>
      </c>
      <c r="U48" s="362" cm="1">
        <f t="array" aca="1" ref="U48" ca="1">ROUND(IF($M48="Y",VLOOKUP($N48,INDIRECT($N$2),U$5,0)*INDIRECT($M$3),VLOOKUP($N48,INDIRECT($N$2),U$5,0)),IF(LEFT($E48,1)="N",3,0))</f>
        <v>42.238999999999997</v>
      </c>
      <c r="V48" s="419"/>
      <c r="W48" s="363" t="str">
        <f t="shared" si="17"/>
        <v>Y</v>
      </c>
      <c r="X48" s="313" t="str">
        <f t="shared" si="48"/>
        <v>53038C</v>
      </c>
      <c r="Y48" s="364" t="str">
        <f t="shared" ref="Y48:Y78" si="50">O48</f>
        <v>084</v>
      </c>
      <c r="Z48" s="313" t="str">
        <f t="shared" si="49"/>
        <v>Customer Service Representative, Lead</v>
      </c>
      <c r="AA48" s="365">
        <f t="shared" ca="1" si="43"/>
        <v>34.75</v>
      </c>
      <c r="AB48" s="365">
        <f t="shared" ca="1" si="44"/>
        <v>36.485999999999997</v>
      </c>
      <c r="AC48" s="365">
        <f t="shared" ca="1" si="45"/>
        <v>38.311999999999998</v>
      </c>
      <c r="AD48" s="365">
        <f t="shared" ca="1" si="46"/>
        <v>40.228000000000002</v>
      </c>
      <c r="AE48" s="365">
        <f t="shared" ca="1" si="47"/>
        <v>42.238999999999997</v>
      </c>
    </row>
    <row r="49" spans="1:31">
      <c r="A49" s="357" t="s">
        <v>120</v>
      </c>
      <c r="B49" s="407" t="s">
        <v>122</v>
      </c>
      <c r="C49" s="357">
        <v>7</v>
      </c>
      <c r="D49" s="358" t="s">
        <v>121</v>
      </c>
      <c r="E49" s="357" t="s">
        <v>43</v>
      </c>
      <c r="F49" s="357">
        <v>320</v>
      </c>
      <c r="G49" s="360">
        <f t="shared" ca="1" si="36"/>
        <v>34.75</v>
      </c>
      <c r="H49" s="360">
        <f t="shared" ca="1" si="37"/>
        <v>36.485999999999997</v>
      </c>
      <c r="I49" s="360">
        <f t="shared" ca="1" si="38"/>
        <v>38.311999999999998</v>
      </c>
      <c r="J49" s="360">
        <f t="shared" ca="1" si="39"/>
        <v>40.228000000000002</v>
      </c>
      <c r="K49" s="360">
        <f t="shared" ca="1" si="40"/>
        <v>42.238999999999997</v>
      </c>
      <c r="L49" s="437"/>
      <c r="M49" s="293" t="s">
        <v>588</v>
      </c>
      <c r="N49" s="289" t="str">
        <f t="shared" si="41"/>
        <v>03037C</v>
      </c>
      <c r="O49" s="361" t="str">
        <f t="shared" si="35"/>
        <v>084</v>
      </c>
      <c r="P49" s="290" t="str">
        <f t="shared" si="42"/>
        <v>Development Coordinator I</v>
      </c>
      <c r="Q49" s="362" cm="1">
        <f t="array" aca="1" ref="Q49" ca="1">ROUND(IF($M49="Y",VLOOKUP($N49,INDIRECT($N$2),Q$5,0)*INDIRECT($M$3),VLOOKUP($N49,INDIRECT($N$2),Q$5,0)),IF(LEFT($E49,1)="N",3,0))</f>
        <v>34.75</v>
      </c>
      <c r="R49" s="362" cm="1">
        <f t="array" aca="1" ref="R49" ca="1">ROUND(IF($M49="Y",VLOOKUP($N49,INDIRECT($N$2),R$5,0)*INDIRECT($M$3),VLOOKUP($N49,INDIRECT($N$2),R$5,0)),IF(LEFT($E49,1)="N",3,0))</f>
        <v>36.485999999999997</v>
      </c>
      <c r="S49" s="362" cm="1">
        <f t="array" aca="1" ref="S49" ca="1">ROUND(IF($M49="Y",VLOOKUP($N49,INDIRECT($N$2),S$5,0)*INDIRECT($M$3),VLOOKUP($N49,INDIRECT($N$2),S$5,0)),IF(LEFT($E49,1)="N",3,0))</f>
        <v>38.311999999999998</v>
      </c>
      <c r="T49" s="362" cm="1">
        <f t="array" aca="1" ref="T49" ca="1">ROUND(IF($M49="Y",VLOOKUP($N49,INDIRECT($N$2),T$5,0)*INDIRECT($M$3),VLOOKUP($N49,INDIRECT($N$2),T$5,0)),IF(LEFT($E49,1)="N",3,0))</f>
        <v>40.228000000000002</v>
      </c>
      <c r="U49" s="362" cm="1">
        <f t="array" aca="1" ref="U49" ca="1">ROUND(IF($M49="Y",VLOOKUP($N49,INDIRECT($N$2),U$5,0)*INDIRECT($M$3),VLOOKUP($N49,INDIRECT($N$2),U$5,0)),IF(LEFT($E49,1)="N",3,0))</f>
        <v>42.238999999999997</v>
      </c>
      <c r="V49" s="419"/>
      <c r="W49" s="363" t="str">
        <f t="shared" si="17"/>
        <v>Y</v>
      </c>
      <c r="X49" s="313" t="str">
        <f t="shared" si="48"/>
        <v>03037C</v>
      </c>
      <c r="Y49" s="364" t="str">
        <f t="shared" si="50"/>
        <v>084</v>
      </c>
      <c r="Z49" s="313" t="str">
        <f t="shared" si="49"/>
        <v>Development Coordinator I</v>
      </c>
      <c r="AA49" s="365">
        <f t="shared" ca="1" si="43"/>
        <v>34.75</v>
      </c>
      <c r="AB49" s="365">
        <f t="shared" ca="1" si="44"/>
        <v>36.485999999999997</v>
      </c>
      <c r="AC49" s="365">
        <f t="shared" ca="1" si="45"/>
        <v>38.311999999999998</v>
      </c>
      <c r="AD49" s="365">
        <f t="shared" ca="1" si="46"/>
        <v>40.228000000000002</v>
      </c>
      <c r="AE49" s="365">
        <f t="shared" ca="1" si="47"/>
        <v>42.238999999999997</v>
      </c>
    </row>
    <row r="50" spans="1:31">
      <c r="A50" s="357" t="s">
        <v>123</v>
      </c>
      <c r="B50" s="407" t="s">
        <v>671</v>
      </c>
      <c r="C50" s="357">
        <v>8</v>
      </c>
      <c r="D50" s="358">
        <v>209</v>
      </c>
      <c r="E50" s="357" t="s">
        <v>43</v>
      </c>
      <c r="F50" s="357">
        <v>378</v>
      </c>
      <c r="G50" s="360">
        <f t="shared" ca="1" si="36"/>
        <v>39.847000000000001</v>
      </c>
      <c r="H50" s="360">
        <f t="shared" ca="1" si="37"/>
        <v>41.838000000000001</v>
      </c>
      <c r="I50" s="360">
        <f t="shared" ca="1" si="38"/>
        <v>43.930999999999997</v>
      </c>
      <c r="J50" s="360">
        <f t="shared" ca="1" si="39"/>
        <v>46.128</v>
      </c>
      <c r="K50" s="360">
        <f t="shared" ca="1" si="40"/>
        <v>48.433999999999997</v>
      </c>
      <c r="L50" s="437"/>
      <c r="M50" s="293" t="s">
        <v>588</v>
      </c>
      <c r="N50" s="289" t="str">
        <f t="shared" si="41"/>
        <v>03038C</v>
      </c>
      <c r="O50" s="361">
        <f t="shared" si="35"/>
        <v>209</v>
      </c>
      <c r="P50" s="290" t="str">
        <f t="shared" si="42"/>
        <v>Development Coordinator II</v>
      </c>
      <c r="Q50" s="362" cm="1">
        <f t="array" aca="1" ref="Q50" ca="1">ROUND(IF($M50="Y",VLOOKUP($N50,INDIRECT($N$2),Q$5,0)*INDIRECT($M$3),VLOOKUP($N50,INDIRECT($N$2),Q$5,0)),IF(LEFT($E50,1)="N",3,0))</f>
        <v>39.847000000000001</v>
      </c>
      <c r="R50" s="362" cm="1">
        <f t="array" aca="1" ref="R50" ca="1">ROUND(IF($M50="Y",VLOOKUP($N50,INDIRECT($N$2),R$5,0)*INDIRECT($M$3),VLOOKUP($N50,INDIRECT($N$2),R$5,0)),IF(LEFT($E50,1)="N",3,0))</f>
        <v>41.838000000000001</v>
      </c>
      <c r="S50" s="362" cm="1">
        <f t="array" aca="1" ref="S50" ca="1">ROUND(IF($M50="Y",VLOOKUP($N50,INDIRECT($N$2),S$5,0)*INDIRECT($M$3),VLOOKUP($N50,INDIRECT($N$2),S$5,0)),IF(LEFT($E50,1)="N",3,0))</f>
        <v>43.930999999999997</v>
      </c>
      <c r="T50" s="362" cm="1">
        <f t="array" aca="1" ref="T50" ca="1">ROUND(IF($M50="Y",VLOOKUP($N50,INDIRECT($N$2),T$5,0)*INDIRECT($M$3),VLOOKUP($N50,INDIRECT($N$2),T$5,0)),IF(LEFT($E50,1)="N",3,0))</f>
        <v>46.128</v>
      </c>
      <c r="U50" s="362" cm="1">
        <f t="array" aca="1" ref="U50" ca="1">ROUND(IF($M50="Y",VLOOKUP($N50,INDIRECT($N$2),U$5,0)*INDIRECT($M$3),VLOOKUP($N50,INDIRECT($N$2),U$5,0)),IF(LEFT($E50,1)="N",3,0))</f>
        <v>48.433999999999997</v>
      </c>
      <c r="V50" s="419"/>
      <c r="W50" s="363" t="str">
        <f t="shared" si="17"/>
        <v>Y</v>
      </c>
      <c r="X50" s="313" t="str">
        <f t="shared" si="48"/>
        <v>03038C</v>
      </c>
      <c r="Y50" s="364">
        <f t="shared" si="50"/>
        <v>209</v>
      </c>
      <c r="Z50" s="313" t="str">
        <f t="shared" si="49"/>
        <v>Development Coordinator II</v>
      </c>
      <c r="AA50" s="365">
        <f t="shared" ca="1" si="43"/>
        <v>39.847000000000001</v>
      </c>
      <c r="AB50" s="365">
        <f t="shared" ca="1" si="44"/>
        <v>41.838000000000001</v>
      </c>
      <c r="AC50" s="365">
        <f t="shared" ca="1" si="45"/>
        <v>43.930999999999997</v>
      </c>
      <c r="AD50" s="365">
        <f t="shared" ca="1" si="46"/>
        <v>46.128</v>
      </c>
      <c r="AE50" s="365">
        <f t="shared" ca="1" si="47"/>
        <v>48.433999999999997</v>
      </c>
    </row>
    <row r="51" spans="1:31">
      <c r="A51" s="357" t="s">
        <v>127</v>
      </c>
      <c r="B51" s="407" t="s">
        <v>129</v>
      </c>
      <c r="C51" s="357">
        <v>5</v>
      </c>
      <c r="D51" s="358" t="s">
        <v>128</v>
      </c>
      <c r="E51" s="357" t="s">
        <v>43</v>
      </c>
      <c r="F51" s="357">
        <v>248</v>
      </c>
      <c r="G51" s="360">
        <f t="shared" ca="1" si="36"/>
        <v>28.361999999999998</v>
      </c>
      <c r="H51" s="360">
        <f t="shared" ca="1" si="37"/>
        <v>29.779</v>
      </c>
      <c r="I51" s="360">
        <f t="shared" ca="1" si="38"/>
        <v>31.27</v>
      </c>
      <c r="J51" s="360">
        <f t="shared" ca="1" si="39"/>
        <v>32.834000000000003</v>
      </c>
      <c r="K51" s="360">
        <f t="shared" ca="1" si="40"/>
        <v>34.475000000000001</v>
      </c>
      <c r="L51" s="437"/>
      <c r="M51" s="293" t="s">
        <v>588</v>
      </c>
      <c r="N51" s="289" t="str">
        <f t="shared" si="41"/>
        <v>03627C</v>
      </c>
      <c r="O51" s="361" t="str">
        <f t="shared" si="35"/>
        <v>027</v>
      </c>
      <c r="P51" s="290" t="str">
        <f t="shared" si="42"/>
        <v>Document Solutions Technician I</v>
      </c>
      <c r="Q51" s="362" cm="1">
        <f t="array" aca="1" ref="Q51" ca="1">ROUND(IF($M51="Y",VLOOKUP($N51,INDIRECT($N$2),Q$5,0)*INDIRECT($M$3),VLOOKUP($N51,INDIRECT($N$2),Q$5,0)),IF(LEFT($E51,1)="N",3,0))</f>
        <v>28.361999999999998</v>
      </c>
      <c r="R51" s="362" cm="1">
        <f t="array" aca="1" ref="R51" ca="1">ROUND(IF($M51="Y",VLOOKUP($N51,INDIRECT($N$2),R$5,0)*INDIRECT($M$3),VLOOKUP($N51,INDIRECT($N$2),R$5,0)),IF(LEFT($E51,1)="N",3,0))</f>
        <v>29.779</v>
      </c>
      <c r="S51" s="362" cm="1">
        <f t="array" aca="1" ref="S51" ca="1">ROUND(IF($M51="Y",VLOOKUP($N51,INDIRECT($N$2),S$5,0)*INDIRECT($M$3),VLOOKUP($N51,INDIRECT($N$2),S$5,0)),IF(LEFT($E51,1)="N",3,0))</f>
        <v>31.27</v>
      </c>
      <c r="T51" s="362" cm="1">
        <f t="array" aca="1" ref="T51" ca="1">ROUND(IF($M51="Y",VLOOKUP($N51,INDIRECT($N$2),T$5,0)*INDIRECT($M$3),VLOOKUP($N51,INDIRECT($N$2),T$5,0)),IF(LEFT($E51,1)="N",3,0))</f>
        <v>32.834000000000003</v>
      </c>
      <c r="U51" s="362" cm="1">
        <f t="array" aca="1" ref="U51" ca="1">ROUND(IF($M51="Y",VLOOKUP($N51,INDIRECT($N$2),U$5,0)*INDIRECT($M$3),VLOOKUP($N51,INDIRECT($N$2),U$5,0)),IF(LEFT($E51,1)="N",3,0))</f>
        <v>34.475000000000001</v>
      </c>
      <c r="V51" s="419"/>
      <c r="W51" s="363" t="str">
        <f t="shared" si="17"/>
        <v>Y</v>
      </c>
      <c r="X51" s="313" t="str">
        <f t="shared" si="48"/>
        <v>03627C</v>
      </c>
      <c r="Y51" s="364" t="str">
        <f t="shared" si="50"/>
        <v>027</v>
      </c>
      <c r="Z51" s="313" t="str">
        <f t="shared" si="49"/>
        <v>Document Solutions Technician I</v>
      </c>
      <c r="AA51" s="365">
        <f t="shared" ca="1" si="43"/>
        <v>28.361999999999998</v>
      </c>
      <c r="AB51" s="365">
        <f t="shared" ca="1" si="44"/>
        <v>29.779</v>
      </c>
      <c r="AC51" s="365">
        <f t="shared" ca="1" si="45"/>
        <v>31.27</v>
      </c>
      <c r="AD51" s="365">
        <f t="shared" ca="1" si="46"/>
        <v>32.834000000000003</v>
      </c>
      <c r="AE51" s="365">
        <f t="shared" ca="1" si="47"/>
        <v>34.475000000000001</v>
      </c>
    </row>
    <row r="52" spans="1:31">
      <c r="A52" s="357" t="s">
        <v>130</v>
      </c>
      <c r="B52" s="407" t="s">
        <v>131</v>
      </c>
      <c r="C52" s="357">
        <v>6</v>
      </c>
      <c r="D52" s="358">
        <v>116</v>
      </c>
      <c r="E52" s="357" t="s">
        <v>43</v>
      </c>
      <c r="F52" s="357">
        <v>303</v>
      </c>
      <c r="G52" s="360">
        <f t="shared" ca="1" si="36"/>
        <v>33.459000000000003</v>
      </c>
      <c r="H52" s="360">
        <f t="shared" ca="1" si="37"/>
        <v>35.133000000000003</v>
      </c>
      <c r="I52" s="360">
        <f t="shared" ca="1" si="38"/>
        <v>36.89</v>
      </c>
      <c r="J52" s="360">
        <f t="shared" ca="1" si="39"/>
        <v>38.734999999999999</v>
      </c>
      <c r="K52" s="360">
        <f t="shared" ca="1" si="40"/>
        <v>40.670999999999999</v>
      </c>
      <c r="L52" s="437"/>
      <c r="M52" s="293" t="s">
        <v>588</v>
      </c>
      <c r="N52" s="289" t="str">
        <f t="shared" si="41"/>
        <v>03628C</v>
      </c>
      <c r="O52" s="361">
        <f t="shared" si="35"/>
        <v>116</v>
      </c>
      <c r="P52" s="290" t="str">
        <f t="shared" si="42"/>
        <v>Document Solutions Technician II</v>
      </c>
      <c r="Q52" s="362" cm="1">
        <f t="array" aca="1" ref="Q52" ca="1">ROUND(IF($M52="Y",VLOOKUP($N52,INDIRECT($N$2),Q$5,0)*INDIRECT($M$3),VLOOKUP($N52,INDIRECT($N$2),Q$5,0)),IF(LEFT($E52,1)="N",3,0))</f>
        <v>33.459000000000003</v>
      </c>
      <c r="R52" s="362" cm="1">
        <f t="array" aca="1" ref="R52" ca="1">ROUND(IF($M52="Y",VLOOKUP($N52,INDIRECT($N$2),R$5,0)*INDIRECT($M$3),VLOOKUP($N52,INDIRECT($N$2),R$5,0)),IF(LEFT($E52,1)="N",3,0))</f>
        <v>35.133000000000003</v>
      </c>
      <c r="S52" s="362" cm="1">
        <f t="array" aca="1" ref="S52" ca="1">ROUND(IF($M52="Y",VLOOKUP($N52,INDIRECT($N$2),S$5,0)*INDIRECT($M$3),VLOOKUP($N52,INDIRECT($N$2),S$5,0)),IF(LEFT($E52,1)="N",3,0))</f>
        <v>36.89</v>
      </c>
      <c r="T52" s="362" cm="1">
        <f t="array" aca="1" ref="T52" ca="1">ROUND(IF($M52="Y",VLOOKUP($N52,INDIRECT($N$2),T$5,0)*INDIRECT($M$3),VLOOKUP($N52,INDIRECT($N$2),T$5,0)),IF(LEFT($E52,1)="N",3,0))</f>
        <v>38.734999999999999</v>
      </c>
      <c r="U52" s="362" cm="1">
        <f t="array" aca="1" ref="U52" ca="1">ROUND(IF($M52="Y",VLOOKUP($N52,INDIRECT($N$2),U$5,0)*INDIRECT($M$3),VLOOKUP($N52,INDIRECT($N$2),U$5,0)),IF(LEFT($E52,1)="N",3,0))</f>
        <v>40.670999999999999</v>
      </c>
      <c r="V52" s="419"/>
      <c r="W52" s="363" t="str">
        <f t="shared" ref="W52:W82" si="51">M52</f>
        <v>Y</v>
      </c>
      <c r="X52" s="313" t="str">
        <f t="shared" si="48"/>
        <v>03628C</v>
      </c>
      <c r="Y52" s="364">
        <f t="shared" si="50"/>
        <v>116</v>
      </c>
      <c r="Z52" s="313" t="str">
        <f t="shared" si="49"/>
        <v>Document Solutions Technician II</v>
      </c>
      <c r="AA52" s="365">
        <f t="shared" ca="1" si="43"/>
        <v>33.459000000000003</v>
      </c>
      <c r="AB52" s="365">
        <f t="shared" ca="1" si="44"/>
        <v>35.133000000000003</v>
      </c>
      <c r="AC52" s="365">
        <f t="shared" ca="1" si="45"/>
        <v>36.89</v>
      </c>
      <c r="AD52" s="365">
        <f t="shared" ca="1" si="46"/>
        <v>38.734999999999999</v>
      </c>
      <c r="AE52" s="365">
        <f t="shared" ca="1" si="47"/>
        <v>40.670999999999999</v>
      </c>
    </row>
    <row r="53" spans="1:31">
      <c r="A53" s="357" t="s">
        <v>134</v>
      </c>
      <c r="B53" s="407" t="s">
        <v>136</v>
      </c>
      <c r="C53" s="357">
        <v>5</v>
      </c>
      <c r="D53" s="358" t="s">
        <v>692</v>
      </c>
      <c r="E53" s="357" t="s">
        <v>43</v>
      </c>
      <c r="F53" s="357">
        <v>268</v>
      </c>
      <c r="G53" s="360">
        <f t="shared" ca="1" si="36"/>
        <v>31.474</v>
      </c>
      <c r="H53" s="360">
        <f t="shared" ca="1" si="37"/>
        <v>33.048000000000002</v>
      </c>
      <c r="I53" s="360">
        <f t="shared" ca="1" si="38"/>
        <v>34.701000000000001</v>
      </c>
      <c r="J53" s="360">
        <f t="shared" ca="1" si="39"/>
        <v>36.436</v>
      </c>
      <c r="K53" s="360">
        <f t="shared" ca="1" si="40"/>
        <v>38.256999999999998</v>
      </c>
      <c r="L53" s="437"/>
      <c r="M53" s="293" t="s">
        <v>588</v>
      </c>
      <c r="N53" s="289" t="str">
        <f t="shared" si="41"/>
        <v>04024C</v>
      </c>
      <c r="O53" s="361" t="str">
        <f t="shared" si="35"/>
        <v>127</v>
      </c>
      <c r="P53" s="290" t="str">
        <f t="shared" si="42"/>
        <v xml:space="preserve">Engineering Tech I Eng Lab </v>
      </c>
      <c r="Q53" s="362" cm="1">
        <f t="array" aca="1" ref="Q53" ca="1">ROUND(IF($M53="Y",VLOOKUP($N53,INDIRECT($N$2),Q$5,0)*INDIRECT($M$3),VLOOKUP($N53,INDIRECT($N$2),Q$5,0)),IF(LEFT($E53,1)="N",3,0))</f>
        <v>31.474</v>
      </c>
      <c r="R53" s="362" cm="1">
        <f t="array" aca="1" ref="R53" ca="1">ROUND(IF($M53="Y",VLOOKUP($N53,INDIRECT($N$2),R$5,0)*INDIRECT($M$3),VLOOKUP($N53,INDIRECT($N$2),R$5,0)),IF(LEFT($E53,1)="N",3,0))</f>
        <v>33.048000000000002</v>
      </c>
      <c r="S53" s="362" cm="1">
        <f t="array" aca="1" ref="S53" ca="1">ROUND(IF($M53="Y",VLOOKUP($N53,INDIRECT($N$2),S$5,0)*INDIRECT($M$3),VLOOKUP($N53,INDIRECT($N$2),S$5,0)),IF(LEFT($E53,1)="N",3,0))</f>
        <v>34.701000000000001</v>
      </c>
      <c r="T53" s="362" cm="1">
        <f t="array" aca="1" ref="T53" ca="1">ROUND(IF($M53="Y",VLOOKUP($N53,INDIRECT($N$2),T$5,0)*INDIRECT($M$3),VLOOKUP($N53,INDIRECT($N$2),T$5,0)),IF(LEFT($E53,1)="N",3,0))</f>
        <v>36.436</v>
      </c>
      <c r="U53" s="362" cm="1">
        <f t="array" aca="1" ref="U53" ca="1">ROUND(IF($M53="Y",VLOOKUP($N53,INDIRECT($N$2),U$5,0)*INDIRECT($M$3),VLOOKUP($N53,INDIRECT($N$2),U$5,0)),IF(LEFT($E53,1)="N",3,0))</f>
        <v>38.256999999999998</v>
      </c>
      <c r="V53" s="419"/>
      <c r="W53" s="363" t="str">
        <f t="shared" si="51"/>
        <v>Y</v>
      </c>
      <c r="X53" s="313" t="str">
        <f t="shared" si="48"/>
        <v>04024C</v>
      </c>
      <c r="Y53" s="364" t="str">
        <f t="shared" si="50"/>
        <v>127</v>
      </c>
      <c r="Z53" s="313" t="str">
        <f t="shared" si="49"/>
        <v xml:space="preserve">Engineering Tech I Eng Lab </v>
      </c>
      <c r="AA53" s="365">
        <f t="shared" ca="1" si="43"/>
        <v>31.474</v>
      </c>
      <c r="AB53" s="365">
        <f t="shared" ca="1" si="44"/>
        <v>33.048000000000002</v>
      </c>
      <c r="AC53" s="365">
        <f t="shared" ca="1" si="45"/>
        <v>34.701000000000001</v>
      </c>
      <c r="AD53" s="365">
        <f t="shared" ca="1" si="46"/>
        <v>36.436</v>
      </c>
      <c r="AE53" s="365">
        <f t="shared" ca="1" si="47"/>
        <v>38.256999999999998</v>
      </c>
    </row>
    <row r="54" spans="1:31">
      <c r="A54" s="357" t="s">
        <v>137</v>
      </c>
      <c r="B54" s="407" t="s">
        <v>139</v>
      </c>
      <c r="C54" s="357">
        <v>5</v>
      </c>
      <c r="D54" s="358">
        <v>202</v>
      </c>
      <c r="E54" s="357" t="s">
        <v>43</v>
      </c>
      <c r="F54" s="357">
        <v>268</v>
      </c>
      <c r="G54" s="360">
        <f t="shared" ca="1" si="36"/>
        <v>24.207000000000001</v>
      </c>
      <c r="H54" s="360">
        <f t="shared" ca="1" si="37"/>
        <v>25.416</v>
      </c>
      <c r="I54" s="360">
        <f t="shared" ca="1" si="38"/>
        <v>26.689</v>
      </c>
      <c r="J54" s="360">
        <f t="shared" ca="1" si="39"/>
        <v>28.021000000000001</v>
      </c>
      <c r="K54" s="360">
        <f t="shared" ca="1" si="40"/>
        <v>29.423999999999999</v>
      </c>
      <c r="L54" s="437"/>
      <c r="M54" s="293" t="s">
        <v>588</v>
      </c>
      <c r="N54" s="289" t="str">
        <f t="shared" si="41"/>
        <v>04010C</v>
      </c>
      <c r="O54" s="361">
        <f t="shared" si="35"/>
        <v>202</v>
      </c>
      <c r="P54" s="290" t="str">
        <f t="shared" si="42"/>
        <v xml:space="preserve">Engineering Tech I Seasonal </v>
      </c>
      <c r="Q54" s="362" cm="1">
        <f t="array" aca="1" ref="Q54" ca="1">ROUND(IF($M54="Y",VLOOKUP($N54,INDIRECT($N$2),Q$5,0)*INDIRECT($M$3),VLOOKUP($N54,INDIRECT($N$2),Q$5,0)),IF(LEFT($E54,1)="N",3,0))</f>
        <v>24.207000000000001</v>
      </c>
      <c r="R54" s="362" cm="1">
        <f t="array" aca="1" ref="R54" ca="1">ROUND(IF($M54="Y",VLOOKUP($N54,INDIRECT($N$2),R$5,0)*INDIRECT($M$3),VLOOKUP($N54,INDIRECT($N$2),R$5,0)),IF(LEFT($E54,1)="N",3,0))</f>
        <v>25.416</v>
      </c>
      <c r="S54" s="362" cm="1">
        <f t="array" aca="1" ref="S54" ca="1">ROUND(IF($M54="Y",VLOOKUP($N54,INDIRECT($N$2),S$5,0)*INDIRECT($M$3),VLOOKUP($N54,INDIRECT($N$2),S$5,0)),IF(LEFT($E54,1)="N",3,0))</f>
        <v>26.689</v>
      </c>
      <c r="T54" s="362" cm="1">
        <f t="array" aca="1" ref="T54" ca="1">ROUND(IF($M54="Y",VLOOKUP($N54,INDIRECT($N$2),T$5,0)*INDIRECT($M$3),VLOOKUP($N54,INDIRECT($N$2),T$5,0)),IF(LEFT($E54,1)="N",3,0))</f>
        <v>28.021000000000001</v>
      </c>
      <c r="U54" s="362" cm="1">
        <f t="array" aca="1" ref="U54" ca="1">ROUND(IF($M54="Y",VLOOKUP($N54,INDIRECT($N$2),U$5,0)*INDIRECT($M$3),VLOOKUP($N54,INDIRECT($N$2),U$5,0)),IF(LEFT($E54,1)="N",3,0))</f>
        <v>29.423999999999999</v>
      </c>
      <c r="V54" s="419"/>
      <c r="W54" s="363" t="str">
        <f t="shared" si="51"/>
        <v>Y</v>
      </c>
      <c r="X54" s="313" t="str">
        <f t="shared" si="48"/>
        <v>04010C</v>
      </c>
      <c r="Y54" s="364">
        <f t="shared" si="50"/>
        <v>202</v>
      </c>
      <c r="Z54" s="313" t="str">
        <f t="shared" si="49"/>
        <v xml:space="preserve">Engineering Tech I Seasonal </v>
      </c>
      <c r="AA54" s="365">
        <f t="shared" ca="1" si="43"/>
        <v>24.207000000000001</v>
      </c>
      <c r="AB54" s="365">
        <f t="shared" ca="1" si="44"/>
        <v>25.416</v>
      </c>
      <c r="AC54" s="365">
        <f t="shared" ca="1" si="45"/>
        <v>26.689</v>
      </c>
      <c r="AD54" s="365">
        <f t="shared" ca="1" si="46"/>
        <v>28.021000000000001</v>
      </c>
      <c r="AE54" s="365">
        <f t="shared" ca="1" si="47"/>
        <v>29.423999999999999</v>
      </c>
    </row>
    <row r="55" spans="1:31">
      <c r="A55" s="357" t="s">
        <v>140</v>
      </c>
      <c r="B55" s="407" t="s">
        <v>141</v>
      </c>
      <c r="C55" s="357">
        <v>6</v>
      </c>
      <c r="D55" s="358" t="s">
        <v>693</v>
      </c>
      <c r="E55" s="357" t="s">
        <v>43</v>
      </c>
      <c r="F55" s="357">
        <v>305</v>
      </c>
      <c r="G55" s="360">
        <f t="shared" ca="1" si="36"/>
        <v>35.317999999999998</v>
      </c>
      <c r="H55" s="360">
        <f t="shared" ca="1" si="37"/>
        <v>37.082999999999998</v>
      </c>
      <c r="I55" s="360">
        <f t="shared" ca="1" si="38"/>
        <v>38.936999999999998</v>
      </c>
      <c r="J55" s="360">
        <f t="shared" ca="1" si="39"/>
        <v>40.884</v>
      </c>
      <c r="K55" s="360">
        <f t="shared" ca="1" si="40"/>
        <v>42.927999999999997</v>
      </c>
      <c r="L55" s="437"/>
      <c r="M55" s="293" t="s">
        <v>588</v>
      </c>
      <c r="N55" s="289" t="str">
        <f t="shared" si="41"/>
        <v>04034C</v>
      </c>
      <c r="O55" s="361" t="str">
        <f t="shared" si="35"/>
        <v>128</v>
      </c>
      <c r="P55" s="290" t="str">
        <f t="shared" si="42"/>
        <v xml:space="preserve">Engineering Tech II Eng Lab </v>
      </c>
      <c r="Q55" s="362" cm="1">
        <f t="array" aca="1" ref="Q55" ca="1">ROUND(IF($M55="Y",VLOOKUP($N55,INDIRECT($N$2),Q$5,0)*INDIRECT($M$3),VLOOKUP($N55,INDIRECT($N$2),Q$5,0)),IF(LEFT($E55,1)="N",3,0))</f>
        <v>35.317999999999998</v>
      </c>
      <c r="R55" s="362" cm="1">
        <f t="array" aca="1" ref="R55" ca="1">ROUND(IF($M55="Y",VLOOKUP($N55,INDIRECT($N$2),R$5,0)*INDIRECT($M$3),VLOOKUP($N55,INDIRECT($N$2),R$5,0)),IF(LEFT($E55,1)="N",3,0))</f>
        <v>37.082999999999998</v>
      </c>
      <c r="S55" s="362" cm="1">
        <f t="array" aca="1" ref="S55" ca="1">ROUND(IF($M55="Y",VLOOKUP($N55,INDIRECT($N$2),S$5,0)*INDIRECT($M$3),VLOOKUP($N55,INDIRECT($N$2),S$5,0)),IF(LEFT($E55,1)="N",3,0))</f>
        <v>38.936999999999998</v>
      </c>
      <c r="T55" s="362" cm="1">
        <f t="array" aca="1" ref="T55" ca="1">ROUND(IF($M55="Y",VLOOKUP($N55,INDIRECT($N$2),T$5,0)*INDIRECT($M$3),VLOOKUP($N55,INDIRECT($N$2),T$5,0)),IF(LEFT($E55,1)="N",3,0))</f>
        <v>40.884</v>
      </c>
      <c r="U55" s="362" cm="1">
        <f t="array" aca="1" ref="U55" ca="1">ROUND(IF($M55="Y",VLOOKUP($N55,INDIRECT($N$2),U$5,0)*INDIRECT($M$3),VLOOKUP($N55,INDIRECT($N$2),U$5,0)),IF(LEFT($E55,1)="N",3,0))</f>
        <v>42.927999999999997</v>
      </c>
      <c r="V55" s="419"/>
      <c r="W55" s="363" t="str">
        <f t="shared" si="51"/>
        <v>Y</v>
      </c>
      <c r="X55" s="313" t="str">
        <f t="shared" si="48"/>
        <v>04034C</v>
      </c>
      <c r="Y55" s="364" t="str">
        <f t="shared" si="50"/>
        <v>128</v>
      </c>
      <c r="Z55" s="313" t="str">
        <f t="shared" si="49"/>
        <v xml:space="preserve">Engineering Tech II Eng Lab </v>
      </c>
      <c r="AA55" s="365">
        <f t="shared" ca="1" si="43"/>
        <v>35.317999999999998</v>
      </c>
      <c r="AB55" s="365">
        <f t="shared" ca="1" si="44"/>
        <v>37.082999999999998</v>
      </c>
      <c r="AC55" s="365">
        <f t="shared" ca="1" si="45"/>
        <v>38.936999999999998</v>
      </c>
      <c r="AD55" s="365">
        <f t="shared" ca="1" si="46"/>
        <v>40.884</v>
      </c>
      <c r="AE55" s="365">
        <f t="shared" ca="1" si="47"/>
        <v>42.927999999999997</v>
      </c>
    </row>
    <row r="56" spans="1:31">
      <c r="A56" s="357" t="s">
        <v>142</v>
      </c>
      <c r="B56" s="407" t="s">
        <v>144</v>
      </c>
      <c r="C56" s="357">
        <v>7</v>
      </c>
      <c r="D56" s="358" t="s">
        <v>694</v>
      </c>
      <c r="E56" s="357" t="s">
        <v>43</v>
      </c>
      <c r="F56" s="357">
        <v>328</v>
      </c>
      <c r="G56" s="360">
        <f t="shared" ca="1" si="36"/>
        <v>38.610999999999997</v>
      </c>
      <c r="H56" s="360">
        <f t="shared" ca="1" si="37"/>
        <v>40.537999999999997</v>
      </c>
      <c r="I56" s="360">
        <f t="shared" ca="1" si="38"/>
        <v>42.564</v>
      </c>
      <c r="J56" s="360">
        <f t="shared" ca="1" si="39"/>
        <v>44.694000000000003</v>
      </c>
      <c r="K56" s="360">
        <f t="shared" ca="1" si="40"/>
        <v>46.927999999999997</v>
      </c>
      <c r="L56" s="437"/>
      <c r="M56" s="293" t="s">
        <v>588</v>
      </c>
      <c r="N56" s="289" t="str">
        <f t="shared" si="41"/>
        <v>04044C</v>
      </c>
      <c r="O56" s="361" t="str">
        <f t="shared" si="35"/>
        <v>133</v>
      </c>
      <c r="P56" s="290" t="str">
        <f t="shared" si="42"/>
        <v xml:space="preserve">Engineering Tech III Graphic </v>
      </c>
      <c r="Q56" s="362" cm="1">
        <f t="array" aca="1" ref="Q56" ca="1">ROUND(IF($M56="Y",VLOOKUP($N56,INDIRECT($N$2),Q$5,0)*INDIRECT($M$3),VLOOKUP($N56,INDIRECT($N$2),Q$5,0)),IF(LEFT($E56,1)="N",3,0))</f>
        <v>38.610999999999997</v>
      </c>
      <c r="R56" s="362" cm="1">
        <f t="array" aca="1" ref="R56" ca="1">ROUND(IF($M56="Y",VLOOKUP($N56,INDIRECT($N$2),R$5,0)*INDIRECT($M$3),VLOOKUP($N56,INDIRECT($N$2),R$5,0)),IF(LEFT($E56,1)="N",3,0))</f>
        <v>40.537999999999997</v>
      </c>
      <c r="S56" s="362" cm="1">
        <f t="array" aca="1" ref="S56" ca="1">ROUND(IF($M56="Y",VLOOKUP($N56,INDIRECT($N$2),S$5,0)*INDIRECT($M$3),VLOOKUP($N56,INDIRECT($N$2),S$5,0)),IF(LEFT($E56,1)="N",3,0))</f>
        <v>42.564</v>
      </c>
      <c r="T56" s="362" cm="1">
        <f t="array" aca="1" ref="T56" ca="1">ROUND(IF($M56="Y",VLOOKUP($N56,INDIRECT($N$2),T$5,0)*INDIRECT($M$3),VLOOKUP($N56,INDIRECT($N$2),T$5,0)),IF(LEFT($E56,1)="N",3,0))</f>
        <v>44.694000000000003</v>
      </c>
      <c r="U56" s="362" cm="1">
        <f t="array" aca="1" ref="U56" ca="1">ROUND(IF($M56="Y",VLOOKUP($N56,INDIRECT($N$2),U$5,0)*INDIRECT($M$3),VLOOKUP($N56,INDIRECT($N$2),U$5,0)),IF(LEFT($E56,1)="N",3,0))</f>
        <v>46.927999999999997</v>
      </c>
      <c r="V56" s="419"/>
      <c r="W56" s="363" t="str">
        <f t="shared" si="51"/>
        <v>Y</v>
      </c>
      <c r="X56" s="313" t="str">
        <f t="shared" si="48"/>
        <v>04044C</v>
      </c>
      <c r="Y56" s="364" t="str">
        <f t="shared" si="50"/>
        <v>133</v>
      </c>
      <c r="Z56" s="313" t="str">
        <f t="shared" si="49"/>
        <v xml:space="preserve">Engineering Tech III Graphic </v>
      </c>
      <c r="AA56" s="365">
        <f t="shared" ca="1" si="43"/>
        <v>38.610999999999997</v>
      </c>
      <c r="AB56" s="365">
        <f t="shared" ca="1" si="44"/>
        <v>40.537999999999997</v>
      </c>
      <c r="AC56" s="365">
        <f t="shared" ca="1" si="45"/>
        <v>42.564</v>
      </c>
      <c r="AD56" s="365">
        <f t="shared" ca="1" si="46"/>
        <v>44.694000000000003</v>
      </c>
      <c r="AE56" s="365">
        <f t="shared" ca="1" si="47"/>
        <v>46.927999999999997</v>
      </c>
    </row>
    <row r="57" spans="1:31">
      <c r="A57" s="357" t="s">
        <v>145</v>
      </c>
      <c r="B57" s="407" t="s">
        <v>146</v>
      </c>
      <c r="C57" s="357">
        <v>7</v>
      </c>
      <c r="D57" s="358" t="s">
        <v>694</v>
      </c>
      <c r="E57" s="357" t="s">
        <v>43</v>
      </c>
      <c r="F57" s="357">
        <v>328</v>
      </c>
      <c r="G57" s="360">
        <f t="shared" ca="1" si="36"/>
        <v>38.610999999999997</v>
      </c>
      <c r="H57" s="360">
        <f t="shared" ca="1" si="37"/>
        <v>40.537999999999997</v>
      </c>
      <c r="I57" s="360">
        <f t="shared" ca="1" si="38"/>
        <v>42.564</v>
      </c>
      <c r="J57" s="360">
        <f t="shared" ca="1" si="39"/>
        <v>44.694000000000003</v>
      </c>
      <c r="K57" s="360">
        <f t="shared" ca="1" si="40"/>
        <v>46.927999999999997</v>
      </c>
      <c r="L57" s="437"/>
      <c r="M57" s="293" t="s">
        <v>588</v>
      </c>
      <c r="N57" s="289" t="str">
        <f t="shared" si="41"/>
        <v>04048C</v>
      </c>
      <c r="O57" s="361" t="str">
        <f t="shared" si="35"/>
        <v>133</v>
      </c>
      <c r="P57" s="290" t="str">
        <f t="shared" si="42"/>
        <v xml:space="preserve">Engineering Tech III Survey </v>
      </c>
      <c r="Q57" s="362" cm="1">
        <f t="array" aca="1" ref="Q57" ca="1">ROUND(IF($M57="Y",VLOOKUP($N57,INDIRECT($N$2),Q$5,0)*INDIRECT($M$3),VLOOKUP($N57,INDIRECT($N$2),Q$5,0)),IF(LEFT($E57,1)="N",3,0))</f>
        <v>38.610999999999997</v>
      </c>
      <c r="R57" s="362" cm="1">
        <f t="array" aca="1" ref="R57" ca="1">ROUND(IF($M57="Y",VLOOKUP($N57,INDIRECT($N$2),R$5,0)*INDIRECT($M$3),VLOOKUP($N57,INDIRECT($N$2),R$5,0)),IF(LEFT($E57,1)="N",3,0))</f>
        <v>40.537999999999997</v>
      </c>
      <c r="S57" s="362" cm="1">
        <f t="array" aca="1" ref="S57" ca="1">ROUND(IF($M57="Y",VLOOKUP($N57,INDIRECT($N$2),S$5,0)*INDIRECT($M$3),VLOOKUP($N57,INDIRECT($N$2),S$5,0)),IF(LEFT($E57,1)="N",3,0))</f>
        <v>42.564</v>
      </c>
      <c r="T57" s="362" cm="1">
        <f t="array" aca="1" ref="T57" ca="1">ROUND(IF($M57="Y",VLOOKUP($N57,INDIRECT($N$2),T$5,0)*INDIRECT($M$3),VLOOKUP($N57,INDIRECT($N$2),T$5,0)),IF(LEFT($E57,1)="N",3,0))</f>
        <v>44.694000000000003</v>
      </c>
      <c r="U57" s="362" cm="1">
        <f t="array" aca="1" ref="U57" ca="1">ROUND(IF($M57="Y",VLOOKUP($N57,INDIRECT($N$2),U$5,0)*INDIRECT($M$3),VLOOKUP($N57,INDIRECT($N$2),U$5,0)),IF(LEFT($E57,1)="N",3,0))</f>
        <v>46.927999999999997</v>
      </c>
      <c r="V57" s="419"/>
      <c r="W57" s="363" t="str">
        <f t="shared" si="51"/>
        <v>Y</v>
      </c>
      <c r="X57" s="313" t="str">
        <f t="shared" si="48"/>
        <v>04048C</v>
      </c>
      <c r="Y57" s="364" t="str">
        <f t="shared" si="50"/>
        <v>133</v>
      </c>
      <c r="Z57" s="313" t="str">
        <f t="shared" si="49"/>
        <v xml:space="preserve">Engineering Tech III Survey </v>
      </c>
      <c r="AA57" s="365">
        <f t="shared" ca="1" si="43"/>
        <v>38.610999999999997</v>
      </c>
      <c r="AB57" s="365">
        <f t="shared" ca="1" si="44"/>
        <v>40.537999999999997</v>
      </c>
      <c r="AC57" s="365">
        <f t="shared" ca="1" si="45"/>
        <v>42.564</v>
      </c>
      <c r="AD57" s="365">
        <f t="shared" ca="1" si="46"/>
        <v>44.694000000000003</v>
      </c>
      <c r="AE57" s="365">
        <f t="shared" ca="1" si="47"/>
        <v>46.927999999999997</v>
      </c>
    </row>
    <row r="58" spans="1:31">
      <c r="A58" s="357" t="s">
        <v>147</v>
      </c>
      <c r="B58" s="407" t="s">
        <v>149</v>
      </c>
      <c r="C58" s="357">
        <v>4</v>
      </c>
      <c r="D58" s="358" t="s">
        <v>148</v>
      </c>
      <c r="E58" s="357" t="s">
        <v>43</v>
      </c>
      <c r="F58" s="357">
        <v>190</v>
      </c>
      <c r="G58" s="360">
        <f t="shared" ca="1" si="36"/>
        <v>25.184999999999999</v>
      </c>
      <c r="H58" s="360">
        <f t="shared" ca="1" si="37"/>
        <v>26.440999999999999</v>
      </c>
      <c r="I58" s="360">
        <f t="shared" ca="1" si="38"/>
        <v>27.768000000000001</v>
      </c>
      <c r="J58" s="360">
        <f t="shared" ca="1" si="39"/>
        <v>29.154</v>
      </c>
      <c r="K58" s="360">
        <f t="shared" ca="1" si="40"/>
        <v>30.611000000000001</v>
      </c>
      <c r="L58" s="437"/>
      <c r="M58" s="293" t="s">
        <v>588</v>
      </c>
      <c r="N58" s="289" t="str">
        <f t="shared" si="41"/>
        <v>04031C</v>
      </c>
      <c r="O58" s="361" t="str">
        <f t="shared" si="35"/>
        <v>003</v>
      </c>
      <c r="P58" s="290" t="str">
        <f t="shared" si="42"/>
        <v xml:space="preserve">Engineering Technician Asst </v>
      </c>
      <c r="Q58" s="362" cm="1">
        <f t="array" aca="1" ref="Q58" ca="1">ROUND(IF($M58="Y",VLOOKUP($N58,INDIRECT($N$2),Q$5,0)*INDIRECT($M$3),VLOOKUP($N58,INDIRECT($N$2),Q$5,0)),IF(LEFT($E58,1)="N",3,0))</f>
        <v>25.184999999999999</v>
      </c>
      <c r="R58" s="362" cm="1">
        <f t="array" aca="1" ref="R58" ca="1">ROUND(IF($M58="Y",VLOOKUP($N58,INDIRECT($N$2),R$5,0)*INDIRECT($M$3),VLOOKUP($N58,INDIRECT($N$2),R$5,0)),IF(LEFT($E58,1)="N",3,0))</f>
        <v>26.440999999999999</v>
      </c>
      <c r="S58" s="362" cm="1">
        <f t="array" aca="1" ref="S58" ca="1">ROUND(IF($M58="Y",VLOOKUP($N58,INDIRECT($N$2),S$5,0)*INDIRECT($M$3),VLOOKUP($N58,INDIRECT($N$2),S$5,0)),IF(LEFT($E58,1)="N",3,0))</f>
        <v>27.768000000000001</v>
      </c>
      <c r="T58" s="362" cm="1">
        <f t="array" aca="1" ref="T58" ca="1">ROUND(IF($M58="Y",VLOOKUP($N58,INDIRECT($N$2),T$5,0)*INDIRECT($M$3),VLOOKUP($N58,INDIRECT($N$2),T$5,0)),IF(LEFT($E58,1)="N",3,0))</f>
        <v>29.154</v>
      </c>
      <c r="U58" s="362" cm="1">
        <f t="array" aca="1" ref="U58" ca="1">ROUND(IF($M58="Y",VLOOKUP($N58,INDIRECT($N$2),U$5,0)*INDIRECT($M$3),VLOOKUP($N58,INDIRECT($N$2),U$5,0)),IF(LEFT($E58,1)="N",3,0))</f>
        <v>30.611000000000001</v>
      </c>
      <c r="V58" s="419"/>
      <c r="W58" s="363" t="str">
        <f t="shared" si="51"/>
        <v>Y</v>
      </c>
      <c r="X58" s="313" t="str">
        <f t="shared" si="48"/>
        <v>04031C</v>
      </c>
      <c r="Y58" s="364" t="str">
        <f t="shared" si="50"/>
        <v>003</v>
      </c>
      <c r="Z58" s="313" t="str">
        <f t="shared" si="49"/>
        <v xml:space="preserve">Engineering Technician Asst </v>
      </c>
      <c r="AA58" s="365">
        <f t="shared" ca="1" si="43"/>
        <v>25.184999999999999</v>
      </c>
      <c r="AB58" s="365">
        <f t="shared" ca="1" si="44"/>
        <v>26.440999999999999</v>
      </c>
      <c r="AC58" s="365">
        <f t="shared" ca="1" si="45"/>
        <v>27.768000000000001</v>
      </c>
      <c r="AD58" s="365">
        <f t="shared" ca="1" si="46"/>
        <v>29.154</v>
      </c>
      <c r="AE58" s="365">
        <f t="shared" ca="1" si="47"/>
        <v>30.611000000000001</v>
      </c>
    </row>
    <row r="59" spans="1:31">
      <c r="A59" s="357" t="s">
        <v>150</v>
      </c>
      <c r="B59" s="407" t="s">
        <v>450</v>
      </c>
      <c r="C59" s="357">
        <v>5</v>
      </c>
      <c r="D59" s="358" t="s">
        <v>692</v>
      </c>
      <c r="E59" s="357" t="s">
        <v>43</v>
      </c>
      <c r="F59" s="357">
        <v>268</v>
      </c>
      <c r="G59" s="360">
        <f t="shared" ca="1" si="36"/>
        <v>31.474</v>
      </c>
      <c r="H59" s="360">
        <f t="shared" ca="1" si="37"/>
        <v>33.048000000000002</v>
      </c>
      <c r="I59" s="360">
        <f t="shared" ca="1" si="38"/>
        <v>34.701000000000001</v>
      </c>
      <c r="J59" s="360">
        <f t="shared" ca="1" si="39"/>
        <v>36.436</v>
      </c>
      <c r="K59" s="360">
        <f t="shared" ca="1" si="40"/>
        <v>38.256999999999998</v>
      </c>
      <c r="L59" s="437"/>
      <c r="M59" s="293" t="s">
        <v>588</v>
      </c>
      <c r="N59" s="289" t="str">
        <f t="shared" si="41"/>
        <v>04022C</v>
      </c>
      <c r="O59" s="361" t="str">
        <f t="shared" si="35"/>
        <v>127</v>
      </c>
      <c r="P59" s="290" t="str">
        <f t="shared" si="42"/>
        <v xml:space="preserve">Engineering Technician I </v>
      </c>
      <c r="Q59" s="362" cm="1">
        <f t="array" aca="1" ref="Q59" ca="1">ROUND(IF($M59="Y",VLOOKUP($N59,INDIRECT($N$2),Q$5,0)*INDIRECT($M$3),VLOOKUP($N59,INDIRECT($N$2),Q$5,0)),IF(LEFT($E59,1)="N",3,0))</f>
        <v>31.474</v>
      </c>
      <c r="R59" s="362" cm="1">
        <f t="array" aca="1" ref="R59" ca="1">ROUND(IF($M59="Y",VLOOKUP($N59,INDIRECT($N$2),R$5,0)*INDIRECT($M$3),VLOOKUP($N59,INDIRECT($N$2),R$5,0)),IF(LEFT($E59,1)="N",3,0))</f>
        <v>33.048000000000002</v>
      </c>
      <c r="S59" s="362" cm="1">
        <f t="array" aca="1" ref="S59" ca="1">ROUND(IF($M59="Y",VLOOKUP($N59,INDIRECT($N$2),S$5,0)*INDIRECT($M$3),VLOOKUP($N59,INDIRECT($N$2),S$5,0)),IF(LEFT($E59,1)="N",3,0))</f>
        <v>34.701000000000001</v>
      </c>
      <c r="T59" s="362" cm="1">
        <f t="array" aca="1" ref="T59" ca="1">ROUND(IF($M59="Y",VLOOKUP($N59,INDIRECT($N$2),T$5,0)*INDIRECT($M$3),VLOOKUP($N59,INDIRECT($N$2),T$5,0)),IF(LEFT($E59,1)="N",3,0))</f>
        <v>36.436</v>
      </c>
      <c r="U59" s="362" cm="1">
        <f t="array" aca="1" ref="U59" ca="1">ROUND(IF($M59="Y",VLOOKUP($N59,INDIRECT($N$2),U$5,0)*INDIRECT($M$3),VLOOKUP($N59,INDIRECT($N$2),U$5,0)),IF(LEFT($E59,1)="N",3,0))</f>
        <v>38.256999999999998</v>
      </c>
      <c r="V59" s="419"/>
      <c r="W59" s="363" t="str">
        <f t="shared" si="51"/>
        <v>Y</v>
      </c>
      <c r="X59" s="313" t="str">
        <f t="shared" si="48"/>
        <v>04022C</v>
      </c>
      <c r="Y59" s="364" t="str">
        <f t="shared" si="50"/>
        <v>127</v>
      </c>
      <c r="Z59" s="313" t="str">
        <f t="shared" si="49"/>
        <v xml:space="preserve">Engineering Technician I </v>
      </c>
      <c r="AA59" s="365">
        <f t="shared" ca="1" si="43"/>
        <v>31.474</v>
      </c>
      <c r="AB59" s="365">
        <f t="shared" ca="1" si="44"/>
        <v>33.048000000000002</v>
      </c>
      <c r="AC59" s="365">
        <f t="shared" ca="1" si="45"/>
        <v>34.701000000000001</v>
      </c>
      <c r="AD59" s="365">
        <f t="shared" ca="1" si="46"/>
        <v>36.436</v>
      </c>
      <c r="AE59" s="365">
        <f t="shared" ca="1" si="47"/>
        <v>38.256999999999998</v>
      </c>
    </row>
    <row r="60" spans="1:31">
      <c r="A60" s="357" t="s">
        <v>152</v>
      </c>
      <c r="B60" s="407" t="s">
        <v>451</v>
      </c>
      <c r="C60" s="357">
        <v>6</v>
      </c>
      <c r="D60" s="358" t="s">
        <v>693</v>
      </c>
      <c r="E60" s="357" t="s">
        <v>43</v>
      </c>
      <c r="F60" s="357">
        <v>305</v>
      </c>
      <c r="G60" s="360">
        <f t="shared" ca="1" si="36"/>
        <v>35.317999999999998</v>
      </c>
      <c r="H60" s="360">
        <f t="shared" ca="1" si="37"/>
        <v>37.082999999999998</v>
      </c>
      <c r="I60" s="360">
        <f t="shared" ca="1" si="38"/>
        <v>38.936999999999998</v>
      </c>
      <c r="J60" s="360">
        <f t="shared" ca="1" si="39"/>
        <v>40.884</v>
      </c>
      <c r="K60" s="360">
        <f t="shared" ca="1" si="40"/>
        <v>42.927999999999997</v>
      </c>
      <c r="L60" s="437"/>
      <c r="M60" s="293" t="s">
        <v>588</v>
      </c>
      <c r="N60" s="289" t="str">
        <f t="shared" si="41"/>
        <v>04032C</v>
      </c>
      <c r="O60" s="361" t="str">
        <f t="shared" si="35"/>
        <v>128</v>
      </c>
      <c r="P60" s="290" t="str">
        <f t="shared" si="42"/>
        <v xml:space="preserve">Engineering Technician II </v>
      </c>
      <c r="Q60" s="362" cm="1">
        <f t="array" aca="1" ref="Q60" ca="1">ROUND(IF($M60="Y",VLOOKUP($N60,INDIRECT($N$2),Q$5,0)*INDIRECT($M$3),VLOOKUP($N60,INDIRECT($N$2),Q$5,0)),IF(LEFT($E60,1)="N",3,0))</f>
        <v>35.317999999999998</v>
      </c>
      <c r="R60" s="362" cm="1">
        <f t="array" aca="1" ref="R60" ca="1">ROUND(IF($M60="Y",VLOOKUP($N60,INDIRECT($N$2),R$5,0)*INDIRECT($M$3),VLOOKUP($N60,INDIRECT($N$2),R$5,0)),IF(LEFT($E60,1)="N",3,0))</f>
        <v>37.082999999999998</v>
      </c>
      <c r="S60" s="362" cm="1">
        <f t="array" aca="1" ref="S60" ca="1">ROUND(IF($M60="Y",VLOOKUP($N60,INDIRECT($N$2),S$5,0)*INDIRECT($M$3),VLOOKUP($N60,INDIRECT($N$2),S$5,0)),IF(LEFT($E60,1)="N",3,0))</f>
        <v>38.936999999999998</v>
      </c>
      <c r="T60" s="362" cm="1">
        <f t="array" aca="1" ref="T60" ca="1">ROUND(IF($M60="Y",VLOOKUP($N60,INDIRECT($N$2),T$5,0)*INDIRECT($M$3),VLOOKUP($N60,INDIRECT($N$2),T$5,0)),IF(LEFT($E60,1)="N",3,0))</f>
        <v>40.884</v>
      </c>
      <c r="U60" s="362" cm="1">
        <f t="array" aca="1" ref="U60" ca="1">ROUND(IF($M60="Y",VLOOKUP($N60,INDIRECT($N$2),U$5,0)*INDIRECT($M$3),VLOOKUP($N60,INDIRECT($N$2),U$5,0)),IF(LEFT($E60,1)="N",3,0))</f>
        <v>42.927999999999997</v>
      </c>
      <c r="V60" s="419"/>
      <c r="W60" s="363" t="str">
        <f t="shared" si="51"/>
        <v>Y</v>
      </c>
      <c r="X60" s="313" t="str">
        <f t="shared" si="48"/>
        <v>04032C</v>
      </c>
      <c r="Y60" s="364" t="str">
        <f t="shared" si="50"/>
        <v>128</v>
      </c>
      <c r="Z60" s="313" t="str">
        <f t="shared" si="49"/>
        <v xml:space="preserve">Engineering Technician II </v>
      </c>
      <c r="AA60" s="365">
        <f t="shared" ca="1" si="43"/>
        <v>35.317999999999998</v>
      </c>
      <c r="AB60" s="365">
        <f t="shared" ca="1" si="44"/>
        <v>37.082999999999998</v>
      </c>
      <c r="AC60" s="365">
        <f t="shared" ca="1" si="45"/>
        <v>38.936999999999998</v>
      </c>
      <c r="AD60" s="365">
        <f t="shared" ca="1" si="46"/>
        <v>40.884</v>
      </c>
      <c r="AE60" s="365">
        <f t="shared" ca="1" si="47"/>
        <v>42.927999999999997</v>
      </c>
    </row>
    <row r="61" spans="1:31">
      <c r="A61" s="357" t="s">
        <v>154</v>
      </c>
      <c r="B61" s="407" t="s">
        <v>452</v>
      </c>
      <c r="C61" s="357">
        <v>7</v>
      </c>
      <c r="D61" s="358" t="s">
        <v>694</v>
      </c>
      <c r="E61" s="357" t="s">
        <v>43</v>
      </c>
      <c r="F61" s="357">
        <v>328</v>
      </c>
      <c r="G61" s="360">
        <f t="shared" ca="1" si="36"/>
        <v>38.610999999999997</v>
      </c>
      <c r="H61" s="360">
        <f t="shared" ca="1" si="37"/>
        <v>40.537999999999997</v>
      </c>
      <c r="I61" s="360">
        <f t="shared" ca="1" si="38"/>
        <v>42.564</v>
      </c>
      <c r="J61" s="360">
        <f t="shared" ca="1" si="39"/>
        <v>44.694000000000003</v>
      </c>
      <c r="K61" s="360">
        <f t="shared" ca="1" si="40"/>
        <v>46.927999999999997</v>
      </c>
      <c r="L61" s="437"/>
      <c r="M61" s="293" t="s">
        <v>588</v>
      </c>
      <c r="N61" s="289" t="str">
        <f t="shared" si="41"/>
        <v>04042C</v>
      </c>
      <c r="O61" s="361" t="str">
        <f t="shared" si="35"/>
        <v>133</v>
      </c>
      <c r="P61" s="290" t="str">
        <f t="shared" si="42"/>
        <v xml:space="preserve">Engineering Technician III </v>
      </c>
      <c r="Q61" s="362" cm="1">
        <f t="array" aca="1" ref="Q61" ca="1">ROUND(IF($M61="Y",VLOOKUP($N61,INDIRECT($N$2),Q$5,0)*INDIRECT($M$3),VLOOKUP($N61,INDIRECT($N$2),Q$5,0)),IF(LEFT($E61,1)="N",3,0))</f>
        <v>38.610999999999997</v>
      </c>
      <c r="R61" s="362" cm="1">
        <f t="array" aca="1" ref="R61" ca="1">ROUND(IF($M61="Y",VLOOKUP($N61,INDIRECT($N$2),R$5,0)*INDIRECT($M$3),VLOOKUP($N61,INDIRECT($N$2),R$5,0)),IF(LEFT($E61,1)="N",3,0))</f>
        <v>40.537999999999997</v>
      </c>
      <c r="S61" s="362" cm="1">
        <f t="array" aca="1" ref="S61" ca="1">ROUND(IF($M61="Y",VLOOKUP($N61,INDIRECT($N$2),S$5,0)*INDIRECT($M$3),VLOOKUP($N61,INDIRECT($N$2),S$5,0)),IF(LEFT($E61,1)="N",3,0))</f>
        <v>42.564</v>
      </c>
      <c r="T61" s="362" cm="1">
        <f t="array" aca="1" ref="T61" ca="1">ROUND(IF($M61="Y",VLOOKUP($N61,INDIRECT($N$2),T$5,0)*INDIRECT($M$3),VLOOKUP($N61,INDIRECT($N$2),T$5,0)),IF(LEFT($E61,1)="N",3,0))</f>
        <v>44.694000000000003</v>
      </c>
      <c r="U61" s="362" cm="1">
        <f t="array" aca="1" ref="U61" ca="1">ROUND(IF($M61="Y",VLOOKUP($N61,INDIRECT($N$2),U$5,0)*INDIRECT($M$3),VLOOKUP($N61,INDIRECT($N$2),U$5,0)),IF(LEFT($E61,1)="N",3,0))</f>
        <v>46.927999999999997</v>
      </c>
      <c r="V61" s="419"/>
      <c r="W61" s="363" t="str">
        <f t="shared" si="51"/>
        <v>Y</v>
      </c>
      <c r="X61" s="313" t="str">
        <f t="shared" si="48"/>
        <v>04042C</v>
      </c>
      <c r="Y61" s="364" t="str">
        <f t="shared" si="50"/>
        <v>133</v>
      </c>
      <c r="Z61" s="313" t="str">
        <f t="shared" si="49"/>
        <v xml:space="preserve">Engineering Technician III </v>
      </c>
      <c r="AA61" s="365">
        <f t="shared" ca="1" si="43"/>
        <v>38.610999999999997</v>
      </c>
      <c r="AB61" s="365">
        <f t="shared" ca="1" si="44"/>
        <v>40.537999999999997</v>
      </c>
      <c r="AC61" s="365">
        <f t="shared" ca="1" si="45"/>
        <v>42.564</v>
      </c>
      <c r="AD61" s="365">
        <f t="shared" ca="1" si="46"/>
        <v>44.694000000000003</v>
      </c>
      <c r="AE61" s="365">
        <f t="shared" ca="1" si="47"/>
        <v>46.927999999999997</v>
      </c>
    </row>
    <row r="62" spans="1:31">
      <c r="A62" s="357" t="s">
        <v>156</v>
      </c>
      <c r="B62" s="407" t="s">
        <v>158</v>
      </c>
      <c r="C62" s="357">
        <v>6</v>
      </c>
      <c r="D62" s="358" t="s">
        <v>810</v>
      </c>
      <c r="E62" s="357" t="s">
        <v>43</v>
      </c>
      <c r="F62" s="357">
        <v>305</v>
      </c>
      <c r="G62" s="360">
        <f t="shared" ca="1" si="36"/>
        <v>34.128</v>
      </c>
      <c r="H62" s="360">
        <f t="shared" ca="1" si="37"/>
        <v>35.837000000000003</v>
      </c>
      <c r="I62" s="360">
        <f t="shared" ca="1" si="38"/>
        <v>37.628</v>
      </c>
      <c r="J62" s="360">
        <f t="shared" ca="1" si="39"/>
        <v>39.51</v>
      </c>
      <c r="K62" s="360">
        <f t="shared" ca="1" si="40"/>
        <v>41.484999999999999</v>
      </c>
      <c r="L62" s="437"/>
      <c r="M62" s="293" t="s">
        <v>588</v>
      </c>
      <c r="N62" s="289" t="str">
        <f t="shared" si="41"/>
        <v>04232C</v>
      </c>
      <c r="O62" s="361" t="str">
        <f t="shared" si="35"/>
        <v>217</v>
      </c>
      <c r="P62" s="290" t="str">
        <f t="shared" si="42"/>
        <v>Evidence Technician</v>
      </c>
      <c r="Q62" s="362" cm="1">
        <f t="array" aca="1" ref="Q62" ca="1">ROUND(IF($M62="Y",VLOOKUP($N62,INDIRECT($N$2),Q$5,0)*INDIRECT($M$3),VLOOKUP($N62,INDIRECT($N$2),Q$5,0)),IF(LEFT($E62,1)="N",3,0))</f>
        <v>34.128</v>
      </c>
      <c r="R62" s="362" cm="1">
        <f t="array" aca="1" ref="R62" ca="1">ROUND(IF($M62="Y",VLOOKUP($N62,INDIRECT($N$2),R$5,0)*INDIRECT($M$3),VLOOKUP($N62,INDIRECT($N$2),R$5,0)),IF(LEFT($E62,1)="N",3,0))</f>
        <v>35.837000000000003</v>
      </c>
      <c r="S62" s="362" cm="1">
        <f t="array" aca="1" ref="S62" ca="1">ROUND(IF($M62="Y",VLOOKUP($N62,INDIRECT($N$2),S$5,0)*INDIRECT($M$3),VLOOKUP($N62,INDIRECT($N$2),S$5,0)),IF(LEFT($E62,1)="N",3,0))</f>
        <v>37.628</v>
      </c>
      <c r="T62" s="362" cm="1">
        <f t="array" aca="1" ref="T62" ca="1">ROUND(IF($M62="Y",VLOOKUP($N62,INDIRECT($N$2),T$5,0)*INDIRECT($M$3),VLOOKUP($N62,INDIRECT($N$2),T$5,0)),IF(LEFT($E62,1)="N",3,0))</f>
        <v>39.51</v>
      </c>
      <c r="U62" s="362" cm="1">
        <f t="array" aca="1" ref="U62" ca="1">ROUND(IF($M62="Y",VLOOKUP($N62,INDIRECT($N$2),U$5,0)*INDIRECT($M$3),VLOOKUP($N62,INDIRECT($N$2),U$5,0)),IF(LEFT($E62,1)="N",3,0))</f>
        <v>41.484999999999999</v>
      </c>
      <c r="V62" s="419"/>
      <c r="W62" s="363" t="str">
        <f t="shared" si="51"/>
        <v>Y</v>
      </c>
      <c r="X62" s="313" t="str">
        <f t="shared" si="48"/>
        <v>04232C</v>
      </c>
      <c r="Y62" s="364" t="str">
        <f t="shared" si="50"/>
        <v>217</v>
      </c>
      <c r="Z62" s="313" t="str">
        <f t="shared" si="49"/>
        <v>Evidence Technician</v>
      </c>
      <c r="AA62" s="365">
        <f t="shared" ca="1" si="43"/>
        <v>34.128</v>
      </c>
      <c r="AB62" s="365">
        <f t="shared" ca="1" si="44"/>
        <v>35.837000000000003</v>
      </c>
      <c r="AC62" s="365">
        <f t="shared" ca="1" si="45"/>
        <v>37.628</v>
      </c>
      <c r="AD62" s="365">
        <f t="shared" ca="1" si="46"/>
        <v>39.51</v>
      </c>
      <c r="AE62" s="365">
        <f t="shared" ca="1" si="47"/>
        <v>41.484999999999999</v>
      </c>
    </row>
    <row r="63" spans="1:31">
      <c r="A63" s="357" t="s">
        <v>165</v>
      </c>
      <c r="B63" s="407" t="s">
        <v>808</v>
      </c>
      <c r="C63" s="357">
        <v>9</v>
      </c>
      <c r="D63" s="358" t="s">
        <v>166</v>
      </c>
      <c r="E63" s="357" t="s">
        <v>43</v>
      </c>
      <c r="F63" s="357">
        <v>418</v>
      </c>
      <c r="G63" s="360">
        <f t="shared" ref="G63" ca="1" si="52">Q63</f>
        <v>44.23</v>
      </c>
      <c r="H63" s="360">
        <f t="shared" ref="H63" ca="1" si="53">R63</f>
        <v>46.442999999999998</v>
      </c>
      <c r="I63" s="360">
        <f t="shared" ref="I63" ca="1" si="54">S63</f>
        <v>48.762999999999998</v>
      </c>
      <c r="J63" s="360">
        <f t="shared" ref="J63" ca="1" si="55">T63</f>
        <v>51.201999999999998</v>
      </c>
      <c r="K63" s="360">
        <f t="shared" ref="K63" ca="1" si="56">U63</f>
        <v>53.762</v>
      </c>
      <c r="L63" s="437"/>
      <c r="M63" s="293" t="s">
        <v>588</v>
      </c>
      <c r="N63" s="289" t="str">
        <f t="shared" ref="N63" si="57">A63</f>
        <v>04382C</v>
      </c>
      <c r="O63" s="361" t="str">
        <f t="shared" ref="O63" si="58">D63</f>
        <v>119</v>
      </c>
      <c r="P63" s="290" t="str">
        <f t="shared" ref="P63" si="59">B63</f>
        <v>Fire Inspections Coordinator</v>
      </c>
      <c r="Q63" s="362" cm="1">
        <f t="array" aca="1" ref="Q63" ca="1">ROUND(IF($M63="Y",VLOOKUP($N63,INDIRECT($N$2),Q$5,0)*INDIRECT($M$3),VLOOKUP($N63,INDIRECT($N$2),Q$5,0)),IF(LEFT($E63,1)="N",3,0))</f>
        <v>44.23</v>
      </c>
      <c r="R63" s="362" cm="1">
        <f t="array" aca="1" ref="R63" ca="1">ROUND(IF($M63="Y",VLOOKUP($N63,INDIRECT($N$2),R$5,0)*INDIRECT($M$3),VLOOKUP($N63,INDIRECT($N$2),R$5,0)),IF(LEFT($E63,1)="N",3,0))</f>
        <v>46.442999999999998</v>
      </c>
      <c r="S63" s="362" cm="1">
        <f t="array" aca="1" ref="S63" ca="1">ROUND(IF($M63="Y",VLOOKUP($N63,INDIRECT($N$2),S$5,0)*INDIRECT($M$3),VLOOKUP($N63,INDIRECT($N$2),S$5,0)),IF(LEFT($E63,1)="N",3,0))</f>
        <v>48.762999999999998</v>
      </c>
      <c r="T63" s="362" cm="1">
        <f t="array" aca="1" ref="T63" ca="1">ROUND(IF($M63="Y",VLOOKUP($N63,INDIRECT($N$2),T$5,0)*INDIRECT($M$3),VLOOKUP($N63,INDIRECT($N$2),T$5,0)),IF(LEFT($E63,1)="N",3,0))</f>
        <v>51.201999999999998</v>
      </c>
      <c r="U63" s="362" cm="1">
        <f t="array" aca="1" ref="U63" ca="1">ROUND(IF($M63="Y",VLOOKUP($N63,INDIRECT($N$2),U$5,0)*INDIRECT($M$3),VLOOKUP($N63,INDIRECT($N$2),U$5,0)),IF(LEFT($E63,1)="N",3,0))</f>
        <v>53.762</v>
      </c>
      <c r="V63" s="419"/>
      <c r="W63" s="363" t="str">
        <f t="shared" ref="W63" si="60">M63</f>
        <v>Y</v>
      </c>
      <c r="X63" s="313" t="str">
        <f t="shared" ref="X63" si="61">N63</f>
        <v>04382C</v>
      </c>
      <c r="Y63" s="364" t="str">
        <f t="shared" ref="Y63" si="62">O63</f>
        <v>119</v>
      </c>
      <c r="Z63" s="313" t="str">
        <f t="shared" ref="Z63" si="63">P63</f>
        <v>Fire Inspections Coordinator</v>
      </c>
      <c r="AA63" s="365">
        <f t="shared" ref="AA63" ca="1" si="64">IF(LEFT($E63,1)="N",Q63,ROUNDUP(Q63/2080,3))</f>
        <v>44.23</v>
      </c>
      <c r="AB63" s="365">
        <f t="shared" ref="AB63" ca="1" si="65">IF(LEFT($E63,1)="N",R63,ROUNDUP(R63/2080,3))</f>
        <v>46.442999999999998</v>
      </c>
      <c r="AC63" s="365">
        <f t="shared" ref="AC63" ca="1" si="66">IF(LEFT($E63,1)="N",S63,ROUNDUP(S63/2080,3))</f>
        <v>48.762999999999998</v>
      </c>
      <c r="AD63" s="365">
        <f t="shared" ref="AD63" ca="1" si="67">IF(LEFT($E63,1)="N",T63,ROUNDUP(T63/2080,3))</f>
        <v>51.201999999999998</v>
      </c>
      <c r="AE63" s="365">
        <f t="shared" ref="AE63" ca="1" si="68">IF(LEFT($E63,1)="N",U63,ROUNDUP(U63/2080,3))</f>
        <v>53.762</v>
      </c>
    </row>
    <row r="64" spans="1:31">
      <c r="A64" s="357" t="s">
        <v>159</v>
      </c>
      <c r="B64" s="407" t="s">
        <v>440</v>
      </c>
      <c r="C64" s="357">
        <v>4</v>
      </c>
      <c r="D64" s="358" t="s">
        <v>160</v>
      </c>
      <c r="E64" s="357" t="s">
        <v>43</v>
      </c>
      <c r="F64" s="357">
        <v>218</v>
      </c>
      <c r="G64" s="360">
        <f t="shared" ca="1" si="36"/>
        <v>25.8</v>
      </c>
      <c r="H64" s="360">
        <f t="shared" ca="1" si="37"/>
        <v>27.091999999999999</v>
      </c>
      <c r="I64" s="360">
        <f t="shared" ca="1" si="38"/>
        <v>28.446000000000002</v>
      </c>
      <c r="J64" s="360">
        <f t="shared" ca="1" si="39"/>
        <v>29.867000000000001</v>
      </c>
      <c r="K64" s="360">
        <f t="shared" ca="1" si="40"/>
        <v>31.361000000000001</v>
      </c>
      <c r="L64" s="437"/>
      <c r="M64" s="293" t="s">
        <v>588</v>
      </c>
      <c r="N64" s="289" t="str">
        <f t="shared" si="41"/>
        <v>04260C</v>
      </c>
      <c r="O64" s="361" t="str">
        <f t="shared" si="35"/>
        <v>151</v>
      </c>
      <c r="P64" s="290" t="str">
        <f t="shared" si="42"/>
        <v>Exhibitor Services Specialist I</v>
      </c>
      <c r="Q64" s="362" cm="1">
        <f t="array" aca="1" ref="Q64" ca="1">ROUND(IF($M64="Y",VLOOKUP($N64,INDIRECT($N$2),Q$5,0)*INDIRECT($M$3),VLOOKUP($N64,INDIRECT($N$2),Q$5,0)),IF(LEFT($E64,1)="N",3,0))</f>
        <v>25.8</v>
      </c>
      <c r="R64" s="362" cm="1">
        <f t="array" aca="1" ref="R64" ca="1">ROUND(IF($M64="Y",VLOOKUP($N64,INDIRECT($N$2),R$5,0)*INDIRECT($M$3),VLOOKUP($N64,INDIRECT($N$2),R$5,0)),IF(LEFT($E64,1)="N",3,0))</f>
        <v>27.091999999999999</v>
      </c>
      <c r="S64" s="362" cm="1">
        <f t="array" aca="1" ref="S64" ca="1">ROUND(IF($M64="Y",VLOOKUP($N64,INDIRECT($N$2),S$5,0)*INDIRECT($M$3),VLOOKUP($N64,INDIRECT($N$2),S$5,0)),IF(LEFT($E64,1)="N",3,0))</f>
        <v>28.446000000000002</v>
      </c>
      <c r="T64" s="362" cm="1">
        <f t="array" aca="1" ref="T64" ca="1">ROUND(IF($M64="Y",VLOOKUP($N64,INDIRECT($N$2),T$5,0)*INDIRECT($M$3),VLOOKUP($N64,INDIRECT($N$2),T$5,0)),IF(LEFT($E64,1)="N",3,0))</f>
        <v>29.867000000000001</v>
      </c>
      <c r="U64" s="362" cm="1">
        <f t="array" aca="1" ref="U64" ca="1">ROUND(IF($M64="Y",VLOOKUP($N64,INDIRECT($N$2),U$5,0)*INDIRECT($M$3),VLOOKUP($N64,INDIRECT($N$2),U$5,0)),IF(LEFT($E64,1)="N",3,0))</f>
        <v>31.361000000000001</v>
      </c>
      <c r="V64" s="419"/>
      <c r="W64" s="363" t="str">
        <f t="shared" si="51"/>
        <v>Y</v>
      </c>
      <c r="X64" s="313" t="str">
        <f t="shared" si="48"/>
        <v>04260C</v>
      </c>
      <c r="Y64" s="364" t="str">
        <f t="shared" si="50"/>
        <v>151</v>
      </c>
      <c r="Z64" s="313" t="str">
        <f t="shared" si="49"/>
        <v>Exhibitor Services Specialist I</v>
      </c>
      <c r="AA64" s="365">
        <f t="shared" ca="1" si="43"/>
        <v>25.8</v>
      </c>
      <c r="AB64" s="365">
        <f t="shared" ca="1" si="44"/>
        <v>27.091999999999999</v>
      </c>
      <c r="AC64" s="365">
        <f t="shared" ca="1" si="45"/>
        <v>28.446000000000002</v>
      </c>
      <c r="AD64" s="365">
        <f t="shared" ca="1" si="46"/>
        <v>29.867000000000001</v>
      </c>
      <c r="AE64" s="365">
        <f t="shared" ca="1" si="47"/>
        <v>31.361000000000001</v>
      </c>
    </row>
    <row r="65" spans="1:31">
      <c r="A65" s="357" t="s">
        <v>162</v>
      </c>
      <c r="B65" s="407" t="s">
        <v>441</v>
      </c>
      <c r="C65" s="357">
        <v>5</v>
      </c>
      <c r="D65" s="358" t="s">
        <v>163</v>
      </c>
      <c r="E65" s="357" t="s">
        <v>43</v>
      </c>
      <c r="F65" s="357">
        <v>253</v>
      </c>
      <c r="G65" s="360">
        <f t="shared" ca="1" si="36"/>
        <v>28.361999999999998</v>
      </c>
      <c r="H65" s="360">
        <f t="shared" ca="1" si="37"/>
        <v>29.779</v>
      </c>
      <c r="I65" s="360">
        <f t="shared" ca="1" si="38"/>
        <v>31.27</v>
      </c>
      <c r="J65" s="360">
        <f t="shared" ca="1" si="39"/>
        <v>32.834000000000003</v>
      </c>
      <c r="K65" s="360">
        <f t="shared" ca="1" si="40"/>
        <v>34.475000000000001</v>
      </c>
      <c r="L65" s="437"/>
      <c r="M65" s="293" t="s">
        <v>588</v>
      </c>
      <c r="N65" s="289" t="str">
        <f t="shared" si="41"/>
        <v>04261C</v>
      </c>
      <c r="O65" s="361" t="str">
        <f t="shared" ref="O65:O94" si="69">D65</f>
        <v>051</v>
      </c>
      <c r="P65" s="290" t="str">
        <f t="shared" si="42"/>
        <v>Exhibitor Services Specialist II</v>
      </c>
      <c r="Q65" s="362" cm="1">
        <f t="array" aca="1" ref="Q65" ca="1">ROUND(IF($M65="Y",VLOOKUP($N65,INDIRECT($N$2),Q$5,0)*INDIRECT($M$3),VLOOKUP($N65,INDIRECT($N$2),Q$5,0)),IF(LEFT($E65,1)="N",3,0))</f>
        <v>28.361999999999998</v>
      </c>
      <c r="R65" s="362" cm="1">
        <f t="array" aca="1" ref="R65" ca="1">ROUND(IF($M65="Y",VLOOKUP($N65,INDIRECT($N$2),R$5,0)*INDIRECT($M$3),VLOOKUP($N65,INDIRECT($N$2),R$5,0)),IF(LEFT($E65,1)="N",3,0))</f>
        <v>29.779</v>
      </c>
      <c r="S65" s="362" cm="1">
        <f t="array" aca="1" ref="S65" ca="1">ROUND(IF($M65="Y",VLOOKUP($N65,INDIRECT($N$2),S$5,0)*INDIRECT($M$3),VLOOKUP($N65,INDIRECT($N$2),S$5,0)),IF(LEFT($E65,1)="N",3,0))</f>
        <v>31.27</v>
      </c>
      <c r="T65" s="362" cm="1">
        <f t="array" aca="1" ref="T65" ca="1">ROUND(IF($M65="Y",VLOOKUP($N65,INDIRECT($N$2),T$5,0)*INDIRECT($M$3),VLOOKUP($N65,INDIRECT($N$2),T$5,0)),IF(LEFT($E65,1)="N",3,0))</f>
        <v>32.834000000000003</v>
      </c>
      <c r="U65" s="362" cm="1">
        <f t="array" aca="1" ref="U65" ca="1">ROUND(IF($M65="Y",VLOOKUP($N65,INDIRECT($N$2),U$5,0)*INDIRECT($M$3),VLOOKUP($N65,INDIRECT($N$2),U$5,0)),IF(LEFT($E65,1)="N",3,0))</f>
        <v>34.475000000000001</v>
      </c>
      <c r="V65" s="419"/>
      <c r="W65" s="363" t="str">
        <f t="shared" si="51"/>
        <v>Y</v>
      </c>
      <c r="X65" s="313" t="str">
        <f t="shared" si="48"/>
        <v>04261C</v>
      </c>
      <c r="Y65" s="364" t="str">
        <f t="shared" si="50"/>
        <v>051</v>
      </c>
      <c r="Z65" s="313" t="str">
        <f t="shared" si="49"/>
        <v>Exhibitor Services Specialist II</v>
      </c>
      <c r="AA65" s="365">
        <f t="shared" ca="1" si="43"/>
        <v>28.361999999999998</v>
      </c>
      <c r="AB65" s="365">
        <f t="shared" ca="1" si="44"/>
        <v>29.779</v>
      </c>
      <c r="AC65" s="365">
        <f t="shared" ca="1" si="45"/>
        <v>31.27</v>
      </c>
      <c r="AD65" s="365">
        <f t="shared" ca="1" si="46"/>
        <v>32.834000000000003</v>
      </c>
      <c r="AE65" s="365">
        <f t="shared" ca="1" si="47"/>
        <v>34.475000000000001</v>
      </c>
    </row>
    <row r="66" spans="1:31">
      <c r="A66" s="357" t="s">
        <v>168</v>
      </c>
      <c r="B66" s="407" t="s">
        <v>442</v>
      </c>
      <c r="C66" s="357">
        <v>7</v>
      </c>
      <c r="D66" s="358">
        <v>207</v>
      </c>
      <c r="E66" s="357" t="s">
        <v>43</v>
      </c>
      <c r="F66" s="357">
        <v>338</v>
      </c>
      <c r="G66" s="360">
        <f t="shared" ca="1" si="36"/>
        <v>35.988999999999997</v>
      </c>
      <c r="H66" s="360">
        <f t="shared" ca="1" si="37"/>
        <v>37.792999999999999</v>
      </c>
      <c r="I66" s="360">
        <f t="shared" ca="1" si="38"/>
        <v>39.682000000000002</v>
      </c>
      <c r="J66" s="360">
        <f t="shared" ca="1" si="39"/>
        <v>41.665999999999997</v>
      </c>
      <c r="K66" s="360">
        <f t="shared" ca="1" si="40"/>
        <v>43.750999999999998</v>
      </c>
      <c r="L66" s="437"/>
      <c r="M66" s="293" t="s">
        <v>588</v>
      </c>
      <c r="N66" s="289" t="str">
        <f t="shared" si="41"/>
        <v>04384C</v>
      </c>
      <c r="O66" s="361">
        <f t="shared" si="69"/>
        <v>207</v>
      </c>
      <c r="P66" s="290" t="str">
        <f t="shared" si="42"/>
        <v xml:space="preserve">Fire Inspections Specialist I </v>
      </c>
      <c r="Q66" s="362" cm="1">
        <f t="array" aca="1" ref="Q66" ca="1">ROUND(IF($M66="Y",VLOOKUP($N66,INDIRECT($N$2),Q$5,0)*INDIRECT($M$3),VLOOKUP($N66,INDIRECT($N$2),Q$5,0)),IF(LEFT($E66,1)="N",3,0))</f>
        <v>35.988999999999997</v>
      </c>
      <c r="R66" s="362" cm="1">
        <f t="array" aca="1" ref="R66" ca="1">ROUND(IF($M66="Y",VLOOKUP($N66,INDIRECT($N$2),R$5,0)*INDIRECT($M$3),VLOOKUP($N66,INDIRECT($N$2),R$5,0)),IF(LEFT($E66,1)="N",3,0))</f>
        <v>37.792999999999999</v>
      </c>
      <c r="S66" s="362" cm="1">
        <f t="array" aca="1" ref="S66" ca="1">ROUND(IF($M66="Y",VLOOKUP($N66,INDIRECT($N$2),S$5,0)*INDIRECT($M$3),VLOOKUP($N66,INDIRECT($N$2),S$5,0)),IF(LEFT($E66,1)="N",3,0))</f>
        <v>39.682000000000002</v>
      </c>
      <c r="T66" s="362" cm="1">
        <f t="array" aca="1" ref="T66" ca="1">ROUND(IF($M66="Y",VLOOKUP($N66,INDIRECT($N$2),T$5,0)*INDIRECT($M$3),VLOOKUP($N66,INDIRECT($N$2),T$5,0)),IF(LEFT($E66,1)="N",3,0))</f>
        <v>41.665999999999997</v>
      </c>
      <c r="U66" s="362" cm="1">
        <f t="array" aca="1" ref="U66" ca="1">ROUND(IF($M66="Y",VLOOKUP($N66,INDIRECT($N$2),U$5,0)*INDIRECT($M$3),VLOOKUP($N66,INDIRECT($N$2),U$5,0)),IF(LEFT($E66,1)="N",3,0))</f>
        <v>43.750999999999998</v>
      </c>
      <c r="V66" s="419"/>
      <c r="W66" s="363" t="str">
        <f t="shared" si="51"/>
        <v>Y</v>
      </c>
      <c r="X66" s="313" t="str">
        <f t="shared" si="48"/>
        <v>04384C</v>
      </c>
      <c r="Y66" s="364">
        <f t="shared" si="50"/>
        <v>207</v>
      </c>
      <c r="Z66" s="313" t="str">
        <f t="shared" si="49"/>
        <v xml:space="preserve">Fire Inspections Specialist I </v>
      </c>
      <c r="AA66" s="365">
        <f t="shared" ca="1" si="43"/>
        <v>35.988999999999997</v>
      </c>
      <c r="AB66" s="365">
        <f t="shared" ca="1" si="44"/>
        <v>37.792999999999999</v>
      </c>
      <c r="AC66" s="365">
        <f t="shared" ca="1" si="45"/>
        <v>39.682000000000002</v>
      </c>
      <c r="AD66" s="365">
        <f t="shared" ca="1" si="46"/>
        <v>41.665999999999997</v>
      </c>
      <c r="AE66" s="365">
        <f t="shared" ca="1" si="47"/>
        <v>43.750999999999998</v>
      </c>
    </row>
    <row r="67" spans="1:31">
      <c r="A67" s="357" t="s">
        <v>170</v>
      </c>
      <c r="B67" s="407" t="s">
        <v>443</v>
      </c>
      <c r="C67" s="357">
        <v>8</v>
      </c>
      <c r="D67" s="358" t="s">
        <v>94</v>
      </c>
      <c r="E67" s="357" t="s">
        <v>43</v>
      </c>
      <c r="F67" s="357">
        <v>375</v>
      </c>
      <c r="G67" s="360">
        <f t="shared" ca="1" si="36"/>
        <v>39.146999999999998</v>
      </c>
      <c r="H67" s="360">
        <f t="shared" ca="1" si="37"/>
        <v>41.103999999999999</v>
      </c>
      <c r="I67" s="360">
        <f t="shared" ca="1" si="38"/>
        <v>43.16</v>
      </c>
      <c r="J67" s="360">
        <f t="shared" ca="1" si="39"/>
        <v>45.317</v>
      </c>
      <c r="K67" s="360">
        <f t="shared" ca="1" si="40"/>
        <v>47.585999999999999</v>
      </c>
      <c r="L67" s="437"/>
      <c r="M67" s="293" t="s">
        <v>588</v>
      </c>
      <c r="N67" s="289" t="str">
        <f t="shared" si="41"/>
        <v>04386C</v>
      </c>
      <c r="O67" s="361" t="str">
        <f t="shared" si="69"/>
        <v>099</v>
      </c>
      <c r="P67" s="290" t="str">
        <f t="shared" si="42"/>
        <v xml:space="preserve">Fire Inspections Specialist II </v>
      </c>
      <c r="Q67" s="362" cm="1">
        <f t="array" aca="1" ref="Q67" ca="1">ROUND(IF($M67="Y",VLOOKUP($N67,INDIRECT($N$2),Q$5,0)*INDIRECT($M$3),VLOOKUP($N67,INDIRECT($N$2),Q$5,0)),IF(LEFT($E67,1)="N",3,0))</f>
        <v>39.146999999999998</v>
      </c>
      <c r="R67" s="362" cm="1">
        <f t="array" aca="1" ref="R67" ca="1">ROUND(IF($M67="Y",VLOOKUP($N67,INDIRECT($N$2),R$5,0)*INDIRECT($M$3),VLOOKUP($N67,INDIRECT($N$2),R$5,0)),IF(LEFT($E67,1)="N",3,0))</f>
        <v>41.103999999999999</v>
      </c>
      <c r="S67" s="362" cm="1">
        <f t="array" aca="1" ref="S67" ca="1">ROUND(IF($M67="Y",VLOOKUP($N67,INDIRECT($N$2),S$5,0)*INDIRECT($M$3),VLOOKUP($N67,INDIRECT($N$2),S$5,0)),IF(LEFT($E67,1)="N",3,0))</f>
        <v>43.16</v>
      </c>
      <c r="T67" s="362" cm="1">
        <f t="array" aca="1" ref="T67" ca="1">ROUND(IF($M67="Y",VLOOKUP($N67,INDIRECT($N$2),T$5,0)*INDIRECT($M$3),VLOOKUP($N67,INDIRECT($N$2),T$5,0)),IF(LEFT($E67,1)="N",3,0))</f>
        <v>45.317</v>
      </c>
      <c r="U67" s="362" cm="1">
        <f t="array" aca="1" ref="U67" ca="1">ROUND(IF($M67="Y",VLOOKUP($N67,INDIRECT($N$2),U$5,0)*INDIRECT($M$3),VLOOKUP($N67,INDIRECT($N$2),U$5,0)),IF(LEFT($E67,1)="N",3,0))</f>
        <v>47.585999999999999</v>
      </c>
      <c r="V67" s="419"/>
      <c r="W67" s="363" t="str">
        <f t="shared" si="51"/>
        <v>Y</v>
      </c>
      <c r="X67" s="313" t="str">
        <f t="shared" si="48"/>
        <v>04386C</v>
      </c>
      <c r="Y67" s="364" t="str">
        <f t="shared" si="50"/>
        <v>099</v>
      </c>
      <c r="Z67" s="313" t="str">
        <f t="shared" si="49"/>
        <v xml:space="preserve">Fire Inspections Specialist II </v>
      </c>
      <c r="AA67" s="365">
        <f t="shared" ca="1" si="43"/>
        <v>39.146999999999998</v>
      </c>
      <c r="AB67" s="365">
        <f t="shared" ca="1" si="44"/>
        <v>41.103999999999999</v>
      </c>
      <c r="AC67" s="365">
        <f t="shared" ca="1" si="45"/>
        <v>43.16</v>
      </c>
      <c r="AD67" s="365">
        <f t="shared" ca="1" si="46"/>
        <v>45.317</v>
      </c>
      <c r="AE67" s="365">
        <f t="shared" ca="1" si="47"/>
        <v>47.585999999999999</v>
      </c>
    </row>
    <row r="68" spans="1:31">
      <c r="A68" s="357" t="s">
        <v>165</v>
      </c>
      <c r="B68" s="407" t="s">
        <v>465</v>
      </c>
      <c r="C68" s="357">
        <v>9</v>
      </c>
      <c r="D68" s="358">
        <v>119</v>
      </c>
      <c r="E68" s="357" t="s">
        <v>43</v>
      </c>
      <c r="F68" s="357">
        <v>418</v>
      </c>
      <c r="G68" s="360">
        <f t="shared" ca="1" si="36"/>
        <v>44.23</v>
      </c>
      <c r="H68" s="360">
        <f t="shared" ca="1" si="37"/>
        <v>46.442999999999998</v>
      </c>
      <c r="I68" s="360">
        <f t="shared" ca="1" si="38"/>
        <v>48.762999999999998</v>
      </c>
      <c r="J68" s="360">
        <f t="shared" ca="1" si="39"/>
        <v>51.201999999999998</v>
      </c>
      <c r="K68" s="360">
        <f t="shared" ca="1" si="40"/>
        <v>53.762</v>
      </c>
      <c r="L68" s="437"/>
      <c r="M68" s="293" t="s">
        <v>588</v>
      </c>
      <c r="N68" s="289" t="str">
        <f t="shared" si="41"/>
        <v>04382C</v>
      </c>
      <c r="O68" s="361">
        <f t="shared" si="69"/>
        <v>119</v>
      </c>
      <c r="P68" s="290" t="str">
        <f t="shared" si="42"/>
        <v xml:space="preserve">Fire Inspections Specialist III </v>
      </c>
      <c r="Q68" s="362" cm="1">
        <f t="array" aca="1" ref="Q68" ca="1">ROUND(IF($M68="Y",VLOOKUP($N68,INDIRECT($N$2),Q$5,0)*INDIRECT($M$3),VLOOKUP($N68,INDIRECT($N$2),Q$5,0)),IF(LEFT($E68,1)="N",3,0))</f>
        <v>44.23</v>
      </c>
      <c r="R68" s="362" cm="1">
        <f t="array" aca="1" ref="R68" ca="1">ROUND(IF($M68="Y",VLOOKUP($N68,INDIRECT($N$2),R$5,0)*INDIRECT($M$3),VLOOKUP($N68,INDIRECT($N$2),R$5,0)),IF(LEFT($E68,1)="N",3,0))</f>
        <v>46.442999999999998</v>
      </c>
      <c r="S68" s="362" cm="1">
        <f t="array" aca="1" ref="S68" ca="1">ROUND(IF($M68="Y",VLOOKUP($N68,INDIRECT($N$2),S$5,0)*INDIRECT($M$3),VLOOKUP($N68,INDIRECT($N$2),S$5,0)),IF(LEFT($E68,1)="N",3,0))</f>
        <v>48.762999999999998</v>
      </c>
      <c r="T68" s="362" cm="1">
        <f t="array" aca="1" ref="T68" ca="1">ROUND(IF($M68="Y",VLOOKUP($N68,INDIRECT($N$2),T$5,0)*INDIRECT($M$3),VLOOKUP($N68,INDIRECT($N$2),T$5,0)),IF(LEFT($E68,1)="N",3,0))</f>
        <v>51.201999999999998</v>
      </c>
      <c r="U68" s="362" cm="1">
        <f t="array" aca="1" ref="U68" ca="1">ROUND(IF($M68="Y",VLOOKUP($N68,INDIRECT($N$2),U$5,0)*INDIRECT($M$3),VLOOKUP($N68,INDIRECT($N$2),U$5,0)),IF(LEFT($E68,1)="N",3,0))</f>
        <v>53.762</v>
      </c>
      <c r="V68" s="419"/>
      <c r="W68" s="363" t="str">
        <f t="shared" si="51"/>
        <v>Y</v>
      </c>
      <c r="X68" s="313" t="str">
        <f t="shared" si="48"/>
        <v>04382C</v>
      </c>
      <c r="Y68" s="364">
        <f t="shared" si="50"/>
        <v>119</v>
      </c>
      <c r="Z68" s="313" t="str">
        <f t="shared" si="49"/>
        <v xml:space="preserve">Fire Inspections Specialist III </v>
      </c>
      <c r="AA68" s="365">
        <f t="shared" ca="1" si="43"/>
        <v>44.23</v>
      </c>
      <c r="AB68" s="365">
        <f t="shared" ca="1" si="44"/>
        <v>46.442999999999998</v>
      </c>
      <c r="AC68" s="365">
        <f t="shared" ca="1" si="45"/>
        <v>48.762999999999998</v>
      </c>
      <c r="AD68" s="365">
        <f t="shared" ca="1" si="46"/>
        <v>51.201999999999998</v>
      </c>
      <c r="AE68" s="365">
        <f t="shared" ca="1" si="47"/>
        <v>53.762</v>
      </c>
    </row>
    <row r="69" spans="1:31">
      <c r="A69" s="357" t="s">
        <v>175</v>
      </c>
      <c r="B69" s="407" t="s">
        <v>476</v>
      </c>
      <c r="C69" s="357">
        <v>7</v>
      </c>
      <c r="D69" s="358">
        <v>206</v>
      </c>
      <c r="E69" s="357" t="s">
        <v>43</v>
      </c>
      <c r="F69" s="357">
        <v>333</v>
      </c>
      <c r="G69" s="360">
        <f t="shared" ca="1" si="36"/>
        <v>35.991</v>
      </c>
      <c r="H69" s="360">
        <f t="shared" ca="1" si="37"/>
        <v>37.792999999999999</v>
      </c>
      <c r="I69" s="360">
        <f t="shared" ca="1" si="38"/>
        <v>39.682000000000002</v>
      </c>
      <c r="J69" s="360">
        <f t="shared" ca="1" si="39"/>
        <v>41.665999999999997</v>
      </c>
      <c r="K69" s="360">
        <f t="shared" ca="1" si="40"/>
        <v>43.750999999999998</v>
      </c>
      <c r="L69" s="437"/>
      <c r="M69" s="293" t="s">
        <v>588</v>
      </c>
      <c r="N69" s="289" t="str">
        <f t="shared" si="41"/>
        <v>05062C</v>
      </c>
      <c r="O69" s="361">
        <f t="shared" si="69"/>
        <v>206</v>
      </c>
      <c r="P69" s="290" t="str">
        <f t="shared" si="42"/>
        <v>Forensic FirearmsTechnician</v>
      </c>
      <c r="Q69" s="362" cm="1">
        <f t="array" aca="1" ref="Q69" ca="1">ROUND(IF($M69="Y",VLOOKUP($N69,INDIRECT($N$2),Q$5,0)*INDIRECT($M$3),VLOOKUP($N69,INDIRECT($N$2),Q$5,0)),IF(LEFT($E69,1)="N",3,0))</f>
        <v>35.991</v>
      </c>
      <c r="R69" s="362" cm="1">
        <f t="array" aca="1" ref="R69" ca="1">ROUND(IF($M69="Y",VLOOKUP($N69,INDIRECT($N$2),R$5,0)*INDIRECT($M$3),VLOOKUP($N69,INDIRECT($N$2),R$5,0)),IF(LEFT($E69,1)="N",3,0))</f>
        <v>37.792999999999999</v>
      </c>
      <c r="S69" s="362" cm="1">
        <f t="array" aca="1" ref="S69" ca="1">ROUND(IF($M69="Y",VLOOKUP($N69,INDIRECT($N$2),S$5,0)*INDIRECT($M$3),VLOOKUP($N69,INDIRECT($N$2),S$5,0)),IF(LEFT($E69,1)="N",3,0))</f>
        <v>39.682000000000002</v>
      </c>
      <c r="T69" s="362" cm="1">
        <f t="array" aca="1" ref="T69" ca="1">ROUND(IF($M69="Y",VLOOKUP($N69,INDIRECT($N$2),T$5,0)*INDIRECT($M$3),VLOOKUP($N69,INDIRECT($N$2),T$5,0)),IF(LEFT($E69,1)="N",3,0))</f>
        <v>41.665999999999997</v>
      </c>
      <c r="U69" s="362" cm="1">
        <f t="array" aca="1" ref="U69" ca="1">ROUND(IF($M69="Y",VLOOKUP($N69,INDIRECT($N$2),U$5,0)*INDIRECT($M$3),VLOOKUP($N69,INDIRECT($N$2),U$5,0)),IF(LEFT($E69,1)="N",3,0))</f>
        <v>43.750999999999998</v>
      </c>
      <c r="V69" s="419"/>
      <c r="W69" s="363" t="str">
        <f t="shared" si="51"/>
        <v>Y</v>
      </c>
      <c r="X69" s="313" t="str">
        <f t="shared" si="48"/>
        <v>05062C</v>
      </c>
      <c r="Y69" s="364">
        <f t="shared" si="50"/>
        <v>206</v>
      </c>
      <c r="Z69" s="313" t="str">
        <f t="shared" si="49"/>
        <v>Forensic FirearmsTechnician</v>
      </c>
      <c r="AA69" s="365">
        <f t="shared" ca="1" si="43"/>
        <v>35.991</v>
      </c>
      <c r="AB69" s="365">
        <f t="shared" ca="1" si="44"/>
        <v>37.792999999999999</v>
      </c>
      <c r="AC69" s="365">
        <f t="shared" ca="1" si="45"/>
        <v>39.682000000000002</v>
      </c>
      <c r="AD69" s="365">
        <f t="shared" ca="1" si="46"/>
        <v>41.665999999999997</v>
      </c>
      <c r="AE69" s="365">
        <f t="shared" ca="1" si="47"/>
        <v>43.750999999999998</v>
      </c>
    </row>
    <row r="70" spans="1:31">
      <c r="A70" s="357" t="s">
        <v>172</v>
      </c>
      <c r="B70" s="407" t="s">
        <v>176</v>
      </c>
      <c r="C70" s="357">
        <v>6</v>
      </c>
      <c r="D70" s="358" t="s">
        <v>173</v>
      </c>
      <c r="E70" s="357" t="s">
        <v>43</v>
      </c>
      <c r="F70" s="357">
        <v>305</v>
      </c>
      <c r="G70" s="360">
        <f t="shared" ca="1" si="36"/>
        <v>33.459000000000003</v>
      </c>
      <c r="H70" s="360">
        <f t="shared" ca="1" si="37"/>
        <v>35.133000000000003</v>
      </c>
      <c r="I70" s="360">
        <f t="shared" ca="1" si="38"/>
        <v>36.89</v>
      </c>
      <c r="J70" s="360">
        <f t="shared" ca="1" si="39"/>
        <v>38.734999999999999</v>
      </c>
      <c r="K70" s="360">
        <f t="shared" ca="1" si="40"/>
        <v>40.670999999999999</v>
      </c>
      <c r="L70" s="437"/>
      <c r="M70" s="293" t="s">
        <v>588</v>
      </c>
      <c r="N70" s="289" t="str">
        <f t="shared" si="41"/>
        <v>05035C</v>
      </c>
      <c r="O70" s="361" t="str">
        <f t="shared" si="69"/>
        <v>083</v>
      </c>
      <c r="P70" s="290" t="str">
        <f t="shared" si="42"/>
        <v>Forensic Technician</v>
      </c>
      <c r="Q70" s="362" cm="1">
        <f t="array" aca="1" ref="Q70" ca="1">ROUND(IF($M70="Y",VLOOKUP($N70,INDIRECT($N$2),Q$5,0)*INDIRECT($M$3),VLOOKUP($N70,INDIRECT($N$2),Q$5,0)),IF(LEFT($E70,1)="N",3,0))</f>
        <v>33.459000000000003</v>
      </c>
      <c r="R70" s="362" cm="1">
        <f t="array" aca="1" ref="R70" ca="1">ROUND(IF($M70="Y",VLOOKUP($N70,INDIRECT($N$2),R$5,0)*INDIRECT($M$3),VLOOKUP($N70,INDIRECT($N$2),R$5,0)),IF(LEFT($E70,1)="N",3,0))</f>
        <v>35.133000000000003</v>
      </c>
      <c r="S70" s="362" cm="1">
        <f t="array" aca="1" ref="S70" ca="1">ROUND(IF($M70="Y",VLOOKUP($N70,INDIRECT($N$2),S$5,0)*INDIRECT($M$3),VLOOKUP($N70,INDIRECT($N$2),S$5,0)),IF(LEFT($E70,1)="N",3,0))</f>
        <v>36.89</v>
      </c>
      <c r="T70" s="362" cm="1">
        <f t="array" aca="1" ref="T70" ca="1">ROUND(IF($M70="Y",VLOOKUP($N70,INDIRECT($N$2),T$5,0)*INDIRECT($M$3),VLOOKUP($N70,INDIRECT($N$2),T$5,0)),IF(LEFT($E70,1)="N",3,0))</f>
        <v>38.734999999999999</v>
      </c>
      <c r="U70" s="362" cm="1">
        <f t="array" aca="1" ref="U70" ca="1">ROUND(IF($M70="Y",VLOOKUP($N70,INDIRECT($N$2),U$5,0)*INDIRECT($M$3),VLOOKUP($N70,INDIRECT($N$2),U$5,0)),IF(LEFT($E70,1)="N",3,0))</f>
        <v>40.670999999999999</v>
      </c>
      <c r="V70" s="419"/>
      <c r="W70" s="363" t="str">
        <f t="shared" si="51"/>
        <v>Y</v>
      </c>
      <c r="X70" s="313" t="str">
        <f t="shared" si="48"/>
        <v>05035C</v>
      </c>
      <c r="Y70" s="364" t="str">
        <f t="shared" si="50"/>
        <v>083</v>
      </c>
      <c r="Z70" s="313" t="str">
        <f t="shared" si="49"/>
        <v>Forensic Technician</v>
      </c>
      <c r="AA70" s="365">
        <f t="shared" ca="1" si="43"/>
        <v>33.459000000000003</v>
      </c>
      <c r="AB70" s="365">
        <f t="shared" ca="1" si="44"/>
        <v>35.133000000000003</v>
      </c>
      <c r="AC70" s="365">
        <f t="shared" ca="1" si="45"/>
        <v>36.89</v>
      </c>
      <c r="AD70" s="365">
        <f t="shared" ca="1" si="46"/>
        <v>38.734999999999999</v>
      </c>
      <c r="AE70" s="365">
        <f t="shared" ca="1" si="47"/>
        <v>40.670999999999999</v>
      </c>
    </row>
    <row r="71" spans="1:31">
      <c r="A71" s="357" t="s">
        <v>177</v>
      </c>
      <c r="B71" s="407" t="s">
        <v>179</v>
      </c>
      <c r="C71" s="357">
        <v>6</v>
      </c>
      <c r="D71" s="358" t="s">
        <v>178</v>
      </c>
      <c r="E71" s="357" t="s">
        <v>43</v>
      </c>
      <c r="F71" s="357">
        <v>288</v>
      </c>
      <c r="G71" s="360">
        <f t="shared" ca="1" si="36"/>
        <v>32.185000000000002</v>
      </c>
      <c r="H71" s="360">
        <f t="shared" ca="1" si="37"/>
        <v>33.792000000000002</v>
      </c>
      <c r="I71" s="360">
        <f t="shared" ca="1" si="38"/>
        <v>35.481999999999999</v>
      </c>
      <c r="J71" s="360">
        <f t="shared" ca="1" si="39"/>
        <v>37.256999999999998</v>
      </c>
      <c r="K71" s="360">
        <f t="shared" ca="1" si="40"/>
        <v>39.119</v>
      </c>
      <c r="L71" s="437"/>
      <c r="M71" s="293" t="s">
        <v>588</v>
      </c>
      <c r="N71" s="289" t="str">
        <f t="shared" si="41"/>
        <v>05330C</v>
      </c>
      <c r="O71" s="361" t="str">
        <f t="shared" si="69"/>
        <v>081</v>
      </c>
      <c r="P71" s="290" t="str">
        <f t="shared" si="42"/>
        <v xml:space="preserve">Graphic Designer I </v>
      </c>
      <c r="Q71" s="362" cm="1">
        <f t="array" aca="1" ref="Q71" ca="1">ROUND(IF($M71="Y",VLOOKUP($N71,INDIRECT($N$2),Q$5,0)*INDIRECT($M$3),VLOOKUP($N71,INDIRECT($N$2),Q$5,0)),IF(LEFT($E71,1)="N",3,0))</f>
        <v>32.185000000000002</v>
      </c>
      <c r="R71" s="362" cm="1">
        <f t="array" aca="1" ref="R71" ca="1">ROUND(IF($M71="Y",VLOOKUP($N71,INDIRECT($N$2),R$5,0)*INDIRECT($M$3),VLOOKUP($N71,INDIRECT($N$2),R$5,0)),IF(LEFT($E71,1)="N",3,0))</f>
        <v>33.792000000000002</v>
      </c>
      <c r="S71" s="362" cm="1">
        <f t="array" aca="1" ref="S71" ca="1">ROUND(IF($M71="Y",VLOOKUP($N71,INDIRECT($N$2),S$5,0)*INDIRECT($M$3),VLOOKUP($N71,INDIRECT($N$2),S$5,0)),IF(LEFT($E71,1)="N",3,0))</f>
        <v>35.481999999999999</v>
      </c>
      <c r="T71" s="362" cm="1">
        <f t="array" aca="1" ref="T71" ca="1">ROUND(IF($M71="Y",VLOOKUP($N71,INDIRECT($N$2),T$5,0)*INDIRECT($M$3),VLOOKUP($N71,INDIRECT($N$2),T$5,0)),IF(LEFT($E71,1)="N",3,0))</f>
        <v>37.256999999999998</v>
      </c>
      <c r="U71" s="362" cm="1">
        <f t="array" aca="1" ref="U71" ca="1">ROUND(IF($M71="Y",VLOOKUP($N71,INDIRECT($N$2),U$5,0)*INDIRECT($M$3),VLOOKUP($N71,INDIRECT($N$2),U$5,0)),IF(LEFT($E71,1)="N",3,0))</f>
        <v>39.119</v>
      </c>
      <c r="V71" s="419"/>
      <c r="W71" s="363" t="str">
        <f t="shared" si="51"/>
        <v>Y</v>
      </c>
      <c r="X71" s="313" t="str">
        <f t="shared" si="48"/>
        <v>05330C</v>
      </c>
      <c r="Y71" s="364" t="str">
        <f t="shared" si="50"/>
        <v>081</v>
      </c>
      <c r="Z71" s="313" t="str">
        <f t="shared" si="49"/>
        <v xml:space="preserve">Graphic Designer I </v>
      </c>
      <c r="AA71" s="365">
        <f t="shared" ca="1" si="43"/>
        <v>32.185000000000002</v>
      </c>
      <c r="AB71" s="365">
        <f t="shared" ca="1" si="44"/>
        <v>33.792000000000002</v>
      </c>
      <c r="AC71" s="365">
        <f t="shared" ca="1" si="45"/>
        <v>35.481999999999999</v>
      </c>
      <c r="AD71" s="365">
        <f t="shared" ca="1" si="46"/>
        <v>37.256999999999998</v>
      </c>
      <c r="AE71" s="365">
        <f t="shared" ca="1" si="47"/>
        <v>39.119</v>
      </c>
    </row>
    <row r="72" spans="1:31">
      <c r="A72" s="357" t="s">
        <v>180</v>
      </c>
      <c r="B72" s="407" t="s">
        <v>182</v>
      </c>
      <c r="C72" s="357">
        <v>7</v>
      </c>
      <c r="D72" s="358" t="s">
        <v>66</v>
      </c>
      <c r="E72" s="357" t="s">
        <v>43</v>
      </c>
      <c r="F72" s="357">
        <v>330</v>
      </c>
      <c r="G72" s="360">
        <f t="shared" ca="1" si="36"/>
        <v>34.75</v>
      </c>
      <c r="H72" s="360">
        <f t="shared" ca="1" si="37"/>
        <v>36.485999999999997</v>
      </c>
      <c r="I72" s="360">
        <f t="shared" ca="1" si="38"/>
        <v>38.311999999999998</v>
      </c>
      <c r="J72" s="360">
        <f t="shared" ca="1" si="39"/>
        <v>40.228000000000002</v>
      </c>
      <c r="K72" s="360">
        <f t="shared" ca="1" si="40"/>
        <v>42.238</v>
      </c>
      <c r="L72" s="437"/>
      <c r="M72" s="293" t="s">
        <v>588</v>
      </c>
      <c r="N72" s="289" t="str">
        <f t="shared" si="41"/>
        <v>05340C</v>
      </c>
      <c r="O72" s="361" t="str">
        <f t="shared" si="69"/>
        <v>064</v>
      </c>
      <c r="P72" s="290" t="str">
        <f t="shared" si="42"/>
        <v xml:space="preserve">Graphic Designer II </v>
      </c>
      <c r="Q72" s="362" cm="1">
        <f t="array" aca="1" ref="Q72" ca="1">ROUND(IF($M72="Y",VLOOKUP($N72,INDIRECT($N$2),Q$5,0)*INDIRECT($M$3),VLOOKUP($N72,INDIRECT($N$2),Q$5,0)),IF(LEFT($E72,1)="N",3,0))</f>
        <v>34.75</v>
      </c>
      <c r="R72" s="362" cm="1">
        <f t="array" aca="1" ref="R72" ca="1">ROUND(IF($M72="Y",VLOOKUP($N72,INDIRECT($N$2),R$5,0)*INDIRECT($M$3),VLOOKUP($N72,INDIRECT($N$2),R$5,0)),IF(LEFT($E72,1)="N",3,0))</f>
        <v>36.485999999999997</v>
      </c>
      <c r="S72" s="362" cm="1">
        <f t="array" aca="1" ref="S72" ca="1">ROUND(IF($M72="Y",VLOOKUP($N72,INDIRECT($N$2),S$5,0)*INDIRECT($M$3),VLOOKUP($N72,INDIRECT($N$2),S$5,0)),IF(LEFT($E72,1)="N",3,0))</f>
        <v>38.311999999999998</v>
      </c>
      <c r="T72" s="362" cm="1">
        <f t="array" aca="1" ref="T72" ca="1">ROUND(IF($M72="Y",VLOOKUP($N72,INDIRECT($N$2),T$5,0)*INDIRECT($M$3),VLOOKUP($N72,INDIRECT($N$2),T$5,0)),IF(LEFT($E72,1)="N",3,0))</f>
        <v>40.228000000000002</v>
      </c>
      <c r="U72" s="362" cm="1">
        <f t="array" aca="1" ref="U72" ca="1">ROUND(IF($M72="Y",VLOOKUP($N72,INDIRECT($N$2),U$5,0)*INDIRECT($M$3),VLOOKUP($N72,INDIRECT($N$2),U$5,0)),IF(LEFT($E72,1)="N",3,0))</f>
        <v>42.238</v>
      </c>
      <c r="V72" s="419"/>
      <c r="W72" s="363" t="str">
        <f t="shared" si="51"/>
        <v>Y</v>
      </c>
      <c r="X72" s="313" t="str">
        <f t="shared" si="48"/>
        <v>05340C</v>
      </c>
      <c r="Y72" s="364" t="str">
        <f t="shared" si="50"/>
        <v>064</v>
      </c>
      <c r="Z72" s="313" t="str">
        <f t="shared" si="49"/>
        <v xml:space="preserve">Graphic Designer II </v>
      </c>
      <c r="AA72" s="365">
        <f t="shared" ca="1" si="43"/>
        <v>34.75</v>
      </c>
      <c r="AB72" s="365">
        <f t="shared" ca="1" si="44"/>
        <v>36.485999999999997</v>
      </c>
      <c r="AC72" s="365">
        <f t="shared" ca="1" si="45"/>
        <v>38.311999999999998</v>
      </c>
      <c r="AD72" s="365">
        <f t="shared" ca="1" si="46"/>
        <v>40.228000000000002</v>
      </c>
      <c r="AE72" s="365">
        <f t="shared" ca="1" si="47"/>
        <v>42.238</v>
      </c>
    </row>
    <row r="73" spans="1:31">
      <c r="A73" s="452" t="s">
        <v>744</v>
      </c>
      <c r="B73" s="451" t="s">
        <v>515</v>
      </c>
      <c r="C73" s="357">
        <v>6</v>
      </c>
      <c r="D73" s="358" t="s">
        <v>517</v>
      </c>
      <c r="E73" s="357" t="s">
        <v>43</v>
      </c>
      <c r="F73" s="357">
        <v>273</v>
      </c>
      <c r="G73" s="360">
        <f t="shared" ref="G73:G102" ca="1" si="70">Q73</f>
        <v>30.931000000000001</v>
      </c>
      <c r="H73" s="360">
        <f t="shared" ref="H73:H102" ca="1" si="71">R73</f>
        <v>32.472999999999999</v>
      </c>
      <c r="I73" s="360">
        <f t="shared" ref="I73:I102" ca="1" si="72">S73</f>
        <v>34.1</v>
      </c>
      <c r="J73" s="360">
        <f t="shared" ref="J73:J102" ca="1" si="73">T73</f>
        <v>35.808</v>
      </c>
      <c r="K73" s="360">
        <f t="shared" ref="K73:K102" ca="1" si="74">U73</f>
        <v>37.594000000000001</v>
      </c>
      <c r="L73" s="437"/>
      <c r="M73" s="293" t="s">
        <v>588</v>
      </c>
      <c r="N73" s="289" t="str">
        <f t="shared" ref="N73:N102" si="75">A73</f>
        <v>52979C</v>
      </c>
      <c r="O73" s="361" t="str">
        <f t="shared" si="69"/>
        <v>145</v>
      </c>
      <c r="P73" s="290" t="str">
        <f t="shared" ref="P73:P102" si="76">B73</f>
        <v>Guest Services Support Technician</v>
      </c>
      <c r="Q73" s="362" cm="1">
        <f t="array" aca="1" ref="Q73" ca="1">ROUND(IF($M73="Y",VLOOKUP($N73,INDIRECT($N$2),Q$5,0)*INDIRECT($M$3),VLOOKUP($N73,INDIRECT($N$2),Q$5,0)),IF(LEFT($E73,1)="N",3,0))</f>
        <v>30.931000000000001</v>
      </c>
      <c r="R73" s="362" cm="1">
        <f t="array" aca="1" ref="R73" ca="1">ROUND(IF($M73="Y",VLOOKUP($N73,INDIRECT($N$2),R$5,0)*INDIRECT($M$3),VLOOKUP($N73,INDIRECT($N$2),R$5,0)),IF(LEFT($E73,1)="N",3,0))</f>
        <v>32.472999999999999</v>
      </c>
      <c r="S73" s="362" cm="1">
        <f t="array" aca="1" ref="S73" ca="1">ROUND(IF($M73="Y",VLOOKUP($N73,INDIRECT($N$2),S$5,0)*INDIRECT($M$3),VLOOKUP($N73,INDIRECT($N$2),S$5,0)),IF(LEFT($E73,1)="N",3,0))</f>
        <v>34.1</v>
      </c>
      <c r="T73" s="362" cm="1">
        <f t="array" aca="1" ref="T73" ca="1">ROUND(IF($M73="Y",VLOOKUP($N73,INDIRECT($N$2),T$5,0)*INDIRECT($M$3),VLOOKUP($N73,INDIRECT($N$2),T$5,0)),IF(LEFT($E73,1)="N",3,0))</f>
        <v>35.808</v>
      </c>
      <c r="U73" s="362" cm="1">
        <f t="array" aca="1" ref="U73" ca="1">ROUND(IF($M73="Y",VLOOKUP($N73,INDIRECT($N$2),U$5,0)*INDIRECT($M$3),VLOOKUP($N73,INDIRECT($N$2),U$5,0)),IF(LEFT($E73,1)="N",3,0))</f>
        <v>37.594000000000001</v>
      </c>
      <c r="V73" s="419"/>
      <c r="W73" s="363" t="str">
        <f t="shared" si="51"/>
        <v>Y</v>
      </c>
      <c r="X73" s="313" t="str">
        <f t="shared" si="48"/>
        <v>52979C</v>
      </c>
      <c r="Y73" s="364" t="str">
        <f t="shared" si="50"/>
        <v>145</v>
      </c>
      <c r="Z73" s="313" t="str">
        <f t="shared" si="49"/>
        <v>Guest Services Support Technician</v>
      </c>
      <c r="AA73" s="365">
        <f t="shared" ref="AA73:AA102" ca="1" si="77">IF(LEFT($E73,1)="N",Q73,ROUNDUP(Q73/2080,3))</f>
        <v>30.931000000000001</v>
      </c>
      <c r="AB73" s="365">
        <f t="shared" ref="AB73:AB102" ca="1" si="78">IF(LEFT($E73,1)="N",R73,ROUNDUP(R73/2080,3))</f>
        <v>32.472999999999999</v>
      </c>
      <c r="AC73" s="365">
        <f t="shared" ref="AC73:AC102" ca="1" si="79">IF(LEFT($E73,1)="N",S73,ROUNDUP(S73/2080,3))</f>
        <v>34.1</v>
      </c>
      <c r="AD73" s="365">
        <f t="shared" ref="AD73:AD102" ca="1" si="80">IF(LEFT($E73,1)="N",T73,ROUNDUP(T73/2080,3))</f>
        <v>35.808</v>
      </c>
      <c r="AE73" s="365">
        <f t="shared" ref="AE73:AE102" ca="1" si="81">IF(LEFT($E73,1)="N",U73,ROUNDUP(U73/2080,3))</f>
        <v>37.594000000000001</v>
      </c>
    </row>
    <row r="74" spans="1:31">
      <c r="A74" s="357" t="s">
        <v>526</v>
      </c>
      <c r="B74" s="407" t="s">
        <v>527</v>
      </c>
      <c r="C74" s="357">
        <v>9</v>
      </c>
      <c r="D74" s="358">
        <v>124</v>
      </c>
      <c r="E74" s="357" t="s">
        <v>43</v>
      </c>
      <c r="F74" s="357">
        <v>410</v>
      </c>
      <c r="G74" s="360">
        <f t="shared" ca="1" si="70"/>
        <v>42.399000000000001</v>
      </c>
      <c r="H74" s="360">
        <f t="shared" ca="1" si="71"/>
        <v>44.521000000000001</v>
      </c>
      <c r="I74" s="360">
        <f t="shared" ca="1" si="72"/>
        <v>46.747</v>
      </c>
      <c r="J74" s="360">
        <f t="shared" ca="1" si="73"/>
        <v>49.084000000000003</v>
      </c>
      <c r="K74" s="360">
        <f t="shared" ca="1" si="74"/>
        <v>51.536999999999999</v>
      </c>
      <c r="L74" s="437"/>
      <c r="M74" s="293" t="s">
        <v>588</v>
      </c>
      <c r="N74" s="289" t="str">
        <f t="shared" si="75"/>
        <v>59404C</v>
      </c>
      <c r="O74" s="361">
        <f t="shared" si="69"/>
        <v>124</v>
      </c>
      <c r="P74" s="290" t="str">
        <f t="shared" si="76"/>
        <v>Healthy Homes Inspections Coordinator</v>
      </c>
      <c r="Q74" s="362" cm="1">
        <f t="array" aca="1" ref="Q74" ca="1">ROUND(IF($M74="Y",VLOOKUP($N74,INDIRECT($N$2),Q$5,0)*INDIRECT($M$3),VLOOKUP($N74,INDIRECT($N$2),Q$5,0)),IF(LEFT($E74,1)="N",3,0))</f>
        <v>42.399000000000001</v>
      </c>
      <c r="R74" s="362" cm="1">
        <f t="array" aca="1" ref="R74" ca="1">ROUND(IF($M74="Y",VLOOKUP($N74,INDIRECT($N$2),R$5,0)*INDIRECT($M$3),VLOOKUP($N74,INDIRECT($N$2),R$5,0)),IF(LEFT($E74,1)="N",3,0))</f>
        <v>44.521000000000001</v>
      </c>
      <c r="S74" s="362" cm="1">
        <f t="array" aca="1" ref="S74" ca="1">ROUND(IF($M74="Y",VLOOKUP($N74,INDIRECT($N$2),S$5,0)*INDIRECT($M$3),VLOOKUP($N74,INDIRECT($N$2),S$5,0)),IF(LEFT($E74,1)="N",3,0))</f>
        <v>46.747</v>
      </c>
      <c r="T74" s="362" cm="1">
        <f t="array" aca="1" ref="T74" ca="1">ROUND(IF($M74="Y",VLOOKUP($N74,INDIRECT($N$2),T$5,0)*INDIRECT($M$3),VLOOKUP($N74,INDIRECT($N$2),T$5,0)),IF(LEFT($E74,1)="N",3,0))</f>
        <v>49.084000000000003</v>
      </c>
      <c r="U74" s="362" cm="1">
        <f t="array" aca="1" ref="U74" ca="1">ROUND(IF($M74="Y",VLOOKUP($N74,INDIRECT($N$2),U$5,0)*INDIRECT($M$3),VLOOKUP($N74,INDIRECT($N$2),U$5,0)),IF(LEFT($E74,1)="N",3,0))</f>
        <v>51.536999999999999</v>
      </c>
      <c r="V74" s="419"/>
      <c r="W74" s="363" t="str">
        <f t="shared" si="51"/>
        <v>Y</v>
      </c>
      <c r="X74" s="313" t="str">
        <f t="shared" si="48"/>
        <v>59404C</v>
      </c>
      <c r="Y74" s="364">
        <f t="shared" si="50"/>
        <v>124</v>
      </c>
      <c r="Z74" s="313" t="str">
        <f t="shared" si="49"/>
        <v>Healthy Homes Inspections Coordinator</v>
      </c>
      <c r="AA74" s="365">
        <f t="shared" ca="1" si="77"/>
        <v>42.399000000000001</v>
      </c>
      <c r="AB74" s="365">
        <f t="shared" ca="1" si="78"/>
        <v>44.521000000000001</v>
      </c>
      <c r="AC74" s="365">
        <f t="shared" ca="1" si="79"/>
        <v>46.747</v>
      </c>
      <c r="AD74" s="365">
        <f t="shared" ca="1" si="80"/>
        <v>49.084000000000003</v>
      </c>
      <c r="AE74" s="365">
        <f t="shared" ca="1" si="81"/>
        <v>51.536999999999999</v>
      </c>
    </row>
    <row r="75" spans="1:31">
      <c r="A75" s="357" t="s">
        <v>183</v>
      </c>
      <c r="B75" s="407" t="s">
        <v>185</v>
      </c>
      <c r="C75" s="357">
        <v>6</v>
      </c>
      <c r="D75" s="358" t="s">
        <v>703</v>
      </c>
      <c r="E75" s="357" t="s">
        <v>43</v>
      </c>
      <c r="F75" s="357">
        <v>285</v>
      </c>
      <c r="G75" s="360">
        <f t="shared" ca="1" si="70"/>
        <v>33.401000000000003</v>
      </c>
      <c r="H75" s="360">
        <f t="shared" ca="1" si="71"/>
        <v>35.073</v>
      </c>
      <c r="I75" s="360">
        <f t="shared" ca="1" si="72"/>
        <v>36.826000000000001</v>
      </c>
      <c r="J75" s="360">
        <f t="shared" ca="1" si="73"/>
        <v>38.667999999999999</v>
      </c>
      <c r="K75" s="360">
        <f t="shared" ca="1" si="74"/>
        <v>40.601999999999997</v>
      </c>
      <c r="L75" s="437"/>
      <c r="M75" s="293" t="s">
        <v>588</v>
      </c>
      <c r="N75" s="289" t="str">
        <f t="shared" si="75"/>
        <v>05412C</v>
      </c>
      <c r="O75" s="361" t="str">
        <f t="shared" si="69"/>
        <v>156</v>
      </c>
      <c r="P75" s="290" t="str">
        <f t="shared" si="76"/>
        <v xml:space="preserve">HR Associate </v>
      </c>
      <c r="Q75" s="362" cm="1">
        <f t="array" aca="1" ref="Q75" ca="1">ROUND(IF($M75="Y",VLOOKUP($N75,INDIRECT($N$2),Q$5,0)*INDIRECT($M$3),VLOOKUP($N75,INDIRECT($N$2),Q$5,0)),IF(LEFT($E75,1)="N",3,0))</f>
        <v>33.401000000000003</v>
      </c>
      <c r="R75" s="362" cm="1">
        <f t="array" aca="1" ref="R75" ca="1">ROUND(IF($M75="Y",VLOOKUP($N75,INDIRECT($N$2),R$5,0)*INDIRECT($M$3),VLOOKUP($N75,INDIRECT($N$2),R$5,0)),IF(LEFT($E75,1)="N",3,0))</f>
        <v>35.073</v>
      </c>
      <c r="S75" s="362" cm="1">
        <f t="array" aca="1" ref="S75" ca="1">ROUND(IF($M75="Y",VLOOKUP($N75,INDIRECT($N$2),S$5,0)*INDIRECT($M$3),VLOOKUP($N75,INDIRECT($N$2),S$5,0)),IF(LEFT($E75,1)="N",3,0))</f>
        <v>36.826000000000001</v>
      </c>
      <c r="T75" s="362" cm="1">
        <f t="array" aca="1" ref="T75" ca="1">ROUND(IF($M75="Y",VLOOKUP($N75,INDIRECT($N$2),T$5,0)*INDIRECT($M$3),VLOOKUP($N75,INDIRECT($N$2),T$5,0)),IF(LEFT($E75,1)="N",3,0))</f>
        <v>38.667999999999999</v>
      </c>
      <c r="U75" s="362" cm="1">
        <f t="array" aca="1" ref="U75" ca="1">ROUND(IF($M75="Y",VLOOKUP($N75,INDIRECT($N$2),U$5,0)*INDIRECT($M$3),VLOOKUP($N75,INDIRECT($N$2),U$5,0)),IF(LEFT($E75,1)="N",3,0))</f>
        <v>40.601999999999997</v>
      </c>
      <c r="V75" s="419"/>
      <c r="W75" s="363" t="str">
        <f t="shared" si="51"/>
        <v>Y</v>
      </c>
      <c r="X75" s="313" t="str">
        <f t="shared" si="48"/>
        <v>05412C</v>
      </c>
      <c r="Y75" s="364" t="str">
        <f t="shared" si="50"/>
        <v>156</v>
      </c>
      <c r="Z75" s="313" t="str">
        <f t="shared" si="49"/>
        <v xml:space="preserve">HR Associate </v>
      </c>
      <c r="AA75" s="365">
        <f t="shared" ca="1" si="77"/>
        <v>33.401000000000003</v>
      </c>
      <c r="AB75" s="365">
        <f t="shared" ca="1" si="78"/>
        <v>35.073</v>
      </c>
      <c r="AC75" s="365">
        <f t="shared" ca="1" si="79"/>
        <v>36.826000000000001</v>
      </c>
      <c r="AD75" s="365">
        <f t="shared" ca="1" si="80"/>
        <v>38.667999999999999</v>
      </c>
      <c r="AE75" s="365">
        <f t="shared" ca="1" si="81"/>
        <v>40.601999999999997</v>
      </c>
    </row>
    <row r="76" spans="1:31">
      <c r="A76" s="357" t="s">
        <v>188</v>
      </c>
      <c r="B76" s="407" t="s">
        <v>189</v>
      </c>
      <c r="C76" s="357">
        <v>7</v>
      </c>
      <c r="D76" s="358" t="s">
        <v>121</v>
      </c>
      <c r="E76" s="357" t="s">
        <v>43</v>
      </c>
      <c r="F76" s="357">
        <v>323</v>
      </c>
      <c r="G76" s="360">
        <f t="shared" ca="1" si="70"/>
        <v>34.75</v>
      </c>
      <c r="H76" s="360">
        <f t="shared" ca="1" si="71"/>
        <v>36.485999999999997</v>
      </c>
      <c r="I76" s="360">
        <f t="shared" ca="1" si="72"/>
        <v>38.311999999999998</v>
      </c>
      <c r="J76" s="360">
        <f t="shared" ca="1" si="73"/>
        <v>40.228000000000002</v>
      </c>
      <c r="K76" s="360">
        <f t="shared" ca="1" si="74"/>
        <v>42.238999999999997</v>
      </c>
      <c r="L76" s="437"/>
      <c r="M76" s="293" t="s">
        <v>588</v>
      </c>
      <c r="N76" s="289" t="str">
        <f t="shared" si="75"/>
        <v>05500C</v>
      </c>
      <c r="O76" s="361" t="str">
        <f t="shared" si="69"/>
        <v>084</v>
      </c>
      <c r="P76" s="290" t="str">
        <f t="shared" si="76"/>
        <v>Inspector Environmental I</v>
      </c>
      <c r="Q76" s="362" cm="1">
        <f t="array" aca="1" ref="Q76" ca="1">ROUND(IF($M76="Y",VLOOKUP($N76,INDIRECT($N$2),Q$5,0)*INDIRECT($M$3),VLOOKUP($N76,INDIRECT($N$2),Q$5,0)),IF(LEFT($E76,1)="N",3,0))</f>
        <v>34.75</v>
      </c>
      <c r="R76" s="362" cm="1">
        <f t="array" aca="1" ref="R76" ca="1">ROUND(IF($M76="Y",VLOOKUP($N76,INDIRECT($N$2),R$5,0)*INDIRECT($M$3),VLOOKUP($N76,INDIRECT($N$2),R$5,0)),IF(LEFT($E76,1)="N",3,0))</f>
        <v>36.485999999999997</v>
      </c>
      <c r="S76" s="362" cm="1">
        <f t="array" aca="1" ref="S76" ca="1">ROUND(IF($M76="Y",VLOOKUP($N76,INDIRECT($N$2),S$5,0)*INDIRECT($M$3),VLOOKUP($N76,INDIRECT($N$2),S$5,0)),IF(LEFT($E76,1)="N",3,0))</f>
        <v>38.311999999999998</v>
      </c>
      <c r="T76" s="362" cm="1">
        <f t="array" aca="1" ref="T76" ca="1">ROUND(IF($M76="Y",VLOOKUP($N76,INDIRECT($N$2),T$5,0)*INDIRECT($M$3),VLOOKUP($N76,INDIRECT($N$2),T$5,0)),IF(LEFT($E76,1)="N",3,0))</f>
        <v>40.228000000000002</v>
      </c>
      <c r="U76" s="362" cm="1">
        <f t="array" aca="1" ref="U76" ca="1">ROUND(IF($M76="Y",VLOOKUP($N76,INDIRECT($N$2),U$5,0)*INDIRECT($M$3),VLOOKUP($N76,INDIRECT($N$2),U$5,0)),IF(LEFT($E76,1)="N",3,0))</f>
        <v>42.238999999999997</v>
      </c>
      <c r="V76" s="419"/>
      <c r="W76" s="363" t="str">
        <f t="shared" si="51"/>
        <v>Y</v>
      </c>
      <c r="X76" s="313" t="str">
        <f t="shared" si="48"/>
        <v>05500C</v>
      </c>
      <c r="Y76" s="364" t="str">
        <f t="shared" si="50"/>
        <v>084</v>
      </c>
      <c r="Z76" s="313" t="str">
        <f t="shared" si="49"/>
        <v>Inspector Environmental I</v>
      </c>
      <c r="AA76" s="365">
        <f t="shared" ca="1" si="77"/>
        <v>34.75</v>
      </c>
      <c r="AB76" s="365">
        <f t="shared" ca="1" si="78"/>
        <v>36.485999999999997</v>
      </c>
      <c r="AC76" s="365">
        <f t="shared" ca="1" si="79"/>
        <v>38.311999999999998</v>
      </c>
      <c r="AD76" s="365">
        <f t="shared" ca="1" si="80"/>
        <v>40.228000000000002</v>
      </c>
      <c r="AE76" s="365">
        <f t="shared" ca="1" si="81"/>
        <v>42.238999999999997</v>
      </c>
    </row>
    <row r="77" spans="1:31">
      <c r="A77" s="357" t="s">
        <v>190</v>
      </c>
      <c r="B77" s="407" t="s">
        <v>191</v>
      </c>
      <c r="C77" s="357">
        <v>8</v>
      </c>
      <c r="D77" s="358" t="s">
        <v>94</v>
      </c>
      <c r="E77" s="357" t="s">
        <v>43</v>
      </c>
      <c r="F77" s="357">
        <v>368</v>
      </c>
      <c r="G77" s="360">
        <f t="shared" ca="1" si="70"/>
        <v>39.146999999999998</v>
      </c>
      <c r="H77" s="360">
        <f t="shared" ca="1" si="71"/>
        <v>41.103999999999999</v>
      </c>
      <c r="I77" s="360">
        <f t="shared" ca="1" si="72"/>
        <v>43.16</v>
      </c>
      <c r="J77" s="360">
        <f t="shared" ca="1" si="73"/>
        <v>45.317</v>
      </c>
      <c r="K77" s="360">
        <f t="shared" ca="1" si="74"/>
        <v>47.585999999999999</v>
      </c>
      <c r="L77" s="437"/>
      <c r="M77" s="293" t="s">
        <v>588</v>
      </c>
      <c r="N77" s="289" t="str">
        <f t="shared" si="75"/>
        <v>05510C</v>
      </c>
      <c r="O77" s="361" t="str">
        <f t="shared" si="69"/>
        <v>099</v>
      </c>
      <c r="P77" s="290" t="str">
        <f t="shared" si="76"/>
        <v xml:space="preserve">Inspector Environmental II </v>
      </c>
      <c r="Q77" s="362" cm="1">
        <f t="array" aca="1" ref="Q77" ca="1">ROUND(IF($M77="Y",VLOOKUP($N77,INDIRECT($N$2),Q$5,0)*INDIRECT($M$3),VLOOKUP($N77,INDIRECT($N$2),Q$5,0)),IF(LEFT($E77,1)="N",3,0))</f>
        <v>39.146999999999998</v>
      </c>
      <c r="R77" s="362" cm="1">
        <f t="array" aca="1" ref="R77" ca="1">ROUND(IF($M77="Y",VLOOKUP($N77,INDIRECT($N$2),R$5,0)*INDIRECT($M$3),VLOOKUP($N77,INDIRECT($N$2),R$5,0)),IF(LEFT($E77,1)="N",3,0))</f>
        <v>41.103999999999999</v>
      </c>
      <c r="S77" s="362" cm="1">
        <f t="array" aca="1" ref="S77" ca="1">ROUND(IF($M77="Y",VLOOKUP($N77,INDIRECT($N$2),S$5,0)*INDIRECT($M$3),VLOOKUP($N77,INDIRECT($N$2),S$5,0)),IF(LEFT($E77,1)="N",3,0))</f>
        <v>43.16</v>
      </c>
      <c r="T77" s="362" cm="1">
        <f t="array" aca="1" ref="T77" ca="1">ROUND(IF($M77="Y",VLOOKUP($N77,INDIRECT($N$2),T$5,0)*INDIRECT($M$3),VLOOKUP($N77,INDIRECT($N$2),T$5,0)),IF(LEFT($E77,1)="N",3,0))</f>
        <v>45.317</v>
      </c>
      <c r="U77" s="362" cm="1">
        <f t="array" aca="1" ref="U77" ca="1">ROUND(IF($M77="Y",VLOOKUP($N77,INDIRECT($N$2),U$5,0)*INDIRECT($M$3),VLOOKUP($N77,INDIRECT($N$2),U$5,0)),IF(LEFT($E77,1)="N",3,0))</f>
        <v>47.585999999999999</v>
      </c>
      <c r="V77" s="419"/>
      <c r="W77" s="363" t="str">
        <f t="shared" si="51"/>
        <v>Y</v>
      </c>
      <c r="X77" s="313" t="str">
        <f t="shared" si="48"/>
        <v>05510C</v>
      </c>
      <c r="Y77" s="364" t="str">
        <f t="shared" si="50"/>
        <v>099</v>
      </c>
      <c r="Z77" s="313" t="str">
        <f t="shared" si="49"/>
        <v xml:space="preserve">Inspector Environmental II </v>
      </c>
      <c r="AA77" s="365">
        <f t="shared" ca="1" si="77"/>
        <v>39.146999999999998</v>
      </c>
      <c r="AB77" s="365">
        <f t="shared" ca="1" si="78"/>
        <v>41.103999999999999</v>
      </c>
      <c r="AC77" s="365">
        <f t="shared" ca="1" si="79"/>
        <v>43.16</v>
      </c>
      <c r="AD77" s="365">
        <f t="shared" ca="1" si="80"/>
        <v>45.317</v>
      </c>
      <c r="AE77" s="365">
        <f t="shared" ca="1" si="81"/>
        <v>47.585999999999999</v>
      </c>
    </row>
    <row r="78" spans="1:31">
      <c r="A78" s="357" t="s">
        <v>192</v>
      </c>
      <c r="B78" s="407" t="s">
        <v>193</v>
      </c>
      <c r="C78" s="357">
        <v>7</v>
      </c>
      <c r="D78" s="358" t="s">
        <v>121</v>
      </c>
      <c r="E78" s="357" t="s">
        <v>43</v>
      </c>
      <c r="F78" s="357">
        <v>323</v>
      </c>
      <c r="G78" s="360">
        <f t="shared" ca="1" si="70"/>
        <v>34.75</v>
      </c>
      <c r="H78" s="360">
        <f t="shared" ca="1" si="71"/>
        <v>36.485999999999997</v>
      </c>
      <c r="I78" s="360">
        <f t="shared" ca="1" si="72"/>
        <v>38.311999999999998</v>
      </c>
      <c r="J78" s="360">
        <f t="shared" ca="1" si="73"/>
        <v>40.228000000000002</v>
      </c>
      <c r="K78" s="360">
        <f t="shared" ca="1" si="74"/>
        <v>42.238999999999997</v>
      </c>
      <c r="L78" s="437"/>
      <c r="M78" s="293" t="s">
        <v>588</v>
      </c>
      <c r="N78" s="289" t="str">
        <f t="shared" si="75"/>
        <v>05570C</v>
      </c>
      <c r="O78" s="361" t="str">
        <f t="shared" si="69"/>
        <v>084</v>
      </c>
      <c r="P78" s="290" t="str">
        <f t="shared" si="76"/>
        <v xml:space="preserve">Inspector Housing I </v>
      </c>
      <c r="Q78" s="362" cm="1">
        <f t="array" aca="1" ref="Q78" ca="1">ROUND(IF($M78="Y",VLOOKUP($N78,INDIRECT($N$2),Q$5,0)*INDIRECT($M$3),VLOOKUP($N78,INDIRECT($N$2),Q$5,0)),IF(LEFT($E78,1)="N",3,0))</f>
        <v>34.75</v>
      </c>
      <c r="R78" s="362" cm="1">
        <f t="array" aca="1" ref="R78" ca="1">ROUND(IF($M78="Y",VLOOKUP($N78,INDIRECT($N$2),R$5,0)*INDIRECT($M$3),VLOOKUP($N78,INDIRECT($N$2),R$5,0)),IF(LEFT($E78,1)="N",3,0))</f>
        <v>36.485999999999997</v>
      </c>
      <c r="S78" s="362" cm="1">
        <f t="array" aca="1" ref="S78" ca="1">ROUND(IF($M78="Y",VLOOKUP($N78,INDIRECT($N$2),S$5,0)*INDIRECT($M$3),VLOOKUP($N78,INDIRECT($N$2),S$5,0)),IF(LEFT($E78,1)="N",3,0))</f>
        <v>38.311999999999998</v>
      </c>
      <c r="T78" s="362" cm="1">
        <f t="array" aca="1" ref="T78" ca="1">ROUND(IF($M78="Y",VLOOKUP($N78,INDIRECT($N$2),T$5,0)*INDIRECT($M$3),VLOOKUP($N78,INDIRECT($N$2),T$5,0)),IF(LEFT($E78,1)="N",3,0))</f>
        <v>40.228000000000002</v>
      </c>
      <c r="U78" s="362" cm="1">
        <f t="array" aca="1" ref="U78" ca="1">ROUND(IF($M78="Y",VLOOKUP($N78,INDIRECT($N$2),U$5,0)*INDIRECT($M$3),VLOOKUP($N78,INDIRECT($N$2),U$5,0)),IF(LEFT($E78,1)="N",3,0))</f>
        <v>42.238999999999997</v>
      </c>
      <c r="V78" s="419"/>
      <c r="W78" s="363" t="str">
        <f t="shared" si="51"/>
        <v>Y</v>
      </c>
      <c r="X78" s="313" t="str">
        <f t="shared" ref="X78:X109" si="82">N78</f>
        <v>05570C</v>
      </c>
      <c r="Y78" s="364" t="str">
        <f t="shared" si="50"/>
        <v>084</v>
      </c>
      <c r="Z78" s="313" t="str">
        <f t="shared" ref="Z78:Z109" si="83">P78</f>
        <v xml:space="preserve">Inspector Housing I </v>
      </c>
      <c r="AA78" s="365">
        <f t="shared" ca="1" si="77"/>
        <v>34.75</v>
      </c>
      <c r="AB78" s="365">
        <f t="shared" ca="1" si="78"/>
        <v>36.485999999999997</v>
      </c>
      <c r="AC78" s="365">
        <f t="shared" ca="1" si="79"/>
        <v>38.311999999999998</v>
      </c>
      <c r="AD78" s="365">
        <f t="shared" ca="1" si="80"/>
        <v>40.228000000000002</v>
      </c>
      <c r="AE78" s="365">
        <f t="shared" ca="1" si="81"/>
        <v>42.238999999999997</v>
      </c>
    </row>
    <row r="79" spans="1:31">
      <c r="A79" s="357" t="s">
        <v>194</v>
      </c>
      <c r="B79" s="407" t="s">
        <v>195</v>
      </c>
      <c r="C79" s="357">
        <v>8</v>
      </c>
      <c r="D79" s="358" t="s">
        <v>94</v>
      </c>
      <c r="E79" s="357" t="s">
        <v>43</v>
      </c>
      <c r="F79" s="357">
        <v>365</v>
      </c>
      <c r="G79" s="360">
        <f t="shared" ca="1" si="70"/>
        <v>39.146999999999998</v>
      </c>
      <c r="H79" s="360">
        <f t="shared" ca="1" si="71"/>
        <v>41.103999999999999</v>
      </c>
      <c r="I79" s="360">
        <f t="shared" ca="1" si="72"/>
        <v>43.16</v>
      </c>
      <c r="J79" s="360">
        <f t="shared" ca="1" si="73"/>
        <v>45.317</v>
      </c>
      <c r="K79" s="360">
        <f t="shared" ca="1" si="74"/>
        <v>47.585999999999999</v>
      </c>
      <c r="L79" s="437"/>
      <c r="M79" s="293" t="s">
        <v>588</v>
      </c>
      <c r="N79" s="289" t="str">
        <f t="shared" si="75"/>
        <v>05580C</v>
      </c>
      <c r="O79" s="361" t="str">
        <f t="shared" si="69"/>
        <v>099</v>
      </c>
      <c r="P79" s="290" t="str">
        <f t="shared" si="76"/>
        <v xml:space="preserve">Inspector Housing II </v>
      </c>
      <c r="Q79" s="362" cm="1">
        <f t="array" aca="1" ref="Q79" ca="1">ROUND(IF($M79="Y",VLOOKUP($N79,INDIRECT($N$2),Q$5,0)*INDIRECT($M$3),VLOOKUP($N79,INDIRECT($N$2),Q$5,0)),IF(LEFT($E79,1)="N",3,0))</f>
        <v>39.146999999999998</v>
      </c>
      <c r="R79" s="362" cm="1">
        <f t="array" aca="1" ref="R79" ca="1">ROUND(IF($M79="Y",VLOOKUP($N79,INDIRECT($N$2),R$5,0)*INDIRECT($M$3),VLOOKUP($N79,INDIRECT($N$2),R$5,0)),IF(LEFT($E79,1)="N",3,0))</f>
        <v>41.103999999999999</v>
      </c>
      <c r="S79" s="362" cm="1">
        <f t="array" aca="1" ref="S79" ca="1">ROUND(IF($M79="Y",VLOOKUP($N79,INDIRECT($N$2),S$5,0)*INDIRECT($M$3),VLOOKUP($N79,INDIRECT($N$2),S$5,0)),IF(LEFT($E79,1)="N",3,0))</f>
        <v>43.16</v>
      </c>
      <c r="T79" s="362" cm="1">
        <f t="array" aca="1" ref="T79" ca="1">ROUND(IF($M79="Y",VLOOKUP($N79,INDIRECT($N$2),T$5,0)*INDIRECT($M$3),VLOOKUP($N79,INDIRECT($N$2),T$5,0)),IF(LEFT($E79,1)="N",3,0))</f>
        <v>45.317</v>
      </c>
      <c r="U79" s="362" cm="1">
        <f t="array" aca="1" ref="U79" ca="1">ROUND(IF($M79="Y",VLOOKUP($N79,INDIRECT($N$2),U$5,0)*INDIRECT($M$3),VLOOKUP($N79,INDIRECT($N$2),U$5,0)),IF(LEFT($E79,1)="N",3,0))</f>
        <v>47.585999999999999</v>
      </c>
      <c r="V79" s="419"/>
      <c r="W79" s="363" t="str">
        <f t="shared" si="51"/>
        <v>Y</v>
      </c>
      <c r="X79" s="313" t="str">
        <f t="shared" si="82"/>
        <v>05580C</v>
      </c>
      <c r="Y79" s="364" t="str">
        <f t="shared" ref="Y79:Y110" si="84">O79</f>
        <v>099</v>
      </c>
      <c r="Z79" s="313" t="str">
        <f t="shared" si="83"/>
        <v xml:space="preserve">Inspector Housing II </v>
      </c>
      <c r="AA79" s="365">
        <f t="shared" ca="1" si="77"/>
        <v>39.146999999999998</v>
      </c>
      <c r="AB79" s="365">
        <f t="shared" ca="1" si="78"/>
        <v>41.103999999999999</v>
      </c>
      <c r="AC79" s="365">
        <f t="shared" ca="1" si="79"/>
        <v>43.16</v>
      </c>
      <c r="AD79" s="365">
        <f t="shared" ca="1" si="80"/>
        <v>45.317</v>
      </c>
      <c r="AE79" s="365">
        <f t="shared" ca="1" si="81"/>
        <v>47.585999999999999</v>
      </c>
    </row>
    <row r="80" spans="1:31">
      <c r="A80" s="357" t="s">
        <v>583</v>
      </c>
      <c r="B80" s="407" t="s">
        <v>582</v>
      </c>
      <c r="C80" s="357">
        <v>8</v>
      </c>
      <c r="D80" s="358" t="s">
        <v>580</v>
      </c>
      <c r="E80" s="357" t="s">
        <v>43</v>
      </c>
      <c r="F80" s="357">
        <v>388</v>
      </c>
      <c r="G80" s="360">
        <f t="shared" ca="1" si="70"/>
        <v>39.847000000000001</v>
      </c>
      <c r="H80" s="360">
        <f t="shared" ca="1" si="71"/>
        <v>41.838000000000001</v>
      </c>
      <c r="I80" s="360">
        <f t="shared" ca="1" si="72"/>
        <v>43.930999999999997</v>
      </c>
      <c r="J80" s="360">
        <f t="shared" ca="1" si="73"/>
        <v>46.128</v>
      </c>
      <c r="K80" s="360">
        <f t="shared" ca="1" si="74"/>
        <v>48.433</v>
      </c>
      <c r="L80" s="437"/>
      <c r="M80" s="293" t="s">
        <v>588</v>
      </c>
      <c r="N80" s="289" t="str">
        <f t="shared" si="75"/>
        <v>53025C</v>
      </c>
      <c r="O80" s="361" t="str">
        <f t="shared" si="69"/>
        <v>131</v>
      </c>
      <c r="P80" s="290" t="str">
        <f t="shared" si="76"/>
        <v>Inspector Housing II - SIG</v>
      </c>
      <c r="Q80" s="362" cm="1">
        <f t="array" aca="1" ref="Q80" ca="1">ROUND(IF($M80="Y",VLOOKUP($N80,INDIRECT($N$2),Q$5,0)*INDIRECT($M$3),VLOOKUP($N80,INDIRECT($N$2),Q$5,0)),IF(LEFT($E80,1)="N",3,0))</f>
        <v>39.847000000000001</v>
      </c>
      <c r="R80" s="362" cm="1">
        <f t="array" aca="1" ref="R80" ca="1">ROUND(IF($M80="Y",VLOOKUP($N80,INDIRECT($N$2),R$5,0)*INDIRECT($M$3),VLOOKUP($N80,INDIRECT($N$2),R$5,0)),IF(LEFT($E80,1)="N",3,0))</f>
        <v>41.838000000000001</v>
      </c>
      <c r="S80" s="362" cm="1">
        <f t="array" aca="1" ref="S80" ca="1">ROUND(IF($M80="Y",VLOOKUP($N80,INDIRECT($N$2),S$5,0)*INDIRECT($M$3),VLOOKUP($N80,INDIRECT($N$2),S$5,0)),IF(LEFT($E80,1)="N",3,0))</f>
        <v>43.930999999999997</v>
      </c>
      <c r="T80" s="362" cm="1">
        <f t="array" aca="1" ref="T80" ca="1">ROUND(IF($M80="Y",VLOOKUP($N80,INDIRECT($N$2),T$5,0)*INDIRECT($M$3),VLOOKUP($N80,INDIRECT($N$2),T$5,0)),IF(LEFT($E80,1)="N",3,0))</f>
        <v>46.128</v>
      </c>
      <c r="U80" s="362" cm="1">
        <f t="array" aca="1" ref="U80" ca="1">ROUND(IF($M80="Y",VLOOKUP($N80,INDIRECT($N$2),U$5,0)*INDIRECT($M$3),VLOOKUP($N80,INDIRECT($N$2),U$5,0)),IF(LEFT($E80,1)="N",3,0))</f>
        <v>48.433</v>
      </c>
      <c r="V80" s="419"/>
      <c r="W80" s="363" t="str">
        <f t="shared" si="51"/>
        <v>Y</v>
      </c>
      <c r="X80" s="313" t="str">
        <f t="shared" si="82"/>
        <v>53025C</v>
      </c>
      <c r="Y80" s="364" t="str">
        <f t="shared" si="84"/>
        <v>131</v>
      </c>
      <c r="Z80" s="313" t="str">
        <f t="shared" si="83"/>
        <v>Inspector Housing II - SIG</v>
      </c>
      <c r="AA80" s="365">
        <f t="shared" ca="1" si="77"/>
        <v>39.847000000000001</v>
      </c>
      <c r="AB80" s="365">
        <f t="shared" ca="1" si="78"/>
        <v>41.838000000000001</v>
      </c>
      <c r="AC80" s="365">
        <f t="shared" ca="1" si="79"/>
        <v>43.930999999999997</v>
      </c>
      <c r="AD80" s="365">
        <f t="shared" ca="1" si="80"/>
        <v>46.128</v>
      </c>
      <c r="AE80" s="365">
        <f t="shared" ca="1" si="81"/>
        <v>48.433</v>
      </c>
    </row>
    <row r="81" spans="1:31">
      <c r="A81" s="357" t="s">
        <v>196</v>
      </c>
      <c r="B81" s="407" t="s">
        <v>197</v>
      </c>
      <c r="C81" s="357">
        <v>8</v>
      </c>
      <c r="D81" s="358">
        <v>209</v>
      </c>
      <c r="E81" s="357" t="s">
        <v>43</v>
      </c>
      <c r="F81" s="357">
        <v>383</v>
      </c>
      <c r="G81" s="360">
        <f t="shared" ca="1" si="70"/>
        <v>39.847000000000001</v>
      </c>
      <c r="H81" s="360">
        <f t="shared" ca="1" si="71"/>
        <v>41.838000000000001</v>
      </c>
      <c r="I81" s="360">
        <f t="shared" ca="1" si="72"/>
        <v>43.930999999999997</v>
      </c>
      <c r="J81" s="360">
        <f t="shared" ca="1" si="73"/>
        <v>46.128</v>
      </c>
      <c r="K81" s="360">
        <f t="shared" ca="1" si="74"/>
        <v>48.433999999999997</v>
      </c>
      <c r="L81" s="437"/>
      <c r="M81" s="293" t="s">
        <v>588</v>
      </c>
      <c r="N81" s="289" t="str">
        <f t="shared" si="75"/>
        <v>05590C</v>
      </c>
      <c r="O81" s="361">
        <f t="shared" si="69"/>
        <v>209</v>
      </c>
      <c r="P81" s="290" t="str">
        <f t="shared" si="76"/>
        <v xml:space="preserve">Inspector License Cons Svcs </v>
      </c>
      <c r="Q81" s="362" cm="1">
        <f t="array" aca="1" ref="Q81" ca="1">ROUND(IF($M81="Y",VLOOKUP($N81,INDIRECT($N$2),Q$5,0)*INDIRECT($M$3),VLOOKUP($N81,INDIRECT($N$2),Q$5,0)),IF(LEFT($E81,1)="N",3,0))</f>
        <v>39.847000000000001</v>
      </c>
      <c r="R81" s="362" cm="1">
        <f t="array" aca="1" ref="R81" ca="1">ROUND(IF($M81="Y",VLOOKUP($N81,INDIRECT($N$2),R$5,0)*INDIRECT($M$3),VLOOKUP($N81,INDIRECT($N$2),R$5,0)),IF(LEFT($E81,1)="N",3,0))</f>
        <v>41.838000000000001</v>
      </c>
      <c r="S81" s="362" cm="1">
        <f t="array" aca="1" ref="S81" ca="1">ROUND(IF($M81="Y",VLOOKUP($N81,INDIRECT($N$2),S$5,0)*INDIRECT($M$3),VLOOKUP($N81,INDIRECT($N$2),S$5,0)),IF(LEFT($E81,1)="N",3,0))</f>
        <v>43.930999999999997</v>
      </c>
      <c r="T81" s="362" cm="1">
        <f t="array" aca="1" ref="T81" ca="1">ROUND(IF($M81="Y",VLOOKUP($N81,INDIRECT($N$2),T$5,0)*INDIRECT($M$3),VLOOKUP($N81,INDIRECT($N$2),T$5,0)),IF(LEFT($E81,1)="N",3,0))</f>
        <v>46.128</v>
      </c>
      <c r="U81" s="362" cm="1">
        <f t="array" aca="1" ref="U81" ca="1">ROUND(IF($M81="Y",VLOOKUP($N81,INDIRECT($N$2),U$5,0)*INDIRECT($M$3),VLOOKUP($N81,INDIRECT($N$2),U$5,0)),IF(LEFT($E81,1)="N",3,0))</f>
        <v>48.433999999999997</v>
      </c>
      <c r="V81" s="419"/>
      <c r="W81" s="363" t="str">
        <f t="shared" si="51"/>
        <v>Y</v>
      </c>
      <c r="X81" s="313" t="str">
        <f t="shared" si="82"/>
        <v>05590C</v>
      </c>
      <c r="Y81" s="364">
        <f t="shared" si="84"/>
        <v>209</v>
      </c>
      <c r="Z81" s="313" t="str">
        <f t="shared" si="83"/>
        <v xml:space="preserve">Inspector License Cons Svcs </v>
      </c>
      <c r="AA81" s="365">
        <f t="shared" ca="1" si="77"/>
        <v>39.847000000000001</v>
      </c>
      <c r="AB81" s="365">
        <f t="shared" ca="1" si="78"/>
        <v>41.838000000000001</v>
      </c>
      <c r="AC81" s="365">
        <f t="shared" ca="1" si="79"/>
        <v>43.930999999999997</v>
      </c>
      <c r="AD81" s="365">
        <f t="shared" ca="1" si="80"/>
        <v>46.128</v>
      </c>
      <c r="AE81" s="365">
        <f t="shared" ca="1" si="81"/>
        <v>48.433999999999997</v>
      </c>
    </row>
    <row r="82" spans="1:31">
      <c r="A82" s="357" t="s">
        <v>198</v>
      </c>
      <c r="B82" s="407" t="s">
        <v>199</v>
      </c>
      <c r="C82" s="357">
        <v>7</v>
      </c>
      <c r="D82" s="358">
        <v>207</v>
      </c>
      <c r="E82" s="357" t="s">
        <v>43</v>
      </c>
      <c r="F82" s="357">
        <v>338</v>
      </c>
      <c r="G82" s="360">
        <f t="shared" ca="1" si="70"/>
        <v>35.988999999999997</v>
      </c>
      <c r="H82" s="360">
        <f t="shared" ca="1" si="71"/>
        <v>37.792999999999999</v>
      </c>
      <c r="I82" s="360">
        <f t="shared" ca="1" si="72"/>
        <v>39.682000000000002</v>
      </c>
      <c r="J82" s="360">
        <f t="shared" ca="1" si="73"/>
        <v>41.665999999999997</v>
      </c>
      <c r="K82" s="360">
        <f t="shared" ca="1" si="74"/>
        <v>43.750999999999998</v>
      </c>
      <c r="L82" s="437"/>
      <c r="M82" s="293" t="s">
        <v>588</v>
      </c>
      <c r="N82" s="289" t="str">
        <f t="shared" si="75"/>
        <v>05665C</v>
      </c>
      <c r="O82" s="361">
        <f t="shared" si="69"/>
        <v>207</v>
      </c>
      <c r="P82" s="290" t="str">
        <f t="shared" si="76"/>
        <v xml:space="preserve">Inspector Utility Connections </v>
      </c>
      <c r="Q82" s="362" cm="1">
        <f t="array" aca="1" ref="Q82" ca="1">ROUND(IF($M82="Y",VLOOKUP($N82,INDIRECT($N$2),Q$5,0)*INDIRECT($M$3),VLOOKUP($N82,INDIRECT($N$2),Q$5,0)),IF(LEFT($E82,1)="N",3,0))</f>
        <v>35.988999999999997</v>
      </c>
      <c r="R82" s="362" cm="1">
        <f t="array" aca="1" ref="R82" ca="1">ROUND(IF($M82="Y",VLOOKUP($N82,INDIRECT($N$2),R$5,0)*INDIRECT($M$3),VLOOKUP($N82,INDIRECT($N$2),R$5,0)),IF(LEFT($E82,1)="N",3,0))</f>
        <v>37.792999999999999</v>
      </c>
      <c r="S82" s="362" cm="1">
        <f t="array" aca="1" ref="S82" ca="1">ROUND(IF($M82="Y",VLOOKUP($N82,INDIRECT($N$2),S$5,0)*INDIRECT($M$3),VLOOKUP($N82,INDIRECT($N$2),S$5,0)),IF(LEFT($E82,1)="N",3,0))</f>
        <v>39.682000000000002</v>
      </c>
      <c r="T82" s="362" cm="1">
        <f t="array" aca="1" ref="T82" ca="1">ROUND(IF($M82="Y",VLOOKUP($N82,INDIRECT($N$2),T$5,0)*INDIRECT($M$3),VLOOKUP($N82,INDIRECT($N$2),T$5,0)),IF(LEFT($E82,1)="N",3,0))</f>
        <v>41.665999999999997</v>
      </c>
      <c r="U82" s="362" cm="1">
        <f t="array" aca="1" ref="U82" ca="1">ROUND(IF($M82="Y",VLOOKUP($N82,INDIRECT($N$2),U$5,0)*INDIRECT($M$3),VLOOKUP($N82,INDIRECT($N$2),U$5,0)),IF(LEFT($E82,1)="N",3,0))</f>
        <v>43.750999999999998</v>
      </c>
      <c r="V82" s="419"/>
      <c r="W82" s="363" t="str">
        <f t="shared" si="51"/>
        <v>Y</v>
      </c>
      <c r="X82" s="313" t="str">
        <f t="shared" si="82"/>
        <v>05665C</v>
      </c>
      <c r="Y82" s="364">
        <f t="shared" si="84"/>
        <v>207</v>
      </c>
      <c r="Z82" s="313" t="str">
        <f t="shared" si="83"/>
        <v xml:space="preserve">Inspector Utility Connections </v>
      </c>
      <c r="AA82" s="365">
        <f t="shared" ca="1" si="77"/>
        <v>35.988999999999997</v>
      </c>
      <c r="AB82" s="365">
        <f t="shared" ca="1" si="78"/>
        <v>37.792999999999999</v>
      </c>
      <c r="AC82" s="365">
        <f t="shared" ca="1" si="79"/>
        <v>39.682000000000002</v>
      </c>
      <c r="AD82" s="365">
        <f t="shared" ca="1" si="80"/>
        <v>41.665999999999997</v>
      </c>
      <c r="AE82" s="365">
        <f t="shared" ca="1" si="81"/>
        <v>43.750999999999998</v>
      </c>
    </row>
    <row r="83" spans="1:31">
      <c r="A83" s="357" t="s">
        <v>200</v>
      </c>
      <c r="B83" s="407" t="s">
        <v>201</v>
      </c>
      <c r="C83" s="357">
        <v>8</v>
      </c>
      <c r="D83" s="358" t="s">
        <v>94</v>
      </c>
      <c r="E83" s="357" t="s">
        <v>43</v>
      </c>
      <c r="F83" s="357">
        <v>363</v>
      </c>
      <c r="G83" s="360">
        <f t="shared" ca="1" si="70"/>
        <v>39.146999999999998</v>
      </c>
      <c r="H83" s="360">
        <f t="shared" ca="1" si="71"/>
        <v>41.103999999999999</v>
      </c>
      <c r="I83" s="360">
        <f t="shared" ca="1" si="72"/>
        <v>43.16</v>
      </c>
      <c r="J83" s="360">
        <f t="shared" ca="1" si="73"/>
        <v>45.317</v>
      </c>
      <c r="K83" s="360">
        <f t="shared" ca="1" si="74"/>
        <v>47.585999999999999</v>
      </c>
      <c r="L83" s="437"/>
      <c r="M83" s="293" t="s">
        <v>588</v>
      </c>
      <c r="N83" s="289" t="str">
        <f t="shared" si="75"/>
        <v>05690C</v>
      </c>
      <c r="O83" s="361" t="str">
        <f t="shared" si="69"/>
        <v>099</v>
      </c>
      <c r="P83" s="290" t="str">
        <f t="shared" si="76"/>
        <v xml:space="preserve">Inspector Zoning II </v>
      </c>
      <c r="Q83" s="362" cm="1">
        <f t="array" aca="1" ref="Q83" ca="1">ROUND(IF($M83="Y",VLOOKUP($N83,INDIRECT($N$2),Q$5,0)*INDIRECT($M$3),VLOOKUP($N83,INDIRECT($N$2),Q$5,0)),IF(LEFT($E83,1)="N",3,0))</f>
        <v>39.146999999999998</v>
      </c>
      <c r="R83" s="362" cm="1">
        <f t="array" aca="1" ref="R83" ca="1">ROUND(IF($M83="Y",VLOOKUP($N83,INDIRECT($N$2),R$5,0)*INDIRECT($M$3),VLOOKUP($N83,INDIRECT($N$2),R$5,0)),IF(LEFT($E83,1)="N",3,0))</f>
        <v>41.103999999999999</v>
      </c>
      <c r="S83" s="362" cm="1">
        <f t="array" aca="1" ref="S83" ca="1">ROUND(IF($M83="Y",VLOOKUP($N83,INDIRECT($N$2),S$5,0)*INDIRECT($M$3),VLOOKUP($N83,INDIRECT($N$2),S$5,0)),IF(LEFT($E83,1)="N",3,0))</f>
        <v>43.16</v>
      </c>
      <c r="T83" s="362" cm="1">
        <f t="array" aca="1" ref="T83" ca="1">ROUND(IF($M83="Y",VLOOKUP($N83,INDIRECT($N$2),T$5,0)*INDIRECT($M$3),VLOOKUP($N83,INDIRECT($N$2),T$5,0)),IF(LEFT($E83,1)="N",3,0))</f>
        <v>45.317</v>
      </c>
      <c r="U83" s="362" cm="1">
        <f t="array" aca="1" ref="U83" ca="1">ROUND(IF($M83="Y",VLOOKUP($N83,INDIRECT($N$2),U$5,0)*INDIRECT($M$3),VLOOKUP($N83,INDIRECT($N$2),U$5,0)),IF(LEFT($E83,1)="N",3,0))</f>
        <v>47.585999999999999</v>
      </c>
      <c r="V83" s="419"/>
      <c r="W83" s="363" t="str">
        <f t="shared" ref="W83:W113" si="85">M83</f>
        <v>Y</v>
      </c>
      <c r="X83" s="313" t="str">
        <f t="shared" si="82"/>
        <v>05690C</v>
      </c>
      <c r="Y83" s="364" t="str">
        <f t="shared" si="84"/>
        <v>099</v>
      </c>
      <c r="Z83" s="313" t="str">
        <f t="shared" si="83"/>
        <v xml:space="preserve">Inspector Zoning II </v>
      </c>
      <c r="AA83" s="365">
        <f t="shared" ca="1" si="77"/>
        <v>39.146999999999998</v>
      </c>
      <c r="AB83" s="365">
        <f t="shared" ca="1" si="78"/>
        <v>41.103999999999999</v>
      </c>
      <c r="AC83" s="365">
        <f t="shared" ca="1" si="79"/>
        <v>43.16</v>
      </c>
      <c r="AD83" s="365">
        <f t="shared" ca="1" si="80"/>
        <v>45.317</v>
      </c>
      <c r="AE83" s="365">
        <f t="shared" ca="1" si="81"/>
        <v>47.585999999999999</v>
      </c>
    </row>
    <row r="84" spans="1:31">
      <c r="A84" s="357" t="s">
        <v>202</v>
      </c>
      <c r="B84" s="407" t="s">
        <v>203</v>
      </c>
      <c r="C84" s="357">
        <v>6</v>
      </c>
      <c r="D84" s="358">
        <v>210</v>
      </c>
      <c r="E84" s="357" t="s">
        <v>43</v>
      </c>
      <c r="F84" s="357">
        <v>288</v>
      </c>
      <c r="G84" s="360">
        <f t="shared" ca="1" si="70"/>
        <v>32.747999999999998</v>
      </c>
      <c r="H84" s="360">
        <f t="shared" ca="1" si="71"/>
        <v>34.380000000000003</v>
      </c>
      <c r="I84" s="360">
        <f t="shared" ca="1" si="72"/>
        <v>36.103000000000002</v>
      </c>
      <c r="J84" s="360">
        <f t="shared" ca="1" si="73"/>
        <v>37.905999999999999</v>
      </c>
      <c r="K84" s="360">
        <f t="shared" ca="1" si="74"/>
        <v>39.802</v>
      </c>
      <c r="L84" s="437"/>
      <c r="M84" s="293" t="s">
        <v>588</v>
      </c>
      <c r="N84" s="289" t="str">
        <f t="shared" si="75"/>
        <v>10084C</v>
      </c>
      <c r="O84" s="361">
        <f t="shared" si="69"/>
        <v>210</v>
      </c>
      <c r="P84" s="290" t="str">
        <f t="shared" si="76"/>
        <v>IT Deskside Support Technician I</v>
      </c>
      <c r="Q84" s="362" cm="1">
        <f t="array" aca="1" ref="Q84" ca="1">ROUND(IF($M84="Y",VLOOKUP($N84,INDIRECT($N$2),Q$5,0)*INDIRECT($M$3),VLOOKUP($N84,INDIRECT($N$2),Q$5,0)),IF(LEFT($E84,1)="N",3,0))</f>
        <v>32.747999999999998</v>
      </c>
      <c r="R84" s="362" cm="1">
        <f t="array" aca="1" ref="R84" ca="1">ROUND(IF($M84="Y",VLOOKUP($N84,INDIRECT($N$2),R$5,0)*INDIRECT($M$3),VLOOKUP($N84,INDIRECT($N$2),R$5,0)),IF(LEFT($E84,1)="N",3,0))</f>
        <v>34.380000000000003</v>
      </c>
      <c r="S84" s="362" cm="1">
        <f t="array" aca="1" ref="S84" ca="1">ROUND(IF($M84="Y",VLOOKUP($N84,INDIRECT($N$2),S$5,0)*INDIRECT($M$3),VLOOKUP($N84,INDIRECT($N$2),S$5,0)),IF(LEFT($E84,1)="N",3,0))</f>
        <v>36.103000000000002</v>
      </c>
      <c r="T84" s="362" cm="1">
        <f t="array" aca="1" ref="T84" ca="1">ROUND(IF($M84="Y",VLOOKUP($N84,INDIRECT($N$2),T$5,0)*INDIRECT($M$3),VLOOKUP($N84,INDIRECT($N$2),T$5,0)),IF(LEFT($E84,1)="N",3,0))</f>
        <v>37.905999999999999</v>
      </c>
      <c r="U84" s="362" cm="1">
        <f t="array" aca="1" ref="U84" ca="1">ROUND(IF($M84="Y",VLOOKUP($N84,INDIRECT($N$2),U$5,0)*INDIRECT($M$3),VLOOKUP($N84,INDIRECT($N$2),U$5,0)),IF(LEFT($E84,1)="N",3,0))</f>
        <v>39.802</v>
      </c>
      <c r="V84" s="419"/>
      <c r="W84" s="363" t="str">
        <f t="shared" si="85"/>
        <v>Y</v>
      </c>
      <c r="X84" s="313" t="str">
        <f t="shared" si="82"/>
        <v>10084C</v>
      </c>
      <c r="Y84" s="364">
        <f t="shared" si="84"/>
        <v>210</v>
      </c>
      <c r="Z84" s="313" t="str">
        <f t="shared" si="83"/>
        <v>IT Deskside Support Technician I</v>
      </c>
      <c r="AA84" s="365">
        <f t="shared" ca="1" si="77"/>
        <v>32.747999999999998</v>
      </c>
      <c r="AB84" s="365">
        <f t="shared" ca="1" si="78"/>
        <v>34.380000000000003</v>
      </c>
      <c r="AC84" s="365">
        <f t="shared" ca="1" si="79"/>
        <v>36.103000000000002</v>
      </c>
      <c r="AD84" s="365">
        <f t="shared" ca="1" si="80"/>
        <v>37.905999999999999</v>
      </c>
      <c r="AE84" s="365">
        <f t="shared" ca="1" si="81"/>
        <v>39.802</v>
      </c>
    </row>
    <row r="85" spans="1:31">
      <c r="A85" s="357" t="s">
        <v>204</v>
      </c>
      <c r="B85" s="407" t="s">
        <v>205</v>
      </c>
      <c r="C85" s="357">
        <v>7</v>
      </c>
      <c r="D85" s="358">
        <v>150</v>
      </c>
      <c r="E85" s="357" t="s">
        <v>43</v>
      </c>
      <c r="F85" s="357">
        <v>323</v>
      </c>
      <c r="G85" s="360">
        <f t="shared" ca="1" si="70"/>
        <v>35.247</v>
      </c>
      <c r="H85" s="360">
        <f t="shared" ca="1" si="71"/>
        <v>37.009</v>
      </c>
      <c r="I85" s="360">
        <f t="shared" ca="1" si="72"/>
        <v>38.860999999999997</v>
      </c>
      <c r="J85" s="360">
        <f t="shared" ca="1" si="73"/>
        <v>40.802</v>
      </c>
      <c r="K85" s="360">
        <f t="shared" ca="1" si="74"/>
        <v>42.844000000000001</v>
      </c>
      <c r="L85" s="437"/>
      <c r="M85" s="293" t="s">
        <v>588</v>
      </c>
      <c r="N85" s="289" t="str">
        <f t="shared" si="75"/>
        <v>10085C</v>
      </c>
      <c r="O85" s="361">
        <f t="shared" si="69"/>
        <v>150</v>
      </c>
      <c r="P85" s="290" t="str">
        <f t="shared" si="76"/>
        <v>IT Deskside Support Technician II</v>
      </c>
      <c r="Q85" s="362" cm="1">
        <f t="array" aca="1" ref="Q85" ca="1">ROUND(IF($M85="Y",VLOOKUP($N85,INDIRECT($N$2),Q$5,0)*INDIRECT($M$3),VLOOKUP($N85,INDIRECT($N$2),Q$5,0)),IF(LEFT($E85,1)="N",3,0))</f>
        <v>35.247</v>
      </c>
      <c r="R85" s="362" cm="1">
        <f t="array" aca="1" ref="R85" ca="1">ROUND(IF($M85="Y",VLOOKUP($N85,INDIRECT($N$2),R$5,0)*INDIRECT($M$3),VLOOKUP($N85,INDIRECT($N$2),R$5,0)),IF(LEFT($E85,1)="N",3,0))</f>
        <v>37.009</v>
      </c>
      <c r="S85" s="362" cm="1">
        <f t="array" aca="1" ref="S85" ca="1">ROUND(IF($M85="Y",VLOOKUP($N85,INDIRECT($N$2),S$5,0)*INDIRECT($M$3),VLOOKUP($N85,INDIRECT($N$2),S$5,0)),IF(LEFT($E85,1)="N",3,0))</f>
        <v>38.860999999999997</v>
      </c>
      <c r="T85" s="362" cm="1">
        <f t="array" aca="1" ref="T85" ca="1">ROUND(IF($M85="Y",VLOOKUP($N85,INDIRECT($N$2),T$5,0)*INDIRECT($M$3),VLOOKUP($N85,INDIRECT($N$2),T$5,0)),IF(LEFT($E85,1)="N",3,0))</f>
        <v>40.802</v>
      </c>
      <c r="U85" s="362" cm="1">
        <f t="array" aca="1" ref="U85" ca="1">ROUND(IF($M85="Y",VLOOKUP($N85,INDIRECT($N$2),U$5,0)*INDIRECT($M$3),VLOOKUP($N85,INDIRECT($N$2),U$5,0)),IF(LEFT($E85,1)="N",3,0))</f>
        <v>42.844000000000001</v>
      </c>
      <c r="V85" s="419"/>
      <c r="W85" s="363" t="str">
        <f t="shared" si="85"/>
        <v>Y</v>
      </c>
      <c r="X85" s="313" t="str">
        <f t="shared" si="82"/>
        <v>10085C</v>
      </c>
      <c r="Y85" s="364">
        <f t="shared" si="84"/>
        <v>150</v>
      </c>
      <c r="Z85" s="313" t="str">
        <f t="shared" si="83"/>
        <v>IT Deskside Support Technician II</v>
      </c>
      <c r="AA85" s="365">
        <f t="shared" ca="1" si="77"/>
        <v>35.247</v>
      </c>
      <c r="AB85" s="365">
        <f t="shared" ca="1" si="78"/>
        <v>37.009</v>
      </c>
      <c r="AC85" s="365">
        <f t="shared" ca="1" si="79"/>
        <v>38.860999999999997</v>
      </c>
      <c r="AD85" s="365">
        <f t="shared" ca="1" si="80"/>
        <v>40.802</v>
      </c>
      <c r="AE85" s="365">
        <f t="shared" ca="1" si="81"/>
        <v>42.844000000000001</v>
      </c>
    </row>
    <row r="86" spans="1:31">
      <c r="A86" s="357" t="s">
        <v>658</v>
      </c>
      <c r="B86" s="407" t="s">
        <v>564</v>
      </c>
      <c r="C86" s="357">
        <v>8</v>
      </c>
      <c r="D86" s="358" t="s">
        <v>565</v>
      </c>
      <c r="E86" s="357" t="s">
        <v>43</v>
      </c>
      <c r="F86" s="357">
        <v>366</v>
      </c>
      <c r="G86" s="360">
        <f t="shared" ca="1" si="70"/>
        <v>38.564999999999998</v>
      </c>
      <c r="H86" s="360">
        <f t="shared" ca="1" si="71"/>
        <v>40.491</v>
      </c>
      <c r="I86" s="360">
        <f t="shared" ca="1" si="72"/>
        <v>42.517000000000003</v>
      </c>
      <c r="J86" s="360">
        <f t="shared" ca="1" si="73"/>
        <v>44.64</v>
      </c>
      <c r="K86" s="360">
        <f t="shared" ca="1" si="74"/>
        <v>46.872</v>
      </c>
      <c r="L86" s="437"/>
      <c r="M86" s="293" t="s">
        <v>588</v>
      </c>
      <c r="N86" s="289" t="str">
        <f t="shared" si="75"/>
        <v>59416C</v>
      </c>
      <c r="O86" s="361" t="str">
        <f t="shared" si="69"/>
        <v>123</v>
      </c>
      <c r="P86" s="290" t="str">
        <f t="shared" si="76"/>
        <v>IT Deskside Support Technician III</v>
      </c>
      <c r="Q86" s="362" cm="1">
        <f t="array" aca="1" ref="Q86" ca="1">ROUND(IF($M86="Y",VLOOKUP($N86,INDIRECT($N$2),Q$5,0)*INDIRECT($M$3),VLOOKUP($N86,INDIRECT($N$2),Q$5,0)),IF(LEFT($E86,1)="N",3,0))</f>
        <v>38.564999999999998</v>
      </c>
      <c r="R86" s="362" cm="1">
        <f t="array" aca="1" ref="R86" ca="1">ROUND(IF($M86="Y",VLOOKUP($N86,INDIRECT($N$2),R$5,0)*INDIRECT($M$3),VLOOKUP($N86,INDIRECT($N$2),R$5,0)),IF(LEFT($E86,1)="N",3,0))</f>
        <v>40.491</v>
      </c>
      <c r="S86" s="362" cm="1">
        <f t="array" aca="1" ref="S86" ca="1">ROUND(IF($M86="Y",VLOOKUP($N86,INDIRECT($N$2),S$5,0)*INDIRECT($M$3),VLOOKUP($N86,INDIRECT($N$2),S$5,0)),IF(LEFT($E86,1)="N",3,0))</f>
        <v>42.517000000000003</v>
      </c>
      <c r="T86" s="362" cm="1">
        <f t="array" aca="1" ref="T86" ca="1">ROUND(IF($M86="Y",VLOOKUP($N86,INDIRECT($N$2),T$5,0)*INDIRECT($M$3),VLOOKUP($N86,INDIRECT($N$2),T$5,0)),IF(LEFT($E86,1)="N",3,0))</f>
        <v>44.64</v>
      </c>
      <c r="U86" s="362" cm="1">
        <f t="array" aca="1" ref="U86" ca="1">ROUND(IF($M86="Y",VLOOKUP($N86,INDIRECT($N$2),U$5,0)*INDIRECT($M$3),VLOOKUP($N86,INDIRECT($N$2),U$5,0)),IF(LEFT($E86,1)="N",3,0))</f>
        <v>46.872</v>
      </c>
      <c r="V86" s="419"/>
      <c r="W86" s="363" t="str">
        <f t="shared" si="85"/>
        <v>Y</v>
      </c>
      <c r="X86" s="313" t="str">
        <f t="shared" si="82"/>
        <v>59416C</v>
      </c>
      <c r="Y86" s="364" t="str">
        <f t="shared" si="84"/>
        <v>123</v>
      </c>
      <c r="Z86" s="313" t="str">
        <f t="shared" si="83"/>
        <v>IT Deskside Support Technician III</v>
      </c>
      <c r="AA86" s="365">
        <f t="shared" ca="1" si="77"/>
        <v>38.564999999999998</v>
      </c>
      <c r="AB86" s="365">
        <f t="shared" ca="1" si="78"/>
        <v>40.491</v>
      </c>
      <c r="AC86" s="365">
        <f t="shared" ca="1" si="79"/>
        <v>42.517000000000003</v>
      </c>
      <c r="AD86" s="365">
        <f t="shared" ca="1" si="80"/>
        <v>44.64</v>
      </c>
      <c r="AE86" s="365">
        <f t="shared" ca="1" si="81"/>
        <v>46.872</v>
      </c>
    </row>
    <row r="87" spans="1:31">
      <c r="A87" s="357" t="s">
        <v>474</v>
      </c>
      <c r="B87" s="407" t="s">
        <v>467</v>
      </c>
      <c r="C87" s="357">
        <v>7</v>
      </c>
      <c r="D87" s="358">
        <v>122</v>
      </c>
      <c r="E87" s="357" t="s">
        <v>43</v>
      </c>
      <c r="F87" s="357">
        <v>333</v>
      </c>
      <c r="G87" s="360">
        <f t="shared" ca="1" si="70"/>
        <v>35.991</v>
      </c>
      <c r="H87" s="360">
        <f t="shared" ca="1" si="71"/>
        <v>37.792999999999999</v>
      </c>
      <c r="I87" s="360">
        <f t="shared" ca="1" si="72"/>
        <v>39.682000000000002</v>
      </c>
      <c r="J87" s="360">
        <f t="shared" ca="1" si="73"/>
        <v>41.665999999999997</v>
      </c>
      <c r="K87" s="360">
        <f t="shared" ca="1" si="74"/>
        <v>43.750999999999998</v>
      </c>
      <c r="L87" s="437"/>
      <c r="M87" s="293" t="s">
        <v>588</v>
      </c>
      <c r="N87" s="289" t="str">
        <f t="shared" si="75"/>
        <v>52925C</v>
      </c>
      <c r="O87" s="361">
        <f t="shared" si="69"/>
        <v>122</v>
      </c>
      <c r="P87" s="290" t="str">
        <f t="shared" si="76"/>
        <v>IT Security Specialist I</v>
      </c>
      <c r="Q87" s="362" cm="1">
        <f t="array" aca="1" ref="Q87" ca="1">ROUND(IF($M87="Y",VLOOKUP($N87,INDIRECT($N$2),Q$5,0)*INDIRECT($M$3),VLOOKUP($N87,INDIRECT($N$2),Q$5,0)),IF(LEFT($E87,1)="N",3,0))</f>
        <v>35.991</v>
      </c>
      <c r="R87" s="362" cm="1">
        <f t="array" aca="1" ref="R87" ca="1">ROUND(IF($M87="Y",VLOOKUP($N87,INDIRECT($N$2),R$5,0)*INDIRECT($M$3),VLOOKUP($N87,INDIRECT($N$2),R$5,0)),IF(LEFT($E87,1)="N",3,0))</f>
        <v>37.792999999999999</v>
      </c>
      <c r="S87" s="362" cm="1">
        <f t="array" aca="1" ref="S87" ca="1">ROUND(IF($M87="Y",VLOOKUP($N87,INDIRECT($N$2),S$5,0)*INDIRECT($M$3),VLOOKUP($N87,INDIRECT($N$2),S$5,0)),IF(LEFT($E87,1)="N",3,0))</f>
        <v>39.682000000000002</v>
      </c>
      <c r="T87" s="362" cm="1">
        <f t="array" aca="1" ref="T87" ca="1">ROUND(IF($M87="Y",VLOOKUP($N87,INDIRECT($N$2),T$5,0)*INDIRECT($M$3),VLOOKUP($N87,INDIRECT($N$2),T$5,0)),IF(LEFT($E87,1)="N",3,0))</f>
        <v>41.665999999999997</v>
      </c>
      <c r="U87" s="362" cm="1">
        <f t="array" aca="1" ref="U87" ca="1">ROUND(IF($M87="Y",VLOOKUP($N87,INDIRECT($N$2),U$5,0)*INDIRECT($M$3),VLOOKUP($N87,INDIRECT($N$2),U$5,0)),IF(LEFT($E87,1)="N",3,0))</f>
        <v>43.750999999999998</v>
      </c>
      <c r="V87" s="419"/>
      <c r="W87" s="363" t="str">
        <f t="shared" si="85"/>
        <v>Y</v>
      </c>
      <c r="X87" s="313" t="str">
        <f t="shared" si="82"/>
        <v>52925C</v>
      </c>
      <c r="Y87" s="364">
        <f t="shared" si="84"/>
        <v>122</v>
      </c>
      <c r="Z87" s="313" t="str">
        <f t="shared" si="83"/>
        <v>IT Security Specialist I</v>
      </c>
      <c r="AA87" s="365">
        <f t="shared" ca="1" si="77"/>
        <v>35.991</v>
      </c>
      <c r="AB87" s="365">
        <f t="shared" ca="1" si="78"/>
        <v>37.792999999999999</v>
      </c>
      <c r="AC87" s="365">
        <f t="shared" ca="1" si="79"/>
        <v>39.682000000000002</v>
      </c>
      <c r="AD87" s="365">
        <f t="shared" ca="1" si="80"/>
        <v>41.665999999999997</v>
      </c>
      <c r="AE87" s="365">
        <f t="shared" ca="1" si="81"/>
        <v>43.750999999999998</v>
      </c>
    </row>
    <row r="88" spans="1:31">
      <c r="A88" s="357" t="s">
        <v>473</v>
      </c>
      <c r="B88" s="407" t="s">
        <v>468</v>
      </c>
      <c r="C88" s="357">
        <v>8</v>
      </c>
      <c r="D88" s="358">
        <v>123</v>
      </c>
      <c r="E88" s="357" t="s">
        <v>43</v>
      </c>
      <c r="F88" s="357">
        <v>363</v>
      </c>
      <c r="G88" s="360">
        <f t="shared" ca="1" si="70"/>
        <v>38.564999999999998</v>
      </c>
      <c r="H88" s="360">
        <f t="shared" ca="1" si="71"/>
        <v>40.491</v>
      </c>
      <c r="I88" s="360">
        <f t="shared" ca="1" si="72"/>
        <v>42.517000000000003</v>
      </c>
      <c r="J88" s="360">
        <f t="shared" ca="1" si="73"/>
        <v>44.64</v>
      </c>
      <c r="K88" s="360">
        <f t="shared" ca="1" si="74"/>
        <v>46.872</v>
      </c>
      <c r="L88" s="437"/>
      <c r="M88" s="293" t="s">
        <v>588</v>
      </c>
      <c r="N88" s="289" t="str">
        <f t="shared" si="75"/>
        <v>52926C</v>
      </c>
      <c r="O88" s="361">
        <f t="shared" si="69"/>
        <v>123</v>
      </c>
      <c r="P88" s="290" t="str">
        <f t="shared" si="76"/>
        <v>IT Security Specialist II</v>
      </c>
      <c r="Q88" s="362" cm="1">
        <f t="array" aca="1" ref="Q88" ca="1">ROUND(IF($M88="Y",VLOOKUP($N88,INDIRECT($N$2),Q$5,0)*INDIRECT($M$3),VLOOKUP($N88,INDIRECT($N$2),Q$5,0)),IF(LEFT($E88,1)="N",3,0))</f>
        <v>38.564999999999998</v>
      </c>
      <c r="R88" s="362" cm="1">
        <f t="array" aca="1" ref="R88" ca="1">ROUND(IF($M88="Y",VLOOKUP($N88,INDIRECT($N$2),R$5,0)*INDIRECT($M$3),VLOOKUP($N88,INDIRECT($N$2),R$5,0)),IF(LEFT($E88,1)="N",3,0))</f>
        <v>40.491</v>
      </c>
      <c r="S88" s="362" cm="1">
        <f t="array" aca="1" ref="S88" ca="1">ROUND(IF($M88="Y",VLOOKUP($N88,INDIRECT($N$2),S$5,0)*INDIRECT($M$3),VLOOKUP($N88,INDIRECT($N$2),S$5,0)),IF(LEFT($E88,1)="N",3,0))</f>
        <v>42.517000000000003</v>
      </c>
      <c r="T88" s="362" cm="1">
        <f t="array" aca="1" ref="T88" ca="1">ROUND(IF($M88="Y",VLOOKUP($N88,INDIRECT($N$2),T$5,0)*INDIRECT($M$3),VLOOKUP($N88,INDIRECT($N$2),T$5,0)),IF(LEFT($E88,1)="N",3,0))</f>
        <v>44.64</v>
      </c>
      <c r="U88" s="362" cm="1">
        <f t="array" aca="1" ref="U88" ca="1">ROUND(IF($M88="Y",VLOOKUP($N88,INDIRECT($N$2),U$5,0)*INDIRECT($M$3),VLOOKUP($N88,INDIRECT($N$2),U$5,0)),IF(LEFT($E88,1)="N",3,0))</f>
        <v>46.872</v>
      </c>
      <c r="V88" s="419"/>
      <c r="W88" s="363" t="str">
        <f t="shared" si="85"/>
        <v>Y</v>
      </c>
      <c r="X88" s="313" t="str">
        <f t="shared" si="82"/>
        <v>52926C</v>
      </c>
      <c r="Y88" s="364">
        <f t="shared" si="84"/>
        <v>123</v>
      </c>
      <c r="Z88" s="313" t="str">
        <f t="shared" si="83"/>
        <v>IT Security Specialist II</v>
      </c>
      <c r="AA88" s="365">
        <f t="shared" ca="1" si="77"/>
        <v>38.564999999999998</v>
      </c>
      <c r="AB88" s="365">
        <f t="shared" ca="1" si="78"/>
        <v>40.491</v>
      </c>
      <c r="AC88" s="365">
        <f t="shared" ca="1" si="79"/>
        <v>42.517000000000003</v>
      </c>
      <c r="AD88" s="365">
        <f t="shared" ca="1" si="80"/>
        <v>44.64</v>
      </c>
      <c r="AE88" s="365">
        <f t="shared" ca="1" si="81"/>
        <v>46.872</v>
      </c>
    </row>
    <row r="89" spans="1:31">
      <c r="A89" s="357" t="s">
        <v>206</v>
      </c>
      <c r="B89" s="407" t="s">
        <v>207</v>
      </c>
      <c r="C89" s="357">
        <v>5</v>
      </c>
      <c r="D89" s="358">
        <v>130</v>
      </c>
      <c r="E89" s="357" t="s">
        <v>43</v>
      </c>
      <c r="F89" s="357">
        <v>265</v>
      </c>
      <c r="G89" s="360">
        <f t="shared" ca="1" si="70"/>
        <v>29.664000000000001</v>
      </c>
      <c r="H89" s="360">
        <f t="shared" ca="1" si="71"/>
        <v>31.149000000000001</v>
      </c>
      <c r="I89" s="360">
        <f t="shared" ca="1" si="72"/>
        <v>32.704999999999998</v>
      </c>
      <c r="J89" s="360">
        <f t="shared" ca="1" si="73"/>
        <v>34.340000000000003</v>
      </c>
      <c r="K89" s="360">
        <f t="shared" ca="1" si="74"/>
        <v>36.058</v>
      </c>
      <c r="L89" s="437"/>
      <c r="M89" s="293" t="s">
        <v>588</v>
      </c>
      <c r="N89" s="289" t="str">
        <f t="shared" si="75"/>
        <v>10086C</v>
      </c>
      <c r="O89" s="361">
        <f t="shared" si="69"/>
        <v>130</v>
      </c>
      <c r="P89" s="290" t="str">
        <f t="shared" si="76"/>
        <v>IT Service Desk Agent I</v>
      </c>
      <c r="Q89" s="362" cm="1">
        <f t="array" aca="1" ref="Q89" ca="1">ROUND(IF($M89="Y",VLOOKUP($N89,INDIRECT($N$2),Q$5,0)*INDIRECT($M$3),VLOOKUP($N89,INDIRECT($N$2),Q$5,0)),IF(LEFT($E89,1)="N",3,0))</f>
        <v>29.664000000000001</v>
      </c>
      <c r="R89" s="362" cm="1">
        <f t="array" aca="1" ref="R89" ca="1">ROUND(IF($M89="Y",VLOOKUP($N89,INDIRECT($N$2),R$5,0)*INDIRECT($M$3),VLOOKUP($N89,INDIRECT($N$2),R$5,0)),IF(LEFT($E89,1)="N",3,0))</f>
        <v>31.149000000000001</v>
      </c>
      <c r="S89" s="362" cm="1">
        <f t="array" aca="1" ref="S89" ca="1">ROUND(IF($M89="Y",VLOOKUP($N89,INDIRECT($N$2),S$5,0)*INDIRECT($M$3),VLOOKUP($N89,INDIRECT($N$2),S$5,0)),IF(LEFT($E89,1)="N",3,0))</f>
        <v>32.704999999999998</v>
      </c>
      <c r="T89" s="362" cm="1">
        <f t="array" aca="1" ref="T89" ca="1">ROUND(IF($M89="Y",VLOOKUP($N89,INDIRECT($N$2),T$5,0)*INDIRECT($M$3),VLOOKUP($N89,INDIRECT($N$2),T$5,0)),IF(LEFT($E89,1)="N",3,0))</f>
        <v>34.340000000000003</v>
      </c>
      <c r="U89" s="362" cm="1">
        <f t="array" aca="1" ref="U89" ca="1">ROUND(IF($M89="Y",VLOOKUP($N89,INDIRECT($N$2),U$5,0)*INDIRECT($M$3),VLOOKUP($N89,INDIRECT($N$2),U$5,0)),IF(LEFT($E89,1)="N",3,0))</f>
        <v>36.058</v>
      </c>
      <c r="V89" s="419"/>
      <c r="W89" s="363" t="str">
        <f t="shared" si="85"/>
        <v>Y</v>
      </c>
      <c r="X89" s="313" t="str">
        <f t="shared" si="82"/>
        <v>10086C</v>
      </c>
      <c r="Y89" s="364">
        <f t="shared" si="84"/>
        <v>130</v>
      </c>
      <c r="Z89" s="313" t="str">
        <f t="shared" si="83"/>
        <v>IT Service Desk Agent I</v>
      </c>
      <c r="AA89" s="365">
        <f t="shared" ca="1" si="77"/>
        <v>29.664000000000001</v>
      </c>
      <c r="AB89" s="365">
        <f t="shared" ca="1" si="78"/>
        <v>31.149000000000001</v>
      </c>
      <c r="AC89" s="365">
        <f t="shared" ca="1" si="79"/>
        <v>32.704999999999998</v>
      </c>
      <c r="AD89" s="365">
        <f t="shared" ca="1" si="80"/>
        <v>34.340000000000003</v>
      </c>
      <c r="AE89" s="365">
        <f t="shared" ca="1" si="81"/>
        <v>36.058</v>
      </c>
    </row>
    <row r="90" spans="1:31">
      <c r="A90" s="357" t="s">
        <v>208</v>
      </c>
      <c r="B90" s="407" t="s">
        <v>209</v>
      </c>
      <c r="C90" s="357">
        <v>6</v>
      </c>
      <c r="D90" s="358">
        <v>210</v>
      </c>
      <c r="E90" s="357" t="s">
        <v>43</v>
      </c>
      <c r="F90" s="357">
        <v>300</v>
      </c>
      <c r="G90" s="360">
        <f t="shared" ca="1" si="70"/>
        <v>32.747999999999998</v>
      </c>
      <c r="H90" s="360">
        <f t="shared" ca="1" si="71"/>
        <v>34.380000000000003</v>
      </c>
      <c r="I90" s="360">
        <f t="shared" ca="1" si="72"/>
        <v>36.103000000000002</v>
      </c>
      <c r="J90" s="360">
        <f t="shared" ca="1" si="73"/>
        <v>37.905999999999999</v>
      </c>
      <c r="K90" s="360">
        <f t="shared" ca="1" si="74"/>
        <v>39.802</v>
      </c>
      <c r="L90" s="437"/>
      <c r="M90" s="293" t="s">
        <v>588</v>
      </c>
      <c r="N90" s="289" t="str">
        <f t="shared" si="75"/>
        <v>10087C</v>
      </c>
      <c r="O90" s="361">
        <f t="shared" si="69"/>
        <v>210</v>
      </c>
      <c r="P90" s="290" t="str">
        <f t="shared" si="76"/>
        <v>IT Service Desk Agent II</v>
      </c>
      <c r="Q90" s="362" cm="1">
        <f t="array" aca="1" ref="Q90" ca="1">ROUND(IF($M90="Y",VLOOKUP($N90,INDIRECT($N$2),Q$5,0)*INDIRECT($M$3),VLOOKUP($N90,INDIRECT($N$2),Q$5,0)),IF(LEFT($E90,1)="N",3,0))</f>
        <v>32.747999999999998</v>
      </c>
      <c r="R90" s="362" cm="1">
        <f t="array" aca="1" ref="R90" ca="1">ROUND(IF($M90="Y",VLOOKUP($N90,INDIRECT($N$2),R$5,0)*INDIRECT($M$3),VLOOKUP($N90,INDIRECT($N$2),R$5,0)),IF(LEFT($E90,1)="N",3,0))</f>
        <v>34.380000000000003</v>
      </c>
      <c r="S90" s="362" cm="1">
        <f t="array" aca="1" ref="S90" ca="1">ROUND(IF($M90="Y",VLOOKUP($N90,INDIRECT($N$2),S$5,0)*INDIRECT($M$3),VLOOKUP($N90,INDIRECT($N$2),S$5,0)),IF(LEFT($E90,1)="N",3,0))</f>
        <v>36.103000000000002</v>
      </c>
      <c r="T90" s="362" cm="1">
        <f t="array" aca="1" ref="T90" ca="1">ROUND(IF($M90="Y",VLOOKUP($N90,INDIRECT($N$2),T$5,0)*INDIRECT($M$3),VLOOKUP($N90,INDIRECT($N$2),T$5,0)),IF(LEFT($E90,1)="N",3,0))</f>
        <v>37.905999999999999</v>
      </c>
      <c r="U90" s="362" cm="1">
        <f t="array" aca="1" ref="U90" ca="1">ROUND(IF($M90="Y",VLOOKUP($N90,INDIRECT($N$2),U$5,0)*INDIRECT($M$3),VLOOKUP($N90,INDIRECT($N$2),U$5,0)),IF(LEFT($E90,1)="N",3,0))</f>
        <v>39.802</v>
      </c>
      <c r="V90" s="419"/>
      <c r="W90" s="363" t="str">
        <f t="shared" si="85"/>
        <v>Y</v>
      </c>
      <c r="X90" s="313" t="str">
        <f t="shared" si="82"/>
        <v>10087C</v>
      </c>
      <c r="Y90" s="364">
        <f t="shared" si="84"/>
        <v>210</v>
      </c>
      <c r="Z90" s="313" t="str">
        <f t="shared" si="83"/>
        <v>IT Service Desk Agent II</v>
      </c>
      <c r="AA90" s="365">
        <f t="shared" ca="1" si="77"/>
        <v>32.747999999999998</v>
      </c>
      <c r="AB90" s="365">
        <f t="shared" ca="1" si="78"/>
        <v>34.380000000000003</v>
      </c>
      <c r="AC90" s="365">
        <f t="shared" ca="1" si="79"/>
        <v>36.103000000000002</v>
      </c>
      <c r="AD90" s="365">
        <f t="shared" ca="1" si="80"/>
        <v>37.905999999999999</v>
      </c>
      <c r="AE90" s="365">
        <f t="shared" ca="1" si="81"/>
        <v>39.802</v>
      </c>
    </row>
    <row r="91" spans="1:31">
      <c r="A91" s="357" t="s">
        <v>215</v>
      </c>
      <c r="B91" s="407" t="s">
        <v>216</v>
      </c>
      <c r="C91" s="357">
        <v>7</v>
      </c>
      <c r="D91" s="358" t="s">
        <v>66</v>
      </c>
      <c r="E91" s="357" t="s">
        <v>43</v>
      </c>
      <c r="F91" s="357">
        <v>330</v>
      </c>
      <c r="G91" s="360">
        <f t="shared" ca="1" si="70"/>
        <v>34.75</v>
      </c>
      <c r="H91" s="360">
        <f t="shared" ca="1" si="71"/>
        <v>36.485999999999997</v>
      </c>
      <c r="I91" s="360">
        <f t="shared" ca="1" si="72"/>
        <v>38.311999999999998</v>
      </c>
      <c r="J91" s="360">
        <f t="shared" ca="1" si="73"/>
        <v>40.228000000000002</v>
      </c>
      <c r="K91" s="360">
        <f t="shared" ca="1" si="74"/>
        <v>42.238</v>
      </c>
      <c r="L91" s="437"/>
      <c r="M91" s="293" t="s">
        <v>588</v>
      </c>
      <c r="N91" s="289" t="str">
        <f t="shared" si="75"/>
        <v>05952C</v>
      </c>
      <c r="O91" s="361" t="str">
        <f t="shared" si="69"/>
        <v>064</v>
      </c>
      <c r="P91" s="290" t="str">
        <f t="shared" si="76"/>
        <v>Lead Code Compliance Specialist -Traffic</v>
      </c>
      <c r="Q91" s="362" cm="1">
        <f t="array" aca="1" ref="Q91" ca="1">ROUND(IF($M91="Y",VLOOKUP($N91,INDIRECT($N$2),Q$5,0)*INDIRECT($M$3),VLOOKUP($N91,INDIRECT($N$2),Q$5,0)),IF(LEFT($E91,1)="N",3,0))</f>
        <v>34.75</v>
      </c>
      <c r="R91" s="362" cm="1">
        <f t="array" aca="1" ref="R91" ca="1">ROUND(IF($M91="Y",VLOOKUP($N91,INDIRECT($N$2),R$5,0)*INDIRECT($M$3),VLOOKUP($N91,INDIRECT($N$2),R$5,0)),IF(LEFT($E91,1)="N",3,0))</f>
        <v>36.485999999999997</v>
      </c>
      <c r="S91" s="362" cm="1">
        <f t="array" aca="1" ref="S91" ca="1">ROUND(IF($M91="Y",VLOOKUP($N91,INDIRECT($N$2),S$5,0)*INDIRECT($M$3),VLOOKUP($N91,INDIRECT($N$2),S$5,0)),IF(LEFT($E91,1)="N",3,0))</f>
        <v>38.311999999999998</v>
      </c>
      <c r="T91" s="362" cm="1">
        <f t="array" aca="1" ref="T91" ca="1">ROUND(IF($M91="Y",VLOOKUP($N91,INDIRECT($N$2),T$5,0)*INDIRECT($M$3),VLOOKUP($N91,INDIRECT($N$2),T$5,0)),IF(LEFT($E91,1)="N",3,0))</f>
        <v>40.228000000000002</v>
      </c>
      <c r="U91" s="362" cm="1">
        <f t="array" aca="1" ref="U91" ca="1">ROUND(IF($M91="Y",VLOOKUP($N91,INDIRECT($N$2),U$5,0)*INDIRECT($M$3),VLOOKUP($N91,INDIRECT($N$2),U$5,0)),IF(LEFT($E91,1)="N",3,0))</f>
        <v>42.238</v>
      </c>
      <c r="V91" s="419"/>
      <c r="W91" s="363" t="str">
        <f t="shared" si="85"/>
        <v>Y</v>
      </c>
      <c r="X91" s="313" t="str">
        <f t="shared" si="82"/>
        <v>05952C</v>
      </c>
      <c r="Y91" s="364" t="str">
        <f t="shared" si="84"/>
        <v>064</v>
      </c>
      <c r="Z91" s="313" t="str">
        <f t="shared" si="83"/>
        <v>Lead Code Compliance Specialist -Traffic</v>
      </c>
      <c r="AA91" s="365">
        <f t="shared" ca="1" si="77"/>
        <v>34.75</v>
      </c>
      <c r="AB91" s="365">
        <f t="shared" ca="1" si="78"/>
        <v>36.485999999999997</v>
      </c>
      <c r="AC91" s="365">
        <f t="shared" ca="1" si="79"/>
        <v>38.311999999999998</v>
      </c>
      <c r="AD91" s="365">
        <f t="shared" ca="1" si="80"/>
        <v>40.228000000000002</v>
      </c>
      <c r="AE91" s="365">
        <f t="shared" ca="1" si="81"/>
        <v>42.238</v>
      </c>
    </row>
    <row r="92" spans="1:31">
      <c r="A92" s="357" t="s">
        <v>217</v>
      </c>
      <c r="B92" s="407" t="s">
        <v>219</v>
      </c>
      <c r="C92" s="357">
        <v>9</v>
      </c>
      <c r="D92" s="358" t="s">
        <v>218</v>
      </c>
      <c r="E92" s="357" t="s">
        <v>43</v>
      </c>
      <c r="F92" s="357">
        <v>410</v>
      </c>
      <c r="G92" s="360">
        <f t="shared" ca="1" si="70"/>
        <v>42.94</v>
      </c>
      <c r="H92" s="360">
        <f t="shared" ca="1" si="71"/>
        <v>45.087000000000003</v>
      </c>
      <c r="I92" s="360">
        <f t="shared" ca="1" si="72"/>
        <v>47.341999999999999</v>
      </c>
      <c r="J92" s="360">
        <f t="shared" ca="1" si="73"/>
        <v>49.707000000000001</v>
      </c>
      <c r="K92" s="360">
        <f t="shared" ca="1" si="74"/>
        <v>52.195</v>
      </c>
      <c r="L92" s="437"/>
      <c r="M92" s="293" t="s">
        <v>588</v>
      </c>
      <c r="N92" s="289" t="str">
        <f t="shared" si="75"/>
        <v>05985C</v>
      </c>
      <c r="O92" s="361" t="str">
        <f t="shared" si="69"/>
        <v>101</v>
      </c>
      <c r="P92" s="290" t="str">
        <f t="shared" si="76"/>
        <v xml:space="preserve">Lead Inspector Housing </v>
      </c>
      <c r="Q92" s="362" cm="1">
        <f t="array" aca="1" ref="Q92" ca="1">ROUND(IF($M92="Y",VLOOKUP($N92,INDIRECT($N$2),Q$5,0)*INDIRECT($M$3),VLOOKUP($N92,INDIRECT($N$2),Q$5,0)),IF(LEFT($E92,1)="N",3,0))</f>
        <v>42.94</v>
      </c>
      <c r="R92" s="362" cm="1">
        <f t="array" aca="1" ref="R92" ca="1">ROUND(IF($M92="Y",VLOOKUP($N92,INDIRECT($N$2),R$5,0)*INDIRECT($M$3),VLOOKUP($N92,INDIRECT($N$2),R$5,0)),IF(LEFT($E92,1)="N",3,0))</f>
        <v>45.087000000000003</v>
      </c>
      <c r="S92" s="362" cm="1">
        <f t="array" aca="1" ref="S92" ca="1">ROUND(IF($M92="Y",VLOOKUP($N92,INDIRECT($N$2),S$5,0)*INDIRECT($M$3),VLOOKUP($N92,INDIRECT($N$2),S$5,0)),IF(LEFT($E92,1)="N",3,0))</f>
        <v>47.341999999999999</v>
      </c>
      <c r="T92" s="362" cm="1">
        <f t="array" aca="1" ref="T92" ca="1">ROUND(IF($M92="Y",VLOOKUP($N92,INDIRECT($N$2),T$5,0)*INDIRECT($M$3),VLOOKUP($N92,INDIRECT($N$2),T$5,0)),IF(LEFT($E92,1)="N",3,0))</f>
        <v>49.707000000000001</v>
      </c>
      <c r="U92" s="362" cm="1">
        <f t="array" aca="1" ref="U92" ca="1">ROUND(IF($M92="Y",VLOOKUP($N92,INDIRECT($N$2),U$5,0)*INDIRECT($M$3),VLOOKUP($N92,INDIRECT($N$2),U$5,0)),IF(LEFT($E92,1)="N",3,0))</f>
        <v>52.195</v>
      </c>
      <c r="V92" s="419"/>
      <c r="W92" s="363" t="str">
        <f t="shared" si="85"/>
        <v>Y</v>
      </c>
      <c r="X92" s="313" t="str">
        <f t="shared" si="82"/>
        <v>05985C</v>
      </c>
      <c r="Y92" s="364" t="str">
        <f t="shared" si="84"/>
        <v>101</v>
      </c>
      <c r="Z92" s="313" t="str">
        <f t="shared" si="83"/>
        <v xml:space="preserve">Lead Inspector Housing </v>
      </c>
      <c r="AA92" s="365">
        <f t="shared" ca="1" si="77"/>
        <v>42.94</v>
      </c>
      <c r="AB92" s="365">
        <f t="shared" ca="1" si="78"/>
        <v>45.087000000000003</v>
      </c>
      <c r="AC92" s="365">
        <f t="shared" ca="1" si="79"/>
        <v>47.341999999999999</v>
      </c>
      <c r="AD92" s="365">
        <f t="shared" ca="1" si="80"/>
        <v>49.707000000000001</v>
      </c>
      <c r="AE92" s="365">
        <f t="shared" ca="1" si="81"/>
        <v>52.195</v>
      </c>
    </row>
    <row r="93" spans="1:31">
      <c r="A93" s="357" t="s">
        <v>220</v>
      </c>
      <c r="B93" s="407" t="s">
        <v>453</v>
      </c>
      <c r="C93" s="357">
        <v>9</v>
      </c>
      <c r="D93" s="358">
        <v>101</v>
      </c>
      <c r="E93" s="357" t="s">
        <v>43</v>
      </c>
      <c r="F93" s="357">
        <v>415</v>
      </c>
      <c r="G93" s="360">
        <f t="shared" ca="1" si="70"/>
        <v>42.94</v>
      </c>
      <c r="H93" s="360">
        <f t="shared" ca="1" si="71"/>
        <v>45.087000000000003</v>
      </c>
      <c r="I93" s="360">
        <f t="shared" ca="1" si="72"/>
        <v>47.341999999999999</v>
      </c>
      <c r="J93" s="360">
        <f t="shared" ca="1" si="73"/>
        <v>49.707000000000001</v>
      </c>
      <c r="K93" s="360">
        <f t="shared" ca="1" si="74"/>
        <v>52.195</v>
      </c>
      <c r="L93" s="437"/>
      <c r="M93" s="293" t="s">
        <v>588</v>
      </c>
      <c r="N93" s="289" t="str">
        <f t="shared" si="75"/>
        <v>05995C</v>
      </c>
      <c r="O93" s="361">
        <f t="shared" si="69"/>
        <v>101</v>
      </c>
      <c r="P93" s="290" t="str">
        <f t="shared" si="76"/>
        <v>Lead Inspector Licenses &amp; Con Services</v>
      </c>
      <c r="Q93" s="362" cm="1">
        <f t="array" aca="1" ref="Q93" ca="1">ROUND(IF($M93="Y",VLOOKUP($N93,INDIRECT($N$2),Q$5,0)*INDIRECT($M$3),VLOOKUP($N93,INDIRECT($N$2),Q$5,0)),IF(LEFT($E93,1)="N",3,0))</f>
        <v>42.94</v>
      </c>
      <c r="R93" s="362" cm="1">
        <f t="array" aca="1" ref="R93" ca="1">ROUND(IF($M93="Y",VLOOKUP($N93,INDIRECT($N$2),R$5,0)*INDIRECT($M$3),VLOOKUP($N93,INDIRECT($N$2),R$5,0)),IF(LEFT($E93,1)="N",3,0))</f>
        <v>45.087000000000003</v>
      </c>
      <c r="S93" s="362" cm="1">
        <f t="array" aca="1" ref="S93" ca="1">ROUND(IF($M93="Y",VLOOKUP($N93,INDIRECT($N$2),S$5,0)*INDIRECT($M$3),VLOOKUP($N93,INDIRECT($N$2),S$5,0)),IF(LEFT($E93,1)="N",3,0))</f>
        <v>47.341999999999999</v>
      </c>
      <c r="T93" s="362" cm="1">
        <f t="array" aca="1" ref="T93" ca="1">ROUND(IF($M93="Y",VLOOKUP($N93,INDIRECT($N$2),T$5,0)*INDIRECT($M$3),VLOOKUP($N93,INDIRECT($N$2),T$5,0)),IF(LEFT($E93,1)="N",3,0))</f>
        <v>49.707000000000001</v>
      </c>
      <c r="U93" s="362" cm="1">
        <f t="array" aca="1" ref="U93" ca="1">ROUND(IF($M93="Y",VLOOKUP($N93,INDIRECT($N$2),U$5,0)*INDIRECT($M$3),VLOOKUP($N93,INDIRECT($N$2),U$5,0)),IF(LEFT($E93,1)="N",3,0))</f>
        <v>52.195</v>
      </c>
      <c r="V93" s="419"/>
      <c r="W93" s="363" t="str">
        <f t="shared" si="85"/>
        <v>Y</v>
      </c>
      <c r="X93" s="313" t="str">
        <f t="shared" si="82"/>
        <v>05995C</v>
      </c>
      <c r="Y93" s="364">
        <f t="shared" si="84"/>
        <v>101</v>
      </c>
      <c r="Z93" s="313" t="str">
        <f t="shared" si="83"/>
        <v>Lead Inspector Licenses &amp; Con Services</v>
      </c>
      <c r="AA93" s="365">
        <f t="shared" ca="1" si="77"/>
        <v>42.94</v>
      </c>
      <c r="AB93" s="365">
        <f t="shared" ca="1" si="78"/>
        <v>45.087000000000003</v>
      </c>
      <c r="AC93" s="365">
        <f t="shared" ca="1" si="79"/>
        <v>47.341999999999999</v>
      </c>
      <c r="AD93" s="365">
        <f t="shared" ca="1" si="80"/>
        <v>49.707000000000001</v>
      </c>
      <c r="AE93" s="365">
        <f t="shared" ca="1" si="81"/>
        <v>52.195</v>
      </c>
    </row>
    <row r="94" spans="1:31">
      <c r="A94" s="357" t="s">
        <v>222</v>
      </c>
      <c r="B94" s="407" t="s">
        <v>455</v>
      </c>
      <c r="C94" s="357">
        <v>9</v>
      </c>
      <c r="D94" s="358">
        <v>101</v>
      </c>
      <c r="E94" s="357" t="s">
        <v>43</v>
      </c>
      <c r="F94" s="357">
        <v>410</v>
      </c>
      <c r="G94" s="360">
        <f t="shared" ca="1" si="70"/>
        <v>42.94</v>
      </c>
      <c r="H94" s="360">
        <f t="shared" ca="1" si="71"/>
        <v>45.087000000000003</v>
      </c>
      <c r="I94" s="360">
        <f t="shared" ca="1" si="72"/>
        <v>47.341999999999999</v>
      </c>
      <c r="J94" s="360">
        <f t="shared" ca="1" si="73"/>
        <v>49.707000000000001</v>
      </c>
      <c r="K94" s="360">
        <f t="shared" ca="1" si="74"/>
        <v>52.195</v>
      </c>
      <c r="L94" s="437"/>
      <c r="M94" s="293" t="s">
        <v>588</v>
      </c>
      <c r="N94" s="289" t="str">
        <f t="shared" si="75"/>
        <v>06005C</v>
      </c>
      <c r="O94" s="361">
        <f t="shared" si="69"/>
        <v>101</v>
      </c>
      <c r="P94" s="290" t="str">
        <f t="shared" si="76"/>
        <v>Lead Inspector Problem Properties</v>
      </c>
      <c r="Q94" s="362" cm="1">
        <f t="array" aca="1" ref="Q94" ca="1">ROUND(IF($M94="Y",VLOOKUP($N94,INDIRECT($N$2),Q$5,0)*INDIRECT($M$3),VLOOKUP($N94,INDIRECT($N$2),Q$5,0)),IF(LEFT($E94,1)="N",3,0))</f>
        <v>42.94</v>
      </c>
      <c r="R94" s="362" cm="1">
        <f t="array" aca="1" ref="R94" ca="1">ROUND(IF($M94="Y",VLOOKUP($N94,INDIRECT($N$2),R$5,0)*INDIRECT($M$3),VLOOKUP($N94,INDIRECT($N$2),R$5,0)),IF(LEFT($E94,1)="N",3,0))</f>
        <v>45.087000000000003</v>
      </c>
      <c r="S94" s="362" cm="1">
        <f t="array" aca="1" ref="S94" ca="1">ROUND(IF($M94="Y",VLOOKUP($N94,INDIRECT($N$2),S$5,0)*INDIRECT($M$3),VLOOKUP($N94,INDIRECT($N$2),S$5,0)),IF(LEFT($E94,1)="N",3,0))</f>
        <v>47.341999999999999</v>
      </c>
      <c r="T94" s="362" cm="1">
        <f t="array" aca="1" ref="T94" ca="1">ROUND(IF($M94="Y",VLOOKUP($N94,INDIRECT($N$2),T$5,0)*INDIRECT($M$3),VLOOKUP($N94,INDIRECT($N$2),T$5,0)),IF(LEFT($E94,1)="N",3,0))</f>
        <v>49.707000000000001</v>
      </c>
      <c r="U94" s="362" cm="1">
        <f t="array" aca="1" ref="U94" ca="1">ROUND(IF($M94="Y",VLOOKUP($N94,INDIRECT($N$2),U$5,0)*INDIRECT($M$3),VLOOKUP($N94,INDIRECT($N$2),U$5,0)),IF(LEFT($E94,1)="N",3,0))</f>
        <v>52.195</v>
      </c>
      <c r="V94" s="419"/>
      <c r="W94" s="363" t="str">
        <f t="shared" si="85"/>
        <v>Y</v>
      </c>
      <c r="X94" s="313" t="str">
        <f t="shared" si="82"/>
        <v>06005C</v>
      </c>
      <c r="Y94" s="364">
        <f t="shared" si="84"/>
        <v>101</v>
      </c>
      <c r="Z94" s="313" t="str">
        <f t="shared" si="83"/>
        <v>Lead Inspector Problem Properties</v>
      </c>
      <c r="AA94" s="365">
        <f t="shared" ca="1" si="77"/>
        <v>42.94</v>
      </c>
      <c r="AB94" s="365">
        <f t="shared" ca="1" si="78"/>
        <v>45.087000000000003</v>
      </c>
      <c r="AC94" s="365">
        <f t="shared" ca="1" si="79"/>
        <v>47.341999999999999</v>
      </c>
      <c r="AD94" s="365">
        <f t="shared" ca="1" si="80"/>
        <v>49.707000000000001</v>
      </c>
      <c r="AE94" s="365">
        <f t="shared" ca="1" si="81"/>
        <v>52.195</v>
      </c>
    </row>
    <row r="95" spans="1:31">
      <c r="A95" s="357" t="s">
        <v>722</v>
      </c>
      <c r="B95" s="407" t="s">
        <v>721</v>
      </c>
      <c r="C95" s="357">
        <v>7</v>
      </c>
      <c r="D95" s="358" t="s">
        <v>66</v>
      </c>
      <c r="E95" s="357" t="s">
        <v>43</v>
      </c>
      <c r="F95" s="357">
        <v>320</v>
      </c>
      <c r="G95" s="360">
        <f t="shared" ca="1" si="70"/>
        <v>34.75</v>
      </c>
      <c r="H95" s="360">
        <f t="shared" ca="1" si="71"/>
        <v>36.485999999999997</v>
      </c>
      <c r="I95" s="360">
        <f t="shared" ca="1" si="72"/>
        <v>38.311999999999998</v>
      </c>
      <c r="J95" s="360">
        <f t="shared" ca="1" si="73"/>
        <v>40.228000000000002</v>
      </c>
      <c r="K95" s="360">
        <f t="shared" ca="1" si="74"/>
        <v>42.238</v>
      </c>
      <c r="L95" s="437"/>
      <c r="M95" s="293" t="s">
        <v>588</v>
      </c>
      <c r="N95" s="289" t="str">
        <f t="shared" si="75"/>
        <v>53087C</v>
      </c>
      <c r="O95" s="361" t="str">
        <f t="shared" ref="O95:O126" si="86">D95</f>
        <v>064</v>
      </c>
      <c r="P95" s="290" t="str">
        <f t="shared" si="76"/>
        <v>Lead Utility Billing Specialist</v>
      </c>
      <c r="Q95" s="362" cm="1">
        <f t="array" aca="1" ref="Q95" ca="1">ROUND(IF($M95="Y",VLOOKUP($N95,INDIRECT($N$2),Q$5,0)*INDIRECT($M$3),VLOOKUP($N95,INDIRECT($N$2),Q$5,0)),IF(LEFT($E95,1)="N",3,0))</f>
        <v>34.75</v>
      </c>
      <c r="R95" s="362" cm="1">
        <f t="array" aca="1" ref="R95" ca="1">ROUND(IF($M95="Y",VLOOKUP($N95,INDIRECT($N$2),R$5,0)*INDIRECT($M$3),VLOOKUP($N95,INDIRECT($N$2),R$5,0)),IF(LEFT($E95,1)="N",3,0))</f>
        <v>36.485999999999997</v>
      </c>
      <c r="S95" s="362" cm="1">
        <f t="array" aca="1" ref="S95" ca="1">ROUND(IF($M95="Y",VLOOKUP($N95,INDIRECT($N$2),S$5,0)*INDIRECT($M$3),VLOOKUP($N95,INDIRECT($N$2),S$5,0)),IF(LEFT($E95,1)="N",3,0))</f>
        <v>38.311999999999998</v>
      </c>
      <c r="T95" s="362" cm="1">
        <f t="array" aca="1" ref="T95" ca="1">ROUND(IF($M95="Y",VLOOKUP($N95,INDIRECT($N$2),T$5,0)*INDIRECT($M$3),VLOOKUP($N95,INDIRECT($N$2),T$5,0)),IF(LEFT($E95,1)="N",3,0))</f>
        <v>40.228000000000002</v>
      </c>
      <c r="U95" s="362" cm="1">
        <f t="array" aca="1" ref="U95" ca="1">ROUND(IF($M95="Y",VLOOKUP($N95,INDIRECT($N$2),U$5,0)*INDIRECT($M$3),VLOOKUP($N95,INDIRECT($N$2),U$5,0)),IF(LEFT($E95,1)="N",3,0))</f>
        <v>42.238</v>
      </c>
      <c r="V95" s="419"/>
      <c r="W95" s="363" t="str">
        <f t="shared" si="85"/>
        <v>Y</v>
      </c>
      <c r="X95" s="313" t="str">
        <f t="shared" si="82"/>
        <v>53087C</v>
      </c>
      <c r="Y95" s="364" t="str">
        <f t="shared" si="84"/>
        <v>064</v>
      </c>
      <c r="Z95" s="313" t="str">
        <f t="shared" si="83"/>
        <v>Lead Utility Billing Specialist</v>
      </c>
      <c r="AA95" s="365">
        <f t="shared" ca="1" si="77"/>
        <v>34.75</v>
      </c>
      <c r="AB95" s="365">
        <f t="shared" ca="1" si="78"/>
        <v>36.485999999999997</v>
      </c>
      <c r="AC95" s="365">
        <f t="shared" ca="1" si="79"/>
        <v>38.311999999999998</v>
      </c>
      <c r="AD95" s="365">
        <f t="shared" ca="1" si="80"/>
        <v>40.228000000000002</v>
      </c>
      <c r="AE95" s="365">
        <f t="shared" ca="1" si="81"/>
        <v>42.238</v>
      </c>
    </row>
    <row r="96" spans="1:31">
      <c r="A96" s="357" t="s">
        <v>226</v>
      </c>
      <c r="B96" s="407" t="s">
        <v>227</v>
      </c>
      <c r="C96" s="357">
        <v>5</v>
      </c>
      <c r="D96" s="358" t="s">
        <v>163</v>
      </c>
      <c r="E96" s="357" t="s">
        <v>43</v>
      </c>
      <c r="F96" s="357">
        <v>253</v>
      </c>
      <c r="G96" s="360">
        <f t="shared" ca="1" si="70"/>
        <v>28.361999999999998</v>
      </c>
      <c r="H96" s="360">
        <f t="shared" ca="1" si="71"/>
        <v>29.779</v>
      </c>
      <c r="I96" s="360">
        <f t="shared" ca="1" si="72"/>
        <v>31.27</v>
      </c>
      <c r="J96" s="360">
        <f t="shared" ca="1" si="73"/>
        <v>32.834000000000003</v>
      </c>
      <c r="K96" s="360">
        <f t="shared" ca="1" si="74"/>
        <v>34.475000000000001</v>
      </c>
      <c r="L96" s="437"/>
      <c r="M96" s="293" t="s">
        <v>588</v>
      </c>
      <c r="N96" s="289" t="str">
        <f t="shared" si="75"/>
        <v>06080C</v>
      </c>
      <c r="O96" s="361" t="str">
        <f t="shared" si="86"/>
        <v>051</v>
      </c>
      <c r="P96" s="290" t="str">
        <f t="shared" si="76"/>
        <v xml:space="preserve">Legal Support Specialist </v>
      </c>
      <c r="Q96" s="362" cm="1">
        <f t="array" aca="1" ref="Q96" ca="1">ROUND(IF($M96="Y",VLOOKUP($N96,INDIRECT($N$2),Q$5,0)*INDIRECT($M$3),VLOOKUP($N96,INDIRECT($N$2),Q$5,0)),IF(LEFT($E96,1)="N",3,0))</f>
        <v>28.361999999999998</v>
      </c>
      <c r="R96" s="362" cm="1">
        <f t="array" aca="1" ref="R96" ca="1">ROUND(IF($M96="Y",VLOOKUP($N96,INDIRECT($N$2),R$5,0)*INDIRECT($M$3),VLOOKUP($N96,INDIRECT($N$2),R$5,0)),IF(LEFT($E96,1)="N",3,0))</f>
        <v>29.779</v>
      </c>
      <c r="S96" s="362" cm="1">
        <f t="array" aca="1" ref="S96" ca="1">ROUND(IF($M96="Y",VLOOKUP($N96,INDIRECT($N$2),S$5,0)*INDIRECT($M$3),VLOOKUP($N96,INDIRECT($N$2),S$5,0)),IF(LEFT($E96,1)="N",3,0))</f>
        <v>31.27</v>
      </c>
      <c r="T96" s="362" cm="1">
        <f t="array" aca="1" ref="T96" ca="1">ROUND(IF($M96="Y",VLOOKUP($N96,INDIRECT($N$2),T$5,0)*INDIRECT($M$3),VLOOKUP($N96,INDIRECT($N$2),T$5,0)),IF(LEFT($E96,1)="N",3,0))</f>
        <v>32.834000000000003</v>
      </c>
      <c r="U96" s="362" cm="1">
        <f t="array" aca="1" ref="U96" ca="1">ROUND(IF($M96="Y",VLOOKUP($N96,INDIRECT($N$2),U$5,0)*INDIRECT($M$3),VLOOKUP($N96,INDIRECT($N$2),U$5,0)),IF(LEFT($E96,1)="N",3,0))</f>
        <v>34.475000000000001</v>
      </c>
      <c r="V96" s="419"/>
      <c r="W96" s="363" t="str">
        <f t="shared" si="85"/>
        <v>Y</v>
      </c>
      <c r="X96" s="313" t="str">
        <f t="shared" si="82"/>
        <v>06080C</v>
      </c>
      <c r="Y96" s="364" t="str">
        <f t="shared" si="84"/>
        <v>051</v>
      </c>
      <c r="Z96" s="313" t="str">
        <f t="shared" si="83"/>
        <v xml:space="preserve">Legal Support Specialist </v>
      </c>
      <c r="AA96" s="365">
        <f t="shared" ca="1" si="77"/>
        <v>28.361999999999998</v>
      </c>
      <c r="AB96" s="365">
        <f t="shared" ca="1" si="78"/>
        <v>29.779</v>
      </c>
      <c r="AC96" s="365">
        <f t="shared" ca="1" si="79"/>
        <v>31.27</v>
      </c>
      <c r="AD96" s="365">
        <f t="shared" ca="1" si="80"/>
        <v>32.834000000000003</v>
      </c>
      <c r="AE96" s="365">
        <f t="shared" ca="1" si="81"/>
        <v>34.475000000000001</v>
      </c>
    </row>
    <row r="97" spans="1:31">
      <c r="A97" s="357" t="s">
        <v>504</v>
      </c>
      <c r="B97" s="407" t="s">
        <v>487</v>
      </c>
      <c r="C97" s="357">
        <v>8</v>
      </c>
      <c r="D97" s="358">
        <v>164</v>
      </c>
      <c r="E97" s="357" t="s">
        <v>21</v>
      </c>
      <c r="F97" s="357">
        <v>393</v>
      </c>
      <c r="G97" s="360">
        <f t="shared" ca="1" si="70"/>
        <v>86370</v>
      </c>
      <c r="H97" s="360">
        <f t="shared" ca="1" si="71"/>
        <v>90686</v>
      </c>
      <c r="I97" s="360">
        <f t="shared" ca="1" si="72"/>
        <v>95224</v>
      </c>
      <c r="J97" s="360">
        <f t="shared" ca="1" si="73"/>
        <v>99984</v>
      </c>
      <c r="K97" s="360">
        <f t="shared" ca="1" si="74"/>
        <v>104982</v>
      </c>
      <c r="L97" s="437"/>
      <c r="M97" s="293" t="s">
        <v>588</v>
      </c>
      <c r="N97" s="289" t="str">
        <f t="shared" si="75"/>
        <v>52947C</v>
      </c>
      <c r="O97" s="361">
        <f t="shared" si="86"/>
        <v>164</v>
      </c>
      <c r="P97" s="290" t="str">
        <f t="shared" si="76"/>
        <v>Legislative Clerk</v>
      </c>
      <c r="Q97" s="362" cm="1">
        <f t="array" aca="1" ref="Q97" ca="1">ROUND(IF($M97="Y",VLOOKUP($N97,INDIRECT($N$2),Q$5,0)*INDIRECT($M$3),VLOOKUP($N97,INDIRECT($N$2),Q$5,0)),IF(LEFT($E97,1)="N",3,0))</f>
        <v>86370</v>
      </c>
      <c r="R97" s="362" cm="1">
        <f t="array" aca="1" ref="R97" ca="1">ROUND(IF($M97="Y",VLOOKUP($N97,INDIRECT($N$2),R$5,0)*INDIRECT($M$3),VLOOKUP($N97,INDIRECT($N$2),R$5,0)),IF(LEFT($E97,1)="N",3,0))</f>
        <v>90686</v>
      </c>
      <c r="S97" s="362" cm="1">
        <f t="array" aca="1" ref="S97" ca="1">ROUND(IF($M97="Y",VLOOKUP($N97,INDIRECT($N$2),S$5,0)*INDIRECT($M$3),VLOOKUP($N97,INDIRECT($N$2),S$5,0)),IF(LEFT($E97,1)="N",3,0))</f>
        <v>95224</v>
      </c>
      <c r="T97" s="362" cm="1">
        <f t="array" aca="1" ref="T97" ca="1">ROUND(IF($M97="Y",VLOOKUP($N97,INDIRECT($N$2),T$5,0)*INDIRECT($M$3),VLOOKUP($N97,INDIRECT($N$2),T$5,0)),IF(LEFT($E97,1)="N",3,0))</f>
        <v>99984</v>
      </c>
      <c r="U97" s="362" cm="1">
        <f t="array" aca="1" ref="U97" ca="1">ROUND(IF($M97="Y",VLOOKUP($N97,INDIRECT($N$2),U$5,0)*INDIRECT($M$3),VLOOKUP($N97,INDIRECT($N$2),U$5,0)),IF(LEFT($E97,1)="N",3,0))</f>
        <v>104982</v>
      </c>
      <c r="V97" s="419"/>
      <c r="W97" s="363" t="str">
        <f t="shared" si="85"/>
        <v>Y</v>
      </c>
      <c r="X97" s="313" t="str">
        <f t="shared" si="82"/>
        <v>52947C</v>
      </c>
      <c r="Y97" s="364">
        <f t="shared" si="84"/>
        <v>164</v>
      </c>
      <c r="Z97" s="313" t="str">
        <f t="shared" si="83"/>
        <v>Legislative Clerk</v>
      </c>
      <c r="AA97" s="365">
        <f t="shared" ca="1" si="77"/>
        <v>41.524999999999999</v>
      </c>
      <c r="AB97" s="365">
        <f t="shared" ca="1" si="78"/>
        <v>43.599999999999994</v>
      </c>
      <c r="AC97" s="365">
        <f t="shared" ca="1" si="79"/>
        <v>45.780999999999999</v>
      </c>
      <c r="AD97" s="365">
        <f t="shared" ca="1" si="80"/>
        <v>48.07</v>
      </c>
      <c r="AE97" s="365">
        <f t="shared" ca="1" si="81"/>
        <v>50.472999999999999</v>
      </c>
    </row>
    <row r="98" spans="1:31">
      <c r="A98" s="368" t="s">
        <v>31</v>
      </c>
      <c r="B98" s="408" t="s">
        <v>32</v>
      </c>
      <c r="C98" s="368">
        <v>8</v>
      </c>
      <c r="D98" s="358" t="s">
        <v>24</v>
      </c>
      <c r="E98" s="368" t="s">
        <v>21</v>
      </c>
      <c r="F98" s="368">
        <v>383</v>
      </c>
      <c r="G98" s="360">
        <f t="shared" ca="1" si="70"/>
        <v>83692</v>
      </c>
      <c r="H98" s="360">
        <f t="shared" ca="1" si="71"/>
        <v>87877</v>
      </c>
      <c r="I98" s="360">
        <f t="shared" ca="1" si="72"/>
        <v>92269</v>
      </c>
      <c r="J98" s="360">
        <f t="shared" ca="1" si="73"/>
        <v>96885</v>
      </c>
      <c r="K98" s="360">
        <f t="shared" ca="1" si="74"/>
        <v>101726</v>
      </c>
      <c r="L98" s="437"/>
      <c r="M98" s="293" t="s">
        <v>588</v>
      </c>
      <c r="N98" s="289" t="str">
        <f t="shared" si="75"/>
        <v>06150C</v>
      </c>
      <c r="O98" s="361" t="str">
        <f t="shared" si="86"/>
        <v>097</v>
      </c>
      <c r="P98" s="290" t="str">
        <f t="shared" si="76"/>
        <v>Liability Investigator</v>
      </c>
      <c r="Q98" s="362" cm="1">
        <f t="array" aca="1" ref="Q98" ca="1">ROUND(IF($M98="Y",VLOOKUP($N98,INDIRECT($N$2),Q$5,0)*INDIRECT($M$3),VLOOKUP($N98,INDIRECT($N$2),Q$5,0)),IF(LEFT($E98,1)="N",3,0))</f>
        <v>83692</v>
      </c>
      <c r="R98" s="362" cm="1">
        <f t="array" aca="1" ref="R98" ca="1">ROUND(IF($M98="Y",VLOOKUP($N98,INDIRECT($N$2),R$5,0)*INDIRECT($M$3),VLOOKUP($N98,INDIRECT($N$2),R$5,0)),IF(LEFT($E98,1)="N",3,0))</f>
        <v>87877</v>
      </c>
      <c r="S98" s="362" cm="1">
        <f t="array" aca="1" ref="S98" ca="1">ROUND(IF($M98="Y",VLOOKUP($N98,INDIRECT($N$2),S$5,0)*INDIRECT($M$3),VLOOKUP($N98,INDIRECT($N$2),S$5,0)),IF(LEFT($E98,1)="N",3,0))</f>
        <v>92269</v>
      </c>
      <c r="T98" s="362" cm="1">
        <f t="array" aca="1" ref="T98" ca="1">ROUND(IF($M98="Y",VLOOKUP($N98,INDIRECT($N$2),T$5,0)*INDIRECT($M$3),VLOOKUP($N98,INDIRECT($N$2),T$5,0)),IF(LEFT($E98,1)="N",3,0))</f>
        <v>96885</v>
      </c>
      <c r="U98" s="362" cm="1">
        <f t="array" aca="1" ref="U98" ca="1">ROUND(IF($M98="Y",VLOOKUP($N98,INDIRECT($N$2),U$5,0)*INDIRECT($M$3),VLOOKUP($N98,INDIRECT($N$2),U$5,0)),IF(LEFT($E98,1)="N",3,0))</f>
        <v>101726</v>
      </c>
      <c r="V98" s="419"/>
      <c r="W98" s="363" t="str">
        <f t="shared" si="85"/>
        <v>Y</v>
      </c>
      <c r="X98" s="313" t="str">
        <f t="shared" si="82"/>
        <v>06150C</v>
      </c>
      <c r="Y98" s="364" t="str">
        <f t="shared" si="84"/>
        <v>097</v>
      </c>
      <c r="Z98" s="313" t="str">
        <f t="shared" si="83"/>
        <v>Liability Investigator</v>
      </c>
      <c r="AA98" s="365">
        <f t="shared" ca="1" si="77"/>
        <v>40.236999999999995</v>
      </c>
      <c r="AB98" s="365">
        <f t="shared" ca="1" si="78"/>
        <v>42.248999999999995</v>
      </c>
      <c r="AC98" s="365">
        <f t="shared" ca="1" si="79"/>
        <v>44.360999999999997</v>
      </c>
      <c r="AD98" s="365">
        <f t="shared" ca="1" si="80"/>
        <v>46.58</v>
      </c>
      <c r="AE98" s="365">
        <f t="shared" ca="1" si="81"/>
        <v>48.906999999999996</v>
      </c>
    </row>
    <row r="99" spans="1:31">
      <c r="A99" s="368" t="s">
        <v>33</v>
      </c>
      <c r="B99" s="408" t="s">
        <v>34</v>
      </c>
      <c r="C99" s="368">
        <v>10</v>
      </c>
      <c r="D99" s="358">
        <v>118</v>
      </c>
      <c r="E99" s="368" t="s">
        <v>21</v>
      </c>
      <c r="F99" s="368">
        <v>458</v>
      </c>
      <c r="G99" s="360">
        <f t="shared" ca="1" si="70"/>
        <v>97984</v>
      </c>
      <c r="H99" s="360">
        <f t="shared" ca="1" si="71"/>
        <v>102884</v>
      </c>
      <c r="I99" s="360">
        <f t="shared" ca="1" si="72"/>
        <v>108026</v>
      </c>
      <c r="J99" s="360">
        <f t="shared" ca="1" si="73"/>
        <v>113430</v>
      </c>
      <c r="K99" s="360">
        <f t="shared" ca="1" si="74"/>
        <v>119098</v>
      </c>
      <c r="L99" s="437"/>
      <c r="M99" s="293" t="s">
        <v>588</v>
      </c>
      <c r="N99" s="289" t="str">
        <f t="shared" si="75"/>
        <v>06738C</v>
      </c>
      <c r="O99" s="361">
        <f t="shared" si="86"/>
        <v>118</v>
      </c>
      <c r="P99" s="290" t="str">
        <f t="shared" si="76"/>
        <v>Manager Hazardous Material Inspections</v>
      </c>
      <c r="Q99" s="362" cm="1">
        <f t="array" aca="1" ref="Q99" ca="1">ROUND(IF($M99="Y",VLOOKUP($N99,INDIRECT($N$2),Q$5,0)*INDIRECT($M$3),VLOOKUP($N99,INDIRECT($N$2),Q$5,0)),IF(LEFT($E99,1)="N",3,0))</f>
        <v>97984</v>
      </c>
      <c r="R99" s="362" cm="1">
        <f t="array" aca="1" ref="R99" ca="1">ROUND(IF($M99="Y",VLOOKUP($N99,INDIRECT($N$2),R$5,0)*INDIRECT($M$3),VLOOKUP($N99,INDIRECT($N$2),R$5,0)),IF(LEFT($E99,1)="N",3,0))</f>
        <v>102884</v>
      </c>
      <c r="S99" s="362" cm="1">
        <f t="array" aca="1" ref="S99" ca="1">ROUND(IF($M99="Y",VLOOKUP($N99,INDIRECT($N$2),S$5,0)*INDIRECT($M$3),VLOOKUP($N99,INDIRECT($N$2),S$5,0)),IF(LEFT($E99,1)="N",3,0))</f>
        <v>108026</v>
      </c>
      <c r="T99" s="362" cm="1">
        <f t="array" aca="1" ref="T99" ca="1">ROUND(IF($M99="Y",VLOOKUP($N99,INDIRECT($N$2),T$5,0)*INDIRECT($M$3),VLOOKUP($N99,INDIRECT($N$2),T$5,0)),IF(LEFT($E99,1)="N",3,0))</f>
        <v>113430</v>
      </c>
      <c r="U99" s="362" cm="1">
        <f t="array" aca="1" ref="U99" ca="1">ROUND(IF($M99="Y",VLOOKUP($N99,INDIRECT($N$2),U$5,0)*INDIRECT($M$3),VLOOKUP($N99,INDIRECT($N$2),U$5,0)),IF(LEFT($E99,1)="N",3,0))</f>
        <v>119098</v>
      </c>
      <c r="V99" s="419"/>
      <c r="W99" s="363" t="str">
        <f t="shared" si="85"/>
        <v>Y</v>
      </c>
      <c r="X99" s="313" t="str">
        <f t="shared" si="82"/>
        <v>06738C</v>
      </c>
      <c r="Y99" s="364">
        <f t="shared" si="84"/>
        <v>118</v>
      </c>
      <c r="Z99" s="313" t="str">
        <f t="shared" si="83"/>
        <v>Manager Hazardous Material Inspections</v>
      </c>
      <c r="AA99" s="365">
        <f t="shared" ca="1" si="77"/>
        <v>47.107999999999997</v>
      </c>
      <c r="AB99" s="365">
        <f t="shared" ca="1" si="78"/>
        <v>49.463999999999999</v>
      </c>
      <c r="AC99" s="365">
        <f t="shared" ca="1" si="79"/>
        <v>51.936</v>
      </c>
      <c r="AD99" s="365">
        <f t="shared" ca="1" si="80"/>
        <v>54.533999999999999</v>
      </c>
      <c r="AE99" s="365">
        <f t="shared" ca="1" si="81"/>
        <v>57.259</v>
      </c>
    </row>
    <row r="100" spans="1:31">
      <c r="A100" s="357" t="s">
        <v>228</v>
      </c>
      <c r="B100" s="407" t="s">
        <v>229</v>
      </c>
      <c r="C100" s="357">
        <v>6</v>
      </c>
      <c r="D100" s="358">
        <v>143</v>
      </c>
      <c r="E100" s="357" t="s">
        <v>43</v>
      </c>
      <c r="F100" s="357">
        <v>310</v>
      </c>
      <c r="G100" s="360">
        <f t="shared" ca="1" si="70"/>
        <v>33.459000000000003</v>
      </c>
      <c r="H100" s="360">
        <f t="shared" ca="1" si="71"/>
        <v>35.133000000000003</v>
      </c>
      <c r="I100" s="360">
        <f t="shared" ca="1" si="72"/>
        <v>36.89</v>
      </c>
      <c r="J100" s="360">
        <f t="shared" ca="1" si="73"/>
        <v>38.734999999999999</v>
      </c>
      <c r="K100" s="360">
        <f t="shared" ca="1" si="74"/>
        <v>40.670999999999999</v>
      </c>
      <c r="L100" s="437"/>
      <c r="M100" s="293" t="s">
        <v>588</v>
      </c>
      <c r="N100" s="289" t="str">
        <f t="shared" si="75"/>
        <v>07050C</v>
      </c>
      <c r="O100" s="361">
        <f t="shared" si="86"/>
        <v>143</v>
      </c>
      <c r="P100" s="290" t="str">
        <f t="shared" si="76"/>
        <v>Mayors Office Associate</v>
      </c>
      <c r="Q100" s="362" cm="1">
        <f t="array" aca="1" ref="Q100" ca="1">ROUND(IF($M100="Y",VLOOKUP($N100,INDIRECT($N$2),Q$5,0)*INDIRECT($M$3),VLOOKUP($N100,INDIRECT($N$2),Q$5,0)),IF(LEFT($E100,1)="N",3,0))</f>
        <v>33.459000000000003</v>
      </c>
      <c r="R100" s="362" cm="1">
        <f t="array" aca="1" ref="R100" ca="1">ROUND(IF($M100="Y",VLOOKUP($N100,INDIRECT($N$2),R$5,0)*INDIRECT($M$3),VLOOKUP($N100,INDIRECT($N$2),R$5,0)),IF(LEFT($E100,1)="N",3,0))</f>
        <v>35.133000000000003</v>
      </c>
      <c r="S100" s="362" cm="1">
        <f t="array" aca="1" ref="S100" ca="1">ROUND(IF($M100="Y",VLOOKUP($N100,INDIRECT($N$2),S$5,0)*INDIRECT($M$3),VLOOKUP($N100,INDIRECT($N$2),S$5,0)),IF(LEFT($E100,1)="N",3,0))</f>
        <v>36.89</v>
      </c>
      <c r="T100" s="362" cm="1">
        <f t="array" aca="1" ref="T100" ca="1">ROUND(IF($M100="Y",VLOOKUP($N100,INDIRECT($N$2),T$5,0)*INDIRECT($M$3),VLOOKUP($N100,INDIRECT($N$2),T$5,0)),IF(LEFT($E100,1)="N",3,0))</f>
        <v>38.734999999999999</v>
      </c>
      <c r="U100" s="362" cm="1">
        <f t="array" aca="1" ref="U100" ca="1">ROUND(IF($M100="Y",VLOOKUP($N100,INDIRECT($N$2),U$5,0)*INDIRECT($M$3),VLOOKUP($N100,INDIRECT($N$2),U$5,0)),IF(LEFT($E100,1)="N",3,0))</f>
        <v>40.670999999999999</v>
      </c>
      <c r="V100" s="419"/>
      <c r="W100" s="363" t="str">
        <f t="shared" si="85"/>
        <v>Y</v>
      </c>
      <c r="X100" s="313" t="str">
        <f t="shared" si="82"/>
        <v>07050C</v>
      </c>
      <c r="Y100" s="364">
        <f t="shared" si="84"/>
        <v>143</v>
      </c>
      <c r="Z100" s="313" t="str">
        <f t="shared" si="83"/>
        <v>Mayors Office Associate</v>
      </c>
      <c r="AA100" s="365">
        <f t="shared" ca="1" si="77"/>
        <v>33.459000000000003</v>
      </c>
      <c r="AB100" s="365">
        <f t="shared" ca="1" si="78"/>
        <v>35.133000000000003</v>
      </c>
      <c r="AC100" s="365">
        <f t="shared" ca="1" si="79"/>
        <v>36.89</v>
      </c>
      <c r="AD100" s="365">
        <f t="shared" ca="1" si="80"/>
        <v>38.734999999999999</v>
      </c>
      <c r="AE100" s="365">
        <f t="shared" ca="1" si="81"/>
        <v>40.670999999999999</v>
      </c>
    </row>
    <row r="101" spans="1:31">
      <c r="A101" s="357" t="s">
        <v>230</v>
      </c>
      <c r="B101" s="407" t="s">
        <v>231</v>
      </c>
      <c r="C101" s="357">
        <v>6</v>
      </c>
      <c r="D101" s="358" t="s">
        <v>543</v>
      </c>
      <c r="E101" s="357" t="s">
        <v>43</v>
      </c>
      <c r="F101" s="357">
        <v>298</v>
      </c>
      <c r="G101" s="360">
        <f t="shared" ca="1" si="70"/>
        <v>32.185000000000002</v>
      </c>
      <c r="H101" s="360">
        <f t="shared" ca="1" si="71"/>
        <v>33.792000000000002</v>
      </c>
      <c r="I101" s="360">
        <f t="shared" ca="1" si="72"/>
        <v>35.481999999999999</v>
      </c>
      <c r="J101" s="360">
        <f t="shared" ca="1" si="73"/>
        <v>37.256999999999998</v>
      </c>
      <c r="K101" s="360">
        <f t="shared" ca="1" si="74"/>
        <v>39.119</v>
      </c>
      <c r="L101" s="437"/>
      <c r="M101" s="293" t="s">
        <v>588</v>
      </c>
      <c r="N101" s="289" t="str">
        <f t="shared" si="75"/>
        <v>07089C</v>
      </c>
      <c r="O101" s="361" t="str">
        <f t="shared" si="86"/>
        <v>161</v>
      </c>
      <c r="P101" s="290" t="str">
        <f t="shared" si="76"/>
        <v xml:space="preserve">Medical Assistant </v>
      </c>
      <c r="Q101" s="362" cm="1">
        <f t="array" aca="1" ref="Q101" ca="1">ROUND(IF($M101="Y",VLOOKUP($N101,INDIRECT($N$2),Q$5,0)*INDIRECT($M$3),VLOOKUP($N101,INDIRECT($N$2),Q$5,0)),IF(LEFT($E101,1)="N",3,0))</f>
        <v>32.185000000000002</v>
      </c>
      <c r="R101" s="362" cm="1">
        <f t="array" aca="1" ref="R101" ca="1">ROUND(IF($M101="Y",VLOOKUP($N101,INDIRECT($N$2),R$5,0)*INDIRECT($M$3),VLOOKUP($N101,INDIRECT($N$2),R$5,0)),IF(LEFT($E101,1)="N",3,0))</f>
        <v>33.792000000000002</v>
      </c>
      <c r="S101" s="362" cm="1">
        <f t="array" aca="1" ref="S101" ca="1">ROUND(IF($M101="Y",VLOOKUP($N101,INDIRECT($N$2),S$5,0)*INDIRECT($M$3),VLOOKUP($N101,INDIRECT($N$2),S$5,0)),IF(LEFT($E101,1)="N",3,0))</f>
        <v>35.481999999999999</v>
      </c>
      <c r="T101" s="362" cm="1">
        <f t="array" aca="1" ref="T101" ca="1">ROUND(IF($M101="Y",VLOOKUP($N101,INDIRECT($N$2),T$5,0)*INDIRECT($M$3),VLOOKUP($N101,INDIRECT($N$2),T$5,0)),IF(LEFT($E101,1)="N",3,0))</f>
        <v>37.256999999999998</v>
      </c>
      <c r="U101" s="362" cm="1">
        <f t="array" aca="1" ref="U101" ca="1">ROUND(IF($M101="Y",VLOOKUP($N101,INDIRECT($N$2),U$5,0)*INDIRECT($M$3),VLOOKUP($N101,INDIRECT($N$2),U$5,0)),IF(LEFT($E101,1)="N",3,0))</f>
        <v>39.119</v>
      </c>
      <c r="V101" s="419"/>
      <c r="W101" s="363" t="str">
        <f t="shared" si="85"/>
        <v>Y</v>
      </c>
      <c r="X101" s="313" t="str">
        <f t="shared" si="82"/>
        <v>07089C</v>
      </c>
      <c r="Y101" s="364" t="str">
        <f t="shared" si="84"/>
        <v>161</v>
      </c>
      <c r="Z101" s="313" t="str">
        <f t="shared" si="83"/>
        <v xml:space="preserve">Medical Assistant </v>
      </c>
      <c r="AA101" s="365">
        <f t="shared" ca="1" si="77"/>
        <v>32.185000000000002</v>
      </c>
      <c r="AB101" s="365">
        <f t="shared" ca="1" si="78"/>
        <v>33.792000000000002</v>
      </c>
      <c r="AC101" s="365">
        <f t="shared" ca="1" si="79"/>
        <v>35.481999999999999</v>
      </c>
      <c r="AD101" s="365">
        <f t="shared" ca="1" si="80"/>
        <v>37.256999999999998</v>
      </c>
      <c r="AE101" s="365">
        <f t="shared" ca="1" si="81"/>
        <v>39.119</v>
      </c>
    </row>
    <row r="102" spans="1:31">
      <c r="A102" s="357" t="s">
        <v>232</v>
      </c>
      <c r="B102" s="407" t="s">
        <v>233</v>
      </c>
      <c r="C102" s="357">
        <v>4</v>
      </c>
      <c r="D102" s="358">
        <v>211</v>
      </c>
      <c r="E102" s="357" t="s">
        <v>43</v>
      </c>
      <c r="F102" s="357">
        <v>210</v>
      </c>
      <c r="G102" s="360">
        <f t="shared" ca="1" si="70"/>
        <v>25.19</v>
      </c>
      <c r="H102" s="360">
        <f t="shared" ca="1" si="71"/>
        <v>26.449000000000002</v>
      </c>
      <c r="I102" s="360">
        <f t="shared" ca="1" si="72"/>
        <v>27.771000000000001</v>
      </c>
      <c r="J102" s="360">
        <f t="shared" ca="1" si="73"/>
        <v>29.158999999999999</v>
      </c>
      <c r="K102" s="360">
        <f t="shared" ca="1" si="74"/>
        <v>30.617000000000001</v>
      </c>
      <c r="L102" s="437"/>
      <c r="M102" s="293" t="s">
        <v>588</v>
      </c>
      <c r="N102" s="289" t="str">
        <f t="shared" si="75"/>
        <v>07281C</v>
      </c>
      <c r="O102" s="361">
        <f t="shared" si="86"/>
        <v>211</v>
      </c>
      <c r="P102" s="290" t="str">
        <f t="shared" si="76"/>
        <v xml:space="preserve">Office Support Specialist I </v>
      </c>
      <c r="Q102" s="362" cm="1">
        <f t="array" aca="1" ref="Q102" ca="1">ROUND(IF($M102="Y",VLOOKUP($N102,INDIRECT($N$2),Q$5,0)*INDIRECT($M$3),VLOOKUP($N102,INDIRECT($N$2),Q$5,0)),IF(LEFT($E102,1)="N",3,0))</f>
        <v>25.19</v>
      </c>
      <c r="R102" s="362" cm="1">
        <f t="array" aca="1" ref="R102" ca="1">ROUND(IF($M102="Y",VLOOKUP($N102,INDIRECT($N$2),R$5,0)*INDIRECT($M$3),VLOOKUP($N102,INDIRECT($N$2),R$5,0)),IF(LEFT($E102,1)="N",3,0))</f>
        <v>26.449000000000002</v>
      </c>
      <c r="S102" s="362" cm="1">
        <f t="array" aca="1" ref="S102" ca="1">ROUND(IF($M102="Y",VLOOKUP($N102,INDIRECT($N$2),S$5,0)*INDIRECT($M$3),VLOOKUP($N102,INDIRECT($N$2),S$5,0)),IF(LEFT($E102,1)="N",3,0))</f>
        <v>27.771000000000001</v>
      </c>
      <c r="T102" s="362" cm="1">
        <f t="array" aca="1" ref="T102" ca="1">ROUND(IF($M102="Y",VLOOKUP($N102,INDIRECT($N$2),T$5,0)*INDIRECT($M$3),VLOOKUP($N102,INDIRECT($N$2),T$5,0)),IF(LEFT($E102,1)="N",3,0))</f>
        <v>29.158999999999999</v>
      </c>
      <c r="U102" s="362" cm="1">
        <f t="array" aca="1" ref="U102" ca="1">ROUND(IF($M102="Y",VLOOKUP($N102,INDIRECT($N$2),U$5,0)*INDIRECT($M$3),VLOOKUP($N102,INDIRECT($N$2),U$5,0)),IF(LEFT($E102,1)="N",3,0))</f>
        <v>30.617000000000001</v>
      </c>
      <c r="V102" s="419"/>
      <c r="W102" s="363" t="str">
        <f t="shared" si="85"/>
        <v>Y</v>
      </c>
      <c r="X102" s="313" t="str">
        <f t="shared" si="82"/>
        <v>07281C</v>
      </c>
      <c r="Y102" s="364">
        <f t="shared" si="84"/>
        <v>211</v>
      </c>
      <c r="Z102" s="313" t="str">
        <f t="shared" si="83"/>
        <v xml:space="preserve">Office Support Specialist I </v>
      </c>
      <c r="AA102" s="365">
        <f t="shared" ca="1" si="77"/>
        <v>25.19</v>
      </c>
      <c r="AB102" s="365">
        <f t="shared" ca="1" si="78"/>
        <v>26.449000000000002</v>
      </c>
      <c r="AC102" s="365">
        <f t="shared" ca="1" si="79"/>
        <v>27.771000000000001</v>
      </c>
      <c r="AD102" s="365">
        <f t="shared" ca="1" si="80"/>
        <v>29.158999999999999</v>
      </c>
      <c r="AE102" s="365">
        <f t="shared" ca="1" si="81"/>
        <v>30.617000000000001</v>
      </c>
    </row>
    <row r="103" spans="1:31">
      <c r="A103" s="357" t="s">
        <v>234</v>
      </c>
      <c r="B103" s="407" t="s">
        <v>235</v>
      </c>
      <c r="C103" s="357">
        <v>5</v>
      </c>
      <c r="D103" s="358" t="s">
        <v>163</v>
      </c>
      <c r="E103" s="357" t="s">
        <v>43</v>
      </c>
      <c r="F103" s="357">
        <v>253</v>
      </c>
      <c r="G103" s="360">
        <f t="shared" ref="G103:G136" ca="1" si="87">Q103</f>
        <v>28.361999999999998</v>
      </c>
      <c r="H103" s="360">
        <f t="shared" ref="H103:H136" ca="1" si="88">R103</f>
        <v>29.779</v>
      </c>
      <c r="I103" s="360">
        <f t="shared" ref="I103:I136" ca="1" si="89">S103</f>
        <v>31.27</v>
      </c>
      <c r="J103" s="360">
        <f t="shared" ref="J103:J136" ca="1" si="90">T103</f>
        <v>32.834000000000003</v>
      </c>
      <c r="K103" s="360">
        <f t="shared" ref="K103:K136" ca="1" si="91">U103</f>
        <v>34.475000000000001</v>
      </c>
      <c r="L103" s="437"/>
      <c r="M103" s="293" t="s">
        <v>588</v>
      </c>
      <c r="N103" s="289" t="str">
        <f t="shared" ref="N103:N136" si="92">A103</f>
        <v>07284C</v>
      </c>
      <c r="O103" s="361" t="str">
        <f t="shared" si="86"/>
        <v>051</v>
      </c>
      <c r="P103" s="290" t="str">
        <f t="shared" ref="P103:P136" si="93">B103</f>
        <v xml:space="preserve">Office Support Specialist II </v>
      </c>
      <c r="Q103" s="362" cm="1">
        <f t="array" aca="1" ref="Q103" ca="1">ROUND(IF($M103="Y",VLOOKUP($N103,INDIRECT($N$2),Q$5,0)*INDIRECT($M$3),VLOOKUP($N103,INDIRECT($N$2),Q$5,0)),IF(LEFT($E103,1)="N",3,0))</f>
        <v>28.361999999999998</v>
      </c>
      <c r="R103" s="362" cm="1">
        <f t="array" aca="1" ref="R103" ca="1">ROUND(IF($M103="Y",VLOOKUP($N103,INDIRECT($N$2),R$5,0)*INDIRECT($M$3),VLOOKUP($N103,INDIRECT($N$2),R$5,0)),IF(LEFT($E103,1)="N",3,0))</f>
        <v>29.779</v>
      </c>
      <c r="S103" s="362" cm="1">
        <f t="array" aca="1" ref="S103" ca="1">ROUND(IF($M103="Y",VLOOKUP($N103,INDIRECT($N$2),S$5,0)*INDIRECT($M$3),VLOOKUP($N103,INDIRECT($N$2),S$5,0)),IF(LEFT($E103,1)="N",3,0))</f>
        <v>31.27</v>
      </c>
      <c r="T103" s="362" cm="1">
        <f t="array" aca="1" ref="T103" ca="1">ROUND(IF($M103="Y",VLOOKUP($N103,INDIRECT($N$2),T$5,0)*INDIRECT($M$3),VLOOKUP($N103,INDIRECT($N$2),T$5,0)),IF(LEFT($E103,1)="N",3,0))</f>
        <v>32.834000000000003</v>
      </c>
      <c r="U103" s="362" cm="1">
        <f t="array" aca="1" ref="U103" ca="1">ROUND(IF($M103="Y",VLOOKUP($N103,INDIRECT($N$2),U$5,0)*INDIRECT($M$3),VLOOKUP($N103,INDIRECT($N$2),U$5,0)),IF(LEFT($E103,1)="N",3,0))</f>
        <v>34.475000000000001</v>
      </c>
      <c r="V103" s="419"/>
      <c r="W103" s="363" t="str">
        <f t="shared" si="85"/>
        <v>Y</v>
      </c>
      <c r="X103" s="313" t="str">
        <f t="shared" si="82"/>
        <v>07284C</v>
      </c>
      <c r="Y103" s="364" t="str">
        <f t="shared" si="84"/>
        <v>051</v>
      </c>
      <c r="Z103" s="313" t="str">
        <f t="shared" si="83"/>
        <v xml:space="preserve">Office Support Specialist II </v>
      </c>
      <c r="AA103" s="365">
        <f t="shared" ref="AA103:AA136" ca="1" si="94">IF(LEFT($E103,1)="N",Q103,ROUNDUP(Q103/2080,3))</f>
        <v>28.361999999999998</v>
      </c>
      <c r="AB103" s="365">
        <f t="shared" ref="AB103:AB136" ca="1" si="95">IF(LEFT($E103,1)="N",R103,ROUNDUP(R103/2080,3))</f>
        <v>29.779</v>
      </c>
      <c r="AC103" s="365">
        <f t="shared" ref="AC103:AC136" ca="1" si="96">IF(LEFT($E103,1)="N",S103,ROUNDUP(S103/2080,3))</f>
        <v>31.27</v>
      </c>
      <c r="AD103" s="365">
        <f t="shared" ref="AD103:AD136" ca="1" si="97">IF(LEFT($E103,1)="N",T103,ROUNDUP(T103/2080,3))</f>
        <v>32.834000000000003</v>
      </c>
      <c r="AE103" s="365">
        <f t="shared" ref="AE103:AE136" ca="1" si="98">IF(LEFT($E103,1)="N",U103,ROUNDUP(U103/2080,3))</f>
        <v>34.475000000000001</v>
      </c>
    </row>
    <row r="104" spans="1:31">
      <c r="A104" s="357" t="s">
        <v>236</v>
      </c>
      <c r="B104" s="407" t="s">
        <v>237</v>
      </c>
      <c r="C104" s="357">
        <v>6</v>
      </c>
      <c r="D104" s="358" t="s">
        <v>105</v>
      </c>
      <c r="E104" s="357" t="s">
        <v>43</v>
      </c>
      <c r="F104" s="357">
        <v>280</v>
      </c>
      <c r="G104" s="360">
        <f t="shared" ca="1" si="87"/>
        <v>30.927</v>
      </c>
      <c r="H104" s="360">
        <f t="shared" ca="1" si="88"/>
        <v>32.475999999999999</v>
      </c>
      <c r="I104" s="360">
        <f t="shared" ca="1" si="89"/>
        <v>34.095999999999997</v>
      </c>
      <c r="J104" s="360">
        <f t="shared" ca="1" si="90"/>
        <v>35.805</v>
      </c>
      <c r="K104" s="360">
        <f t="shared" ca="1" si="91"/>
        <v>37.594000000000001</v>
      </c>
      <c r="L104" s="437"/>
      <c r="M104" s="293" t="s">
        <v>588</v>
      </c>
      <c r="N104" s="289" t="str">
        <f t="shared" si="92"/>
        <v>07285C</v>
      </c>
      <c r="O104" s="361" t="str">
        <f t="shared" si="86"/>
        <v>076</v>
      </c>
      <c r="P104" s="290" t="str">
        <f t="shared" si="93"/>
        <v xml:space="preserve">Office Support Specialist III </v>
      </c>
      <c r="Q104" s="362" cm="1">
        <f t="array" aca="1" ref="Q104" ca="1">ROUND(IF($M104="Y",VLOOKUP($N104,INDIRECT($N$2),Q$5,0)*INDIRECT($M$3),VLOOKUP($N104,INDIRECT($N$2),Q$5,0)),IF(LEFT($E104,1)="N",3,0))</f>
        <v>30.927</v>
      </c>
      <c r="R104" s="362" cm="1">
        <f t="array" aca="1" ref="R104" ca="1">ROUND(IF($M104="Y",VLOOKUP($N104,INDIRECT($N$2),R$5,0)*INDIRECT($M$3),VLOOKUP($N104,INDIRECT($N$2),R$5,0)),IF(LEFT($E104,1)="N",3,0))</f>
        <v>32.475999999999999</v>
      </c>
      <c r="S104" s="362" cm="1">
        <f t="array" aca="1" ref="S104" ca="1">ROUND(IF($M104="Y",VLOOKUP($N104,INDIRECT($N$2),S$5,0)*INDIRECT($M$3),VLOOKUP($N104,INDIRECT($N$2),S$5,0)),IF(LEFT($E104,1)="N",3,0))</f>
        <v>34.095999999999997</v>
      </c>
      <c r="T104" s="362" cm="1">
        <f t="array" aca="1" ref="T104" ca="1">ROUND(IF($M104="Y",VLOOKUP($N104,INDIRECT($N$2),T$5,0)*INDIRECT($M$3),VLOOKUP($N104,INDIRECT($N$2),T$5,0)),IF(LEFT($E104,1)="N",3,0))</f>
        <v>35.805</v>
      </c>
      <c r="U104" s="362" cm="1">
        <f t="array" aca="1" ref="U104" ca="1">ROUND(IF($M104="Y",VLOOKUP($N104,INDIRECT($N$2),U$5,0)*INDIRECT($M$3),VLOOKUP($N104,INDIRECT($N$2),U$5,0)),IF(LEFT($E104,1)="N",3,0))</f>
        <v>37.594000000000001</v>
      </c>
      <c r="V104" s="419"/>
      <c r="W104" s="363" t="str">
        <f t="shared" si="85"/>
        <v>Y</v>
      </c>
      <c r="X104" s="313" t="str">
        <f t="shared" si="82"/>
        <v>07285C</v>
      </c>
      <c r="Y104" s="364" t="str">
        <f t="shared" si="84"/>
        <v>076</v>
      </c>
      <c r="Z104" s="313" t="str">
        <f t="shared" si="83"/>
        <v xml:space="preserve">Office Support Specialist III </v>
      </c>
      <c r="AA104" s="365">
        <f t="shared" ca="1" si="94"/>
        <v>30.927</v>
      </c>
      <c r="AB104" s="365">
        <f t="shared" ca="1" si="95"/>
        <v>32.475999999999999</v>
      </c>
      <c r="AC104" s="365">
        <f t="shared" ca="1" si="96"/>
        <v>34.095999999999997</v>
      </c>
      <c r="AD104" s="365">
        <f t="shared" ca="1" si="97"/>
        <v>35.805</v>
      </c>
      <c r="AE104" s="365">
        <f t="shared" ca="1" si="98"/>
        <v>37.594000000000001</v>
      </c>
    </row>
    <row r="105" spans="1:31">
      <c r="A105" s="357" t="s">
        <v>469</v>
      </c>
      <c r="B105" s="407" t="s">
        <v>673</v>
      </c>
      <c r="C105" s="357">
        <v>6</v>
      </c>
      <c r="D105" s="358" t="s">
        <v>113</v>
      </c>
      <c r="E105" s="357" t="s">
        <v>43</v>
      </c>
      <c r="F105" s="357">
        <v>308</v>
      </c>
      <c r="G105" s="360">
        <f t="shared" ca="1" si="87"/>
        <v>33.459000000000003</v>
      </c>
      <c r="H105" s="360">
        <f t="shared" ca="1" si="88"/>
        <v>35.133000000000003</v>
      </c>
      <c r="I105" s="360">
        <f t="shared" ca="1" si="89"/>
        <v>36.89</v>
      </c>
      <c r="J105" s="360">
        <f t="shared" ca="1" si="90"/>
        <v>38.734999999999999</v>
      </c>
      <c r="K105" s="360">
        <f t="shared" ca="1" si="91"/>
        <v>40.670999999999999</v>
      </c>
      <c r="L105" s="437"/>
      <c r="M105" s="293" t="s">
        <v>588</v>
      </c>
      <c r="N105" s="289" t="str">
        <f t="shared" si="92"/>
        <v>06013C</v>
      </c>
      <c r="O105" s="361" t="str">
        <f t="shared" si="86"/>
        <v>140</v>
      </c>
      <c r="P105" s="290" t="str">
        <f t="shared" si="93"/>
        <v>Outreach &amp; Relocation Coordinator</v>
      </c>
      <c r="Q105" s="362" cm="1">
        <f t="array" aca="1" ref="Q105" ca="1">ROUND(IF($M105="Y",VLOOKUP($N105,INDIRECT($N$2),Q$5,0)*INDIRECT($M$3),VLOOKUP($N105,INDIRECT($N$2),Q$5,0)),IF(LEFT($E105,1)="N",3,0))</f>
        <v>33.459000000000003</v>
      </c>
      <c r="R105" s="362" cm="1">
        <f t="array" aca="1" ref="R105" ca="1">ROUND(IF($M105="Y",VLOOKUP($N105,INDIRECT($N$2),R$5,0)*INDIRECT($M$3),VLOOKUP($N105,INDIRECT($N$2),R$5,0)),IF(LEFT($E105,1)="N",3,0))</f>
        <v>35.133000000000003</v>
      </c>
      <c r="S105" s="362" cm="1">
        <f t="array" aca="1" ref="S105" ca="1">ROUND(IF($M105="Y",VLOOKUP($N105,INDIRECT($N$2),S$5,0)*INDIRECT($M$3),VLOOKUP($N105,INDIRECT($N$2),S$5,0)),IF(LEFT($E105,1)="N",3,0))</f>
        <v>36.89</v>
      </c>
      <c r="T105" s="362" cm="1">
        <f t="array" aca="1" ref="T105" ca="1">ROUND(IF($M105="Y",VLOOKUP($N105,INDIRECT($N$2),T$5,0)*INDIRECT($M$3),VLOOKUP($N105,INDIRECT($N$2),T$5,0)),IF(LEFT($E105,1)="N",3,0))</f>
        <v>38.734999999999999</v>
      </c>
      <c r="U105" s="362" cm="1">
        <f t="array" aca="1" ref="U105" ca="1">ROUND(IF($M105="Y",VLOOKUP($N105,INDIRECT($N$2),U$5,0)*INDIRECT($M$3),VLOOKUP($N105,INDIRECT($N$2),U$5,0)),IF(LEFT($E105,1)="N",3,0))</f>
        <v>40.670999999999999</v>
      </c>
      <c r="V105" s="419"/>
      <c r="W105" s="363" t="str">
        <f t="shared" si="85"/>
        <v>Y</v>
      </c>
      <c r="X105" s="313" t="str">
        <f t="shared" si="82"/>
        <v>06013C</v>
      </c>
      <c r="Y105" s="364" t="str">
        <f t="shared" si="84"/>
        <v>140</v>
      </c>
      <c r="Z105" s="313" t="str">
        <f t="shared" si="83"/>
        <v>Outreach &amp; Relocation Coordinator</v>
      </c>
      <c r="AA105" s="365">
        <f t="shared" ca="1" si="94"/>
        <v>33.459000000000003</v>
      </c>
      <c r="AB105" s="365">
        <f t="shared" ca="1" si="95"/>
        <v>35.133000000000003</v>
      </c>
      <c r="AC105" s="365">
        <f t="shared" ca="1" si="96"/>
        <v>36.89</v>
      </c>
      <c r="AD105" s="365">
        <f t="shared" ca="1" si="97"/>
        <v>38.734999999999999</v>
      </c>
      <c r="AE105" s="365">
        <f t="shared" ca="1" si="98"/>
        <v>40.670999999999999</v>
      </c>
    </row>
    <row r="106" spans="1:31">
      <c r="A106" s="357" t="s">
        <v>242</v>
      </c>
      <c r="B106" s="407" t="s">
        <v>243</v>
      </c>
      <c r="C106" s="357">
        <v>7</v>
      </c>
      <c r="D106" s="358" t="s">
        <v>121</v>
      </c>
      <c r="E106" s="357" t="s">
        <v>43</v>
      </c>
      <c r="F106" s="357">
        <v>323</v>
      </c>
      <c r="G106" s="360">
        <f t="shared" ca="1" si="87"/>
        <v>34.75</v>
      </c>
      <c r="H106" s="360">
        <f t="shared" ca="1" si="88"/>
        <v>36.485999999999997</v>
      </c>
      <c r="I106" s="360">
        <f t="shared" ca="1" si="89"/>
        <v>38.311999999999998</v>
      </c>
      <c r="J106" s="360">
        <f t="shared" ca="1" si="90"/>
        <v>40.228000000000002</v>
      </c>
      <c r="K106" s="360">
        <f t="shared" ca="1" si="91"/>
        <v>42.238999999999997</v>
      </c>
      <c r="L106" s="437"/>
      <c r="M106" s="293" t="s">
        <v>588</v>
      </c>
      <c r="N106" s="289" t="str">
        <f t="shared" si="92"/>
        <v>07644C</v>
      </c>
      <c r="O106" s="361" t="str">
        <f t="shared" si="86"/>
        <v>084</v>
      </c>
      <c r="P106" s="290" t="str">
        <f t="shared" si="93"/>
        <v>Payroll Technician</v>
      </c>
      <c r="Q106" s="362" cm="1">
        <f t="array" aca="1" ref="Q106" ca="1">ROUND(IF($M106="Y",VLOOKUP($N106,INDIRECT($N$2),Q$5,0)*INDIRECT($M$3),VLOOKUP($N106,INDIRECT($N$2),Q$5,0)),IF(LEFT($E106,1)="N",3,0))</f>
        <v>34.75</v>
      </c>
      <c r="R106" s="362" cm="1">
        <f t="array" aca="1" ref="R106" ca="1">ROUND(IF($M106="Y",VLOOKUP($N106,INDIRECT($N$2),R$5,0)*INDIRECT($M$3),VLOOKUP($N106,INDIRECT($N$2),R$5,0)),IF(LEFT($E106,1)="N",3,0))</f>
        <v>36.485999999999997</v>
      </c>
      <c r="S106" s="362" cm="1">
        <f t="array" aca="1" ref="S106" ca="1">ROUND(IF($M106="Y",VLOOKUP($N106,INDIRECT($N$2),S$5,0)*INDIRECT($M$3),VLOOKUP($N106,INDIRECT($N$2),S$5,0)),IF(LEFT($E106,1)="N",3,0))</f>
        <v>38.311999999999998</v>
      </c>
      <c r="T106" s="362" cm="1">
        <f t="array" aca="1" ref="T106" ca="1">ROUND(IF($M106="Y",VLOOKUP($N106,INDIRECT($N$2),T$5,0)*INDIRECT($M$3),VLOOKUP($N106,INDIRECT($N$2),T$5,0)),IF(LEFT($E106,1)="N",3,0))</f>
        <v>40.228000000000002</v>
      </c>
      <c r="U106" s="362" cm="1">
        <f t="array" aca="1" ref="U106" ca="1">ROUND(IF($M106="Y",VLOOKUP($N106,INDIRECT($N$2),U$5,0)*INDIRECT($M$3),VLOOKUP($N106,INDIRECT($N$2),U$5,0)),IF(LEFT($E106,1)="N",3,0))</f>
        <v>42.238999999999997</v>
      </c>
      <c r="V106" s="419"/>
      <c r="W106" s="363" t="str">
        <f t="shared" si="85"/>
        <v>Y</v>
      </c>
      <c r="X106" s="313" t="str">
        <f t="shared" si="82"/>
        <v>07644C</v>
      </c>
      <c r="Y106" s="364" t="str">
        <f t="shared" si="84"/>
        <v>084</v>
      </c>
      <c r="Z106" s="313" t="str">
        <f t="shared" si="83"/>
        <v>Payroll Technician</v>
      </c>
      <c r="AA106" s="365">
        <f t="shared" ca="1" si="94"/>
        <v>34.75</v>
      </c>
      <c r="AB106" s="365">
        <f t="shared" ca="1" si="95"/>
        <v>36.485999999999997</v>
      </c>
      <c r="AC106" s="365">
        <f t="shared" ca="1" si="96"/>
        <v>38.311999999999998</v>
      </c>
      <c r="AD106" s="365">
        <f t="shared" ca="1" si="97"/>
        <v>40.228000000000002</v>
      </c>
      <c r="AE106" s="365">
        <f t="shared" ca="1" si="98"/>
        <v>42.238999999999997</v>
      </c>
    </row>
    <row r="107" spans="1:31">
      <c r="A107" s="357" t="s">
        <v>244</v>
      </c>
      <c r="B107" s="407" t="s">
        <v>246</v>
      </c>
      <c r="C107" s="357">
        <v>9</v>
      </c>
      <c r="D107" s="358" t="s">
        <v>245</v>
      </c>
      <c r="E107" s="357" t="s">
        <v>43</v>
      </c>
      <c r="F107" s="357">
        <v>413</v>
      </c>
      <c r="G107" s="360">
        <f t="shared" ca="1" si="87"/>
        <v>42.399000000000001</v>
      </c>
      <c r="H107" s="360">
        <f t="shared" ca="1" si="88"/>
        <v>44.518999999999998</v>
      </c>
      <c r="I107" s="360">
        <f t="shared" ca="1" si="89"/>
        <v>46.747</v>
      </c>
      <c r="J107" s="360">
        <f t="shared" ca="1" si="90"/>
        <v>49.085000000000001</v>
      </c>
      <c r="K107" s="360">
        <f t="shared" ca="1" si="91"/>
        <v>51.536000000000001</v>
      </c>
      <c r="L107" s="437"/>
      <c r="M107" s="293" t="s">
        <v>588</v>
      </c>
      <c r="N107" s="289" t="str">
        <f t="shared" si="92"/>
        <v>07825C</v>
      </c>
      <c r="O107" s="361" t="str">
        <f t="shared" si="86"/>
        <v>103</v>
      </c>
      <c r="P107" s="290" t="str">
        <f t="shared" si="93"/>
        <v xml:space="preserve">Plan Examiner I  </v>
      </c>
      <c r="Q107" s="362" cm="1">
        <f t="array" aca="1" ref="Q107" ca="1">ROUND(IF($M107="Y",VLOOKUP($N107,INDIRECT($N$2),Q$5,0)*INDIRECT($M$3),VLOOKUP($N107,INDIRECT($N$2),Q$5,0)),IF(LEFT($E107,1)="N",3,0))</f>
        <v>42.399000000000001</v>
      </c>
      <c r="R107" s="362" cm="1">
        <f t="array" aca="1" ref="R107" ca="1">ROUND(IF($M107="Y",VLOOKUP($N107,INDIRECT($N$2),R$5,0)*INDIRECT($M$3),VLOOKUP($N107,INDIRECT($N$2),R$5,0)),IF(LEFT($E107,1)="N",3,0))</f>
        <v>44.518999999999998</v>
      </c>
      <c r="S107" s="362" cm="1">
        <f t="array" aca="1" ref="S107" ca="1">ROUND(IF($M107="Y",VLOOKUP($N107,INDIRECT($N$2),S$5,0)*INDIRECT($M$3),VLOOKUP($N107,INDIRECT($N$2),S$5,0)),IF(LEFT($E107,1)="N",3,0))</f>
        <v>46.747</v>
      </c>
      <c r="T107" s="362" cm="1">
        <f t="array" aca="1" ref="T107" ca="1">ROUND(IF($M107="Y",VLOOKUP($N107,INDIRECT($N$2),T$5,0)*INDIRECT($M$3),VLOOKUP($N107,INDIRECT($N$2),T$5,0)),IF(LEFT($E107,1)="N",3,0))</f>
        <v>49.085000000000001</v>
      </c>
      <c r="U107" s="362" cm="1">
        <f t="array" aca="1" ref="U107" ca="1">ROUND(IF($M107="Y",VLOOKUP($N107,INDIRECT($N$2),U$5,0)*INDIRECT($M$3),VLOOKUP($N107,INDIRECT($N$2),U$5,0)),IF(LEFT($E107,1)="N",3,0))</f>
        <v>51.536000000000001</v>
      </c>
      <c r="V107" s="419"/>
      <c r="W107" s="363" t="str">
        <f t="shared" si="85"/>
        <v>Y</v>
      </c>
      <c r="X107" s="313" t="str">
        <f t="shared" si="82"/>
        <v>07825C</v>
      </c>
      <c r="Y107" s="364" t="str">
        <f t="shared" si="84"/>
        <v>103</v>
      </c>
      <c r="Z107" s="313" t="str">
        <f t="shared" si="83"/>
        <v xml:space="preserve">Plan Examiner I  </v>
      </c>
      <c r="AA107" s="365">
        <f t="shared" ca="1" si="94"/>
        <v>42.399000000000001</v>
      </c>
      <c r="AB107" s="365">
        <f t="shared" ca="1" si="95"/>
        <v>44.518999999999998</v>
      </c>
      <c r="AC107" s="365">
        <f t="shared" ca="1" si="96"/>
        <v>46.747</v>
      </c>
      <c r="AD107" s="365">
        <f t="shared" ca="1" si="97"/>
        <v>49.085000000000001</v>
      </c>
      <c r="AE107" s="365">
        <f t="shared" ca="1" si="98"/>
        <v>51.536000000000001</v>
      </c>
    </row>
    <row r="108" spans="1:31">
      <c r="A108" s="357" t="s">
        <v>704</v>
      </c>
      <c r="B108" s="407" t="s">
        <v>831</v>
      </c>
      <c r="C108" s="357">
        <v>6</v>
      </c>
      <c r="D108" s="358" t="s">
        <v>705</v>
      </c>
      <c r="E108" s="357" t="s">
        <v>43</v>
      </c>
      <c r="F108" s="357">
        <v>300</v>
      </c>
      <c r="G108" s="360">
        <f ca="1">Q108</f>
        <v>32.747999999999998</v>
      </c>
      <c r="H108" s="360">
        <f ca="1">R108</f>
        <v>34.380000000000003</v>
      </c>
      <c r="I108" s="360">
        <f ca="1">S108</f>
        <v>36.103000000000002</v>
      </c>
      <c r="J108" s="360">
        <f ca="1">T108</f>
        <v>37.905999999999999</v>
      </c>
      <c r="K108" s="360">
        <f ca="1">U108</f>
        <v>39.802</v>
      </c>
      <c r="L108" s="437"/>
      <c r="M108" s="293" t="s">
        <v>588</v>
      </c>
      <c r="N108" s="289" t="str">
        <f>A108</f>
        <v>59471C</v>
      </c>
      <c r="O108" s="361" t="str">
        <f>D108</f>
        <v>210</v>
      </c>
      <c r="P108" s="290" t="str">
        <f>B108</f>
        <v>Police Background Specialist</v>
      </c>
      <c r="Q108" s="362" cm="1">
        <f t="array" aca="1" ref="Q108" ca="1">ROUND(IF($M108="Y",VLOOKUP($N108,INDIRECT($N$2),Q$5,0)*INDIRECT($M$3),VLOOKUP($N108,INDIRECT($N$2),Q$5,0)),IF(LEFT($E108,1)="N",3,0))</f>
        <v>32.747999999999998</v>
      </c>
      <c r="R108" s="362" cm="1">
        <f t="array" aca="1" ref="R108" ca="1">ROUND(IF($M108="Y",VLOOKUP($N108,INDIRECT($N$2),R$5,0)*INDIRECT($M$3),VLOOKUP($N108,INDIRECT($N$2),R$5,0)),IF(LEFT($E108,1)="N",3,0))</f>
        <v>34.380000000000003</v>
      </c>
      <c r="S108" s="362" cm="1">
        <f t="array" aca="1" ref="S108" ca="1">ROUND(IF($M108="Y",VLOOKUP($N108,INDIRECT($N$2),S$5,0)*INDIRECT($M$3),VLOOKUP($N108,INDIRECT($N$2),S$5,0)),IF(LEFT($E108,1)="N",3,0))</f>
        <v>36.103000000000002</v>
      </c>
      <c r="T108" s="362" cm="1">
        <f t="array" aca="1" ref="T108" ca="1">ROUND(IF($M108="Y",VLOOKUP($N108,INDIRECT($N$2),T$5,0)*INDIRECT($M$3),VLOOKUP($N108,INDIRECT($N$2),T$5,0)),IF(LEFT($E108,1)="N",3,0))</f>
        <v>37.905999999999999</v>
      </c>
      <c r="U108" s="362" cm="1">
        <f t="array" aca="1" ref="U108" ca="1">ROUND(IF($M108="Y",VLOOKUP($N108,INDIRECT($N$2),U$5,0)*INDIRECT($M$3),VLOOKUP($N108,INDIRECT($N$2),U$5,0)),IF(LEFT($E108,1)="N",3,0))</f>
        <v>39.802</v>
      </c>
      <c r="V108" s="419"/>
      <c r="W108" s="363" t="str">
        <f>M108</f>
        <v>Y</v>
      </c>
      <c r="X108" s="313" t="str">
        <f>N108</f>
        <v>59471C</v>
      </c>
      <c r="Y108" s="364" t="str">
        <f>O108</f>
        <v>210</v>
      </c>
      <c r="Z108" s="313" t="str">
        <f>P108</f>
        <v>Police Background Specialist</v>
      </c>
      <c r="AA108" s="365">
        <f ca="1">IF(LEFT($E108,1)="N",Q108,ROUNDUP(Q108/2080,3))</f>
        <v>32.747999999999998</v>
      </c>
      <c r="AB108" s="365">
        <f ca="1">IF(LEFT($E108,1)="N",R108,ROUNDUP(R108/2080,3))</f>
        <v>34.380000000000003</v>
      </c>
      <c r="AC108" s="365">
        <f ca="1">IF(LEFT($E108,1)="N",S108,ROUNDUP(S108/2080,3))</f>
        <v>36.103000000000002</v>
      </c>
      <c r="AD108" s="365">
        <f ca="1">IF(LEFT($E108,1)="N",T108,ROUNDUP(T108/2080,3))</f>
        <v>37.905999999999999</v>
      </c>
      <c r="AE108" s="365">
        <f ca="1">IF(LEFT($E108,1)="N",U108,ROUNDUP(U108/2080,3))</f>
        <v>39.802</v>
      </c>
    </row>
    <row r="109" spans="1:31">
      <c r="A109" s="357" t="s">
        <v>552</v>
      </c>
      <c r="B109" s="407" t="s">
        <v>798</v>
      </c>
      <c r="C109" s="357">
        <v>7</v>
      </c>
      <c r="D109" s="358">
        <v>155</v>
      </c>
      <c r="E109" s="357" t="s">
        <v>43</v>
      </c>
      <c r="F109" s="357">
        <v>338</v>
      </c>
      <c r="G109" s="360">
        <f t="shared" ca="1" si="87"/>
        <v>35.991</v>
      </c>
      <c r="H109" s="360">
        <f t="shared" ca="1" si="88"/>
        <v>37.792999999999999</v>
      </c>
      <c r="I109" s="360">
        <f t="shared" ca="1" si="89"/>
        <v>39.682000000000002</v>
      </c>
      <c r="J109" s="360">
        <f t="shared" ca="1" si="90"/>
        <v>41.665999999999997</v>
      </c>
      <c r="K109" s="360">
        <f t="shared" ca="1" si="91"/>
        <v>43.750999999999998</v>
      </c>
      <c r="L109" s="437"/>
      <c r="M109" s="293" t="s">
        <v>588</v>
      </c>
      <c r="N109" s="289" t="str">
        <f t="shared" si="92"/>
        <v>59412C</v>
      </c>
      <c r="O109" s="361">
        <f t="shared" si="86"/>
        <v>155</v>
      </c>
      <c r="P109" s="290" t="str">
        <f t="shared" si="93"/>
        <v>Police Body Worn Cameras Specialist</v>
      </c>
      <c r="Q109" s="362" cm="1">
        <f t="array" aca="1" ref="Q109" ca="1">ROUND(IF($M109="Y",VLOOKUP($N109,INDIRECT($N$2),Q$5,0)*INDIRECT($M$3),VLOOKUP($N109,INDIRECT($N$2),Q$5,0)),IF(LEFT($E109,1)="N",3,0))</f>
        <v>35.991</v>
      </c>
      <c r="R109" s="362" cm="1">
        <f t="array" aca="1" ref="R109" ca="1">ROUND(IF($M109="Y",VLOOKUP($N109,INDIRECT($N$2),R$5,0)*INDIRECT($M$3),VLOOKUP($N109,INDIRECT($N$2),R$5,0)),IF(LEFT($E109,1)="N",3,0))</f>
        <v>37.792999999999999</v>
      </c>
      <c r="S109" s="362" cm="1">
        <f t="array" aca="1" ref="S109" ca="1">ROUND(IF($M109="Y",VLOOKUP($N109,INDIRECT($N$2),S$5,0)*INDIRECT($M$3),VLOOKUP($N109,INDIRECT($N$2),S$5,0)),IF(LEFT($E109,1)="N",3,0))</f>
        <v>39.682000000000002</v>
      </c>
      <c r="T109" s="362" cm="1">
        <f t="array" aca="1" ref="T109" ca="1">ROUND(IF($M109="Y",VLOOKUP($N109,INDIRECT($N$2),T$5,0)*INDIRECT($M$3),VLOOKUP($N109,INDIRECT($N$2),T$5,0)),IF(LEFT($E109,1)="N",3,0))</f>
        <v>41.665999999999997</v>
      </c>
      <c r="U109" s="362" cm="1">
        <f t="array" aca="1" ref="U109" ca="1">ROUND(IF($M109="Y",VLOOKUP($N109,INDIRECT($N$2),U$5,0)*INDIRECT($M$3),VLOOKUP($N109,INDIRECT($N$2),U$5,0)),IF(LEFT($E109,1)="N",3,0))</f>
        <v>43.750999999999998</v>
      </c>
      <c r="V109" s="419"/>
      <c r="W109" s="363" t="str">
        <f t="shared" si="85"/>
        <v>Y</v>
      </c>
      <c r="X109" s="313" t="str">
        <f t="shared" si="82"/>
        <v>59412C</v>
      </c>
      <c r="Y109" s="364">
        <f t="shared" si="84"/>
        <v>155</v>
      </c>
      <c r="Z109" s="313" t="str">
        <f t="shared" si="83"/>
        <v>Police Body Worn Cameras Specialist</v>
      </c>
      <c r="AA109" s="365">
        <f t="shared" ca="1" si="94"/>
        <v>35.991</v>
      </c>
      <c r="AB109" s="365">
        <f t="shared" ca="1" si="95"/>
        <v>37.792999999999999</v>
      </c>
      <c r="AC109" s="365">
        <f t="shared" ca="1" si="96"/>
        <v>39.682000000000002</v>
      </c>
      <c r="AD109" s="365">
        <f t="shared" ca="1" si="97"/>
        <v>41.665999999999997</v>
      </c>
      <c r="AE109" s="365">
        <f t="shared" ca="1" si="98"/>
        <v>43.750999999999998</v>
      </c>
    </row>
    <row r="110" spans="1:31">
      <c r="A110" s="357" t="s">
        <v>249</v>
      </c>
      <c r="B110" s="407" t="s">
        <v>251</v>
      </c>
      <c r="C110" s="357">
        <v>5</v>
      </c>
      <c r="D110" s="358" t="s">
        <v>771</v>
      </c>
      <c r="E110" s="357" t="s">
        <v>43</v>
      </c>
      <c r="F110" s="357">
        <v>268</v>
      </c>
      <c r="G110" s="360">
        <f t="shared" ca="1" si="87"/>
        <v>34.536000000000001</v>
      </c>
      <c r="H110" s="360">
        <f t="shared" ca="1" si="88"/>
        <v>0</v>
      </c>
      <c r="I110" s="360">
        <f t="shared" ca="1" si="89"/>
        <v>0</v>
      </c>
      <c r="J110" s="360">
        <f t="shared" ca="1" si="90"/>
        <v>0</v>
      </c>
      <c r="K110" s="360">
        <f t="shared" ca="1" si="91"/>
        <v>0</v>
      </c>
      <c r="L110" s="437"/>
      <c r="M110" s="293" t="s">
        <v>588</v>
      </c>
      <c r="N110" s="289" t="str">
        <f t="shared" si="92"/>
        <v>08080C</v>
      </c>
      <c r="O110" s="361" t="str">
        <f t="shared" si="86"/>
        <v>135</v>
      </c>
      <c r="P110" s="290" t="str">
        <f t="shared" si="93"/>
        <v xml:space="preserve">Police Cadet </v>
      </c>
      <c r="Q110" s="362" cm="1">
        <f t="array" aca="1" ref="Q110" ca="1">ROUND(IF($M110="Y",VLOOKUP($N110,INDIRECT($N$2),Q$5,0)*INDIRECT($M$3),VLOOKUP($N110,INDIRECT($N$2),Q$5,0)),IF(LEFT($E110,1)="N",3,0))</f>
        <v>34.536000000000001</v>
      </c>
      <c r="R110" s="362" cm="1">
        <f t="array" aca="1" ref="R110" ca="1">ROUND(IF($M110="Y",VLOOKUP($N110,INDIRECT($N$2),R$5,0)*INDIRECT($M$3),VLOOKUP($N110,INDIRECT($N$2),R$5,0)),IF(LEFT($E110,1)="N",3,0))</f>
        <v>0</v>
      </c>
      <c r="S110" s="362" cm="1">
        <f t="array" aca="1" ref="S110" ca="1">ROUND(IF($M110="Y",VLOOKUP($N110,INDIRECT($N$2),S$5,0)*INDIRECT($M$3),VLOOKUP($N110,INDIRECT($N$2),S$5,0)),IF(LEFT($E110,1)="N",3,0))</f>
        <v>0</v>
      </c>
      <c r="T110" s="362" cm="1">
        <f t="array" aca="1" ref="T110" ca="1">ROUND(IF($M110="Y",VLOOKUP($N110,INDIRECT($N$2),T$5,0)*INDIRECT($M$3),VLOOKUP($N110,INDIRECT($N$2),T$5,0)),IF(LEFT($E110,1)="N",3,0))</f>
        <v>0</v>
      </c>
      <c r="U110" s="362" cm="1">
        <f t="array" aca="1" ref="U110" ca="1">ROUND(IF($M110="Y",VLOOKUP($N110,INDIRECT($N$2),U$5,0)*INDIRECT($M$3),VLOOKUP($N110,INDIRECT($N$2),U$5,0)),IF(LEFT($E110,1)="N",3,0))</f>
        <v>0</v>
      </c>
      <c r="V110" s="419"/>
      <c r="W110" s="363" t="str">
        <f t="shared" si="85"/>
        <v>Y</v>
      </c>
      <c r="X110" s="313" t="str">
        <f t="shared" ref="X110:X140" si="99">N110</f>
        <v>08080C</v>
      </c>
      <c r="Y110" s="364" t="str">
        <f t="shared" si="84"/>
        <v>135</v>
      </c>
      <c r="Z110" s="313" t="str">
        <f t="shared" ref="Z110:Z140" si="100">P110</f>
        <v xml:space="preserve">Police Cadet </v>
      </c>
      <c r="AA110" s="365">
        <f t="shared" ca="1" si="94"/>
        <v>34.536000000000001</v>
      </c>
      <c r="AB110" s="365">
        <f t="shared" ca="1" si="95"/>
        <v>0</v>
      </c>
      <c r="AC110" s="365">
        <f t="shared" ca="1" si="96"/>
        <v>0</v>
      </c>
      <c r="AD110" s="365">
        <f t="shared" ca="1" si="97"/>
        <v>0</v>
      </c>
      <c r="AE110" s="365">
        <f t="shared" ca="1" si="98"/>
        <v>0</v>
      </c>
    </row>
    <row r="111" spans="1:31">
      <c r="A111" s="357" t="s">
        <v>572</v>
      </c>
      <c r="B111" s="407" t="s">
        <v>799</v>
      </c>
      <c r="C111" s="357">
        <v>6</v>
      </c>
      <c r="D111" s="358" t="s">
        <v>292</v>
      </c>
      <c r="E111" s="357" t="s">
        <v>43</v>
      </c>
      <c r="F111" s="357">
        <v>275</v>
      </c>
      <c r="G111" s="360">
        <f t="shared" ca="1" si="87"/>
        <v>30.927</v>
      </c>
      <c r="H111" s="360">
        <f t="shared" ca="1" si="88"/>
        <v>32.475999999999999</v>
      </c>
      <c r="I111" s="360">
        <f t="shared" ca="1" si="89"/>
        <v>34.095999999999997</v>
      </c>
      <c r="J111" s="360">
        <f t="shared" ca="1" si="90"/>
        <v>35.805</v>
      </c>
      <c r="K111" s="360">
        <f t="shared" ca="1" si="91"/>
        <v>37.594000000000001</v>
      </c>
      <c r="L111" s="437"/>
      <c r="M111" s="293" t="s">
        <v>588</v>
      </c>
      <c r="N111" s="289" t="str">
        <f t="shared" si="92"/>
        <v>53011C</v>
      </c>
      <c r="O111" s="361" t="str">
        <f t="shared" si="86"/>
        <v>054</v>
      </c>
      <c r="P111" s="290" t="str">
        <f t="shared" si="93"/>
        <v>Police Field Technology Specialist</v>
      </c>
      <c r="Q111" s="362" cm="1">
        <f t="array" aca="1" ref="Q111" ca="1">ROUND(IF($M111="Y",VLOOKUP($N111,INDIRECT($N$2),Q$5,0)*INDIRECT($M$3),VLOOKUP($N111,INDIRECT($N$2),Q$5,0)),IF(LEFT($E111,1)="N",3,0))</f>
        <v>30.927</v>
      </c>
      <c r="R111" s="362" cm="1">
        <f t="array" aca="1" ref="R111" ca="1">ROUND(IF($M111="Y",VLOOKUP($N111,INDIRECT($N$2),R$5,0)*INDIRECT($M$3),VLOOKUP($N111,INDIRECT($N$2),R$5,0)),IF(LEFT($E111,1)="N",3,0))</f>
        <v>32.475999999999999</v>
      </c>
      <c r="S111" s="362" cm="1">
        <f t="array" aca="1" ref="S111" ca="1">ROUND(IF($M111="Y",VLOOKUP($N111,INDIRECT($N$2),S$5,0)*INDIRECT($M$3),VLOOKUP($N111,INDIRECT($N$2),S$5,0)),IF(LEFT($E111,1)="N",3,0))</f>
        <v>34.095999999999997</v>
      </c>
      <c r="T111" s="362" cm="1">
        <f t="array" aca="1" ref="T111" ca="1">ROUND(IF($M111="Y",VLOOKUP($N111,INDIRECT($N$2),T$5,0)*INDIRECT($M$3),VLOOKUP($N111,INDIRECT($N$2),T$5,0)),IF(LEFT($E111,1)="N",3,0))</f>
        <v>35.805</v>
      </c>
      <c r="U111" s="362" cm="1">
        <f t="array" aca="1" ref="U111" ca="1">ROUND(IF($M111="Y",VLOOKUP($N111,INDIRECT($N$2),U$5,0)*INDIRECT($M$3),VLOOKUP($N111,INDIRECT($N$2),U$5,0)),IF(LEFT($E111,1)="N",3,0))</f>
        <v>37.594000000000001</v>
      </c>
      <c r="V111" s="419"/>
      <c r="W111" s="363" t="str">
        <f t="shared" si="85"/>
        <v>Y</v>
      </c>
      <c r="X111" s="313" t="str">
        <f t="shared" si="99"/>
        <v>53011C</v>
      </c>
      <c r="Y111" s="364" t="str">
        <f t="shared" ref="Y111:Y141" si="101">O111</f>
        <v>054</v>
      </c>
      <c r="Z111" s="313" t="str">
        <f t="shared" si="100"/>
        <v>Police Field Technology Specialist</v>
      </c>
      <c r="AA111" s="365">
        <f t="shared" ca="1" si="94"/>
        <v>30.927</v>
      </c>
      <c r="AB111" s="365">
        <f t="shared" ca="1" si="95"/>
        <v>32.475999999999999</v>
      </c>
      <c r="AC111" s="365">
        <f t="shared" ca="1" si="96"/>
        <v>34.095999999999997</v>
      </c>
      <c r="AD111" s="365">
        <f t="shared" ca="1" si="97"/>
        <v>35.805</v>
      </c>
      <c r="AE111" s="365">
        <f t="shared" ca="1" si="98"/>
        <v>37.594000000000001</v>
      </c>
    </row>
    <row r="112" spans="1:31">
      <c r="A112" s="357" t="s">
        <v>458</v>
      </c>
      <c r="B112" s="407" t="s">
        <v>398</v>
      </c>
      <c r="C112" s="357">
        <v>7</v>
      </c>
      <c r="D112" s="358" t="s">
        <v>66</v>
      </c>
      <c r="E112" s="357" t="s">
        <v>43</v>
      </c>
      <c r="F112" s="357">
        <v>320</v>
      </c>
      <c r="G112" s="360">
        <f t="shared" ca="1" si="87"/>
        <v>34.75</v>
      </c>
      <c r="H112" s="360">
        <f t="shared" ca="1" si="88"/>
        <v>36.485999999999997</v>
      </c>
      <c r="I112" s="360">
        <f t="shared" ca="1" si="89"/>
        <v>38.311999999999998</v>
      </c>
      <c r="J112" s="360">
        <f t="shared" ca="1" si="90"/>
        <v>40.228000000000002</v>
      </c>
      <c r="K112" s="360">
        <f t="shared" ca="1" si="91"/>
        <v>42.238</v>
      </c>
      <c r="L112" s="437"/>
      <c r="M112" s="293" t="s">
        <v>588</v>
      </c>
      <c r="N112" s="289" t="str">
        <f t="shared" si="92"/>
        <v>08143C</v>
      </c>
      <c r="O112" s="361" t="str">
        <f t="shared" si="86"/>
        <v>064</v>
      </c>
      <c r="P112" s="290" t="str">
        <f t="shared" si="93"/>
        <v>Police Internal Affairs Support Specialist</v>
      </c>
      <c r="Q112" s="362" cm="1">
        <f t="array" aca="1" ref="Q112" ca="1">ROUND(IF($M112="Y",VLOOKUP($N112,INDIRECT($N$2),Q$5,0)*INDIRECT($M$3),VLOOKUP($N112,INDIRECT($N$2),Q$5,0)),IF(LEFT($E112,1)="N",3,0))</f>
        <v>34.75</v>
      </c>
      <c r="R112" s="362" cm="1">
        <f t="array" aca="1" ref="R112" ca="1">ROUND(IF($M112="Y",VLOOKUP($N112,INDIRECT($N$2),R$5,0)*INDIRECT($M$3),VLOOKUP($N112,INDIRECT($N$2),R$5,0)),IF(LEFT($E112,1)="N",3,0))</f>
        <v>36.485999999999997</v>
      </c>
      <c r="S112" s="362" cm="1">
        <f t="array" aca="1" ref="S112" ca="1">ROUND(IF($M112="Y",VLOOKUP($N112,INDIRECT($N$2),S$5,0)*INDIRECT($M$3),VLOOKUP($N112,INDIRECT($N$2),S$5,0)),IF(LEFT($E112,1)="N",3,0))</f>
        <v>38.311999999999998</v>
      </c>
      <c r="T112" s="362" cm="1">
        <f t="array" aca="1" ref="T112" ca="1">ROUND(IF($M112="Y",VLOOKUP($N112,INDIRECT($N$2),T$5,0)*INDIRECT($M$3),VLOOKUP($N112,INDIRECT($N$2),T$5,0)),IF(LEFT($E112,1)="N",3,0))</f>
        <v>40.228000000000002</v>
      </c>
      <c r="U112" s="362" cm="1">
        <f t="array" aca="1" ref="U112" ca="1">ROUND(IF($M112="Y",VLOOKUP($N112,INDIRECT($N$2),U$5,0)*INDIRECT($M$3),VLOOKUP($N112,INDIRECT($N$2),U$5,0)),IF(LEFT($E112,1)="N",3,0))</f>
        <v>42.238</v>
      </c>
      <c r="V112" s="419"/>
      <c r="W112" s="363" t="str">
        <f t="shared" si="85"/>
        <v>Y</v>
      </c>
      <c r="X112" s="313" t="str">
        <f t="shared" si="99"/>
        <v>08143C</v>
      </c>
      <c r="Y112" s="364" t="str">
        <f t="shared" si="101"/>
        <v>064</v>
      </c>
      <c r="Z112" s="313" t="str">
        <f t="shared" si="100"/>
        <v>Police Internal Affairs Support Specialist</v>
      </c>
      <c r="AA112" s="365">
        <f t="shared" ca="1" si="94"/>
        <v>34.75</v>
      </c>
      <c r="AB112" s="365">
        <f t="shared" ca="1" si="95"/>
        <v>36.485999999999997</v>
      </c>
      <c r="AC112" s="365">
        <f t="shared" ca="1" si="96"/>
        <v>38.311999999999998</v>
      </c>
      <c r="AD112" s="365">
        <f t="shared" ca="1" si="97"/>
        <v>40.228000000000002</v>
      </c>
      <c r="AE112" s="365">
        <f t="shared" ca="1" si="98"/>
        <v>42.238</v>
      </c>
    </row>
    <row r="113" spans="1:31">
      <c r="A113" s="357" t="s">
        <v>523</v>
      </c>
      <c r="B113" s="407" t="s">
        <v>800</v>
      </c>
      <c r="C113" s="357">
        <v>6</v>
      </c>
      <c r="D113" s="358" t="s">
        <v>656</v>
      </c>
      <c r="E113" s="357" t="s">
        <v>43</v>
      </c>
      <c r="F113" s="357">
        <v>293</v>
      </c>
      <c r="G113" s="360">
        <f t="shared" ca="1" si="87"/>
        <v>32.185000000000002</v>
      </c>
      <c r="H113" s="360">
        <f t="shared" ca="1" si="88"/>
        <v>33.792000000000002</v>
      </c>
      <c r="I113" s="360">
        <f t="shared" ca="1" si="89"/>
        <v>35.481999999999999</v>
      </c>
      <c r="J113" s="360">
        <f t="shared" ca="1" si="90"/>
        <v>37.258000000000003</v>
      </c>
      <c r="K113" s="360">
        <f t="shared" ca="1" si="91"/>
        <v>39.119</v>
      </c>
      <c r="L113" s="437"/>
      <c r="M113" s="293" t="s">
        <v>588</v>
      </c>
      <c r="N113" s="289" t="str">
        <f t="shared" si="92"/>
        <v>52988C</v>
      </c>
      <c r="O113" s="361" t="str">
        <f t="shared" si="86"/>
        <v>132</v>
      </c>
      <c r="P113" s="290" t="str">
        <f t="shared" si="93"/>
        <v>Police Kit Coordinator</v>
      </c>
      <c r="Q113" s="362" cm="1">
        <f t="array" aca="1" ref="Q113" ca="1">ROUND(IF($M113="Y",VLOOKUP($N113,INDIRECT($N$2),Q$5,0)*INDIRECT($M$3),VLOOKUP($N113,INDIRECT($N$2),Q$5,0)),IF(LEFT($E113,1)="N",3,0))</f>
        <v>32.185000000000002</v>
      </c>
      <c r="R113" s="362" cm="1">
        <f t="array" aca="1" ref="R113" ca="1">ROUND(IF($M113="Y",VLOOKUP($N113,INDIRECT($N$2),R$5,0)*INDIRECT($M$3),VLOOKUP($N113,INDIRECT($N$2),R$5,0)),IF(LEFT($E113,1)="N",3,0))</f>
        <v>33.792000000000002</v>
      </c>
      <c r="S113" s="362" cm="1">
        <f t="array" aca="1" ref="S113" ca="1">ROUND(IF($M113="Y",VLOOKUP($N113,INDIRECT($N$2),S$5,0)*INDIRECT($M$3),VLOOKUP($N113,INDIRECT($N$2),S$5,0)),IF(LEFT($E113,1)="N",3,0))</f>
        <v>35.481999999999999</v>
      </c>
      <c r="T113" s="362" cm="1">
        <f t="array" aca="1" ref="T113" ca="1">ROUND(IF($M113="Y",VLOOKUP($N113,INDIRECT($N$2),T$5,0)*INDIRECT($M$3),VLOOKUP($N113,INDIRECT($N$2),T$5,0)),IF(LEFT($E113,1)="N",3,0))</f>
        <v>37.258000000000003</v>
      </c>
      <c r="U113" s="362" cm="1">
        <f t="array" aca="1" ref="U113" ca="1">ROUND(IF($M113="Y",VLOOKUP($N113,INDIRECT($N$2),U$5,0)*INDIRECT($M$3),VLOOKUP($N113,INDIRECT($N$2),U$5,0)),IF(LEFT($E113,1)="N",3,0))</f>
        <v>39.119</v>
      </c>
      <c r="V113" s="419"/>
      <c r="W113" s="363" t="str">
        <f t="shared" si="85"/>
        <v>Y</v>
      </c>
      <c r="X113" s="313" t="str">
        <f t="shared" si="99"/>
        <v>52988C</v>
      </c>
      <c r="Y113" s="364" t="str">
        <f t="shared" si="101"/>
        <v>132</v>
      </c>
      <c r="Z113" s="313" t="str">
        <f t="shared" si="100"/>
        <v>Police Kit Coordinator</v>
      </c>
      <c r="AA113" s="365">
        <f t="shared" ca="1" si="94"/>
        <v>32.185000000000002</v>
      </c>
      <c r="AB113" s="365">
        <f t="shared" ca="1" si="95"/>
        <v>33.792000000000002</v>
      </c>
      <c r="AC113" s="365">
        <f t="shared" ca="1" si="96"/>
        <v>35.481999999999999</v>
      </c>
      <c r="AD113" s="365">
        <f t="shared" ca="1" si="97"/>
        <v>37.258000000000003</v>
      </c>
      <c r="AE113" s="365">
        <f t="shared" ca="1" si="98"/>
        <v>39.119</v>
      </c>
    </row>
    <row r="114" spans="1:31">
      <c r="A114" s="357" t="s">
        <v>708</v>
      </c>
      <c r="B114" s="407" t="s">
        <v>709</v>
      </c>
      <c r="C114" s="357">
        <v>6</v>
      </c>
      <c r="D114" s="358" t="s">
        <v>105</v>
      </c>
      <c r="E114" s="357" t="s">
        <v>43</v>
      </c>
      <c r="F114" s="357">
        <v>283</v>
      </c>
      <c r="G114" s="360">
        <f t="shared" ca="1" si="87"/>
        <v>30.927</v>
      </c>
      <c r="H114" s="360">
        <f t="shared" ca="1" si="88"/>
        <v>32.475999999999999</v>
      </c>
      <c r="I114" s="360">
        <f t="shared" ca="1" si="89"/>
        <v>34.095999999999997</v>
      </c>
      <c r="J114" s="360">
        <f t="shared" ca="1" si="90"/>
        <v>35.805</v>
      </c>
      <c r="K114" s="360">
        <f t="shared" ca="1" si="91"/>
        <v>37.594000000000001</v>
      </c>
      <c r="L114" s="437"/>
      <c r="M114" s="293" t="s">
        <v>588</v>
      </c>
      <c r="N114" s="289" t="str">
        <f t="shared" si="92"/>
        <v>59474C</v>
      </c>
      <c r="O114" s="361" t="str">
        <f t="shared" si="86"/>
        <v>076</v>
      </c>
      <c r="P114" s="290" t="str">
        <f t="shared" si="93"/>
        <v>Police Records Technician</v>
      </c>
      <c r="Q114" s="362" cm="1">
        <f t="array" aca="1" ref="Q114" ca="1">ROUND(IF($M114="Y",VLOOKUP($N114,INDIRECT($N$2),Q$5,0)*INDIRECT($M$3),VLOOKUP($N114,INDIRECT($N$2),Q$5,0)),IF(LEFT($E114,1)="N",3,0))</f>
        <v>30.927</v>
      </c>
      <c r="R114" s="362" cm="1">
        <f t="array" aca="1" ref="R114" ca="1">ROUND(IF($M114="Y",VLOOKUP($N114,INDIRECT($N$2),R$5,0)*INDIRECT($M$3),VLOOKUP($N114,INDIRECT($N$2),R$5,0)),IF(LEFT($E114,1)="N",3,0))</f>
        <v>32.475999999999999</v>
      </c>
      <c r="S114" s="362" cm="1">
        <f t="array" aca="1" ref="S114" ca="1">ROUND(IF($M114="Y",VLOOKUP($N114,INDIRECT($N$2),S$5,0)*INDIRECT($M$3),VLOOKUP($N114,INDIRECT($N$2),S$5,0)),IF(LEFT($E114,1)="N",3,0))</f>
        <v>34.095999999999997</v>
      </c>
      <c r="T114" s="362" cm="1">
        <f t="array" aca="1" ref="T114" ca="1">ROUND(IF($M114="Y",VLOOKUP($N114,INDIRECT($N$2),T$5,0)*INDIRECT($M$3),VLOOKUP($N114,INDIRECT($N$2),T$5,0)),IF(LEFT($E114,1)="N",3,0))</f>
        <v>35.805</v>
      </c>
      <c r="U114" s="362" cm="1">
        <f t="array" aca="1" ref="U114" ca="1">ROUND(IF($M114="Y",VLOOKUP($N114,INDIRECT($N$2),U$5,0)*INDIRECT($M$3),VLOOKUP($N114,INDIRECT($N$2),U$5,0)),IF(LEFT($E114,1)="N",3,0))</f>
        <v>37.594000000000001</v>
      </c>
      <c r="V114" s="419"/>
      <c r="W114" s="363" t="str">
        <f t="shared" ref="W114:W148" si="102">M114</f>
        <v>Y</v>
      </c>
      <c r="X114" s="313" t="str">
        <f t="shared" si="99"/>
        <v>59474C</v>
      </c>
      <c r="Y114" s="364" t="str">
        <f t="shared" si="101"/>
        <v>076</v>
      </c>
      <c r="Z114" s="313" t="str">
        <f t="shared" si="100"/>
        <v>Police Records Technician</v>
      </c>
      <c r="AA114" s="365">
        <f t="shared" ca="1" si="94"/>
        <v>30.927</v>
      </c>
      <c r="AB114" s="365">
        <f t="shared" ca="1" si="95"/>
        <v>32.475999999999999</v>
      </c>
      <c r="AC114" s="365">
        <f t="shared" ca="1" si="96"/>
        <v>34.095999999999997</v>
      </c>
      <c r="AD114" s="365">
        <f t="shared" ca="1" si="97"/>
        <v>35.805</v>
      </c>
      <c r="AE114" s="365">
        <f t="shared" ca="1" si="98"/>
        <v>37.594000000000001</v>
      </c>
    </row>
    <row r="115" spans="1:31">
      <c r="A115" s="357" t="s">
        <v>561</v>
      </c>
      <c r="B115" s="407" t="s">
        <v>560</v>
      </c>
      <c r="C115" s="357">
        <v>7</v>
      </c>
      <c r="D115" s="358" t="s">
        <v>562</v>
      </c>
      <c r="E115" s="357" t="s">
        <v>43</v>
      </c>
      <c r="F115" s="357">
        <v>350</v>
      </c>
      <c r="G115" s="360">
        <f t="shared" ca="1" si="87"/>
        <v>37.305</v>
      </c>
      <c r="H115" s="360">
        <f t="shared" ca="1" si="88"/>
        <v>39.167000000000002</v>
      </c>
      <c r="I115" s="360">
        <f t="shared" ca="1" si="89"/>
        <v>41.125999999999998</v>
      </c>
      <c r="J115" s="360">
        <f t="shared" ca="1" si="90"/>
        <v>43.182000000000002</v>
      </c>
      <c r="K115" s="360">
        <f t="shared" ca="1" si="91"/>
        <v>45.341999999999999</v>
      </c>
      <c r="L115" s="437"/>
      <c r="M115" s="293" t="s">
        <v>588</v>
      </c>
      <c r="N115" s="289" t="str">
        <f t="shared" si="92"/>
        <v>53007C</v>
      </c>
      <c r="O115" s="361" t="str">
        <f t="shared" si="86"/>
        <v>125</v>
      </c>
      <c r="P115" s="290" t="str">
        <f t="shared" si="93"/>
        <v>Police Support Specialist</v>
      </c>
      <c r="Q115" s="362" cm="1">
        <f t="array" aca="1" ref="Q115" ca="1">ROUND(IF($M115="Y",VLOOKUP($N115,INDIRECT($N$2),Q$5,0)*INDIRECT($M$3),VLOOKUP($N115,INDIRECT($N$2),Q$5,0)),IF(LEFT($E115,1)="N",3,0))</f>
        <v>37.305</v>
      </c>
      <c r="R115" s="362" cm="1">
        <f t="array" aca="1" ref="R115" ca="1">ROUND(IF($M115="Y",VLOOKUP($N115,INDIRECT($N$2),R$5,0)*INDIRECT($M$3),VLOOKUP($N115,INDIRECT($N$2),R$5,0)),IF(LEFT($E115,1)="N",3,0))</f>
        <v>39.167000000000002</v>
      </c>
      <c r="S115" s="362" cm="1">
        <f t="array" aca="1" ref="S115" ca="1">ROUND(IF($M115="Y",VLOOKUP($N115,INDIRECT($N$2),S$5,0)*INDIRECT($M$3),VLOOKUP($N115,INDIRECT($N$2),S$5,0)),IF(LEFT($E115,1)="N",3,0))</f>
        <v>41.125999999999998</v>
      </c>
      <c r="T115" s="362" cm="1">
        <f t="array" aca="1" ref="T115" ca="1">ROUND(IF($M115="Y",VLOOKUP($N115,INDIRECT($N$2),T$5,0)*INDIRECT($M$3),VLOOKUP($N115,INDIRECT($N$2),T$5,0)),IF(LEFT($E115,1)="N",3,0))</f>
        <v>43.182000000000002</v>
      </c>
      <c r="U115" s="362" cm="1">
        <f t="array" aca="1" ref="U115" ca="1">ROUND(IF($M115="Y",VLOOKUP($N115,INDIRECT($N$2),U$5,0)*INDIRECT($M$3),VLOOKUP($N115,INDIRECT($N$2),U$5,0)),IF(LEFT($E115,1)="N",3,0))</f>
        <v>45.341999999999999</v>
      </c>
      <c r="V115" s="419"/>
      <c r="W115" s="363" t="str">
        <f t="shared" si="102"/>
        <v>Y</v>
      </c>
      <c r="X115" s="313" t="str">
        <f t="shared" si="99"/>
        <v>53007C</v>
      </c>
      <c r="Y115" s="364" t="str">
        <f t="shared" si="101"/>
        <v>125</v>
      </c>
      <c r="Z115" s="313" t="str">
        <f t="shared" si="100"/>
        <v>Police Support Specialist</v>
      </c>
      <c r="AA115" s="365">
        <f t="shared" ca="1" si="94"/>
        <v>37.305</v>
      </c>
      <c r="AB115" s="365">
        <f t="shared" ca="1" si="95"/>
        <v>39.167000000000002</v>
      </c>
      <c r="AC115" s="365">
        <f t="shared" ca="1" si="96"/>
        <v>41.125999999999998</v>
      </c>
      <c r="AD115" s="365">
        <f t="shared" ca="1" si="97"/>
        <v>43.182000000000002</v>
      </c>
      <c r="AE115" s="365">
        <f t="shared" ca="1" si="98"/>
        <v>45.341999999999999</v>
      </c>
    </row>
    <row r="116" spans="1:31">
      <c r="A116" s="357" t="s">
        <v>254</v>
      </c>
      <c r="B116" s="407" t="s">
        <v>255</v>
      </c>
      <c r="C116" s="357">
        <v>5</v>
      </c>
      <c r="D116" s="358" t="s">
        <v>76</v>
      </c>
      <c r="E116" s="357" t="s">
        <v>43</v>
      </c>
      <c r="F116" s="357">
        <v>268</v>
      </c>
      <c r="G116" s="360">
        <f t="shared" ca="1" si="87"/>
        <v>29.664000000000001</v>
      </c>
      <c r="H116" s="360">
        <f t="shared" ca="1" si="88"/>
        <v>31.149000000000001</v>
      </c>
      <c r="I116" s="360">
        <f t="shared" ca="1" si="89"/>
        <v>32.704999999999998</v>
      </c>
      <c r="J116" s="360">
        <f t="shared" ca="1" si="90"/>
        <v>34.340000000000003</v>
      </c>
      <c r="K116" s="360">
        <f t="shared" ca="1" si="91"/>
        <v>36.058</v>
      </c>
      <c r="L116" s="437"/>
      <c r="M116" s="293" t="s">
        <v>588</v>
      </c>
      <c r="N116" s="289" t="str">
        <f t="shared" si="92"/>
        <v>08241C</v>
      </c>
      <c r="O116" s="361" t="str">
        <f t="shared" si="86"/>
        <v>060</v>
      </c>
      <c r="P116" s="290" t="str">
        <f t="shared" si="93"/>
        <v xml:space="preserve">Police Support Technician I </v>
      </c>
      <c r="Q116" s="362" cm="1">
        <f t="array" aca="1" ref="Q116" ca="1">ROUND(IF($M116="Y",VLOOKUP($N116,INDIRECT($N$2),Q$5,0)*INDIRECT($M$3),VLOOKUP($N116,INDIRECT($N$2),Q$5,0)),IF(LEFT($E116,1)="N",3,0))</f>
        <v>29.664000000000001</v>
      </c>
      <c r="R116" s="362" cm="1">
        <f t="array" aca="1" ref="R116" ca="1">ROUND(IF($M116="Y",VLOOKUP($N116,INDIRECT($N$2),R$5,0)*INDIRECT($M$3),VLOOKUP($N116,INDIRECT($N$2),R$5,0)),IF(LEFT($E116,1)="N",3,0))</f>
        <v>31.149000000000001</v>
      </c>
      <c r="S116" s="362" cm="1">
        <f t="array" aca="1" ref="S116" ca="1">ROUND(IF($M116="Y",VLOOKUP($N116,INDIRECT($N$2),S$5,0)*INDIRECT($M$3),VLOOKUP($N116,INDIRECT($N$2),S$5,0)),IF(LEFT($E116,1)="N",3,0))</f>
        <v>32.704999999999998</v>
      </c>
      <c r="T116" s="362" cm="1">
        <f t="array" aca="1" ref="T116" ca="1">ROUND(IF($M116="Y",VLOOKUP($N116,INDIRECT($N$2),T$5,0)*INDIRECT($M$3),VLOOKUP($N116,INDIRECT($N$2),T$5,0)),IF(LEFT($E116,1)="N",3,0))</f>
        <v>34.340000000000003</v>
      </c>
      <c r="U116" s="362" cm="1">
        <f t="array" aca="1" ref="U116" ca="1">ROUND(IF($M116="Y",VLOOKUP($N116,INDIRECT($N$2),U$5,0)*INDIRECT($M$3),VLOOKUP($N116,INDIRECT($N$2),U$5,0)),IF(LEFT($E116,1)="N",3,0))</f>
        <v>36.058</v>
      </c>
      <c r="V116" s="419"/>
      <c r="W116" s="363" t="str">
        <f t="shared" si="102"/>
        <v>Y</v>
      </c>
      <c r="X116" s="313" t="str">
        <f t="shared" si="99"/>
        <v>08241C</v>
      </c>
      <c r="Y116" s="364" t="str">
        <f t="shared" si="101"/>
        <v>060</v>
      </c>
      <c r="Z116" s="313" t="str">
        <f t="shared" si="100"/>
        <v xml:space="preserve">Police Support Technician I </v>
      </c>
      <c r="AA116" s="365">
        <f t="shared" ca="1" si="94"/>
        <v>29.664000000000001</v>
      </c>
      <c r="AB116" s="365">
        <f t="shared" ca="1" si="95"/>
        <v>31.149000000000001</v>
      </c>
      <c r="AC116" s="365">
        <f t="shared" ca="1" si="96"/>
        <v>32.704999999999998</v>
      </c>
      <c r="AD116" s="365">
        <f t="shared" ca="1" si="97"/>
        <v>34.340000000000003</v>
      </c>
      <c r="AE116" s="365">
        <f t="shared" ca="1" si="98"/>
        <v>36.058</v>
      </c>
    </row>
    <row r="117" spans="1:31">
      <c r="A117" s="357" t="s">
        <v>256</v>
      </c>
      <c r="B117" s="407" t="s">
        <v>257</v>
      </c>
      <c r="C117" s="357">
        <v>6</v>
      </c>
      <c r="D117" s="358">
        <v>140</v>
      </c>
      <c r="E117" s="357" t="s">
        <v>43</v>
      </c>
      <c r="F117" s="357">
        <v>308</v>
      </c>
      <c r="G117" s="360">
        <f t="shared" ca="1" si="87"/>
        <v>33.459000000000003</v>
      </c>
      <c r="H117" s="360">
        <f t="shared" ca="1" si="88"/>
        <v>35.133000000000003</v>
      </c>
      <c r="I117" s="360">
        <f t="shared" ca="1" si="89"/>
        <v>36.89</v>
      </c>
      <c r="J117" s="360">
        <f t="shared" ca="1" si="90"/>
        <v>38.734999999999999</v>
      </c>
      <c r="K117" s="360">
        <f t="shared" ca="1" si="91"/>
        <v>40.670999999999999</v>
      </c>
      <c r="L117" s="437"/>
      <c r="M117" s="293" t="s">
        <v>588</v>
      </c>
      <c r="N117" s="289" t="str">
        <f t="shared" si="92"/>
        <v>08240C</v>
      </c>
      <c r="O117" s="361">
        <f t="shared" si="86"/>
        <v>140</v>
      </c>
      <c r="P117" s="290" t="str">
        <f t="shared" si="93"/>
        <v xml:space="preserve">Police Support Technician II </v>
      </c>
      <c r="Q117" s="362" cm="1">
        <f t="array" aca="1" ref="Q117" ca="1">ROUND(IF($M117="Y",VLOOKUP($N117,INDIRECT($N$2),Q$5,0)*INDIRECT($M$3),VLOOKUP($N117,INDIRECT($N$2),Q$5,0)),IF(LEFT($E117,1)="N",3,0))</f>
        <v>33.459000000000003</v>
      </c>
      <c r="R117" s="362" cm="1">
        <f t="array" aca="1" ref="R117" ca="1">ROUND(IF($M117="Y",VLOOKUP($N117,INDIRECT($N$2),R$5,0)*INDIRECT($M$3),VLOOKUP($N117,INDIRECT($N$2),R$5,0)),IF(LEFT($E117,1)="N",3,0))</f>
        <v>35.133000000000003</v>
      </c>
      <c r="S117" s="362" cm="1">
        <f t="array" aca="1" ref="S117" ca="1">ROUND(IF($M117="Y",VLOOKUP($N117,INDIRECT($N$2),S$5,0)*INDIRECT($M$3),VLOOKUP($N117,INDIRECT($N$2),S$5,0)),IF(LEFT($E117,1)="N",3,0))</f>
        <v>36.89</v>
      </c>
      <c r="T117" s="362" cm="1">
        <f t="array" aca="1" ref="T117" ca="1">ROUND(IF($M117="Y",VLOOKUP($N117,INDIRECT($N$2),T$5,0)*INDIRECT($M$3),VLOOKUP($N117,INDIRECT($N$2),T$5,0)),IF(LEFT($E117,1)="N",3,0))</f>
        <v>38.734999999999999</v>
      </c>
      <c r="U117" s="362" cm="1">
        <f t="array" aca="1" ref="U117" ca="1">ROUND(IF($M117="Y",VLOOKUP($N117,INDIRECT($N$2),U$5,0)*INDIRECT($M$3),VLOOKUP($N117,INDIRECT($N$2),U$5,0)),IF(LEFT($E117,1)="N",3,0))</f>
        <v>40.670999999999999</v>
      </c>
      <c r="V117" s="419"/>
      <c r="W117" s="363" t="str">
        <f t="shared" si="102"/>
        <v>Y</v>
      </c>
      <c r="X117" s="313" t="str">
        <f t="shared" si="99"/>
        <v>08240C</v>
      </c>
      <c r="Y117" s="364">
        <f t="shared" si="101"/>
        <v>140</v>
      </c>
      <c r="Z117" s="313" t="str">
        <f t="shared" si="100"/>
        <v xml:space="preserve">Police Support Technician II </v>
      </c>
      <c r="AA117" s="365">
        <f t="shared" ca="1" si="94"/>
        <v>33.459000000000003</v>
      </c>
      <c r="AB117" s="365">
        <f t="shared" ca="1" si="95"/>
        <v>35.133000000000003</v>
      </c>
      <c r="AC117" s="365">
        <f t="shared" ca="1" si="96"/>
        <v>36.89</v>
      </c>
      <c r="AD117" s="365">
        <f t="shared" ca="1" si="97"/>
        <v>38.734999999999999</v>
      </c>
      <c r="AE117" s="365">
        <f t="shared" ca="1" si="98"/>
        <v>40.670999999999999</v>
      </c>
    </row>
    <row r="118" spans="1:31">
      <c r="A118" s="357" t="s">
        <v>550</v>
      </c>
      <c r="B118" s="407" t="s">
        <v>802</v>
      </c>
      <c r="C118" s="357">
        <v>7</v>
      </c>
      <c r="D118" s="358" t="s">
        <v>554</v>
      </c>
      <c r="E118" s="357" t="s">
        <v>43</v>
      </c>
      <c r="F118" s="357">
        <v>328</v>
      </c>
      <c r="G118" s="360">
        <f t="shared" ca="1" si="87"/>
        <v>34.75</v>
      </c>
      <c r="H118" s="360">
        <f t="shared" ca="1" si="88"/>
        <v>36.485999999999997</v>
      </c>
      <c r="I118" s="360">
        <f t="shared" ca="1" si="89"/>
        <v>38.311999999999998</v>
      </c>
      <c r="J118" s="360">
        <f t="shared" ca="1" si="90"/>
        <v>40.228000000000002</v>
      </c>
      <c r="K118" s="360">
        <f t="shared" ca="1" si="91"/>
        <v>42.238</v>
      </c>
      <c r="L118" s="437"/>
      <c r="M118" s="293" t="s">
        <v>588</v>
      </c>
      <c r="N118" s="289" t="str">
        <f t="shared" si="92"/>
        <v>53000C</v>
      </c>
      <c r="O118" s="361" t="str">
        <f t="shared" si="86"/>
        <v>216</v>
      </c>
      <c r="P118" s="290" t="str">
        <f t="shared" si="93"/>
        <v>Police TAC/RMS</v>
      </c>
      <c r="Q118" s="362" cm="1">
        <f t="array" aca="1" ref="Q118" ca="1">ROUND(IF($M118="Y",VLOOKUP($N118,INDIRECT($N$2),Q$5,0)*INDIRECT($M$3),VLOOKUP($N118,INDIRECT($N$2),Q$5,0)),IF(LEFT($E118,1)="N",3,0))</f>
        <v>34.75</v>
      </c>
      <c r="R118" s="362" cm="1">
        <f t="array" aca="1" ref="R118" ca="1">ROUND(IF($M118="Y",VLOOKUP($N118,INDIRECT($N$2),R$5,0)*INDIRECT($M$3),VLOOKUP($N118,INDIRECT($N$2),R$5,0)),IF(LEFT($E118,1)="N",3,0))</f>
        <v>36.485999999999997</v>
      </c>
      <c r="S118" s="362" cm="1">
        <f t="array" aca="1" ref="S118" ca="1">ROUND(IF($M118="Y",VLOOKUP($N118,INDIRECT($N$2),S$5,0)*INDIRECT($M$3),VLOOKUP($N118,INDIRECT($N$2),S$5,0)),IF(LEFT($E118,1)="N",3,0))</f>
        <v>38.311999999999998</v>
      </c>
      <c r="T118" s="362" cm="1">
        <f t="array" aca="1" ref="T118" ca="1">ROUND(IF($M118="Y",VLOOKUP($N118,INDIRECT($N$2),T$5,0)*INDIRECT($M$3),VLOOKUP($N118,INDIRECT($N$2),T$5,0)),IF(LEFT($E118,1)="N",3,0))</f>
        <v>40.228000000000002</v>
      </c>
      <c r="U118" s="362" cm="1">
        <f t="array" aca="1" ref="U118" ca="1">ROUND(IF($M118="Y",VLOOKUP($N118,INDIRECT($N$2),U$5,0)*INDIRECT($M$3),VLOOKUP($N118,INDIRECT($N$2),U$5,0)),IF(LEFT($E118,1)="N",3,0))</f>
        <v>42.238</v>
      </c>
      <c r="V118" s="419"/>
      <c r="W118" s="363" t="str">
        <f t="shared" si="102"/>
        <v>Y</v>
      </c>
      <c r="X118" s="313" t="str">
        <f t="shared" si="99"/>
        <v>53000C</v>
      </c>
      <c r="Y118" s="364" t="str">
        <f t="shared" si="101"/>
        <v>216</v>
      </c>
      <c r="Z118" s="313" t="str">
        <f t="shared" si="100"/>
        <v>Police TAC/RMS</v>
      </c>
      <c r="AA118" s="365">
        <f t="shared" ca="1" si="94"/>
        <v>34.75</v>
      </c>
      <c r="AB118" s="365">
        <f t="shared" ca="1" si="95"/>
        <v>36.485999999999997</v>
      </c>
      <c r="AC118" s="365">
        <f t="shared" ca="1" si="96"/>
        <v>38.311999999999998</v>
      </c>
      <c r="AD118" s="365">
        <f t="shared" ca="1" si="97"/>
        <v>40.228000000000002</v>
      </c>
      <c r="AE118" s="365">
        <f t="shared" ca="1" si="98"/>
        <v>42.238</v>
      </c>
    </row>
    <row r="119" spans="1:31">
      <c r="A119" s="357" t="s">
        <v>782</v>
      </c>
      <c r="B119" s="407" t="s">
        <v>803</v>
      </c>
      <c r="C119" s="357">
        <v>6</v>
      </c>
      <c r="D119" s="358" t="s">
        <v>113</v>
      </c>
      <c r="E119" s="357" t="s">
        <v>43</v>
      </c>
      <c r="F119" s="357">
        <v>308</v>
      </c>
      <c r="G119" s="360">
        <f t="shared" ca="1" si="87"/>
        <v>33.459000000000003</v>
      </c>
      <c r="H119" s="360">
        <f t="shared" ca="1" si="88"/>
        <v>35.133000000000003</v>
      </c>
      <c r="I119" s="360">
        <f t="shared" ca="1" si="89"/>
        <v>36.89</v>
      </c>
      <c r="J119" s="360">
        <f t="shared" ca="1" si="90"/>
        <v>38.734999999999999</v>
      </c>
      <c r="K119" s="360">
        <f t="shared" ca="1" si="91"/>
        <v>40.670999999999999</v>
      </c>
      <c r="L119" s="437"/>
      <c r="M119" s="293" t="s">
        <v>588</v>
      </c>
      <c r="N119" s="289" t="str">
        <f t="shared" si="92"/>
        <v>59509C</v>
      </c>
      <c r="O119" s="361" t="str">
        <f t="shared" si="86"/>
        <v>140</v>
      </c>
      <c r="P119" s="290" t="str">
        <f t="shared" si="93"/>
        <v>Police Training Division Coodinator</v>
      </c>
      <c r="Q119" s="362" cm="1">
        <f t="array" aca="1" ref="Q119" ca="1">ROUND(IF($M119="Y",VLOOKUP($N119,INDIRECT($N$2),Q$5,0)*INDIRECT($M$3),VLOOKUP($N119,INDIRECT($N$2),Q$5,0)),IF(LEFT($E119,1)="N",3,0))</f>
        <v>33.459000000000003</v>
      </c>
      <c r="R119" s="362" cm="1">
        <f t="array" aca="1" ref="R119" ca="1">ROUND(IF($M119="Y",VLOOKUP($N119,INDIRECT($N$2),R$5,0)*INDIRECT($M$3),VLOOKUP($N119,INDIRECT($N$2),R$5,0)),IF(LEFT($E119,1)="N",3,0))</f>
        <v>35.133000000000003</v>
      </c>
      <c r="S119" s="362" cm="1">
        <f t="array" aca="1" ref="S119" ca="1">ROUND(IF($M119="Y",VLOOKUP($N119,INDIRECT($N$2),S$5,0)*INDIRECT($M$3),VLOOKUP($N119,INDIRECT($N$2),S$5,0)),IF(LEFT($E119,1)="N",3,0))</f>
        <v>36.89</v>
      </c>
      <c r="T119" s="362" cm="1">
        <f t="array" aca="1" ref="T119" ca="1">ROUND(IF($M119="Y",VLOOKUP($N119,INDIRECT($N$2),T$5,0)*INDIRECT($M$3),VLOOKUP($N119,INDIRECT($N$2),T$5,0)),IF(LEFT($E119,1)="N",3,0))</f>
        <v>38.734999999999999</v>
      </c>
      <c r="U119" s="362" cm="1">
        <f t="array" aca="1" ref="U119" ca="1">ROUND(IF($M119="Y",VLOOKUP($N119,INDIRECT($N$2),U$5,0)*INDIRECT($M$3),VLOOKUP($N119,INDIRECT($N$2),U$5,0)),IF(LEFT($E119,1)="N",3,0))</f>
        <v>40.670999999999999</v>
      </c>
      <c r="V119" s="419"/>
      <c r="W119" s="363" t="str">
        <f t="shared" si="102"/>
        <v>Y</v>
      </c>
      <c r="X119" s="313" t="str">
        <f t="shared" si="99"/>
        <v>59509C</v>
      </c>
      <c r="Y119" s="364" t="str">
        <f t="shared" si="101"/>
        <v>140</v>
      </c>
      <c r="Z119" s="313" t="str">
        <f t="shared" si="100"/>
        <v>Police Training Division Coodinator</v>
      </c>
      <c r="AA119" s="365">
        <f t="shared" ca="1" si="94"/>
        <v>33.459000000000003</v>
      </c>
      <c r="AB119" s="365">
        <f t="shared" ca="1" si="95"/>
        <v>35.133000000000003</v>
      </c>
      <c r="AC119" s="365">
        <f t="shared" ca="1" si="96"/>
        <v>36.89</v>
      </c>
      <c r="AD119" s="365">
        <f t="shared" ca="1" si="97"/>
        <v>38.734999999999999</v>
      </c>
      <c r="AE119" s="365">
        <f t="shared" ca="1" si="98"/>
        <v>40.670999999999999</v>
      </c>
    </row>
    <row r="120" spans="1:31">
      <c r="A120" s="357" t="s">
        <v>542</v>
      </c>
      <c r="B120" s="407" t="s">
        <v>804</v>
      </c>
      <c r="C120" s="357">
        <v>6</v>
      </c>
      <c r="D120" s="358" t="s">
        <v>543</v>
      </c>
      <c r="E120" s="357" t="s">
        <v>43</v>
      </c>
      <c r="F120" s="357">
        <v>296</v>
      </c>
      <c r="G120" s="360">
        <f t="shared" ca="1" si="87"/>
        <v>32.185000000000002</v>
      </c>
      <c r="H120" s="360">
        <f t="shared" ca="1" si="88"/>
        <v>33.792000000000002</v>
      </c>
      <c r="I120" s="360">
        <f t="shared" ca="1" si="89"/>
        <v>35.481999999999999</v>
      </c>
      <c r="J120" s="360">
        <f t="shared" ca="1" si="90"/>
        <v>37.256999999999998</v>
      </c>
      <c r="K120" s="360">
        <f t="shared" ca="1" si="91"/>
        <v>39.119</v>
      </c>
      <c r="L120" s="437"/>
      <c r="M120" s="293" t="s">
        <v>588</v>
      </c>
      <c r="N120" s="289" t="str">
        <f t="shared" si="92"/>
        <v>52994C</v>
      </c>
      <c r="O120" s="361" t="str">
        <f t="shared" si="86"/>
        <v>161</v>
      </c>
      <c r="P120" s="290" t="str">
        <f t="shared" si="93"/>
        <v>Police Warehouse Specialist</v>
      </c>
      <c r="Q120" s="362" cm="1">
        <f t="array" aca="1" ref="Q120" ca="1">ROUND(IF($M120="Y",VLOOKUP($N120,INDIRECT($N$2),Q$5,0)*INDIRECT($M$3),VLOOKUP($N120,INDIRECT($N$2),Q$5,0)),IF(LEFT($E120,1)="N",3,0))</f>
        <v>32.185000000000002</v>
      </c>
      <c r="R120" s="362" cm="1">
        <f t="array" aca="1" ref="R120" ca="1">ROUND(IF($M120="Y",VLOOKUP($N120,INDIRECT($N$2),R$5,0)*INDIRECT($M$3),VLOOKUP($N120,INDIRECT($N$2),R$5,0)),IF(LEFT($E120,1)="N",3,0))</f>
        <v>33.792000000000002</v>
      </c>
      <c r="S120" s="362" cm="1">
        <f t="array" aca="1" ref="S120" ca="1">ROUND(IF($M120="Y",VLOOKUP($N120,INDIRECT($N$2),S$5,0)*INDIRECT($M$3),VLOOKUP($N120,INDIRECT($N$2),S$5,0)),IF(LEFT($E120,1)="N",3,0))</f>
        <v>35.481999999999999</v>
      </c>
      <c r="T120" s="362" cm="1">
        <f t="array" aca="1" ref="T120" ca="1">ROUND(IF($M120="Y",VLOOKUP($N120,INDIRECT($N$2),T$5,0)*INDIRECT($M$3),VLOOKUP($N120,INDIRECT($N$2),T$5,0)),IF(LEFT($E120,1)="N",3,0))</f>
        <v>37.256999999999998</v>
      </c>
      <c r="U120" s="362" cm="1">
        <f t="array" aca="1" ref="U120" ca="1">ROUND(IF($M120="Y",VLOOKUP($N120,INDIRECT($N$2),U$5,0)*INDIRECT($M$3),VLOOKUP($N120,INDIRECT($N$2),U$5,0)),IF(LEFT($E120,1)="N",3,0))</f>
        <v>39.119</v>
      </c>
      <c r="V120" s="419"/>
      <c r="W120" s="363" t="str">
        <f t="shared" si="102"/>
        <v>Y</v>
      </c>
      <c r="X120" s="313" t="str">
        <f t="shared" si="99"/>
        <v>52994C</v>
      </c>
      <c r="Y120" s="364" t="str">
        <f t="shared" si="101"/>
        <v>161</v>
      </c>
      <c r="Z120" s="313" t="str">
        <f t="shared" si="100"/>
        <v>Police Warehouse Specialist</v>
      </c>
      <c r="AA120" s="365">
        <f t="shared" ca="1" si="94"/>
        <v>32.185000000000002</v>
      </c>
      <c r="AB120" s="365">
        <f t="shared" ca="1" si="95"/>
        <v>33.792000000000002</v>
      </c>
      <c r="AC120" s="365">
        <f t="shared" ca="1" si="96"/>
        <v>35.481999999999999</v>
      </c>
      <c r="AD120" s="365">
        <f t="shared" ca="1" si="97"/>
        <v>37.256999999999998</v>
      </c>
      <c r="AE120" s="365">
        <f t="shared" ca="1" si="98"/>
        <v>39.119</v>
      </c>
    </row>
    <row r="121" spans="1:31">
      <c r="A121" s="368" t="s">
        <v>35</v>
      </c>
      <c r="B121" s="408" t="s">
        <v>37</v>
      </c>
      <c r="C121" s="368">
        <v>11</v>
      </c>
      <c r="D121" s="358" t="s">
        <v>36</v>
      </c>
      <c r="E121" s="368" t="s">
        <v>21</v>
      </c>
      <c r="F121" s="368">
        <v>523</v>
      </c>
      <c r="G121" s="360">
        <f t="shared" ca="1" si="87"/>
        <v>109049</v>
      </c>
      <c r="H121" s="360">
        <f t="shared" ca="1" si="88"/>
        <v>114502</v>
      </c>
      <c r="I121" s="360">
        <f t="shared" ca="1" si="89"/>
        <v>120228</v>
      </c>
      <c r="J121" s="360">
        <f t="shared" ca="1" si="90"/>
        <v>126240</v>
      </c>
      <c r="K121" s="360">
        <f t="shared" ca="1" si="91"/>
        <v>132553</v>
      </c>
      <c r="L121" s="437"/>
      <c r="M121" s="293" t="s">
        <v>588</v>
      </c>
      <c r="N121" s="289" t="str">
        <f t="shared" si="92"/>
        <v>52900C</v>
      </c>
      <c r="O121" s="361" t="str">
        <f t="shared" si="86"/>
        <v>117</v>
      </c>
      <c r="P121" s="290" t="str">
        <f t="shared" si="93"/>
        <v xml:space="preserve">Principal Project Crd (CPED) </v>
      </c>
      <c r="Q121" s="362" cm="1">
        <f t="array" aca="1" ref="Q121" ca="1">ROUND(IF($M121="Y",VLOOKUP($N121,INDIRECT($N$2),Q$5,0)*INDIRECT($M$3),VLOOKUP($N121,INDIRECT($N$2),Q$5,0)),IF(LEFT($E121,1)="N",3,0))</f>
        <v>109049</v>
      </c>
      <c r="R121" s="362" cm="1">
        <f t="array" aca="1" ref="R121" ca="1">ROUND(IF($M121="Y",VLOOKUP($N121,INDIRECT($N$2),R$5,0)*INDIRECT($M$3),VLOOKUP($N121,INDIRECT($N$2),R$5,0)),IF(LEFT($E121,1)="N",3,0))</f>
        <v>114502</v>
      </c>
      <c r="S121" s="362" cm="1">
        <f t="array" aca="1" ref="S121" ca="1">ROUND(IF($M121="Y",VLOOKUP($N121,INDIRECT($N$2),S$5,0)*INDIRECT($M$3),VLOOKUP($N121,INDIRECT($N$2),S$5,0)),IF(LEFT($E121,1)="N",3,0))</f>
        <v>120228</v>
      </c>
      <c r="T121" s="362" cm="1">
        <f t="array" aca="1" ref="T121" ca="1">ROUND(IF($M121="Y",VLOOKUP($N121,INDIRECT($N$2),T$5,0)*INDIRECT($M$3),VLOOKUP($N121,INDIRECT($N$2),T$5,0)),IF(LEFT($E121,1)="N",3,0))</f>
        <v>126240</v>
      </c>
      <c r="U121" s="362" cm="1">
        <f t="array" aca="1" ref="U121" ca="1">ROUND(IF($M121="Y",VLOOKUP($N121,INDIRECT($N$2),U$5,0)*INDIRECT($M$3),VLOOKUP($N121,INDIRECT($N$2),U$5,0)),IF(LEFT($E121,1)="N",3,0))</f>
        <v>132553</v>
      </c>
      <c r="V121" s="419"/>
      <c r="W121" s="363" t="str">
        <f t="shared" si="102"/>
        <v>Y</v>
      </c>
      <c r="X121" s="313" t="str">
        <f t="shared" si="99"/>
        <v>52900C</v>
      </c>
      <c r="Y121" s="364" t="str">
        <f t="shared" si="101"/>
        <v>117</v>
      </c>
      <c r="Z121" s="313" t="str">
        <f t="shared" si="100"/>
        <v xml:space="preserve">Principal Project Crd (CPED) </v>
      </c>
      <c r="AA121" s="365">
        <f t="shared" ca="1" si="94"/>
        <v>52.427999999999997</v>
      </c>
      <c r="AB121" s="365">
        <f t="shared" ca="1" si="95"/>
        <v>55.05</v>
      </c>
      <c r="AC121" s="365">
        <f t="shared" ca="1" si="96"/>
        <v>57.802</v>
      </c>
      <c r="AD121" s="365">
        <f t="shared" ca="1" si="97"/>
        <v>60.692999999999998</v>
      </c>
      <c r="AE121" s="365">
        <f t="shared" ca="1" si="98"/>
        <v>63.727999999999994</v>
      </c>
    </row>
    <row r="122" spans="1:31">
      <c r="A122" s="357" t="s">
        <v>719</v>
      </c>
      <c r="B122" s="407" t="s">
        <v>506</v>
      </c>
      <c r="C122" s="357">
        <v>7</v>
      </c>
      <c r="D122" s="358">
        <v>7</v>
      </c>
      <c r="E122" s="357" t="s">
        <v>43</v>
      </c>
      <c r="F122" s="357">
        <v>338</v>
      </c>
      <c r="G122" s="360">
        <f t="shared" ca="1" si="87"/>
        <v>35.984999999999999</v>
      </c>
      <c r="H122" s="360">
        <f t="shared" ca="1" si="88"/>
        <v>37.795000000000002</v>
      </c>
      <c r="I122" s="360">
        <f t="shared" ca="1" si="89"/>
        <v>39.68</v>
      </c>
      <c r="J122" s="360">
        <f t="shared" ca="1" si="90"/>
        <v>41.665999999999997</v>
      </c>
      <c r="K122" s="360">
        <f t="shared" ca="1" si="91"/>
        <v>43.755000000000003</v>
      </c>
      <c r="L122" s="437"/>
      <c r="M122" s="293" t="s">
        <v>588</v>
      </c>
      <c r="N122" s="289" t="str">
        <f t="shared" si="92"/>
        <v>52950C</v>
      </c>
      <c r="O122" s="361">
        <f t="shared" si="86"/>
        <v>7</v>
      </c>
      <c r="P122" s="290" t="str">
        <f t="shared" si="93"/>
        <v>Process Logic Control Technician</v>
      </c>
      <c r="Q122" s="362" cm="1">
        <f t="array" aca="1" ref="Q122" ca="1">ROUND(IF($M122="Y",VLOOKUP($N122,INDIRECT($N$2),Q$5,0)*INDIRECT($M$3),VLOOKUP($N122,INDIRECT($N$2),Q$5,0)),IF(LEFT($E122,1)="N",3,0))</f>
        <v>35.984999999999999</v>
      </c>
      <c r="R122" s="362" cm="1">
        <f t="array" aca="1" ref="R122" ca="1">ROUND(IF($M122="Y",VLOOKUP($N122,INDIRECT($N$2),R$5,0)*INDIRECT($M$3),VLOOKUP($N122,INDIRECT($N$2),R$5,0)),IF(LEFT($E122,1)="N",3,0))</f>
        <v>37.795000000000002</v>
      </c>
      <c r="S122" s="362" cm="1">
        <f t="array" aca="1" ref="S122" ca="1">ROUND(IF($M122="Y",VLOOKUP($N122,INDIRECT($N$2),S$5,0)*INDIRECT($M$3),VLOOKUP($N122,INDIRECT($N$2),S$5,0)),IF(LEFT($E122,1)="N",3,0))</f>
        <v>39.68</v>
      </c>
      <c r="T122" s="362" cm="1">
        <f t="array" aca="1" ref="T122" ca="1">ROUND(IF($M122="Y",VLOOKUP($N122,INDIRECT($N$2),T$5,0)*INDIRECT($M$3),VLOOKUP($N122,INDIRECT($N$2),T$5,0)),IF(LEFT($E122,1)="N",3,0))</f>
        <v>41.665999999999997</v>
      </c>
      <c r="U122" s="362" cm="1">
        <f t="array" aca="1" ref="U122" ca="1">ROUND(IF($M122="Y",VLOOKUP($N122,INDIRECT($N$2),U$5,0)*INDIRECT($M$3),VLOOKUP($N122,INDIRECT($N$2),U$5,0)),IF(LEFT($E122,1)="N",3,0))</f>
        <v>43.755000000000003</v>
      </c>
      <c r="V122" s="419"/>
      <c r="W122" s="363" t="str">
        <f t="shared" si="102"/>
        <v>Y</v>
      </c>
      <c r="X122" s="313" t="str">
        <f t="shared" si="99"/>
        <v>52950C</v>
      </c>
      <c r="Y122" s="364">
        <f t="shared" si="101"/>
        <v>7</v>
      </c>
      <c r="Z122" s="313" t="str">
        <f t="shared" si="100"/>
        <v>Process Logic Control Technician</v>
      </c>
      <c r="AA122" s="365">
        <f t="shared" ca="1" si="94"/>
        <v>35.984999999999999</v>
      </c>
      <c r="AB122" s="365">
        <f t="shared" ca="1" si="95"/>
        <v>37.795000000000002</v>
      </c>
      <c r="AC122" s="365">
        <f t="shared" ca="1" si="96"/>
        <v>39.68</v>
      </c>
      <c r="AD122" s="365">
        <f t="shared" ca="1" si="97"/>
        <v>41.665999999999997</v>
      </c>
      <c r="AE122" s="365">
        <f t="shared" ca="1" si="98"/>
        <v>43.755000000000003</v>
      </c>
    </row>
    <row r="123" spans="1:31">
      <c r="A123" s="357" t="s">
        <v>258</v>
      </c>
      <c r="B123" s="407" t="s">
        <v>260</v>
      </c>
      <c r="C123" s="357">
        <v>6</v>
      </c>
      <c r="D123" s="358" t="s">
        <v>259</v>
      </c>
      <c r="E123" s="357" t="s">
        <v>43</v>
      </c>
      <c r="F123" s="357">
        <v>280</v>
      </c>
      <c r="G123" s="360">
        <f t="shared" ca="1" si="87"/>
        <v>30.927</v>
      </c>
      <c r="H123" s="360">
        <f t="shared" ca="1" si="88"/>
        <v>32.475999999999999</v>
      </c>
      <c r="I123" s="360">
        <f t="shared" ca="1" si="89"/>
        <v>34.095999999999997</v>
      </c>
      <c r="J123" s="360">
        <f t="shared" ca="1" si="90"/>
        <v>35.805</v>
      </c>
      <c r="K123" s="360">
        <f t="shared" ca="1" si="91"/>
        <v>37.594000000000001</v>
      </c>
      <c r="L123" s="437"/>
      <c r="M123" s="293" t="s">
        <v>588</v>
      </c>
      <c r="N123" s="289" t="str">
        <f t="shared" si="92"/>
        <v>08340C</v>
      </c>
      <c r="O123" s="361" t="str">
        <f t="shared" si="86"/>
        <v>160</v>
      </c>
      <c r="P123" s="290" t="str">
        <f t="shared" si="93"/>
        <v xml:space="preserve">Program Aide II </v>
      </c>
      <c r="Q123" s="362" cm="1">
        <f t="array" aca="1" ref="Q123" ca="1">ROUND(IF($M123="Y",VLOOKUP($N123,INDIRECT($N$2),Q$5,0)*INDIRECT($M$3),VLOOKUP($N123,INDIRECT($N$2),Q$5,0)),IF(LEFT($E123,1)="N",3,0))</f>
        <v>30.927</v>
      </c>
      <c r="R123" s="362" cm="1">
        <f t="array" aca="1" ref="R123" ca="1">ROUND(IF($M123="Y",VLOOKUP($N123,INDIRECT($N$2),R$5,0)*INDIRECT($M$3),VLOOKUP($N123,INDIRECT($N$2),R$5,0)),IF(LEFT($E123,1)="N",3,0))</f>
        <v>32.475999999999999</v>
      </c>
      <c r="S123" s="362" cm="1">
        <f t="array" aca="1" ref="S123" ca="1">ROUND(IF($M123="Y",VLOOKUP($N123,INDIRECT($N$2),S$5,0)*INDIRECT($M$3),VLOOKUP($N123,INDIRECT($N$2),S$5,0)),IF(LEFT($E123,1)="N",3,0))</f>
        <v>34.095999999999997</v>
      </c>
      <c r="T123" s="362" cm="1">
        <f t="array" aca="1" ref="T123" ca="1">ROUND(IF($M123="Y",VLOOKUP($N123,INDIRECT($N$2),T$5,0)*INDIRECT($M$3),VLOOKUP($N123,INDIRECT($N$2),T$5,0)),IF(LEFT($E123,1)="N",3,0))</f>
        <v>35.805</v>
      </c>
      <c r="U123" s="362" cm="1">
        <f t="array" aca="1" ref="U123" ca="1">ROUND(IF($M123="Y",VLOOKUP($N123,INDIRECT($N$2),U$5,0)*INDIRECT($M$3),VLOOKUP($N123,INDIRECT($N$2),U$5,0)),IF(LEFT($E123,1)="N",3,0))</f>
        <v>37.594000000000001</v>
      </c>
      <c r="V123" s="419"/>
      <c r="W123" s="363" t="str">
        <f t="shared" si="102"/>
        <v>Y</v>
      </c>
      <c r="X123" s="313" t="str">
        <f t="shared" si="99"/>
        <v>08340C</v>
      </c>
      <c r="Y123" s="364" t="str">
        <f t="shared" si="101"/>
        <v>160</v>
      </c>
      <c r="Z123" s="313" t="str">
        <f t="shared" si="100"/>
        <v xml:space="preserve">Program Aide II </v>
      </c>
      <c r="AA123" s="365">
        <f t="shared" ca="1" si="94"/>
        <v>30.927</v>
      </c>
      <c r="AB123" s="365">
        <f t="shared" ca="1" si="95"/>
        <v>32.475999999999999</v>
      </c>
      <c r="AC123" s="365">
        <f t="shared" ca="1" si="96"/>
        <v>34.095999999999997</v>
      </c>
      <c r="AD123" s="365">
        <f t="shared" ca="1" si="97"/>
        <v>35.805</v>
      </c>
      <c r="AE123" s="365">
        <f t="shared" ca="1" si="98"/>
        <v>37.594000000000001</v>
      </c>
    </row>
    <row r="124" spans="1:31">
      <c r="A124" s="357" t="s">
        <v>530</v>
      </c>
      <c r="B124" s="407" t="s">
        <v>529</v>
      </c>
      <c r="C124" s="357">
        <v>6</v>
      </c>
      <c r="D124" s="358" t="s">
        <v>118</v>
      </c>
      <c r="E124" s="357" t="s">
        <v>43</v>
      </c>
      <c r="F124" s="357">
        <v>295</v>
      </c>
      <c r="G124" s="360">
        <f t="shared" ca="1" si="87"/>
        <v>32.185000000000002</v>
      </c>
      <c r="H124" s="360">
        <f t="shared" ca="1" si="88"/>
        <v>33.792000000000002</v>
      </c>
      <c r="I124" s="360">
        <f t="shared" ca="1" si="89"/>
        <v>35.481999999999999</v>
      </c>
      <c r="J124" s="360">
        <f t="shared" ca="1" si="90"/>
        <v>37.258000000000003</v>
      </c>
      <c r="K124" s="360">
        <f t="shared" ca="1" si="91"/>
        <v>39.119</v>
      </c>
      <c r="L124" s="437"/>
      <c r="M124" s="293" t="s">
        <v>588</v>
      </c>
      <c r="N124" s="289" t="str">
        <f t="shared" si="92"/>
        <v>52981C</v>
      </c>
      <c r="O124" s="361" t="str">
        <f t="shared" si="86"/>
        <v>067</v>
      </c>
      <c r="P124" s="290" t="str">
        <f t="shared" si="93"/>
        <v>Public Service Agent</v>
      </c>
      <c r="Q124" s="362" cm="1">
        <f t="array" aca="1" ref="Q124" ca="1">ROUND(IF($M124="Y",VLOOKUP($N124,INDIRECT($N$2),Q$5,0)*INDIRECT($M$3),VLOOKUP($N124,INDIRECT($N$2),Q$5,0)),IF(LEFT($E124,1)="N",3,0))</f>
        <v>32.185000000000002</v>
      </c>
      <c r="R124" s="362" cm="1">
        <f t="array" aca="1" ref="R124" ca="1">ROUND(IF($M124="Y",VLOOKUP($N124,INDIRECT($N$2),R$5,0)*INDIRECT($M$3),VLOOKUP($N124,INDIRECT($N$2),R$5,0)),IF(LEFT($E124,1)="N",3,0))</f>
        <v>33.792000000000002</v>
      </c>
      <c r="S124" s="362" cm="1">
        <f t="array" aca="1" ref="S124" ca="1">ROUND(IF($M124="Y",VLOOKUP($N124,INDIRECT($N$2),S$5,0)*INDIRECT($M$3),VLOOKUP($N124,INDIRECT($N$2),S$5,0)),IF(LEFT($E124,1)="N",3,0))</f>
        <v>35.481999999999999</v>
      </c>
      <c r="T124" s="362" cm="1">
        <f t="array" aca="1" ref="T124" ca="1">ROUND(IF($M124="Y",VLOOKUP($N124,INDIRECT($N$2),T$5,0)*INDIRECT($M$3),VLOOKUP($N124,INDIRECT($N$2),T$5,0)),IF(LEFT($E124,1)="N",3,0))</f>
        <v>37.258000000000003</v>
      </c>
      <c r="U124" s="362" cm="1">
        <f t="array" aca="1" ref="U124" ca="1">ROUND(IF($M124="Y",VLOOKUP($N124,INDIRECT($N$2),U$5,0)*INDIRECT($M$3),VLOOKUP($N124,INDIRECT($N$2),U$5,0)),IF(LEFT($E124,1)="N",3,0))</f>
        <v>39.119</v>
      </c>
      <c r="V124" s="419"/>
      <c r="W124" s="363" t="str">
        <f t="shared" si="102"/>
        <v>Y</v>
      </c>
      <c r="X124" s="313" t="str">
        <f t="shared" si="99"/>
        <v>52981C</v>
      </c>
      <c r="Y124" s="364" t="str">
        <f t="shared" si="101"/>
        <v>067</v>
      </c>
      <c r="Z124" s="313" t="str">
        <f t="shared" si="100"/>
        <v>Public Service Agent</v>
      </c>
      <c r="AA124" s="365">
        <f t="shared" ca="1" si="94"/>
        <v>32.185000000000002</v>
      </c>
      <c r="AB124" s="365">
        <f t="shared" ca="1" si="95"/>
        <v>33.792000000000002</v>
      </c>
      <c r="AC124" s="365">
        <f t="shared" ca="1" si="96"/>
        <v>35.481999999999999</v>
      </c>
      <c r="AD124" s="365">
        <f t="shared" ca="1" si="97"/>
        <v>37.258000000000003</v>
      </c>
      <c r="AE124" s="365">
        <f t="shared" ca="1" si="98"/>
        <v>39.119</v>
      </c>
    </row>
    <row r="125" spans="1:31">
      <c r="A125" s="357" t="s">
        <v>274</v>
      </c>
      <c r="B125" s="407" t="s">
        <v>275</v>
      </c>
      <c r="C125" s="357">
        <v>7</v>
      </c>
      <c r="D125" s="358" t="s">
        <v>66</v>
      </c>
      <c r="E125" s="357" t="s">
        <v>43</v>
      </c>
      <c r="F125" s="357">
        <v>320</v>
      </c>
      <c r="G125" s="360">
        <f t="shared" ca="1" si="87"/>
        <v>34.75</v>
      </c>
      <c r="H125" s="360">
        <f t="shared" ca="1" si="88"/>
        <v>36.485999999999997</v>
      </c>
      <c r="I125" s="360">
        <f t="shared" ca="1" si="89"/>
        <v>38.311999999999998</v>
      </c>
      <c r="J125" s="360">
        <f t="shared" ca="1" si="90"/>
        <v>40.228000000000002</v>
      </c>
      <c r="K125" s="360">
        <f t="shared" ca="1" si="91"/>
        <v>42.238</v>
      </c>
      <c r="L125" s="437"/>
      <c r="M125" s="293" t="s">
        <v>588</v>
      </c>
      <c r="N125" s="289" t="str">
        <f t="shared" si="92"/>
        <v>52775C</v>
      </c>
      <c r="O125" s="361" t="str">
        <f t="shared" si="86"/>
        <v>064</v>
      </c>
      <c r="P125" s="290" t="str">
        <f t="shared" si="93"/>
        <v xml:space="preserve">Real Estate Assistant </v>
      </c>
      <c r="Q125" s="362" cm="1">
        <f t="array" aca="1" ref="Q125" ca="1">ROUND(IF($M125="Y",VLOOKUP($N125,INDIRECT($N$2),Q$5,0)*INDIRECT($M$3),VLOOKUP($N125,INDIRECT($N$2),Q$5,0)),IF(LEFT($E125,1)="N",3,0))</f>
        <v>34.75</v>
      </c>
      <c r="R125" s="362" cm="1">
        <f t="array" aca="1" ref="R125" ca="1">ROUND(IF($M125="Y",VLOOKUP($N125,INDIRECT($N$2),R$5,0)*INDIRECT($M$3),VLOOKUP($N125,INDIRECT($N$2),R$5,0)),IF(LEFT($E125,1)="N",3,0))</f>
        <v>36.485999999999997</v>
      </c>
      <c r="S125" s="362" cm="1">
        <f t="array" aca="1" ref="S125" ca="1">ROUND(IF($M125="Y",VLOOKUP($N125,INDIRECT($N$2),S$5,0)*INDIRECT($M$3),VLOOKUP($N125,INDIRECT($N$2),S$5,0)),IF(LEFT($E125,1)="N",3,0))</f>
        <v>38.311999999999998</v>
      </c>
      <c r="T125" s="362" cm="1">
        <f t="array" aca="1" ref="T125" ca="1">ROUND(IF($M125="Y",VLOOKUP($N125,INDIRECT($N$2),T$5,0)*INDIRECT($M$3),VLOOKUP($N125,INDIRECT($N$2),T$5,0)),IF(LEFT($E125,1)="N",3,0))</f>
        <v>40.228000000000002</v>
      </c>
      <c r="U125" s="362" cm="1">
        <f t="array" aca="1" ref="U125" ca="1">ROUND(IF($M125="Y",VLOOKUP($N125,INDIRECT($N$2),U$5,0)*INDIRECT($M$3),VLOOKUP($N125,INDIRECT($N$2),U$5,0)),IF(LEFT($E125,1)="N",3,0))</f>
        <v>42.238</v>
      </c>
      <c r="V125" s="419"/>
      <c r="W125" s="363" t="str">
        <f t="shared" si="102"/>
        <v>Y</v>
      </c>
      <c r="X125" s="313" t="str">
        <f t="shared" si="99"/>
        <v>52775C</v>
      </c>
      <c r="Y125" s="364" t="str">
        <f t="shared" si="101"/>
        <v>064</v>
      </c>
      <c r="Z125" s="313" t="str">
        <f t="shared" si="100"/>
        <v xml:space="preserve">Real Estate Assistant </v>
      </c>
      <c r="AA125" s="365">
        <f t="shared" ca="1" si="94"/>
        <v>34.75</v>
      </c>
      <c r="AB125" s="365">
        <f t="shared" ca="1" si="95"/>
        <v>36.485999999999997</v>
      </c>
      <c r="AC125" s="365">
        <f t="shared" ca="1" si="96"/>
        <v>38.311999999999998</v>
      </c>
      <c r="AD125" s="365">
        <f t="shared" ca="1" si="97"/>
        <v>40.228000000000002</v>
      </c>
      <c r="AE125" s="365">
        <f t="shared" ca="1" si="98"/>
        <v>42.238</v>
      </c>
    </row>
    <row r="126" spans="1:31">
      <c r="A126" s="357" t="s">
        <v>263</v>
      </c>
      <c r="B126" s="407" t="s">
        <v>785</v>
      </c>
      <c r="C126" s="357">
        <v>5</v>
      </c>
      <c r="D126" s="358" t="s">
        <v>264</v>
      </c>
      <c r="E126" s="357" t="s">
        <v>43</v>
      </c>
      <c r="F126" s="357">
        <v>228</v>
      </c>
      <c r="G126" s="360">
        <f t="shared" ca="1" si="87"/>
        <v>27.093</v>
      </c>
      <c r="H126" s="360">
        <f t="shared" ca="1" si="88"/>
        <v>28.448</v>
      </c>
      <c r="I126" s="360">
        <f t="shared" ca="1" si="89"/>
        <v>29.869</v>
      </c>
      <c r="J126" s="360">
        <f t="shared" ca="1" si="90"/>
        <v>31.361999999999998</v>
      </c>
      <c r="K126" s="360">
        <f t="shared" ca="1" si="91"/>
        <v>32.933</v>
      </c>
      <c r="L126" s="437"/>
      <c r="M126" s="293" t="s">
        <v>588</v>
      </c>
      <c r="N126" s="289" t="str">
        <f t="shared" si="92"/>
        <v>08630C</v>
      </c>
      <c r="O126" s="361" t="str">
        <f t="shared" si="86"/>
        <v>026</v>
      </c>
      <c r="P126" s="290" t="str">
        <f t="shared" si="93"/>
        <v xml:space="preserve">Real Estate Investigator Aide I  </v>
      </c>
      <c r="Q126" s="362" cm="1">
        <f t="array" aca="1" ref="Q126" ca="1">ROUND(IF($M126="Y",VLOOKUP($N126,INDIRECT($N$2),Q$5,0)*INDIRECT($M$3),VLOOKUP($N126,INDIRECT($N$2),Q$5,0)),IF(LEFT($E126,1)="N",3,0))</f>
        <v>27.093</v>
      </c>
      <c r="R126" s="362" cm="1">
        <f t="array" aca="1" ref="R126" ca="1">ROUND(IF($M126="Y",VLOOKUP($N126,INDIRECT($N$2),R$5,0)*INDIRECT($M$3),VLOOKUP($N126,INDIRECT($N$2),R$5,0)),IF(LEFT($E126,1)="N",3,0))</f>
        <v>28.448</v>
      </c>
      <c r="S126" s="362" cm="1">
        <f t="array" aca="1" ref="S126" ca="1">ROUND(IF($M126="Y",VLOOKUP($N126,INDIRECT($N$2),S$5,0)*INDIRECT($M$3),VLOOKUP($N126,INDIRECT($N$2),S$5,0)),IF(LEFT($E126,1)="N",3,0))</f>
        <v>29.869</v>
      </c>
      <c r="T126" s="362" cm="1">
        <f t="array" aca="1" ref="T126" ca="1">ROUND(IF($M126="Y",VLOOKUP($N126,INDIRECT($N$2),T$5,0)*INDIRECT($M$3),VLOOKUP($N126,INDIRECT($N$2),T$5,0)),IF(LEFT($E126,1)="N",3,0))</f>
        <v>31.361999999999998</v>
      </c>
      <c r="U126" s="362" cm="1">
        <f t="array" aca="1" ref="U126" ca="1">ROUND(IF($M126="Y",VLOOKUP($N126,INDIRECT($N$2),U$5,0)*INDIRECT($M$3),VLOOKUP($N126,INDIRECT($N$2),U$5,0)),IF(LEFT($E126,1)="N",3,0))</f>
        <v>32.933</v>
      </c>
      <c r="V126" s="419"/>
      <c r="W126" s="363" t="str">
        <f t="shared" si="102"/>
        <v>Y</v>
      </c>
      <c r="X126" s="313" t="str">
        <f t="shared" si="99"/>
        <v>08630C</v>
      </c>
      <c r="Y126" s="364" t="str">
        <f t="shared" si="101"/>
        <v>026</v>
      </c>
      <c r="Z126" s="313" t="str">
        <f t="shared" si="100"/>
        <v xml:space="preserve">Real Estate Investigator Aide I  </v>
      </c>
      <c r="AA126" s="365">
        <f t="shared" ca="1" si="94"/>
        <v>27.093</v>
      </c>
      <c r="AB126" s="365">
        <f t="shared" ca="1" si="95"/>
        <v>28.448</v>
      </c>
      <c r="AC126" s="365">
        <f t="shared" ca="1" si="96"/>
        <v>29.869</v>
      </c>
      <c r="AD126" s="365">
        <f t="shared" ca="1" si="97"/>
        <v>31.361999999999998</v>
      </c>
      <c r="AE126" s="365">
        <f t="shared" ca="1" si="98"/>
        <v>32.933</v>
      </c>
    </row>
    <row r="127" spans="1:31">
      <c r="A127" s="357" t="s">
        <v>266</v>
      </c>
      <c r="B127" s="407" t="s">
        <v>786</v>
      </c>
      <c r="C127" s="357">
        <v>6</v>
      </c>
      <c r="D127" s="358" t="s">
        <v>178</v>
      </c>
      <c r="E127" s="357" t="s">
        <v>43</v>
      </c>
      <c r="F127" s="357">
        <v>288</v>
      </c>
      <c r="G127" s="360">
        <f t="shared" ca="1" si="87"/>
        <v>32.185000000000002</v>
      </c>
      <c r="H127" s="360">
        <f t="shared" ca="1" si="88"/>
        <v>33.792000000000002</v>
      </c>
      <c r="I127" s="360">
        <f t="shared" ca="1" si="89"/>
        <v>35.481999999999999</v>
      </c>
      <c r="J127" s="360">
        <f t="shared" ca="1" si="90"/>
        <v>37.256999999999998</v>
      </c>
      <c r="K127" s="360">
        <f t="shared" ca="1" si="91"/>
        <v>39.119</v>
      </c>
      <c r="L127" s="437"/>
      <c r="M127" s="293" t="s">
        <v>588</v>
      </c>
      <c r="N127" s="289" t="str">
        <f t="shared" si="92"/>
        <v>08650C</v>
      </c>
      <c r="O127" s="361" t="str">
        <f t="shared" ref="O127:O148" si="103">D127</f>
        <v>081</v>
      </c>
      <c r="P127" s="290" t="str">
        <f t="shared" si="93"/>
        <v xml:space="preserve">Real Estate Investigator Aide II </v>
      </c>
      <c r="Q127" s="362" cm="1">
        <f t="array" aca="1" ref="Q127" ca="1">ROUND(IF($M127="Y",VLOOKUP($N127,INDIRECT($N$2),Q$5,0)*INDIRECT($M$3),VLOOKUP($N127,INDIRECT($N$2),Q$5,0)),IF(LEFT($E127,1)="N",3,0))</f>
        <v>32.185000000000002</v>
      </c>
      <c r="R127" s="362" cm="1">
        <f t="array" aca="1" ref="R127" ca="1">ROUND(IF($M127="Y",VLOOKUP($N127,INDIRECT($N$2),R$5,0)*INDIRECT($M$3),VLOOKUP($N127,INDIRECT($N$2),R$5,0)),IF(LEFT($E127,1)="N",3,0))</f>
        <v>33.792000000000002</v>
      </c>
      <c r="S127" s="362" cm="1">
        <f t="array" aca="1" ref="S127" ca="1">ROUND(IF($M127="Y",VLOOKUP($N127,INDIRECT($N$2),S$5,0)*INDIRECT($M$3),VLOOKUP($N127,INDIRECT($N$2),S$5,0)),IF(LEFT($E127,1)="N",3,0))</f>
        <v>35.481999999999999</v>
      </c>
      <c r="T127" s="362" cm="1">
        <f t="array" aca="1" ref="T127" ca="1">ROUND(IF($M127="Y",VLOOKUP($N127,INDIRECT($N$2),T$5,0)*INDIRECT($M$3),VLOOKUP($N127,INDIRECT($N$2),T$5,0)),IF(LEFT($E127,1)="N",3,0))</f>
        <v>37.256999999999998</v>
      </c>
      <c r="U127" s="362" cm="1">
        <f t="array" aca="1" ref="U127" ca="1">ROUND(IF($M127="Y",VLOOKUP($N127,INDIRECT($N$2),U$5,0)*INDIRECT($M$3),VLOOKUP($N127,INDIRECT($N$2),U$5,0)),IF(LEFT($E127,1)="N",3,0))</f>
        <v>39.119</v>
      </c>
      <c r="V127" s="419"/>
      <c r="W127" s="363" t="str">
        <f t="shared" si="102"/>
        <v>Y</v>
      </c>
      <c r="X127" s="313" t="str">
        <f t="shared" si="99"/>
        <v>08650C</v>
      </c>
      <c r="Y127" s="364" t="str">
        <f t="shared" si="101"/>
        <v>081</v>
      </c>
      <c r="Z127" s="313" t="str">
        <f t="shared" si="100"/>
        <v xml:space="preserve">Real Estate Investigator Aide II </v>
      </c>
      <c r="AA127" s="365">
        <f t="shared" ca="1" si="94"/>
        <v>32.185000000000002</v>
      </c>
      <c r="AB127" s="365">
        <f t="shared" ca="1" si="95"/>
        <v>33.792000000000002</v>
      </c>
      <c r="AC127" s="365">
        <f t="shared" ca="1" si="96"/>
        <v>35.481999999999999</v>
      </c>
      <c r="AD127" s="365">
        <f t="shared" ca="1" si="97"/>
        <v>37.256999999999998</v>
      </c>
      <c r="AE127" s="365">
        <f t="shared" ca="1" si="98"/>
        <v>39.119</v>
      </c>
    </row>
    <row r="128" spans="1:31">
      <c r="A128" s="357" t="s">
        <v>268</v>
      </c>
      <c r="B128" s="407" t="s">
        <v>787</v>
      </c>
      <c r="C128" s="357">
        <v>7</v>
      </c>
      <c r="D128" s="358" t="s">
        <v>269</v>
      </c>
      <c r="E128" s="357" t="s">
        <v>43</v>
      </c>
      <c r="F128" s="357">
        <v>320</v>
      </c>
      <c r="G128" s="360">
        <f t="shared" ca="1" si="87"/>
        <v>34.75</v>
      </c>
      <c r="H128" s="360">
        <f t="shared" ca="1" si="88"/>
        <v>36.485999999999997</v>
      </c>
      <c r="I128" s="360">
        <f t="shared" ca="1" si="89"/>
        <v>38.311999999999998</v>
      </c>
      <c r="J128" s="360">
        <f t="shared" ca="1" si="90"/>
        <v>40.228000000000002</v>
      </c>
      <c r="K128" s="360">
        <f t="shared" ca="1" si="91"/>
        <v>42.238</v>
      </c>
      <c r="L128" s="437"/>
      <c r="M128" s="293" t="s">
        <v>588</v>
      </c>
      <c r="N128" s="289" t="str">
        <f t="shared" si="92"/>
        <v>08660C</v>
      </c>
      <c r="O128" s="361" t="str">
        <f t="shared" si="103"/>
        <v>089</v>
      </c>
      <c r="P128" s="290" t="str">
        <f t="shared" si="93"/>
        <v xml:space="preserve">Real Estate Investigator I  </v>
      </c>
      <c r="Q128" s="362" cm="1">
        <f t="array" aca="1" ref="Q128" ca="1">ROUND(IF($M128="Y",VLOOKUP($N128,INDIRECT($N$2),Q$5,0)*INDIRECT($M$3),VLOOKUP($N128,INDIRECT($N$2),Q$5,0)),IF(LEFT($E128,1)="N",3,0))</f>
        <v>34.75</v>
      </c>
      <c r="R128" s="362" cm="1">
        <f t="array" aca="1" ref="R128" ca="1">ROUND(IF($M128="Y",VLOOKUP($N128,INDIRECT($N$2),R$5,0)*INDIRECT($M$3),VLOOKUP($N128,INDIRECT($N$2),R$5,0)),IF(LEFT($E128,1)="N",3,0))</f>
        <v>36.485999999999997</v>
      </c>
      <c r="S128" s="362" cm="1">
        <f t="array" aca="1" ref="S128" ca="1">ROUND(IF($M128="Y",VLOOKUP($N128,INDIRECT($N$2),S$5,0)*INDIRECT($M$3),VLOOKUP($N128,INDIRECT($N$2),S$5,0)),IF(LEFT($E128,1)="N",3,0))</f>
        <v>38.311999999999998</v>
      </c>
      <c r="T128" s="362" cm="1">
        <f t="array" aca="1" ref="T128" ca="1">ROUND(IF($M128="Y",VLOOKUP($N128,INDIRECT($N$2),T$5,0)*INDIRECT($M$3),VLOOKUP($N128,INDIRECT($N$2),T$5,0)),IF(LEFT($E128,1)="N",3,0))</f>
        <v>40.228000000000002</v>
      </c>
      <c r="U128" s="362" cm="1">
        <f t="array" aca="1" ref="U128" ca="1">ROUND(IF($M128="Y",VLOOKUP($N128,INDIRECT($N$2),U$5,0)*INDIRECT($M$3),VLOOKUP($N128,INDIRECT($N$2),U$5,0)),IF(LEFT($E128,1)="N",3,0))</f>
        <v>42.238</v>
      </c>
      <c r="V128" s="419"/>
      <c r="W128" s="363" t="str">
        <f t="shared" si="102"/>
        <v>Y</v>
      </c>
      <c r="X128" s="313" t="str">
        <f t="shared" si="99"/>
        <v>08660C</v>
      </c>
      <c r="Y128" s="364" t="str">
        <f t="shared" si="101"/>
        <v>089</v>
      </c>
      <c r="Z128" s="313" t="str">
        <f t="shared" si="100"/>
        <v xml:space="preserve">Real Estate Investigator I  </v>
      </c>
      <c r="AA128" s="365">
        <f t="shared" ca="1" si="94"/>
        <v>34.75</v>
      </c>
      <c r="AB128" s="365">
        <f t="shared" ca="1" si="95"/>
        <v>36.485999999999997</v>
      </c>
      <c r="AC128" s="365">
        <f t="shared" ca="1" si="96"/>
        <v>38.311999999999998</v>
      </c>
      <c r="AD128" s="365">
        <f t="shared" ca="1" si="97"/>
        <v>40.228000000000002</v>
      </c>
      <c r="AE128" s="365">
        <f t="shared" ca="1" si="98"/>
        <v>42.238</v>
      </c>
    </row>
    <row r="129" spans="1:31">
      <c r="A129" s="357" t="s">
        <v>812</v>
      </c>
      <c r="B129" s="407" t="s">
        <v>813</v>
      </c>
      <c r="C129" s="357">
        <v>5</v>
      </c>
      <c r="D129" s="358" t="s">
        <v>815</v>
      </c>
      <c r="E129" s="357" t="s">
        <v>43</v>
      </c>
      <c r="F129" s="357">
        <v>241</v>
      </c>
      <c r="G129" s="360">
        <f t="shared" ref="G129" ca="1" si="104">Q129</f>
        <v>27.817</v>
      </c>
      <c r="H129" s="360">
        <f t="shared" ref="H129" ca="1" si="105">R129</f>
        <v>29.207999999999998</v>
      </c>
      <c r="I129" s="360">
        <f t="shared" ref="I129" ca="1" si="106">S129</f>
        <v>30.667000000000002</v>
      </c>
      <c r="J129" s="360">
        <f t="shared" ref="J129" ca="1" si="107">T129</f>
        <v>32.201999999999998</v>
      </c>
      <c r="K129" s="360">
        <f t="shared" ref="K129" ca="1" si="108">U129</f>
        <v>33.813000000000002</v>
      </c>
      <c r="L129" s="437"/>
      <c r="M129" s="293" t="s">
        <v>588</v>
      </c>
      <c r="N129" s="289" t="str">
        <f t="shared" ref="N129" si="109">A129</f>
        <v>08853C</v>
      </c>
      <c r="O129" s="361" t="str">
        <f t="shared" ref="O129" si="110">D129</f>
        <v>136</v>
      </c>
      <c r="P129" s="290" t="str">
        <f t="shared" ref="P129" si="111">B129</f>
        <v>Regulatory Services Associate</v>
      </c>
      <c r="Q129" s="362" cm="1">
        <f t="array" aca="1" ref="Q129" ca="1">ROUND(IF($M129="Y",VLOOKUP($N129,INDIRECT($N$2),Q$5,0)*INDIRECT($M$3),VLOOKUP($N129,INDIRECT($N$2),Q$5,0)),IF(LEFT($E129,1)="N",3,0))</f>
        <v>27.817</v>
      </c>
      <c r="R129" s="362" cm="1">
        <f t="array" aca="1" ref="R129" ca="1">ROUND(IF($M129="Y",VLOOKUP($N129,INDIRECT($N$2),R$5,0)*INDIRECT($M$3),VLOOKUP($N129,INDIRECT($N$2),R$5,0)),IF(LEFT($E129,1)="N",3,0))</f>
        <v>29.207999999999998</v>
      </c>
      <c r="S129" s="362" cm="1">
        <f t="array" aca="1" ref="S129" ca="1">ROUND(IF($M129="Y",VLOOKUP($N129,INDIRECT($N$2),S$5,0)*INDIRECT($M$3),VLOOKUP($N129,INDIRECT($N$2),S$5,0)),IF(LEFT($E129,1)="N",3,0))</f>
        <v>30.667000000000002</v>
      </c>
      <c r="T129" s="362" cm="1">
        <f t="array" aca="1" ref="T129" ca="1">ROUND(IF($M129="Y",VLOOKUP($N129,INDIRECT($N$2),T$5,0)*INDIRECT($M$3),VLOOKUP($N129,INDIRECT($N$2),T$5,0)),IF(LEFT($E129,1)="N",3,0))</f>
        <v>32.201999999999998</v>
      </c>
      <c r="U129" s="362" cm="1">
        <f t="array" aca="1" ref="U129" ca="1">ROUND(IF($M129="Y",VLOOKUP($N129,INDIRECT($N$2),U$5,0)*INDIRECT($M$3),VLOOKUP($N129,INDIRECT($N$2),U$5,0)),IF(LEFT($E129,1)="N",3,0))</f>
        <v>33.813000000000002</v>
      </c>
      <c r="V129" s="419"/>
      <c r="W129" s="363" t="str">
        <f t="shared" ref="W129" si="112">M129</f>
        <v>Y</v>
      </c>
      <c r="X129" s="313" t="str">
        <f t="shared" ref="X129" si="113">N129</f>
        <v>08853C</v>
      </c>
      <c r="Y129" s="364" t="str">
        <f t="shared" ref="Y129" si="114">O129</f>
        <v>136</v>
      </c>
      <c r="Z129" s="313" t="str">
        <f t="shared" ref="Z129" si="115">P129</f>
        <v>Regulatory Services Associate</v>
      </c>
      <c r="AA129" s="365">
        <f t="shared" ref="AA129" ca="1" si="116">IF(LEFT($E129,1)="N",Q129,ROUNDUP(Q129/2080,3))</f>
        <v>27.817</v>
      </c>
      <c r="AB129" s="365">
        <f t="shared" ref="AB129" ca="1" si="117">IF(LEFT($E129,1)="N",R129,ROUNDUP(R129/2080,3))</f>
        <v>29.207999999999998</v>
      </c>
      <c r="AC129" s="365">
        <f t="shared" ref="AC129" ca="1" si="118">IF(LEFT($E129,1)="N",S129,ROUNDUP(S129/2080,3))</f>
        <v>30.667000000000002</v>
      </c>
      <c r="AD129" s="365">
        <f t="shared" ref="AD129" ca="1" si="119">IF(LEFT($E129,1)="N",T129,ROUNDUP(T129/2080,3))</f>
        <v>32.201999999999998</v>
      </c>
      <c r="AE129" s="365">
        <f t="shared" ref="AE129" ca="1" si="120">IF(LEFT($E129,1)="N",U129,ROUNDUP(U129/2080,3))</f>
        <v>33.813000000000002</v>
      </c>
    </row>
    <row r="130" spans="1:31">
      <c r="A130" s="357" t="s">
        <v>271</v>
      </c>
      <c r="B130" s="407" t="s">
        <v>788</v>
      </c>
      <c r="C130" s="357">
        <v>8</v>
      </c>
      <c r="D130" s="358" t="s">
        <v>272</v>
      </c>
      <c r="E130" s="357" t="s">
        <v>43</v>
      </c>
      <c r="F130" s="357">
        <v>380</v>
      </c>
      <c r="G130" s="360">
        <f t="shared" ca="1" si="87"/>
        <v>39.847000000000001</v>
      </c>
      <c r="H130" s="360">
        <f t="shared" ca="1" si="88"/>
        <v>41.838000000000001</v>
      </c>
      <c r="I130" s="360">
        <f t="shared" ca="1" si="89"/>
        <v>43.930999999999997</v>
      </c>
      <c r="J130" s="360">
        <f t="shared" ca="1" si="90"/>
        <v>46.128</v>
      </c>
      <c r="K130" s="360">
        <f t="shared" ca="1" si="91"/>
        <v>48.433999999999997</v>
      </c>
      <c r="L130" s="437"/>
      <c r="M130" s="293" t="s">
        <v>588</v>
      </c>
      <c r="N130" s="289" t="str">
        <f t="shared" si="92"/>
        <v>08670C</v>
      </c>
      <c r="O130" s="361" t="str">
        <f t="shared" si="103"/>
        <v>094</v>
      </c>
      <c r="P130" s="290" t="str">
        <f t="shared" si="93"/>
        <v xml:space="preserve">Real Estate Investigator II </v>
      </c>
      <c r="Q130" s="362" cm="1">
        <f t="array" aca="1" ref="Q130" ca="1">ROUND(IF($M130="Y",VLOOKUP($N130,INDIRECT($N$2),Q$5,0)*INDIRECT($M$3),VLOOKUP($N130,INDIRECT($N$2),Q$5,0)),IF(LEFT($E130,1)="N",3,0))</f>
        <v>39.847000000000001</v>
      </c>
      <c r="R130" s="362" cm="1">
        <f t="array" aca="1" ref="R130" ca="1">ROUND(IF($M130="Y",VLOOKUP($N130,INDIRECT($N$2),R$5,0)*INDIRECT($M$3),VLOOKUP($N130,INDIRECT($N$2),R$5,0)),IF(LEFT($E130,1)="N",3,0))</f>
        <v>41.838000000000001</v>
      </c>
      <c r="S130" s="362" cm="1">
        <f t="array" aca="1" ref="S130" ca="1">ROUND(IF($M130="Y",VLOOKUP($N130,INDIRECT($N$2),S$5,0)*INDIRECT($M$3),VLOOKUP($N130,INDIRECT($N$2),S$5,0)),IF(LEFT($E130,1)="N",3,0))</f>
        <v>43.930999999999997</v>
      </c>
      <c r="T130" s="362" cm="1">
        <f t="array" aca="1" ref="T130" ca="1">ROUND(IF($M130="Y",VLOOKUP($N130,INDIRECT($N$2),T$5,0)*INDIRECT($M$3),VLOOKUP($N130,INDIRECT($N$2),T$5,0)),IF(LEFT($E130,1)="N",3,0))</f>
        <v>46.128</v>
      </c>
      <c r="U130" s="362" cm="1">
        <f t="array" aca="1" ref="U130" ca="1">ROUND(IF($M130="Y",VLOOKUP($N130,INDIRECT($N$2),U$5,0)*INDIRECT($M$3),VLOOKUP($N130,INDIRECT($N$2),U$5,0)),IF(LEFT($E130,1)="N",3,0))</f>
        <v>48.433999999999997</v>
      </c>
      <c r="V130" s="419"/>
      <c r="W130" s="363" t="str">
        <f t="shared" si="102"/>
        <v>Y</v>
      </c>
      <c r="X130" s="313" t="str">
        <f t="shared" si="99"/>
        <v>08670C</v>
      </c>
      <c r="Y130" s="364" t="str">
        <f t="shared" si="101"/>
        <v>094</v>
      </c>
      <c r="Z130" s="313" t="str">
        <f t="shared" si="100"/>
        <v xml:space="preserve">Real Estate Investigator II </v>
      </c>
      <c r="AA130" s="365">
        <f t="shared" ca="1" si="94"/>
        <v>39.847000000000001</v>
      </c>
      <c r="AB130" s="365">
        <f t="shared" ca="1" si="95"/>
        <v>41.838000000000001</v>
      </c>
      <c r="AC130" s="365">
        <f t="shared" ca="1" si="96"/>
        <v>43.930999999999997</v>
      </c>
      <c r="AD130" s="365">
        <f t="shared" ca="1" si="97"/>
        <v>46.128</v>
      </c>
      <c r="AE130" s="365">
        <f t="shared" ca="1" si="98"/>
        <v>48.433999999999997</v>
      </c>
    </row>
    <row r="131" spans="1:31">
      <c r="A131" s="357" t="s">
        <v>821</v>
      </c>
      <c r="B131" s="407" t="s">
        <v>822</v>
      </c>
      <c r="C131" s="357">
        <v>9</v>
      </c>
      <c r="D131" s="358" t="s">
        <v>20</v>
      </c>
      <c r="E131" s="357" t="s">
        <v>21</v>
      </c>
      <c r="F131" s="357">
        <v>380</v>
      </c>
      <c r="G131" s="360">
        <f t="shared" ref="G131" ca="1" si="121">Q131</f>
        <v>89047</v>
      </c>
      <c r="H131" s="360">
        <f t="shared" ref="H131" ca="1" si="122">R131</f>
        <v>93500</v>
      </c>
      <c r="I131" s="360">
        <f t="shared" ref="I131" ca="1" si="123">S131</f>
        <v>98175</v>
      </c>
      <c r="J131" s="360">
        <f t="shared" ref="J131" ca="1" si="124">T131</f>
        <v>103083</v>
      </c>
      <c r="K131" s="360">
        <f t="shared" ref="K131" ca="1" si="125">U131</f>
        <v>108240</v>
      </c>
      <c r="L131" s="437"/>
      <c r="M131" s="293" t="s">
        <v>588</v>
      </c>
      <c r="N131" s="289" t="str">
        <f t="shared" si="92"/>
        <v>59528C</v>
      </c>
      <c r="O131" s="361" t="str">
        <f t="shared" si="103"/>
        <v>120</v>
      </c>
      <c r="P131" s="290" t="str">
        <f t="shared" si="93"/>
        <v>Right-of-Way &amp; Real Estate Specialist</v>
      </c>
      <c r="Q131" s="362" cm="1">
        <f t="array" aca="1" ref="Q131" ca="1">ROUND(IF($M131="Y",VLOOKUP($N131,INDIRECT($N$2),Q$5,0)*INDIRECT($M$3),VLOOKUP($N131,INDIRECT($N$2),Q$5,0)),IF(LEFT($E131,1)="N",3,0))</f>
        <v>89047</v>
      </c>
      <c r="R131" s="362" cm="1">
        <f t="array" aca="1" ref="R131" ca="1">ROUND(IF($M131="Y",VLOOKUP($N131,INDIRECT($N$2),R$5,0)*INDIRECT($M$3),VLOOKUP($N131,INDIRECT($N$2),R$5,0)),IF(LEFT($E131,1)="N",3,0))</f>
        <v>93500</v>
      </c>
      <c r="S131" s="362" cm="1">
        <f t="array" aca="1" ref="S131" ca="1">ROUND(IF($M131="Y",VLOOKUP($N131,INDIRECT($N$2),S$5,0)*INDIRECT($M$3),VLOOKUP($N131,INDIRECT($N$2),S$5,0)),IF(LEFT($E131,1)="N",3,0))</f>
        <v>98175</v>
      </c>
      <c r="T131" s="362" cm="1">
        <f t="array" aca="1" ref="T131" ca="1">ROUND(IF($M131="Y",VLOOKUP($N131,INDIRECT($N$2),T$5,0)*INDIRECT($M$3),VLOOKUP($N131,INDIRECT($N$2),T$5,0)),IF(LEFT($E131,1)="N",3,0))</f>
        <v>103083</v>
      </c>
      <c r="U131" s="362" cm="1">
        <f t="array" aca="1" ref="U131" ca="1">ROUND(IF($M131="Y",VLOOKUP($N131,INDIRECT($N$2),U$5,0)*INDIRECT($M$3),VLOOKUP($N131,INDIRECT($N$2),U$5,0)),IF(LEFT($E131,1)="N",3,0))</f>
        <v>108240</v>
      </c>
      <c r="V131" s="419"/>
      <c r="W131" s="363" t="str">
        <f t="shared" si="102"/>
        <v>Y</v>
      </c>
      <c r="X131" s="313" t="str">
        <f t="shared" si="99"/>
        <v>59528C</v>
      </c>
      <c r="Y131" s="364" t="str">
        <f t="shared" si="101"/>
        <v>120</v>
      </c>
      <c r="Z131" s="313" t="str">
        <f t="shared" si="100"/>
        <v>Right-of-Way &amp; Real Estate Specialist</v>
      </c>
      <c r="AA131" s="365">
        <f t="shared" ca="1" si="94"/>
        <v>42.811999999999998</v>
      </c>
      <c r="AB131" s="365">
        <f t="shared" ca="1" si="95"/>
        <v>44.951999999999998</v>
      </c>
      <c r="AC131" s="365">
        <f t="shared" ca="1" si="96"/>
        <v>47.199999999999996</v>
      </c>
      <c r="AD131" s="365">
        <f t="shared" ca="1" si="97"/>
        <v>49.559999999999995</v>
      </c>
      <c r="AE131" s="365">
        <f t="shared" ca="1" si="98"/>
        <v>52.038999999999994</v>
      </c>
    </row>
    <row r="132" spans="1:31">
      <c r="A132" s="357" t="s">
        <v>519</v>
      </c>
      <c r="B132" s="407" t="s">
        <v>518</v>
      </c>
      <c r="C132" s="357">
        <v>6</v>
      </c>
      <c r="D132" s="358" t="s">
        <v>656</v>
      </c>
      <c r="E132" s="357" t="s">
        <v>43</v>
      </c>
      <c r="F132" s="357">
        <v>293</v>
      </c>
      <c r="G132" s="360">
        <f t="shared" ca="1" si="87"/>
        <v>32.185000000000002</v>
      </c>
      <c r="H132" s="360">
        <f t="shared" ca="1" si="88"/>
        <v>33.792000000000002</v>
      </c>
      <c r="I132" s="360">
        <f t="shared" ca="1" si="89"/>
        <v>35.481999999999999</v>
      </c>
      <c r="J132" s="360">
        <f t="shared" ca="1" si="90"/>
        <v>37.258000000000003</v>
      </c>
      <c r="K132" s="360">
        <f t="shared" ca="1" si="91"/>
        <v>39.119</v>
      </c>
      <c r="L132" s="437"/>
      <c r="M132" s="293" t="s">
        <v>588</v>
      </c>
      <c r="N132" s="289" t="str">
        <f t="shared" si="92"/>
        <v>52978C</v>
      </c>
      <c r="O132" s="361" t="str">
        <f t="shared" si="103"/>
        <v>132</v>
      </c>
      <c r="P132" s="290" t="str">
        <f t="shared" si="93"/>
        <v>Security Specialist</v>
      </c>
      <c r="Q132" s="362" cm="1">
        <f t="array" aca="1" ref="Q132" ca="1">ROUND(IF($M132="Y",VLOOKUP($N132,INDIRECT($N$2),Q$5,0)*INDIRECT($M$3),VLOOKUP($N132,INDIRECT($N$2),Q$5,0)),IF(LEFT($E132,1)="N",3,0))</f>
        <v>32.185000000000002</v>
      </c>
      <c r="R132" s="362" cm="1">
        <f t="array" aca="1" ref="R132" ca="1">ROUND(IF($M132="Y",VLOOKUP($N132,INDIRECT($N$2),R$5,0)*INDIRECT($M$3),VLOOKUP($N132,INDIRECT($N$2),R$5,0)),IF(LEFT($E132,1)="N",3,0))</f>
        <v>33.792000000000002</v>
      </c>
      <c r="S132" s="362" cm="1">
        <f t="array" aca="1" ref="S132" ca="1">ROUND(IF($M132="Y",VLOOKUP($N132,INDIRECT($N$2),S$5,0)*INDIRECT($M$3),VLOOKUP($N132,INDIRECT($N$2),S$5,0)),IF(LEFT($E132,1)="N",3,0))</f>
        <v>35.481999999999999</v>
      </c>
      <c r="T132" s="362" cm="1">
        <f t="array" aca="1" ref="T132" ca="1">ROUND(IF($M132="Y",VLOOKUP($N132,INDIRECT($N$2),T$5,0)*INDIRECT($M$3),VLOOKUP($N132,INDIRECT($N$2),T$5,0)),IF(LEFT($E132,1)="N",3,0))</f>
        <v>37.258000000000003</v>
      </c>
      <c r="U132" s="362" cm="1">
        <f t="array" aca="1" ref="U132" ca="1">ROUND(IF($M132="Y",VLOOKUP($N132,INDIRECT($N$2),U$5,0)*INDIRECT($M$3),VLOOKUP($N132,INDIRECT($N$2),U$5,0)),IF(LEFT($E132,1)="N",3,0))</f>
        <v>39.119</v>
      </c>
      <c r="V132" s="419"/>
      <c r="W132" s="363" t="str">
        <f t="shared" si="102"/>
        <v>Y</v>
      </c>
      <c r="X132" s="313" t="str">
        <f t="shared" si="99"/>
        <v>52978C</v>
      </c>
      <c r="Y132" s="364" t="str">
        <f t="shared" si="101"/>
        <v>132</v>
      </c>
      <c r="Z132" s="313" t="str">
        <f t="shared" si="100"/>
        <v>Security Specialist</v>
      </c>
      <c r="AA132" s="365">
        <f t="shared" ca="1" si="94"/>
        <v>32.185000000000002</v>
      </c>
      <c r="AB132" s="365">
        <f t="shared" ca="1" si="95"/>
        <v>33.792000000000002</v>
      </c>
      <c r="AC132" s="365">
        <f t="shared" ca="1" si="96"/>
        <v>35.481999999999999</v>
      </c>
      <c r="AD132" s="365">
        <f t="shared" ca="1" si="97"/>
        <v>37.258000000000003</v>
      </c>
      <c r="AE132" s="365">
        <f t="shared" ca="1" si="98"/>
        <v>39.119</v>
      </c>
    </row>
    <row r="133" spans="1:31">
      <c r="A133" s="357" t="s">
        <v>276</v>
      </c>
      <c r="B133" s="407" t="s">
        <v>277</v>
      </c>
      <c r="C133" s="357">
        <v>8</v>
      </c>
      <c r="D133" s="358" t="s">
        <v>94</v>
      </c>
      <c r="E133" s="357" t="s">
        <v>43</v>
      </c>
      <c r="F133" s="357">
        <v>368</v>
      </c>
      <c r="G133" s="360">
        <f t="shared" ca="1" si="87"/>
        <v>39.146999999999998</v>
      </c>
      <c r="H133" s="360">
        <f t="shared" ca="1" si="88"/>
        <v>41.103999999999999</v>
      </c>
      <c r="I133" s="360">
        <f t="shared" ca="1" si="89"/>
        <v>43.16</v>
      </c>
      <c r="J133" s="360">
        <f t="shared" ca="1" si="90"/>
        <v>45.317</v>
      </c>
      <c r="K133" s="360">
        <f t="shared" ca="1" si="91"/>
        <v>47.585999999999999</v>
      </c>
      <c r="L133" s="437"/>
      <c r="M133" s="293" t="s">
        <v>588</v>
      </c>
      <c r="N133" s="289" t="str">
        <f t="shared" si="92"/>
        <v>05277C</v>
      </c>
      <c r="O133" s="361" t="str">
        <f t="shared" si="103"/>
        <v>099</v>
      </c>
      <c r="P133" s="290" t="str">
        <f t="shared" si="93"/>
        <v>Senior Graphic Designer</v>
      </c>
      <c r="Q133" s="362" cm="1">
        <f t="array" aca="1" ref="Q133" ca="1">ROUND(IF($M133="Y",VLOOKUP($N133,INDIRECT($N$2),Q$5,0)*INDIRECT($M$3),VLOOKUP($N133,INDIRECT($N$2),Q$5,0)),IF(LEFT($E133,1)="N",3,0))</f>
        <v>39.146999999999998</v>
      </c>
      <c r="R133" s="362" cm="1">
        <f t="array" aca="1" ref="R133" ca="1">ROUND(IF($M133="Y",VLOOKUP($N133,INDIRECT($N$2),R$5,0)*INDIRECT($M$3),VLOOKUP($N133,INDIRECT($N$2),R$5,0)),IF(LEFT($E133,1)="N",3,0))</f>
        <v>41.103999999999999</v>
      </c>
      <c r="S133" s="362" cm="1">
        <f t="array" aca="1" ref="S133" ca="1">ROUND(IF($M133="Y",VLOOKUP($N133,INDIRECT($N$2),S$5,0)*INDIRECT($M$3),VLOOKUP($N133,INDIRECT($N$2),S$5,0)),IF(LEFT($E133,1)="N",3,0))</f>
        <v>43.16</v>
      </c>
      <c r="T133" s="362" cm="1">
        <f t="array" aca="1" ref="T133" ca="1">ROUND(IF($M133="Y",VLOOKUP($N133,INDIRECT($N$2),T$5,0)*INDIRECT($M$3),VLOOKUP($N133,INDIRECT($N$2),T$5,0)),IF(LEFT($E133,1)="N",3,0))</f>
        <v>45.317</v>
      </c>
      <c r="U133" s="362" cm="1">
        <f t="array" aca="1" ref="U133" ca="1">ROUND(IF($M133="Y",VLOOKUP($N133,INDIRECT($N$2),U$5,0)*INDIRECT($M$3),VLOOKUP($N133,INDIRECT($N$2),U$5,0)),IF(LEFT($E133,1)="N",3,0))</f>
        <v>47.585999999999999</v>
      </c>
      <c r="V133" s="419"/>
      <c r="W133" s="363" t="str">
        <f t="shared" si="102"/>
        <v>Y</v>
      </c>
      <c r="X133" s="313" t="str">
        <f t="shared" si="99"/>
        <v>05277C</v>
      </c>
      <c r="Y133" s="364" t="str">
        <f t="shared" si="101"/>
        <v>099</v>
      </c>
      <c r="Z133" s="313" t="str">
        <f t="shared" si="100"/>
        <v>Senior Graphic Designer</v>
      </c>
      <c r="AA133" s="365">
        <f t="shared" ca="1" si="94"/>
        <v>39.146999999999998</v>
      </c>
      <c r="AB133" s="365">
        <f t="shared" ca="1" si="95"/>
        <v>41.103999999999999</v>
      </c>
      <c r="AC133" s="365">
        <f t="shared" ca="1" si="96"/>
        <v>43.16</v>
      </c>
      <c r="AD133" s="365">
        <f t="shared" ca="1" si="97"/>
        <v>45.317</v>
      </c>
      <c r="AE133" s="365">
        <f t="shared" ca="1" si="98"/>
        <v>47.585999999999999</v>
      </c>
    </row>
    <row r="134" spans="1:31">
      <c r="A134" s="357" t="s">
        <v>278</v>
      </c>
      <c r="B134" s="407" t="s">
        <v>280</v>
      </c>
      <c r="C134" s="357">
        <v>6</v>
      </c>
      <c r="D134" s="358" t="s">
        <v>279</v>
      </c>
      <c r="E134" s="357" t="s">
        <v>43</v>
      </c>
      <c r="F134" s="357">
        <v>308</v>
      </c>
      <c r="G134" s="360">
        <f t="shared" ca="1" si="87"/>
        <v>33.459000000000003</v>
      </c>
      <c r="H134" s="360">
        <f t="shared" ca="1" si="88"/>
        <v>35.133000000000003</v>
      </c>
      <c r="I134" s="360">
        <f t="shared" ca="1" si="89"/>
        <v>36.89</v>
      </c>
      <c r="J134" s="360">
        <f t="shared" ca="1" si="90"/>
        <v>38.734999999999999</v>
      </c>
      <c r="K134" s="360">
        <f t="shared" ca="1" si="91"/>
        <v>40.670999999999999</v>
      </c>
      <c r="L134" s="437"/>
      <c r="M134" s="293" t="s">
        <v>588</v>
      </c>
      <c r="N134" s="289" t="str">
        <f t="shared" si="92"/>
        <v>09171C</v>
      </c>
      <c r="O134" s="361" t="str">
        <f t="shared" si="103"/>
        <v>142</v>
      </c>
      <c r="P134" s="290" t="str">
        <f t="shared" si="93"/>
        <v xml:space="preserve">Senior Legal Support Specialist  </v>
      </c>
      <c r="Q134" s="362" cm="1">
        <f t="array" aca="1" ref="Q134" ca="1">ROUND(IF($M134="Y",VLOOKUP($N134,INDIRECT($N$2),Q$5,0)*INDIRECT($M$3),VLOOKUP($N134,INDIRECT($N$2),Q$5,0)),IF(LEFT($E134,1)="N",3,0))</f>
        <v>33.459000000000003</v>
      </c>
      <c r="R134" s="362" cm="1">
        <f t="array" aca="1" ref="R134" ca="1">ROUND(IF($M134="Y",VLOOKUP($N134,INDIRECT($N$2),R$5,0)*INDIRECT($M$3),VLOOKUP($N134,INDIRECT($N$2),R$5,0)),IF(LEFT($E134,1)="N",3,0))</f>
        <v>35.133000000000003</v>
      </c>
      <c r="S134" s="362" cm="1">
        <f t="array" aca="1" ref="S134" ca="1">ROUND(IF($M134="Y",VLOOKUP($N134,INDIRECT($N$2),S$5,0)*INDIRECT($M$3),VLOOKUP($N134,INDIRECT($N$2),S$5,0)),IF(LEFT($E134,1)="N",3,0))</f>
        <v>36.89</v>
      </c>
      <c r="T134" s="362" cm="1">
        <f t="array" aca="1" ref="T134" ca="1">ROUND(IF($M134="Y",VLOOKUP($N134,INDIRECT($N$2),T$5,0)*INDIRECT($M$3),VLOOKUP($N134,INDIRECT($N$2),T$5,0)),IF(LEFT($E134,1)="N",3,0))</f>
        <v>38.734999999999999</v>
      </c>
      <c r="U134" s="362" cm="1">
        <f t="array" aca="1" ref="U134" ca="1">ROUND(IF($M134="Y",VLOOKUP($N134,INDIRECT($N$2),U$5,0)*INDIRECT($M$3),VLOOKUP($N134,INDIRECT($N$2),U$5,0)),IF(LEFT($E134,1)="N",3,0))</f>
        <v>40.670999999999999</v>
      </c>
      <c r="V134" s="419"/>
      <c r="W134" s="363" t="str">
        <f t="shared" si="102"/>
        <v>Y</v>
      </c>
      <c r="X134" s="313" t="str">
        <f t="shared" si="99"/>
        <v>09171C</v>
      </c>
      <c r="Y134" s="364" t="str">
        <f t="shared" si="101"/>
        <v>142</v>
      </c>
      <c r="Z134" s="313" t="str">
        <f t="shared" si="100"/>
        <v xml:space="preserve">Senior Legal Support Specialist  </v>
      </c>
      <c r="AA134" s="365">
        <f t="shared" ca="1" si="94"/>
        <v>33.459000000000003</v>
      </c>
      <c r="AB134" s="365">
        <f t="shared" ca="1" si="95"/>
        <v>35.133000000000003</v>
      </c>
      <c r="AC134" s="365">
        <f t="shared" ca="1" si="96"/>
        <v>36.89</v>
      </c>
      <c r="AD134" s="365">
        <f t="shared" ca="1" si="97"/>
        <v>38.734999999999999</v>
      </c>
      <c r="AE134" s="365">
        <f t="shared" ca="1" si="98"/>
        <v>40.670999999999999</v>
      </c>
    </row>
    <row r="135" spans="1:31">
      <c r="A135" s="368" t="s">
        <v>38</v>
      </c>
      <c r="B135" s="408" t="s">
        <v>40</v>
      </c>
      <c r="C135" s="368">
        <v>11</v>
      </c>
      <c r="D135" s="358" t="s">
        <v>824</v>
      </c>
      <c r="E135" s="368" t="s">
        <v>21</v>
      </c>
      <c r="F135" s="368">
        <v>508</v>
      </c>
      <c r="G135" s="360">
        <f t="shared" si="87"/>
        <v>105121.977</v>
      </c>
      <c r="H135" s="360">
        <f t="shared" si="88"/>
        <v>110378.07399999999</v>
      </c>
      <c r="I135" s="360">
        <f t="shared" si="89"/>
        <v>115896.98</v>
      </c>
      <c r="J135" s="360">
        <f t="shared" si="90"/>
        <v>121691.82799999999</v>
      </c>
      <c r="K135" s="360">
        <f t="shared" si="91"/>
        <v>127776.421</v>
      </c>
      <c r="L135" s="437"/>
      <c r="M135" s="293" t="s">
        <v>588</v>
      </c>
      <c r="N135" s="289" t="str">
        <f t="shared" si="92"/>
        <v>52740C</v>
      </c>
      <c r="O135" s="361" t="str">
        <f t="shared" si="103"/>
        <v>137</v>
      </c>
      <c r="P135" s="290" t="str">
        <f t="shared" si="93"/>
        <v xml:space="preserve">Senior Project Coordinator </v>
      </c>
      <c r="Q135" s="395">
        <v>105121.977</v>
      </c>
      <c r="R135" s="395">
        <v>110378.07399999999</v>
      </c>
      <c r="S135" s="395">
        <v>115896.98</v>
      </c>
      <c r="T135" s="395">
        <v>121691.82799999999</v>
      </c>
      <c r="U135" s="395">
        <v>127776.421</v>
      </c>
      <c r="V135" s="419"/>
      <c r="W135" s="363" t="str">
        <f t="shared" si="102"/>
        <v>Y</v>
      </c>
      <c r="X135" s="313" t="str">
        <f t="shared" si="99"/>
        <v>52740C</v>
      </c>
      <c r="Y135" s="364" t="str">
        <f t="shared" si="101"/>
        <v>137</v>
      </c>
      <c r="Z135" s="313" t="str">
        <f t="shared" si="100"/>
        <v xml:space="preserve">Senior Project Coordinator </v>
      </c>
      <c r="AA135" s="365">
        <f t="shared" si="94"/>
        <v>50.54</v>
      </c>
      <c r="AB135" s="365">
        <f t="shared" si="95"/>
        <v>53.067</v>
      </c>
      <c r="AC135" s="365">
        <f t="shared" si="96"/>
        <v>55.72</v>
      </c>
      <c r="AD135" s="365">
        <f t="shared" si="97"/>
        <v>58.506</v>
      </c>
      <c r="AE135" s="365">
        <f t="shared" si="98"/>
        <v>61.430999999999997</v>
      </c>
    </row>
    <row r="136" spans="1:31">
      <c r="A136" s="368" t="s">
        <v>536</v>
      </c>
      <c r="B136" s="408" t="s">
        <v>535</v>
      </c>
      <c r="C136" s="368">
        <v>6</v>
      </c>
      <c r="D136" s="358">
        <v>140</v>
      </c>
      <c r="E136" s="368" t="s">
        <v>43</v>
      </c>
      <c r="F136" s="368">
        <v>308</v>
      </c>
      <c r="G136" s="360">
        <f t="shared" ca="1" si="87"/>
        <v>33.459000000000003</v>
      </c>
      <c r="H136" s="360">
        <f t="shared" ca="1" si="88"/>
        <v>35.133000000000003</v>
      </c>
      <c r="I136" s="360">
        <f t="shared" ca="1" si="89"/>
        <v>36.89</v>
      </c>
      <c r="J136" s="360">
        <f t="shared" ca="1" si="90"/>
        <v>38.734999999999999</v>
      </c>
      <c r="K136" s="360">
        <f t="shared" ca="1" si="91"/>
        <v>40.670999999999999</v>
      </c>
      <c r="L136" s="437"/>
      <c r="M136" s="293" t="s">
        <v>588</v>
      </c>
      <c r="N136" s="289" t="str">
        <f t="shared" si="92"/>
        <v>52996C</v>
      </c>
      <c r="O136" s="361">
        <f t="shared" si="103"/>
        <v>140</v>
      </c>
      <c r="P136" s="290" t="str">
        <f t="shared" si="93"/>
        <v>Service Center Agent</v>
      </c>
      <c r="Q136" s="362" cm="1">
        <f t="array" aca="1" ref="Q136" ca="1">ROUND(IF($M136="Y",VLOOKUP($N136,INDIRECT($N$2),Q$5,0)*INDIRECT($M$3),VLOOKUP($N136,INDIRECT($N$2),Q$5,0)),IF(LEFT($E136,1)="N",3,0))</f>
        <v>33.459000000000003</v>
      </c>
      <c r="R136" s="362" cm="1">
        <f t="array" aca="1" ref="R136" ca="1">ROUND(IF($M136="Y",VLOOKUP($N136,INDIRECT($N$2),R$5,0)*INDIRECT($M$3),VLOOKUP($N136,INDIRECT($N$2),R$5,0)),IF(LEFT($E136,1)="N",3,0))</f>
        <v>35.133000000000003</v>
      </c>
      <c r="S136" s="362" cm="1">
        <f t="array" aca="1" ref="S136" ca="1">ROUND(IF($M136="Y",VLOOKUP($N136,INDIRECT($N$2),S$5,0)*INDIRECT($M$3),VLOOKUP($N136,INDIRECT($N$2),S$5,0)),IF(LEFT($E136,1)="N",3,0))</f>
        <v>36.89</v>
      </c>
      <c r="T136" s="362" cm="1">
        <f t="array" aca="1" ref="T136" ca="1">ROUND(IF($M136="Y",VLOOKUP($N136,INDIRECT($N$2),T$5,0)*INDIRECT($M$3),VLOOKUP($N136,INDIRECT($N$2),T$5,0)),IF(LEFT($E136,1)="N",3,0))</f>
        <v>38.734999999999999</v>
      </c>
      <c r="U136" s="362" cm="1">
        <f t="array" aca="1" ref="U136" ca="1">ROUND(IF($M136="Y",VLOOKUP($N136,INDIRECT($N$2),U$5,0)*INDIRECT($M$3),VLOOKUP($N136,INDIRECT($N$2),U$5,0)),IF(LEFT($E136,1)="N",3,0))</f>
        <v>40.670999999999999</v>
      </c>
      <c r="V136" s="419"/>
      <c r="W136" s="363" t="str">
        <f t="shared" si="102"/>
        <v>Y</v>
      </c>
      <c r="X136" s="313" t="str">
        <f t="shared" si="99"/>
        <v>52996C</v>
      </c>
      <c r="Y136" s="364">
        <f t="shared" si="101"/>
        <v>140</v>
      </c>
      <c r="Z136" s="313" t="str">
        <f t="shared" si="100"/>
        <v>Service Center Agent</v>
      </c>
      <c r="AA136" s="365">
        <f t="shared" ca="1" si="94"/>
        <v>33.459000000000003</v>
      </c>
      <c r="AB136" s="365">
        <f t="shared" ca="1" si="95"/>
        <v>35.133000000000003</v>
      </c>
      <c r="AC136" s="365">
        <f t="shared" ca="1" si="96"/>
        <v>36.89</v>
      </c>
      <c r="AD136" s="365">
        <f t="shared" ca="1" si="97"/>
        <v>38.734999999999999</v>
      </c>
      <c r="AE136" s="365">
        <f t="shared" ca="1" si="98"/>
        <v>40.670999999999999</v>
      </c>
    </row>
    <row r="137" spans="1:31">
      <c r="A137" s="357" t="s">
        <v>281</v>
      </c>
      <c r="B137" s="407" t="s">
        <v>779</v>
      </c>
      <c r="C137" s="357">
        <v>6</v>
      </c>
      <c r="D137" s="358" t="s">
        <v>282</v>
      </c>
      <c r="E137" s="357" t="s">
        <v>43</v>
      </c>
      <c r="F137" s="357">
        <v>280</v>
      </c>
      <c r="G137" s="360">
        <f t="shared" ref="G137:G148" ca="1" si="126">Q137</f>
        <v>30.93</v>
      </c>
      <c r="H137" s="360">
        <f t="shared" ref="H137:H148" ca="1" si="127">R137</f>
        <v>32.475999999999999</v>
      </c>
      <c r="I137" s="360">
        <f t="shared" ref="I137:I148" ca="1" si="128">S137</f>
        <v>34.095999999999997</v>
      </c>
      <c r="J137" s="360">
        <f t="shared" ref="J137:J148" ca="1" si="129">T137</f>
        <v>35.805</v>
      </c>
      <c r="K137" s="360">
        <f t="shared" ref="K137:K148" ca="1" si="130">U137</f>
        <v>37.594000000000001</v>
      </c>
      <c r="L137" s="437"/>
      <c r="M137" s="293" t="s">
        <v>588</v>
      </c>
      <c r="N137" s="289" t="str">
        <f t="shared" ref="N137:N148" si="131">A137</f>
        <v>09280C</v>
      </c>
      <c r="O137" s="361" t="str">
        <f t="shared" si="103"/>
        <v>144</v>
      </c>
      <c r="P137" s="290" t="str">
        <f t="shared" ref="P137:P148" si="132">B137</f>
        <v>Solid Waste Aide I</v>
      </c>
      <c r="Q137" s="362" cm="1">
        <f t="array" aca="1" ref="Q137" ca="1">ROUND(IF($M137="Y",VLOOKUP($N137,INDIRECT($N$2),Q$5,0)*INDIRECT($M$3),VLOOKUP($N137,INDIRECT($N$2),Q$5,0)),IF(LEFT($E137,1)="N",3,0))</f>
        <v>30.93</v>
      </c>
      <c r="R137" s="362" cm="1">
        <f t="array" aca="1" ref="R137" ca="1">ROUND(IF($M137="Y",VLOOKUP($N137,INDIRECT($N$2),R$5,0)*INDIRECT($M$3),VLOOKUP($N137,INDIRECT($N$2),R$5,0)),IF(LEFT($E137,1)="N",3,0))</f>
        <v>32.475999999999999</v>
      </c>
      <c r="S137" s="362" cm="1">
        <f t="array" aca="1" ref="S137" ca="1">ROUND(IF($M137="Y",VLOOKUP($N137,INDIRECT($N$2),S$5,0)*INDIRECT($M$3),VLOOKUP($N137,INDIRECT($N$2),S$5,0)),IF(LEFT($E137,1)="N",3,0))</f>
        <v>34.095999999999997</v>
      </c>
      <c r="T137" s="362" cm="1">
        <f t="array" aca="1" ref="T137" ca="1">ROUND(IF($M137="Y",VLOOKUP($N137,INDIRECT($N$2),T$5,0)*INDIRECT($M$3),VLOOKUP($N137,INDIRECT($N$2),T$5,0)),IF(LEFT($E137,1)="N",3,0))</f>
        <v>35.805</v>
      </c>
      <c r="U137" s="362" cm="1">
        <f t="array" aca="1" ref="U137" ca="1">ROUND(IF($M137="Y",VLOOKUP($N137,INDIRECT($N$2),U$5,0)*INDIRECT($M$3),VLOOKUP($N137,INDIRECT($N$2),U$5,0)),IF(LEFT($E137,1)="N",3,0))</f>
        <v>37.594000000000001</v>
      </c>
      <c r="V137" s="419"/>
      <c r="W137" s="363" t="str">
        <f t="shared" si="102"/>
        <v>Y</v>
      </c>
      <c r="X137" s="313" t="str">
        <f t="shared" si="99"/>
        <v>09280C</v>
      </c>
      <c r="Y137" s="364" t="str">
        <f t="shared" si="101"/>
        <v>144</v>
      </c>
      <c r="Z137" s="313" t="str">
        <f t="shared" si="100"/>
        <v>Solid Waste Aide I</v>
      </c>
      <c r="AA137" s="365">
        <f t="shared" ref="AA137:AA148" ca="1" si="133">IF(LEFT($E137,1)="N",Q137,ROUNDUP(Q137/2080,3))</f>
        <v>30.93</v>
      </c>
      <c r="AB137" s="365">
        <f t="shared" ref="AB137:AB148" ca="1" si="134">IF(LEFT($E137,1)="N",R137,ROUNDUP(R137/2080,3))</f>
        <v>32.475999999999999</v>
      </c>
      <c r="AC137" s="365">
        <f t="shared" ref="AC137:AC148" ca="1" si="135">IF(LEFT($E137,1)="N",S137,ROUNDUP(S137/2080,3))</f>
        <v>34.095999999999997</v>
      </c>
      <c r="AD137" s="365">
        <f t="shared" ref="AD137:AD148" ca="1" si="136">IF(LEFT($E137,1)="N",T137,ROUNDUP(T137/2080,3))</f>
        <v>35.805</v>
      </c>
      <c r="AE137" s="365">
        <f t="shared" ref="AE137:AE148" ca="1" si="137">IF(LEFT($E137,1)="N",U137,ROUNDUP(U137/2080,3))</f>
        <v>37.594000000000001</v>
      </c>
    </row>
    <row r="138" spans="1:31">
      <c r="A138" s="357" t="s">
        <v>780</v>
      </c>
      <c r="B138" s="407" t="s">
        <v>781</v>
      </c>
      <c r="C138" s="357">
        <v>6</v>
      </c>
      <c r="D138" s="358" t="s">
        <v>705</v>
      </c>
      <c r="E138" s="357" t="s">
        <v>43</v>
      </c>
      <c r="F138" s="357">
        <v>300</v>
      </c>
      <c r="G138" s="360">
        <f t="shared" ca="1" si="126"/>
        <v>32.747999999999998</v>
      </c>
      <c r="H138" s="360">
        <f t="shared" ca="1" si="127"/>
        <v>34.380000000000003</v>
      </c>
      <c r="I138" s="360">
        <f t="shared" ca="1" si="128"/>
        <v>36.103000000000002</v>
      </c>
      <c r="J138" s="360">
        <f t="shared" ca="1" si="129"/>
        <v>37.905999999999999</v>
      </c>
      <c r="K138" s="360">
        <f t="shared" ca="1" si="130"/>
        <v>39.802</v>
      </c>
      <c r="L138" s="437"/>
      <c r="M138" s="293" t="s">
        <v>588</v>
      </c>
      <c r="N138" s="289" t="str">
        <f t="shared" si="131"/>
        <v>53098C</v>
      </c>
      <c r="O138" s="361" t="str">
        <f t="shared" si="103"/>
        <v>210</v>
      </c>
      <c r="P138" s="290" t="str">
        <f t="shared" si="132"/>
        <v>Solid Waste Aide II</v>
      </c>
      <c r="Q138" s="362" cm="1">
        <f t="array" aca="1" ref="Q138" ca="1">ROUND(IF($M138="Y",VLOOKUP($N138,INDIRECT($N$2),Q$5,0)*INDIRECT($M$3),VLOOKUP($N138,INDIRECT($N$2),Q$5,0)),IF(LEFT($E138,1)="N",3,0))</f>
        <v>32.747999999999998</v>
      </c>
      <c r="R138" s="362" cm="1">
        <f t="array" aca="1" ref="R138" ca="1">ROUND(IF($M138="Y",VLOOKUP($N138,INDIRECT($N$2),R$5,0)*INDIRECT($M$3),VLOOKUP($N138,INDIRECT($N$2),R$5,0)),IF(LEFT($E138,1)="N",3,0))</f>
        <v>34.380000000000003</v>
      </c>
      <c r="S138" s="362" cm="1">
        <f t="array" aca="1" ref="S138" ca="1">ROUND(IF($M138="Y",VLOOKUP($N138,INDIRECT($N$2),S$5,0)*INDIRECT($M$3),VLOOKUP($N138,INDIRECT($N$2),S$5,0)),IF(LEFT($E138,1)="N",3,0))</f>
        <v>36.103000000000002</v>
      </c>
      <c r="T138" s="362" cm="1">
        <f t="array" aca="1" ref="T138" ca="1">ROUND(IF($M138="Y",VLOOKUP($N138,INDIRECT($N$2),T$5,0)*INDIRECT($M$3),VLOOKUP($N138,INDIRECT($N$2),T$5,0)),IF(LEFT($E138,1)="N",3,0))</f>
        <v>37.905999999999999</v>
      </c>
      <c r="U138" s="362" cm="1">
        <f t="array" aca="1" ref="U138" ca="1">ROUND(IF($M138="Y",VLOOKUP($N138,INDIRECT($N$2),U$5,0)*INDIRECT($M$3),VLOOKUP($N138,INDIRECT($N$2),U$5,0)),IF(LEFT($E138,1)="N",3,0))</f>
        <v>39.802</v>
      </c>
      <c r="V138" s="419"/>
      <c r="W138" s="363" t="str">
        <f t="shared" si="102"/>
        <v>Y</v>
      </c>
      <c r="X138" s="313" t="str">
        <f t="shared" si="99"/>
        <v>53098C</v>
      </c>
      <c r="Y138" s="364" t="str">
        <f t="shared" si="101"/>
        <v>210</v>
      </c>
      <c r="Z138" s="313" t="str">
        <f t="shared" si="100"/>
        <v>Solid Waste Aide II</v>
      </c>
      <c r="AA138" s="365">
        <f t="shared" ca="1" si="133"/>
        <v>32.747999999999998</v>
      </c>
      <c r="AB138" s="365">
        <f t="shared" ca="1" si="134"/>
        <v>34.380000000000003</v>
      </c>
      <c r="AC138" s="365">
        <f t="shared" ca="1" si="135"/>
        <v>36.103000000000002</v>
      </c>
      <c r="AD138" s="365">
        <f t="shared" ca="1" si="136"/>
        <v>37.905999999999999</v>
      </c>
      <c r="AE138" s="365">
        <f t="shared" ca="1" si="137"/>
        <v>39.802</v>
      </c>
    </row>
    <row r="139" spans="1:31">
      <c r="A139" s="357" t="s">
        <v>284</v>
      </c>
      <c r="B139" s="407" t="s">
        <v>285</v>
      </c>
      <c r="C139" s="357">
        <v>8</v>
      </c>
      <c r="D139" s="358">
        <v>209</v>
      </c>
      <c r="E139" s="357" t="s">
        <v>43</v>
      </c>
      <c r="F139" s="357">
        <v>376</v>
      </c>
      <c r="G139" s="360">
        <f t="shared" ca="1" si="126"/>
        <v>39.847000000000001</v>
      </c>
      <c r="H139" s="360">
        <f t="shared" ca="1" si="127"/>
        <v>41.838000000000001</v>
      </c>
      <c r="I139" s="360">
        <f t="shared" ca="1" si="128"/>
        <v>43.930999999999997</v>
      </c>
      <c r="J139" s="360">
        <f t="shared" ca="1" si="129"/>
        <v>46.128</v>
      </c>
      <c r="K139" s="360">
        <f t="shared" ca="1" si="130"/>
        <v>48.433999999999997</v>
      </c>
      <c r="L139" s="437"/>
      <c r="M139" s="293" t="s">
        <v>588</v>
      </c>
      <c r="N139" s="289" t="str">
        <f t="shared" si="131"/>
        <v>09285C</v>
      </c>
      <c r="O139" s="361">
        <f t="shared" si="103"/>
        <v>209</v>
      </c>
      <c r="P139" s="290" t="str">
        <f t="shared" si="132"/>
        <v>Space Coordinator Property Services</v>
      </c>
      <c r="Q139" s="362" cm="1">
        <f t="array" aca="1" ref="Q139" ca="1">ROUND(IF($M139="Y",VLOOKUP($N139,INDIRECT($N$2),Q$5,0)*INDIRECT($M$3),VLOOKUP($N139,INDIRECT($N$2),Q$5,0)),IF(LEFT($E139,1)="N",3,0))</f>
        <v>39.847000000000001</v>
      </c>
      <c r="R139" s="362" cm="1">
        <f t="array" aca="1" ref="R139" ca="1">ROUND(IF($M139="Y",VLOOKUP($N139,INDIRECT($N$2),R$5,0)*INDIRECT($M$3),VLOOKUP($N139,INDIRECT($N$2),R$5,0)),IF(LEFT($E139,1)="N",3,0))</f>
        <v>41.838000000000001</v>
      </c>
      <c r="S139" s="362" cm="1">
        <f t="array" aca="1" ref="S139" ca="1">ROUND(IF($M139="Y",VLOOKUP($N139,INDIRECT($N$2),S$5,0)*INDIRECT($M$3),VLOOKUP($N139,INDIRECT($N$2),S$5,0)),IF(LEFT($E139,1)="N",3,0))</f>
        <v>43.930999999999997</v>
      </c>
      <c r="T139" s="362" cm="1">
        <f t="array" aca="1" ref="T139" ca="1">ROUND(IF($M139="Y",VLOOKUP($N139,INDIRECT($N$2),T$5,0)*INDIRECT($M$3),VLOOKUP($N139,INDIRECT($N$2),T$5,0)),IF(LEFT($E139,1)="N",3,0))</f>
        <v>46.128</v>
      </c>
      <c r="U139" s="362" cm="1">
        <f t="array" aca="1" ref="U139" ca="1">ROUND(IF($M139="Y",VLOOKUP($N139,INDIRECT($N$2),U$5,0)*INDIRECT($M$3),VLOOKUP($N139,INDIRECT($N$2),U$5,0)),IF(LEFT($E139,1)="N",3,0))</f>
        <v>48.433999999999997</v>
      </c>
      <c r="V139" s="419"/>
      <c r="W139" s="363" t="str">
        <f t="shared" si="102"/>
        <v>Y</v>
      </c>
      <c r="X139" s="313" t="str">
        <f t="shared" si="99"/>
        <v>09285C</v>
      </c>
      <c r="Y139" s="364">
        <f t="shared" si="101"/>
        <v>209</v>
      </c>
      <c r="Z139" s="313" t="str">
        <f t="shared" si="100"/>
        <v>Space Coordinator Property Services</v>
      </c>
      <c r="AA139" s="365">
        <f t="shared" ca="1" si="133"/>
        <v>39.847000000000001</v>
      </c>
      <c r="AB139" s="365">
        <f t="shared" ca="1" si="134"/>
        <v>41.838000000000001</v>
      </c>
      <c r="AC139" s="365">
        <f t="shared" ca="1" si="135"/>
        <v>43.930999999999997</v>
      </c>
      <c r="AD139" s="365">
        <f t="shared" ca="1" si="136"/>
        <v>46.128</v>
      </c>
      <c r="AE139" s="365">
        <f t="shared" ca="1" si="137"/>
        <v>48.433999999999997</v>
      </c>
    </row>
    <row r="140" spans="1:31">
      <c r="A140" s="357" t="s">
        <v>556</v>
      </c>
      <c r="B140" s="407" t="s">
        <v>558</v>
      </c>
      <c r="C140" s="357">
        <v>8</v>
      </c>
      <c r="D140" s="358" t="s">
        <v>557</v>
      </c>
      <c r="E140" s="357" t="s">
        <v>21</v>
      </c>
      <c r="F140" s="357">
        <v>370</v>
      </c>
      <c r="G140" s="360">
        <f t="shared" ca="1" si="126"/>
        <v>81015</v>
      </c>
      <c r="H140" s="360">
        <f t="shared" ca="1" si="127"/>
        <v>85063</v>
      </c>
      <c r="I140" s="360">
        <f t="shared" ca="1" si="128"/>
        <v>89314</v>
      </c>
      <c r="J140" s="360">
        <f t="shared" ca="1" si="129"/>
        <v>93780</v>
      </c>
      <c r="K140" s="360">
        <f t="shared" ca="1" si="130"/>
        <v>98470</v>
      </c>
      <c r="L140" s="437"/>
      <c r="M140" s="293" t="s">
        <v>588</v>
      </c>
      <c r="N140" s="289" t="str">
        <f t="shared" si="131"/>
        <v>52974C</v>
      </c>
      <c r="O140" s="418" t="str">
        <f t="shared" si="103"/>
        <v>095</v>
      </c>
      <c r="P140" s="290" t="str">
        <f t="shared" si="132"/>
        <v>Special Service District Coordinator</v>
      </c>
      <c r="Q140" s="362" cm="1">
        <f t="array" aca="1" ref="Q140" ca="1">ROUND(IF($M140="Y",VLOOKUP($N140,INDIRECT($N$2),Q$5,0)*INDIRECT($M$3),VLOOKUP($N140,INDIRECT($N$2),Q$5,0)),IF(LEFT($E140,1)="N",3,0))</f>
        <v>81015</v>
      </c>
      <c r="R140" s="362" cm="1">
        <f t="array" aca="1" ref="R140" ca="1">ROUND(IF($M140="Y",VLOOKUP($N140,INDIRECT($N$2),R$5,0)*INDIRECT($M$3),VLOOKUP($N140,INDIRECT($N$2),R$5,0)),IF(LEFT($E140,1)="N",3,0))</f>
        <v>85063</v>
      </c>
      <c r="S140" s="362" cm="1">
        <f t="array" aca="1" ref="S140" ca="1">ROUND(IF($M140="Y",VLOOKUP($N140,INDIRECT($N$2),S$5,0)*INDIRECT($M$3),VLOOKUP($N140,INDIRECT($N$2),S$5,0)),IF(LEFT($E140,1)="N",3,0))</f>
        <v>89314</v>
      </c>
      <c r="T140" s="362" cm="1">
        <f t="array" aca="1" ref="T140" ca="1">ROUND(IF($M140="Y",VLOOKUP($N140,INDIRECT($N$2),T$5,0)*INDIRECT($M$3),VLOOKUP($N140,INDIRECT($N$2),T$5,0)),IF(LEFT($E140,1)="N",3,0))</f>
        <v>93780</v>
      </c>
      <c r="U140" s="362" cm="1">
        <f t="array" aca="1" ref="U140" ca="1">ROUND(IF($M140="Y",VLOOKUP($N140,INDIRECT($N$2),U$5,0)*INDIRECT($M$3),VLOOKUP($N140,INDIRECT($N$2),U$5,0)),IF(LEFT($E140,1)="N",3,0))</f>
        <v>98470</v>
      </c>
      <c r="V140" s="419"/>
      <c r="W140" s="363" t="str">
        <f t="shared" si="102"/>
        <v>Y</v>
      </c>
      <c r="X140" s="313" t="str">
        <f t="shared" si="99"/>
        <v>52974C</v>
      </c>
      <c r="Y140" s="364" t="str">
        <f t="shared" si="101"/>
        <v>095</v>
      </c>
      <c r="Z140" s="313" t="str">
        <f t="shared" si="100"/>
        <v>Special Service District Coordinator</v>
      </c>
      <c r="AA140" s="365">
        <f t="shared" ca="1" si="133"/>
        <v>38.949999999999996</v>
      </c>
      <c r="AB140" s="365">
        <f t="shared" ca="1" si="134"/>
        <v>40.896000000000001</v>
      </c>
      <c r="AC140" s="365">
        <f t="shared" ca="1" si="135"/>
        <v>42.94</v>
      </c>
      <c r="AD140" s="365">
        <f t="shared" ca="1" si="136"/>
        <v>45.086999999999996</v>
      </c>
      <c r="AE140" s="365">
        <f t="shared" ca="1" si="137"/>
        <v>47.341999999999999</v>
      </c>
    </row>
    <row r="141" spans="1:31">
      <c r="A141" s="357" t="s">
        <v>291</v>
      </c>
      <c r="B141" s="407" t="s">
        <v>293</v>
      </c>
      <c r="C141" s="357">
        <v>6</v>
      </c>
      <c r="D141" s="358" t="s">
        <v>292</v>
      </c>
      <c r="E141" s="357" t="s">
        <v>43</v>
      </c>
      <c r="F141" s="357">
        <v>275</v>
      </c>
      <c r="G141" s="360">
        <f t="shared" ca="1" si="126"/>
        <v>30.927</v>
      </c>
      <c r="H141" s="360">
        <f t="shared" ca="1" si="127"/>
        <v>32.475999999999999</v>
      </c>
      <c r="I141" s="360">
        <f t="shared" ca="1" si="128"/>
        <v>34.095999999999997</v>
      </c>
      <c r="J141" s="360">
        <f t="shared" ca="1" si="129"/>
        <v>35.805</v>
      </c>
      <c r="K141" s="360">
        <f t="shared" ca="1" si="130"/>
        <v>37.594000000000001</v>
      </c>
      <c r="L141" s="437"/>
      <c r="M141" s="293" t="s">
        <v>588</v>
      </c>
      <c r="N141" s="289" t="str">
        <f t="shared" si="131"/>
        <v>09420C</v>
      </c>
      <c r="O141" s="361" t="str">
        <f t="shared" si="103"/>
        <v>054</v>
      </c>
      <c r="P141" s="290" t="str">
        <f t="shared" si="132"/>
        <v xml:space="preserve">Storekeeper  </v>
      </c>
      <c r="Q141" s="362" cm="1">
        <f t="array" aca="1" ref="Q141" ca="1">ROUND(IF($M141="Y",VLOOKUP($N141,INDIRECT($N$2),Q$5,0)*INDIRECT($M$3),VLOOKUP($N141,INDIRECT($N$2),Q$5,0)),IF(LEFT($E141,1)="N",3,0))</f>
        <v>30.927</v>
      </c>
      <c r="R141" s="362" cm="1">
        <f t="array" aca="1" ref="R141" ca="1">ROUND(IF($M141="Y",VLOOKUP($N141,INDIRECT($N$2),R$5,0)*INDIRECT($M$3),VLOOKUP($N141,INDIRECT($N$2),R$5,0)),IF(LEFT($E141,1)="N",3,0))</f>
        <v>32.475999999999999</v>
      </c>
      <c r="S141" s="362" cm="1">
        <f t="array" aca="1" ref="S141" ca="1">ROUND(IF($M141="Y",VLOOKUP($N141,INDIRECT($N$2),S$5,0)*INDIRECT($M$3),VLOOKUP($N141,INDIRECT($N$2),S$5,0)),IF(LEFT($E141,1)="N",3,0))</f>
        <v>34.095999999999997</v>
      </c>
      <c r="T141" s="362" cm="1">
        <f t="array" aca="1" ref="T141" ca="1">ROUND(IF($M141="Y",VLOOKUP($N141,INDIRECT($N$2),T$5,0)*INDIRECT($M$3),VLOOKUP($N141,INDIRECT($N$2),T$5,0)),IF(LEFT($E141,1)="N",3,0))</f>
        <v>35.805</v>
      </c>
      <c r="U141" s="362" cm="1">
        <f t="array" aca="1" ref="U141" ca="1">ROUND(IF($M141="Y",VLOOKUP($N141,INDIRECT($N$2),U$5,0)*INDIRECT($M$3),VLOOKUP($N141,INDIRECT($N$2),U$5,0)),IF(LEFT($E141,1)="N",3,0))</f>
        <v>37.594000000000001</v>
      </c>
      <c r="V141" s="419"/>
      <c r="W141" s="363" t="str">
        <f t="shared" si="102"/>
        <v>Y</v>
      </c>
      <c r="X141" s="313" t="str">
        <f t="shared" ref="X141:X148" si="138">N141</f>
        <v>09420C</v>
      </c>
      <c r="Y141" s="364" t="str">
        <f t="shared" si="101"/>
        <v>054</v>
      </c>
      <c r="Z141" s="313" t="str">
        <f t="shared" ref="Z141:Z148" si="139">P141</f>
        <v xml:space="preserve">Storekeeper  </v>
      </c>
      <c r="AA141" s="365">
        <f t="shared" ca="1" si="133"/>
        <v>30.927</v>
      </c>
      <c r="AB141" s="365">
        <f t="shared" ca="1" si="134"/>
        <v>32.475999999999999</v>
      </c>
      <c r="AC141" s="365">
        <f t="shared" ca="1" si="135"/>
        <v>34.095999999999997</v>
      </c>
      <c r="AD141" s="365">
        <f t="shared" ca="1" si="136"/>
        <v>35.805</v>
      </c>
      <c r="AE141" s="365">
        <f t="shared" ca="1" si="137"/>
        <v>37.594000000000001</v>
      </c>
    </row>
    <row r="142" spans="1:31">
      <c r="A142" s="357" t="s">
        <v>294</v>
      </c>
      <c r="B142" s="407" t="s">
        <v>295</v>
      </c>
      <c r="C142" s="357">
        <v>6</v>
      </c>
      <c r="D142" s="358" t="s">
        <v>173</v>
      </c>
      <c r="E142" s="357" t="s">
        <v>43</v>
      </c>
      <c r="F142" s="357">
        <v>308</v>
      </c>
      <c r="G142" s="360">
        <f t="shared" ca="1" si="126"/>
        <v>33.459000000000003</v>
      </c>
      <c r="H142" s="360">
        <f t="shared" ca="1" si="127"/>
        <v>35.133000000000003</v>
      </c>
      <c r="I142" s="360">
        <f t="shared" ca="1" si="128"/>
        <v>36.89</v>
      </c>
      <c r="J142" s="360">
        <f t="shared" ca="1" si="129"/>
        <v>38.734999999999999</v>
      </c>
      <c r="K142" s="360">
        <f t="shared" ca="1" si="130"/>
        <v>40.670999999999999</v>
      </c>
      <c r="L142" s="437"/>
      <c r="M142" s="293" t="s">
        <v>588</v>
      </c>
      <c r="N142" s="289" t="str">
        <f t="shared" si="131"/>
        <v>10630C</v>
      </c>
      <c r="O142" s="361" t="str">
        <f t="shared" si="103"/>
        <v>083</v>
      </c>
      <c r="P142" s="290" t="str">
        <f t="shared" si="132"/>
        <v xml:space="preserve">Traffic Systems Operator </v>
      </c>
      <c r="Q142" s="362" cm="1">
        <f t="array" aca="1" ref="Q142" ca="1">ROUND(IF($M142="Y",VLOOKUP($N142,INDIRECT($N$2),Q$5,0)*INDIRECT($M$3),VLOOKUP($N142,INDIRECT($N$2),Q$5,0)),IF(LEFT($E142,1)="N",3,0))</f>
        <v>33.459000000000003</v>
      </c>
      <c r="R142" s="362" cm="1">
        <f t="array" aca="1" ref="R142" ca="1">ROUND(IF($M142="Y",VLOOKUP($N142,INDIRECT($N$2),R$5,0)*INDIRECT($M$3),VLOOKUP($N142,INDIRECT($N$2),R$5,0)),IF(LEFT($E142,1)="N",3,0))</f>
        <v>35.133000000000003</v>
      </c>
      <c r="S142" s="362" cm="1">
        <f t="array" aca="1" ref="S142" ca="1">ROUND(IF($M142="Y",VLOOKUP($N142,INDIRECT($N$2),S$5,0)*INDIRECT($M$3),VLOOKUP($N142,INDIRECT($N$2),S$5,0)),IF(LEFT($E142,1)="N",3,0))</f>
        <v>36.89</v>
      </c>
      <c r="T142" s="362" cm="1">
        <f t="array" aca="1" ref="T142" ca="1">ROUND(IF($M142="Y",VLOOKUP($N142,INDIRECT($N$2),T$5,0)*INDIRECT($M$3),VLOOKUP($N142,INDIRECT($N$2),T$5,0)),IF(LEFT($E142,1)="N",3,0))</f>
        <v>38.734999999999999</v>
      </c>
      <c r="U142" s="362" cm="1">
        <f t="array" aca="1" ref="U142" ca="1">ROUND(IF($M142="Y",VLOOKUP($N142,INDIRECT($N$2),U$5,0)*INDIRECT($M$3),VLOOKUP($N142,INDIRECT($N$2),U$5,0)),IF(LEFT($E142,1)="N",3,0))</f>
        <v>40.670999999999999</v>
      </c>
      <c r="V142" s="419"/>
      <c r="W142" s="363" t="str">
        <f t="shared" si="102"/>
        <v>Y</v>
      </c>
      <c r="X142" s="313" t="str">
        <f t="shared" si="138"/>
        <v>10630C</v>
      </c>
      <c r="Y142" s="364" t="str">
        <f t="shared" ref="Y142:Y148" si="140">O142</f>
        <v>083</v>
      </c>
      <c r="Z142" s="313" t="str">
        <f t="shared" si="139"/>
        <v xml:space="preserve">Traffic Systems Operator </v>
      </c>
      <c r="AA142" s="365">
        <f t="shared" ca="1" si="133"/>
        <v>33.459000000000003</v>
      </c>
      <c r="AB142" s="365">
        <f t="shared" ca="1" si="134"/>
        <v>35.133000000000003</v>
      </c>
      <c r="AC142" s="365">
        <f t="shared" ca="1" si="135"/>
        <v>36.89</v>
      </c>
      <c r="AD142" s="365">
        <f t="shared" ca="1" si="136"/>
        <v>38.734999999999999</v>
      </c>
      <c r="AE142" s="365">
        <f t="shared" ca="1" si="137"/>
        <v>40.670999999999999</v>
      </c>
    </row>
    <row r="143" spans="1:31">
      <c r="A143" s="357" t="s">
        <v>790</v>
      </c>
      <c r="B143" s="407" t="s">
        <v>789</v>
      </c>
      <c r="C143" s="357">
        <v>6</v>
      </c>
      <c r="D143" s="358" t="s">
        <v>705</v>
      </c>
      <c r="E143" s="357" t="s">
        <v>43</v>
      </c>
      <c r="F143" s="357">
        <v>300</v>
      </c>
      <c r="G143" s="360">
        <f t="shared" ca="1" si="126"/>
        <v>32.747999999999998</v>
      </c>
      <c r="H143" s="360">
        <f t="shared" ca="1" si="127"/>
        <v>34.380000000000003</v>
      </c>
      <c r="I143" s="360">
        <f t="shared" ca="1" si="128"/>
        <v>36.103000000000002</v>
      </c>
      <c r="J143" s="360">
        <f t="shared" ca="1" si="129"/>
        <v>37.905999999999999</v>
      </c>
      <c r="K143" s="360">
        <f t="shared" ca="1" si="130"/>
        <v>39.802</v>
      </c>
      <c r="L143" s="437"/>
      <c r="M143" s="293" t="s">
        <v>588</v>
      </c>
      <c r="N143" s="289" t="str">
        <f t="shared" si="131"/>
        <v>53099C</v>
      </c>
      <c r="O143" s="361" t="str">
        <f t="shared" si="103"/>
        <v>210</v>
      </c>
      <c r="P143" s="290" t="str">
        <f t="shared" si="132"/>
        <v>Utility Billing Specialist</v>
      </c>
      <c r="Q143" s="362" cm="1">
        <f t="array" aca="1" ref="Q143" ca="1">ROUND(IF($M143="Y",VLOOKUP($N143,INDIRECT($N$2),Q$5,0)*INDIRECT($M$3),VLOOKUP($N143,INDIRECT($N$2),Q$5,0)),IF(LEFT($E143,1)="N",3,0))</f>
        <v>32.747999999999998</v>
      </c>
      <c r="R143" s="362" cm="1">
        <f t="array" aca="1" ref="R143" ca="1">ROUND(IF($M143="Y",VLOOKUP($N143,INDIRECT($N$2),R$5,0)*INDIRECT($M$3),VLOOKUP($N143,INDIRECT($N$2),R$5,0)),IF(LEFT($E143,1)="N",3,0))</f>
        <v>34.380000000000003</v>
      </c>
      <c r="S143" s="362" cm="1">
        <f t="array" aca="1" ref="S143" ca="1">ROUND(IF($M143="Y",VLOOKUP($N143,INDIRECT($N$2),S$5,0)*INDIRECT($M$3),VLOOKUP($N143,INDIRECT($N$2),S$5,0)),IF(LEFT($E143,1)="N",3,0))</f>
        <v>36.103000000000002</v>
      </c>
      <c r="T143" s="362" cm="1">
        <f t="array" aca="1" ref="T143" ca="1">ROUND(IF($M143="Y",VLOOKUP($N143,INDIRECT($N$2),T$5,0)*INDIRECT($M$3),VLOOKUP($N143,INDIRECT($N$2),T$5,0)),IF(LEFT($E143,1)="N",3,0))</f>
        <v>37.905999999999999</v>
      </c>
      <c r="U143" s="362" cm="1">
        <f t="array" aca="1" ref="U143" ca="1">ROUND(IF($M143="Y",VLOOKUP($N143,INDIRECT($N$2),U$5,0)*INDIRECT($M$3),VLOOKUP($N143,INDIRECT($N$2),U$5,0)),IF(LEFT($E143,1)="N",3,0))</f>
        <v>39.802</v>
      </c>
      <c r="V143" s="419"/>
      <c r="W143" s="363" t="str">
        <f t="shared" si="102"/>
        <v>Y</v>
      </c>
      <c r="X143" s="313" t="str">
        <f t="shared" si="138"/>
        <v>53099C</v>
      </c>
      <c r="Y143" s="364" t="str">
        <f t="shared" si="140"/>
        <v>210</v>
      </c>
      <c r="Z143" s="313" t="str">
        <f t="shared" si="139"/>
        <v>Utility Billing Specialist</v>
      </c>
      <c r="AA143" s="365">
        <f t="shared" ca="1" si="133"/>
        <v>32.747999999999998</v>
      </c>
      <c r="AB143" s="365">
        <f t="shared" ca="1" si="134"/>
        <v>34.380000000000003</v>
      </c>
      <c r="AC143" s="365">
        <f t="shared" ca="1" si="135"/>
        <v>36.103000000000002</v>
      </c>
      <c r="AD143" s="365">
        <f t="shared" ca="1" si="136"/>
        <v>37.905999999999999</v>
      </c>
      <c r="AE143" s="365">
        <f t="shared" ca="1" si="137"/>
        <v>39.802</v>
      </c>
    </row>
    <row r="144" spans="1:31">
      <c r="A144" s="357" t="s">
        <v>566</v>
      </c>
      <c r="B144" s="407" t="s">
        <v>571</v>
      </c>
      <c r="C144" s="357">
        <v>5</v>
      </c>
      <c r="D144" s="358" t="s">
        <v>46</v>
      </c>
      <c r="E144" s="357" t="s">
        <v>43</v>
      </c>
      <c r="F144" s="357">
        <v>258</v>
      </c>
      <c r="G144" s="360">
        <f t="shared" ca="1" si="126"/>
        <v>29.664000000000001</v>
      </c>
      <c r="H144" s="360">
        <f t="shared" ca="1" si="127"/>
        <v>31.149000000000001</v>
      </c>
      <c r="I144" s="360">
        <f t="shared" ca="1" si="128"/>
        <v>32.704999999999998</v>
      </c>
      <c r="J144" s="360">
        <f t="shared" ca="1" si="129"/>
        <v>34.340000000000003</v>
      </c>
      <c r="K144" s="360">
        <f t="shared" ca="1" si="130"/>
        <v>36.058</v>
      </c>
      <c r="L144" s="437"/>
      <c r="M144" s="293" t="s">
        <v>588</v>
      </c>
      <c r="N144" s="289" t="str">
        <f t="shared" si="131"/>
        <v>59415C</v>
      </c>
      <c r="O144" s="361" t="str">
        <f t="shared" si="103"/>
        <v>056</v>
      </c>
      <c r="P144" s="290" t="str">
        <f t="shared" si="132"/>
        <v>Vendor Records Specialist</v>
      </c>
      <c r="Q144" s="362" cm="1">
        <f t="array" aca="1" ref="Q144" ca="1">ROUND(IF($M144="Y",VLOOKUP($N144,INDIRECT($N$2),Q$5,0)*INDIRECT($M$3),VLOOKUP($N144,INDIRECT($N$2),Q$5,0)),IF(LEFT($E144,1)="N",3,0))</f>
        <v>29.664000000000001</v>
      </c>
      <c r="R144" s="362" cm="1">
        <f t="array" aca="1" ref="R144" ca="1">ROUND(IF($M144="Y",VLOOKUP($N144,INDIRECT($N$2),R$5,0)*INDIRECT($M$3),VLOOKUP($N144,INDIRECT($N$2),R$5,0)),IF(LEFT($E144,1)="N",3,0))</f>
        <v>31.149000000000001</v>
      </c>
      <c r="S144" s="362" cm="1">
        <f t="array" aca="1" ref="S144" ca="1">ROUND(IF($M144="Y",VLOOKUP($N144,INDIRECT($N$2),S$5,0)*INDIRECT($M$3),VLOOKUP($N144,INDIRECT($N$2),S$5,0)),IF(LEFT($E144,1)="N",3,0))</f>
        <v>32.704999999999998</v>
      </c>
      <c r="T144" s="362" cm="1">
        <f t="array" aca="1" ref="T144" ca="1">ROUND(IF($M144="Y",VLOOKUP($N144,INDIRECT($N$2),T$5,0)*INDIRECT($M$3),VLOOKUP($N144,INDIRECT($N$2),T$5,0)),IF(LEFT($E144,1)="N",3,0))</f>
        <v>34.340000000000003</v>
      </c>
      <c r="U144" s="362" cm="1">
        <f t="array" aca="1" ref="U144" ca="1">ROUND(IF($M144="Y",VLOOKUP($N144,INDIRECT($N$2),U$5,0)*INDIRECT($M$3),VLOOKUP($N144,INDIRECT($N$2),U$5,0)),IF(LEFT($E144,1)="N",3,0))</f>
        <v>36.058</v>
      </c>
      <c r="V144" s="419"/>
      <c r="W144" s="363" t="str">
        <f t="shared" si="102"/>
        <v>Y</v>
      </c>
      <c r="X144" s="313" t="str">
        <f t="shared" si="138"/>
        <v>59415C</v>
      </c>
      <c r="Y144" s="364" t="str">
        <f t="shared" si="140"/>
        <v>056</v>
      </c>
      <c r="Z144" s="313" t="str">
        <f t="shared" si="139"/>
        <v>Vendor Records Specialist</v>
      </c>
      <c r="AA144" s="365">
        <f t="shared" ca="1" si="133"/>
        <v>29.664000000000001</v>
      </c>
      <c r="AB144" s="365">
        <f t="shared" ca="1" si="134"/>
        <v>31.149000000000001</v>
      </c>
      <c r="AC144" s="365">
        <f t="shared" ca="1" si="135"/>
        <v>32.704999999999998</v>
      </c>
      <c r="AD144" s="365">
        <f t="shared" ca="1" si="136"/>
        <v>34.340000000000003</v>
      </c>
      <c r="AE144" s="365">
        <f t="shared" ca="1" si="137"/>
        <v>36.058</v>
      </c>
    </row>
    <row r="145" spans="1:31">
      <c r="A145" s="357" t="s">
        <v>296</v>
      </c>
      <c r="B145" s="407" t="s">
        <v>825</v>
      </c>
      <c r="C145" s="357">
        <v>6</v>
      </c>
      <c r="D145" s="373">
        <v>161</v>
      </c>
      <c r="E145" s="357" t="s">
        <v>43</v>
      </c>
      <c r="F145" s="357">
        <v>288</v>
      </c>
      <c r="G145" s="360">
        <f t="shared" ca="1" si="126"/>
        <v>32.185000000000002</v>
      </c>
      <c r="H145" s="360">
        <f t="shared" ca="1" si="127"/>
        <v>33.792000000000002</v>
      </c>
      <c r="I145" s="360">
        <f t="shared" ca="1" si="128"/>
        <v>35.481999999999999</v>
      </c>
      <c r="J145" s="360">
        <f t="shared" ca="1" si="129"/>
        <v>37.256999999999998</v>
      </c>
      <c r="K145" s="360">
        <f t="shared" ca="1" si="130"/>
        <v>39.119</v>
      </c>
      <c r="L145" s="437"/>
      <c r="M145" s="293" t="s">
        <v>588</v>
      </c>
      <c r="N145" s="289" t="str">
        <f t="shared" si="131"/>
        <v>10796C</v>
      </c>
      <c r="O145" s="361">
        <f t="shared" si="103"/>
        <v>161</v>
      </c>
      <c r="P145" s="290" t="str">
        <f t="shared" si="132"/>
        <v>Veterinary Assistant</v>
      </c>
      <c r="Q145" s="362" cm="1">
        <f t="array" aca="1" ref="Q145" ca="1">ROUND(IF($M145="Y",VLOOKUP($N145,INDIRECT($N$2),Q$5,0)*INDIRECT($M$3),VLOOKUP($N145,INDIRECT($N$2),Q$5,0)),IF(LEFT($E145,1)="N",3,0))</f>
        <v>32.185000000000002</v>
      </c>
      <c r="R145" s="362" cm="1">
        <f t="array" aca="1" ref="R145" ca="1">ROUND(IF($M145="Y",VLOOKUP($N145,INDIRECT($N$2),R$5,0)*INDIRECT($M$3),VLOOKUP($N145,INDIRECT($N$2),R$5,0)),IF(LEFT($E145,1)="N",3,0))</f>
        <v>33.792000000000002</v>
      </c>
      <c r="S145" s="362" cm="1">
        <f t="array" aca="1" ref="S145" ca="1">ROUND(IF($M145="Y",VLOOKUP($N145,INDIRECT($N$2),S$5,0)*INDIRECT($M$3),VLOOKUP($N145,INDIRECT($N$2),S$5,0)),IF(LEFT($E145,1)="N",3,0))</f>
        <v>35.481999999999999</v>
      </c>
      <c r="T145" s="362" cm="1">
        <f t="array" aca="1" ref="T145" ca="1">ROUND(IF($M145="Y",VLOOKUP($N145,INDIRECT($N$2),T$5,0)*INDIRECT($M$3),VLOOKUP($N145,INDIRECT($N$2),T$5,0)),IF(LEFT($E145,1)="N",3,0))</f>
        <v>37.256999999999998</v>
      </c>
      <c r="U145" s="362" cm="1">
        <f t="array" aca="1" ref="U145" ca="1">ROUND(IF($M145="Y",VLOOKUP($N145,INDIRECT($N$2),U$5,0)*INDIRECT($M$3),VLOOKUP($N145,INDIRECT($N$2),U$5,0)),IF(LEFT($E145,1)="N",3,0))</f>
        <v>39.119</v>
      </c>
      <c r="V145" s="419"/>
      <c r="W145" s="363" t="str">
        <f t="shared" si="102"/>
        <v>Y</v>
      </c>
      <c r="X145" s="313" t="str">
        <f t="shared" si="138"/>
        <v>10796C</v>
      </c>
      <c r="Y145" s="364">
        <f t="shared" si="140"/>
        <v>161</v>
      </c>
      <c r="Z145" s="313" t="str">
        <f t="shared" si="139"/>
        <v>Veterinary Assistant</v>
      </c>
      <c r="AA145" s="365">
        <f t="shared" ca="1" si="133"/>
        <v>32.185000000000002</v>
      </c>
      <c r="AB145" s="365">
        <f t="shared" ca="1" si="134"/>
        <v>33.792000000000002</v>
      </c>
      <c r="AC145" s="365">
        <f t="shared" ca="1" si="135"/>
        <v>35.481999999999999</v>
      </c>
      <c r="AD145" s="365">
        <f t="shared" ca="1" si="136"/>
        <v>37.256999999999998</v>
      </c>
      <c r="AE145" s="365">
        <f t="shared" ca="1" si="137"/>
        <v>39.119</v>
      </c>
    </row>
    <row r="146" spans="1:31">
      <c r="A146" s="357" t="s">
        <v>826</v>
      </c>
      <c r="B146" s="407" t="s">
        <v>298</v>
      </c>
      <c r="C146" s="357">
        <v>6</v>
      </c>
      <c r="D146" s="373">
        <v>161</v>
      </c>
      <c r="E146" s="357" t="s">
        <v>43</v>
      </c>
      <c r="F146" s="357">
        <v>288</v>
      </c>
      <c r="G146" s="360">
        <f t="shared" ref="G146" ca="1" si="141">Q146</f>
        <v>32.185000000000002</v>
      </c>
      <c r="H146" s="360">
        <f t="shared" ref="H146" ca="1" si="142">R146</f>
        <v>33.792000000000002</v>
      </c>
      <c r="I146" s="360">
        <f t="shared" ref="I146" ca="1" si="143">S146</f>
        <v>35.481999999999999</v>
      </c>
      <c r="J146" s="360">
        <f t="shared" ref="J146" ca="1" si="144">T146</f>
        <v>37.256999999999998</v>
      </c>
      <c r="K146" s="360">
        <f t="shared" ref="K146" ca="1" si="145">U146</f>
        <v>39.119</v>
      </c>
      <c r="L146" s="437"/>
      <c r="M146" s="293" t="s">
        <v>588</v>
      </c>
      <c r="N146" s="289" t="str">
        <f t="shared" ref="N146" si="146">A146</f>
        <v>53122C</v>
      </c>
      <c r="O146" s="361">
        <f t="shared" ref="O146" si="147">D146</f>
        <v>161</v>
      </c>
      <c r="P146" s="290" t="str">
        <f t="shared" ref="P146" si="148">B146</f>
        <v>Veterinary Technician</v>
      </c>
      <c r="Q146" s="362" cm="1">
        <f t="array" aca="1" ref="Q146" ca="1">ROUND(IF($M146="Y",VLOOKUP($N146,INDIRECT($N$2),Q$5,0)*INDIRECT($M$3),VLOOKUP($N146,INDIRECT($N$2),Q$5,0)),IF(LEFT($E146,1)="N",3,0))</f>
        <v>32.185000000000002</v>
      </c>
      <c r="R146" s="362" cm="1">
        <f t="array" aca="1" ref="R146" ca="1">ROUND(IF($M146="Y",VLOOKUP($N146,INDIRECT($N$2),R$5,0)*INDIRECT($M$3),VLOOKUP($N146,INDIRECT($N$2),R$5,0)),IF(LEFT($E146,1)="N",3,0))</f>
        <v>33.792000000000002</v>
      </c>
      <c r="S146" s="362" cm="1">
        <f t="array" aca="1" ref="S146" ca="1">ROUND(IF($M146="Y",VLOOKUP($N146,INDIRECT($N$2),S$5,0)*INDIRECT($M$3),VLOOKUP($N146,INDIRECT($N$2),S$5,0)),IF(LEFT($E146,1)="N",3,0))</f>
        <v>35.481999999999999</v>
      </c>
      <c r="T146" s="362" cm="1">
        <f t="array" aca="1" ref="T146" ca="1">ROUND(IF($M146="Y",VLOOKUP($N146,INDIRECT($N$2),T$5,0)*INDIRECT($M$3),VLOOKUP($N146,INDIRECT($N$2),T$5,0)),IF(LEFT($E146,1)="N",3,0))</f>
        <v>37.256999999999998</v>
      </c>
      <c r="U146" s="362" cm="1">
        <f t="array" aca="1" ref="U146" ca="1">ROUND(IF($M146="Y",VLOOKUP($N146,INDIRECT($N$2),U$5,0)*INDIRECT($M$3),VLOOKUP($N146,INDIRECT($N$2),U$5,0)),IF(LEFT($E146,1)="N",3,0))</f>
        <v>39.119</v>
      </c>
      <c r="V146" s="419"/>
      <c r="W146" s="363" t="str">
        <f t="shared" ref="W146" si="149">M146</f>
        <v>Y</v>
      </c>
      <c r="X146" s="313" t="str">
        <f t="shared" ref="X146" si="150">N146</f>
        <v>53122C</v>
      </c>
      <c r="Y146" s="364">
        <f t="shared" ref="Y146" si="151">O146</f>
        <v>161</v>
      </c>
      <c r="Z146" s="313" t="str">
        <f t="shared" ref="Z146" si="152">P146</f>
        <v>Veterinary Technician</v>
      </c>
      <c r="AA146" s="365">
        <f t="shared" ref="AA146" ca="1" si="153">IF(LEFT($E146,1)="N",Q146,ROUNDUP(Q146/2080,3))</f>
        <v>32.185000000000002</v>
      </c>
      <c r="AB146" s="365">
        <f t="shared" ref="AB146" ca="1" si="154">IF(LEFT($E146,1)="N",R146,ROUNDUP(R146/2080,3))</f>
        <v>33.792000000000002</v>
      </c>
      <c r="AC146" s="365">
        <f t="shared" ref="AC146" ca="1" si="155">IF(LEFT($E146,1)="N",S146,ROUNDUP(S146/2080,3))</f>
        <v>35.481999999999999</v>
      </c>
      <c r="AD146" s="365">
        <f t="shared" ref="AD146" ca="1" si="156">IF(LEFT($E146,1)="N",T146,ROUNDUP(T146/2080,3))</f>
        <v>37.256999999999998</v>
      </c>
      <c r="AE146" s="365">
        <f t="shared" ref="AE146" ca="1" si="157">IF(LEFT($E146,1)="N",U146,ROUNDUP(U146/2080,3))</f>
        <v>39.119</v>
      </c>
    </row>
    <row r="147" spans="1:31">
      <c r="A147" s="357" t="s">
        <v>720</v>
      </c>
      <c r="B147" s="407" t="s">
        <v>510</v>
      </c>
      <c r="C147" s="357">
        <v>8</v>
      </c>
      <c r="D147" s="373">
        <v>164</v>
      </c>
      <c r="E147" s="357" t="s">
        <v>21</v>
      </c>
      <c r="F147" s="357">
        <v>400</v>
      </c>
      <c r="G147" s="360">
        <f t="shared" ca="1" si="126"/>
        <v>86370</v>
      </c>
      <c r="H147" s="360">
        <f t="shared" ca="1" si="127"/>
        <v>90686</v>
      </c>
      <c r="I147" s="360">
        <f t="shared" ca="1" si="128"/>
        <v>95224</v>
      </c>
      <c r="J147" s="360">
        <f t="shared" ca="1" si="129"/>
        <v>99984</v>
      </c>
      <c r="K147" s="360">
        <f t="shared" ca="1" si="130"/>
        <v>104982</v>
      </c>
      <c r="L147" s="437"/>
      <c r="M147" s="293" t="s">
        <v>588</v>
      </c>
      <c r="N147" s="289" t="str">
        <f t="shared" si="131"/>
        <v>52956C</v>
      </c>
      <c r="O147" s="361">
        <f t="shared" si="103"/>
        <v>164</v>
      </c>
      <c r="P147" s="290" t="str">
        <f t="shared" si="132"/>
        <v>Visual Communications Management Coord</v>
      </c>
      <c r="Q147" s="362" cm="1">
        <f t="array" aca="1" ref="Q147" ca="1">ROUND(IF($M147="Y",VLOOKUP($N147,INDIRECT($N$2),Q$5,0)*INDIRECT($M$3),VLOOKUP($N147,INDIRECT($N$2),Q$5,0)),IF(LEFT($E147,1)="N",3,0))</f>
        <v>86370</v>
      </c>
      <c r="R147" s="362" cm="1">
        <f t="array" aca="1" ref="R147" ca="1">ROUND(IF($M147="Y",VLOOKUP($N147,INDIRECT($N$2),R$5,0)*INDIRECT($M$3),VLOOKUP($N147,INDIRECT($N$2),R$5,0)),IF(LEFT($E147,1)="N",3,0))</f>
        <v>90686</v>
      </c>
      <c r="S147" s="362" cm="1">
        <f t="array" aca="1" ref="S147" ca="1">ROUND(IF($M147="Y",VLOOKUP($N147,INDIRECT($N$2),S$5,0)*INDIRECT($M$3),VLOOKUP($N147,INDIRECT($N$2),S$5,0)),IF(LEFT($E147,1)="N",3,0))</f>
        <v>95224</v>
      </c>
      <c r="T147" s="362" cm="1">
        <f t="array" aca="1" ref="T147" ca="1">ROUND(IF($M147="Y",VLOOKUP($N147,INDIRECT($N$2),T$5,0)*INDIRECT($M$3),VLOOKUP($N147,INDIRECT($N$2),T$5,0)),IF(LEFT($E147,1)="N",3,0))</f>
        <v>99984</v>
      </c>
      <c r="U147" s="362" cm="1">
        <f t="array" aca="1" ref="U147" ca="1">ROUND(IF($M147="Y",VLOOKUP($N147,INDIRECT($N$2),U$5,0)*INDIRECT($M$3),VLOOKUP($N147,INDIRECT($N$2),U$5,0)),IF(LEFT($E147,1)="N",3,0))</f>
        <v>104982</v>
      </c>
      <c r="V147" s="419"/>
      <c r="W147" s="363" t="str">
        <f t="shared" si="102"/>
        <v>Y</v>
      </c>
      <c r="X147" s="313" t="str">
        <f t="shared" si="138"/>
        <v>52956C</v>
      </c>
      <c r="Y147" s="364">
        <f t="shared" si="140"/>
        <v>164</v>
      </c>
      <c r="Z147" s="313" t="str">
        <f t="shared" si="139"/>
        <v>Visual Communications Management Coord</v>
      </c>
      <c r="AA147" s="365">
        <f t="shared" ca="1" si="133"/>
        <v>41.524999999999999</v>
      </c>
      <c r="AB147" s="365">
        <f t="shared" ca="1" si="134"/>
        <v>43.599999999999994</v>
      </c>
      <c r="AC147" s="365">
        <f t="shared" ca="1" si="135"/>
        <v>45.780999999999999</v>
      </c>
      <c r="AD147" s="365">
        <f t="shared" ca="1" si="136"/>
        <v>48.07</v>
      </c>
      <c r="AE147" s="365">
        <f t="shared" ca="1" si="137"/>
        <v>50.472999999999999</v>
      </c>
    </row>
    <row r="148" spans="1:31">
      <c r="A148" s="357" t="s">
        <v>327</v>
      </c>
      <c r="B148" s="407" t="s">
        <v>318</v>
      </c>
      <c r="C148" s="357">
        <v>6</v>
      </c>
      <c r="D148" s="373">
        <v>163</v>
      </c>
      <c r="E148" s="357" t="s">
        <v>43</v>
      </c>
      <c r="F148" s="357">
        <v>303</v>
      </c>
      <c r="G148" s="360">
        <f t="shared" ca="1" si="126"/>
        <v>33.459000000000003</v>
      </c>
      <c r="H148" s="360">
        <f t="shared" ca="1" si="127"/>
        <v>35.133000000000003</v>
      </c>
      <c r="I148" s="360">
        <f t="shared" ca="1" si="128"/>
        <v>36.89</v>
      </c>
      <c r="J148" s="360">
        <f t="shared" ca="1" si="129"/>
        <v>38.734999999999999</v>
      </c>
      <c r="K148" s="360">
        <f t="shared" ca="1" si="130"/>
        <v>40.670999999999999</v>
      </c>
      <c r="L148" s="437"/>
      <c r="M148" s="293" t="s">
        <v>588</v>
      </c>
      <c r="N148" s="289" t="str">
        <f t="shared" si="131"/>
        <v>10902C</v>
      </c>
      <c r="O148" s="361">
        <f t="shared" si="103"/>
        <v>163</v>
      </c>
      <c r="P148" s="290" t="str">
        <f t="shared" si="132"/>
        <v>Water Quality Technician</v>
      </c>
      <c r="Q148" s="362" cm="1">
        <f t="array" aca="1" ref="Q148" ca="1">ROUND(IF($M148="Y",VLOOKUP($N148,INDIRECT($N$2),Q$5,0)*INDIRECT($M$3),VLOOKUP($N148,INDIRECT($N$2),Q$5,0)),IF(LEFT($E148,1)="N",3,0))</f>
        <v>33.459000000000003</v>
      </c>
      <c r="R148" s="362" cm="1">
        <f t="array" aca="1" ref="R148" ca="1">ROUND(IF($M148="Y",VLOOKUP($N148,INDIRECT($N$2),R$5,0)*INDIRECT($M$3),VLOOKUP($N148,INDIRECT($N$2),R$5,0)),IF(LEFT($E148,1)="N",3,0))</f>
        <v>35.133000000000003</v>
      </c>
      <c r="S148" s="362" cm="1">
        <f t="array" aca="1" ref="S148" ca="1">ROUND(IF($M148="Y",VLOOKUP($N148,INDIRECT($N$2),S$5,0)*INDIRECT($M$3),VLOOKUP($N148,INDIRECT($N$2),S$5,0)),IF(LEFT($E148,1)="N",3,0))</f>
        <v>36.89</v>
      </c>
      <c r="T148" s="362" cm="1">
        <f t="array" aca="1" ref="T148" ca="1">ROUND(IF($M148="Y",VLOOKUP($N148,INDIRECT($N$2),T$5,0)*INDIRECT($M$3),VLOOKUP($N148,INDIRECT($N$2),T$5,0)),IF(LEFT($E148,1)="N",3,0))</f>
        <v>38.734999999999999</v>
      </c>
      <c r="U148" s="362" cm="1">
        <f t="array" aca="1" ref="U148" ca="1">ROUND(IF($M148="Y",VLOOKUP($N148,INDIRECT($N$2),U$5,0)*INDIRECT($M$3),VLOOKUP($N148,INDIRECT($N$2),U$5,0)),IF(LEFT($E148,1)="N",3,0))</f>
        <v>40.670999999999999</v>
      </c>
      <c r="V148" s="419"/>
      <c r="W148" s="363" t="str">
        <f t="shared" si="102"/>
        <v>Y</v>
      </c>
      <c r="X148" s="313" t="str">
        <f t="shared" si="138"/>
        <v>10902C</v>
      </c>
      <c r="Y148" s="364">
        <f t="shared" si="140"/>
        <v>163</v>
      </c>
      <c r="Z148" s="313" t="str">
        <f t="shared" si="139"/>
        <v>Water Quality Technician</v>
      </c>
      <c r="AA148" s="365">
        <f t="shared" ca="1" si="133"/>
        <v>33.459000000000003</v>
      </c>
      <c r="AB148" s="365">
        <f t="shared" ca="1" si="134"/>
        <v>35.133000000000003</v>
      </c>
      <c r="AC148" s="365">
        <f t="shared" ca="1" si="135"/>
        <v>36.89</v>
      </c>
      <c r="AD148" s="365">
        <f t="shared" ca="1" si="136"/>
        <v>38.734999999999999</v>
      </c>
      <c r="AE148" s="365">
        <f t="shared" ca="1" si="137"/>
        <v>40.670999999999999</v>
      </c>
    </row>
    <row r="149" spans="1:31">
      <c r="A149" s="239"/>
      <c r="B149" s="253"/>
      <c r="C149" s="239"/>
      <c r="D149" s="240"/>
      <c r="E149" s="239"/>
      <c r="F149" s="239"/>
      <c r="G149" s="244"/>
      <c r="H149" s="244"/>
      <c r="I149" s="244"/>
      <c r="J149" s="244"/>
      <c r="K149" s="244"/>
      <c r="L149" s="244"/>
      <c r="M149" s="293"/>
    </row>
    <row r="150" spans="1:31">
      <c r="A150" s="238" t="s">
        <v>463</v>
      </c>
      <c r="B150" s="253"/>
      <c r="C150" s="240"/>
      <c r="D150" s="240"/>
      <c r="E150" s="239"/>
      <c r="F150" s="240"/>
      <c r="G150" s="244"/>
      <c r="H150" s="244"/>
      <c r="I150" s="244"/>
      <c r="J150" s="244"/>
      <c r="K150" s="244"/>
      <c r="L150" s="244"/>
      <c r="M150" s="293"/>
    </row>
    <row r="151" spans="1:31">
      <c r="A151" s="241" t="s">
        <v>479</v>
      </c>
      <c r="B151" s="253"/>
      <c r="C151" s="240"/>
      <c r="D151" s="240"/>
      <c r="E151" s="239"/>
      <c r="F151" s="240"/>
      <c r="G151" s="245"/>
      <c r="H151" s="245" t="s">
        <v>485</v>
      </c>
      <c r="I151" s="245"/>
      <c r="J151" s="245"/>
      <c r="K151" s="245"/>
      <c r="L151" s="245"/>
    </row>
    <row r="152" spans="1:31">
      <c r="A152" s="239"/>
      <c r="B152" s="254" t="s">
        <v>299</v>
      </c>
      <c r="C152" s="243"/>
      <c r="D152" s="243"/>
      <c r="E152" s="239"/>
      <c r="F152" s="240"/>
      <c r="G152" s="245"/>
      <c r="H152" s="245"/>
      <c r="I152" s="245"/>
      <c r="J152" s="245"/>
      <c r="K152" s="245"/>
      <c r="L152" s="245"/>
      <c r="N152" s="293" t="s">
        <v>589</v>
      </c>
      <c r="P152" s="290">
        <v>0</v>
      </c>
      <c r="Q152" s="289">
        <v>0</v>
      </c>
      <c r="X152" s="313" t="str">
        <f>N152</f>
        <v>Longevity</v>
      </c>
      <c r="Z152" s="313">
        <v>0</v>
      </c>
      <c r="AA152" s="425">
        <f>AA158</f>
        <v>0</v>
      </c>
    </row>
    <row r="153" spans="1:31">
      <c r="A153" s="244"/>
      <c r="B153" s="244">
        <f ca="1">Q153</f>
        <v>821</v>
      </c>
      <c r="C153" s="240" t="s">
        <v>300</v>
      </c>
      <c r="D153" s="240"/>
      <c r="E153" s="239"/>
      <c r="F153" s="240"/>
      <c r="G153" s="245"/>
      <c r="H153" s="245"/>
      <c r="I153" s="245"/>
      <c r="J153" s="245"/>
      <c r="K153" s="245"/>
      <c r="L153" s="245"/>
      <c r="M153" s="289" t="s">
        <v>588</v>
      </c>
      <c r="N153" s="293" t="s">
        <v>590</v>
      </c>
      <c r="P153" s="290">
        <v>10</v>
      </c>
      <c r="Q153" s="362" cm="1">
        <f t="array" aca="1" ref="Q153" ca="1">ROUND(IF($M153="Y",VLOOKUP($N153,INDIRECT($N$2),Q$5,0)*INDIRECT($M$3),VLOOKUP($N153,INDIRECT($N$2),Q$5,0)),IF(LEFT($C153,1)="N",3,0))</f>
        <v>821</v>
      </c>
      <c r="W153" s="375" t="str">
        <f>M153</f>
        <v>Y</v>
      </c>
      <c r="X153" s="375" t="str">
        <f t="shared" ref="X153:X156" si="158">N153</f>
        <v>10thEx</v>
      </c>
      <c r="Y153" s="375"/>
      <c r="Z153" s="313">
        <v>10</v>
      </c>
      <c r="AA153" s="425">
        <f t="shared" ref="AA153:AA156" ca="1" si="159">AA159</f>
        <v>0.39600000000000002</v>
      </c>
    </row>
    <row r="154" spans="1:31">
      <c r="A154" s="244"/>
      <c r="B154" s="244">
        <f t="shared" ref="B154:B156" ca="1" si="160">Q154</f>
        <v>1055</v>
      </c>
      <c r="C154" s="240" t="s">
        <v>301</v>
      </c>
      <c r="D154" s="240"/>
      <c r="E154" s="239"/>
      <c r="F154" s="240"/>
      <c r="G154" s="245"/>
      <c r="H154" s="245"/>
      <c r="I154" s="245"/>
      <c r="J154" s="245"/>
      <c r="K154" s="245"/>
      <c r="L154" s="245"/>
      <c r="M154" s="289" t="s">
        <v>588</v>
      </c>
      <c r="N154" s="293" t="s">
        <v>591</v>
      </c>
      <c r="P154" s="290">
        <v>15</v>
      </c>
      <c r="Q154" s="362" cm="1">
        <f t="array" aca="1" ref="Q154" ca="1">ROUND(IF($M154="Y",VLOOKUP($N154,INDIRECT($N$2),Q$5,0)*INDIRECT($M$3),VLOOKUP($N154,INDIRECT($N$2),Q$5,0)),IF(LEFT($C154,1)="N",3,0))</f>
        <v>1055</v>
      </c>
      <c r="W154" s="375" t="str">
        <f t="shared" ref="W154:W156" si="161">M154</f>
        <v>Y</v>
      </c>
      <c r="X154" s="375" t="str">
        <f t="shared" si="158"/>
        <v>15thEx</v>
      </c>
      <c r="Y154" s="375"/>
      <c r="Z154" s="313">
        <v>15</v>
      </c>
      <c r="AA154" s="425">
        <f t="shared" ca="1" si="159"/>
        <v>0.50600000000000001</v>
      </c>
    </row>
    <row r="155" spans="1:31">
      <c r="A155" s="244"/>
      <c r="B155" s="244">
        <f t="shared" ca="1" si="160"/>
        <v>1289</v>
      </c>
      <c r="C155" s="240" t="s">
        <v>302</v>
      </c>
      <c r="D155" s="240"/>
      <c r="E155" s="239"/>
      <c r="F155" s="240"/>
      <c r="G155" s="245"/>
      <c r="H155" s="245"/>
      <c r="I155" s="245"/>
      <c r="J155" s="245"/>
      <c r="K155" s="245"/>
      <c r="L155" s="245"/>
      <c r="M155" s="289" t="s">
        <v>588</v>
      </c>
      <c r="N155" s="293" t="s">
        <v>592</v>
      </c>
      <c r="P155" s="290">
        <v>20</v>
      </c>
      <c r="Q155" s="362" cm="1">
        <f t="array" aca="1" ref="Q155" ca="1">ROUND(IF($M155="Y",VLOOKUP($N155,INDIRECT($N$2),Q$5,0)*INDIRECT($M$3),VLOOKUP($N155,INDIRECT($N$2),Q$5,0)),IF(LEFT($C155,1)="N",3,0))</f>
        <v>1289</v>
      </c>
      <c r="W155" s="375" t="str">
        <f t="shared" si="161"/>
        <v>Y</v>
      </c>
      <c r="X155" s="375" t="str">
        <f t="shared" si="158"/>
        <v>20thEx</v>
      </c>
      <c r="Y155" s="375"/>
      <c r="Z155" s="313">
        <v>20</v>
      </c>
      <c r="AA155" s="425">
        <f t="shared" ca="1" si="159"/>
        <v>0.61899999999999999</v>
      </c>
    </row>
    <row r="156" spans="1:31">
      <c r="A156" s="244"/>
      <c r="B156" s="244">
        <f t="shared" ca="1" si="160"/>
        <v>1522</v>
      </c>
      <c r="C156" s="240" t="s">
        <v>303</v>
      </c>
      <c r="D156" s="240"/>
      <c r="E156" s="239"/>
      <c r="F156" s="240"/>
      <c r="G156" s="245"/>
      <c r="H156" s="245"/>
      <c r="I156" s="245"/>
      <c r="J156" s="245"/>
      <c r="K156" s="245"/>
      <c r="L156" s="245"/>
      <c r="M156" s="289" t="s">
        <v>588</v>
      </c>
      <c r="N156" s="293" t="s">
        <v>593</v>
      </c>
      <c r="P156" s="290">
        <v>25</v>
      </c>
      <c r="Q156" s="362" cm="1">
        <f t="array" aca="1" ref="Q156" ca="1">ROUND(IF($M156="Y",VLOOKUP($N156,INDIRECT($N$2),Q$5,0)*INDIRECT($M$3),VLOOKUP($N156,INDIRECT($N$2),Q$5,0)),IF(LEFT($C156,1)="N",3,0))</f>
        <v>1522</v>
      </c>
      <c r="W156" s="375" t="str">
        <f t="shared" si="161"/>
        <v>Y</v>
      </c>
      <c r="X156" s="375" t="str">
        <f t="shared" si="158"/>
        <v>25thEx</v>
      </c>
      <c r="Y156" s="375"/>
      <c r="Z156" s="313">
        <v>25</v>
      </c>
      <c r="AA156" s="425">
        <f t="shared" ca="1" si="159"/>
        <v>0.73299999999999998</v>
      </c>
    </row>
    <row r="157" spans="1:31">
      <c r="A157" s="239"/>
      <c r="B157" s="253"/>
      <c r="C157" s="240"/>
      <c r="D157" s="240"/>
      <c r="E157" s="239"/>
      <c r="F157" s="240"/>
      <c r="G157" s="245"/>
      <c r="H157" s="245"/>
      <c r="I157" s="245"/>
      <c r="J157" s="245"/>
      <c r="K157" s="245"/>
      <c r="L157" s="245"/>
      <c r="N157" s="293"/>
      <c r="AA157" s="425"/>
    </row>
    <row r="158" spans="1:31">
      <c r="A158" s="239"/>
      <c r="B158" s="254" t="s">
        <v>304</v>
      </c>
      <c r="C158" s="243"/>
      <c r="D158" s="243"/>
      <c r="E158" s="239"/>
      <c r="F158" s="240"/>
      <c r="G158" s="245"/>
      <c r="H158" s="245"/>
      <c r="I158" s="245"/>
      <c r="J158" s="245"/>
      <c r="K158" s="245"/>
      <c r="L158" s="245"/>
      <c r="N158" s="293"/>
      <c r="P158" s="290">
        <v>0</v>
      </c>
      <c r="Q158" s="289">
        <v>0</v>
      </c>
      <c r="W158" s="375"/>
      <c r="X158" s="375"/>
      <c r="Y158" s="375"/>
      <c r="Z158" s="313">
        <v>0</v>
      </c>
      <c r="AA158" s="425">
        <v>0</v>
      </c>
    </row>
    <row r="159" spans="1:31">
      <c r="A159" s="239"/>
      <c r="B159" s="249">
        <f t="shared" ref="B159:B162" ca="1" si="162">Q159</f>
        <v>0.39600000000000002</v>
      </c>
      <c r="C159" s="240" t="s">
        <v>305</v>
      </c>
      <c r="D159" s="240"/>
      <c r="E159" s="239"/>
      <c r="F159" s="240"/>
      <c r="G159" s="245"/>
      <c r="H159" s="245"/>
      <c r="I159" s="245"/>
      <c r="J159" s="245"/>
      <c r="K159" s="245"/>
      <c r="L159" s="245"/>
      <c r="M159" s="289" t="s">
        <v>588</v>
      </c>
      <c r="N159" s="293" t="s">
        <v>594</v>
      </c>
      <c r="P159" s="290">
        <v>10</v>
      </c>
      <c r="Q159" s="362" cm="1">
        <f t="array" aca="1" ref="Q159" ca="1">ROUND(IF($M159="Y",VLOOKUP(N159,INDIRECT($N$2),Q$5,0)*INDIRECT($M$3),VLOOKUP(N159,INDIRECT($N$2),Q$5,0)),3)</f>
        <v>0.39600000000000002</v>
      </c>
      <c r="W159" s="375" t="str">
        <f>M159</f>
        <v>Y</v>
      </c>
      <c r="X159" s="375" t="str">
        <f t="shared" ref="X159:X162" si="163">N159</f>
        <v>10thNEx</v>
      </c>
      <c r="Y159" s="375"/>
      <c r="Z159" s="313">
        <v>10</v>
      </c>
      <c r="AA159" s="425">
        <f t="shared" ref="AA159:AA162" ca="1" si="164">Q159</f>
        <v>0.39600000000000002</v>
      </c>
    </row>
    <row r="160" spans="1:31">
      <c r="A160" s="239"/>
      <c r="B160" s="249">
        <f t="shared" ca="1" si="162"/>
        <v>0.50600000000000001</v>
      </c>
      <c r="C160" s="240" t="s">
        <v>306</v>
      </c>
      <c r="D160" s="240"/>
      <c r="E160" s="239"/>
      <c r="F160" s="240"/>
      <c r="G160" s="245"/>
      <c r="H160" s="245"/>
      <c r="I160" s="245"/>
      <c r="J160" s="245"/>
      <c r="K160" s="245"/>
      <c r="L160" s="245"/>
      <c r="M160" s="289" t="s">
        <v>588</v>
      </c>
      <c r="N160" s="293" t="s">
        <v>595</v>
      </c>
      <c r="P160" s="290">
        <v>15</v>
      </c>
      <c r="Q160" s="362" cm="1">
        <f t="array" aca="1" ref="Q160" ca="1">ROUND(IF($M160="Y",VLOOKUP(N160,INDIRECT($N$2),Q$5,0)*INDIRECT($M$3),VLOOKUP(N160,INDIRECT($N$2),Q$5,0)),3)</f>
        <v>0.50600000000000001</v>
      </c>
      <c r="W160" s="375" t="str">
        <f t="shared" ref="W160:W162" si="165">M160</f>
        <v>Y</v>
      </c>
      <c r="X160" s="375" t="str">
        <f t="shared" si="163"/>
        <v>15thNEx</v>
      </c>
      <c r="Y160" s="375"/>
      <c r="Z160" s="313">
        <v>15</v>
      </c>
      <c r="AA160" s="425">
        <f t="shared" ca="1" si="164"/>
        <v>0.50600000000000001</v>
      </c>
    </row>
    <row r="161" spans="1:31">
      <c r="A161" s="239"/>
      <c r="B161" s="249">
        <f t="shared" ca="1" si="162"/>
        <v>0.61899999999999999</v>
      </c>
      <c r="C161" s="240" t="s">
        <v>307</v>
      </c>
      <c r="D161" s="240"/>
      <c r="E161" s="239"/>
      <c r="F161" s="240"/>
      <c r="G161" s="245"/>
      <c r="H161" s="245"/>
      <c r="I161" s="245"/>
      <c r="J161" s="245"/>
      <c r="K161" s="245"/>
      <c r="L161" s="245"/>
      <c r="M161" s="289" t="s">
        <v>588</v>
      </c>
      <c r="N161" s="293" t="s">
        <v>596</v>
      </c>
      <c r="P161" s="290">
        <v>20</v>
      </c>
      <c r="Q161" s="362" cm="1">
        <f t="array" aca="1" ref="Q161" ca="1">ROUND(IF($M161="Y",VLOOKUP(N161,INDIRECT($N$2),Q$5,0)*INDIRECT($M$3),VLOOKUP(N161,INDIRECT($N$2),Q$5,0)),3)</f>
        <v>0.61899999999999999</v>
      </c>
      <c r="W161" s="375" t="str">
        <f t="shared" si="165"/>
        <v>Y</v>
      </c>
      <c r="X161" s="375" t="str">
        <f t="shared" si="163"/>
        <v>20thNEx</v>
      </c>
      <c r="Y161" s="375"/>
      <c r="Z161" s="313">
        <v>20</v>
      </c>
      <c r="AA161" s="425">
        <f t="shared" ca="1" si="164"/>
        <v>0.61899999999999999</v>
      </c>
    </row>
    <row r="162" spans="1:31" s="207" customFormat="1">
      <c r="A162" s="239"/>
      <c r="B162" s="249">
        <f t="shared" ca="1" si="162"/>
        <v>0.73299999999999998</v>
      </c>
      <c r="C162" s="240" t="s">
        <v>308</v>
      </c>
      <c r="D162" s="240"/>
      <c r="E162" s="239"/>
      <c r="F162" s="240"/>
      <c r="G162" s="245"/>
      <c r="H162" s="245"/>
      <c r="I162" s="245"/>
      <c r="J162" s="245"/>
      <c r="K162" s="245"/>
      <c r="L162" s="245"/>
      <c r="M162" s="289" t="s">
        <v>588</v>
      </c>
      <c r="N162" s="293" t="s">
        <v>597</v>
      </c>
      <c r="O162" s="288"/>
      <c r="P162" s="290">
        <v>25</v>
      </c>
      <c r="Q162" s="362" cm="1">
        <f t="array" aca="1" ref="Q162" ca="1">ROUND(IF($M162="Y",VLOOKUP(N162,INDIRECT($N$2),Q$5,0)*INDIRECT($M$3),VLOOKUP(N162,INDIRECT($N$2),Q$5,0)),3)</f>
        <v>0.73299999999999998</v>
      </c>
      <c r="R162" s="288"/>
      <c r="S162" s="288"/>
      <c r="T162" s="288"/>
      <c r="U162" s="288"/>
      <c r="W162" s="375" t="str">
        <f t="shared" si="165"/>
        <v>Y</v>
      </c>
      <c r="X162" s="375" t="str">
        <f t="shared" si="163"/>
        <v>25thNEx</v>
      </c>
      <c r="Y162" s="375"/>
      <c r="Z162" s="313">
        <v>25</v>
      </c>
      <c r="AA162" s="425">
        <f t="shared" ca="1" si="164"/>
        <v>0.73299999999999998</v>
      </c>
      <c r="AB162" s="312"/>
      <c r="AC162" s="312"/>
      <c r="AD162" s="312"/>
      <c r="AE162" s="312"/>
    </row>
    <row r="163" spans="1:31" s="207" customFormat="1">
      <c r="A163" s="378"/>
      <c r="B163" s="253"/>
      <c r="C163" s="240"/>
      <c r="D163" s="240"/>
      <c r="E163" s="239"/>
      <c r="F163" s="240"/>
      <c r="G163" s="245"/>
      <c r="H163" s="245"/>
      <c r="I163" s="245"/>
      <c r="J163" s="245"/>
      <c r="K163" s="245"/>
      <c r="L163" s="245"/>
      <c r="M163" s="292"/>
      <c r="N163" s="288"/>
      <c r="O163" s="288"/>
      <c r="P163" s="288"/>
      <c r="Q163" s="288"/>
      <c r="R163" s="288"/>
      <c r="S163" s="288"/>
      <c r="T163" s="288"/>
      <c r="U163" s="288"/>
      <c r="W163" s="312"/>
      <c r="X163" s="312"/>
      <c r="Y163" s="312"/>
      <c r="Z163" s="312"/>
      <c r="AA163" s="312"/>
      <c r="AB163" s="312"/>
      <c r="AC163" s="312"/>
      <c r="AD163" s="312"/>
      <c r="AE163" s="312"/>
    </row>
    <row r="164" spans="1:31" s="207" customFormat="1">
      <c r="A164" s="238" t="s">
        <v>309</v>
      </c>
      <c r="B164" s="253"/>
      <c r="C164" s="240"/>
      <c r="D164" s="240"/>
      <c r="E164" s="239"/>
      <c r="F164" s="240"/>
      <c r="G164" s="245"/>
      <c r="H164" s="245"/>
      <c r="I164" s="245"/>
      <c r="J164" s="245"/>
      <c r="K164" s="245"/>
      <c r="L164" s="245"/>
      <c r="M164" s="292"/>
      <c r="N164" s="288"/>
      <c r="O164" s="288"/>
      <c r="P164" s="288"/>
      <c r="Q164" s="288"/>
      <c r="R164" s="288"/>
      <c r="S164" s="288"/>
      <c r="T164" s="288"/>
      <c r="U164" s="288"/>
      <c r="W164" s="312"/>
      <c r="X164" s="312"/>
      <c r="Y164" s="312"/>
      <c r="Z164" s="312"/>
      <c r="AA164" s="312"/>
      <c r="AB164" s="312"/>
      <c r="AC164" s="312"/>
      <c r="AD164" s="312"/>
      <c r="AE164" s="312"/>
    </row>
    <row r="165" spans="1:31" s="207" customFormat="1">
      <c r="B165" s="241" t="s">
        <v>621</v>
      </c>
      <c r="C165" s="240"/>
      <c r="D165" s="240"/>
      <c r="E165" s="239"/>
      <c r="F165" s="240"/>
      <c r="G165" s="245"/>
      <c r="H165" s="245"/>
      <c r="I165" s="245"/>
      <c r="J165" s="245"/>
      <c r="K165" s="245"/>
      <c r="L165" s="245"/>
      <c r="M165" s="292"/>
      <c r="N165" s="288"/>
      <c r="O165" s="288"/>
      <c r="P165" s="288"/>
      <c r="Q165" s="288"/>
      <c r="R165" s="288"/>
      <c r="S165" s="288"/>
      <c r="T165" s="288"/>
      <c r="U165" s="288"/>
      <c r="W165" s="375"/>
      <c r="X165" s="375"/>
      <c r="Y165" s="375"/>
      <c r="Z165" s="375"/>
      <c r="AA165" s="377"/>
      <c r="AB165" s="312"/>
      <c r="AC165" s="312"/>
      <c r="AD165" s="312"/>
      <c r="AE165" s="312"/>
    </row>
    <row r="166" spans="1:31" s="207" customFormat="1">
      <c r="A166" s="239"/>
      <c r="B166" s="447" t="str">
        <f>"Effective January 1, "&amp;YEAR(B3)&amp;", employees who actually work a schedule with a full shift that begins between 12:00 p.m. and 2:59 p.m. or anytime on Saturday or Sunday"</f>
        <v>Effective January 1, 2027, employees who actually work a schedule with a full shift that begins between 12:00 p.m. and 2:59 p.m. or anytime on Saturday or Sunday</v>
      </c>
      <c r="C166" s="240"/>
      <c r="D166" s="240"/>
      <c r="E166" s="239"/>
      <c r="F166" s="240"/>
      <c r="G166" s="245"/>
      <c r="H166" s="245"/>
      <c r="I166" s="245"/>
      <c r="J166" s="245"/>
      <c r="K166" s="245"/>
      <c r="L166" s="245"/>
      <c r="M166" s="292" t="s">
        <v>588</v>
      </c>
      <c r="N166" s="288" t="s">
        <v>601</v>
      </c>
      <c r="O166" s="288"/>
      <c r="P166" s="379" t="s">
        <v>607</v>
      </c>
      <c r="Q166" s="362" cm="1">
        <f t="array" aca="1" ref="Q166" ca="1">ROUND(IF($M166="Y",VLOOKUP(N166,INDIRECT($N$2),Q$5,0)*INDIRECT($M$3),VLOOKUP(N166,INDIRECT($N$2),Q$5,0)),3)</f>
        <v>1.5329999999999999</v>
      </c>
      <c r="R166" s="288"/>
      <c r="S166" s="288"/>
      <c r="T166" s="288"/>
      <c r="U166" s="288"/>
      <c r="W166" s="375" t="str">
        <f t="shared" ref="W166:X167" si="166">M166</f>
        <v>Y</v>
      </c>
      <c r="X166" s="375" t="str">
        <f t="shared" si="166"/>
        <v>CAFWKE</v>
      </c>
      <c r="Y166" s="375"/>
      <c r="Z166" s="380" t="str">
        <f>P166</f>
        <v>TL-Weekend Shift-CAF</v>
      </c>
      <c r="AA166" s="425">
        <f t="shared" ref="AA166:AA167" ca="1" si="167">Q166</f>
        <v>1.5329999999999999</v>
      </c>
      <c r="AB166" s="312"/>
      <c r="AC166" s="312"/>
      <c r="AD166" s="312"/>
      <c r="AE166" s="312"/>
    </row>
    <row r="167" spans="1:31" s="207" customFormat="1">
      <c r="A167" s="239"/>
      <c r="B167" s="63" t="str">
        <f ca="1">"shall be paid an additional "&amp;TEXT(Q166,"$0.000")&amp;" per hour for all hours worked on such a shift. In addition, should that same employee be authorized to come in early or stay over, "</f>
        <v xml:space="preserve">shall be paid an additional $1.533 per hour for all hours worked on such a shift. In addition, should that same employee be authorized to come in early or stay over, </v>
      </c>
      <c r="C167" s="240"/>
      <c r="D167" s="240"/>
      <c r="E167" s="239"/>
      <c r="F167" s="239"/>
      <c r="G167" s="245"/>
      <c r="H167" s="245"/>
      <c r="I167" s="245"/>
      <c r="J167" s="245"/>
      <c r="K167" s="245"/>
      <c r="L167" s="245"/>
      <c r="M167" s="292" t="s">
        <v>588</v>
      </c>
      <c r="N167" s="288" t="s">
        <v>599</v>
      </c>
      <c r="O167" s="288"/>
      <c r="P167" s="379" t="s">
        <v>605</v>
      </c>
      <c r="Q167" s="396">
        <f ca="1">Q166</f>
        <v>1.5329999999999999</v>
      </c>
      <c r="R167" s="288"/>
      <c r="S167" s="288"/>
      <c r="T167" s="288"/>
      <c r="U167" s="288"/>
      <c r="W167" s="375" t="str">
        <f t="shared" si="166"/>
        <v>Y</v>
      </c>
      <c r="X167" s="375" t="str">
        <f t="shared" si="166"/>
        <v>CAFEVE</v>
      </c>
      <c r="Y167" s="375"/>
      <c r="Z167" s="380" t="str">
        <f t="shared" ref="Z167" si="168">P167</f>
        <v>TL-Evening Shift Premium-CAF</v>
      </c>
      <c r="AA167" s="425">
        <f t="shared" ca="1" si="167"/>
        <v>1.5329999999999999</v>
      </c>
      <c r="AB167" s="312"/>
      <c r="AC167" s="312"/>
      <c r="AD167" s="312"/>
      <c r="AE167" s="312"/>
    </row>
    <row r="168" spans="1:31" s="207" customFormat="1">
      <c r="A168" s="239"/>
      <c r="B168" s="63" t="str">
        <f ca="1">"working overtime immediately adjacent to such a shift, "&amp;TEXT(Q166,"$0.000")&amp;" differential shall also be applied to those overtime hours."</f>
        <v>working overtime immediately adjacent to such a shift, $1.533 differential shall also be applied to those overtime hours.</v>
      </c>
      <c r="C168" s="240"/>
      <c r="D168" s="240"/>
      <c r="E168" s="239"/>
      <c r="F168" s="240"/>
      <c r="G168" s="245"/>
      <c r="H168" s="245"/>
      <c r="I168" s="245"/>
      <c r="J168" s="245"/>
      <c r="K168" s="245"/>
      <c r="L168" s="245"/>
      <c r="M168" s="288"/>
      <c r="N168" s="288"/>
      <c r="O168" s="288"/>
      <c r="P168" s="288"/>
      <c r="Q168" s="362"/>
      <c r="R168" s="288"/>
      <c r="S168" s="288"/>
      <c r="T168" s="288"/>
      <c r="U168" s="288"/>
      <c r="W168" s="375"/>
      <c r="X168" s="375"/>
      <c r="Y168" s="375"/>
      <c r="Z168" s="380"/>
      <c r="AA168" s="425"/>
      <c r="AB168" s="312"/>
      <c r="AC168" s="312"/>
      <c r="AD168" s="312"/>
      <c r="AE168" s="312"/>
    </row>
    <row r="169" spans="1:31" s="207" customFormat="1">
      <c r="A169" s="239"/>
      <c r="B169" s="256"/>
      <c r="C169" s="240"/>
      <c r="D169" s="240"/>
      <c r="E169" s="247"/>
      <c r="F169" s="248"/>
      <c r="G169" s="245"/>
      <c r="H169" s="245"/>
      <c r="I169" s="245"/>
      <c r="J169" s="245"/>
      <c r="K169" s="245"/>
      <c r="L169" s="245"/>
      <c r="M169" s="292"/>
      <c r="N169" s="288"/>
      <c r="O169" s="288"/>
      <c r="P169" s="288"/>
      <c r="Q169" s="362"/>
      <c r="R169" s="288"/>
      <c r="S169" s="288"/>
      <c r="T169" s="288"/>
      <c r="U169" s="288"/>
      <c r="W169" s="375"/>
      <c r="X169" s="375"/>
      <c r="Y169" s="375"/>
      <c r="Z169" s="380"/>
      <c r="AA169" s="425"/>
      <c r="AB169" s="312"/>
      <c r="AC169" s="312"/>
      <c r="AD169" s="312"/>
      <c r="AE169" s="312"/>
    </row>
    <row r="170" spans="1:31" s="207" customFormat="1">
      <c r="A170" s="239"/>
      <c r="B170" s="63" t="str">
        <f>"Effective January 1, "&amp;YEAR(B3)&amp;", employees who actually work a schedule with a full shift that begins between 3:00 p.m. and 5:59 a.m. shall be paid an additional"</f>
        <v>Effective January 1, 2027, employees who actually work a schedule with a full shift that begins between 3:00 p.m. and 5:59 a.m. shall be paid an additional</v>
      </c>
      <c r="C170" s="240"/>
      <c r="D170" s="240"/>
      <c r="E170" s="239"/>
      <c r="F170" s="240"/>
      <c r="G170" s="245"/>
      <c r="H170" s="245"/>
      <c r="I170" s="245"/>
      <c r="J170" s="245"/>
      <c r="K170" s="245"/>
      <c r="L170" s="245"/>
      <c r="M170" s="292" t="s">
        <v>588</v>
      </c>
      <c r="N170" s="288" t="s">
        <v>598</v>
      </c>
      <c r="O170" s="288"/>
      <c r="P170" s="379" t="s">
        <v>604</v>
      </c>
      <c r="Q170" s="362" cm="1">
        <f t="array" aca="1" ref="Q170" ca="1">ROUND(IF($M170="Y",VLOOKUP(N170,INDIRECT($N$2),Q$5,0)*INDIRECT($M$3),VLOOKUP(N170,INDIRECT($N$2),Q$5,0)),3)</f>
        <v>1.748</v>
      </c>
      <c r="R170" s="288"/>
      <c r="S170" s="288"/>
      <c r="T170" s="288"/>
      <c r="U170" s="288"/>
      <c r="W170" s="375"/>
      <c r="X170" s="375"/>
      <c r="Y170" s="375"/>
      <c r="Z170" s="380"/>
      <c r="AA170" s="425"/>
      <c r="AB170" s="312"/>
      <c r="AC170" s="312"/>
      <c r="AD170" s="312"/>
      <c r="AE170" s="312"/>
    </row>
    <row r="171" spans="1:31" s="207" customFormat="1">
      <c r="A171" s="239"/>
      <c r="B171" s="63" t="str">
        <f ca="1">TEXT(Q170,"$0.000")&amp;" per hour for all hours worked on such a shift. In addition, should that same employee be authorized to come in early or stay over, working overtime"</f>
        <v>$1.748 per hour for all hours worked on such a shift. In addition, should that same employee be authorized to come in early or stay over, working overtime</v>
      </c>
      <c r="C171" s="240"/>
      <c r="D171" s="240"/>
      <c r="E171" s="239"/>
      <c r="F171" s="239"/>
      <c r="G171" s="245"/>
      <c r="H171" s="245"/>
      <c r="I171" s="245"/>
      <c r="J171" s="245"/>
      <c r="K171" s="245"/>
      <c r="L171" s="245"/>
      <c r="M171" s="292" t="s">
        <v>588</v>
      </c>
      <c r="N171" s="288" t="s">
        <v>600</v>
      </c>
      <c r="O171" s="288"/>
      <c r="P171" s="379" t="s">
        <v>606</v>
      </c>
      <c r="Q171" s="396">
        <f ca="1">Q170</f>
        <v>1.748</v>
      </c>
      <c r="R171" s="288"/>
      <c r="S171" s="288"/>
      <c r="T171" s="288"/>
      <c r="U171" s="288"/>
      <c r="W171" s="375"/>
      <c r="X171" s="375"/>
      <c r="Y171" s="375"/>
      <c r="Z171" s="380"/>
      <c r="AA171" s="425"/>
      <c r="AB171" s="312"/>
      <c r="AC171" s="312"/>
      <c r="AD171" s="312"/>
      <c r="AE171" s="312"/>
    </row>
    <row r="172" spans="1:31" s="207" customFormat="1">
      <c r="A172" s="239"/>
      <c r="B172" s="63" t="str">
        <f ca="1">"immediately adjacent to such a shift, the "&amp;TEXT(Q170,"$0.000")&amp;" differential shall also be applied to those overtime hours."</f>
        <v>immediately adjacent to such a shift, the $1.748 differential shall also be applied to those overtime hours.</v>
      </c>
      <c r="C172" s="240"/>
      <c r="D172" s="240"/>
      <c r="E172" s="239"/>
      <c r="F172" s="240"/>
      <c r="G172" s="245"/>
      <c r="H172" s="245"/>
      <c r="I172" s="245"/>
      <c r="J172" s="245"/>
      <c r="K172" s="245"/>
      <c r="L172" s="245"/>
      <c r="M172" s="292"/>
      <c r="N172" s="288"/>
      <c r="O172" s="288"/>
      <c r="P172" s="379"/>
      <c r="Q172" s="362"/>
      <c r="R172" s="288"/>
      <c r="S172" s="288"/>
      <c r="T172" s="288"/>
      <c r="U172" s="288"/>
      <c r="W172" s="375"/>
      <c r="X172" s="375"/>
      <c r="Y172" s="375"/>
      <c r="Z172" s="380"/>
      <c r="AA172" s="425"/>
      <c r="AB172" s="312"/>
      <c r="AC172" s="312"/>
      <c r="AD172" s="312"/>
      <c r="AE172" s="312"/>
    </row>
    <row r="173" spans="1:31" s="207" customFormat="1">
      <c r="A173" s="239"/>
      <c r="B173" s="63"/>
      <c r="C173" s="240"/>
      <c r="D173" s="240"/>
      <c r="E173" s="239"/>
      <c r="F173" s="240"/>
      <c r="G173" s="245"/>
      <c r="H173" s="245"/>
      <c r="I173" s="245"/>
      <c r="J173" s="245"/>
      <c r="K173" s="245"/>
      <c r="L173" s="245"/>
      <c r="M173" s="292"/>
      <c r="N173" s="288"/>
      <c r="O173" s="288"/>
      <c r="P173" s="379"/>
      <c r="Q173" s="362"/>
      <c r="R173" s="288"/>
      <c r="S173" s="288"/>
      <c r="T173" s="288"/>
      <c r="U173" s="288"/>
      <c r="W173" s="375"/>
      <c r="X173" s="375"/>
      <c r="Y173" s="375"/>
      <c r="Z173" s="380"/>
      <c r="AA173" s="425"/>
      <c r="AB173" s="312"/>
      <c r="AC173" s="312"/>
      <c r="AD173" s="312"/>
      <c r="AE173" s="312"/>
    </row>
    <row r="174" spans="1:31" s="207" customFormat="1">
      <c r="A174" s="238" t="s">
        <v>310</v>
      </c>
      <c r="B174" s="253"/>
      <c r="C174" s="240"/>
      <c r="D174" s="240"/>
      <c r="E174" s="239"/>
      <c r="F174" s="240"/>
      <c r="G174" s="245"/>
      <c r="H174" s="245"/>
      <c r="I174" s="245"/>
      <c r="J174" s="245"/>
      <c r="K174" s="245"/>
      <c r="L174" s="245"/>
      <c r="M174" s="288"/>
      <c r="N174" s="288"/>
      <c r="O174" s="288"/>
      <c r="P174" s="288"/>
      <c r="Q174" s="288"/>
      <c r="R174" s="288"/>
      <c r="S174" s="288"/>
      <c r="T174" s="288"/>
      <c r="U174" s="288"/>
      <c r="W174" s="375"/>
      <c r="X174" s="375"/>
      <c r="Y174" s="375"/>
      <c r="Z174" s="380"/>
      <c r="AA174" s="425"/>
      <c r="AB174" s="312"/>
      <c r="AC174" s="312"/>
      <c r="AD174" s="312"/>
      <c r="AE174" s="312"/>
    </row>
    <row r="175" spans="1:31" s="207" customFormat="1">
      <c r="B175" s="241" t="str">
        <f ca="1">"Provided that the Customer Service Representative will receive an additional "&amp;TEXT(Q175,"$0.000")&amp;" hour when assigned as an Acting Supervisor at the Impound Lot."</f>
        <v>Provided that the Customer Service Representative will receive an additional $2.338 hour when assigned as an Acting Supervisor at the Impound Lot.</v>
      </c>
      <c r="C175" s="240"/>
      <c r="D175" s="240"/>
      <c r="E175" s="240"/>
      <c r="F175" s="239"/>
      <c r="G175" s="245"/>
      <c r="H175" s="245"/>
      <c r="I175" s="245"/>
      <c r="J175" s="245"/>
      <c r="K175" s="245"/>
      <c r="L175" s="245"/>
      <c r="M175" s="292" t="s">
        <v>588</v>
      </c>
      <c r="N175" s="288" t="s">
        <v>602</v>
      </c>
      <c r="O175" s="288"/>
      <c r="P175" s="379" t="s">
        <v>608</v>
      </c>
      <c r="Q175" s="362" cm="1">
        <f t="array" aca="1" ref="Q175" ca="1">ROUND(IF($M175="Y",VLOOKUP(N175,INDIRECT($N$2),Q$5,0)*INDIRECT($M$3),VLOOKUP(N175,INDIRECT($N$2),Q$5,0)),3)</f>
        <v>2.3380000000000001</v>
      </c>
      <c r="R175" s="288"/>
      <c r="S175" s="288"/>
      <c r="T175" s="288"/>
      <c r="U175" s="288"/>
      <c r="W175" s="375" t="str">
        <f t="shared" ref="W175:X175" si="169">M175</f>
        <v>Y</v>
      </c>
      <c r="X175" s="375" t="str">
        <f t="shared" si="169"/>
        <v>CAFLDS</v>
      </c>
      <c r="Y175" s="375"/>
      <c r="Z175" s="380" t="str">
        <f t="shared" ref="Z175:AA175" si="170">P175</f>
        <v>TL-Lead Prem (Substitute)-CAF</v>
      </c>
      <c r="AA175" s="425">
        <f t="shared" ca="1" si="170"/>
        <v>2.3380000000000001</v>
      </c>
      <c r="AB175" s="312"/>
      <c r="AC175" s="312"/>
      <c r="AD175" s="312"/>
      <c r="AE175" s="312"/>
    </row>
    <row r="176" spans="1:31">
      <c r="A176" s="241"/>
      <c r="B176" s="253"/>
      <c r="C176" s="239"/>
      <c r="D176" s="240"/>
      <c r="E176" s="239"/>
      <c r="F176" s="239"/>
      <c r="G176" s="245"/>
      <c r="H176" s="245"/>
      <c r="I176" s="245"/>
      <c r="J176" s="245"/>
      <c r="K176" s="245"/>
      <c r="L176" s="245"/>
      <c r="M176" s="293"/>
      <c r="W176" s="375"/>
      <c r="X176" s="375"/>
      <c r="Y176" s="375"/>
      <c r="Z176" s="380"/>
      <c r="AA176" s="425"/>
    </row>
    <row r="177" spans="1:31" s="207" customFormat="1">
      <c r="A177" s="238" t="s">
        <v>311</v>
      </c>
      <c r="B177" s="253"/>
      <c r="C177" s="239"/>
      <c r="D177" s="240"/>
      <c r="E177" s="239"/>
      <c r="F177" s="239"/>
      <c r="G177" s="245"/>
      <c r="H177" s="245"/>
      <c r="I177" s="245"/>
      <c r="J177" s="245"/>
      <c r="K177" s="245"/>
      <c r="L177" s="245"/>
      <c r="M177" s="292"/>
      <c r="N177" s="288"/>
      <c r="O177" s="288"/>
      <c r="P177" s="288"/>
      <c r="Q177" s="288"/>
      <c r="R177" s="288"/>
      <c r="S177" s="288"/>
      <c r="T177" s="288"/>
      <c r="U177" s="288"/>
      <c r="W177" s="375"/>
      <c r="X177" s="375"/>
      <c r="Y177" s="375"/>
      <c r="Z177" s="380"/>
      <c r="AA177" s="425"/>
      <c r="AB177" s="312"/>
      <c r="AC177" s="312"/>
      <c r="AD177" s="312"/>
      <c r="AE177" s="312"/>
    </row>
    <row r="178" spans="1:31" s="207" customFormat="1">
      <c r="B178" s="241" t="s">
        <v>712</v>
      </c>
      <c r="C178" s="253"/>
      <c r="D178" s="240"/>
      <c r="E178" s="239"/>
      <c r="F178" s="239"/>
      <c r="G178" s="245"/>
      <c r="H178" s="245"/>
      <c r="I178" s="245"/>
      <c r="J178" s="245"/>
      <c r="K178" s="245"/>
      <c r="L178" s="245"/>
      <c r="M178" s="292"/>
      <c r="N178" s="288"/>
      <c r="O178" s="288"/>
      <c r="P178" s="288"/>
      <c r="Q178" s="288"/>
      <c r="R178" s="288"/>
      <c r="S178" s="288"/>
      <c r="T178" s="288"/>
      <c r="U178" s="288"/>
      <c r="W178" s="375"/>
      <c r="X178" s="375"/>
      <c r="Y178" s="375"/>
      <c r="Z178" s="380"/>
      <c r="AA178" s="425"/>
      <c r="AB178" s="312"/>
      <c r="AC178" s="312"/>
      <c r="AD178" s="312"/>
      <c r="AE178" s="312"/>
    </row>
    <row r="179" spans="1:31" s="207" customFormat="1">
      <c r="B179" s="241" t="str">
        <f ca="1">"Assessors who achieve and maintain an Accredited Minnesota Assessor (AMA) designation shall be paid an additional "&amp;TEXT(Q179,"$0.000")&amp;"  per hour."</f>
        <v>Assessors who achieve and maintain an Accredited Minnesota Assessor (AMA) designation shall be paid an additional $1.430  per hour.</v>
      </c>
      <c r="C179" s="239"/>
      <c r="D179" s="240"/>
      <c r="E179" s="239"/>
      <c r="F179" s="239"/>
      <c r="G179" s="245"/>
      <c r="H179" s="245"/>
      <c r="I179" s="245"/>
      <c r="J179" s="245"/>
      <c r="K179" s="245"/>
      <c r="L179" s="245"/>
      <c r="M179" s="292" t="s">
        <v>588</v>
      </c>
      <c r="N179" s="383" t="s">
        <v>603</v>
      </c>
      <c r="O179" s="288"/>
      <c r="P179" s="379" t="s">
        <v>609</v>
      </c>
      <c r="Q179" s="362" cm="1">
        <f t="array" aca="1" ref="Q179" ca="1">ROUND(IF($M179="Y",VLOOKUP(N179,INDIRECT($N$2),Q$5,0)*INDIRECT($M$3),VLOOKUP(N179,INDIRECT($N$2),Q$5,0)),3)</f>
        <v>1.43</v>
      </c>
      <c r="R179" s="288"/>
      <c r="S179" s="288"/>
      <c r="T179" s="288"/>
      <c r="U179" s="288"/>
      <c r="W179" s="375" t="str">
        <f t="shared" ref="W179:X179" si="171">M179</f>
        <v>Y</v>
      </c>
      <c r="X179" s="375" t="str">
        <f t="shared" si="171"/>
        <v>CAFAMA</v>
      </c>
      <c r="Y179" s="375"/>
      <c r="Z179" s="380" t="str">
        <f t="shared" ref="Z179:AA179" si="172">P179</f>
        <v>Accredited Minnesota Assessor</v>
      </c>
      <c r="AA179" s="425">
        <f t="shared" ca="1" si="172"/>
        <v>1.43</v>
      </c>
      <c r="AB179" s="312"/>
      <c r="AC179" s="312"/>
      <c r="AD179" s="312"/>
      <c r="AE179" s="312"/>
    </row>
    <row r="180" spans="1:31">
      <c r="A180" s="239"/>
      <c r="B180" s="256"/>
      <c r="C180" s="239"/>
      <c r="D180" s="240"/>
      <c r="E180" s="239"/>
      <c r="F180" s="239"/>
      <c r="G180" s="245"/>
      <c r="H180" s="245"/>
      <c r="I180" s="245"/>
      <c r="J180" s="245"/>
      <c r="K180" s="245"/>
      <c r="L180" s="245"/>
      <c r="M180" s="293"/>
      <c r="W180" s="375"/>
      <c r="X180" s="375"/>
      <c r="Y180" s="375"/>
      <c r="Z180" s="380"/>
      <c r="AA180" s="425"/>
    </row>
    <row r="181" spans="1:31" s="207" customFormat="1">
      <c r="B181" s="241" t="s">
        <v>623</v>
      </c>
      <c r="C181" s="239"/>
      <c r="D181" s="240"/>
      <c r="E181" s="239"/>
      <c r="F181" s="239"/>
      <c r="G181" s="245"/>
      <c r="H181" s="245"/>
      <c r="I181" s="245"/>
      <c r="J181" s="245"/>
      <c r="K181" s="245"/>
      <c r="L181" s="245"/>
      <c r="M181" s="292" t="s">
        <v>588</v>
      </c>
      <c r="N181" s="383" t="s">
        <v>611</v>
      </c>
      <c r="O181" s="288"/>
      <c r="P181" s="379" t="s">
        <v>610</v>
      </c>
      <c r="Q181" s="362" cm="1">
        <f t="array" aca="1" ref="Q181" ca="1">ROUND(IF($M181="Y",VLOOKUP(N181,INDIRECT($N$2),Q$5,0)*INDIRECT($M$3),VLOOKUP(N181,INDIRECT($N$2),Q$5,0)),3)</f>
        <v>3.0710000000000002</v>
      </c>
      <c r="R181" s="288"/>
      <c r="S181" s="288"/>
      <c r="T181" s="288"/>
      <c r="U181" s="288"/>
      <c r="W181" s="375" t="str">
        <f t="shared" ref="W181:X182" si="173">M181</f>
        <v>Y</v>
      </c>
      <c r="X181" s="375" t="str">
        <f t="shared" si="173"/>
        <v>CAFSAM</v>
      </c>
      <c r="Y181" s="375"/>
      <c r="Z181" s="380" t="str">
        <f t="shared" ref="Z181:AA182" si="174">P181</f>
        <v>Senior Accredited MN Assessor</v>
      </c>
      <c r="AA181" s="425">
        <f t="shared" ca="1" si="174"/>
        <v>3.0710000000000002</v>
      </c>
      <c r="AB181" s="312"/>
      <c r="AC181" s="312"/>
      <c r="AD181" s="312"/>
      <c r="AE181" s="312"/>
    </row>
    <row r="182" spans="1:31" s="207" customFormat="1">
      <c r="A182" s="239"/>
      <c r="B182" s="241" t="str">
        <f ca="1">"the International Association of Assessing Officers shall be paid an additional "&amp;TEXT(Q181,"$0.000")&amp;" per hour."</f>
        <v>the International Association of Assessing Officers shall be paid an additional $3.071 per hour.</v>
      </c>
      <c r="C182" s="239"/>
      <c r="D182" s="240"/>
      <c r="E182" s="239"/>
      <c r="F182" s="239"/>
      <c r="G182" s="245"/>
      <c r="H182" s="245"/>
      <c r="I182" s="245"/>
      <c r="J182" s="245"/>
      <c r="K182" s="245"/>
      <c r="L182" s="245"/>
      <c r="M182" s="292" t="s">
        <v>588</v>
      </c>
      <c r="N182" s="383" t="s">
        <v>613</v>
      </c>
      <c r="O182" s="288"/>
      <c r="P182" s="379" t="s">
        <v>612</v>
      </c>
      <c r="Q182" s="288">
        <f ca="1">Q181</f>
        <v>3.0710000000000002</v>
      </c>
      <c r="R182" s="288"/>
      <c r="S182" s="288"/>
      <c r="T182" s="288"/>
      <c r="U182" s="288"/>
      <c r="W182" s="375" t="str">
        <f t="shared" si="173"/>
        <v>Y</v>
      </c>
      <c r="X182" s="375" t="str">
        <f t="shared" si="173"/>
        <v>CAFCAE</v>
      </c>
      <c r="Y182" s="375"/>
      <c r="Z182" s="380" t="str">
        <f t="shared" si="174"/>
        <v>Certified Assessment Evaluator</v>
      </c>
      <c r="AA182" s="425">
        <f t="shared" ca="1" si="174"/>
        <v>3.0710000000000002</v>
      </c>
      <c r="AB182" s="312"/>
      <c r="AC182" s="312"/>
      <c r="AD182" s="312"/>
      <c r="AE182" s="312"/>
    </row>
    <row r="183" spans="1:31" s="207" customFormat="1">
      <c r="A183" s="239"/>
      <c r="B183" s="256" t="s">
        <v>317</v>
      </c>
      <c r="C183" s="239"/>
      <c r="D183" s="240"/>
      <c r="E183" s="239"/>
      <c r="F183" s="239"/>
      <c r="G183" s="245"/>
      <c r="H183" s="245"/>
      <c r="I183" s="245"/>
      <c r="J183" s="245"/>
      <c r="K183" s="245"/>
      <c r="L183" s="245"/>
      <c r="M183" s="292"/>
      <c r="N183" s="288"/>
      <c r="O183" s="288"/>
      <c r="P183" s="288"/>
      <c r="Q183" s="288"/>
      <c r="R183" s="288"/>
      <c r="S183" s="288"/>
      <c r="T183" s="288"/>
      <c r="U183" s="288"/>
      <c r="W183" s="375"/>
      <c r="X183" s="375"/>
      <c r="Y183" s="375"/>
      <c r="Z183" s="380"/>
      <c r="AA183" s="425"/>
      <c r="AB183" s="312"/>
      <c r="AC183" s="312"/>
      <c r="AD183" s="312"/>
      <c r="AE183" s="312"/>
    </row>
    <row r="184" spans="1:31" s="207" customFormat="1">
      <c r="A184" s="239"/>
      <c r="B184" s="253"/>
      <c r="C184" s="239"/>
      <c r="D184" s="240"/>
      <c r="E184" s="239"/>
      <c r="F184" s="239"/>
      <c r="G184" s="245"/>
      <c r="H184" s="245"/>
      <c r="I184" s="245"/>
      <c r="J184" s="245"/>
      <c r="K184" s="245"/>
      <c r="L184" s="245"/>
      <c r="M184" s="292"/>
      <c r="N184" s="288"/>
      <c r="O184" s="288"/>
      <c r="P184" s="288"/>
      <c r="Q184" s="288"/>
      <c r="R184" s="288"/>
      <c r="S184" s="288"/>
      <c r="T184" s="288"/>
      <c r="U184" s="288"/>
      <c r="W184" s="375"/>
      <c r="X184" s="375"/>
      <c r="Y184" s="375"/>
      <c r="Z184" s="380"/>
      <c r="AA184" s="425"/>
      <c r="AB184" s="312"/>
      <c r="AC184" s="312"/>
      <c r="AD184" s="312"/>
      <c r="AE184" s="312"/>
    </row>
    <row r="185" spans="1:31">
      <c r="A185" s="384" t="s">
        <v>791</v>
      </c>
      <c r="M185" s="289" t="s">
        <v>588</v>
      </c>
      <c r="N185" s="383" t="s">
        <v>615</v>
      </c>
      <c r="P185" s="379" t="s">
        <v>614</v>
      </c>
      <c r="Q185" s="410" cm="1">
        <f t="array" aca="1" ref="Q185" ca="1">ROUND(IF($M185="Y",VLOOKUP(N185,INDIRECT($N$2),Q$5,0)*INDIRECT($M$3),VLOOKUP(N185,INDIRECT($N$2),Q$5,0)),3)</f>
        <v>11.801</v>
      </c>
      <c r="W185" s="375" t="str">
        <f t="shared" ref="W185:X185" si="175">M185</f>
        <v>Y</v>
      </c>
      <c r="X185" s="375" t="str">
        <f t="shared" si="175"/>
        <v>CAFBIL</v>
      </c>
      <c r="Y185" s="375"/>
      <c r="Z185" s="380" t="str">
        <f t="shared" ref="Z185:AA185" si="176">P185</f>
        <v>Bi-lingual Premium Pay</v>
      </c>
      <c r="AA185" s="425">
        <f t="shared" ca="1" si="176"/>
        <v>11.801</v>
      </c>
    </row>
    <row r="186" spans="1:31">
      <c r="B186" s="388" t="s">
        <v>688</v>
      </c>
      <c r="Q186" s="362"/>
    </row>
    <row r="187" spans="1:31">
      <c r="B187" s="403" t="str">
        <f ca="1">TEXT(Q185,"$###.000")&amp;" per day when assigned and used."</f>
        <v>$11.801 per day when assigned and used.</v>
      </c>
      <c r="Q187" s="362"/>
    </row>
    <row r="188" spans="1:31">
      <c r="B188" s="207"/>
    </row>
    <row r="189" spans="1:31">
      <c r="A189" s="439" t="s">
        <v>792</v>
      </c>
    </row>
    <row r="190" spans="1:31">
      <c r="B190" s="442" t="str">
        <f ca="1">"Evidence Technicians and Security Specialists are eligible for a training premium of "&amp;TEXT(Q190,"$#.00")&amp;" per hour spent performing training duties."</f>
        <v>Evidence Technicians and Security Specialists are eligible for a training premium of $2.00 per hour spent performing training duties.</v>
      </c>
      <c r="M190" s="289" t="s">
        <v>619</v>
      </c>
      <c r="N190" s="289" t="s">
        <v>793</v>
      </c>
      <c r="P190" s="290" t="s">
        <v>794</v>
      </c>
      <c r="Q190" s="410" cm="1">
        <f t="array" aca="1" ref="Q190" ca="1">ROUND(IF($M190="Y",VLOOKUP(N190,INDIRECT($N$2),Q$5,0)*INDIRECT($M$3),VLOOKUP(N190,INDIRECT($N$2),Q$5,0)),3)</f>
        <v>2</v>
      </c>
    </row>
    <row r="191" spans="1:31">
      <c r="B191" s="440" t="s">
        <v>796</v>
      </c>
    </row>
    <row r="192" spans="1:31">
      <c r="B192" s="440" t="s">
        <v>795</v>
      </c>
    </row>
  </sheetData>
  <sheetProtection sheet="1" objects="1" scenarios="1" autoFilter="0"/>
  <autoFilter ref="A6:AE148" xr:uid="{98574D13-0621-4C21-8C7E-92C42C41D42B}"/>
  <sortState xmlns:xlrd2="http://schemas.microsoft.com/office/spreadsheetml/2017/richdata2" ref="A7:AE148">
    <sortCondition ref="B7:B148"/>
  </sortState>
  <mergeCells count="3">
    <mergeCell ref="A1:D1"/>
    <mergeCell ref="A2:K2"/>
    <mergeCell ref="B5:F5"/>
  </mergeCells>
  <conditionalFormatting sqref="G7:L148">
    <cfRule type="cellIs" dxfId="10" priority="4" operator="equal">
      <formula>0</formula>
    </cfRule>
    <cfRule type="cellIs" dxfId="9" priority="5" operator="greaterThanOrEqual">
      <formula>100</formula>
    </cfRule>
    <cfRule type="cellIs" dxfId="8" priority="6" operator="lessThan">
      <formula>100</formula>
    </cfRule>
  </conditionalFormatting>
  <conditionalFormatting sqref="Q7:U182">
    <cfRule type="cellIs" dxfId="7" priority="8" operator="lessThan">
      <formula>100</formula>
    </cfRule>
    <cfRule type="cellIs" dxfId="6" priority="9" operator="greaterThanOrEqual">
      <formula>100</formula>
    </cfRule>
  </conditionalFormatting>
  <conditionalFormatting sqref="V30">
    <cfRule type="cellIs" dxfId="5" priority="2" operator="lessThan">
      <formula>100</formula>
    </cfRule>
    <cfRule type="cellIs" dxfId="4" priority="3" operator="greaterThanOrEqual">
      <formula>100</formula>
    </cfRule>
  </conditionalFormatting>
  <conditionalFormatting sqref="A28">
    <cfRule type="duplicateValues" dxfId="3" priority="1"/>
  </conditionalFormatting>
  <pageMargins left="0.25" right="0.25" top="0.75" bottom="0.75" header="0.3" footer="0.3"/>
  <pageSetup paperSize="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DA6AD-E660-4151-9467-1730CC1670CA}">
  <dimension ref="A1:B12"/>
  <sheetViews>
    <sheetView workbookViewId="0"/>
  </sheetViews>
  <sheetFormatPr defaultColWidth="9.28515625" defaultRowHeight="12.75"/>
  <cols>
    <col min="1" max="16384" width="9.28515625" style="421"/>
  </cols>
  <sheetData>
    <row r="1" spans="1:2">
      <c r="A1" s="421">
        <v>1</v>
      </c>
      <c r="B1" s="421" t="s">
        <v>753</v>
      </c>
    </row>
    <row r="2" spans="1:2">
      <c r="A2" s="421">
        <f>A1+1</f>
        <v>2</v>
      </c>
      <c r="B2" s="421" t="s">
        <v>754</v>
      </c>
    </row>
    <row r="3" spans="1:2">
      <c r="A3" s="421">
        <f t="shared" ref="A3:A12" si="0">A2+1</f>
        <v>3</v>
      </c>
      <c r="B3" s="421" t="s">
        <v>755</v>
      </c>
    </row>
    <row r="4" spans="1:2">
      <c r="A4" s="421">
        <f t="shared" si="0"/>
        <v>4</v>
      </c>
      <c r="B4" s="421" t="s">
        <v>756</v>
      </c>
    </row>
    <row r="5" spans="1:2">
      <c r="A5" s="421">
        <f t="shared" si="0"/>
        <v>5</v>
      </c>
      <c r="B5" s="421" t="s">
        <v>757</v>
      </c>
    </row>
    <row r="6" spans="1:2">
      <c r="A6" s="421">
        <f t="shared" si="0"/>
        <v>6</v>
      </c>
      <c r="B6" s="421" t="s">
        <v>758</v>
      </c>
    </row>
    <row r="7" spans="1:2">
      <c r="A7" s="421">
        <f t="shared" si="0"/>
        <v>7</v>
      </c>
      <c r="B7" s="421" t="s">
        <v>759</v>
      </c>
    </row>
    <row r="8" spans="1:2">
      <c r="A8" s="421">
        <f t="shared" si="0"/>
        <v>8</v>
      </c>
      <c r="B8" s="421" t="s">
        <v>760</v>
      </c>
    </row>
    <row r="9" spans="1:2">
      <c r="A9" s="421">
        <f t="shared" si="0"/>
        <v>9</v>
      </c>
      <c r="B9" s="421" t="s">
        <v>761</v>
      </c>
    </row>
    <row r="10" spans="1:2">
      <c r="A10" s="421">
        <f t="shared" si="0"/>
        <v>10</v>
      </c>
      <c r="B10" s="421" t="s">
        <v>762</v>
      </c>
    </row>
    <row r="11" spans="1:2">
      <c r="A11" s="421">
        <f t="shared" si="0"/>
        <v>11</v>
      </c>
      <c r="B11" s="421" t="s">
        <v>763</v>
      </c>
    </row>
    <row r="12" spans="1:2">
      <c r="A12" s="421">
        <f t="shared" si="0"/>
        <v>12</v>
      </c>
      <c r="B12" s="421" t="s">
        <v>764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2A255-51C2-4F22-A44C-756F182A3E3C}">
  <sheetPr codeName="Sheet16"/>
  <dimension ref="A1:J78"/>
  <sheetViews>
    <sheetView topLeftCell="A47" workbookViewId="0">
      <selection activeCell="C79" sqref="C79"/>
    </sheetView>
  </sheetViews>
  <sheetFormatPr defaultRowHeight="12.75"/>
  <cols>
    <col min="1" max="1" width="10.28515625" bestFit="1" customWidth="1"/>
    <col min="2" max="2" width="29.7109375" bestFit="1" customWidth="1"/>
    <col min="3" max="3" width="100.5703125" bestFit="1" customWidth="1"/>
    <col min="4" max="4" width="23.5703125" bestFit="1" customWidth="1"/>
  </cols>
  <sheetData>
    <row r="1" spans="1:4">
      <c r="A1" t="s">
        <v>538</v>
      </c>
      <c r="B1" t="s">
        <v>539</v>
      </c>
      <c r="C1" t="s">
        <v>540</v>
      </c>
      <c r="D1" t="s">
        <v>541</v>
      </c>
    </row>
    <row r="2" spans="1:4" ht="242.25">
      <c r="A2" s="199">
        <v>42917</v>
      </c>
      <c r="B2" t="s">
        <v>489</v>
      </c>
      <c r="C2" s="83" t="s">
        <v>495</v>
      </c>
    </row>
    <row r="3" spans="1:4" ht="153">
      <c r="A3" s="199">
        <v>43101</v>
      </c>
      <c r="B3" t="s">
        <v>494</v>
      </c>
      <c r="C3" s="83" t="s">
        <v>493</v>
      </c>
    </row>
    <row r="4" spans="1:4" ht="178.5">
      <c r="A4" s="199">
        <v>43282</v>
      </c>
      <c r="B4" t="s">
        <v>489</v>
      </c>
      <c r="C4" s="83" t="s">
        <v>492</v>
      </c>
    </row>
    <row r="5" spans="1:4" ht="76.5">
      <c r="A5" s="199">
        <v>43464</v>
      </c>
      <c r="B5" t="s">
        <v>489</v>
      </c>
      <c r="C5" s="83" t="s">
        <v>491</v>
      </c>
    </row>
    <row r="6" spans="1:4" ht="165.75">
      <c r="A6" s="199">
        <v>43466</v>
      </c>
      <c r="B6" t="s">
        <v>489</v>
      </c>
      <c r="C6" s="83" t="s">
        <v>490</v>
      </c>
    </row>
    <row r="7" spans="1:4" ht="191.25">
      <c r="A7" s="199">
        <v>43647</v>
      </c>
      <c r="B7" t="s">
        <v>489</v>
      </c>
      <c r="C7" s="83" t="s">
        <v>488</v>
      </c>
    </row>
    <row r="8" spans="1:4">
      <c r="A8" s="199">
        <v>43738</v>
      </c>
      <c r="B8" t="s">
        <v>475</v>
      </c>
      <c r="C8" t="s">
        <v>477</v>
      </c>
    </row>
    <row r="9" spans="1:4">
      <c r="A9" s="199">
        <v>43738</v>
      </c>
      <c r="B9" t="s">
        <v>475</v>
      </c>
      <c r="C9" t="s">
        <v>478</v>
      </c>
    </row>
    <row r="10" spans="1:4">
      <c r="A10" s="199">
        <v>43781</v>
      </c>
      <c r="B10" t="s">
        <v>475</v>
      </c>
      <c r="C10" t="s">
        <v>496</v>
      </c>
    </row>
    <row r="11" spans="1:4">
      <c r="A11" s="199">
        <v>43791</v>
      </c>
      <c r="B11" t="s">
        <v>475</v>
      </c>
      <c r="C11" t="s">
        <v>500</v>
      </c>
    </row>
    <row r="12" spans="1:4">
      <c r="A12" s="199">
        <v>43791</v>
      </c>
      <c r="B12" t="s">
        <v>475</v>
      </c>
      <c r="C12" t="s">
        <v>497</v>
      </c>
    </row>
    <row r="13" spans="1:4">
      <c r="A13" s="199">
        <v>43804</v>
      </c>
      <c r="B13" t="s">
        <v>475</v>
      </c>
      <c r="C13" t="s">
        <v>501</v>
      </c>
    </row>
    <row r="14" spans="1:4">
      <c r="A14" s="199">
        <v>43804</v>
      </c>
      <c r="B14" t="s">
        <v>475</v>
      </c>
      <c r="C14" t="s">
        <v>502</v>
      </c>
    </row>
    <row r="15" spans="1:4">
      <c r="A15" s="199">
        <v>43804</v>
      </c>
      <c r="B15" t="s">
        <v>475</v>
      </c>
      <c r="C15" t="s">
        <v>503</v>
      </c>
    </row>
    <row r="16" spans="1:4">
      <c r="A16" s="199">
        <v>40522</v>
      </c>
      <c r="B16" t="s">
        <v>475</v>
      </c>
      <c r="C16" t="s">
        <v>505</v>
      </c>
    </row>
    <row r="17" spans="1:10">
      <c r="A17" s="199">
        <v>43838</v>
      </c>
      <c r="B17" t="s">
        <v>475</v>
      </c>
      <c r="C17" t="s">
        <v>507</v>
      </c>
    </row>
    <row r="18" spans="1:10">
      <c r="A18" s="199">
        <v>43900</v>
      </c>
      <c r="B18" t="s">
        <v>475</v>
      </c>
      <c r="C18" t="s">
        <v>509</v>
      </c>
    </row>
    <row r="19" spans="1:10">
      <c r="A19" s="498">
        <v>43930</v>
      </c>
      <c r="B19" s="497" t="s">
        <v>475</v>
      </c>
      <c r="C19" s="496" t="s">
        <v>512</v>
      </c>
      <c r="E19" t="s">
        <v>513</v>
      </c>
      <c r="F19" s="222">
        <v>24.860000000000003</v>
      </c>
      <c r="G19" s="222">
        <v>26.103000000000002</v>
      </c>
      <c r="H19" s="222">
        <v>27.408000000000001</v>
      </c>
      <c r="I19" s="222">
        <v>28.778000000000002</v>
      </c>
      <c r="J19" s="222">
        <v>30.217000000000002</v>
      </c>
    </row>
    <row r="20" spans="1:10">
      <c r="A20" s="498"/>
      <c r="B20" s="497"/>
      <c r="C20" s="496"/>
      <c r="E20" t="s">
        <v>514</v>
      </c>
      <c r="F20" s="222">
        <v>24.288396923310835</v>
      </c>
      <c r="G20" s="222">
        <v>25.502816769476379</v>
      </c>
      <c r="H20" s="222">
        <v>26.777957607950199</v>
      </c>
      <c r="I20" s="222">
        <v>28.11685548834771</v>
      </c>
      <c r="J20" s="222">
        <v>29.522698262765097</v>
      </c>
    </row>
    <row r="21" spans="1:10">
      <c r="A21" s="199">
        <v>44018</v>
      </c>
      <c r="B21" t="s">
        <v>475</v>
      </c>
      <c r="C21" t="s">
        <v>520</v>
      </c>
    </row>
    <row r="22" spans="1:10">
      <c r="A22" s="199">
        <v>44036</v>
      </c>
      <c r="B22" t="s">
        <v>475</v>
      </c>
      <c r="C22" t="s">
        <v>521</v>
      </c>
    </row>
    <row r="23" spans="1:10">
      <c r="A23" s="199">
        <v>44036</v>
      </c>
      <c r="B23" t="s">
        <v>475</v>
      </c>
      <c r="C23" t="s">
        <v>522</v>
      </c>
    </row>
    <row r="24" spans="1:10">
      <c r="A24" s="199">
        <v>44322</v>
      </c>
      <c r="B24" t="s">
        <v>475</v>
      </c>
      <c r="C24" t="s">
        <v>525</v>
      </c>
    </row>
    <row r="25" spans="1:10">
      <c r="A25" s="199">
        <v>44328</v>
      </c>
      <c r="B25" t="s">
        <v>475</v>
      </c>
      <c r="C25" t="s">
        <v>528</v>
      </c>
    </row>
    <row r="26" spans="1:10">
      <c r="A26" s="199">
        <v>44421</v>
      </c>
      <c r="B26" t="s">
        <v>475</v>
      </c>
      <c r="C26" t="s">
        <v>531</v>
      </c>
    </row>
    <row r="27" spans="1:10">
      <c r="A27" s="199">
        <v>44432</v>
      </c>
      <c r="B27" t="s">
        <v>475</v>
      </c>
      <c r="C27" t="s">
        <v>534</v>
      </c>
      <c r="D27" s="199">
        <v>44432</v>
      </c>
    </row>
    <row r="28" spans="1:10">
      <c r="A28" s="199">
        <v>44473</v>
      </c>
      <c r="B28" t="s">
        <v>475</v>
      </c>
      <c r="C28" t="s">
        <v>537</v>
      </c>
      <c r="D28" s="199">
        <v>44483</v>
      </c>
    </row>
    <row r="29" spans="1:10">
      <c r="A29" s="199">
        <v>44487</v>
      </c>
      <c r="B29" t="s">
        <v>475</v>
      </c>
      <c r="C29" t="s">
        <v>545</v>
      </c>
      <c r="D29" s="199">
        <v>44201</v>
      </c>
    </row>
    <row r="30" spans="1:10">
      <c r="A30" s="199">
        <v>44518</v>
      </c>
      <c r="B30" t="s">
        <v>475</v>
      </c>
      <c r="C30" t="s">
        <v>546</v>
      </c>
      <c r="D30" s="199">
        <v>44201</v>
      </c>
    </row>
    <row r="31" spans="1:10">
      <c r="A31" s="199">
        <v>44518</v>
      </c>
      <c r="B31" t="s">
        <v>475</v>
      </c>
      <c r="C31" t="s">
        <v>547</v>
      </c>
      <c r="D31" s="199">
        <v>44201</v>
      </c>
    </row>
    <row r="32" spans="1:10">
      <c r="A32" s="199">
        <v>44518</v>
      </c>
      <c r="B32" t="s">
        <v>475</v>
      </c>
      <c r="C32" t="s">
        <v>548</v>
      </c>
      <c r="D32" s="199">
        <v>44201</v>
      </c>
    </row>
    <row r="33" spans="1:4">
      <c r="A33" s="199">
        <v>44518</v>
      </c>
      <c r="B33" t="s">
        <v>475</v>
      </c>
      <c r="C33" t="s">
        <v>553</v>
      </c>
      <c r="D33" s="199">
        <v>44201</v>
      </c>
    </row>
    <row r="34" spans="1:4">
      <c r="A34" s="199">
        <v>44522</v>
      </c>
      <c r="B34" t="s">
        <v>475</v>
      </c>
      <c r="C34" t="s">
        <v>555</v>
      </c>
      <c r="D34" s="199">
        <v>44201</v>
      </c>
    </row>
    <row r="35" spans="1:4">
      <c r="A35" s="199">
        <v>44522</v>
      </c>
      <c r="B35" t="s">
        <v>475</v>
      </c>
      <c r="C35" t="s">
        <v>559</v>
      </c>
      <c r="D35" s="199">
        <v>44201</v>
      </c>
    </row>
    <row r="36" spans="1:4">
      <c r="A36" s="199">
        <v>44585</v>
      </c>
      <c r="B36" t="s">
        <v>475</v>
      </c>
      <c r="C36" t="s">
        <v>563</v>
      </c>
      <c r="D36" s="199">
        <v>44585</v>
      </c>
    </row>
    <row r="37" spans="1:4">
      <c r="A37" s="199">
        <v>44621</v>
      </c>
      <c r="B37" t="s">
        <v>475</v>
      </c>
      <c r="C37" t="s">
        <v>567</v>
      </c>
      <c r="D37" s="199">
        <v>44621</v>
      </c>
    </row>
    <row r="38" spans="1:4">
      <c r="A38" s="199">
        <v>44621</v>
      </c>
      <c r="B38" t="s">
        <v>475</v>
      </c>
      <c r="C38" t="s">
        <v>569</v>
      </c>
      <c r="D38" s="199">
        <v>44621</v>
      </c>
    </row>
    <row r="39" spans="1:4">
      <c r="A39" s="199">
        <v>44621</v>
      </c>
      <c r="B39" t="s">
        <v>475</v>
      </c>
      <c r="C39" t="s">
        <v>570</v>
      </c>
      <c r="D39" s="199">
        <v>44621</v>
      </c>
    </row>
    <row r="40" spans="1:4">
      <c r="A40" s="199">
        <v>44678</v>
      </c>
      <c r="B40" t="s">
        <v>475</v>
      </c>
      <c r="C40" t="s">
        <v>576</v>
      </c>
      <c r="D40" s="199">
        <v>44802</v>
      </c>
    </row>
    <row r="41" spans="1:4">
      <c r="A41" s="199">
        <v>44728</v>
      </c>
      <c r="B41" t="s">
        <v>475</v>
      </c>
      <c r="C41" t="s">
        <v>578</v>
      </c>
      <c r="D41" s="199">
        <v>44802</v>
      </c>
    </row>
    <row r="42" spans="1:4">
      <c r="A42" s="199">
        <v>44729</v>
      </c>
      <c r="B42" t="s">
        <v>475</v>
      </c>
      <c r="C42" t="s">
        <v>581</v>
      </c>
      <c r="D42" s="199">
        <v>44802</v>
      </c>
    </row>
    <row r="43" spans="1:4">
      <c r="A43" s="199">
        <v>44735</v>
      </c>
      <c r="B43" t="s">
        <v>475</v>
      </c>
      <c r="C43" t="s">
        <v>579</v>
      </c>
      <c r="D43" s="199">
        <v>44802</v>
      </c>
    </row>
    <row r="44" spans="1:4">
      <c r="A44" s="199">
        <v>44736</v>
      </c>
      <c r="B44" t="s">
        <v>475</v>
      </c>
      <c r="C44" t="s">
        <v>584</v>
      </c>
      <c r="D44" s="199">
        <v>44802</v>
      </c>
    </row>
    <row r="45" spans="1:4">
      <c r="A45" s="199">
        <v>44753</v>
      </c>
      <c r="B45" t="s">
        <v>475</v>
      </c>
      <c r="C45" t="s">
        <v>647</v>
      </c>
      <c r="D45" s="199">
        <v>44802</v>
      </c>
    </row>
    <row r="46" spans="1:4">
      <c r="A46" s="327">
        <v>44756</v>
      </c>
      <c r="B46" s="328" t="s">
        <v>475</v>
      </c>
      <c r="C46" s="329" t="s">
        <v>651</v>
      </c>
      <c r="D46" s="327">
        <v>44802</v>
      </c>
    </row>
    <row r="47" spans="1:4">
      <c r="A47" s="327">
        <v>44756</v>
      </c>
      <c r="B47" s="328" t="s">
        <v>475</v>
      </c>
      <c r="C47" s="329" t="s">
        <v>650</v>
      </c>
      <c r="D47" s="327">
        <v>44802</v>
      </c>
    </row>
    <row r="48" spans="1:4">
      <c r="A48" s="199">
        <v>44925</v>
      </c>
      <c r="B48" t="s">
        <v>475</v>
      </c>
      <c r="C48" s="83" t="s">
        <v>676</v>
      </c>
    </row>
    <row r="49" spans="1:3">
      <c r="A49" s="199">
        <v>45016</v>
      </c>
      <c r="B49" t="s">
        <v>475</v>
      </c>
      <c r="C49" t="s">
        <v>674</v>
      </c>
    </row>
    <row r="50" spans="1:3" ht="25.5">
      <c r="A50" s="199">
        <v>45016</v>
      </c>
      <c r="B50" t="s">
        <v>475</v>
      </c>
      <c r="C50" s="83" t="s">
        <v>675</v>
      </c>
    </row>
    <row r="51" spans="1:3">
      <c r="A51" s="199">
        <v>45082</v>
      </c>
      <c r="B51" t="s">
        <v>677</v>
      </c>
      <c r="C51" t="s">
        <v>680</v>
      </c>
    </row>
    <row r="52" spans="1:3">
      <c r="A52" s="199">
        <v>45103</v>
      </c>
      <c r="B52" t="s">
        <v>677</v>
      </c>
      <c r="C52" t="s">
        <v>681</v>
      </c>
    </row>
    <row r="53" spans="1:3">
      <c r="A53" s="199">
        <v>45119</v>
      </c>
      <c r="B53" t="s">
        <v>677</v>
      </c>
      <c r="C53" t="s">
        <v>682</v>
      </c>
    </row>
    <row r="54" spans="1:3">
      <c r="A54" s="199">
        <v>45149</v>
      </c>
      <c r="B54" t="s">
        <v>475</v>
      </c>
      <c r="C54" t="s">
        <v>690</v>
      </c>
    </row>
    <row r="55" spans="1:3">
      <c r="A55" s="199">
        <v>45190</v>
      </c>
      <c r="B55" t="s">
        <v>677</v>
      </c>
      <c r="C55" t="s">
        <v>695</v>
      </c>
    </row>
    <row r="56" spans="1:3">
      <c r="A56" s="199">
        <v>45288</v>
      </c>
      <c r="B56" t="s">
        <v>696</v>
      </c>
      <c r="C56" t="s">
        <v>697</v>
      </c>
    </row>
    <row r="57" spans="1:3">
      <c r="A57" s="199">
        <v>45295</v>
      </c>
      <c r="B57" t="s">
        <v>696</v>
      </c>
      <c r="C57" t="s">
        <v>699</v>
      </c>
    </row>
    <row r="58" spans="1:3">
      <c r="A58" s="199">
        <v>45299</v>
      </c>
      <c r="B58" t="s">
        <v>475</v>
      </c>
      <c r="C58" t="s">
        <v>702</v>
      </c>
    </row>
    <row r="59" spans="1:3">
      <c r="A59" s="199">
        <v>45314</v>
      </c>
      <c r="B59" t="s">
        <v>696</v>
      </c>
      <c r="C59" t="s">
        <v>707</v>
      </c>
    </row>
    <row r="60" spans="1:3">
      <c r="A60" s="199">
        <v>45330</v>
      </c>
      <c r="B60" t="s">
        <v>696</v>
      </c>
      <c r="C60" t="s">
        <v>710</v>
      </c>
    </row>
    <row r="61" spans="1:3">
      <c r="A61" s="199">
        <v>45482</v>
      </c>
      <c r="B61" t="s">
        <v>696</v>
      </c>
      <c r="C61" t="s">
        <v>711</v>
      </c>
    </row>
    <row r="62" spans="1:3">
      <c r="A62" s="199">
        <v>45569</v>
      </c>
      <c r="B62" t="s">
        <v>475</v>
      </c>
      <c r="C62" t="s">
        <v>713</v>
      </c>
    </row>
    <row r="63" spans="1:3">
      <c r="A63" s="199">
        <v>45603</v>
      </c>
      <c r="B63" t="s">
        <v>677</v>
      </c>
      <c r="C63" t="s">
        <v>716</v>
      </c>
    </row>
    <row r="64" spans="1:3">
      <c r="A64" s="199">
        <v>45665</v>
      </c>
      <c r="B64" t="s">
        <v>696</v>
      </c>
      <c r="C64" t="s">
        <v>726</v>
      </c>
    </row>
    <row r="65" spans="1:3">
      <c r="A65" s="199">
        <v>45691</v>
      </c>
      <c r="B65" t="s">
        <v>475</v>
      </c>
      <c r="C65" t="s">
        <v>727</v>
      </c>
    </row>
    <row r="66" spans="1:3">
      <c r="A66" s="199">
        <v>45691</v>
      </c>
      <c r="B66" t="s">
        <v>475</v>
      </c>
      <c r="C66" t="s">
        <v>728</v>
      </c>
    </row>
    <row r="67" spans="1:3">
      <c r="A67" s="199">
        <v>45730</v>
      </c>
      <c r="B67" t="s">
        <v>677</v>
      </c>
      <c r="C67" t="s">
        <v>732</v>
      </c>
    </row>
    <row r="68" spans="1:3">
      <c r="A68" s="199">
        <v>45861</v>
      </c>
      <c r="B68" t="s">
        <v>475</v>
      </c>
      <c r="C68" t="s">
        <v>805</v>
      </c>
    </row>
    <row r="69" spans="1:3">
      <c r="A69" s="199">
        <v>45861</v>
      </c>
      <c r="B69" t="s">
        <v>475</v>
      </c>
      <c r="C69" t="s">
        <v>806</v>
      </c>
    </row>
    <row r="70" spans="1:3">
      <c r="A70" s="199">
        <v>45919</v>
      </c>
      <c r="B70" t="s">
        <v>475</v>
      </c>
      <c r="C70" t="s">
        <v>814</v>
      </c>
    </row>
    <row r="71" spans="1:3">
      <c r="A71" s="199">
        <v>45968</v>
      </c>
      <c r="B71" t="s">
        <v>696</v>
      </c>
      <c r="C71" t="s">
        <v>816</v>
      </c>
    </row>
    <row r="72" spans="1:3">
      <c r="A72" s="453" t="s">
        <v>819</v>
      </c>
      <c r="B72" t="s">
        <v>475</v>
      </c>
      <c r="C72" t="s">
        <v>820</v>
      </c>
    </row>
    <row r="73" spans="1:3">
      <c r="A73" s="199">
        <v>46143</v>
      </c>
      <c r="B73" t="s">
        <v>677</v>
      </c>
      <c r="C73" t="s">
        <v>823</v>
      </c>
    </row>
    <row r="74" spans="1:3">
      <c r="A74" s="199">
        <v>46204</v>
      </c>
      <c r="B74" t="s">
        <v>475</v>
      </c>
      <c r="C74" t="s">
        <v>827</v>
      </c>
    </row>
    <row r="75" spans="1:3">
      <c r="A75" s="199">
        <v>46204</v>
      </c>
      <c r="B75" t="s">
        <v>475</v>
      </c>
      <c r="C75" t="s">
        <v>828</v>
      </c>
    </row>
    <row r="76" spans="1:3">
      <c r="A76" s="199">
        <v>46204</v>
      </c>
      <c r="B76" t="s">
        <v>475</v>
      </c>
      <c r="C76" t="s">
        <v>829</v>
      </c>
    </row>
    <row r="77" spans="1:3">
      <c r="A77" s="199">
        <v>46204</v>
      </c>
      <c r="B77" t="s">
        <v>475</v>
      </c>
      <c r="C77" t="s">
        <v>830</v>
      </c>
    </row>
    <row r="78" spans="1:3">
      <c r="A78" s="199">
        <v>46261</v>
      </c>
      <c r="B78" t="s">
        <v>475</v>
      </c>
      <c r="C78" t="s">
        <v>834</v>
      </c>
    </row>
  </sheetData>
  <mergeCells count="3">
    <mergeCell ref="C19:C20"/>
    <mergeCell ref="B19:B20"/>
    <mergeCell ref="A19:A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sheetPr>
  <dimension ref="A1:AB164"/>
  <sheetViews>
    <sheetView workbookViewId="0">
      <selection activeCell="H38" sqref="H38"/>
    </sheetView>
  </sheetViews>
  <sheetFormatPr defaultRowHeight="12.75"/>
  <cols>
    <col min="1" max="1" width="8.5703125" style="1" customWidth="1"/>
    <col min="2" max="2" width="9.7109375" style="1" customWidth="1"/>
    <col min="3" max="3" width="6" style="1" customWidth="1"/>
    <col min="4" max="4" width="36.42578125" style="27" customWidth="1"/>
    <col min="5" max="5" width="7.5703125" style="1" customWidth="1"/>
    <col min="6" max="6" width="8.28515625" style="1" customWidth="1"/>
    <col min="7" max="12" width="11.28515625" style="1" customWidth="1"/>
    <col min="13" max="13" width="34.7109375" style="30" customWidth="1"/>
    <col min="14" max="15" width="9.28515625" style="30"/>
    <col min="16" max="16" width="11" style="30" customWidth="1"/>
    <col min="17" max="255" width="9.28515625" style="30"/>
    <col min="256" max="256" width="12.5703125" style="30" customWidth="1"/>
    <col min="257" max="257" width="10.28515625" style="30" customWidth="1"/>
    <col min="258" max="258" width="4.28515625" style="30" customWidth="1"/>
    <col min="259" max="259" width="36.42578125" style="30" customWidth="1"/>
    <col min="260" max="260" width="9.28515625" style="30" customWidth="1"/>
    <col min="261" max="261" width="7.7109375" style="30" bestFit="1" customWidth="1"/>
    <col min="262" max="269" width="9.28515625" style="30" customWidth="1"/>
    <col min="270" max="271" width="9.28515625" style="30"/>
    <col min="272" max="272" width="28.28515625" style="30" bestFit="1" customWidth="1"/>
    <col min="273" max="511" width="9.28515625" style="30"/>
    <col min="512" max="512" width="12.5703125" style="30" customWidth="1"/>
    <col min="513" max="513" width="10.28515625" style="30" customWidth="1"/>
    <col min="514" max="514" width="4.28515625" style="30" customWidth="1"/>
    <col min="515" max="515" width="36.42578125" style="30" customWidth="1"/>
    <col min="516" max="516" width="9.28515625" style="30" customWidth="1"/>
    <col min="517" max="517" width="7.7109375" style="30" bestFit="1" customWidth="1"/>
    <col min="518" max="525" width="9.28515625" style="30" customWidth="1"/>
    <col min="526" max="527" width="9.28515625" style="30"/>
    <col min="528" max="528" width="28.28515625" style="30" bestFit="1" customWidth="1"/>
    <col min="529" max="767" width="9.28515625" style="30"/>
    <col min="768" max="768" width="12.5703125" style="30" customWidth="1"/>
    <col min="769" max="769" width="10.28515625" style="30" customWidth="1"/>
    <col min="770" max="770" width="4.28515625" style="30" customWidth="1"/>
    <col min="771" max="771" width="36.42578125" style="30" customWidth="1"/>
    <col min="772" max="772" width="9.28515625" style="30" customWidth="1"/>
    <col min="773" max="773" width="7.7109375" style="30" bestFit="1" customWidth="1"/>
    <col min="774" max="781" width="9.28515625" style="30" customWidth="1"/>
    <col min="782" max="783" width="9.28515625" style="30"/>
    <col min="784" max="784" width="28.28515625" style="30" bestFit="1" customWidth="1"/>
    <col min="785" max="1023" width="9.28515625" style="30"/>
    <col min="1024" max="1024" width="12.5703125" style="30" customWidth="1"/>
    <col min="1025" max="1025" width="10.28515625" style="30" customWidth="1"/>
    <col min="1026" max="1026" width="4.28515625" style="30" customWidth="1"/>
    <col min="1027" max="1027" width="36.42578125" style="30" customWidth="1"/>
    <col min="1028" max="1028" width="9.28515625" style="30" customWidth="1"/>
    <col min="1029" max="1029" width="7.7109375" style="30" bestFit="1" customWidth="1"/>
    <col min="1030" max="1037" width="9.28515625" style="30" customWidth="1"/>
    <col min="1038" max="1039" width="9.28515625" style="30"/>
    <col min="1040" max="1040" width="28.28515625" style="30" bestFit="1" customWidth="1"/>
    <col min="1041" max="1279" width="9.28515625" style="30"/>
    <col min="1280" max="1280" width="12.5703125" style="30" customWidth="1"/>
    <col min="1281" max="1281" width="10.28515625" style="30" customWidth="1"/>
    <col min="1282" max="1282" width="4.28515625" style="30" customWidth="1"/>
    <col min="1283" max="1283" width="36.42578125" style="30" customWidth="1"/>
    <col min="1284" max="1284" width="9.28515625" style="30" customWidth="1"/>
    <col min="1285" max="1285" width="7.7109375" style="30" bestFit="1" customWidth="1"/>
    <col min="1286" max="1293" width="9.28515625" style="30" customWidth="1"/>
    <col min="1294" max="1295" width="9.28515625" style="30"/>
    <col min="1296" max="1296" width="28.28515625" style="30" bestFit="1" customWidth="1"/>
    <col min="1297" max="1535" width="9.28515625" style="30"/>
    <col min="1536" max="1536" width="12.5703125" style="30" customWidth="1"/>
    <col min="1537" max="1537" width="10.28515625" style="30" customWidth="1"/>
    <col min="1538" max="1538" width="4.28515625" style="30" customWidth="1"/>
    <col min="1539" max="1539" width="36.42578125" style="30" customWidth="1"/>
    <col min="1540" max="1540" width="9.28515625" style="30" customWidth="1"/>
    <col min="1541" max="1541" width="7.7109375" style="30" bestFit="1" customWidth="1"/>
    <col min="1542" max="1549" width="9.28515625" style="30" customWidth="1"/>
    <col min="1550" max="1551" width="9.28515625" style="30"/>
    <col min="1552" max="1552" width="28.28515625" style="30" bestFit="1" customWidth="1"/>
    <col min="1553" max="1791" width="9.28515625" style="30"/>
    <col min="1792" max="1792" width="12.5703125" style="30" customWidth="1"/>
    <col min="1793" max="1793" width="10.28515625" style="30" customWidth="1"/>
    <col min="1794" max="1794" width="4.28515625" style="30" customWidth="1"/>
    <col min="1795" max="1795" width="36.42578125" style="30" customWidth="1"/>
    <col min="1796" max="1796" width="9.28515625" style="30" customWidth="1"/>
    <col min="1797" max="1797" width="7.7109375" style="30" bestFit="1" customWidth="1"/>
    <col min="1798" max="1805" width="9.28515625" style="30" customWidth="1"/>
    <col min="1806" max="1807" width="9.28515625" style="30"/>
    <col min="1808" max="1808" width="28.28515625" style="30" bestFit="1" customWidth="1"/>
    <col min="1809" max="2047" width="9.28515625" style="30"/>
    <col min="2048" max="2048" width="12.5703125" style="30" customWidth="1"/>
    <col min="2049" max="2049" width="10.28515625" style="30" customWidth="1"/>
    <col min="2050" max="2050" width="4.28515625" style="30" customWidth="1"/>
    <col min="2051" max="2051" width="36.42578125" style="30" customWidth="1"/>
    <col min="2052" max="2052" width="9.28515625" style="30" customWidth="1"/>
    <col min="2053" max="2053" width="7.7109375" style="30" bestFit="1" customWidth="1"/>
    <col min="2054" max="2061" width="9.28515625" style="30" customWidth="1"/>
    <col min="2062" max="2063" width="9.28515625" style="30"/>
    <col min="2064" max="2064" width="28.28515625" style="30" bestFit="1" customWidth="1"/>
    <col min="2065" max="2303" width="9.28515625" style="30"/>
    <col min="2304" max="2304" width="12.5703125" style="30" customWidth="1"/>
    <col min="2305" max="2305" width="10.28515625" style="30" customWidth="1"/>
    <col min="2306" max="2306" width="4.28515625" style="30" customWidth="1"/>
    <col min="2307" max="2307" width="36.42578125" style="30" customWidth="1"/>
    <col min="2308" max="2308" width="9.28515625" style="30" customWidth="1"/>
    <col min="2309" max="2309" width="7.7109375" style="30" bestFit="1" customWidth="1"/>
    <col min="2310" max="2317" width="9.28515625" style="30" customWidth="1"/>
    <col min="2318" max="2319" width="9.28515625" style="30"/>
    <col min="2320" max="2320" width="28.28515625" style="30" bestFit="1" customWidth="1"/>
    <col min="2321" max="2559" width="9.28515625" style="30"/>
    <col min="2560" max="2560" width="12.5703125" style="30" customWidth="1"/>
    <col min="2561" max="2561" width="10.28515625" style="30" customWidth="1"/>
    <col min="2562" max="2562" width="4.28515625" style="30" customWidth="1"/>
    <col min="2563" max="2563" width="36.42578125" style="30" customWidth="1"/>
    <col min="2564" max="2564" width="9.28515625" style="30" customWidth="1"/>
    <col min="2565" max="2565" width="7.7109375" style="30" bestFit="1" customWidth="1"/>
    <col min="2566" max="2573" width="9.28515625" style="30" customWidth="1"/>
    <col min="2574" max="2575" width="9.28515625" style="30"/>
    <col min="2576" max="2576" width="28.28515625" style="30" bestFit="1" customWidth="1"/>
    <col min="2577" max="2815" width="9.28515625" style="30"/>
    <col min="2816" max="2816" width="12.5703125" style="30" customWidth="1"/>
    <col min="2817" max="2817" width="10.28515625" style="30" customWidth="1"/>
    <col min="2818" max="2818" width="4.28515625" style="30" customWidth="1"/>
    <col min="2819" max="2819" width="36.42578125" style="30" customWidth="1"/>
    <col min="2820" max="2820" width="9.28515625" style="30" customWidth="1"/>
    <col min="2821" max="2821" width="7.7109375" style="30" bestFit="1" customWidth="1"/>
    <col min="2822" max="2829" width="9.28515625" style="30" customWidth="1"/>
    <col min="2830" max="2831" width="9.28515625" style="30"/>
    <col min="2832" max="2832" width="28.28515625" style="30" bestFit="1" customWidth="1"/>
    <col min="2833" max="3071" width="9.28515625" style="30"/>
    <col min="3072" max="3072" width="12.5703125" style="30" customWidth="1"/>
    <col min="3073" max="3073" width="10.28515625" style="30" customWidth="1"/>
    <col min="3074" max="3074" width="4.28515625" style="30" customWidth="1"/>
    <col min="3075" max="3075" width="36.42578125" style="30" customWidth="1"/>
    <col min="3076" max="3076" width="9.28515625" style="30" customWidth="1"/>
    <col min="3077" max="3077" width="7.7109375" style="30" bestFit="1" customWidth="1"/>
    <col min="3078" max="3085" width="9.28515625" style="30" customWidth="1"/>
    <col min="3086" max="3087" width="9.28515625" style="30"/>
    <col min="3088" max="3088" width="28.28515625" style="30" bestFit="1" customWidth="1"/>
    <col min="3089" max="3327" width="9.28515625" style="30"/>
    <col min="3328" max="3328" width="12.5703125" style="30" customWidth="1"/>
    <col min="3329" max="3329" width="10.28515625" style="30" customWidth="1"/>
    <col min="3330" max="3330" width="4.28515625" style="30" customWidth="1"/>
    <col min="3331" max="3331" width="36.42578125" style="30" customWidth="1"/>
    <col min="3332" max="3332" width="9.28515625" style="30" customWidth="1"/>
    <col min="3333" max="3333" width="7.7109375" style="30" bestFit="1" customWidth="1"/>
    <col min="3334" max="3341" width="9.28515625" style="30" customWidth="1"/>
    <col min="3342" max="3343" width="9.28515625" style="30"/>
    <col min="3344" max="3344" width="28.28515625" style="30" bestFit="1" customWidth="1"/>
    <col min="3345" max="3583" width="9.28515625" style="30"/>
    <col min="3584" max="3584" width="12.5703125" style="30" customWidth="1"/>
    <col min="3585" max="3585" width="10.28515625" style="30" customWidth="1"/>
    <col min="3586" max="3586" width="4.28515625" style="30" customWidth="1"/>
    <col min="3587" max="3587" width="36.42578125" style="30" customWidth="1"/>
    <col min="3588" max="3588" width="9.28515625" style="30" customWidth="1"/>
    <col min="3589" max="3589" width="7.7109375" style="30" bestFit="1" customWidth="1"/>
    <col min="3590" max="3597" width="9.28515625" style="30" customWidth="1"/>
    <col min="3598" max="3599" width="9.28515625" style="30"/>
    <col min="3600" max="3600" width="28.28515625" style="30" bestFit="1" customWidth="1"/>
    <col min="3601" max="3839" width="9.28515625" style="30"/>
    <col min="3840" max="3840" width="12.5703125" style="30" customWidth="1"/>
    <col min="3841" max="3841" width="10.28515625" style="30" customWidth="1"/>
    <col min="3842" max="3842" width="4.28515625" style="30" customWidth="1"/>
    <col min="3843" max="3843" width="36.42578125" style="30" customWidth="1"/>
    <col min="3844" max="3844" width="9.28515625" style="30" customWidth="1"/>
    <col min="3845" max="3845" width="7.7109375" style="30" bestFit="1" customWidth="1"/>
    <col min="3846" max="3853" width="9.28515625" style="30" customWidth="1"/>
    <col min="3854" max="3855" width="9.28515625" style="30"/>
    <col min="3856" max="3856" width="28.28515625" style="30" bestFit="1" customWidth="1"/>
    <col min="3857" max="4095" width="9.28515625" style="30"/>
    <col min="4096" max="4096" width="12.5703125" style="30" customWidth="1"/>
    <col min="4097" max="4097" width="10.28515625" style="30" customWidth="1"/>
    <col min="4098" max="4098" width="4.28515625" style="30" customWidth="1"/>
    <col min="4099" max="4099" width="36.42578125" style="30" customWidth="1"/>
    <col min="4100" max="4100" width="9.28515625" style="30" customWidth="1"/>
    <col min="4101" max="4101" width="7.7109375" style="30" bestFit="1" customWidth="1"/>
    <col min="4102" max="4109" width="9.28515625" style="30" customWidth="1"/>
    <col min="4110" max="4111" width="9.28515625" style="30"/>
    <col min="4112" max="4112" width="28.28515625" style="30" bestFit="1" customWidth="1"/>
    <col min="4113" max="4351" width="9.28515625" style="30"/>
    <col min="4352" max="4352" width="12.5703125" style="30" customWidth="1"/>
    <col min="4353" max="4353" width="10.28515625" style="30" customWidth="1"/>
    <col min="4354" max="4354" width="4.28515625" style="30" customWidth="1"/>
    <col min="4355" max="4355" width="36.42578125" style="30" customWidth="1"/>
    <col min="4356" max="4356" width="9.28515625" style="30" customWidth="1"/>
    <col min="4357" max="4357" width="7.7109375" style="30" bestFit="1" customWidth="1"/>
    <col min="4358" max="4365" width="9.28515625" style="30" customWidth="1"/>
    <col min="4366" max="4367" width="9.28515625" style="30"/>
    <col min="4368" max="4368" width="28.28515625" style="30" bestFit="1" customWidth="1"/>
    <col min="4369" max="4607" width="9.28515625" style="30"/>
    <col min="4608" max="4608" width="12.5703125" style="30" customWidth="1"/>
    <col min="4609" max="4609" width="10.28515625" style="30" customWidth="1"/>
    <col min="4610" max="4610" width="4.28515625" style="30" customWidth="1"/>
    <col min="4611" max="4611" width="36.42578125" style="30" customWidth="1"/>
    <col min="4612" max="4612" width="9.28515625" style="30" customWidth="1"/>
    <col min="4613" max="4613" width="7.7109375" style="30" bestFit="1" customWidth="1"/>
    <col min="4614" max="4621" width="9.28515625" style="30" customWidth="1"/>
    <col min="4622" max="4623" width="9.28515625" style="30"/>
    <col min="4624" max="4624" width="28.28515625" style="30" bestFit="1" customWidth="1"/>
    <col min="4625" max="4863" width="9.28515625" style="30"/>
    <col min="4864" max="4864" width="12.5703125" style="30" customWidth="1"/>
    <col min="4865" max="4865" width="10.28515625" style="30" customWidth="1"/>
    <col min="4866" max="4866" width="4.28515625" style="30" customWidth="1"/>
    <col min="4867" max="4867" width="36.42578125" style="30" customWidth="1"/>
    <col min="4868" max="4868" width="9.28515625" style="30" customWidth="1"/>
    <col min="4869" max="4869" width="7.7109375" style="30" bestFit="1" customWidth="1"/>
    <col min="4870" max="4877" width="9.28515625" style="30" customWidth="1"/>
    <col min="4878" max="4879" width="9.28515625" style="30"/>
    <col min="4880" max="4880" width="28.28515625" style="30" bestFit="1" customWidth="1"/>
    <col min="4881" max="5119" width="9.28515625" style="30"/>
    <col min="5120" max="5120" width="12.5703125" style="30" customWidth="1"/>
    <col min="5121" max="5121" width="10.28515625" style="30" customWidth="1"/>
    <col min="5122" max="5122" width="4.28515625" style="30" customWidth="1"/>
    <col min="5123" max="5123" width="36.42578125" style="30" customWidth="1"/>
    <col min="5124" max="5124" width="9.28515625" style="30" customWidth="1"/>
    <col min="5125" max="5125" width="7.7109375" style="30" bestFit="1" customWidth="1"/>
    <col min="5126" max="5133" width="9.28515625" style="30" customWidth="1"/>
    <col min="5134" max="5135" width="9.28515625" style="30"/>
    <col min="5136" max="5136" width="28.28515625" style="30" bestFit="1" customWidth="1"/>
    <col min="5137" max="5375" width="9.28515625" style="30"/>
    <col min="5376" max="5376" width="12.5703125" style="30" customWidth="1"/>
    <col min="5377" max="5377" width="10.28515625" style="30" customWidth="1"/>
    <col min="5378" max="5378" width="4.28515625" style="30" customWidth="1"/>
    <col min="5379" max="5379" width="36.42578125" style="30" customWidth="1"/>
    <col min="5380" max="5380" width="9.28515625" style="30" customWidth="1"/>
    <col min="5381" max="5381" width="7.7109375" style="30" bestFit="1" customWidth="1"/>
    <col min="5382" max="5389" width="9.28515625" style="30" customWidth="1"/>
    <col min="5390" max="5391" width="9.28515625" style="30"/>
    <col min="5392" max="5392" width="28.28515625" style="30" bestFit="1" customWidth="1"/>
    <col min="5393" max="5631" width="9.28515625" style="30"/>
    <col min="5632" max="5632" width="12.5703125" style="30" customWidth="1"/>
    <col min="5633" max="5633" width="10.28515625" style="30" customWidth="1"/>
    <col min="5634" max="5634" width="4.28515625" style="30" customWidth="1"/>
    <col min="5635" max="5635" width="36.42578125" style="30" customWidth="1"/>
    <col min="5636" max="5636" width="9.28515625" style="30" customWidth="1"/>
    <col min="5637" max="5637" width="7.7109375" style="30" bestFit="1" customWidth="1"/>
    <col min="5638" max="5645" width="9.28515625" style="30" customWidth="1"/>
    <col min="5646" max="5647" width="9.28515625" style="30"/>
    <col min="5648" max="5648" width="28.28515625" style="30" bestFit="1" customWidth="1"/>
    <col min="5649" max="5887" width="9.28515625" style="30"/>
    <col min="5888" max="5888" width="12.5703125" style="30" customWidth="1"/>
    <col min="5889" max="5889" width="10.28515625" style="30" customWidth="1"/>
    <col min="5890" max="5890" width="4.28515625" style="30" customWidth="1"/>
    <col min="5891" max="5891" width="36.42578125" style="30" customWidth="1"/>
    <col min="5892" max="5892" width="9.28515625" style="30" customWidth="1"/>
    <col min="5893" max="5893" width="7.7109375" style="30" bestFit="1" customWidth="1"/>
    <col min="5894" max="5901" width="9.28515625" style="30" customWidth="1"/>
    <col min="5902" max="5903" width="9.28515625" style="30"/>
    <col min="5904" max="5904" width="28.28515625" style="30" bestFit="1" customWidth="1"/>
    <col min="5905" max="6143" width="9.28515625" style="30"/>
    <col min="6144" max="6144" width="12.5703125" style="30" customWidth="1"/>
    <col min="6145" max="6145" width="10.28515625" style="30" customWidth="1"/>
    <col min="6146" max="6146" width="4.28515625" style="30" customWidth="1"/>
    <col min="6147" max="6147" width="36.42578125" style="30" customWidth="1"/>
    <col min="6148" max="6148" width="9.28515625" style="30" customWidth="1"/>
    <col min="6149" max="6149" width="7.7109375" style="30" bestFit="1" customWidth="1"/>
    <col min="6150" max="6157" width="9.28515625" style="30" customWidth="1"/>
    <col min="6158" max="6159" width="9.28515625" style="30"/>
    <col min="6160" max="6160" width="28.28515625" style="30" bestFit="1" customWidth="1"/>
    <col min="6161" max="6399" width="9.28515625" style="30"/>
    <col min="6400" max="6400" width="12.5703125" style="30" customWidth="1"/>
    <col min="6401" max="6401" width="10.28515625" style="30" customWidth="1"/>
    <col min="6402" max="6402" width="4.28515625" style="30" customWidth="1"/>
    <col min="6403" max="6403" width="36.42578125" style="30" customWidth="1"/>
    <col min="6404" max="6404" width="9.28515625" style="30" customWidth="1"/>
    <col min="6405" max="6405" width="7.7109375" style="30" bestFit="1" customWidth="1"/>
    <col min="6406" max="6413" width="9.28515625" style="30" customWidth="1"/>
    <col min="6414" max="6415" width="9.28515625" style="30"/>
    <col min="6416" max="6416" width="28.28515625" style="30" bestFit="1" customWidth="1"/>
    <col min="6417" max="6655" width="9.28515625" style="30"/>
    <col min="6656" max="6656" width="12.5703125" style="30" customWidth="1"/>
    <col min="6657" max="6657" width="10.28515625" style="30" customWidth="1"/>
    <col min="6658" max="6658" width="4.28515625" style="30" customWidth="1"/>
    <col min="6659" max="6659" width="36.42578125" style="30" customWidth="1"/>
    <col min="6660" max="6660" width="9.28515625" style="30" customWidth="1"/>
    <col min="6661" max="6661" width="7.7109375" style="30" bestFit="1" customWidth="1"/>
    <col min="6662" max="6669" width="9.28515625" style="30" customWidth="1"/>
    <col min="6670" max="6671" width="9.28515625" style="30"/>
    <col min="6672" max="6672" width="28.28515625" style="30" bestFit="1" customWidth="1"/>
    <col min="6673" max="6911" width="9.28515625" style="30"/>
    <col min="6912" max="6912" width="12.5703125" style="30" customWidth="1"/>
    <col min="6913" max="6913" width="10.28515625" style="30" customWidth="1"/>
    <col min="6914" max="6914" width="4.28515625" style="30" customWidth="1"/>
    <col min="6915" max="6915" width="36.42578125" style="30" customWidth="1"/>
    <col min="6916" max="6916" width="9.28515625" style="30" customWidth="1"/>
    <col min="6917" max="6917" width="7.7109375" style="30" bestFit="1" customWidth="1"/>
    <col min="6918" max="6925" width="9.28515625" style="30" customWidth="1"/>
    <col min="6926" max="6927" width="9.28515625" style="30"/>
    <col min="6928" max="6928" width="28.28515625" style="30" bestFit="1" customWidth="1"/>
    <col min="6929" max="7167" width="9.28515625" style="30"/>
    <col min="7168" max="7168" width="12.5703125" style="30" customWidth="1"/>
    <col min="7169" max="7169" width="10.28515625" style="30" customWidth="1"/>
    <col min="7170" max="7170" width="4.28515625" style="30" customWidth="1"/>
    <col min="7171" max="7171" width="36.42578125" style="30" customWidth="1"/>
    <col min="7172" max="7172" width="9.28515625" style="30" customWidth="1"/>
    <col min="7173" max="7173" width="7.7109375" style="30" bestFit="1" customWidth="1"/>
    <col min="7174" max="7181" width="9.28515625" style="30" customWidth="1"/>
    <col min="7182" max="7183" width="9.28515625" style="30"/>
    <col min="7184" max="7184" width="28.28515625" style="30" bestFit="1" customWidth="1"/>
    <col min="7185" max="7423" width="9.28515625" style="30"/>
    <col min="7424" max="7424" width="12.5703125" style="30" customWidth="1"/>
    <col min="7425" max="7425" width="10.28515625" style="30" customWidth="1"/>
    <col min="7426" max="7426" width="4.28515625" style="30" customWidth="1"/>
    <col min="7427" max="7427" width="36.42578125" style="30" customWidth="1"/>
    <col min="7428" max="7428" width="9.28515625" style="30" customWidth="1"/>
    <col min="7429" max="7429" width="7.7109375" style="30" bestFit="1" customWidth="1"/>
    <col min="7430" max="7437" width="9.28515625" style="30" customWidth="1"/>
    <col min="7438" max="7439" width="9.28515625" style="30"/>
    <col min="7440" max="7440" width="28.28515625" style="30" bestFit="1" customWidth="1"/>
    <col min="7441" max="7679" width="9.28515625" style="30"/>
    <col min="7680" max="7680" width="12.5703125" style="30" customWidth="1"/>
    <col min="7681" max="7681" width="10.28515625" style="30" customWidth="1"/>
    <col min="7682" max="7682" width="4.28515625" style="30" customWidth="1"/>
    <col min="7683" max="7683" width="36.42578125" style="30" customWidth="1"/>
    <col min="7684" max="7684" width="9.28515625" style="30" customWidth="1"/>
    <col min="7685" max="7685" width="7.7109375" style="30" bestFit="1" customWidth="1"/>
    <col min="7686" max="7693" width="9.28515625" style="30" customWidth="1"/>
    <col min="7694" max="7695" width="9.28515625" style="30"/>
    <col min="7696" max="7696" width="28.28515625" style="30" bestFit="1" customWidth="1"/>
    <col min="7697" max="7935" width="9.28515625" style="30"/>
    <col min="7936" max="7936" width="12.5703125" style="30" customWidth="1"/>
    <col min="7937" max="7937" width="10.28515625" style="30" customWidth="1"/>
    <col min="7938" max="7938" width="4.28515625" style="30" customWidth="1"/>
    <col min="7939" max="7939" width="36.42578125" style="30" customWidth="1"/>
    <col min="7940" max="7940" width="9.28515625" style="30" customWidth="1"/>
    <col min="7941" max="7941" width="7.7109375" style="30" bestFit="1" customWidth="1"/>
    <col min="7942" max="7949" width="9.28515625" style="30" customWidth="1"/>
    <col min="7950" max="7951" width="9.28515625" style="30"/>
    <col min="7952" max="7952" width="28.28515625" style="30" bestFit="1" customWidth="1"/>
    <col min="7953" max="8191" width="9.28515625" style="30"/>
    <col min="8192" max="8192" width="12.5703125" style="30" customWidth="1"/>
    <col min="8193" max="8193" width="10.28515625" style="30" customWidth="1"/>
    <col min="8194" max="8194" width="4.28515625" style="30" customWidth="1"/>
    <col min="8195" max="8195" width="36.42578125" style="30" customWidth="1"/>
    <col min="8196" max="8196" width="9.28515625" style="30" customWidth="1"/>
    <col min="8197" max="8197" width="7.7109375" style="30" bestFit="1" customWidth="1"/>
    <col min="8198" max="8205" width="9.28515625" style="30" customWidth="1"/>
    <col min="8206" max="8207" width="9.28515625" style="30"/>
    <col min="8208" max="8208" width="28.28515625" style="30" bestFit="1" customWidth="1"/>
    <col min="8209" max="8447" width="9.28515625" style="30"/>
    <col min="8448" max="8448" width="12.5703125" style="30" customWidth="1"/>
    <col min="8449" max="8449" width="10.28515625" style="30" customWidth="1"/>
    <col min="8450" max="8450" width="4.28515625" style="30" customWidth="1"/>
    <col min="8451" max="8451" width="36.42578125" style="30" customWidth="1"/>
    <col min="8452" max="8452" width="9.28515625" style="30" customWidth="1"/>
    <col min="8453" max="8453" width="7.7109375" style="30" bestFit="1" customWidth="1"/>
    <col min="8454" max="8461" width="9.28515625" style="30" customWidth="1"/>
    <col min="8462" max="8463" width="9.28515625" style="30"/>
    <col min="8464" max="8464" width="28.28515625" style="30" bestFit="1" customWidth="1"/>
    <col min="8465" max="8703" width="9.28515625" style="30"/>
    <col min="8704" max="8704" width="12.5703125" style="30" customWidth="1"/>
    <col min="8705" max="8705" width="10.28515625" style="30" customWidth="1"/>
    <col min="8706" max="8706" width="4.28515625" style="30" customWidth="1"/>
    <col min="8707" max="8707" width="36.42578125" style="30" customWidth="1"/>
    <col min="8708" max="8708" width="9.28515625" style="30" customWidth="1"/>
    <col min="8709" max="8709" width="7.7109375" style="30" bestFit="1" customWidth="1"/>
    <col min="8710" max="8717" width="9.28515625" style="30" customWidth="1"/>
    <col min="8718" max="8719" width="9.28515625" style="30"/>
    <col min="8720" max="8720" width="28.28515625" style="30" bestFit="1" customWidth="1"/>
    <col min="8721" max="8959" width="9.28515625" style="30"/>
    <col min="8960" max="8960" width="12.5703125" style="30" customWidth="1"/>
    <col min="8961" max="8961" width="10.28515625" style="30" customWidth="1"/>
    <col min="8962" max="8962" width="4.28515625" style="30" customWidth="1"/>
    <col min="8963" max="8963" width="36.42578125" style="30" customWidth="1"/>
    <col min="8964" max="8964" width="9.28515625" style="30" customWidth="1"/>
    <col min="8965" max="8965" width="7.7109375" style="30" bestFit="1" customWidth="1"/>
    <col min="8966" max="8973" width="9.28515625" style="30" customWidth="1"/>
    <col min="8974" max="8975" width="9.28515625" style="30"/>
    <col min="8976" max="8976" width="28.28515625" style="30" bestFit="1" customWidth="1"/>
    <col min="8977" max="9215" width="9.28515625" style="30"/>
    <col min="9216" max="9216" width="12.5703125" style="30" customWidth="1"/>
    <col min="9217" max="9217" width="10.28515625" style="30" customWidth="1"/>
    <col min="9218" max="9218" width="4.28515625" style="30" customWidth="1"/>
    <col min="9219" max="9219" width="36.42578125" style="30" customWidth="1"/>
    <col min="9220" max="9220" width="9.28515625" style="30" customWidth="1"/>
    <col min="9221" max="9221" width="7.7109375" style="30" bestFit="1" customWidth="1"/>
    <col min="9222" max="9229" width="9.28515625" style="30" customWidth="1"/>
    <col min="9230" max="9231" width="9.28515625" style="30"/>
    <col min="9232" max="9232" width="28.28515625" style="30" bestFit="1" customWidth="1"/>
    <col min="9233" max="9471" width="9.28515625" style="30"/>
    <col min="9472" max="9472" width="12.5703125" style="30" customWidth="1"/>
    <col min="9473" max="9473" width="10.28515625" style="30" customWidth="1"/>
    <col min="9474" max="9474" width="4.28515625" style="30" customWidth="1"/>
    <col min="9475" max="9475" width="36.42578125" style="30" customWidth="1"/>
    <col min="9476" max="9476" width="9.28515625" style="30" customWidth="1"/>
    <col min="9477" max="9477" width="7.7109375" style="30" bestFit="1" customWidth="1"/>
    <col min="9478" max="9485" width="9.28515625" style="30" customWidth="1"/>
    <col min="9486" max="9487" width="9.28515625" style="30"/>
    <col min="9488" max="9488" width="28.28515625" style="30" bestFit="1" customWidth="1"/>
    <col min="9489" max="9727" width="9.28515625" style="30"/>
    <col min="9728" max="9728" width="12.5703125" style="30" customWidth="1"/>
    <col min="9729" max="9729" width="10.28515625" style="30" customWidth="1"/>
    <col min="9730" max="9730" width="4.28515625" style="30" customWidth="1"/>
    <col min="9731" max="9731" width="36.42578125" style="30" customWidth="1"/>
    <col min="9732" max="9732" width="9.28515625" style="30" customWidth="1"/>
    <col min="9733" max="9733" width="7.7109375" style="30" bestFit="1" customWidth="1"/>
    <col min="9734" max="9741" width="9.28515625" style="30" customWidth="1"/>
    <col min="9742" max="9743" width="9.28515625" style="30"/>
    <col min="9744" max="9744" width="28.28515625" style="30" bestFit="1" customWidth="1"/>
    <col min="9745" max="9983" width="9.28515625" style="30"/>
    <col min="9984" max="9984" width="12.5703125" style="30" customWidth="1"/>
    <col min="9985" max="9985" width="10.28515625" style="30" customWidth="1"/>
    <col min="9986" max="9986" width="4.28515625" style="30" customWidth="1"/>
    <col min="9987" max="9987" width="36.42578125" style="30" customWidth="1"/>
    <col min="9988" max="9988" width="9.28515625" style="30" customWidth="1"/>
    <col min="9989" max="9989" width="7.7109375" style="30" bestFit="1" customWidth="1"/>
    <col min="9990" max="9997" width="9.28515625" style="30" customWidth="1"/>
    <col min="9998" max="9999" width="9.28515625" style="30"/>
    <col min="10000" max="10000" width="28.28515625" style="30" bestFit="1" customWidth="1"/>
    <col min="10001" max="10239" width="9.28515625" style="30"/>
    <col min="10240" max="10240" width="12.5703125" style="30" customWidth="1"/>
    <col min="10241" max="10241" width="10.28515625" style="30" customWidth="1"/>
    <col min="10242" max="10242" width="4.28515625" style="30" customWidth="1"/>
    <col min="10243" max="10243" width="36.42578125" style="30" customWidth="1"/>
    <col min="10244" max="10244" width="9.28515625" style="30" customWidth="1"/>
    <col min="10245" max="10245" width="7.7109375" style="30" bestFit="1" customWidth="1"/>
    <col min="10246" max="10253" width="9.28515625" style="30" customWidth="1"/>
    <col min="10254" max="10255" width="9.28515625" style="30"/>
    <col min="10256" max="10256" width="28.28515625" style="30" bestFit="1" customWidth="1"/>
    <col min="10257" max="10495" width="9.28515625" style="30"/>
    <col min="10496" max="10496" width="12.5703125" style="30" customWidth="1"/>
    <col min="10497" max="10497" width="10.28515625" style="30" customWidth="1"/>
    <col min="10498" max="10498" width="4.28515625" style="30" customWidth="1"/>
    <col min="10499" max="10499" width="36.42578125" style="30" customWidth="1"/>
    <col min="10500" max="10500" width="9.28515625" style="30" customWidth="1"/>
    <col min="10501" max="10501" width="7.7109375" style="30" bestFit="1" customWidth="1"/>
    <col min="10502" max="10509" width="9.28515625" style="30" customWidth="1"/>
    <col min="10510" max="10511" width="9.28515625" style="30"/>
    <col min="10512" max="10512" width="28.28515625" style="30" bestFit="1" customWidth="1"/>
    <col min="10513" max="10751" width="9.28515625" style="30"/>
    <col min="10752" max="10752" width="12.5703125" style="30" customWidth="1"/>
    <col min="10753" max="10753" width="10.28515625" style="30" customWidth="1"/>
    <col min="10754" max="10754" width="4.28515625" style="30" customWidth="1"/>
    <col min="10755" max="10755" width="36.42578125" style="30" customWidth="1"/>
    <col min="10756" max="10756" width="9.28515625" style="30" customWidth="1"/>
    <col min="10757" max="10757" width="7.7109375" style="30" bestFit="1" customWidth="1"/>
    <col min="10758" max="10765" width="9.28515625" style="30" customWidth="1"/>
    <col min="10766" max="10767" width="9.28515625" style="30"/>
    <col min="10768" max="10768" width="28.28515625" style="30" bestFit="1" customWidth="1"/>
    <col min="10769" max="11007" width="9.28515625" style="30"/>
    <col min="11008" max="11008" width="12.5703125" style="30" customWidth="1"/>
    <col min="11009" max="11009" width="10.28515625" style="30" customWidth="1"/>
    <col min="11010" max="11010" width="4.28515625" style="30" customWidth="1"/>
    <col min="11011" max="11011" width="36.42578125" style="30" customWidth="1"/>
    <col min="11012" max="11012" width="9.28515625" style="30" customWidth="1"/>
    <col min="11013" max="11013" width="7.7109375" style="30" bestFit="1" customWidth="1"/>
    <col min="11014" max="11021" width="9.28515625" style="30" customWidth="1"/>
    <col min="11022" max="11023" width="9.28515625" style="30"/>
    <col min="11024" max="11024" width="28.28515625" style="30" bestFit="1" customWidth="1"/>
    <col min="11025" max="11263" width="9.28515625" style="30"/>
    <col min="11264" max="11264" width="12.5703125" style="30" customWidth="1"/>
    <col min="11265" max="11265" width="10.28515625" style="30" customWidth="1"/>
    <col min="11266" max="11266" width="4.28515625" style="30" customWidth="1"/>
    <col min="11267" max="11267" width="36.42578125" style="30" customWidth="1"/>
    <col min="11268" max="11268" width="9.28515625" style="30" customWidth="1"/>
    <col min="11269" max="11269" width="7.7109375" style="30" bestFit="1" customWidth="1"/>
    <col min="11270" max="11277" width="9.28515625" style="30" customWidth="1"/>
    <col min="11278" max="11279" width="9.28515625" style="30"/>
    <col min="11280" max="11280" width="28.28515625" style="30" bestFit="1" customWidth="1"/>
    <col min="11281" max="11519" width="9.28515625" style="30"/>
    <col min="11520" max="11520" width="12.5703125" style="30" customWidth="1"/>
    <col min="11521" max="11521" width="10.28515625" style="30" customWidth="1"/>
    <col min="11522" max="11522" width="4.28515625" style="30" customWidth="1"/>
    <col min="11523" max="11523" width="36.42578125" style="30" customWidth="1"/>
    <col min="11524" max="11524" width="9.28515625" style="30" customWidth="1"/>
    <col min="11525" max="11525" width="7.7109375" style="30" bestFit="1" customWidth="1"/>
    <col min="11526" max="11533" width="9.28515625" style="30" customWidth="1"/>
    <col min="11534" max="11535" width="9.28515625" style="30"/>
    <col min="11536" max="11536" width="28.28515625" style="30" bestFit="1" customWidth="1"/>
    <col min="11537" max="11775" width="9.28515625" style="30"/>
    <col min="11776" max="11776" width="12.5703125" style="30" customWidth="1"/>
    <col min="11777" max="11777" width="10.28515625" style="30" customWidth="1"/>
    <col min="11778" max="11778" width="4.28515625" style="30" customWidth="1"/>
    <col min="11779" max="11779" width="36.42578125" style="30" customWidth="1"/>
    <col min="11780" max="11780" width="9.28515625" style="30" customWidth="1"/>
    <col min="11781" max="11781" width="7.7109375" style="30" bestFit="1" customWidth="1"/>
    <col min="11782" max="11789" width="9.28515625" style="30" customWidth="1"/>
    <col min="11790" max="11791" width="9.28515625" style="30"/>
    <col min="11792" max="11792" width="28.28515625" style="30" bestFit="1" customWidth="1"/>
    <col min="11793" max="12031" width="9.28515625" style="30"/>
    <col min="12032" max="12032" width="12.5703125" style="30" customWidth="1"/>
    <col min="12033" max="12033" width="10.28515625" style="30" customWidth="1"/>
    <col min="12034" max="12034" width="4.28515625" style="30" customWidth="1"/>
    <col min="12035" max="12035" width="36.42578125" style="30" customWidth="1"/>
    <col min="12036" max="12036" width="9.28515625" style="30" customWidth="1"/>
    <col min="12037" max="12037" width="7.7109375" style="30" bestFit="1" customWidth="1"/>
    <col min="12038" max="12045" width="9.28515625" style="30" customWidth="1"/>
    <col min="12046" max="12047" width="9.28515625" style="30"/>
    <col min="12048" max="12048" width="28.28515625" style="30" bestFit="1" customWidth="1"/>
    <col min="12049" max="12287" width="9.28515625" style="30"/>
    <col min="12288" max="12288" width="12.5703125" style="30" customWidth="1"/>
    <col min="12289" max="12289" width="10.28515625" style="30" customWidth="1"/>
    <col min="12290" max="12290" width="4.28515625" style="30" customWidth="1"/>
    <col min="12291" max="12291" width="36.42578125" style="30" customWidth="1"/>
    <col min="12292" max="12292" width="9.28515625" style="30" customWidth="1"/>
    <col min="12293" max="12293" width="7.7109375" style="30" bestFit="1" customWidth="1"/>
    <col min="12294" max="12301" width="9.28515625" style="30" customWidth="1"/>
    <col min="12302" max="12303" width="9.28515625" style="30"/>
    <col min="12304" max="12304" width="28.28515625" style="30" bestFit="1" customWidth="1"/>
    <col min="12305" max="12543" width="9.28515625" style="30"/>
    <col min="12544" max="12544" width="12.5703125" style="30" customWidth="1"/>
    <col min="12545" max="12545" width="10.28515625" style="30" customWidth="1"/>
    <col min="12546" max="12546" width="4.28515625" style="30" customWidth="1"/>
    <col min="12547" max="12547" width="36.42578125" style="30" customWidth="1"/>
    <col min="12548" max="12548" width="9.28515625" style="30" customWidth="1"/>
    <col min="12549" max="12549" width="7.7109375" style="30" bestFit="1" customWidth="1"/>
    <col min="12550" max="12557" width="9.28515625" style="30" customWidth="1"/>
    <col min="12558" max="12559" width="9.28515625" style="30"/>
    <col min="12560" max="12560" width="28.28515625" style="30" bestFit="1" customWidth="1"/>
    <col min="12561" max="12799" width="9.28515625" style="30"/>
    <col min="12800" max="12800" width="12.5703125" style="30" customWidth="1"/>
    <col min="12801" max="12801" width="10.28515625" style="30" customWidth="1"/>
    <col min="12802" max="12802" width="4.28515625" style="30" customWidth="1"/>
    <col min="12803" max="12803" width="36.42578125" style="30" customWidth="1"/>
    <col min="12804" max="12804" width="9.28515625" style="30" customWidth="1"/>
    <col min="12805" max="12805" width="7.7109375" style="30" bestFit="1" customWidth="1"/>
    <col min="12806" max="12813" width="9.28515625" style="30" customWidth="1"/>
    <col min="12814" max="12815" width="9.28515625" style="30"/>
    <col min="12816" max="12816" width="28.28515625" style="30" bestFit="1" customWidth="1"/>
    <col min="12817" max="13055" width="9.28515625" style="30"/>
    <col min="13056" max="13056" width="12.5703125" style="30" customWidth="1"/>
    <col min="13057" max="13057" width="10.28515625" style="30" customWidth="1"/>
    <col min="13058" max="13058" width="4.28515625" style="30" customWidth="1"/>
    <col min="13059" max="13059" width="36.42578125" style="30" customWidth="1"/>
    <col min="13060" max="13060" width="9.28515625" style="30" customWidth="1"/>
    <col min="13061" max="13061" width="7.7109375" style="30" bestFit="1" customWidth="1"/>
    <col min="13062" max="13069" width="9.28515625" style="30" customWidth="1"/>
    <col min="13070" max="13071" width="9.28515625" style="30"/>
    <col min="13072" max="13072" width="28.28515625" style="30" bestFit="1" customWidth="1"/>
    <col min="13073" max="13311" width="9.28515625" style="30"/>
    <col min="13312" max="13312" width="12.5703125" style="30" customWidth="1"/>
    <col min="13313" max="13313" width="10.28515625" style="30" customWidth="1"/>
    <col min="13314" max="13314" width="4.28515625" style="30" customWidth="1"/>
    <col min="13315" max="13315" width="36.42578125" style="30" customWidth="1"/>
    <col min="13316" max="13316" width="9.28515625" style="30" customWidth="1"/>
    <col min="13317" max="13317" width="7.7109375" style="30" bestFit="1" customWidth="1"/>
    <col min="13318" max="13325" width="9.28515625" style="30" customWidth="1"/>
    <col min="13326" max="13327" width="9.28515625" style="30"/>
    <col min="13328" max="13328" width="28.28515625" style="30" bestFit="1" customWidth="1"/>
    <col min="13329" max="13567" width="9.28515625" style="30"/>
    <col min="13568" max="13568" width="12.5703125" style="30" customWidth="1"/>
    <col min="13569" max="13569" width="10.28515625" style="30" customWidth="1"/>
    <col min="13570" max="13570" width="4.28515625" style="30" customWidth="1"/>
    <col min="13571" max="13571" width="36.42578125" style="30" customWidth="1"/>
    <col min="13572" max="13572" width="9.28515625" style="30" customWidth="1"/>
    <col min="13573" max="13573" width="7.7109375" style="30" bestFit="1" customWidth="1"/>
    <col min="13574" max="13581" width="9.28515625" style="30" customWidth="1"/>
    <col min="13582" max="13583" width="9.28515625" style="30"/>
    <col min="13584" max="13584" width="28.28515625" style="30" bestFit="1" customWidth="1"/>
    <col min="13585" max="13823" width="9.28515625" style="30"/>
    <col min="13824" max="13824" width="12.5703125" style="30" customWidth="1"/>
    <col min="13825" max="13825" width="10.28515625" style="30" customWidth="1"/>
    <col min="13826" max="13826" width="4.28515625" style="30" customWidth="1"/>
    <col min="13827" max="13827" width="36.42578125" style="30" customWidth="1"/>
    <col min="13828" max="13828" width="9.28515625" style="30" customWidth="1"/>
    <col min="13829" max="13829" width="7.7109375" style="30" bestFit="1" customWidth="1"/>
    <col min="13830" max="13837" width="9.28515625" style="30" customWidth="1"/>
    <col min="13838" max="13839" width="9.28515625" style="30"/>
    <col min="13840" max="13840" width="28.28515625" style="30" bestFit="1" customWidth="1"/>
    <col min="13841" max="14079" width="9.28515625" style="30"/>
    <col min="14080" max="14080" width="12.5703125" style="30" customWidth="1"/>
    <col min="14081" max="14081" width="10.28515625" style="30" customWidth="1"/>
    <col min="14082" max="14082" width="4.28515625" style="30" customWidth="1"/>
    <col min="14083" max="14083" width="36.42578125" style="30" customWidth="1"/>
    <col min="14084" max="14084" width="9.28515625" style="30" customWidth="1"/>
    <col min="14085" max="14085" width="7.7109375" style="30" bestFit="1" customWidth="1"/>
    <col min="14086" max="14093" width="9.28515625" style="30" customWidth="1"/>
    <col min="14094" max="14095" width="9.28515625" style="30"/>
    <col min="14096" max="14096" width="28.28515625" style="30" bestFit="1" customWidth="1"/>
    <col min="14097" max="14335" width="9.28515625" style="30"/>
    <col min="14336" max="14336" width="12.5703125" style="30" customWidth="1"/>
    <col min="14337" max="14337" width="10.28515625" style="30" customWidth="1"/>
    <col min="14338" max="14338" width="4.28515625" style="30" customWidth="1"/>
    <col min="14339" max="14339" width="36.42578125" style="30" customWidth="1"/>
    <col min="14340" max="14340" width="9.28515625" style="30" customWidth="1"/>
    <col min="14341" max="14341" width="7.7109375" style="30" bestFit="1" customWidth="1"/>
    <col min="14342" max="14349" width="9.28515625" style="30" customWidth="1"/>
    <col min="14350" max="14351" width="9.28515625" style="30"/>
    <col min="14352" max="14352" width="28.28515625" style="30" bestFit="1" customWidth="1"/>
    <col min="14353" max="14591" width="9.28515625" style="30"/>
    <col min="14592" max="14592" width="12.5703125" style="30" customWidth="1"/>
    <col min="14593" max="14593" width="10.28515625" style="30" customWidth="1"/>
    <col min="14594" max="14594" width="4.28515625" style="30" customWidth="1"/>
    <col min="14595" max="14595" width="36.42578125" style="30" customWidth="1"/>
    <col min="14596" max="14596" width="9.28515625" style="30" customWidth="1"/>
    <col min="14597" max="14597" width="7.7109375" style="30" bestFit="1" customWidth="1"/>
    <col min="14598" max="14605" width="9.28515625" style="30" customWidth="1"/>
    <col min="14606" max="14607" width="9.28515625" style="30"/>
    <col min="14608" max="14608" width="28.28515625" style="30" bestFit="1" customWidth="1"/>
    <col min="14609" max="14847" width="9.28515625" style="30"/>
    <col min="14848" max="14848" width="12.5703125" style="30" customWidth="1"/>
    <col min="14849" max="14849" width="10.28515625" style="30" customWidth="1"/>
    <col min="14850" max="14850" width="4.28515625" style="30" customWidth="1"/>
    <col min="14851" max="14851" width="36.42578125" style="30" customWidth="1"/>
    <col min="14852" max="14852" width="9.28515625" style="30" customWidth="1"/>
    <col min="14853" max="14853" width="7.7109375" style="30" bestFit="1" customWidth="1"/>
    <col min="14854" max="14861" width="9.28515625" style="30" customWidth="1"/>
    <col min="14862" max="14863" width="9.28515625" style="30"/>
    <col min="14864" max="14864" width="28.28515625" style="30" bestFit="1" customWidth="1"/>
    <col min="14865" max="15103" width="9.28515625" style="30"/>
    <col min="15104" max="15104" width="12.5703125" style="30" customWidth="1"/>
    <col min="15105" max="15105" width="10.28515625" style="30" customWidth="1"/>
    <col min="15106" max="15106" width="4.28515625" style="30" customWidth="1"/>
    <col min="15107" max="15107" width="36.42578125" style="30" customWidth="1"/>
    <col min="15108" max="15108" width="9.28515625" style="30" customWidth="1"/>
    <col min="15109" max="15109" width="7.7109375" style="30" bestFit="1" customWidth="1"/>
    <col min="15110" max="15117" width="9.28515625" style="30" customWidth="1"/>
    <col min="15118" max="15119" width="9.28515625" style="30"/>
    <col min="15120" max="15120" width="28.28515625" style="30" bestFit="1" customWidth="1"/>
    <col min="15121" max="15359" width="9.28515625" style="30"/>
    <col min="15360" max="15360" width="12.5703125" style="30" customWidth="1"/>
    <col min="15361" max="15361" width="10.28515625" style="30" customWidth="1"/>
    <col min="15362" max="15362" width="4.28515625" style="30" customWidth="1"/>
    <col min="15363" max="15363" width="36.42578125" style="30" customWidth="1"/>
    <col min="15364" max="15364" width="9.28515625" style="30" customWidth="1"/>
    <col min="15365" max="15365" width="7.7109375" style="30" bestFit="1" customWidth="1"/>
    <col min="15366" max="15373" width="9.28515625" style="30" customWidth="1"/>
    <col min="15374" max="15375" width="9.28515625" style="30"/>
    <col min="15376" max="15376" width="28.28515625" style="30" bestFit="1" customWidth="1"/>
    <col min="15377" max="15615" width="9.28515625" style="30"/>
    <col min="15616" max="15616" width="12.5703125" style="30" customWidth="1"/>
    <col min="15617" max="15617" width="10.28515625" style="30" customWidth="1"/>
    <col min="15618" max="15618" width="4.28515625" style="30" customWidth="1"/>
    <col min="15619" max="15619" width="36.42578125" style="30" customWidth="1"/>
    <col min="15620" max="15620" width="9.28515625" style="30" customWidth="1"/>
    <col min="15621" max="15621" width="7.7109375" style="30" bestFit="1" customWidth="1"/>
    <col min="15622" max="15629" width="9.28515625" style="30" customWidth="1"/>
    <col min="15630" max="15631" width="9.28515625" style="30"/>
    <col min="15632" max="15632" width="28.28515625" style="30" bestFit="1" customWidth="1"/>
    <col min="15633" max="15871" width="9.28515625" style="30"/>
    <col min="15872" max="15872" width="12.5703125" style="30" customWidth="1"/>
    <col min="15873" max="15873" width="10.28515625" style="30" customWidth="1"/>
    <col min="15874" max="15874" width="4.28515625" style="30" customWidth="1"/>
    <col min="15875" max="15875" width="36.42578125" style="30" customWidth="1"/>
    <col min="15876" max="15876" width="9.28515625" style="30" customWidth="1"/>
    <col min="15877" max="15877" width="7.7109375" style="30" bestFit="1" customWidth="1"/>
    <col min="15878" max="15885" width="9.28515625" style="30" customWidth="1"/>
    <col min="15886" max="15887" width="9.28515625" style="30"/>
    <col min="15888" max="15888" width="28.28515625" style="30" bestFit="1" customWidth="1"/>
    <col min="15889" max="16127" width="9.28515625" style="30"/>
    <col min="16128" max="16128" width="12.5703125" style="30" customWidth="1"/>
    <col min="16129" max="16129" width="10.28515625" style="30" customWidth="1"/>
    <col min="16130" max="16130" width="4.28515625" style="30" customWidth="1"/>
    <col min="16131" max="16131" width="36.42578125" style="30" customWidth="1"/>
    <col min="16132" max="16132" width="9.28515625" style="30" customWidth="1"/>
    <col min="16133" max="16133" width="7.7109375" style="30" bestFit="1" customWidth="1"/>
    <col min="16134" max="16141" width="9.28515625" style="30" customWidth="1"/>
    <col min="16142" max="16143" width="9.28515625" style="30"/>
    <col min="16144" max="16144" width="28.28515625" style="30" bestFit="1" customWidth="1"/>
    <col min="16145" max="16384" width="9.28515625" style="30"/>
  </cols>
  <sheetData>
    <row r="1" spans="1:19" ht="37.5" customHeight="1">
      <c r="A1" s="465" t="s">
        <v>379</v>
      </c>
      <c r="B1" s="466"/>
      <c r="C1" s="466"/>
      <c r="D1" s="466"/>
      <c r="E1" s="466"/>
      <c r="F1" s="466"/>
      <c r="G1" s="466"/>
      <c r="H1" s="466"/>
      <c r="I1" s="466"/>
      <c r="J1" s="466"/>
      <c r="K1" s="466"/>
    </row>
    <row r="2" spans="1:19" s="87" customFormat="1" ht="20.25" customHeight="1" thickBot="1">
      <c r="A2" s="86"/>
      <c r="B2" s="467" t="s">
        <v>377</v>
      </c>
      <c r="C2" s="468"/>
      <c r="D2" s="468"/>
      <c r="E2" s="468"/>
      <c r="F2" s="468"/>
      <c r="G2" s="468"/>
      <c r="H2" s="468"/>
      <c r="I2" s="468"/>
      <c r="J2" s="468"/>
      <c r="K2" s="468"/>
      <c r="L2" s="468"/>
      <c r="M2" s="468"/>
    </row>
    <row r="3" spans="1:19" ht="30.75" customHeight="1" thickBot="1">
      <c r="A3" s="469" t="s">
        <v>362</v>
      </c>
      <c r="B3" s="463"/>
      <c r="C3" s="463"/>
      <c r="D3" s="463"/>
      <c r="E3" s="463"/>
      <c r="F3" s="463"/>
      <c r="G3" s="463"/>
      <c r="H3" s="463"/>
      <c r="I3" s="463"/>
      <c r="J3" s="463"/>
      <c r="K3" s="463"/>
      <c r="L3" s="464"/>
    </row>
    <row r="4" spans="1:19" ht="68.25" customHeight="1">
      <c r="A4" s="185"/>
      <c r="B4" s="470" t="s">
        <v>376</v>
      </c>
      <c r="C4" s="460"/>
      <c r="D4" s="460"/>
      <c r="E4" s="460"/>
      <c r="F4" s="460"/>
      <c r="G4" s="186" t="s">
        <v>369</v>
      </c>
      <c r="H4" s="186" t="s">
        <v>370</v>
      </c>
      <c r="I4" s="186" t="s">
        <v>371</v>
      </c>
      <c r="J4" s="186" t="s">
        <v>372</v>
      </c>
      <c r="K4" s="186" t="s">
        <v>373</v>
      </c>
      <c r="L4" s="186" t="s">
        <v>375</v>
      </c>
      <c r="M4" s="1"/>
    </row>
    <row r="5" spans="1:19" s="33" customFormat="1" ht="38.25">
      <c r="A5" s="69" t="s">
        <v>8</v>
      </c>
      <c r="B5" s="69" t="s">
        <v>9</v>
      </c>
      <c r="C5" s="69" t="s">
        <v>360</v>
      </c>
      <c r="D5" s="70" t="s">
        <v>10</v>
      </c>
      <c r="E5" s="71" t="s">
        <v>11</v>
      </c>
      <c r="F5" s="69" t="s">
        <v>12</v>
      </c>
      <c r="G5" s="72" t="s">
        <v>13</v>
      </c>
      <c r="H5" s="73" t="s">
        <v>14</v>
      </c>
      <c r="I5" s="73" t="s">
        <v>15</v>
      </c>
      <c r="J5" s="73" t="s">
        <v>16</v>
      </c>
      <c r="K5" s="73" t="s">
        <v>17</v>
      </c>
      <c r="L5" s="73" t="s">
        <v>18</v>
      </c>
    </row>
    <row r="6" spans="1:19" s="33" customFormat="1" hidden="1">
      <c r="A6" s="17" t="s">
        <v>19</v>
      </c>
      <c r="B6" s="17" t="s">
        <v>20</v>
      </c>
      <c r="C6" s="17" t="s">
        <v>21</v>
      </c>
      <c r="D6" s="18" t="s">
        <v>22</v>
      </c>
      <c r="E6" s="19">
        <v>413</v>
      </c>
      <c r="F6" s="17">
        <v>9</v>
      </c>
      <c r="G6" s="61">
        <f>G14/2080</f>
        <v>29.114976893954463</v>
      </c>
      <c r="H6" s="61">
        <f t="shared" ref="H6:L6" si="0">H14/2080</f>
        <v>30.86187550759173</v>
      </c>
      <c r="I6" s="61">
        <f t="shared" si="0"/>
        <v>32.713588038047234</v>
      </c>
      <c r="J6" s="61">
        <f t="shared" si="0"/>
        <v>34.676403320330074</v>
      </c>
      <c r="K6" s="61">
        <f t="shared" si="0"/>
        <v>36.756987519549874</v>
      </c>
      <c r="L6" s="61">
        <f t="shared" si="0"/>
        <v>38.962406770722872</v>
      </c>
      <c r="N6" s="190"/>
      <c r="O6" s="190"/>
      <c r="P6" s="190"/>
      <c r="Q6" s="190"/>
      <c r="R6" s="190"/>
      <c r="S6" s="190"/>
    </row>
    <row r="7" spans="1:19" s="33" customFormat="1" hidden="1">
      <c r="A7" s="17" t="s">
        <v>23</v>
      </c>
      <c r="B7" s="17" t="s">
        <v>24</v>
      </c>
      <c r="C7" s="17" t="s">
        <v>21</v>
      </c>
      <c r="D7" s="18" t="s">
        <v>25</v>
      </c>
      <c r="E7" s="19">
        <v>383</v>
      </c>
      <c r="F7" s="17">
        <v>8</v>
      </c>
      <c r="G7" s="61">
        <f t="shared" ref="G7:L7" si="1">G15/2080</f>
        <v>26.641050047477048</v>
      </c>
      <c r="H7" s="61">
        <f t="shared" si="1"/>
        <v>28.239513050325669</v>
      </c>
      <c r="I7" s="61">
        <f t="shared" si="1"/>
        <v>29.933883833345213</v>
      </c>
      <c r="J7" s="61">
        <f t="shared" si="1"/>
        <v>31.729916863345924</v>
      </c>
      <c r="K7" s="61">
        <f t="shared" si="1"/>
        <v>33.63371187514668</v>
      </c>
      <c r="L7" s="61">
        <f t="shared" si="1"/>
        <v>35.651734587655483</v>
      </c>
      <c r="N7" s="190"/>
      <c r="O7" s="190"/>
      <c r="P7" s="190"/>
      <c r="Q7" s="190"/>
      <c r="R7" s="190"/>
      <c r="S7" s="190"/>
    </row>
    <row r="8" spans="1:19" s="33" customFormat="1" hidden="1">
      <c r="A8" s="17" t="s">
        <v>26</v>
      </c>
      <c r="B8" s="17" t="s">
        <v>27</v>
      </c>
      <c r="C8" s="17" t="s">
        <v>21</v>
      </c>
      <c r="D8" s="18" t="s">
        <v>28</v>
      </c>
      <c r="E8" s="19">
        <v>420</v>
      </c>
      <c r="F8" s="17">
        <v>9</v>
      </c>
      <c r="G8" s="61">
        <f t="shared" ref="G8:L8" si="2">G16/2080</f>
        <v>29.584550070512307</v>
      </c>
      <c r="H8" s="61">
        <f t="shared" si="2"/>
        <v>31.359623074743048</v>
      </c>
      <c r="I8" s="61">
        <f t="shared" si="2"/>
        <v>33.241200459227635</v>
      </c>
      <c r="J8" s="61">
        <f t="shared" si="2"/>
        <v>35.23567248678129</v>
      </c>
      <c r="K8" s="61">
        <f t="shared" si="2"/>
        <v>37.349812835988168</v>
      </c>
      <c r="L8" s="61">
        <f t="shared" si="2"/>
        <v>39.590801606147458</v>
      </c>
      <c r="N8" s="190"/>
      <c r="O8" s="190"/>
      <c r="P8" s="190"/>
      <c r="Q8" s="190"/>
      <c r="R8" s="190"/>
      <c r="S8" s="190"/>
    </row>
    <row r="9" spans="1:19" s="33" customFormat="1" hidden="1">
      <c r="A9" s="17" t="s">
        <v>29</v>
      </c>
      <c r="B9" s="17" t="s">
        <v>20</v>
      </c>
      <c r="C9" s="17" t="s">
        <v>21</v>
      </c>
      <c r="D9" s="18" t="s">
        <v>30</v>
      </c>
      <c r="E9" s="19">
        <v>413</v>
      </c>
      <c r="F9" s="17">
        <v>9</v>
      </c>
      <c r="G9" s="61">
        <f t="shared" ref="G9:L9" si="3">G17/2080</f>
        <v>29.114976893954463</v>
      </c>
      <c r="H9" s="61">
        <f t="shared" si="3"/>
        <v>30.86187550759173</v>
      </c>
      <c r="I9" s="61">
        <f t="shared" si="3"/>
        <v>32.713588038047234</v>
      </c>
      <c r="J9" s="61">
        <f t="shared" si="3"/>
        <v>34.676403320330074</v>
      </c>
      <c r="K9" s="61">
        <f t="shared" si="3"/>
        <v>36.756987519549874</v>
      </c>
      <c r="L9" s="61">
        <f t="shared" si="3"/>
        <v>38.962406770722872</v>
      </c>
      <c r="N9" s="190"/>
      <c r="O9" s="190"/>
      <c r="P9" s="190"/>
      <c r="Q9" s="190"/>
      <c r="R9" s="190"/>
      <c r="S9" s="190"/>
    </row>
    <row r="10" spans="1:19" s="33" customFormat="1" hidden="1">
      <c r="A10" s="17" t="s">
        <v>31</v>
      </c>
      <c r="B10" s="17" t="s">
        <v>24</v>
      </c>
      <c r="C10" s="17" t="s">
        <v>21</v>
      </c>
      <c r="D10" s="18" t="s">
        <v>32</v>
      </c>
      <c r="E10" s="19">
        <v>383</v>
      </c>
      <c r="F10" s="17">
        <v>8</v>
      </c>
      <c r="G10" s="61">
        <f t="shared" ref="G10:L10" si="4">G18/2080</f>
        <v>26.641050047477048</v>
      </c>
      <c r="H10" s="61">
        <f t="shared" si="4"/>
        <v>28.239513050325669</v>
      </c>
      <c r="I10" s="61">
        <f t="shared" si="4"/>
        <v>29.933883833345213</v>
      </c>
      <c r="J10" s="61">
        <f t="shared" si="4"/>
        <v>31.729916863345924</v>
      </c>
      <c r="K10" s="61">
        <f t="shared" si="4"/>
        <v>33.63371187514668</v>
      </c>
      <c r="L10" s="61">
        <f t="shared" si="4"/>
        <v>35.651734587655483</v>
      </c>
      <c r="N10" s="190"/>
      <c r="O10" s="190"/>
      <c r="P10" s="190"/>
      <c r="Q10" s="190"/>
      <c r="R10" s="190"/>
      <c r="S10" s="190"/>
    </row>
    <row r="11" spans="1:19" s="33" customFormat="1" hidden="1">
      <c r="A11" s="17" t="s">
        <v>33</v>
      </c>
      <c r="B11" s="17">
        <v>118</v>
      </c>
      <c r="C11" s="17" t="s">
        <v>21</v>
      </c>
      <c r="D11" s="18" t="s">
        <v>34</v>
      </c>
      <c r="E11" s="19">
        <v>458</v>
      </c>
      <c r="F11" s="17">
        <v>10</v>
      </c>
      <c r="G11" s="61">
        <f t="shared" ref="G11:L11" si="5">G19/2080</f>
        <v>32.452974245784901</v>
      </c>
      <c r="H11" s="61">
        <f t="shared" si="5"/>
        <v>34.400152700531997</v>
      </c>
      <c r="I11" s="61">
        <f t="shared" si="5"/>
        <v>36.46416186256392</v>
      </c>
      <c r="J11" s="61">
        <f t="shared" si="5"/>
        <v>38.652011574317754</v>
      </c>
      <c r="K11" s="61">
        <f t="shared" si="5"/>
        <v>40.971132268776827</v>
      </c>
      <c r="L11" s="61">
        <f t="shared" si="5"/>
        <v>43.429400204903438</v>
      </c>
    </row>
    <row r="12" spans="1:19" s="33" customFormat="1" hidden="1">
      <c r="A12" s="17" t="s">
        <v>35</v>
      </c>
      <c r="B12" s="17" t="s">
        <v>36</v>
      </c>
      <c r="C12" s="17" t="s">
        <v>21</v>
      </c>
      <c r="D12" s="18" t="s">
        <v>37</v>
      </c>
      <c r="E12" s="19">
        <v>523</v>
      </c>
      <c r="F12" s="17">
        <v>11</v>
      </c>
      <c r="G12" s="61">
        <f t="shared" ref="G12:L12" si="6">G20/2080</f>
        <v>36.118630294589188</v>
      </c>
      <c r="H12" s="61">
        <f t="shared" si="6"/>
        <v>38.285748112264542</v>
      </c>
      <c r="I12" s="61">
        <f t="shared" si="6"/>
        <v>40.582892999000421</v>
      </c>
      <c r="J12" s="61">
        <f t="shared" si="6"/>
        <v>43.017866578940449</v>
      </c>
      <c r="K12" s="61">
        <f t="shared" si="6"/>
        <v>45.598938573676875</v>
      </c>
      <c r="L12" s="61">
        <f t="shared" si="6"/>
        <v>48.334874888097488</v>
      </c>
    </row>
    <row r="13" spans="1:19" s="33" customFormat="1" hidden="1">
      <c r="A13" s="17" t="s">
        <v>38</v>
      </c>
      <c r="B13" s="17" t="s">
        <v>39</v>
      </c>
      <c r="C13" s="17" t="s">
        <v>21</v>
      </c>
      <c r="D13" s="18" t="s">
        <v>40</v>
      </c>
      <c r="E13" s="19">
        <v>455</v>
      </c>
      <c r="F13" s="17">
        <v>10</v>
      </c>
      <c r="G13" s="61">
        <f t="shared" ref="G13:L13" si="7">G21/2080</f>
        <v>32.452974245784901</v>
      </c>
      <c r="H13" s="61">
        <f t="shared" si="7"/>
        <v>34.400152700531997</v>
      </c>
      <c r="I13" s="61">
        <f t="shared" si="7"/>
        <v>36.46416186256392</v>
      </c>
      <c r="J13" s="61">
        <f t="shared" si="7"/>
        <v>38.652011574317754</v>
      </c>
      <c r="K13" s="61">
        <f t="shared" si="7"/>
        <v>40.971132268776827</v>
      </c>
      <c r="L13" s="61">
        <f t="shared" si="7"/>
        <v>43.429400204903438</v>
      </c>
    </row>
    <row r="14" spans="1:19" s="33" customFormat="1">
      <c r="A14" s="17" t="s">
        <v>19</v>
      </c>
      <c r="B14" s="17" t="s">
        <v>20</v>
      </c>
      <c r="C14" s="17" t="s">
        <v>21</v>
      </c>
      <c r="D14" s="18" t="s">
        <v>22</v>
      </c>
      <c r="E14" s="19">
        <v>413</v>
      </c>
      <c r="F14" s="17">
        <v>9</v>
      </c>
      <c r="G14" s="209">
        <f t="shared" ref="G14:J14" si="8">H14/1.06</f>
        <v>60559.151939425283</v>
      </c>
      <c r="H14" s="209">
        <f t="shared" si="8"/>
        <v>64192.7010557908</v>
      </c>
      <c r="I14" s="209">
        <f t="shared" si="8"/>
        <v>68044.263119138253</v>
      </c>
      <c r="J14" s="209">
        <f t="shared" si="8"/>
        <v>72126.918906286548</v>
      </c>
      <c r="K14" s="209">
        <f>L14/1.06</f>
        <v>76454.534040663741</v>
      </c>
      <c r="L14" s="209">
        <v>81041.806083103569</v>
      </c>
    </row>
    <row r="15" spans="1:19" s="33" customFormat="1">
      <c r="A15" s="17" t="s">
        <v>23</v>
      </c>
      <c r="B15" s="17" t="s">
        <v>24</v>
      </c>
      <c r="C15" s="17" t="s">
        <v>21</v>
      </c>
      <c r="D15" s="18" t="s">
        <v>25</v>
      </c>
      <c r="E15" s="19">
        <v>383</v>
      </c>
      <c r="F15" s="17">
        <v>8</v>
      </c>
      <c r="G15" s="209">
        <f t="shared" ref="G15:K15" si="9">H15/1.06</f>
        <v>55413.384098752256</v>
      </c>
      <c r="H15" s="209">
        <f t="shared" si="9"/>
        <v>58738.187144677395</v>
      </c>
      <c r="I15" s="209">
        <f t="shared" si="9"/>
        <v>62262.478373358041</v>
      </c>
      <c r="J15" s="209">
        <f t="shared" si="9"/>
        <v>65998.227075759525</v>
      </c>
      <c r="K15" s="209">
        <f t="shared" si="9"/>
        <v>69958.120700305095</v>
      </c>
      <c r="L15" s="209">
        <v>74155.607942323404</v>
      </c>
    </row>
    <row r="16" spans="1:19" s="33" customFormat="1">
      <c r="A16" s="17" t="s">
        <v>26</v>
      </c>
      <c r="B16" s="17" t="s">
        <v>27</v>
      </c>
      <c r="C16" s="17" t="s">
        <v>21</v>
      </c>
      <c r="D16" s="18" t="s">
        <v>28</v>
      </c>
      <c r="E16" s="19">
        <v>420</v>
      </c>
      <c r="F16" s="17">
        <v>9</v>
      </c>
      <c r="G16" s="209">
        <f t="shared" ref="G16:K16" si="10">H16/1.06</f>
        <v>61535.864146665597</v>
      </c>
      <c r="H16" s="209">
        <f t="shared" si="10"/>
        <v>65228.015995465539</v>
      </c>
      <c r="I16" s="209">
        <f t="shared" si="10"/>
        <v>69141.696955193474</v>
      </c>
      <c r="J16" s="209">
        <f t="shared" si="10"/>
        <v>73290.198772505086</v>
      </c>
      <c r="K16" s="209">
        <f t="shared" si="10"/>
        <v>77687.610698855395</v>
      </c>
      <c r="L16" s="209">
        <v>82348.867340786717</v>
      </c>
    </row>
    <row r="17" spans="1:28" s="33" customFormat="1">
      <c r="A17" s="17" t="s">
        <v>29</v>
      </c>
      <c r="B17" s="17" t="s">
        <v>20</v>
      </c>
      <c r="C17" s="17" t="s">
        <v>21</v>
      </c>
      <c r="D17" s="18" t="s">
        <v>30</v>
      </c>
      <c r="E17" s="19">
        <v>413</v>
      </c>
      <c r="F17" s="17">
        <v>9</v>
      </c>
      <c r="G17" s="209">
        <f t="shared" ref="G17:K17" si="11">H17/1.06</f>
        <v>60559.151939425283</v>
      </c>
      <c r="H17" s="209">
        <f t="shared" si="11"/>
        <v>64192.7010557908</v>
      </c>
      <c r="I17" s="209">
        <f t="shared" si="11"/>
        <v>68044.263119138253</v>
      </c>
      <c r="J17" s="209">
        <f t="shared" si="11"/>
        <v>72126.918906286548</v>
      </c>
      <c r="K17" s="209">
        <f t="shared" si="11"/>
        <v>76454.534040663741</v>
      </c>
      <c r="L17" s="209">
        <v>81041.806083103569</v>
      </c>
    </row>
    <row r="18" spans="1:28" s="33" customFormat="1">
      <c r="A18" s="17" t="s">
        <v>31</v>
      </c>
      <c r="B18" s="17" t="s">
        <v>24</v>
      </c>
      <c r="C18" s="17" t="s">
        <v>21</v>
      </c>
      <c r="D18" s="18" t="s">
        <v>32</v>
      </c>
      <c r="E18" s="19">
        <v>383</v>
      </c>
      <c r="F18" s="17">
        <v>8</v>
      </c>
      <c r="G18" s="209">
        <f t="shared" ref="G18:K18" si="12">H18/1.06</f>
        <v>55413.384098752256</v>
      </c>
      <c r="H18" s="209">
        <f t="shared" si="12"/>
        <v>58738.187144677395</v>
      </c>
      <c r="I18" s="209">
        <f t="shared" si="12"/>
        <v>62262.478373358041</v>
      </c>
      <c r="J18" s="209">
        <f t="shared" si="12"/>
        <v>65998.227075759525</v>
      </c>
      <c r="K18" s="209">
        <f t="shared" si="12"/>
        <v>69958.120700305095</v>
      </c>
      <c r="L18" s="209">
        <v>74155.607942323404</v>
      </c>
    </row>
    <row r="19" spans="1:28" s="33" customFormat="1" ht="15.75">
      <c r="A19" s="17" t="s">
        <v>33</v>
      </c>
      <c r="B19" s="17">
        <v>118</v>
      </c>
      <c r="C19" s="17" t="s">
        <v>21</v>
      </c>
      <c r="D19" s="18" t="s">
        <v>34</v>
      </c>
      <c r="E19" s="19">
        <v>458</v>
      </c>
      <c r="F19" s="17">
        <v>10</v>
      </c>
      <c r="G19" s="209">
        <f t="shared" ref="G19:K19" si="13">H19/1.06</f>
        <v>67502.186431232592</v>
      </c>
      <c r="H19" s="209">
        <f t="shared" si="13"/>
        <v>71552.317617106557</v>
      </c>
      <c r="I19" s="209">
        <f t="shared" si="13"/>
        <v>75845.456674132947</v>
      </c>
      <c r="J19" s="209">
        <f t="shared" si="13"/>
        <v>80396.184074580931</v>
      </c>
      <c r="K19" s="209">
        <f t="shared" si="13"/>
        <v>85219.955119055798</v>
      </c>
      <c r="L19" s="209">
        <v>90333.152426199144</v>
      </c>
      <c r="N19" s="30"/>
      <c r="O19" s="30"/>
      <c r="P19" s="30"/>
      <c r="Q19" s="30"/>
      <c r="R19" s="187"/>
      <c r="S19" s="188"/>
    </row>
    <row r="20" spans="1:28" s="33" customFormat="1" ht="15.75">
      <c r="A20" s="17" t="s">
        <v>35</v>
      </c>
      <c r="B20" s="17" t="s">
        <v>36</v>
      </c>
      <c r="C20" s="17" t="s">
        <v>21</v>
      </c>
      <c r="D20" s="18" t="s">
        <v>37</v>
      </c>
      <c r="E20" s="19">
        <v>523</v>
      </c>
      <c r="F20" s="17">
        <v>11</v>
      </c>
      <c r="G20" s="209">
        <f t="shared" ref="G20:K20" si="14">H20/1.06</f>
        <v>75126.751012745517</v>
      </c>
      <c r="H20" s="209">
        <f t="shared" si="14"/>
        <v>79634.356073510251</v>
      </c>
      <c r="I20" s="209">
        <f t="shared" si="14"/>
        <v>84412.417437920871</v>
      </c>
      <c r="J20" s="209">
        <f t="shared" si="14"/>
        <v>89477.162484196131</v>
      </c>
      <c r="K20" s="209">
        <f t="shared" si="14"/>
        <v>94845.792233247907</v>
      </c>
      <c r="L20" s="209">
        <v>100536.53976724278</v>
      </c>
      <c r="N20" s="30"/>
      <c r="O20" s="30"/>
      <c r="P20" s="30"/>
      <c r="Q20" s="30"/>
      <c r="R20" s="189"/>
      <c r="S20" s="188"/>
    </row>
    <row r="21" spans="1:28" s="33" customFormat="1">
      <c r="A21" s="17" t="s">
        <v>38</v>
      </c>
      <c r="B21" s="17" t="s">
        <v>39</v>
      </c>
      <c r="C21" s="17" t="s">
        <v>21</v>
      </c>
      <c r="D21" s="18" t="s">
        <v>40</v>
      </c>
      <c r="E21" s="19">
        <v>455</v>
      </c>
      <c r="F21" s="17">
        <v>10</v>
      </c>
      <c r="G21" s="209">
        <f t="shared" ref="G21:K21" si="15">H21/1.06</f>
        <v>67502.186431232592</v>
      </c>
      <c r="H21" s="209">
        <f t="shared" si="15"/>
        <v>71552.317617106557</v>
      </c>
      <c r="I21" s="209">
        <f t="shared" si="15"/>
        <v>75845.456674132947</v>
      </c>
      <c r="J21" s="209">
        <f t="shared" si="15"/>
        <v>80396.184074580931</v>
      </c>
      <c r="K21" s="209">
        <f t="shared" si="15"/>
        <v>85219.955119055798</v>
      </c>
      <c r="L21" s="209">
        <v>90333.152426199144</v>
      </c>
      <c r="N21" s="30"/>
      <c r="O21" s="30"/>
      <c r="P21" s="30"/>
      <c r="Q21" s="30"/>
      <c r="R21" s="30"/>
      <c r="S21" s="30"/>
    </row>
    <row r="22" spans="1:28" ht="15">
      <c r="A22" s="77" t="s">
        <v>459</v>
      </c>
      <c r="B22" s="62" t="s">
        <v>386</v>
      </c>
      <c r="C22" s="14" t="s">
        <v>43</v>
      </c>
      <c r="D22" s="89" t="s">
        <v>460</v>
      </c>
      <c r="E22" s="16">
        <v>230</v>
      </c>
      <c r="F22" s="14">
        <v>5</v>
      </c>
      <c r="G22" s="210">
        <v>18.66</v>
      </c>
      <c r="H22" s="210">
        <f t="shared" ref="H22:J22" si="16">I22/1.06</f>
        <v>19.778911450391931</v>
      </c>
      <c r="I22" s="210">
        <f t="shared" si="16"/>
        <v>20.965646137415447</v>
      </c>
      <c r="J22" s="210">
        <f t="shared" si="16"/>
        <v>22.223584905660374</v>
      </c>
      <c r="K22" s="210">
        <v>23.556999999999999</v>
      </c>
      <c r="L22" s="210">
        <v>24.971</v>
      </c>
      <c r="M22" s="184" t="s">
        <v>462</v>
      </c>
      <c r="T22" s="188"/>
      <c r="U22" s="188"/>
      <c r="V22" s="188"/>
      <c r="W22" s="188"/>
      <c r="X22" s="188"/>
      <c r="Y22" s="188"/>
      <c r="Z22" s="188"/>
      <c r="AA22" s="188"/>
      <c r="AB22" s="188"/>
    </row>
    <row r="23" spans="1:28" ht="15">
      <c r="A23" s="7" t="s">
        <v>41</v>
      </c>
      <c r="B23" s="14" t="s">
        <v>42</v>
      </c>
      <c r="C23" s="14" t="s">
        <v>43</v>
      </c>
      <c r="D23" s="15" t="s">
        <v>44</v>
      </c>
      <c r="E23" s="16">
        <v>188</v>
      </c>
      <c r="F23" s="14">
        <v>4</v>
      </c>
      <c r="G23" s="210">
        <f t="shared" ref="G23" si="17">H23/1.06</f>
        <v>15.577303242220959</v>
      </c>
      <c r="H23" s="210">
        <f t="shared" ref="H23" si="18">I23/1.06</f>
        <v>16.511941436754217</v>
      </c>
      <c r="I23" s="210">
        <f t="shared" ref="I23" si="19">J23/1.06</f>
        <v>17.502657922959472</v>
      </c>
      <c r="J23" s="210">
        <f t="shared" ref="J23" si="20">K23/1.06</f>
        <v>18.552817398337041</v>
      </c>
      <c r="K23" s="210">
        <f t="shared" ref="K23" si="21">L23/1.06</f>
        <v>19.665986442237266</v>
      </c>
      <c r="L23" s="210">
        <v>20.845945628771503</v>
      </c>
      <c r="T23" s="188"/>
      <c r="U23" s="188"/>
      <c r="V23" s="188"/>
      <c r="W23" s="188"/>
      <c r="X23" s="188"/>
      <c r="Y23" s="188"/>
      <c r="Z23" s="188"/>
      <c r="AA23" s="188"/>
      <c r="AB23" s="188"/>
    </row>
    <row r="24" spans="1:28">
      <c r="A24" s="14" t="s">
        <v>45</v>
      </c>
      <c r="B24" s="14" t="s">
        <v>46</v>
      </c>
      <c r="C24" s="14" t="s">
        <v>43</v>
      </c>
      <c r="D24" s="15" t="s">
        <v>47</v>
      </c>
      <c r="E24" s="16">
        <v>260</v>
      </c>
      <c r="F24" s="14">
        <v>5</v>
      </c>
      <c r="G24" s="211">
        <f t="shared" ref="G24:K24" si="22">H24/1.06</f>
        <v>19.944721057865642</v>
      </c>
      <c r="H24" s="211">
        <f t="shared" si="22"/>
        <v>21.141404321337582</v>
      </c>
      <c r="I24" s="211">
        <f t="shared" si="22"/>
        <v>22.409888580617839</v>
      </c>
      <c r="J24" s="211">
        <f t="shared" si="22"/>
        <v>23.754481895454909</v>
      </c>
      <c r="K24" s="211">
        <f t="shared" si="22"/>
        <v>25.179750809182206</v>
      </c>
      <c r="L24" s="211">
        <v>26.690535857733138</v>
      </c>
    </row>
    <row r="25" spans="1:28">
      <c r="A25" s="14" t="s">
        <v>48</v>
      </c>
      <c r="B25" s="14" t="s">
        <v>49</v>
      </c>
      <c r="C25" s="14" t="s">
        <v>43</v>
      </c>
      <c r="D25" s="15" t="s">
        <v>50</v>
      </c>
      <c r="E25" s="16">
        <v>230</v>
      </c>
      <c r="F25" s="14">
        <v>5</v>
      </c>
      <c r="G25" s="211">
        <f t="shared" ref="G25:K25" si="23">H25/1.06</f>
        <v>18.027692463063019</v>
      </c>
      <c r="H25" s="211">
        <f t="shared" si="23"/>
        <v>19.109354010846801</v>
      </c>
      <c r="I25" s="211">
        <f t="shared" si="23"/>
        <v>20.255915251497608</v>
      </c>
      <c r="J25" s="211">
        <f t="shared" si="23"/>
        <v>21.471270166587466</v>
      </c>
      <c r="K25" s="211">
        <f t="shared" si="23"/>
        <v>22.759546376582716</v>
      </c>
      <c r="L25" s="211">
        <v>24.125119159177679</v>
      </c>
    </row>
    <row r="26" spans="1:28">
      <c r="A26" s="14" t="s">
        <v>51</v>
      </c>
      <c r="B26" s="14">
        <v>161</v>
      </c>
      <c r="C26" s="14" t="s">
        <v>43</v>
      </c>
      <c r="D26" s="15" t="s">
        <v>52</v>
      </c>
      <c r="E26" s="16">
        <v>287</v>
      </c>
      <c r="F26" s="14">
        <v>6</v>
      </c>
      <c r="G26" s="211">
        <f t="shared" ref="G26:K26" si="24">H26/1.06</f>
        <v>21.845898087202642</v>
      </c>
      <c r="H26" s="211">
        <f t="shared" si="24"/>
        <v>23.156651972434801</v>
      </c>
      <c r="I26" s="211">
        <f t="shared" si="24"/>
        <v>24.546051090780889</v>
      </c>
      <c r="J26" s="211">
        <f t="shared" si="24"/>
        <v>26.018814156227744</v>
      </c>
      <c r="K26" s="211">
        <f t="shared" si="24"/>
        <v>27.579943005601411</v>
      </c>
      <c r="L26" s="211">
        <v>29.234739585937497</v>
      </c>
    </row>
    <row r="27" spans="1:28">
      <c r="A27" s="14" t="s">
        <v>53</v>
      </c>
      <c r="B27" s="14">
        <v>151</v>
      </c>
      <c r="C27" s="14" t="s">
        <v>43</v>
      </c>
      <c r="D27" s="15" t="s">
        <v>54</v>
      </c>
      <c r="E27" s="16">
        <v>220</v>
      </c>
      <c r="F27" s="14">
        <v>4</v>
      </c>
      <c r="G27" s="211">
        <f t="shared" ref="G27:K27" si="25">H27/1.06</f>
        <v>17.54206911526899</v>
      </c>
      <c r="H27" s="211">
        <f t="shared" si="25"/>
        <v>18.594593262185132</v>
      </c>
      <c r="I27" s="211">
        <f t="shared" si="25"/>
        <v>19.71026885791624</v>
      </c>
      <c r="J27" s="211">
        <f t="shared" si="25"/>
        <v>20.892884989391217</v>
      </c>
      <c r="K27" s="211">
        <f t="shared" si="25"/>
        <v>22.146458088754692</v>
      </c>
      <c r="L27" s="211">
        <v>23.475245574079974</v>
      </c>
    </row>
    <row r="28" spans="1:28">
      <c r="A28" s="14" t="s">
        <v>55</v>
      </c>
      <c r="B28" s="23" t="s">
        <v>56</v>
      </c>
      <c r="C28" s="14">
        <v>250</v>
      </c>
      <c r="D28" s="15" t="s">
        <v>57</v>
      </c>
      <c r="E28" s="16">
        <v>250</v>
      </c>
      <c r="F28" s="14">
        <v>5</v>
      </c>
      <c r="G28" s="211">
        <f t="shared" ref="G28:K28" si="26">H28/1.06</f>
        <v>19.292221223963097</v>
      </c>
      <c r="H28" s="211">
        <f t="shared" si="26"/>
        <v>20.449754497400882</v>
      </c>
      <c r="I28" s="211">
        <f t="shared" si="26"/>
        <v>21.676739767244936</v>
      </c>
      <c r="J28" s="211">
        <f t="shared" si="26"/>
        <v>22.977344153279631</v>
      </c>
      <c r="K28" s="211">
        <f t="shared" si="26"/>
        <v>24.35598480247641</v>
      </c>
      <c r="L28" s="211">
        <v>25.817343890624997</v>
      </c>
    </row>
    <row r="29" spans="1:28">
      <c r="A29" s="14" t="s">
        <v>58</v>
      </c>
      <c r="B29" s="14">
        <v>203</v>
      </c>
      <c r="C29" s="14" t="s">
        <v>43</v>
      </c>
      <c r="D29" s="15" t="s">
        <v>60</v>
      </c>
      <c r="E29" s="16">
        <v>285</v>
      </c>
      <c r="F29" s="14">
        <v>6</v>
      </c>
      <c r="G29" s="211">
        <f t="shared" ref="G29:K29" si="27">H29/1.06</f>
        <v>21.197026533182342</v>
      </c>
      <c r="H29" s="211">
        <f t="shared" si="27"/>
        <v>22.468848125173285</v>
      </c>
      <c r="I29" s="211">
        <f t="shared" si="27"/>
        <v>23.816979012683682</v>
      </c>
      <c r="J29" s="211">
        <f t="shared" si="27"/>
        <v>25.245997753444705</v>
      </c>
      <c r="K29" s="211">
        <f t="shared" si="27"/>
        <v>26.76075761865139</v>
      </c>
      <c r="L29" s="211">
        <v>28.366403075770474</v>
      </c>
    </row>
    <row r="30" spans="1:28">
      <c r="A30" s="14" t="s">
        <v>61</v>
      </c>
      <c r="B30" s="14">
        <v>152</v>
      </c>
      <c r="C30" s="14" t="s">
        <v>43</v>
      </c>
      <c r="D30" s="15" t="s">
        <v>62</v>
      </c>
      <c r="E30" s="16">
        <v>358</v>
      </c>
      <c r="F30" s="14">
        <v>7</v>
      </c>
      <c r="G30" s="211">
        <f t="shared" ref="G30:K30" si="28">H30/1.06</f>
        <v>26.342602630372085</v>
      </c>
      <c r="H30" s="211">
        <f t="shared" si="28"/>
        <v>27.92315878819441</v>
      </c>
      <c r="I30" s="211">
        <f t="shared" si="28"/>
        <v>29.598548315486077</v>
      </c>
      <c r="J30" s="211">
        <f t="shared" si="28"/>
        <v>31.374461214415245</v>
      </c>
      <c r="K30" s="211">
        <f t="shared" si="28"/>
        <v>33.256928887280161</v>
      </c>
      <c r="L30" s="211">
        <v>35.252344620516972</v>
      </c>
    </row>
    <row r="31" spans="1:28">
      <c r="A31" s="14" t="s">
        <v>63</v>
      </c>
      <c r="B31" s="14">
        <v>153</v>
      </c>
      <c r="C31" s="14" t="s">
        <v>43</v>
      </c>
      <c r="D31" s="15" t="s">
        <v>64</v>
      </c>
      <c r="E31" s="16">
        <v>400</v>
      </c>
      <c r="F31" s="14">
        <v>8</v>
      </c>
      <c r="G31" s="211">
        <f t="shared" ref="G31:K31" si="29">H31/1.06</f>
        <v>28.977365391075036</v>
      </c>
      <c r="H31" s="211">
        <f t="shared" si="29"/>
        <v>30.716007314539539</v>
      </c>
      <c r="I31" s="211">
        <f t="shared" si="29"/>
        <v>32.558967753411913</v>
      </c>
      <c r="J31" s="211">
        <f t="shared" si="29"/>
        <v>34.512505818616631</v>
      </c>
      <c r="K31" s="211">
        <f t="shared" si="29"/>
        <v>36.58325616773363</v>
      </c>
      <c r="L31" s="211">
        <v>38.778251537797651</v>
      </c>
    </row>
    <row r="32" spans="1:28">
      <c r="A32" s="14" t="s">
        <v>65</v>
      </c>
      <c r="B32" s="14" t="s">
        <v>66</v>
      </c>
      <c r="C32" s="14" t="s">
        <v>43</v>
      </c>
      <c r="D32" s="15" t="s">
        <v>67</v>
      </c>
      <c r="E32" s="16">
        <v>320</v>
      </c>
      <c r="F32" s="14">
        <v>7</v>
      </c>
      <c r="G32" s="211">
        <f t="shared" ref="G32:K32" si="30">H32/1.06</f>
        <v>23.861939153829766</v>
      </c>
      <c r="H32" s="211">
        <f t="shared" si="30"/>
        <v>25.293655503059554</v>
      </c>
      <c r="I32" s="211">
        <f t="shared" si="30"/>
        <v>26.811274833243129</v>
      </c>
      <c r="J32" s="211">
        <f t="shared" si="30"/>
        <v>28.419951323237719</v>
      </c>
      <c r="K32" s="211">
        <f t="shared" si="30"/>
        <v>30.125148402631982</v>
      </c>
      <c r="L32" s="211">
        <v>31.932657306789903</v>
      </c>
    </row>
    <row r="33" spans="1:12">
      <c r="A33" s="14" t="s">
        <v>68</v>
      </c>
      <c r="B33" s="14">
        <v>105</v>
      </c>
      <c r="C33" s="14" t="s">
        <v>43</v>
      </c>
      <c r="D33" s="15" t="s">
        <v>69</v>
      </c>
      <c r="E33" s="16">
        <v>343</v>
      </c>
      <c r="F33" s="62">
        <v>7</v>
      </c>
      <c r="G33" s="211">
        <f t="shared" ref="G33:K33" si="31">H33/1.06</f>
        <v>24.244426084391048</v>
      </c>
      <c r="H33" s="211">
        <f t="shared" si="31"/>
        <v>25.699091649454513</v>
      </c>
      <c r="I33" s="211">
        <f t="shared" si="31"/>
        <v>27.241037148421785</v>
      </c>
      <c r="J33" s="211">
        <f t="shared" si="31"/>
        <v>28.875499377327095</v>
      </c>
      <c r="K33" s="211">
        <f t="shared" si="31"/>
        <v>30.608029339966723</v>
      </c>
      <c r="L33" s="211">
        <v>32.444511100364728</v>
      </c>
    </row>
    <row r="34" spans="1:12">
      <c r="A34" s="14" t="s">
        <v>70</v>
      </c>
      <c r="B34" s="14" t="s">
        <v>71</v>
      </c>
      <c r="C34" s="14" t="s">
        <v>43</v>
      </c>
      <c r="D34" s="15" t="s">
        <v>72</v>
      </c>
      <c r="E34" s="16">
        <v>280</v>
      </c>
      <c r="F34" s="14">
        <v>6</v>
      </c>
      <c r="G34" s="211">
        <f t="shared" ref="G34:K34" si="32">H34/1.06</f>
        <v>21.048789721788697</v>
      </c>
      <c r="H34" s="211">
        <f t="shared" si="32"/>
        <v>22.311717105096019</v>
      </c>
      <c r="I34" s="211">
        <f t="shared" si="32"/>
        <v>23.650420131401781</v>
      </c>
      <c r="J34" s="211">
        <f t="shared" si="32"/>
        <v>25.069445339285888</v>
      </c>
      <c r="K34" s="211">
        <f t="shared" si="32"/>
        <v>26.573612059643043</v>
      </c>
      <c r="L34" s="211">
        <v>28.168028783221626</v>
      </c>
    </row>
    <row r="35" spans="1:12">
      <c r="A35" s="14" t="s">
        <v>73</v>
      </c>
      <c r="B35" s="14">
        <v>151</v>
      </c>
      <c r="C35" s="14" t="s">
        <v>43</v>
      </c>
      <c r="D35" s="15" t="s">
        <v>74</v>
      </c>
      <c r="E35" s="16">
        <v>218</v>
      </c>
      <c r="F35" s="14">
        <v>4</v>
      </c>
      <c r="G35" s="211">
        <f t="shared" ref="G35:K35" si="33">H35/1.06</f>
        <v>17.54206911526899</v>
      </c>
      <c r="H35" s="211">
        <f t="shared" si="33"/>
        <v>18.594593262185132</v>
      </c>
      <c r="I35" s="211">
        <f t="shared" si="33"/>
        <v>19.71026885791624</v>
      </c>
      <c r="J35" s="211">
        <f t="shared" si="33"/>
        <v>20.892884989391217</v>
      </c>
      <c r="K35" s="211">
        <f t="shared" si="33"/>
        <v>22.146458088754692</v>
      </c>
      <c r="L35" s="211">
        <v>23.475245574079974</v>
      </c>
    </row>
    <row r="36" spans="1:12">
      <c r="A36" s="14" t="s">
        <v>75</v>
      </c>
      <c r="B36" s="14" t="s">
        <v>76</v>
      </c>
      <c r="C36" s="14" t="s">
        <v>43</v>
      </c>
      <c r="D36" s="15" t="s">
        <v>77</v>
      </c>
      <c r="E36" s="16">
        <v>268</v>
      </c>
      <c r="F36" s="14">
        <v>5</v>
      </c>
      <c r="G36" s="211">
        <f t="shared" ref="G36:K36" si="34">H36/1.06</f>
        <v>19.987557755209437</v>
      </c>
      <c r="H36" s="211">
        <f t="shared" si="34"/>
        <v>21.186811220522003</v>
      </c>
      <c r="I36" s="211">
        <f t="shared" si="34"/>
        <v>22.458019893753324</v>
      </c>
      <c r="J36" s="211">
        <f t="shared" si="34"/>
        <v>23.805501087378524</v>
      </c>
      <c r="K36" s="211">
        <f t="shared" si="34"/>
        <v>25.233831152621235</v>
      </c>
      <c r="L36" s="211">
        <v>26.747861021778512</v>
      </c>
    </row>
    <row r="37" spans="1:12">
      <c r="A37" s="14" t="s">
        <v>78</v>
      </c>
      <c r="B37" s="14" t="s">
        <v>79</v>
      </c>
      <c r="C37" s="14" t="s">
        <v>43</v>
      </c>
      <c r="D37" s="15" t="s">
        <v>80</v>
      </c>
      <c r="E37" s="16">
        <v>240</v>
      </c>
      <c r="F37" s="14">
        <v>5</v>
      </c>
      <c r="G37" s="211">
        <f t="shared" ref="G37:K37" si="35">H37/1.06</f>
        <v>18.393802658700306</v>
      </c>
      <c r="H37" s="211">
        <f t="shared" si="35"/>
        <v>19.497430818222327</v>
      </c>
      <c r="I37" s="211">
        <f t="shared" si="35"/>
        <v>20.667276667315669</v>
      </c>
      <c r="J37" s="211">
        <f t="shared" si="35"/>
        <v>21.90731326735461</v>
      </c>
      <c r="K37" s="211">
        <f t="shared" si="35"/>
        <v>23.221752063395886</v>
      </c>
      <c r="L37" s="211">
        <v>24.615057187199639</v>
      </c>
    </row>
    <row r="38" spans="1:12">
      <c r="A38" s="14" t="s">
        <v>81</v>
      </c>
      <c r="B38" s="14" t="s">
        <v>82</v>
      </c>
      <c r="C38" s="14" t="s">
        <v>43</v>
      </c>
      <c r="D38" s="15" t="s">
        <v>83</v>
      </c>
      <c r="E38" s="16">
        <v>273</v>
      </c>
      <c r="F38" s="14">
        <v>6</v>
      </c>
      <c r="G38" s="211">
        <f t="shared" ref="G38:K38" si="36">H38/1.06</f>
        <v>20.566143171165574</v>
      </c>
      <c r="H38" s="211">
        <f t="shared" si="36"/>
        <v>21.80011176143551</v>
      </c>
      <c r="I38" s="211">
        <f t="shared" si="36"/>
        <v>23.108118467121642</v>
      </c>
      <c r="J38" s="211">
        <f t="shared" si="36"/>
        <v>24.494605575148942</v>
      </c>
      <c r="K38" s="211">
        <f t="shared" si="36"/>
        <v>25.964281909657881</v>
      </c>
      <c r="L38" s="211">
        <v>27.522138824237356</v>
      </c>
    </row>
    <row r="39" spans="1:12">
      <c r="A39" s="14" t="s">
        <v>84</v>
      </c>
      <c r="B39" s="14" t="s">
        <v>59</v>
      </c>
      <c r="C39" s="14" t="s">
        <v>43</v>
      </c>
      <c r="D39" s="15" t="s">
        <v>85</v>
      </c>
      <c r="E39" s="16">
        <v>293</v>
      </c>
      <c r="F39" s="14">
        <v>6</v>
      </c>
      <c r="G39" s="211">
        <f t="shared" ref="G39:K39" si="37">H39/1.06</f>
        <v>21.575325983195786</v>
      </c>
      <c r="H39" s="211">
        <f t="shared" si="37"/>
        <v>22.869845542187534</v>
      </c>
      <c r="I39" s="211">
        <f t="shared" si="37"/>
        <v>24.242036274718789</v>
      </c>
      <c r="J39" s="211">
        <f t="shared" si="37"/>
        <v>25.696558451201916</v>
      </c>
      <c r="K39" s="211">
        <f t="shared" si="37"/>
        <v>27.238351958274034</v>
      </c>
      <c r="L39" s="211">
        <v>28.872653075770476</v>
      </c>
    </row>
    <row r="40" spans="1:12">
      <c r="A40" s="14" t="s">
        <v>86</v>
      </c>
      <c r="B40" s="14" t="s">
        <v>87</v>
      </c>
      <c r="C40" s="14" t="s">
        <v>43</v>
      </c>
      <c r="D40" s="15" t="s">
        <v>88</v>
      </c>
      <c r="E40" s="16">
        <v>308</v>
      </c>
      <c r="F40" s="14">
        <v>6</v>
      </c>
      <c r="G40" s="211">
        <f t="shared" ref="G40:K41" si="38">H40/1.06</f>
        <v>22.726294429254683</v>
      </c>
      <c r="H40" s="211">
        <f t="shared" si="38"/>
        <v>24.089872095009966</v>
      </c>
      <c r="I40" s="211">
        <f t="shared" si="38"/>
        <v>25.535264420710565</v>
      </c>
      <c r="J40" s="211">
        <f t="shared" si="38"/>
        <v>27.067380285953199</v>
      </c>
      <c r="K40" s="211">
        <f t="shared" si="38"/>
        <v>28.691423103110392</v>
      </c>
      <c r="L40" s="211">
        <v>30.412908489297017</v>
      </c>
    </row>
    <row r="41" spans="1:12">
      <c r="A41" s="14" t="s">
        <v>89</v>
      </c>
      <c r="B41" s="14" t="s">
        <v>90</v>
      </c>
      <c r="C41" s="14" t="s">
        <v>43</v>
      </c>
      <c r="D41" s="15" t="s">
        <v>91</v>
      </c>
      <c r="E41" s="16">
        <v>198</v>
      </c>
      <c r="F41" s="14">
        <v>4</v>
      </c>
      <c r="G41" s="211">
        <f t="shared" si="38"/>
        <v>17.725537670892848</v>
      </c>
      <c r="H41" s="211">
        <f t="shared" si="38"/>
        <v>18.789069931146418</v>
      </c>
      <c r="I41" s="211">
        <f t="shared" si="38"/>
        <v>19.916414127015205</v>
      </c>
      <c r="J41" s="211">
        <v>21.111398974636117</v>
      </c>
      <c r="K41" s="211" t="s">
        <v>92</v>
      </c>
      <c r="L41" s="211" t="s">
        <v>92</v>
      </c>
    </row>
    <row r="42" spans="1:12">
      <c r="A42" s="14" t="s">
        <v>93</v>
      </c>
      <c r="B42" s="14">
        <v>208</v>
      </c>
      <c r="C42" s="14" t="s">
        <v>43</v>
      </c>
      <c r="D42" s="89" t="s">
        <v>438</v>
      </c>
      <c r="E42" s="16">
        <v>393</v>
      </c>
      <c r="F42" s="14">
        <v>8</v>
      </c>
      <c r="G42" s="211">
        <f t="shared" ref="G42:K42" si="39">H42/1.06</f>
        <v>27.347349170342873</v>
      </c>
      <c r="H42" s="211">
        <f t="shared" si="39"/>
        <v>28.988190120563448</v>
      </c>
      <c r="I42" s="211">
        <f t="shared" si="39"/>
        <v>30.727481527797256</v>
      </c>
      <c r="J42" s="211">
        <f t="shared" si="39"/>
        <v>32.571130419465092</v>
      </c>
      <c r="K42" s="211">
        <f t="shared" si="39"/>
        <v>34.525398244633003</v>
      </c>
      <c r="L42" s="211">
        <v>36.596922139310983</v>
      </c>
    </row>
    <row r="43" spans="1:12">
      <c r="A43" s="14" t="s">
        <v>96</v>
      </c>
      <c r="B43" s="14" t="s">
        <v>97</v>
      </c>
      <c r="C43" s="14" t="s">
        <v>43</v>
      </c>
      <c r="D43" s="15" t="s">
        <v>98</v>
      </c>
      <c r="E43" s="16">
        <v>218</v>
      </c>
      <c r="F43" s="14">
        <v>4</v>
      </c>
      <c r="G43" s="211">
        <f t="shared" ref="G43:K43" si="40">H43/1.06</f>
        <v>17.387845435352578</v>
      </c>
      <c r="H43" s="211">
        <f t="shared" si="40"/>
        <v>18.431116161473732</v>
      </c>
      <c r="I43" s="211">
        <f t="shared" si="40"/>
        <v>19.536983131162156</v>
      </c>
      <c r="J43" s="211">
        <f t="shared" si="40"/>
        <v>20.709202119031886</v>
      </c>
      <c r="K43" s="211">
        <f t="shared" si="40"/>
        <v>21.951754246173799</v>
      </c>
      <c r="L43" s="211">
        <v>23.268859500944227</v>
      </c>
    </row>
    <row r="44" spans="1:12">
      <c r="A44" s="14" t="s">
        <v>99</v>
      </c>
      <c r="B44" s="14" t="s">
        <v>94</v>
      </c>
      <c r="C44" s="14" t="s">
        <v>43</v>
      </c>
      <c r="D44" s="15" t="s">
        <v>100</v>
      </c>
      <c r="E44" s="16">
        <v>393</v>
      </c>
      <c r="F44" s="14">
        <v>8</v>
      </c>
      <c r="G44" s="211">
        <f t="shared" ref="G44:K44" si="41">H44/1.06</f>
        <v>27.347349170342873</v>
      </c>
      <c r="H44" s="211">
        <f t="shared" si="41"/>
        <v>28.988190120563448</v>
      </c>
      <c r="I44" s="211">
        <f t="shared" si="41"/>
        <v>30.727481527797256</v>
      </c>
      <c r="J44" s="211">
        <f t="shared" si="41"/>
        <v>32.571130419465092</v>
      </c>
      <c r="K44" s="211">
        <f t="shared" si="41"/>
        <v>34.525398244633003</v>
      </c>
      <c r="L44" s="211">
        <v>36.596922139310983</v>
      </c>
    </row>
    <row r="45" spans="1:12">
      <c r="A45" s="14" t="s">
        <v>101</v>
      </c>
      <c r="B45" s="14" t="s">
        <v>102</v>
      </c>
      <c r="C45" s="14" t="s">
        <v>43</v>
      </c>
      <c r="D45" s="89" t="s">
        <v>439</v>
      </c>
      <c r="E45" s="16">
        <v>335</v>
      </c>
      <c r="F45" s="14">
        <v>7</v>
      </c>
      <c r="G45" s="211">
        <f t="shared" ref="G45:K45" si="42">H45/1.06</f>
        <v>24.00322720483528</v>
      </c>
      <c r="H45" s="211">
        <f t="shared" si="42"/>
        <v>25.443420837125398</v>
      </c>
      <c r="I45" s="211">
        <f t="shared" si="42"/>
        <v>26.970026087352924</v>
      </c>
      <c r="J45" s="211">
        <f t="shared" si="42"/>
        <v>28.588227652594099</v>
      </c>
      <c r="K45" s="211">
        <f t="shared" si="42"/>
        <v>30.303521311749748</v>
      </c>
      <c r="L45" s="211">
        <v>32.121732590454734</v>
      </c>
    </row>
    <row r="46" spans="1:12">
      <c r="A46" s="14" t="s">
        <v>104</v>
      </c>
      <c r="B46" s="14" t="s">
        <v>105</v>
      </c>
      <c r="C46" s="14" t="s">
        <v>43</v>
      </c>
      <c r="D46" s="15" t="s">
        <v>106</v>
      </c>
      <c r="E46" s="16">
        <v>280</v>
      </c>
      <c r="F46" s="14">
        <v>6</v>
      </c>
      <c r="G46" s="211">
        <f t="shared" ref="G46:K46" si="43">H46/1.06</f>
        <v>20.806504554611774</v>
      </c>
      <c r="H46" s="211">
        <f t="shared" si="43"/>
        <v>22.054894827888482</v>
      </c>
      <c r="I46" s="211">
        <f t="shared" si="43"/>
        <v>23.378188517561792</v>
      </c>
      <c r="J46" s="211">
        <f t="shared" si="43"/>
        <v>24.7808798286155</v>
      </c>
      <c r="K46" s="211">
        <f t="shared" si="43"/>
        <v>26.267732618332431</v>
      </c>
      <c r="L46" s="211">
        <v>27.843796575432378</v>
      </c>
    </row>
    <row r="47" spans="1:12">
      <c r="A47" s="14" t="s">
        <v>107</v>
      </c>
      <c r="B47" s="14" t="s">
        <v>108</v>
      </c>
      <c r="C47" s="14" t="s">
        <v>43</v>
      </c>
      <c r="D47" s="15" t="s">
        <v>109</v>
      </c>
      <c r="E47" s="16">
        <v>343</v>
      </c>
      <c r="F47" s="14">
        <v>7</v>
      </c>
      <c r="G47" s="211">
        <f t="shared" ref="G47:K47" si="44">H47/1.06</f>
        <v>24.244426084391048</v>
      </c>
      <c r="H47" s="211">
        <f t="shared" si="44"/>
        <v>25.699091649454513</v>
      </c>
      <c r="I47" s="211">
        <f t="shared" si="44"/>
        <v>27.241037148421785</v>
      </c>
      <c r="J47" s="211">
        <f t="shared" si="44"/>
        <v>28.875499377327095</v>
      </c>
      <c r="K47" s="211">
        <f t="shared" si="44"/>
        <v>30.608029339966723</v>
      </c>
      <c r="L47" s="211">
        <v>32.444511100364728</v>
      </c>
    </row>
    <row r="48" spans="1:12">
      <c r="A48" s="14" t="s">
        <v>110</v>
      </c>
      <c r="B48" s="14" t="s">
        <v>76</v>
      </c>
      <c r="C48" s="14" t="s">
        <v>43</v>
      </c>
      <c r="D48" s="15" t="s">
        <v>111</v>
      </c>
      <c r="E48" s="16">
        <v>268</v>
      </c>
      <c r="F48" s="14">
        <v>5</v>
      </c>
      <c r="G48" s="211">
        <f t="shared" ref="G48:K48" si="45">H48/1.06</f>
        <v>19.987557755209437</v>
      </c>
      <c r="H48" s="211">
        <f t="shared" si="45"/>
        <v>21.186811220522003</v>
      </c>
      <c r="I48" s="211">
        <f t="shared" si="45"/>
        <v>22.458019893753324</v>
      </c>
      <c r="J48" s="211">
        <f t="shared" si="45"/>
        <v>23.805501087378524</v>
      </c>
      <c r="K48" s="211">
        <f t="shared" si="45"/>
        <v>25.233831152621235</v>
      </c>
      <c r="L48" s="211">
        <v>26.747861021778512</v>
      </c>
    </row>
    <row r="49" spans="1:12">
      <c r="A49" s="14" t="s">
        <v>112</v>
      </c>
      <c r="B49" s="14" t="s">
        <v>113</v>
      </c>
      <c r="C49" s="14" t="s">
        <v>43</v>
      </c>
      <c r="D49" s="15" t="s">
        <v>114</v>
      </c>
      <c r="E49" s="16">
        <v>303</v>
      </c>
      <c r="F49" s="14">
        <v>6</v>
      </c>
      <c r="G49" s="211">
        <f t="shared" ref="G49:K49" si="46">H49/1.06</f>
        <v>22.747944932347682</v>
      </c>
      <c r="H49" s="211">
        <f t="shared" si="46"/>
        <v>24.112821628288543</v>
      </c>
      <c r="I49" s="211">
        <f t="shared" si="46"/>
        <v>25.559590925985859</v>
      </c>
      <c r="J49" s="211">
        <f t="shared" si="46"/>
        <v>27.093166381545011</v>
      </c>
      <c r="K49" s="211">
        <f t="shared" si="46"/>
        <v>28.718756364437713</v>
      </c>
      <c r="L49" s="211">
        <v>30.441881746303977</v>
      </c>
    </row>
    <row r="50" spans="1:12">
      <c r="A50" s="14" t="s">
        <v>115</v>
      </c>
      <c r="B50" s="14" t="s">
        <v>76</v>
      </c>
      <c r="C50" s="14" t="s">
        <v>43</v>
      </c>
      <c r="D50" s="15" t="s">
        <v>116</v>
      </c>
      <c r="E50" s="16">
        <v>268</v>
      </c>
      <c r="F50" s="14">
        <v>5</v>
      </c>
      <c r="G50" s="211">
        <f t="shared" ref="G50:K50" si="47">H50/1.06</f>
        <v>19.987557755209437</v>
      </c>
      <c r="H50" s="211">
        <f t="shared" si="47"/>
        <v>21.186811220522003</v>
      </c>
      <c r="I50" s="211">
        <f t="shared" si="47"/>
        <v>22.458019893753324</v>
      </c>
      <c r="J50" s="211">
        <f t="shared" si="47"/>
        <v>23.805501087378524</v>
      </c>
      <c r="K50" s="211">
        <f t="shared" si="47"/>
        <v>25.233831152621235</v>
      </c>
      <c r="L50" s="211">
        <v>26.747861021778512</v>
      </c>
    </row>
    <row r="51" spans="1:12">
      <c r="A51" s="14" t="s">
        <v>117</v>
      </c>
      <c r="B51" s="14" t="s">
        <v>118</v>
      </c>
      <c r="C51" s="14" t="s">
        <v>43</v>
      </c>
      <c r="D51" s="15" t="s">
        <v>119</v>
      </c>
      <c r="E51" s="16">
        <v>295</v>
      </c>
      <c r="F51" s="14">
        <v>6</v>
      </c>
      <c r="G51" s="212">
        <f t="shared" ref="G51:K51" si="48">H51/1.06</f>
        <v>20.995654279618492</v>
      </c>
      <c r="H51" s="212">
        <f t="shared" si="48"/>
        <v>22.255393536395601</v>
      </c>
      <c r="I51" s="212">
        <f t="shared" si="48"/>
        <v>23.590717148579341</v>
      </c>
      <c r="J51" s="212">
        <f t="shared" si="48"/>
        <v>25.006160177494102</v>
      </c>
      <c r="K51" s="212">
        <f t="shared" si="48"/>
        <v>26.506529788143752</v>
      </c>
      <c r="L51" s="212">
        <v>28.096921575432379</v>
      </c>
    </row>
    <row r="52" spans="1:12">
      <c r="A52" s="14" t="s">
        <v>120</v>
      </c>
      <c r="B52" s="14" t="s">
        <v>121</v>
      </c>
      <c r="C52" s="14" t="s">
        <v>43</v>
      </c>
      <c r="D52" s="15" t="s">
        <v>122</v>
      </c>
      <c r="E52" s="16">
        <v>320</v>
      </c>
      <c r="F52" s="14">
        <v>7</v>
      </c>
      <c r="G52" s="211">
        <f t="shared" ref="G52:K52" si="49">H52/1.06</f>
        <v>23.730327868871701</v>
      </c>
      <c r="H52" s="211">
        <f t="shared" si="49"/>
        <v>25.154147541004004</v>
      </c>
      <c r="I52" s="211">
        <f t="shared" si="49"/>
        <v>26.663396393464247</v>
      </c>
      <c r="J52" s="211">
        <f t="shared" si="49"/>
        <v>28.263200177072104</v>
      </c>
      <c r="K52" s="211">
        <f t="shared" si="49"/>
        <v>29.958992187696431</v>
      </c>
      <c r="L52" s="211">
        <v>31.756531718958218</v>
      </c>
    </row>
    <row r="53" spans="1:12">
      <c r="A53" s="14" t="s">
        <v>123</v>
      </c>
      <c r="B53" s="14">
        <v>209</v>
      </c>
      <c r="C53" s="14" t="s">
        <v>43</v>
      </c>
      <c r="D53" s="15" t="s">
        <v>124</v>
      </c>
      <c r="E53" s="16">
        <v>378</v>
      </c>
      <c r="F53" s="14">
        <v>8</v>
      </c>
      <c r="G53" s="211">
        <f t="shared" ref="G53:K53" si="50">H53/1.06</f>
        <v>27.158199445336159</v>
      </c>
      <c r="H53" s="211">
        <f t="shared" si="50"/>
        <v>28.787691412056329</v>
      </c>
      <c r="I53" s="211">
        <f t="shared" si="50"/>
        <v>30.514952896779711</v>
      </c>
      <c r="J53" s="211">
        <f t="shared" si="50"/>
        <v>32.345850070586494</v>
      </c>
      <c r="K53" s="211">
        <f t="shared" si="50"/>
        <v>34.286601074821682</v>
      </c>
      <c r="L53" s="211">
        <v>36.343797139310986</v>
      </c>
    </row>
    <row r="54" spans="1:12">
      <c r="A54" s="14" t="s">
        <v>125</v>
      </c>
      <c r="B54" s="14" t="s">
        <v>66</v>
      </c>
      <c r="C54" s="14" t="s">
        <v>43</v>
      </c>
      <c r="D54" s="15" t="s">
        <v>126</v>
      </c>
      <c r="E54" s="16">
        <v>323</v>
      </c>
      <c r="F54" s="14">
        <v>7</v>
      </c>
      <c r="G54" s="211">
        <f t="shared" ref="G54:K54" si="51">H54/1.06</f>
        <v>23.861939153829766</v>
      </c>
      <c r="H54" s="211">
        <f t="shared" si="51"/>
        <v>25.293655503059554</v>
      </c>
      <c r="I54" s="211">
        <f t="shared" si="51"/>
        <v>26.811274833243129</v>
      </c>
      <c r="J54" s="211">
        <f t="shared" si="51"/>
        <v>28.419951323237719</v>
      </c>
      <c r="K54" s="211">
        <f t="shared" si="51"/>
        <v>30.125148402631982</v>
      </c>
      <c r="L54" s="211">
        <v>31.932657306789903</v>
      </c>
    </row>
    <row r="55" spans="1:12">
      <c r="A55" s="14" t="s">
        <v>127</v>
      </c>
      <c r="B55" s="14" t="s">
        <v>128</v>
      </c>
      <c r="C55" s="14" t="s">
        <v>43</v>
      </c>
      <c r="D55" s="15" t="s">
        <v>129</v>
      </c>
      <c r="E55" s="16">
        <v>248</v>
      </c>
      <c r="F55" s="14">
        <v>5</v>
      </c>
      <c r="G55" s="211">
        <f t="shared" ref="G55:K55" si="52">H55/1.06</f>
        <v>19.237275869492297</v>
      </c>
      <c r="H55" s="211">
        <f t="shared" si="52"/>
        <v>20.391512421661837</v>
      </c>
      <c r="I55" s="211">
        <f t="shared" si="52"/>
        <v>21.615003166961547</v>
      </c>
      <c r="J55" s="211">
        <f t="shared" si="52"/>
        <v>22.911903356979241</v>
      </c>
      <c r="K55" s="211">
        <f t="shared" si="52"/>
        <v>24.286617558397996</v>
      </c>
      <c r="L55" s="211">
        <v>25.743814611901875</v>
      </c>
    </row>
    <row r="56" spans="1:12">
      <c r="A56" s="14" t="s">
        <v>130</v>
      </c>
      <c r="B56" s="14">
        <v>116</v>
      </c>
      <c r="C56" s="14" t="s">
        <v>43</v>
      </c>
      <c r="D56" s="15" t="s">
        <v>131</v>
      </c>
      <c r="E56" s="16">
        <v>303</v>
      </c>
      <c r="F56" s="14">
        <v>6</v>
      </c>
      <c r="G56" s="211">
        <f t="shared" ref="G56:K56" si="53">H56/1.06</f>
        <v>22.555196431391099</v>
      </c>
      <c r="H56" s="211">
        <f t="shared" si="53"/>
        <v>23.908508217274566</v>
      </c>
      <c r="I56" s="211">
        <f t="shared" si="53"/>
        <v>25.343018710311039</v>
      </c>
      <c r="J56" s="211">
        <f t="shared" si="53"/>
        <v>26.863599832929705</v>
      </c>
      <c r="K56" s="211">
        <f t="shared" si="53"/>
        <v>28.475415822905489</v>
      </c>
      <c r="L56" s="211">
        <v>30.183940772279822</v>
      </c>
    </row>
    <row r="57" spans="1:12">
      <c r="A57" s="14" t="s">
        <v>132</v>
      </c>
      <c r="B57" s="14">
        <v>205</v>
      </c>
      <c r="C57" s="14" t="s">
        <v>43</v>
      </c>
      <c r="D57" s="15" t="s">
        <v>133</v>
      </c>
      <c r="E57" s="16">
        <v>325</v>
      </c>
      <c r="F57" s="14">
        <v>7</v>
      </c>
      <c r="G57" s="211">
        <f t="shared" ref="G57:K57" si="54">H57/1.06</f>
        <v>23.624927754821837</v>
      </c>
      <c r="H57" s="211">
        <f t="shared" si="54"/>
        <v>25.042423420111149</v>
      </c>
      <c r="I57" s="211">
        <f t="shared" si="54"/>
        <v>26.54496882531782</v>
      </c>
      <c r="J57" s="211">
        <f t="shared" si="54"/>
        <v>28.137666954836892</v>
      </c>
      <c r="K57" s="211">
        <f t="shared" si="54"/>
        <v>29.825926972127107</v>
      </c>
      <c r="L57" s="211">
        <v>31.615482590454736</v>
      </c>
    </row>
    <row r="58" spans="1:12">
      <c r="A58" s="14" t="s">
        <v>134</v>
      </c>
      <c r="B58" s="14" t="s">
        <v>135</v>
      </c>
      <c r="C58" s="14" t="s">
        <v>43</v>
      </c>
      <c r="D58" s="15" t="s">
        <v>136</v>
      </c>
      <c r="E58" s="16">
        <v>268</v>
      </c>
      <c r="F58" s="14">
        <v>5</v>
      </c>
      <c r="G58" s="211">
        <f t="shared" ref="G58:K58" si="55">H58/1.06</f>
        <v>20.42820510459833</v>
      </c>
      <c r="H58" s="211">
        <f t="shared" si="55"/>
        <v>21.653897410874229</v>
      </c>
      <c r="I58" s="211">
        <f t="shared" si="55"/>
        <v>22.953131255526685</v>
      </c>
      <c r="J58" s="211">
        <f t="shared" si="55"/>
        <v>24.330319130858289</v>
      </c>
      <c r="K58" s="211">
        <f t="shared" si="55"/>
        <v>25.790138278709787</v>
      </c>
      <c r="L58" s="211">
        <v>27.337546575432377</v>
      </c>
    </row>
    <row r="59" spans="1:12">
      <c r="A59" s="14" t="s">
        <v>137</v>
      </c>
      <c r="B59" s="14">
        <v>202</v>
      </c>
      <c r="C59" s="14" t="s">
        <v>43</v>
      </c>
      <c r="D59" s="15" t="s">
        <v>139</v>
      </c>
      <c r="E59" s="16">
        <v>268</v>
      </c>
      <c r="F59" s="14">
        <v>5</v>
      </c>
      <c r="G59" s="211">
        <f t="shared" ref="G59:K59" si="56">H59/1.06</f>
        <v>16.342564083678663</v>
      </c>
      <c r="H59" s="211">
        <f t="shared" si="56"/>
        <v>17.323117928699386</v>
      </c>
      <c r="I59" s="211">
        <f t="shared" si="56"/>
        <v>18.362505004421351</v>
      </c>
      <c r="J59" s="211">
        <f t="shared" si="56"/>
        <v>19.464255304686635</v>
      </c>
      <c r="K59" s="212">
        <f t="shared" si="56"/>
        <v>20.632110622967833</v>
      </c>
      <c r="L59" s="212">
        <f>L58*0.8</f>
        <v>21.870037260345903</v>
      </c>
    </row>
    <row r="60" spans="1:12">
      <c r="A60" s="14" t="s">
        <v>140</v>
      </c>
      <c r="B60" s="14" t="s">
        <v>113</v>
      </c>
      <c r="C60" s="14" t="s">
        <v>43</v>
      </c>
      <c r="D60" s="15" t="s">
        <v>141</v>
      </c>
      <c r="E60" s="16">
        <v>305</v>
      </c>
      <c r="F60" s="14">
        <v>6</v>
      </c>
      <c r="G60" s="211">
        <f t="shared" ref="G60:K60" si="57">H60/1.06</f>
        <v>22.747944932347682</v>
      </c>
      <c r="H60" s="211">
        <f t="shared" si="57"/>
        <v>24.112821628288543</v>
      </c>
      <c r="I60" s="211">
        <f t="shared" si="57"/>
        <v>25.559590925985859</v>
      </c>
      <c r="J60" s="211">
        <f t="shared" si="57"/>
        <v>27.093166381545011</v>
      </c>
      <c r="K60" s="211">
        <f t="shared" si="57"/>
        <v>28.718756364437713</v>
      </c>
      <c r="L60" s="211">
        <v>30.441881746303977</v>
      </c>
    </row>
    <row r="61" spans="1:12">
      <c r="A61" s="14" t="s">
        <v>142</v>
      </c>
      <c r="B61" s="14" t="s">
        <v>143</v>
      </c>
      <c r="C61" s="14" t="s">
        <v>43</v>
      </c>
      <c r="D61" s="15" t="s">
        <v>144</v>
      </c>
      <c r="E61" s="16">
        <v>328</v>
      </c>
      <c r="F61" s="14">
        <v>7</v>
      </c>
      <c r="G61" s="211">
        <f t="shared" ref="G61:K61" si="58">H61/1.06</f>
        <v>24.282362200833226</v>
      </c>
      <c r="H61" s="211">
        <f t="shared" si="58"/>
        <v>25.739303932883221</v>
      </c>
      <c r="I61" s="211">
        <f t="shared" si="58"/>
        <v>27.283662168856214</v>
      </c>
      <c r="J61" s="211">
        <f t="shared" si="58"/>
        <v>28.920681898987588</v>
      </c>
      <c r="K61" s="211">
        <f t="shared" si="58"/>
        <v>30.655922812926846</v>
      </c>
      <c r="L61" s="211">
        <v>32.49527818170246</v>
      </c>
    </row>
    <row r="62" spans="1:12">
      <c r="A62" s="14" t="s">
        <v>145</v>
      </c>
      <c r="B62" s="14" t="s">
        <v>143</v>
      </c>
      <c r="C62" s="14" t="s">
        <v>43</v>
      </c>
      <c r="D62" s="15" t="s">
        <v>146</v>
      </c>
      <c r="E62" s="16">
        <v>328</v>
      </c>
      <c r="F62" s="14">
        <v>7</v>
      </c>
      <c r="G62" s="211">
        <f t="shared" ref="G62:K62" si="59">H62/1.06</f>
        <v>24.282362200833226</v>
      </c>
      <c r="H62" s="211">
        <f t="shared" si="59"/>
        <v>25.739303932883221</v>
      </c>
      <c r="I62" s="211">
        <f t="shared" si="59"/>
        <v>27.283662168856214</v>
      </c>
      <c r="J62" s="211">
        <f t="shared" si="59"/>
        <v>28.920681898987588</v>
      </c>
      <c r="K62" s="211">
        <f t="shared" si="59"/>
        <v>30.655922812926846</v>
      </c>
      <c r="L62" s="211">
        <v>32.49527818170246</v>
      </c>
    </row>
    <row r="63" spans="1:12">
      <c r="A63" s="14" t="s">
        <v>147</v>
      </c>
      <c r="B63" s="14" t="s">
        <v>148</v>
      </c>
      <c r="C63" s="14" t="s">
        <v>43</v>
      </c>
      <c r="D63" s="15" t="s">
        <v>149</v>
      </c>
      <c r="E63" s="16">
        <v>190</v>
      </c>
      <c r="F63" s="14">
        <v>4</v>
      </c>
      <c r="G63" s="211">
        <f t="shared" ref="G63:K63" si="60">H63/1.06</f>
        <v>17.00954598533913</v>
      </c>
      <c r="H63" s="211">
        <f t="shared" si="60"/>
        <v>18.030118744459479</v>
      </c>
      <c r="I63" s="211">
        <f t="shared" si="60"/>
        <v>19.111925869127049</v>
      </c>
      <c r="J63" s="211">
        <f t="shared" si="60"/>
        <v>20.258641421274675</v>
      </c>
      <c r="K63" s="211">
        <f t="shared" si="60"/>
        <v>21.474159906551154</v>
      </c>
      <c r="L63" s="211">
        <v>22.762609500944226</v>
      </c>
    </row>
    <row r="64" spans="1:12">
      <c r="A64" s="14" t="s">
        <v>150</v>
      </c>
      <c r="B64" s="14" t="s">
        <v>135</v>
      </c>
      <c r="C64" s="14" t="s">
        <v>43</v>
      </c>
      <c r="D64" s="89" t="s">
        <v>450</v>
      </c>
      <c r="E64" s="16">
        <v>268</v>
      </c>
      <c r="F64" s="14">
        <v>5</v>
      </c>
      <c r="G64" s="211">
        <f t="shared" ref="G64:K64" si="61">H64/1.06</f>
        <v>20.42820510459833</v>
      </c>
      <c r="H64" s="211">
        <f t="shared" si="61"/>
        <v>21.653897410874229</v>
      </c>
      <c r="I64" s="211">
        <f t="shared" si="61"/>
        <v>22.953131255526685</v>
      </c>
      <c r="J64" s="211">
        <f t="shared" si="61"/>
        <v>24.330319130858289</v>
      </c>
      <c r="K64" s="211">
        <f t="shared" si="61"/>
        <v>25.790138278709787</v>
      </c>
      <c r="L64" s="211">
        <v>27.337546575432377</v>
      </c>
    </row>
    <row r="65" spans="1:12">
      <c r="A65" s="14" t="s">
        <v>152</v>
      </c>
      <c r="B65" s="14" t="s">
        <v>113</v>
      </c>
      <c r="C65" s="14" t="s">
        <v>43</v>
      </c>
      <c r="D65" s="89" t="s">
        <v>451</v>
      </c>
      <c r="E65" s="16">
        <v>305</v>
      </c>
      <c r="F65" s="14">
        <v>6</v>
      </c>
      <c r="G65" s="211">
        <f t="shared" ref="G65:K65" si="62">H65/1.06</f>
        <v>22.747944932347682</v>
      </c>
      <c r="H65" s="211">
        <f t="shared" si="62"/>
        <v>24.112821628288543</v>
      </c>
      <c r="I65" s="211">
        <f t="shared" si="62"/>
        <v>25.559590925985859</v>
      </c>
      <c r="J65" s="211">
        <f t="shared" si="62"/>
        <v>27.093166381545011</v>
      </c>
      <c r="K65" s="211">
        <f t="shared" si="62"/>
        <v>28.718756364437713</v>
      </c>
      <c r="L65" s="211">
        <v>30.441881746303977</v>
      </c>
    </row>
    <row r="66" spans="1:12">
      <c r="A66" s="14" t="s">
        <v>154</v>
      </c>
      <c r="B66" s="14" t="s">
        <v>143</v>
      </c>
      <c r="C66" s="14" t="s">
        <v>43</v>
      </c>
      <c r="D66" s="89" t="s">
        <v>452</v>
      </c>
      <c r="E66" s="16">
        <v>328</v>
      </c>
      <c r="F66" s="14">
        <v>7</v>
      </c>
      <c r="G66" s="211">
        <f t="shared" ref="G66:K66" si="63">H66/1.06</f>
        <v>24.282362200833226</v>
      </c>
      <c r="H66" s="211">
        <f t="shared" si="63"/>
        <v>25.739303932883221</v>
      </c>
      <c r="I66" s="211">
        <f t="shared" si="63"/>
        <v>27.283662168856214</v>
      </c>
      <c r="J66" s="211">
        <f t="shared" si="63"/>
        <v>28.920681898987588</v>
      </c>
      <c r="K66" s="211">
        <f t="shared" si="63"/>
        <v>30.655922812926846</v>
      </c>
      <c r="L66" s="211">
        <v>32.49527818170246</v>
      </c>
    </row>
    <row r="67" spans="1:12">
      <c r="A67" s="14" t="s">
        <v>156</v>
      </c>
      <c r="B67" s="14" t="s">
        <v>157</v>
      </c>
      <c r="C67" s="14" t="s">
        <v>43</v>
      </c>
      <c r="D67" s="15" t="s">
        <v>158</v>
      </c>
      <c r="E67" s="16">
        <v>285</v>
      </c>
      <c r="F67" s="14">
        <v>6</v>
      </c>
      <c r="G67" s="211">
        <f t="shared" ref="G67:K67" si="64">H67/1.06</f>
        <v>20.81990449236487</v>
      </c>
      <c r="H67" s="211">
        <f t="shared" si="64"/>
        <v>22.069098761906762</v>
      </c>
      <c r="I67" s="211">
        <f t="shared" si="64"/>
        <v>23.39324468762117</v>
      </c>
      <c r="J67" s="211">
        <f t="shared" si="64"/>
        <v>24.796839368878441</v>
      </c>
      <c r="K67" s="211">
        <f t="shared" si="64"/>
        <v>26.28464973101115</v>
      </c>
      <c r="L67" s="211">
        <v>27.86172871487182</v>
      </c>
    </row>
    <row r="68" spans="1:12">
      <c r="A68" s="14" t="s">
        <v>159</v>
      </c>
      <c r="B68" s="14" t="s">
        <v>160</v>
      </c>
      <c r="C68" s="14" t="s">
        <v>43</v>
      </c>
      <c r="D68" s="89" t="s">
        <v>440</v>
      </c>
      <c r="E68" s="16">
        <v>218</v>
      </c>
      <c r="F68" s="14">
        <v>4</v>
      </c>
      <c r="G68" s="211">
        <f t="shared" ref="G68:K68" si="65">H68/1.06</f>
        <v>17.54206911526899</v>
      </c>
      <c r="H68" s="211">
        <f t="shared" si="65"/>
        <v>18.594593262185132</v>
      </c>
      <c r="I68" s="211">
        <f t="shared" si="65"/>
        <v>19.71026885791624</v>
      </c>
      <c r="J68" s="211">
        <f t="shared" si="65"/>
        <v>20.892884989391217</v>
      </c>
      <c r="K68" s="211">
        <f t="shared" si="65"/>
        <v>22.146458088754692</v>
      </c>
      <c r="L68" s="211">
        <v>23.475245574079974</v>
      </c>
    </row>
    <row r="69" spans="1:12">
      <c r="A69" s="14" t="s">
        <v>162</v>
      </c>
      <c r="B69" s="14" t="s">
        <v>163</v>
      </c>
      <c r="C69" s="14" t="s">
        <v>43</v>
      </c>
      <c r="D69" s="89" t="s">
        <v>441</v>
      </c>
      <c r="E69" s="16">
        <v>253</v>
      </c>
      <c r="F69" s="14">
        <v>5</v>
      </c>
      <c r="G69" s="211">
        <f t="shared" ref="G69:K69" si="66">H69/1.06</f>
        <v>19.29243598426746</v>
      </c>
      <c r="H69" s="211">
        <f t="shared" si="66"/>
        <v>20.44998214332351</v>
      </c>
      <c r="I69" s="211">
        <f t="shared" si="66"/>
        <v>21.676981071922921</v>
      </c>
      <c r="J69" s="211">
        <f t="shared" si="66"/>
        <v>22.977599936238295</v>
      </c>
      <c r="K69" s="211">
        <f t="shared" si="66"/>
        <v>24.356255932412594</v>
      </c>
      <c r="L69" s="211">
        <v>25.817631288357351</v>
      </c>
    </row>
    <row r="70" spans="1:12">
      <c r="A70" s="14" t="s">
        <v>165</v>
      </c>
      <c r="B70" s="14" t="s">
        <v>166</v>
      </c>
      <c r="C70" s="14" t="s">
        <v>43</v>
      </c>
      <c r="D70" s="15" t="s">
        <v>167</v>
      </c>
      <c r="E70" s="16">
        <v>418</v>
      </c>
      <c r="F70" s="14">
        <v>9</v>
      </c>
      <c r="G70" s="210">
        <f t="shared" ref="G70:K70" si="67">H70/1.06</f>
        <v>30.471458450545494</v>
      </c>
      <c r="H70" s="210">
        <f t="shared" si="67"/>
        <v>32.299745957578224</v>
      </c>
      <c r="I70" s="210">
        <f t="shared" si="67"/>
        <v>34.237730715032917</v>
      </c>
      <c r="J70" s="210">
        <f t="shared" si="67"/>
        <v>36.291994557934892</v>
      </c>
      <c r="K70" s="210">
        <f t="shared" si="67"/>
        <v>38.46951423141099</v>
      </c>
      <c r="L70" s="210">
        <v>40.777685085295651</v>
      </c>
    </row>
    <row r="71" spans="1:12">
      <c r="A71" s="14" t="s">
        <v>168</v>
      </c>
      <c r="B71" s="14">
        <v>207</v>
      </c>
      <c r="C71" s="14" t="s">
        <v>43</v>
      </c>
      <c r="D71" s="89" t="s">
        <v>442</v>
      </c>
      <c r="E71" s="16">
        <v>338</v>
      </c>
      <c r="F71" s="14">
        <v>7</v>
      </c>
      <c r="G71" s="211">
        <f t="shared" ref="G71:K71" si="68">H71/1.06</f>
        <v>23.919477593878423</v>
      </c>
      <c r="H71" s="211">
        <f t="shared" si="68"/>
        <v>25.354646249511131</v>
      </c>
      <c r="I71" s="211">
        <f t="shared" si="68"/>
        <v>26.875925024481798</v>
      </c>
      <c r="J71" s="211">
        <f t="shared" si="68"/>
        <v>28.488480525950706</v>
      </c>
      <c r="K71" s="211">
        <f t="shared" si="68"/>
        <v>30.197789357507752</v>
      </c>
      <c r="L71" s="211">
        <v>32.009656718958219</v>
      </c>
    </row>
    <row r="72" spans="1:12">
      <c r="A72" s="14" t="s">
        <v>170</v>
      </c>
      <c r="B72" s="14" t="s">
        <v>94</v>
      </c>
      <c r="C72" s="14" t="s">
        <v>43</v>
      </c>
      <c r="D72" s="89" t="s">
        <v>443</v>
      </c>
      <c r="E72" s="16">
        <v>375</v>
      </c>
      <c r="F72" s="14">
        <v>8</v>
      </c>
      <c r="G72" s="211">
        <f t="shared" ref="G72:K72" si="69">H72/1.06</f>
        <v>26.969049720329437</v>
      </c>
      <c r="H72" s="211">
        <f t="shared" si="69"/>
        <v>28.587192703549203</v>
      </c>
      <c r="I72" s="211">
        <f t="shared" si="69"/>
        <v>30.302424265762156</v>
      </c>
      <c r="J72" s="211">
        <f t="shared" si="69"/>
        <v>32.120569721707888</v>
      </c>
      <c r="K72" s="211">
        <f t="shared" si="69"/>
        <v>34.047803905010362</v>
      </c>
      <c r="L72" s="211">
        <v>36.090672139310989</v>
      </c>
    </row>
    <row r="73" spans="1:12">
      <c r="A73" s="14" t="s">
        <v>172</v>
      </c>
      <c r="B73" s="14" t="s">
        <v>173</v>
      </c>
      <c r="C73" s="14" t="s">
        <v>43</v>
      </c>
      <c r="D73" s="89" t="s">
        <v>449</v>
      </c>
      <c r="E73" s="16">
        <v>305</v>
      </c>
      <c r="F73" s="14">
        <v>6</v>
      </c>
      <c r="G73" s="211">
        <f t="shared" ref="G73:K73" si="70">H73/1.06</f>
        <v>22.344984907889369</v>
      </c>
      <c r="H73" s="211">
        <f t="shared" si="70"/>
        <v>23.685684002362734</v>
      </c>
      <c r="I73" s="211">
        <f t="shared" si="70"/>
        <v>25.1068250425045</v>
      </c>
      <c r="J73" s="211">
        <f t="shared" si="70"/>
        <v>26.61323454505477</v>
      </c>
      <c r="K73" s="211">
        <f t="shared" si="70"/>
        <v>28.210028617758056</v>
      </c>
      <c r="L73" s="211">
        <v>29.902630334823542</v>
      </c>
    </row>
    <row r="74" spans="1:12">
      <c r="A74" s="14" t="s">
        <v>175</v>
      </c>
      <c r="B74" s="14">
        <v>206</v>
      </c>
      <c r="C74" s="14" t="s">
        <v>43</v>
      </c>
      <c r="D74" s="15" t="s">
        <v>176</v>
      </c>
      <c r="E74" s="16">
        <v>333</v>
      </c>
      <c r="F74" s="14">
        <v>7</v>
      </c>
      <c r="G74" s="211">
        <f t="shared" ref="G74:K74" si="71">H74/1.06</f>
        <v>24.24023860384321</v>
      </c>
      <c r="H74" s="211">
        <f t="shared" si="71"/>
        <v>25.694652920073803</v>
      </c>
      <c r="I74" s="211">
        <f t="shared" si="71"/>
        <v>27.236332095278232</v>
      </c>
      <c r="J74" s="211">
        <f t="shared" si="71"/>
        <v>28.870512020994926</v>
      </c>
      <c r="K74" s="211">
        <f t="shared" si="71"/>
        <v>30.602742742254623</v>
      </c>
      <c r="L74" s="211">
        <v>32.438907306789901</v>
      </c>
    </row>
    <row r="75" spans="1:12">
      <c r="A75" s="14" t="s">
        <v>177</v>
      </c>
      <c r="B75" s="14" t="s">
        <v>178</v>
      </c>
      <c r="C75" s="14" t="s">
        <v>43</v>
      </c>
      <c r="D75" s="15" t="s">
        <v>179</v>
      </c>
      <c r="E75" s="16">
        <v>288</v>
      </c>
      <c r="F75" s="14">
        <v>6</v>
      </c>
      <c r="G75" s="211">
        <f t="shared" ref="G75:K75" si="72">H75/1.06</f>
        <v>21.846086018098042</v>
      </c>
      <c r="H75" s="211">
        <f t="shared" si="72"/>
        <v>23.156851179183924</v>
      </c>
      <c r="I75" s="211">
        <f t="shared" si="72"/>
        <v>24.546262249934962</v>
      </c>
      <c r="J75" s="211">
        <f t="shared" si="72"/>
        <v>26.01903798493106</v>
      </c>
      <c r="K75" s="211">
        <f t="shared" si="72"/>
        <v>27.580180264026925</v>
      </c>
      <c r="L75" s="211">
        <v>29.234991079868543</v>
      </c>
    </row>
    <row r="76" spans="1:12">
      <c r="A76" s="14" t="s">
        <v>180</v>
      </c>
      <c r="B76" s="14" t="s">
        <v>181</v>
      </c>
      <c r="C76" s="14" t="s">
        <v>43</v>
      </c>
      <c r="D76" s="15" t="s">
        <v>182</v>
      </c>
      <c r="E76" s="16">
        <v>330</v>
      </c>
      <c r="F76" s="14">
        <v>7</v>
      </c>
      <c r="G76" s="211">
        <f t="shared" ref="G76:K76" si="73">H76/1.06</f>
        <v>23.735477241284901</v>
      </c>
      <c r="H76" s="211">
        <f t="shared" si="73"/>
        <v>25.159605875761997</v>
      </c>
      <c r="I76" s="211">
        <f t="shared" si="73"/>
        <v>26.669182228307719</v>
      </c>
      <c r="J76" s="211">
        <f t="shared" si="73"/>
        <v>28.269333162006184</v>
      </c>
      <c r="K76" s="211">
        <f t="shared" si="73"/>
        <v>29.965493151726555</v>
      </c>
      <c r="L76" s="211">
        <v>31.763422740830151</v>
      </c>
    </row>
    <row r="77" spans="1:12">
      <c r="A77" s="14" t="s">
        <v>183</v>
      </c>
      <c r="B77" s="14" t="s">
        <v>184</v>
      </c>
      <c r="C77" s="14" t="s">
        <v>43</v>
      </c>
      <c r="D77" s="15" t="s">
        <v>185</v>
      </c>
      <c r="E77" s="16">
        <v>265</v>
      </c>
      <c r="F77" s="14">
        <v>5</v>
      </c>
      <c r="G77" s="211">
        <f t="shared" ref="G77:K77" si="74">H77/1.06</f>
        <v>19.805696703677249</v>
      </c>
      <c r="H77" s="211">
        <f t="shared" si="74"/>
        <v>20.994038505897883</v>
      </c>
      <c r="I77" s="211">
        <f t="shared" si="74"/>
        <v>22.253680816251759</v>
      </c>
      <c r="J77" s="211">
        <f t="shared" si="74"/>
        <v>23.588901665226864</v>
      </c>
      <c r="K77" s="211">
        <f t="shared" si="74"/>
        <v>25.004235765140475</v>
      </c>
      <c r="L77" s="211">
        <v>26.504489911048903</v>
      </c>
    </row>
    <row r="78" spans="1:12">
      <c r="A78" s="14" t="s">
        <v>186</v>
      </c>
      <c r="B78" s="14">
        <v>209</v>
      </c>
      <c r="C78" s="14" t="s">
        <v>43</v>
      </c>
      <c r="D78" s="15" t="s">
        <v>187</v>
      </c>
      <c r="E78" s="16">
        <v>380</v>
      </c>
      <c r="F78" s="14">
        <v>8</v>
      </c>
      <c r="G78" s="211">
        <f t="shared" ref="G78:K78" si="75">H78/1.06</f>
        <v>27.158199445336159</v>
      </c>
      <c r="H78" s="211">
        <f t="shared" si="75"/>
        <v>28.787691412056329</v>
      </c>
      <c r="I78" s="211">
        <f t="shared" si="75"/>
        <v>30.514952896779711</v>
      </c>
      <c r="J78" s="211">
        <f t="shared" si="75"/>
        <v>32.345850070586494</v>
      </c>
      <c r="K78" s="211">
        <f t="shared" si="75"/>
        <v>34.286601074821682</v>
      </c>
      <c r="L78" s="211">
        <v>36.343797139310986</v>
      </c>
    </row>
    <row r="79" spans="1:12">
      <c r="A79" s="14" t="s">
        <v>188</v>
      </c>
      <c r="B79" s="14" t="s">
        <v>121</v>
      </c>
      <c r="C79" s="14" t="s">
        <v>43</v>
      </c>
      <c r="D79" s="15" t="s">
        <v>189</v>
      </c>
      <c r="E79" s="16">
        <v>323</v>
      </c>
      <c r="F79" s="14">
        <v>7</v>
      </c>
      <c r="G79" s="211">
        <f t="shared" ref="G79:K79" si="76">H79/1.06</f>
        <v>23.730327868871701</v>
      </c>
      <c r="H79" s="211">
        <f t="shared" si="76"/>
        <v>25.154147541004004</v>
      </c>
      <c r="I79" s="211">
        <f t="shared" si="76"/>
        <v>26.663396393464247</v>
      </c>
      <c r="J79" s="211">
        <f t="shared" si="76"/>
        <v>28.263200177072104</v>
      </c>
      <c r="K79" s="211">
        <f t="shared" si="76"/>
        <v>29.958992187696431</v>
      </c>
      <c r="L79" s="211">
        <v>31.756531718958218</v>
      </c>
    </row>
    <row r="80" spans="1:12">
      <c r="A80" s="14" t="s">
        <v>190</v>
      </c>
      <c r="B80" s="14" t="s">
        <v>94</v>
      </c>
      <c r="C80" s="14" t="s">
        <v>43</v>
      </c>
      <c r="D80" s="15" t="s">
        <v>191</v>
      </c>
      <c r="E80" s="16">
        <v>368</v>
      </c>
      <c r="F80" s="14">
        <v>8</v>
      </c>
      <c r="G80" s="211">
        <f t="shared" ref="G80:K80" si="77">H80/1.06</f>
        <v>26.969049720329437</v>
      </c>
      <c r="H80" s="211">
        <f t="shared" si="77"/>
        <v>28.587192703549203</v>
      </c>
      <c r="I80" s="211">
        <f t="shared" si="77"/>
        <v>30.302424265762156</v>
      </c>
      <c r="J80" s="211">
        <f t="shared" si="77"/>
        <v>32.120569721707888</v>
      </c>
      <c r="K80" s="211">
        <f t="shared" si="77"/>
        <v>34.047803905010362</v>
      </c>
      <c r="L80" s="211">
        <v>36.090672139310989</v>
      </c>
    </row>
    <row r="81" spans="1:12">
      <c r="A81" s="14" t="s">
        <v>192</v>
      </c>
      <c r="B81" s="14" t="s">
        <v>121</v>
      </c>
      <c r="C81" s="14" t="s">
        <v>43</v>
      </c>
      <c r="D81" s="15" t="s">
        <v>193</v>
      </c>
      <c r="E81" s="16">
        <v>323</v>
      </c>
      <c r="F81" s="14">
        <v>7</v>
      </c>
      <c r="G81" s="211">
        <f t="shared" ref="G81:K81" si="78">H81/1.06</f>
        <v>23.730327868871701</v>
      </c>
      <c r="H81" s="211">
        <f t="shared" si="78"/>
        <v>25.154147541004004</v>
      </c>
      <c r="I81" s="211">
        <f t="shared" si="78"/>
        <v>26.663396393464247</v>
      </c>
      <c r="J81" s="211">
        <f t="shared" si="78"/>
        <v>28.263200177072104</v>
      </c>
      <c r="K81" s="211">
        <f t="shared" si="78"/>
        <v>29.958992187696431</v>
      </c>
      <c r="L81" s="211">
        <v>31.756531718958218</v>
      </c>
    </row>
    <row r="82" spans="1:12">
      <c r="A82" s="14" t="s">
        <v>194</v>
      </c>
      <c r="B82" s="14" t="s">
        <v>94</v>
      </c>
      <c r="C82" s="14" t="s">
        <v>43</v>
      </c>
      <c r="D82" s="15" t="s">
        <v>195</v>
      </c>
      <c r="E82" s="16">
        <v>365</v>
      </c>
      <c r="F82" s="14">
        <v>8</v>
      </c>
      <c r="G82" s="211">
        <f t="shared" ref="G82:K82" si="79">H82/1.06</f>
        <v>26.969049720329437</v>
      </c>
      <c r="H82" s="211">
        <f t="shared" si="79"/>
        <v>28.587192703549203</v>
      </c>
      <c r="I82" s="211">
        <f t="shared" si="79"/>
        <v>30.302424265762156</v>
      </c>
      <c r="J82" s="211">
        <f t="shared" si="79"/>
        <v>32.120569721707888</v>
      </c>
      <c r="K82" s="211">
        <f t="shared" si="79"/>
        <v>34.047803905010362</v>
      </c>
      <c r="L82" s="211">
        <v>36.090672139310989</v>
      </c>
    </row>
    <row r="83" spans="1:12">
      <c r="A83" s="14" t="s">
        <v>196</v>
      </c>
      <c r="B83" s="14">
        <v>209</v>
      </c>
      <c r="C83" s="14" t="s">
        <v>43</v>
      </c>
      <c r="D83" s="15" t="s">
        <v>197</v>
      </c>
      <c r="E83" s="16">
        <v>383</v>
      </c>
      <c r="F83" s="14">
        <v>8</v>
      </c>
      <c r="G83" s="212">
        <f t="shared" ref="G83:K83" si="80">H83/1.06</f>
        <v>27.158199445336159</v>
      </c>
      <c r="H83" s="212">
        <f t="shared" si="80"/>
        <v>28.787691412056329</v>
      </c>
      <c r="I83" s="212">
        <f t="shared" si="80"/>
        <v>30.514952896779711</v>
      </c>
      <c r="J83" s="212">
        <f t="shared" si="80"/>
        <v>32.345850070586494</v>
      </c>
      <c r="K83" s="212">
        <f t="shared" si="80"/>
        <v>34.286601074821682</v>
      </c>
      <c r="L83" s="212">
        <v>36.343797139310986</v>
      </c>
    </row>
    <row r="84" spans="1:12">
      <c r="A84" s="14" t="s">
        <v>198</v>
      </c>
      <c r="B84" s="14" t="s">
        <v>121</v>
      </c>
      <c r="C84" s="14" t="s">
        <v>43</v>
      </c>
      <c r="D84" s="15" t="s">
        <v>199</v>
      </c>
      <c r="E84" s="16">
        <v>338</v>
      </c>
      <c r="F84" s="14">
        <v>7</v>
      </c>
      <c r="G84" s="211">
        <f t="shared" ref="G84:K84" si="81">H84/1.06</f>
        <v>23.919477593878423</v>
      </c>
      <c r="H84" s="211">
        <f t="shared" si="81"/>
        <v>25.354646249511131</v>
      </c>
      <c r="I84" s="211">
        <f t="shared" si="81"/>
        <v>26.875925024481798</v>
      </c>
      <c r="J84" s="211">
        <f t="shared" si="81"/>
        <v>28.488480525950706</v>
      </c>
      <c r="K84" s="211">
        <f t="shared" si="81"/>
        <v>30.197789357507752</v>
      </c>
      <c r="L84" s="211">
        <v>32.009656718958219</v>
      </c>
    </row>
    <row r="85" spans="1:12">
      <c r="A85" s="14" t="s">
        <v>200</v>
      </c>
      <c r="B85" s="14" t="s">
        <v>94</v>
      </c>
      <c r="C85" s="14" t="s">
        <v>43</v>
      </c>
      <c r="D85" s="15" t="s">
        <v>201</v>
      </c>
      <c r="E85" s="16">
        <v>363</v>
      </c>
      <c r="F85" s="14">
        <v>8</v>
      </c>
      <c r="G85" s="211">
        <f t="shared" ref="G85:K85" si="82">H85/1.06</f>
        <v>26.969049720329437</v>
      </c>
      <c r="H85" s="211">
        <f t="shared" si="82"/>
        <v>28.587192703549203</v>
      </c>
      <c r="I85" s="211">
        <f t="shared" si="82"/>
        <v>30.302424265762156</v>
      </c>
      <c r="J85" s="211">
        <f t="shared" si="82"/>
        <v>32.120569721707888</v>
      </c>
      <c r="K85" s="211">
        <f t="shared" si="82"/>
        <v>34.047803905010362</v>
      </c>
      <c r="L85" s="211">
        <v>36.090672139310989</v>
      </c>
    </row>
    <row r="86" spans="1:12">
      <c r="A86" s="14" t="s">
        <v>202</v>
      </c>
      <c r="B86" s="14">
        <v>210</v>
      </c>
      <c r="C86" s="14" t="s">
        <v>43</v>
      </c>
      <c r="D86" s="15" t="s">
        <v>203</v>
      </c>
      <c r="E86" s="16">
        <v>288</v>
      </c>
      <c r="F86" s="14">
        <v>6</v>
      </c>
      <c r="G86" s="211">
        <f t="shared" ref="G86:K86" si="83">H86/1.06</f>
        <v>22.55879520734096</v>
      </c>
      <c r="H86" s="211">
        <f t="shared" si="83"/>
        <v>23.91232291978142</v>
      </c>
      <c r="I86" s="211">
        <f t="shared" si="83"/>
        <v>25.347062294968307</v>
      </c>
      <c r="J86" s="211">
        <f t="shared" si="83"/>
        <v>26.867886032666405</v>
      </c>
      <c r="K86" s="211">
        <f t="shared" si="83"/>
        <v>28.479959194626392</v>
      </c>
      <c r="L86" s="211">
        <v>30.188756746303977</v>
      </c>
    </row>
    <row r="87" spans="1:12">
      <c r="A87" s="14" t="s">
        <v>204</v>
      </c>
      <c r="B87" s="14">
        <v>150</v>
      </c>
      <c r="C87" s="14" t="s">
        <v>43</v>
      </c>
      <c r="D87" s="15" t="s">
        <v>205</v>
      </c>
      <c r="E87" s="16">
        <v>323</v>
      </c>
      <c r="F87" s="14">
        <v>7</v>
      </c>
      <c r="G87" s="211">
        <f t="shared" ref="G87:K87" si="84">H87/1.06</f>
        <v>24.282362200833226</v>
      </c>
      <c r="H87" s="211">
        <f t="shared" si="84"/>
        <v>25.739303932883221</v>
      </c>
      <c r="I87" s="211">
        <f t="shared" si="84"/>
        <v>27.283662168856214</v>
      </c>
      <c r="J87" s="211">
        <f t="shared" si="84"/>
        <v>28.920681898987588</v>
      </c>
      <c r="K87" s="211">
        <f t="shared" si="84"/>
        <v>30.655922812926846</v>
      </c>
      <c r="L87" s="211">
        <v>32.49527818170246</v>
      </c>
    </row>
    <row r="88" spans="1:12">
      <c r="A88" s="14" t="s">
        <v>206</v>
      </c>
      <c r="B88" s="14">
        <v>130</v>
      </c>
      <c r="C88" s="14" t="s">
        <v>43</v>
      </c>
      <c r="D88" s="15" t="s">
        <v>207</v>
      </c>
      <c r="E88" s="16">
        <v>265</v>
      </c>
      <c r="F88" s="14">
        <v>5</v>
      </c>
      <c r="G88" s="211">
        <f t="shared" ref="G88:K88" si="85">H88/1.06</f>
        <v>20.42820510459833</v>
      </c>
      <c r="H88" s="211">
        <f t="shared" si="85"/>
        <v>21.653897410874229</v>
      </c>
      <c r="I88" s="211">
        <f t="shared" si="85"/>
        <v>22.953131255526685</v>
      </c>
      <c r="J88" s="211">
        <f t="shared" si="85"/>
        <v>24.330319130858289</v>
      </c>
      <c r="K88" s="211">
        <f t="shared" si="85"/>
        <v>25.790138278709787</v>
      </c>
      <c r="L88" s="211">
        <v>27.337546575432377</v>
      </c>
    </row>
    <row r="89" spans="1:12">
      <c r="A89" s="14" t="s">
        <v>208</v>
      </c>
      <c r="B89" s="14">
        <v>210</v>
      </c>
      <c r="C89" s="14" t="s">
        <v>43</v>
      </c>
      <c r="D89" s="15" t="s">
        <v>209</v>
      </c>
      <c r="E89" s="16">
        <v>300</v>
      </c>
      <c r="F89" s="14">
        <v>6</v>
      </c>
      <c r="G89" s="211">
        <f t="shared" ref="G89:K89" si="86">H89/1.06</f>
        <v>22.55879520734096</v>
      </c>
      <c r="H89" s="211">
        <f t="shared" si="86"/>
        <v>23.91232291978142</v>
      </c>
      <c r="I89" s="211">
        <f t="shared" si="86"/>
        <v>25.347062294968307</v>
      </c>
      <c r="J89" s="211">
        <f t="shared" si="86"/>
        <v>26.867886032666405</v>
      </c>
      <c r="K89" s="211">
        <f t="shared" si="86"/>
        <v>28.479959194626392</v>
      </c>
      <c r="L89" s="211">
        <v>30.188756746303977</v>
      </c>
    </row>
    <row r="90" spans="1:12">
      <c r="A90" s="14" t="s">
        <v>210</v>
      </c>
      <c r="B90" s="14">
        <v>201</v>
      </c>
      <c r="C90" s="14" t="s">
        <v>43</v>
      </c>
      <c r="D90" s="15" t="s">
        <v>211</v>
      </c>
      <c r="E90" s="16">
        <v>235</v>
      </c>
      <c r="F90" s="14">
        <v>5</v>
      </c>
      <c r="G90" s="212">
        <f t="shared" ref="G90:K90" si="87">H90/1.06</f>
        <v>16.26149446027242</v>
      </c>
      <c r="H90" s="212">
        <f t="shared" si="87"/>
        <v>17.237184127888767</v>
      </c>
      <c r="I90" s="212">
        <f t="shared" si="87"/>
        <v>18.271415175562094</v>
      </c>
      <c r="J90" s="212">
        <f t="shared" si="87"/>
        <v>19.36770008609582</v>
      </c>
      <c r="K90" s="212">
        <f t="shared" si="87"/>
        <v>20.529762091261571</v>
      </c>
      <c r="L90" s="212">
        <v>21.761547816737266</v>
      </c>
    </row>
    <row r="91" spans="1:12">
      <c r="A91" s="14" t="s">
        <v>212</v>
      </c>
      <c r="B91" s="14" t="s">
        <v>213</v>
      </c>
      <c r="C91" s="14" t="s">
        <v>43</v>
      </c>
      <c r="D91" s="15" t="s">
        <v>214</v>
      </c>
      <c r="E91" s="16">
        <v>235</v>
      </c>
      <c r="F91" s="14">
        <v>5</v>
      </c>
      <c r="G91" s="211">
        <f t="shared" ref="G91:K91" si="88">H91/1.06</f>
        <v>20.326868075340528</v>
      </c>
      <c r="H91" s="211">
        <f t="shared" si="88"/>
        <v>21.546480159860959</v>
      </c>
      <c r="I91" s="211">
        <f t="shared" si="88"/>
        <v>22.839268969452618</v>
      </c>
      <c r="J91" s="211">
        <f t="shared" si="88"/>
        <v>24.209625107619775</v>
      </c>
      <c r="K91" s="211">
        <f t="shared" si="88"/>
        <v>25.662202614076964</v>
      </c>
      <c r="L91" s="211">
        <v>27.201934770921582</v>
      </c>
    </row>
    <row r="92" spans="1:12">
      <c r="A92" s="14" t="s">
        <v>215</v>
      </c>
      <c r="B92" s="23" t="s">
        <v>66</v>
      </c>
      <c r="C92" s="14" t="s">
        <v>43</v>
      </c>
      <c r="D92" s="15" t="s">
        <v>216</v>
      </c>
      <c r="E92" s="16">
        <v>330</v>
      </c>
      <c r="F92" s="14">
        <v>7</v>
      </c>
      <c r="G92" s="211">
        <f t="shared" ref="G92:K92" si="89">H92/1.06</f>
        <v>23.861939153829766</v>
      </c>
      <c r="H92" s="211">
        <f t="shared" si="89"/>
        <v>25.293655503059554</v>
      </c>
      <c r="I92" s="211">
        <f t="shared" si="89"/>
        <v>26.811274833243129</v>
      </c>
      <c r="J92" s="211">
        <f t="shared" si="89"/>
        <v>28.419951323237719</v>
      </c>
      <c r="K92" s="211">
        <f t="shared" si="89"/>
        <v>30.125148402631982</v>
      </c>
      <c r="L92" s="211">
        <v>31.932657306789903</v>
      </c>
    </row>
    <row r="93" spans="1:12">
      <c r="A93" s="14" t="s">
        <v>217</v>
      </c>
      <c r="B93" s="14" t="s">
        <v>218</v>
      </c>
      <c r="C93" s="14" t="s">
        <v>43</v>
      </c>
      <c r="D93" s="15" t="s">
        <v>219</v>
      </c>
      <c r="E93" s="16">
        <v>410</v>
      </c>
      <c r="F93" s="14">
        <v>9</v>
      </c>
      <c r="G93" s="211">
        <f t="shared" ref="G93:K93" si="90">H93/1.06</f>
        <v>29.582037582183602</v>
      </c>
      <c r="H93" s="211">
        <f t="shared" si="90"/>
        <v>31.356959837114619</v>
      </c>
      <c r="I93" s="211">
        <f t="shared" si="90"/>
        <v>33.238377427341497</v>
      </c>
      <c r="J93" s="211">
        <f t="shared" si="90"/>
        <v>35.232680072981992</v>
      </c>
      <c r="K93" s="211">
        <f t="shared" si="90"/>
        <v>37.346640877360912</v>
      </c>
      <c r="L93" s="211">
        <v>39.587439330002567</v>
      </c>
    </row>
    <row r="94" spans="1:12">
      <c r="A94" s="14" t="s">
        <v>220</v>
      </c>
      <c r="B94" s="14">
        <v>101</v>
      </c>
      <c r="C94" s="14" t="s">
        <v>43</v>
      </c>
      <c r="D94" s="89" t="s">
        <v>444</v>
      </c>
      <c r="E94" s="16">
        <v>415</v>
      </c>
      <c r="F94" s="14">
        <v>9</v>
      </c>
      <c r="G94" s="211">
        <f t="shared" ref="G94:K94" si="91">H94/1.06</f>
        <v>29.582037582183602</v>
      </c>
      <c r="H94" s="211">
        <f t="shared" si="91"/>
        <v>31.356959837114619</v>
      </c>
      <c r="I94" s="211">
        <f t="shared" si="91"/>
        <v>33.238377427341497</v>
      </c>
      <c r="J94" s="211">
        <f t="shared" si="91"/>
        <v>35.232680072981992</v>
      </c>
      <c r="K94" s="211">
        <f t="shared" si="91"/>
        <v>37.346640877360912</v>
      </c>
      <c r="L94" s="211">
        <v>39.587439330002567</v>
      </c>
    </row>
    <row r="95" spans="1:12">
      <c r="A95" s="14" t="s">
        <v>222</v>
      </c>
      <c r="B95" s="14">
        <v>101</v>
      </c>
      <c r="C95" s="14" t="s">
        <v>43</v>
      </c>
      <c r="D95" s="89" t="s">
        <v>445</v>
      </c>
      <c r="E95" s="16">
        <v>410</v>
      </c>
      <c r="F95" s="14">
        <v>9</v>
      </c>
      <c r="G95" s="211">
        <f t="shared" ref="G95:K95" si="92">H95/1.06</f>
        <v>29.582037582183602</v>
      </c>
      <c r="H95" s="211">
        <f t="shared" si="92"/>
        <v>31.356959837114619</v>
      </c>
      <c r="I95" s="211">
        <f t="shared" si="92"/>
        <v>33.238377427341497</v>
      </c>
      <c r="J95" s="211">
        <f t="shared" si="92"/>
        <v>35.232680072981992</v>
      </c>
      <c r="K95" s="211">
        <f t="shared" si="92"/>
        <v>37.346640877360912</v>
      </c>
      <c r="L95" s="211">
        <v>39.587439330002567</v>
      </c>
    </row>
    <row r="96" spans="1:12">
      <c r="A96" s="14" t="s">
        <v>224</v>
      </c>
      <c r="B96" s="14" t="s">
        <v>105</v>
      </c>
      <c r="C96" s="14" t="s">
        <v>43</v>
      </c>
      <c r="D96" s="89" t="s">
        <v>448</v>
      </c>
      <c r="E96" s="16">
        <v>280</v>
      </c>
      <c r="F96" s="14">
        <v>6</v>
      </c>
      <c r="G96" s="211">
        <f t="shared" ref="G96:K96" si="93">H96/1.06</f>
        <v>20.806504554611774</v>
      </c>
      <c r="H96" s="211">
        <f t="shared" si="93"/>
        <v>22.054894827888482</v>
      </c>
      <c r="I96" s="211">
        <f t="shared" si="93"/>
        <v>23.378188517561792</v>
      </c>
      <c r="J96" s="211">
        <f t="shared" si="93"/>
        <v>24.7808798286155</v>
      </c>
      <c r="K96" s="211">
        <f t="shared" si="93"/>
        <v>26.267732618332431</v>
      </c>
      <c r="L96" s="211">
        <v>27.843796575432378</v>
      </c>
    </row>
    <row r="97" spans="1:12">
      <c r="A97" s="14" t="s">
        <v>226</v>
      </c>
      <c r="B97" s="14" t="s">
        <v>163</v>
      </c>
      <c r="C97" s="14" t="s">
        <v>43</v>
      </c>
      <c r="D97" s="15" t="s">
        <v>227</v>
      </c>
      <c r="E97" s="16">
        <v>253</v>
      </c>
      <c r="F97" s="14">
        <v>5</v>
      </c>
      <c r="G97" s="211">
        <f t="shared" ref="G97:K97" si="94">H97/1.06</f>
        <v>19.29243598426746</v>
      </c>
      <c r="H97" s="211">
        <f t="shared" si="94"/>
        <v>20.44998214332351</v>
      </c>
      <c r="I97" s="211">
        <f t="shared" si="94"/>
        <v>21.676981071922921</v>
      </c>
      <c r="J97" s="211">
        <f t="shared" si="94"/>
        <v>22.977599936238295</v>
      </c>
      <c r="K97" s="211">
        <f t="shared" si="94"/>
        <v>24.356255932412594</v>
      </c>
      <c r="L97" s="211">
        <v>25.817631288357351</v>
      </c>
    </row>
    <row r="98" spans="1:12">
      <c r="A98" s="14" t="s">
        <v>228</v>
      </c>
      <c r="B98" s="14">
        <v>143</v>
      </c>
      <c r="C98" s="14" t="s">
        <v>43</v>
      </c>
      <c r="D98" s="15" t="s">
        <v>229</v>
      </c>
      <c r="E98" s="16">
        <v>310</v>
      </c>
      <c r="F98" s="14">
        <v>6</v>
      </c>
      <c r="G98" s="211">
        <f t="shared" ref="G98:K98" si="95">H98/1.06</f>
        <v>22.726294429254683</v>
      </c>
      <c r="H98" s="211">
        <f t="shared" si="95"/>
        <v>24.089872095009966</v>
      </c>
      <c r="I98" s="211">
        <f t="shared" si="95"/>
        <v>25.535264420710565</v>
      </c>
      <c r="J98" s="211">
        <f t="shared" si="95"/>
        <v>27.067380285953199</v>
      </c>
      <c r="K98" s="211">
        <f t="shared" si="95"/>
        <v>28.691423103110392</v>
      </c>
      <c r="L98" s="211">
        <v>30.412908489297017</v>
      </c>
    </row>
    <row r="99" spans="1:12">
      <c r="A99" s="14" t="s">
        <v>230</v>
      </c>
      <c r="B99" s="14" t="s">
        <v>135</v>
      </c>
      <c r="C99" s="14" t="s">
        <v>43</v>
      </c>
      <c r="D99" s="15" t="s">
        <v>231</v>
      </c>
      <c r="E99" s="16">
        <v>263</v>
      </c>
      <c r="F99" s="14">
        <v>5</v>
      </c>
      <c r="G99" s="211">
        <f t="shared" ref="G99:K99" si="96">H99/1.06</f>
        <v>20.42820510459833</v>
      </c>
      <c r="H99" s="211">
        <f t="shared" si="96"/>
        <v>21.653897410874229</v>
      </c>
      <c r="I99" s="211">
        <f t="shared" si="96"/>
        <v>22.953131255526685</v>
      </c>
      <c r="J99" s="211">
        <f t="shared" si="96"/>
        <v>24.330319130858289</v>
      </c>
      <c r="K99" s="211">
        <f t="shared" si="96"/>
        <v>25.790138278709787</v>
      </c>
      <c r="L99" s="211">
        <v>27.337546575432377</v>
      </c>
    </row>
    <row r="100" spans="1:12">
      <c r="A100" s="14" t="s">
        <v>232</v>
      </c>
      <c r="B100" s="14">
        <v>211</v>
      </c>
      <c r="C100" s="14" t="s">
        <v>43</v>
      </c>
      <c r="D100" s="15" t="s">
        <v>233</v>
      </c>
      <c r="E100" s="16">
        <v>210</v>
      </c>
      <c r="F100" s="14">
        <v>4</v>
      </c>
      <c r="G100" s="211">
        <f t="shared" ref="G100:K100" si="97">H100/1.06</f>
        <v>17.352919390262272</v>
      </c>
      <c r="H100" s="211">
        <f t="shared" si="97"/>
        <v>18.394094553678009</v>
      </c>
      <c r="I100" s="211">
        <f t="shared" si="97"/>
        <v>19.497740226898692</v>
      </c>
      <c r="J100" s="211">
        <f t="shared" si="97"/>
        <v>20.667604640512614</v>
      </c>
      <c r="K100" s="211">
        <f t="shared" si="97"/>
        <v>21.907660918943371</v>
      </c>
      <c r="L100" s="211">
        <v>23.222120574079973</v>
      </c>
    </row>
    <row r="101" spans="1:12">
      <c r="A101" s="14" t="s">
        <v>234</v>
      </c>
      <c r="B101" s="14" t="s">
        <v>163</v>
      </c>
      <c r="C101" s="14" t="s">
        <v>43</v>
      </c>
      <c r="D101" s="15" t="s">
        <v>235</v>
      </c>
      <c r="E101" s="16">
        <v>253</v>
      </c>
      <c r="F101" s="14">
        <v>5</v>
      </c>
      <c r="G101" s="211">
        <f t="shared" ref="G101:K101" si="98">H101/1.06</f>
        <v>19.29243598426746</v>
      </c>
      <c r="H101" s="211">
        <f t="shared" si="98"/>
        <v>20.44998214332351</v>
      </c>
      <c r="I101" s="211">
        <f t="shared" si="98"/>
        <v>21.676981071922921</v>
      </c>
      <c r="J101" s="211">
        <f t="shared" si="98"/>
        <v>22.977599936238295</v>
      </c>
      <c r="K101" s="211">
        <f t="shared" si="98"/>
        <v>24.356255932412594</v>
      </c>
      <c r="L101" s="211">
        <v>25.817631288357351</v>
      </c>
    </row>
    <row r="102" spans="1:12">
      <c r="A102" s="14" t="s">
        <v>236</v>
      </c>
      <c r="B102" s="14" t="s">
        <v>105</v>
      </c>
      <c r="C102" s="14" t="s">
        <v>43</v>
      </c>
      <c r="D102" s="15" t="s">
        <v>237</v>
      </c>
      <c r="E102" s="16">
        <v>280</v>
      </c>
      <c r="F102" s="14">
        <v>6</v>
      </c>
      <c r="G102" s="211">
        <f t="shared" ref="G102:K102" si="99">H102/1.06</f>
        <v>20.806504554611774</v>
      </c>
      <c r="H102" s="211">
        <f t="shared" si="99"/>
        <v>22.054894827888482</v>
      </c>
      <c r="I102" s="211">
        <f t="shared" si="99"/>
        <v>23.378188517561792</v>
      </c>
      <c r="J102" s="211">
        <f t="shared" si="99"/>
        <v>24.7808798286155</v>
      </c>
      <c r="K102" s="211">
        <f t="shared" si="99"/>
        <v>26.267732618332431</v>
      </c>
      <c r="L102" s="211">
        <v>27.843796575432378</v>
      </c>
    </row>
    <row r="103" spans="1:12">
      <c r="A103" s="14" t="s">
        <v>238</v>
      </c>
      <c r="B103" s="14">
        <v>211</v>
      </c>
      <c r="C103" s="14" t="s">
        <v>43</v>
      </c>
      <c r="D103" s="89" t="s">
        <v>446</v>
      </c>
      <c r="E103" s="16">
        <v>210</v>
      </c>
      <c r="F103" s="14">
        <v>4</v>
      </c>
      <c r="G103" s="211">
        <f t="shared" ref="G103:K103" si="100">H103/1.06</f>
        <v>17.352919390262272</v>
      </c>
      <c r="H103" s="211">
        <f t="shared" si="100"/>
        <v>18.394094553678009</v>
      </c>
      <c r="I103" s="211">
        <f t="shared" si="100"/>
        <v>19.497740226898692</v>
      </c>
      <c r="J103" s="211">
        <f t="shared" si="100"/>
        <v>20.667604640512614</v>
      </c>
      <c r="K103" s="211">
        <f t="shared" si="100"/>
        <v>21.907660918943371</v>
      </c>
      <c r="L103" s="211">
        <v>23.222120574079973</v>
      </c>
    </row>
    <row r="104" spans="1:12">
      <c r="A104" s="14" t="s">
        <v>240</v>
      </c>
      <c r="B104" s="14" t="s">
        <v>105</v>
      </c>
      <c r="C104" s="14" t="s">
        <v>43</v>
      </c>
      <c r="D104" s="89" t="s">
        <v>447</v>
      </c>
      <c r="E104" s="16">
        <v>280</v>
      </c>
      <c r="F104" s="14">
        <v>6</v>
      </c>
      <c r="G104" s="211">
        <f t="shared" ref="G104:K104" si="101">H104/1.06</f>
        <v>20.806504554611774</v>
      </c>
      <c r="H104" s="211">
        <f t="shared" si="101"/>
        <v>22.054894827888482</v>
      </c>
      <c r="I104" s="211">
        <f t="shared" si="101"/>
        <v>23.378188517561792</v>
      </c>
      <c r="J104" s="211">
        <f t="shared" si="101"/>
        <v>24.7808798286155</v>
      </c>
      <c r="K104" s="211">
        <f t="shared" si="101"/>
        <v>26.267732618332431</v>
      </c>
      <c r="L104" s="211">
        <v>27.843796575432378</v>
      </c>
    </row>
    <row r="105" spans="1:12">
      <c r="A105" s="14" t="s">
        <v>242</v>
      </c>
      <c r="B105" s="14">
        <v>161</v>
      </c>
      <c r="C105" s="14" t="s">
        <v>43</v>
      </c>
      <c r="D105" s="15" t="s">
        <v>243</v>
      </c>
      <c r="E105" s="16">
        <v>287</v>
      </c>
      <c r="F105" s="14">
        <v>6</v>
      </c>
      <c r="G105" s="211">
        <f t="shared" ref="G105:K105" si="102">H105/1.06</f>
        <v>21.845898087202642</v>
      </c>
      <c r="H105" s="211">
        <f t="shared" si="102"/>
        <v>23.156651972434801</v>
      </c>
      <c r="I105" s="211">
        <f t="shared" si="102"/>
        <v>24.546051090780889</v>
      </c>
      <c r="J105" s="211">
        <f t="shared" si="102"/>
        <v>26.018814156227744</v>
      </c>
      <c r="K105" s="211">
        <f t="shared" si="102"/>
        <v>27.579943005601411</v>
      </c>
      <c r="L105" s="211">
        <v>29.234739585937497</v>
      </c>
    </row>
    <row r="106" spans="1:12">
      <c r="A106" s="14" t="s">
        <v>244</v>
      </c>
      <c r="B106" s="14" t="s">
        <v>245</v>
      </c>
      <c r="C106" s="14" t="s">
        <v>43</v>
      </c>
      <c r="D106" s="15" t="s">
        <v>246</v>
      </c>
      <c r="E106" s="16">
        <v>413</v>
      </c>
      <c r="F106" s="14">
        <v>9</v>
      </c>
      <c r="G106" s="211">
        <f t="shared" ref="G106:K106" si="103">H106/1.06</f>
        <v>28.931303105048766</v>
      </c>
      <c r="H106" s="211">
        <f t="shared" si="103"/>
        <v>30.667181291351692</v>
      </c>
      <c r="I106" s="211">
        <f t="shared" si="103"/>
        <v>32.507212168832794</v>
      </c>
      <c r="J106" s="211">
        <f t="shared" si="103"/>
        <v>34.457644898962762</v>
      </c>
      <c r="K106" s="211">
        <f t="shared" si="103"/>
        <v>36.525103592900528</v>
      </c>
      <c r="L106" s="211">
        <v>38.716609808474558</v>
      </c>
    </row>
    <row r="107" spans="1:12">
      <c r="A107" s="14" t="s">
        <v>247</v>
      </c>
      <c r="B107" s="14">
        <v>209</v>
      </c>
      <c r="C107" s="14" t="s">
        <v>43</v>
      </c>
      <c r="D107" s="15" t="s">
        <v>248</v>
      </c>
      <c r="E107" s="16">
        <v>383</v>
      </c>
      <c r="F107" s="14">
        <v>8</v>
      </c>
      <c r="G107" s="211">
        <f t="shared" ref="G107:K107" si="104">H107/1.06</f>
        <v>27.158199445336159</v>
      </c>
      <c r="H107" s="211">
        <f t="shared" si="104"/>
        <v>28.787691412056329</v>
      </c>
      <c r="I107" s="211">
        <f t="shared" si="104"/>
        <v>30.514952896779711</v>
      </c>
      <c r="J107" s="211">
        <f t="shared" si="104"/>
        <v>32.345850070586494</v>
      </c>
      <c r="K107" s="211">
        <f t="shared" si="104"/>
        <v>34.286601074821682</v>
      </c>
      <c r="L107" s="211">
        <v>36.343797139310986</v>
      </c>
    </row>
    <row r="108" spans="1:12">
      <c r="A108" s="14" t="s">
        <v>249</v>
      </c>
      <c r="B108" s="14" t="s">
        <v>250</v>
      </c>
      <c r="C108" s="14" t="s">
        <v>43</v>
      </c>
      <c r="D108" s="15" t="s">
        <v>251</v>
      </c>
      <c r="E108" s="16">
        <v>240</v>
      </c>
      <c r="F108" s="14">
        <v>5</v>
      </c>
      <c r="G108" s="211">
        <v>20.729553191997262</v>
      </c>
      <c r="H108" s="211" t="s">
        <v>92</v>
      </c>
      <c r="I108" s="211" t="s">
        <v>92</v>
      </c>
      <c r="J108" s="211" t="s">
        <v>92</v>
      </c>
      <c r="K108" s="211" t="s">
        <v>92</v>
      </c>
      <c r="L108" s="211" t="s">
        <v>92</v>
      </c>
    </row>
    <row r="109" spans="1:12">
      <c r="A109" s="62" t="s">
        <v>458</v>
      </c>
      <c r="B109" s="62" t="s">
        <v>319</v>
      </c>
      <c r="C109" s="14" t="s">
        <v>43</v>
      </c>
      <c r="D109" s="89" t="s">
        <v>398</v>
      </c>
      <c r="E109" s="41">
        <v>315</v>
      </c>
      <c r="F109" s="7">
        <v>6</v>
      </c>
      <c r="G109" s="211">
        <v>23.051150560876781</v>
      </c>
      <c r="H109" s="211">
        <v>24.434219594529388</v>
      </c>
      <c r="I109" s="211">
        <v>25.900272770201152</v>
      </c>
      <c r="J109" s="211">
        <v>27.454289136413223</v>
      </c>
      <c r="K109" s="211">
        <v>29.101546484598018</v>
      </c>
      <c r="L109" s="211">
        <v>30.847639273673899</v>
      </c>
    </row>
    <row r="110" spans="1:12">
      <c r="A110" s="14" t="s">
        <v>254</v>
      </c>
      <c r="B110" s="14" t="s">
        <v>163</v>
      </c>
      <c r="C110" s="14" t="s">
        <v>43</v>
      </c>
      <c r="D110" s="15" t="s">
        <v>255</v>
      </c>
      <c r="E110" s="16">
        <v>253</v>
      </c>
      <c r="F110" s="14">
        <v>5</v>
      </c>
      <c r="G110" s="211">
        <f t="shared" ref="G110:K110" si="105">H110/1.06</f>
        <v>19.29243598426746</v>
      </c>
      <c r="H110" s="211">
        <f t="shared" si="105"/>
        <v>20.44998214332351</v>
      </c>
      <c r="I110" s="211">
        <f t="shared" si="105"/>
        <v>21.676981071922921</v>
      </c>
      <c r="J110" s="211">
        <f t="shared" si="105"/>
        <v>22.977599936238295</v>
      </c>
      <c r="K110" s="211">
        <f t="shared" si="105"/>
        <v>24.356255932412594</v>
      </c>
      <c r="L110" s="211">
        <v>25.817631288357351</v>
      </c>
    </row>
    <row r="111" spans="1:12">
      <c r="A111" s="14" t="s">
        <v>256</v>
      </c>
      <c r="B111" s="14" t="s">
        <v>157</v>
      </c>
      <c r="C111" s="14" t="s">
        <v>43</v>
      </c>
      <c r="D111" s="15" t="s">
        <v>257</v>
      </c>
      <c r="E111" s="16">
        <v>285</v>
      </c>
      <c r="F111" s="14">
        <v>6</v>
      </c>
      <c r="G111" s="211">
        <f t="shared" ref="G111:K111" si="106">H111/1.06</f>
        <v>20.81990449236487</v>
      </c>
      <c r="H111" s="211">
        <f t="shared" si="106"/>
        <v>22.069098761906762</v>
      </c>
      <c r="I111" s="211">
        <f t="shared" si="106"/>
        <v>23.39324468762117</v>
      </c>
      <c r="J111" s="211">
        <f t="shared" si="106"/>
        <v>24.796839368878441</v>
      </c>
      <c r="K111" s="211">
        <f t="shared" si="106"/>
        <v>26.28464973101115</v>
      </c>
      <c r="L111" s="211">
        <v>27.86172871487182</v>
      </c>
    </row>
    <row r="112" spans="1:12">
      <c r="A112" s="14" t="s">
        <v>258</v>
      </c>
      <c r="B112" s="14" t="s">
        <v>259</v>
      </c>
      <c r="C112" s="14" t="s">
        <v>43</v>
      </c>
      <c r="D112" s="15" t="s">
        <v>260</v>
      </c>
      <c r="E112" s="16">
        <v>280</v>
      </c>
      <c r="F112" s="14">
        <v>6</v>
      </c>
      <c r="G112" s="211">
        <f t="shared" ref="G112:K112" si="107">H112/1.06</f>
        <v>21.180276610990969</v>
      </c>
      <c r="H112" s="211">
        <f t="shared" si="107"/>
        <v>22.451093207650427</v>
      </c>
      <c r="I112" s="211">
        <f t="shared" si="107"/>
        <v>23.798158800109455</v>
      </c>
      <c r="J112" s="211">
        <f t="shared" si="107"/>
        <v>25.226048328116025</v>
      </c>
      <c r="K112" s="211">
        <f t="shared" si="107"/>
        <v>26.739611227802989</v>
      </c>
      <c r="L112" s="211">
        <v>28.34398790147117</v>
      </c>
    </row>
    <row r="113" spans="1:12">
      <c r="A113" s="14" t="s">
        <v>263</v>
      </c>
      <c r="B113" s="14" t="s">
        <v>264</v>
      </c>
      <c r="C113" s="14" t="s">
        <v>43</v>
      </c>
      <c r="D113" s="15" t="s">
        <v>265</v>
      </c>
      <c r="E113" s="16">
        <v>228</v>
      </c>
      <c r="F113" s="14">
        <v>5</v>
      </c>
      <c r="G113" s="211">
        <f t="shared" ref="G113:K113" si="108">H113/1.06</f>
        <v>18.477552269657171</v>
      </c>
      <c r="H113" s="211">
        <f t="shared" si="108"/>
        <v>19.586205405836601</v>
      </c>
      <c r="I113" s="211">
        <f t="shared" si="108"/>
        <v>20.761377730186798</v>
      </c>
      <c r="J113" s="211">
        <f t="shared" si="108"/>
        <v>22.007060393998007</v>
      </c>
      <c r="K113" s="211">
        <f t="shared" si="108"/>
        <v>23.327484017637889</v>
      </c>
      <c r="L113" s="211">
        <v>24.727133058696165</v>
      </c>
    </row>
    <row r="114" spans="1:12">
      <c r="A114" s="14" t="s">
        <v>266</v>
      </c>
      <c r="B114" s="14" t="s">
        <v>178</v>
      </c>
      <c r="C114" s="14" t="s">
        <v>43</v>
      </c>
      <c r="D114" s="15" t="s">
        <v>267</v>
      </c>
      <c r="E114" s="16">
        <v>288</v>
      </c>
      <c r="F114" s="14">
        <v>6</v>
      </c>
      <c r="G114" s="211">
        <f t="shared" ref="G114:K114" si="109">H114/1.06</f>
        <v>21.846086018098042</v>
      </c>
      <c r="H114" s="211">
        <f t="shared" si="109"/>
        <v>23.156851179183924</v>
      </c>
      <c r="I114" s="211">
        <f t="shared" si="109"/>
        <v>24.546262249934962</v>
      </c>
      <c r="J114" s="211">
        <f t="shared" si="109"/>
        <v>26.01903798493106</v>
      </c>
      <c r="K114" s="211">
        <f t="shared" si="109"/>
        <v>27.580180264026925</v>
      </c>
      <c r="L114" s="211">
        <v>29.234991079868543</v>
      </c>
    </row>
    <row r="115" spans="1:12">
      <c r="A115" s="14" t="s">
        <v>268</v>
      </c>
      <c r="B115" s="14" t="s">
        <v>269</v>
      </c>
      <c r="C115" s="14" t="s">
        <v>43</v>
      </c>
      <c r="D115" s="15" t="s">
        <v>270</v>
      </c>
      <c r="E115" s="16">
        <v>320</v>
      </c>
      <c r="F115" s="14">
        <v>7</v>
      </c>
      <c r="G115" s="211">
        <f t="shared" ref="G115:K115" si="110">H115/1.06</f>
        <v>23.637365800709581</v>
      </c>
      <c r="H115" s="211">
        <f t="shared" si="110"/>
        <v>25.055607748752156</v>
      </c>
      <c r="I115" s="211">
        <f t="shared" si="110"/>
        <v>26.558944213677286</v>
      </c>
      <c r="J115" s="211">
        <f t="shared" si="110"/>
        <v>28.152480866497925</v>
      </c>
      <c r="K115" s="211">
        <f t="shared" si="110"/>
        <v>29.841629718487802</v>
      </c>
      <c r="L115" s="211">
        <v>31.632127501597072</v>
      </c>
    </row>
    <row r="116" spans="1:12">
      <c r="A116" s="14" t="s">
        <v>271</v>
      </c>
      <c r="B116" s="14" t="s">
        <v>272</v>
      </c>
      <c r="C116" s="14" t="s">
        <v>43</v>
      </c>
      <c r="D116" s="15" t="s">
        <v>273</v>
      </c>
      <c r="E116" s="16">
        <v>380</v>
      </c>
      <c r="F116" s="14">
        <v>8</v>
      </c>
      <c r="G116" s="212">
        <f t="shared" ref="G116:K116" si="111">H116/1.06</f>
        <v>26.063343238618355</v>
      </c>
      <c r="H116" s="212">
        <f t="shared" si="111"/>
        <v>27.627143832935456</v>
      </c>
      <c r="I116" s="212">
        <f t="shared" si="111"/>
        <v>29.284772462911583</v>
      </c>
      <c r="J116" s="212">
        <f t="shared" si="111"/>
        <v>31.041858810686279</v>
      </c>
      <c r="K116" s="212">
        <f t="shared" si="111"/>
        <v>32.904370339327457</v>
      </c>
      <c r="L116" s="212">
        <v>34.878632559687105</v>
      </c>
    </row>
    <row r="117" spans="1:12">
      <c r="A117" s="14" t="s">
        <v>274</v>
      </c>
      <c r="B117" s="14" t="s">
        <v>66</v>
      </c>
      <c r="C117" s="14" t="s">
        <v>43</v>
      </c>
      <c r="D117" s="15" t="s">
        <v>275</v>
      </c>
      <c r="E117" s="16">
        <v>320</v>
      </c>
      <c r="F117" s="14">
        <v>7</v>
      </c>
      <c r="G117" s="211">
        <f t="shared" ref="G117:K117" si="112">H117/1.06</f>
        <v>23.861939153829766</v>
      </c>
      <c r="H117" s="211">
        <f t="shared" si="112"/>
        <v>25.293655503059554</v>
      </c>
      <c r="I117" s="211">
        <f t="shared" si="112"/>
        <v>26.811274833243129</v>
      </c>
      <c r="J117" s="211">
        <f t="shared" si="112"/>
        <v>28.419951323237719</v>
      </c>
      <c r="K117" s="211">
        <f t="shared" si="112"/>
        <v>30.125148402631982</v>
      </c>
      <c r="L117" s="211">
        <v>31.932657306789903</v>
      </c>
    </row>
    <row r="118" spans="1:12">
      <c r="A118" s="14" t="s">
        <v>276</v>
      </c>
      <c r="B118" s="14" t="s">
        <v>94</v>
      </c>
      <c r="C118" s="14" t="s">
        <v>43</v>
      </c>
      <c r="D118" s="15" t="s">
        <v>277</v>
      </c>
      <c r="E118" s="16">
        <v>368</v>
      </c>
      <c r="F118" s="14">
        <v>8</v>
      </c>
      <c r="G118" s="211">
        <f t="shared" ref="G118:K118" si="113">H118/1.06</f>
        <v>26.969049720329437</v>
      </c>
      <c r="H118" s="211">
        <f t="shared" si="113"/>
        <v>28.587192703549203</v>
      </c>
      <c r="I118" s="211">
        <f t="shared" si="113"/>
        <v>30.302424265762156</v>
      </c>
      <c r="J118" s="211">
        <f t="shared" si="113"/>
        <v>32.120569721707888</v>
      </c>
      <c r="K118" s="211">
        <f t="shared" si="113"/>
        <v>34.047803905010362</v>
      </c>
      <c r="L118" s="211">
        <v>36.090672139310989</v>
      </c>
    </row>
    <row r="119" spans="1:12">
      <c r="A119" s="7" t="s">
        <v>278</v>
      </c>
      <c r="B119" s="7" t="s">
        <v>279</v>
      </c>
      <c r="C119" s="7" t="s">
        <v>43</v>
      </c>
      <c r="D119" s="8" t="s">
        <v>280</v>
      </c>
      <c r="E119" s="9">
        <v>308</v>
      </c>
      <c r="F119" s="7">
        <v>6</v>
      </c>
      <c r="G119" s="211">
        <f t="shared" ref="G119:K119" si="114">H119/1.06</f>
        <v>22.526008463311989</v>
      </c>
      <c r="H119" s="211">
        <f t="shared" si="114"/>
        <v>23.877568971110708</v>
      </c>
      <c r="I119" s="211">
        <f t="shared" si="114"/>
        <v>25.31022310937735</v>
      </c>
      <c r="J119" s="211">
        <f t="shared" si="114"/>
        <v>26.828836495939992</v>
      </c>
      <c r="K119" s="211">
        <f t="shared" si="114"/>
        <v>28.438566685696394</v>
      </c>
      <c r="L119" s="211">
        <v>30.144880686838178</v>
      </c>
    </row>
    <row r="120" spans="1:12">
      <c r="A120" s="7" t="s">
        <v>281</v>
      </c>
      <c r="B120" s="7" t="s">
        <v>282</v>
      </c>
      <c r="C120" s="7" t="s">
        <v>43</v>
      </c>
      <c r="D120" s="8" t="s">
        <v>283</v>
      </c>
      <c r="E120" s="9">
        <v>280</v>
      </c>
      <c r="F120" s="7">
        <v>6</v>
      </c>
      <c r="G120" s="211">
        <f t="shared" ref="G120:K120" si="115">H120/1.06</f>
        <v>20.8217038803398</v>
      </c>
      <c r="H120" s="211">
        <f t="shared" si="115"/>
        <v>22.071006113160191</v>
      </c>
      <c r="I120" s="211">
        <f t="shared" si="115"/>
        <v>23.395266479949804</v>
      </c>
      <c r="J120" s="220">
        <f t="shared" si="115"/>
        <v>24.798982468746793</v>
      </c>
      <c r="K120" s="211">
        <f t="shared" si="115"/>
        <v>26.286921416871603</v>
      </c>
      <c r="L120" s="211">
        <v>27.864136701883901</v>
      </c>
    </row>
    <row r="121" spans="1:12">
      <c r="A121" s="7" t="s">
        <v>284</v>
      </c>
      <c r="B121" s="7">
        <v>209</v>
      </c>
      <c r="C121" s="7" t="s">
        <v>43</v>
      </c>
      <c r="D121" s="8" t="s">
        <v>285</v>
      </c>
      <c r="E121" s="9">
        <v>376</v>
      </c>
      <c r="F121" s="7">
        <v>8</v>
      </c>
      <c r="G121" s="211">
        <f t="shared" ref="G121:K121" si="116">H121/1.06</f>
        <v>27.158199445336159</v>
      </c>
      <c r="H121" s="211">
        <f t="shared" si="116"/>
        <v>28.787691412056329</v>
      </c>
      <c r="I121" s="211">
        <f t="shared" si="116"/>
        <v>30.514952896779711</v>
      </c>
      <c r="J121" s="211">
        <f t="shared" si="116"/>
        <v>32.345850070586494</v>
      </c>
      <c r="K121" s="211">
        <f t="shared" si="116"/>
        <v>34.286601074821682</v>
      </c>
      <c r="L121" s="211">
        <v>36.343797139310986</v>
      </c>
    </row>
    <row r="122" spans="1:12">
      <c r="A122" s="7" t="s">
        <v>286</v>
      </c>
      <c r="B122" s="7" t="s">
        <v>287</v>
      </c>
      <c r="C122" s="7" t="s">
        <v>43</v>
      </c>
      <c r="D122" s="8" t="s">
        <v>288</v>
      </c>
      <c r="E122" s="9">
        <v>178</v>
      </c>
      <c r="F122" s="7">
        <v>3</v>
      </c>
      <c r="G122" s="221">
        <f t="shared" ref="G122:K122" si="117">H122/1.06</f>
        <v>14.493583276439136</v>
      </c>
      <c r="H122" s="221">
        <f t="shared" si="117"/>
        <v>15.363198273025484</v>
      </c>
      <c r="I122" s="211">
        <f t="shared" si="117"/>
        <v>16.284990169407013</v>
      </c>
      <c r="J122" s="211">
        <f t="shared" si="117"/>
        <v>17.262089579571434</v>
      </c>
      <c r="K122" s="211">
        <f t="shared" si="117"/>
        <v>18.297814954345721</v>
      </c>
      <c r="L122" s="211">
        <v>19.395683851606467</v>
      </c>
    </row>
    <row r="123" spans="1:12">
      <c r="A123" s="7" t="s">
        <v>289</v>
      </c>
      <c r="B123" s="7" t="s">
        <v>49</v>
      </c>
      <c r="C123" s="7" t="s">
        <v>43</v>
      </c>
      <c r="D123" s="8" t="s">
        <v>290</v>
      </c>
      <c r="E123" s="9">
        <v>235</v>
      </c>
      <c r="F123" s="7">
        <v>5</v>
      </c>
      <c r="G123" s="211">
        <f t="shared" ref="G123:K123" si="118">H123/1.06</f>
        <v>18.027692463063019</v>
      </c>
      <c r="H123" s="211">
        <f t="shared" si="118"/>
        <v>19.109354010846801</v>
      </c>
      <c r="I123" s="211">
        <f t="shared" si="118"/>
        <v>20.255915251497608</v>
      </c>
      <c r="J123" s="211">
        <f t="shared" si="118"/>
        <v>21.471270166587466</v>
      </c>
      <c r="K123" s="211">
        <f t="shared" si="118"/>
        <v>22.759546376582716</v>
      </c>
      <c r="L123" s="211">
        <v>24.125119159177679</v>
      </c>
    </row>
    <row r="124" spans="1:12">
      <c r="A124" s="7" t="s">
        <v>291</v>
      </c>
      <c r="B124" s="7" t="s">
        <v>292</v>
      </c>
      <c r="C124" s="7" t="s">
        <v>43</v>
      </c>
      <c r="D124" s="8" t="s">
        <v>293</v>
      </c>
      <c r="E124" s="9">
        <v>275</v>
      </c>
      <c r="F124" s="7">
        <v>6</v>
      </c>
      <c r="G124" s="211">
        <f t="shared" ref="G124:K124" si="119">H124/1.06</f>
        <v>20.48239356020871</v>
      </c>
      <c r="H124" s="211">
        <f t="shared" si="119"/>
        <v>21.711337173821232</v>
      </c>
      <c r="I124" s="211">
        <f t="shared" si="119"/>
        <v>23.014017404250506</v>
      </c>
      <c r="J124" s="211">
        <f t="shared" si="119"/>
        <v>24.394858448505538</v>
      </c>
      <c r="K124" s="211">
        <f t="shared" si="119"/>
        <v>25.858549955415871</v>
      </c>
      <c r="L124" s="211">
        <v>27.410062952740823</v>
      </c>
    </row>
    <row r="125" spans="1:12">
      <c r="A125" s="7" t="s">
        <v>294</v>
      </c>
      <c r="B125" s="7" t="s">
        <v>173</v>
      </c>
      <c r="C125" s="7" t="s">
        <v>43</v>
      </c>
      <c r="D125" s="8" t="s">
        <v>295</v>
      </c>
      <c r="E125" s="9">
        <v>308</v>
      </c>
      <c r="F125" s="7">
        <v>6</v>
      </c>
      <c r="G125" s="211">
        <f t="shared" ref="G125:K125" si="120">H125/1.06</f>
        <v>22.344984907889369</v>
      </c>
      <c r="H125" s="211">
        <f t="shared" si="120"/>
        <v>23.685684002362734</v>
      </c>
      <c r="I125" s="211">
        <f t="shared" si="120"/>
        <v>25.1068250425045</v>
      </c>
      <c r="J125" s="211">
        <f t="shared" si="120"/>
        <v>26.61323454505477</v>
      </c>
      <c r="K125" s="211">
        <f t="shared" si="120"/>
        <v>28.210028617758056</v>
      </c>
      <c r="L125" s="211">
        <v>29.902630334823542</v>
      </c>
    </row>
    <row r="126" spans="1:12">
      <c r="A126" s="7" t="s">
        <v>296</v>
      </c>
      <c r="B126" s="68" t="s">
        <v>297</v>
      </c>
      <c r="C126" s="7" t="s">
        <v>43</v>
      </c>
      <c r="D126" s="8" t="s">
        <v>298</v>
      </c>
      <c r="E126" s="9">
        <v>288</v>
      </c>
      <c r="F126" s="7">
        <v>6</v>
      </c>
      <c r="G126" s="211">
        <f t="shared" ref="G126:K126" si="121">H126/1.06</f>
        <v>21.845898087202642</v>
      </c>
      <c r="H126" s="211">
        <f t="shared" si="121"/>
        <v>23.156651972434801</v>
      </c>
      <c r="I126" s="211">
        <f t="shared" si="121"/>
        <v>24.546051090780889</v>
      </c>
      <c r="J126" s="211">
        <f t="shared" si="121"/>
        <v>26.018814156227744</v>
      </c>
      <c r="K126" s="211">
        <f t="shared" si="121"/>
        <v>27.579943005601411</v>
      </c>
      <c r="L126" s="211">
        <v>29.234739585937497</v>
      </c>
    </row>
    <row r="127" spans="1:12">
      <c r="A127" s="14" t="s">
        <v>327</v>
      </c>
      <c r="B127" s="14">
        <v>163</v>
      </c>
      <c r="C127" s="14" t="s">
        <v>43</v>
      </c>
      <c r="D127" s="15" t="s">
        <v>318</v>
      </c>
      <c r="E127" s="16">
        <v>303</v>
      </c>
      <c r="F127" s="14">
        <v>6</v>
      </c>
      <c r="G127" s="211">
        <f t="shared" ref="G127:K127" si="122">H127/1.06</f>
        <v>22.993881237261441</v>
      </c>
      <c r="H127" s="211">
        <f t="shared" si="122"/>
        <v>24.37351411149713</v>
      </c>
      <c r="I127" s="211">
        <f t="shared" si="122"/>
        <v>25.835924958186958</v>
      </c>
      <c r="J127" s="211">
        <f t="shared" si="122"/>
        <v>27.386080455678176</v>
      </c>
      <c r="K127" s="211">
        <f t="shared" si="122"/>
        <v>29.029245283018867</v>
      </c>
      <c r="L127" s="211">
        <v>30.771000000000001</v>
      </c>
    </row>
    <row r="129" spans="1:19" ht="15.75">
      <c r="A129" s="53" t="s">
        <v>463</v>
      </c>
      <c r="B129" s="47"/>
      <c r="C129" s="48"/>
      <c r="D129" s="48"/>
      <c r="E129" s="47"/>
      <c r="F129" s="48"/>
      <c r="G129" s="27"/>
      <c r="H129" s="27"/>
      <c r="I129" s="27"/>
      <c r="J129" s="27"/>
    </row>
    <row r="130" spans="1:19" ht="15.75">
      <c r="A130" s="46" t="s">
        <v>324</v>
      </c>
      <c r="B130" s="47"/>
      <c r="C130" s="48"/>
      <c r="D130" s="48"/>
      <c r="E130" s="47"/>
      <c r="F130" s="48"/>
      <c r="G130" s="27"/>
      <c r="H130" s="27"/>
      <c r="I130" s="27"/>
      <c r="J130" s="27"/>
    </row>
    <row r="131" spans="1:19" ht="15.75">
      <c r="A131" s="47"/>
      <c r="B131" s="56" t="s">
        <v>299</v>
      </c>
      <c r="C131" s="57"/>
      <c r="D131" s="57"/>
      <c r="E131" s="47"/>
      <c r="F131" s="48"/>
      <c r="G131" s="27"/>
      <c r="H131" s="27"/>
      <c r="I131" s="27"/>
      <c r="J131" s="27"/>
    </row>
    <row r="132" spans="1:19" ht="15.75">
      <c r="A132" s="58"/>
      <c r="B132" s="59">
        <f>'July 1 2017'!B132*1.0125</f>
        <v>622.30425615854688</v>
      </c>
      <c r="C132" s="48" t="s">
        <v>300</v>
      </c>
      <c r="D132" s="48"/>
      <c r="E132" s="47"/>
      <c r="F132" s="48"/>
      <c r="G132" s="27"/>
      <c r="H132" s="27"/>
      <c r="I132" s="27"/>
      <c r="J132" s="27"/>
    </row>
    <row r="133" spans="1:19" ht="15.75">
      <c r="A133" s="58"/>
      <c r="B133" s="59">
        <f>'July 1 2017'!B133*1.0125</f>
        <v>799.74844164953834</v>
      </c>
      <c r="C133" s="48" t="s">
        <v>301</v>
      </c>
      <c r="D133" s="48"/>
      <c r="E133" s="47"/>
      <c r="F133" s="48"/>
      <c r="G133" s="27"/>
      <c r="H133" s="27"/>
      <c r="I133" s="27"/>
      <c r="J133" s="27"/>
    </row>
    <row r="134" spans="1:19" ht="15.75">
      <c r="A134" s="58"/>
      <c r="B134" s="59">
        <f>'July 1 2017'!B134*1.0125</f>
        <v>978.44223408060714</v>
      </c>
      <c r="C134" s="48" t="s">
        <v>302</v>
      </c>
      <c r="D134" s="48"/>
      <c r="E134" s="47"/>
      <c r="F134" s="48"/>
      <c r="G134" s="27"/>
      <c r="H134" s="27"/>
      <c r="I134" s="27"/>
      <c r="J134" s="27"/>
    </row>
    <row r="135" spans="1:19" ht="15.75">
      <c r="A135" s="58"/>
      <c r="B135" s="59">
        <f>'July 1 2017'!B135*1.0125</f>
        <v>1154.6368126315213</v>
      </c>
      <c r="C135" s="48" t="s">
        <v>303</v>
      </c>
      <c r="D135" s="48"/>
      <c r="E135" s="47"/>
      <c r="F135" s="48"/>
      <c r="G135" s="27"/>
      <c r="H135" s="27"/>
      <c r="I135" s="27"/>
      <c r="J135" s="27"/>
    </row>
    <row r="136" spans="1:19" ht="15.75">
      <c r="A136" s="47"/>
      <c r="B136" s="59"/>
      <c r="C136" s="48"/>
      <c r="D136" s="48"/>
      <c r="E136" s="47"/>
      <c r="F136" s="48"/>
      <c r="G136" s="27"/>
      <c r="H136" s="27"/>
      <c r="I136" s="27"/>
      <c r="J136" s="27"/>
    </row>
    <row r="137" spans="1:19" ht="15.75">
      <c r="A137" s="47"/>
      <c r="B137" s="56" t="s">
        <v>304</v>
      </c>
      <c r="C137" s="57"/>
      <c r="D137" s="57"/>
      <c r="E137" s="47"/>
      <c r="F137" s="48"/>
      <c r="G137" s="27"/>
      <c r="H137" s="27"/>
      <c r="I137" s="27"/>
      <c r="J137" s="27"/>
    </row>
    <row r="138" spans="1:19" ht="15.75">
      <c r="A138" s="47"/>
      <c r="B138" s="60">
        <f>B132/2080</f>
        <v>0.2991847385377629</v>
      </c>
      <c r="C138" s="48" t="s">
        <v>305</v>
      </c>
      <c r="D138" s="48"/>
      <c r="E138" s="47"/>
      <c r="F138" s="48"/>
      <c r="G138" s="27"/>
      <c r="H138" s="27"/>
      <c r="I138" s="27"/>
      <c r="J138" s="27"/>
      <c r="R138" s="1"/>
      <c r="S138" s="1"/>
    </row>
    <row r="139" spans="1:19" ht="15.75">
      <c r="A139" s="47"/>
      <c r="B139" s="60">
        <f>B133/2080</f>
        <v>0.3844944431007396</v>
      </c>
      <c r="C139" s="48" t="s">
        <v>306</v>
      </c>
      <c r="D139" s="48"/>
      <c r="E139" s="47"/>
      <c r="F139" s="48"/>
      <c r="G139" s="27"/>
      <c r="H139" s="27"/>
      <c r="I139" s="27"/>
      <c r="J139" s="27"/>
      <c r="P139" s="49"/>
      <c r="R139" s="1"/>
      <c r="S139" s="1"/>
    </row>
    <row r="140" spans="1:19" ht="15.75">
      <c r="A140" s="47"/>
      <c r="B140" s="60">
        <f>B134/2080</f>
        <v>0.47040492023106112</v>
      </c>
      <c r="C140" s="48" t="s">
        <v>307</v>
      </c>
      <c r="D140" s="48"/>
      <c r="E140" s="47"/>
      <c r="F140" s="48"/>
      <c r="G140" s="27"/>
      <c r="H140" s="27"/>
      <c r="I140" s="27"/>
      <c r="J140" s="27"/>
      <c r="P140" s="49"/>
      <c r="R140" s="1"/>
      <c r="S140" s="1"/>
    </row>
    <row r="141" spans="1:19" s="1" customFormat="1" ht="15.75">
      <c r="A141" s="47"/>
      <c r="B141" s="60">
        <f>B135/2080</f>
        <v>0.55511385222669296</v>
      </c>
      <c r="C141" s="48" t="s">
        <v>308</v>
      </c>
      <c r="D141" s="48"/>
      <c r="E141" s="47"/>
      <c r="F141" s="48"/>
      <c r="G141" s="27"/>
      <c r="H141" s="27"/>
      <c r="I141" s="27"/>
      <c r="J141" s="27"/>
      <c r="M141" s="30"/>
      <c r="N141" s="30"/>
      <c r="O141" s="30"/>
      <c r="P141" s="49"/>
      <c r="Q141" s="30"/>
    </row>
    <row r="142" spans="1:19" s="1" customFormat="1" ht="15.75">
      <c r="A142" s="32"/>
      <c r="C142" s="27"/>
      <c r="D142" s="27"/>
      <c r="F142" s="27"/>
      <c r="G142" s="27"/>
      <c r="H142" s="27"/>
      <c r="I142" s="27"/>
      <c r="J142" s="27"/>
      <c r="M142" s="30"/>
      <c r="N142" s="49"/>
      <c r="O142" s="30"/>
      <c r="P142" s="49"/>
      <c r="Q142" s="30"/>
    </row>
    <row r="143" spans="1:19" s="1" customFormat="1" ht="15.75">
      <c r="A143" s="53" t="s">
        <v>309</v>
      </c>
      <c r="C143" s="27"/>
      <c r="D143" s="27"/>
      <c r="F143" s="27"/>
      <c r="G143" s="27"/>
      <c r="H143" s="27"/>
      <c r="I143" s="27"/>
      <c r="J143" s="27"/>
      <c r="M143" s="30"/>
      <c r="N143" s="64"/>
      <c r="O143" s="48"/>
      <c r="P143" s="47"/>
      <c r="Q143" s="47"/>
      <c r="R143" s="48"/>
      <c r="S143" s="47"/>
    </row>
    <row r="144" spans="1:19" s="1" customFormat="1" ht="15.75">
      <c r="A144" s="46" t="s">
        <v>320</v>
      </c>
      <c r="B144" s="47"/>
      <c r="C144" s="48"/>
      <c r="D144" s="48"/>
      <c r="E144" s="47"/>
      <c r="F144" s="48"/>
      <c r="G144" s="48"/>
      <c r="H144" s="48"/>
      <c r="I144" s="48"/>
      <c r="J144" s="48"/>
      <c r="K144" s="47"/>
      <c r="L144" s="47"/>
      <c r="M144" s="30"/>
      <c r="N144" s="49"/>
      <c r="O144" s="30"/>
      <c r="P144" s="49"/>
      <c r="Q144" s="30"/>
    </row>
    <row r="145" spans="1:21" s="1" customFormat="1" ht="15.75">
      <c r="A145" s="60">
        <f>ROUND('July 1 2017'!A145*1.0125,3)</f>
        <v>1.18</v>
      </c>
      <c r="B145" s="63" t="s">
        <v>329</v>
      </c>
      <c r="C145" s="48"/>
      <c r="D145" s="48"/>
      <c r="E145" s="47"/>
      <c r="F145" s="48"/>
      <c r="G145" s="48"/>
      <c r="H145" s="48"/>
      <c r="I145" s="48"/>
      <c r="J145" s="48"/>
      <c r="K145" s="47"/>
      <c r="L145" s="47"/>
      <c r="M145" s="49"/>
    </row>
    <row r="146" spans="1:21" s="1" customFormat="1" ht="15.75">
      <c r="A146" s="47"/>
      <c r="B146" s="51" t="s">
        <v>335</v>
      </c>
      <c r="C146" s="48"/>
      <c r="D146" s="48"/>
      <c r="E146" s="47"/>
      <c r="F146" s="47"/>
      <c r="H146" s="48"/>
      <c r="I146" s="47"/>
      <c r="J146" s="48"/>
      <c r="K146" s="47"/>
      <c r="L146" s="47"/>
      <c r="M146" s="49"/>
      <c r="N146" s="49"/>
      <c r="O146" s="30"/>
      <c r="P146" s="49"/>
      <c r="Q146" s="30"/>
      <c r="T146" s="47"/>
      <c r="U146" s="49"/>
    </row>
    <row r="147" spans="1:21" s="1" customFormat="1" ht="15.75">
      <c r="A147" s="47"/>
      <c r="B147" s="46" t="s">
        <v>322</v>
      </c>
      <c r="C147" s="48"/>
      <c r="D147" s="48"/>
      <c r="E147" s="47"/>
      <c r="F147" s="48"/>
      <c r="G147" s="48"/>
      <c r="H147" s="48"/>
      <c r="I147" s="48"/>
      <c r="J147" s="48"/>
      <c r="K147" s="47"/>
      <c r="L147" s="47"/>
      <c r="M147" s="49"/>
      <c r="N147" s="30"/>
      <c r="O147" s="30"/>
      <c r="P147" s="49"/>
      <c r="Q147" s="30"/>
    </row>
    <row r="148" spans="1:21" s="1" customFormat="1" ht="15.75">
      <c r="A148" s="50"/>
      <c r="B148" s="46" t="s">
        <v>336</v>
      </c>
      <c r="C148" s="48"/>
      <c r="D148" s="48"/>
      <c r="E148" s="52"/>
      <c r="F148" s="64"/>
      <c r="I148" s="48"/>
      <c r="J148" s="48"/>
      <c r="K148" s="47"/>
      <c r="L148" s="47"/>
      <c r="N148" s="30"/>
      <c r="O148" s="30"/>
      <c r="P148" s="49"/>
      <c r="Q148" s="49"/>
      <c r="R148" s="47"/>
      <c r="S148" s="47"/>
    </row>
    <row r="149" spans="1:21" s="1" customFormat="1" ht="15.75">
      <c r="A149" s="31"/>
      <c r="C149" s="27"/>
      <c r="D149" s="27"/>
      <c r="F149" s="27"/>
      <c r="G149" s="27"/>
      <c r="H149" s="27"/>
      <c r="I149" s="27"/>
      <c r="J149" s="27"/>
      <c r="M149" s="49"/>
      <c r="N149" s="49"/>
      <c r="O149" s="49"/>
      <c r="P149" s="49"/>
      <c r="Q149" s="49"/>
      <c r="R149" s="47"/>
      <c r="S149" s="47"/>
    </row>
    <row r="150" spans="1:21" s="1" customFormat="1" ht="15.75">
      <c r="C150" s="27"/>
      <c r="D150" s="27"/>
      <c r="F150" s="27"/>
      <c r="G150" s="27"/>
      <c r="H150" s="27"/>
      <c r="I150" s="27"/>
      <c r="J150" s="27"/>
      <c r="M150" s="30"/>
      <c r="N150" s="49"/>
      <c r="O150" s="49"/>
      <c r="P150" s="49"/>
      <c r="Q150" s="49"/>
      <c r="R150" s="47"/>
      <c r="S150" s="47"/>
    </row>
    <row r="151" spans="1:21" s="47" customFormat="1" ht="15.75">
      <c r="A151" s="53" t="s">
        <v>310</v>
      </c>
      <c r="C151" s="48"/>
      <c r="D151" s="48"/>
      <c r="F151" s="48"/>
      <c r="G151" s="48"/>
      <c r="H151" s="48"/>
      <c r="I151" s="48"/>
      <c r="J151" s="48"/>
      <c r="M151" s="30"/>
      <c r="N151" s="49"/>
      <c r="O151" s="49"/>
      <c r="P151" s="49"/>
      <c r="Q151" s="49"/>
      <c r="R151" s="49"/>
      <c r="S151" s="49"/>
    </row>
    <row r="152" spans="1:21" s="47" customFormat="1" ht="15.75">
      <c r="A152" s="46" t="s">
        <v>337</v>
      </c>
      <c r="C152" s="48"/>
      <c r="D152" s="48"/>
      <c r="E152" s="48"/>
      <c r="G152" s="48"/>
      <c r="H152" s="52"/>
      <c r="I152" s="48"/>
      <c r="M152" s="49"/>
      <c r="N152" s="49"/>
      <c r="O152" s="49"/>
      <c r="P152" s="30"/>
      <c r="Q152" s="49"/>
    </row>
    <row r="153" spans="1:21" s="47" customFormat="1" ht="15.75">
      <c r="A153" s="54" t="e">
        <f>ROUND('July 1 2017'!A153*1.0125,3)</f>
        <v>#REF!</v>
      </c>
      <c r="B153" s="46" t="s">
        <v>313</v>
      </c>
      <c r="C153" s="48"/>
      <c r="D153" s="48"/>
      <c r="E153" s="48"/>
      <c r="G153" s="48"/>
      <c r="H153" s="48"/>
      <c r="I153" s="48"/>
      <c r="J153" s="48"/>
      <c r="M153" s="49"/>
      <c r="N153" s="49"/>
      <c r="O153" s="49"/>
      <c r="P153" s="30"/>
      <c r="Q153" s="49"/>
    </row>
    <row r="154" spans="1:21" s="49" customFormat="1" ht="15.75">
      <c r="A154" s="46"/>
      <c r="B154" s="47"/>
      <c r="C154" s="47"/>
      <c r="D154" s="48"/>
      <c r="E154" s="47"/>
      <c r="F154" s="47"/>
      <c r="G154" s="47"/>
      <c r="H154" s="47"/>
      <c r="I154" s="47"/>
      <c r="J154" s="47"/>
      <c r="K154" s="47"/>
      <c r="L154" s="47"/>
      <c r="P154" s="30"/>
      <c r="R154" s="47"/>
      <c r="S154" s="47"/>
    </row>
    <row r="155" spans="1:21" s="47" customFormat="1" ht="15.75">
      <c r="A155" s="53" t="s">
        <v>311</v>
      </c>
      <c r="D155" s="48"/>
      <c r="M155" s="49"/>
      <c r="N155" s="49"/>
      <c r="O155" s="49"/>
      <c r="P155" s="30"/>
      <c r="Q155" s="49"/>
    </row>
    <row r="156" spans="1:21" s="47" customFormat="1" ht="15.75">
      <c r="A156" s="46" t="s">
        <v>321</v>
      </c>
      <c r="D156" s="48"/>
      <c r="M156" s="49"/>
      <c r="N156" s="49"/>
      <c r="O156" s="49"/>
      <c r="P156" s="30"/>
      <c r="Q156" s="49"/>
      <c r="R156" s="49"/>
      <c r="S156" s="49"/>
    </row>
    <row r="157" spans="1:21" s="47" customFormat="1" ht="15.75">
      <c r="A157" s="46" t="s">
        <v>338</v>
      </c>
      <c r="B157" s="46"/>
      <c r="D157" s="48"/>
      <c r="M157" s="49"/>
      <c r="N157" s="49"/>
      <c r="O157" s="49"/>
      <c r="P157" s="30"/>
      <c r="Q157" s="49"/>
    </row>
    <row r="158" spans="1:21" s="47" customFormat="1" ht="15.75">
      <c r="A158" s="50" t="e">
        <f>ROUND('July 1 2017'!A158*1.0125,3)</f>
        <v>#REF!</v>
      </c>
      <c r="B158" s="55" t="s">
        <v>339</v>
      </c>
      <c r="C158" s="46" t="s">
        <v>314</v>
      </c>
      <c r="D158" s="48"/>
      <c r="M158" s="49"/>
      <c r="N158" s="49"/>
      <c r="O158" s="49"/>
      <c r="P158" s="30"/>
      <c r="Q158" s="49"/>
    </row>
    <row r="159" spans="1:21" s="49" customFormat="1" ht="15.75">
      <c r="A159" s="47"/>
      <c r="B159" s="46"/>
      <c r="C159" s="47"/>
      <c r="D159" s="48"/>
      <c r="E159" s="47"/>
      <c r="F159" s="47"/>
      <c r="G159" s="47"/>
      <c r="H159" s="47"/>
      <c r="I159" s="47"/>
      <c r="J159" s="47"/>
      <c r="K159" s="47"/>
      <c r="L159" s="47"/>
      <c r="P159" s="30"/>
      <c r="R159" s="47"/>
      <c r="S159" s="47"/>
    </row>
    <row r="160" spans="1:21" s="47" customFormat="1" ht="15.75">
      <c r="A160" s="46" t="s">
        <v>312</v>
      </c>
      <c r="B160" s="46"/>
      <c r="D160" s="48"/>
      <c r="M160" s="49"/>
      <c r="N160" s="49"/>
      <c r="O160" s="49"/>
      <c r="P160" s="30"/>
      <c r="Q160" s="49"/>
    </row>
    <row r="161" spans="1:19" s="47" customFormat="1" ht="15.75">
      <c r="A161" s="50" t="e">
        <f>ROUND('July 1 2017'!A161*1.0125,3)</f>
        <v>#REF!</v>
      </c>
      <c r="B161" s="46" t="s">
        <v>340</v>
      </c>
      <c r="D161" s="48"/>
      <c r="I161" s="55"/>
      <c r="M161" s="49"/>
      <c r="N161" s="49"/>
      <c r="O161" s="49"/>
      <c r="P161" s="30"/>
      <c r="Q161" s="30"/>
      <c r="R161" s="30"/>
      <c r="S161" s="30"/>
    </row>
    <row r="162" spans="1:19" s="47" customFormat="1" ht="15.75">
      <c r="B162" s="46" t="s">
        <v>317</v>
      </c>
      <c r="D162" s="48"/>
      <c r="M162" s="46"/>
      <c r="N162" s="30"/>
      <c r="O162" s="30"/>
      <c r="P162" s="30"/>
      <c r="Q162" s="30"/>
      <c r="R162" s="30"/>
      <c r="S162" s="30"/>
    </row>
    <row r="163" spans="1:19" s="47" customFormat="1" ht="15.75">
      <c r="D163" s="48"/>
      <c r="M163" s="49"/>
      <c r="N163" s="30"/>
      <c r="O163" s="30"/>
      <c r="P163" s="30"/>
      <c r="Q163" s="30"/>
      <c r="R163" s="30"/>
      <c r="S163" s="30"/>
    </row>
    <row r="164" spans="1:19" ht="15.75">
      <c r="M164" s="49"/>
    </row>
  </sheetData>
  <sheetProtection sheet="1" objects="1" scenarios="1"/>
  <mergeCells count="4">
    <mergeCell ref="A1:K1"/>
    <mergeCell ref="A3:L3"/>
    <mergeCell ref="B4:F4"/>
    <mergeCell ref="B2:M2"/>
  </mergeCells>
  <pageMargins left="0.25" right="0.25" top="0.75" bottom="0.75" header="0.3" footer="0.3"/>
  <pageSetup paperSize="5" orientation="landscape"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7">
    <tabColor rgb="FF00B050"/>
  </sheetPr>
  <dimension ref="A1:AB163"/>
  <sheetViews>
    <sheetView workbookViewId="0">
      <selection activeCell="D21" sqref="D21"/>
    </sheetView>
  </sheetViews>
  <sheetFormatPr defaultRowHeight="12.75"/>
  <cols>
    <col min="1" max="1" width="8.5703125" style="1" customWidth="1"/>
    <col min="2" max="2" width="9.7109375" style="1" customWidth="1"/>
    <col min="3" max="3" width="6" style="1" customWidth="1"/>
    <col min="4" max="4" width="36.42578125" style="27" customWidth="1"/>
    <col min="5" max="5" width="7.5703125" style="1" customWidth="1"/>
    <col min="6" max="6" width="8.28515625" style="1" customWidth="1"/>
    <col min="7" max="12" width="11.28515625" style="1" customWidth="1"/>
    <col min="13" max="13" width="34.7109375" style="30" customWidth="1"/>
    <col min="14" max="15" width="9.28515625" style="30"/>
    <col min="16" max="16" width="11" style="30" customWidth="1"/>
    <col min="17" max="255" width="9.28515625" style="30"/>
    <col min="256" max="256" width="12.5703125" style="30" customWidth="1"/>
    <col min="257" max="257" width="10.28515625" style="30" customWidth="1"/>
    <col min="258" max="258" width="4.28515625" style="30" customWidth="1"/>
    <col min="259" max="259" width="36.42578125" style="30" customWidth="1"/>
    <col min="260" max="260" width="9.28515625" style="30" customWidth="1"/>
    <col min="261" max="261" width="7.7109375" style="30" bestFit="1" customWidth="1"/>
    <col min="262" max="269" width="9.28515625" style="30" customWidth="1"/>
    <col min="270" max="271" width="9.28515625" style="30"/>
    <col min="272" max="272" width="28.28515625" style="30" bestFit="1" customWidth="1"/>
    <col min="273" max="511" width="9.28515625" style="30"/>
    <col min="512" max="512" width="12.5703125" style="30" customWidth="1"/>
    <col min="513" max="513" width="10.28515625" style="30" customWidth="1"/>
    <col min="514" max="514" width="4.28515625" style="30" customWidth="1"/>
    <col min="515" max="515" width="36.42578125" style="30" customWidth="1"/>
    <col min="516" max="516" width="9.28515625" style="30" customWidth="1"/>
    <col min="517" max="517" width="7.7109375" style="30" bestFit="1" customWidth="1"/>
    <col min="518" max="525" width="9.28515625" style="30" customWidth="1"/>
    <col min="526" max="527" width="9.28515625" style="30"/>
    <col min="528" max="528" width="28.28515625" style="30" bestFit="1" customWidth="1"/>
    <col min="529" max="767" width="9.28515625" style="30"/>
    <col min="768" max="768" width="12.5703125" style="30" customWidth="1"/>
    <col min="769" max="769" width="10.28515625" style="30" customWidth="1"/>
    <col min="770" max="770" width="4.28515625" style="30" customWidth="1"/>
    <col min="771" max="771" width="36.42578125" style="30" customWidth="1"/>
    <col min="772" max="772" width="9.28515625" style="30" customWidth="1"/>
    <col min="773" max="773" width="7.7109375" style="30" bestFit="1" customWidth="1"/>
    <col min="774" max="781" width="9.28515625" style="30" customWidth="1"/>
    <col min="782" max="783" width="9.28515625" style="30"/>
    <col min="784" max="784" width="28.28515625" style="30" bestFit="1" customWidth="1"/>
    <col min="785" max="1023" width="9.28515625" style="30"/>
    <col min="1024" max="1024" width="12.5703125" style="30" customWidth="1"/>
    <col min="1025" max="1025" width="10.28515625" style="30" customWidth="1"/>
    <col min="1026" max="1026" width="4.28515625" style="30" customWidth="1"/>
    <col min="1027" max="1027" width="36.42578125" style="30" customWidth="1"/>
    <col min="1028" max="1028" width="9.28515625" style="30" customWidth="1"/>
    <col min="1029" max="1029" width="7.7109375" style="30" bestFit="1" customWidth="1"/>
    <col min="1030" max="1037" width="9.28515625" style="30" customWidth="1"/>
    <col min="1038" max="1039" width="9.28515625" style="30"/>
    <col min="1040" max="1040" width="28.28515625" style="30" bestFit="1" customWidth="1"/>
    <col min="1041" max="1279" width="9.28515625" style="30"/>
    <col min="1280" max="1280" width="12.5703125" style="30" customWidth="1"/>
    <col min="1281" max="1281" width="10.28515625" style="30" customWidth="1"/>
    <col min="1282" max="1282" width="4.28515625" style="30" customWidth="1"/>
    <col min="1283" max="1283" width="36.42578125" style="30" customWidth="1"/>
    <col min="1284" max="1284" width="9.28515625" style="30" customWidth="1"/>
    <col min="1285" max="1285" width="7.7109375" style="30" bestFit="1" customWidth="1"/>
    <col min="1286" max="1293" width="9.28515625" style="30" customWidth="1"/>
    <col min="1294" max="1295" width="9.28515625" style="30"/>
    <col min="1296" max="1296" width="28.28515625" style="30" bestFit="1" customWidth="1"/>
    <col min="1297" max="1535" width="9.28515625" style="30"/>
    <col min="1536" max="1536" width="12.5703125" style="30" customWidth="1"/>
    <col min="1537" max="1537" width="10.28515625" style="30" customWidth="1"/>
    <col min="1538" max="1538" width="4.28515625" style="30" customWidth="1"/>
    <col min="1539" max="1539" width="36.42578125" style="30" customWidth="1"/>
    <col min="1540" max="1540" width="9.28515625" style="30" customWidth="1"/>
    <col min="1541" max="1541" width="7.7109375" style="30" bestFit="1" customWidth="1"/>
    <col min="1542" max="1549" width="9.28515625" style="30" customWidth="1"/>
    <col min="1550" max="1551" width="9.28515625" style="30"/>
    <col min="1552" max="1552" width="28.28515625" style="30" bestFit="1" customWidth="1"/>
    <col min="1553" max="1791" width="9.28515625" style="30"/>
    <col min="1792" max="1792" width="12.5703125" style="30" customWidth="1"/>
    <col min="1793" max="1793" width="10.28515625" style="30" customWidth="1"/>
    <col min="1794" max="1794" width="4.28515625" style="30" customWidth="1"/>
    <col min="1795" max="1795" width="36.42578125" style="30" customWidth="1"/>
    <col min="1796" max="1796" width="9.28515625" style="30" customWidth="1"/>
    <col min="1797" max="1797" width="7.7109375" style="30" bestFit="1" customWidth="1"/>
    <col min="1798" max="1805" width="9.28515625" style="30" customWidth="1"/>
    <col min="1806" max="1807" width="9.28515625" style="30"/>
    <col min="1808" max="1808" width="28.28515625" style="30" bestFit="1" customWidth="1"/>
    <col min="1809" max="2047" width="9.28515625" style="30"/>
    <col min="2048" max="2048" width="12.5703125" style="30" customWidth="1"/>
    <col min="2049" max="2049" width="10.28515625" style="30" customWidth="1"/>
    <col min="2050" max="2050" width="4.28515625" style="30" customWidth="1"/>
    <col min="2051" max="2051" width="36.42578125" style="30" customWidth="1"/>
    <col min="2052" max="2052" width="9.28515625" style="30" customWidth="1"/>
    <col min="2053" max="2053" width="7.7109375" style="30" bestFit="1" customWidth="1"/>
    <col min="2054" max="2061" width="9.28515625" style="30" customWidth="1"/>
    <col min="2062" max="2063" width="9.28515625" style="30"/>
    <col min="2064" max="2064" width="28.28515625" style="30" bestFit="1" customWidth="1"/>
    <col min="2065" max="2303" width="9.28515625" style="30"/>
    <col min="2304" max="2304" width="12.5703125" style="30" customWidth="1"/>
    <col min="2305" max="2305" width="10.28515625" style="30" customWidth="1"/>
    <col min="2306" max="2306" width="4.28515625" style="30" customWidth="1"/>
    <col min="2307" max="2307" width="36.42578125" style="30" customWidth="1"/>
    <col min="2308" max="2308" width="9.28515625" style="30" customWidth="1"/>
    <col min="2309" max="2309" width="7.7109375" style="30" bestFit="1" customWidth="1"/>
    <col min="2310" max="2317" width="9.28515625" style="30" customWidth="1"/>
    <col min="2318" max="2319" width="9.28515625" style="30"/>
    <col min="2320" max="2320" width="28.28515625" style="30" bestFit="1" customWidth="1"/>
    <col min="2321" max="2559" width="9.28515625" style="30"/>
    <col min="2560" max="2560" width="12.5703125" style="30" customWidth="1"/>
    <col min="2561" max="2561" width="10.28515625" style="30" customWidth="1"/>
    <col min="2562" max="2562" width="4.28515625" style="30" customWidth="1"/>
    <col min="2563" max="2563" width="36.42578125" style="30" customWidth="1"/>
    <col min="2564" max="2564" width="9.28515625" style="30" customWidth="1"/>
    <col min="2565" max="2565" width="7.7109375" style="30" bestFit="1" customWidth="1"/>
    <col min="2566" max="2573" width="9.28515625" style="30" customWidth="1"/>
    <col min="2574" max="2575" width="9.28515625" style="30"/>
    <col min="2576" max="2576" width="28.28515625" style="30" bestFit="1" customWidth="1"/>
    <col min="2577" max="2815" width="9.28515625" style="30"/>
    <col min="2816" max="2816" width="12.5703125" style="30" customWidth="1"/>
    <col min="2817" max="2817" width="10.28515625" style="30" customWidth="1"/>
    <col min="2818" max="2818" width="4.28515625" style="30" customWidth="1"/>
    <col min="2819" max="2819" width="36.42578125" style="30" customWidth="1"/>
    <col min="2820" max="2820" width="9.28515625" style="30" customWidth="1"/>
    <col min="2821" max="2821" width="7.7109375" style="30" bestFit="1" customWidth="1"/>
    <col min="2822" max="2829" width="9.28515625" style="30" customWidth="1"/>
    <col min="2830" max="2831" width="9.28515625" style="30"/>
    <col min="2832" max="2832" width="28.28515625" style="30" bestFit="1" customWidth="1"/>
    <col min="2833" max="3071" width="9.28515625" style="30"/>
    <col min="3072" max="3072" width="12.5703125" style="30" customWidth="1"/>
    <col min="3073" max="3073" width="10.28515625" style="30" customWidth="1"/>
    <col min="3074" max="3074" width="4.28515625" style="30" customWidth="1"/>
    <col min="3075" max="3075" width="36.42578125" style="30" customWidth="1"/>
    <col min="3076" max="3076" width="9.28515625" style="30" customWidth="1"/>
    <col min="3077" max="3077" width="7.7109375" style="30" bestFit="1" customWidth="1"/>
    <col min="3078" max="3085" width="9.28515625" style="30" customWidth="1"/>
    <col min="3086" max="3087" width="9.28515625" style="30"/>
    <col min="3088" max="3088" width="28.28515625" style="30" bestFit="1" customWidth="1"/>
    <col min="3089" max="3327" width="9.28515625" style="30"/>
    <col min="3328" max="3328" width="12.5703125" style="30" customWidth="1"/>
    <col min="3329" max="3329" width="10.28515625" style="30" customWidth="1"/>
    <col min="3330" max="3330" width="4.28515625" style="30" customWidth="1"/>
    <col min="3331" max="3331" width="36.42578125" style="30" customWidth="1"/>
    <col min="3332" max="3332" width="9.28515625" style="30" customWidth="1"/>
    <col min="3333" max="3333" width="7.7109375" style="30" bestFit="1" customWidth="1"/>
    <col min="3334" max="3341" width="9.28515625" style="30" customWidth="1"/>
    <col min="3342" max="3343" width="9.28515625" style="30"/>
    <col min="3344" max="3344" width="28.28515625" style="30" bestFit="1" customWidth="1"/>
    <col min="3345" max="3583" width="9.28515625" style="30"/>
    <col min="3584" max="3584" width="12.5703125" style="30" customWidth="1"/>
    <col min="3585" max="3585" width="10.28515625" style="30" customWidth="1"/>
    <col min="3586" max="3586" width="4.28515625" style="30" customWidth="1"/>
    <col min="3587" max="3587" width="36.42578125" style="30" customWidth="1"/>
    <col min="3588" max="3588" width="9.28515625" style="30" customWidth="1"/>
    <col min="3589" max="3589" width="7.7109375" style="30" bestFit="1" customWidth="1"/>
    <col min="3590" max="3597" width="9.28515625" style="30" customWidth="1"/>
    <col min="3598" max="3599" width="9.28515625" style="30"/>
    <col min="3600" max="3600" width="28.28515625" style="30" bestFit="1" customWidth="1"/>
    <col min="3601" max="3839" width="9.28515625" style="30"/>
    <col min="3840" max="3840" width="12.5703125" style="30" customWidth="1"/>
    <col min="3841" max="3841" width="10.28515625" style="30" customWidth="1"/>
    <col min="3842" max="3842" width="4.28515625" style="30" customWidth="1"/>
    <col min="3843" max="3843" width="36.42578125" style="30" customWidth="1"/>
    <col min="3844" max="3844" width="9.28515625" style="30" customWidth="1"/>
    <col min="3845" max="3845" width="7.7109375" style="30" bestFit="1" customWidth="1"/>
    <col min="3846" max="3853" width="9.28515625" style="30" customWidth="1"/>
    <col min="3854" max="3855" width="9.28515625" style="30"/>
    <col min="3856" max="3856" width="28.28515625" style="30" bestFit="1" customWidth="1"/>
    <col min="3857" max="4095" width="9.28515625" style="30"/>
    <col min="4096" max="4096" width="12.5703125" style="30" customWidth="1"/>
    <col min="4097" max="4097" width="10.28515625" style="30" customWidth="1"/>
    <col min="4098" max="4098" width="4.28515625" style="30" customWidth="1"/>
    <col min="4099" max="4099" width="36.42578125" style="30" customWidth="1"/>
    <col min="4100" max="4100" width="9.28515625" style="30" customWidth="1"/>
    <col min="4101" max="4101" width="7.7109375" style="30" bestFit="1" customWidth="1"/>
    <col min="4102" max="4109" width="9.28515625" style="30" customWidth="1"/>
    <col min="4110" max="4111" width="9.28515625" style="30"/>
    <col min="4112" max="4112" width="28.28515625" style="30" bestFit="1" customWidth="1"/>
    <col min="4113" max="4351" width="9.28515625" style="30"/>
    <col min="4352" max="4352" width="12.5703125" style="30" customWidth="1"/>
    <col min="4353" max="4353" width="10.28515625" style="30" customWidth="1"/>
    <col min="4354" max="4354" width="4.28515625" style="30" customWidth="1"/>
    <col min="4355" max="4355" width="36.42578125" style="30" customWidth="1"/>
    <col min="4356" max="4356" width="9.28515625" style="30" customWidth="1"/>
    <col min="4357" max="4357" width="7.7109375" style="30" bestFit="1" customWidth="1"/>
    <col min="4358" max="4365" width="9.28515625" style="30" customWidth="1"/>
    <col min="4366" max="4367" width="9.28515625" style="30"/>
    <col min="4368" max="4368" width="28.28515625" style="30" bestFit="1" customWidth="1"/>
    <col min="4369" max="4607" width="9.28515625" style="30"/>
    <col min="4608" max="4608" width="12.5703125" style="30" customWidth="1"/>
    <col min="4609" max="4609" width="10.28515625" style="30" customWidth="1"/>
    <col min="4610" max="4610" width="4.28515625" style="30" customWidth="1"/>
    <col min="4611" max="4611" width="36.42578125" style="30" customWidth="1"/>
    <col min="4612" max="4612" width="9.28515625" style="30" customWidth="1"/>
    <col min="4613" max="4613" width="7.7109375" style="30" bestFit="1" customWidth="1"/>
    <col min="4614" max="4621" width="9.28515625" style="30" customWidth="1"/>
    <col min="4622" max="4623" width="9.28515625" style="30"/>
    <col min="4624" max="4624" width="28.28515625" style="30" bestFit="1" customWidth="1"/>
    <col min="4625" max="4863" width="9.28515625" style="30"/>
    <col min="4864" max="4864" width="12.5703125" style="30" customWidth="1"/>
    <col min="4865" max="4865" width="10.28515625" style="30" customWidth="1"/>
    <col min="4866" max="4866" width="4.28515625" style="30" customWidth="1"/>
    <col min="4867" max="4867" width="36.42578125" style="30" customWidth="1"/>
    <col min="4868" max="4868" width="9.28515625" style="30" customWidth="1"/>
    <col min="4869" max="4869" width="7.7109375" style="30" bestFit="1" customWidth="1"/>
    <col min="4870" max="4877" width="9.28515625" style="30" customWidth="1"/>
    <col min="4878" max="4879" width="9.28515625" style="30"/>
    <col min="4880" max="4880" width="28.28515625" style="30" bestFit="1" customWidth="1"/>
    <col min="4881" max="5119" width="9.28515625" style="30"/>
    <col min="5120" max="5120" width="12.5703125" style="30" customWidth="1"/>
    <col min="5121" max="5121" width="10.28515625" style="30" customWidth="1"/>
    <col min="5122" max="5122" width="4.28515625" style="30" customWidth="1"/>
    <col min="5123" max="5123" width="36.42578125" style="30" customWidth="1"/>
    <col min="5124" max="5124" width="9.28515625" style="30" customWidth="1"/>
    <col min="5125" max="5125" width="7.7109375" style="30" bestFit="1" customWidth="1"/>
    <col min="5126" max="5133" width="9.28515625" style="30" customWidth="1"/>
    <col min="5134" max="5135" width="9.28515625" style="30"/>
    <col min="5136" max="5136" width="28.28515625" style="30" bestFit="1" customWidth="1"/>
    <col min="5137" max="5375" width="9.28515625" style="30"/>
    <col min="5376" max="5376" width="12.5703125" style="30" customWidth="1"/>
    <col min="5377" max="5377" width="10.28515625" style="30" customWidth="1"/>
    <col min="5378" max="5378" width="4.28515625" style="30" customWidth="1"/>
    <col min="5379" max="5379" width="36.42578125" style="30" customWidth="1"/>
    <col min="5380" max="5380" width="9.28515625" style="30" customWidth="1"/>
    <col min="5381" max="5381" width="7.7109375" style="30" bestFit="1" customWidth="1"/>
    <col min="5382" max="5389" width="9.28515625" style="30" customWidth="1"/>
    <col min="5390" max="5391" width="9.28515625" style="30"/>
    <col min="5392" max="5392" width="28.28515625" style="30" bestFit="1" customWidth="1"/>
    <col min="5393" max="5631" width="9.28515625" style="30"/>
    <col min="5632" max="5632" width="12.5703125" style="30" customWidth="1"/>
    <col min="5633" max="5633" width="10.28515625" style="30" customWidth="1"/>
    <col min="5634" max="5634" width="4.28515625" style="30" customWidth="1"/>
    <col min="5635" max="5635" width="36.42578125" style="30" customWidth="1"/>
    <col min="5636" max="5636" width="9.28515625" style="30" customWidth="1"/>
    <col min="5637" max="5637" width="7.7109375" style="30" bestFit="1" customWidth="1"/>
    <col min="5638" max="5645" width="9.28515625" style="30" customWidth="1"/>
    <col min="5646" max="5647" width="9.28515625" style="30"/>
    <col min="5648" max="5648" width="28.28515625" style="30" bestFit="1" customWidth="1"/>
    <col min="5649" max="5887" width="9.28515625" style="30"/>
    <col min="5888" max="5888" width="12.5703125" style="30" customWidth="1"/>
    <col min="5889" max="5889" width="10.28515625" style="30" customWidth="1"/>
    <col min="5890" max="5890" width="4.28515625" style="30" customWidth="1"/>
    <col min="5891" max="5891" width="36.42578125" style="30" customWidth="1"/>
    <col min="5892" max="5892" width="9.28515625" style="30" customWidth="1"/>
    <col min="5893" max="5893" width="7.7109375" style="30" bestFit="1" customWidth="1"/>
    <col min="5894" max="5901" width="9.28515625" style="30" customWidth="1"/>
    <col min="5902" max="5903" width="9.28515625" style="30"/>
    <col min="5904" max="5904" width="28.28515625" style="30" bestFit="1" customWidth="1"/>
    <col min="5905" max="6143" width="9.28515625" style="30"/>
    <col min="6144" max="6144" width="12.5703125" style="30" customWidth="1"/>
    <col min="6145" max="6145" width="10.28515625" style="30" customWidth="1"/>
    <col min="6146" max="6146" width="4.28515625" style="30" customWidth="1"/>
    <col min="6147" max="6147" width="36.42578125" style="30" customWidth="1"/>
    <col min="6148" max="6148" width="9.28515625" style="30" customWidth="1"/>
    <col min="6149" max="6149" width="7.7109375" style="30" bestFit="1" customWidth="1"/>
    <col min="6150" max="6157" width="9.28515625" style="30" customWidth="1"/>
    <col min="6158" max="6159" width="9.28515625" style="30"/>
    <col min="6160" max="6160" width="28.28515625" style="30" bestFit="1" customWidth="1"/>
    <col min="6161" max="6399" width="9.28515625" style="30"/>
    <col min="6400" max="6400" width="12.5703125" style="30" customWidth="1"/>
    <col min="6401" max="6401" width="10.28515625" style="30" customWidth="1"/>
    <col min="6402" max="6402" width="4.28515625" style="30" customWidth="1"/>
    <col min="6403" max="6403" width="36.42578125" style="30" customWidth="1"/>
    <col min="6404" max="6404" width="9.28515625" style="30" customWidth="1"/>
    <col min="6405" max="6405" width="7.7109375" style="30" bestFit="1" customWidth="1"/>
    <col min="6406" max="6413" width="9.28515625" style="30" customWidth="1"/>
    <col min="6414" max="6415" width="9.28515625" style="30"/>
    <col min="6416" max="6416" width="28.28515625" style="30" bestFit="1" customWidth="1"/>
    <col min="6417" max="6655" width="9.28515625" style="30"/>
    <col min="6656" max="6656" width="12.5703125" style="30" customWidth="1"/>
    <col min="6657" max="6657" width="10.28515625" style="30" customWidth="1"/>
    <col min="6658" max="6658" width="4.28515625" style="30" customWidth="1"/>
    <col min="6659" max="6659" width="36.42578125" style="30" customWidth="1"/>
    <col min="6660" max="6660" width="9.28515625" style="30" customWidth="1"/>
    <col min="6661" max="6661" width="7.7109375" style="30" bestFit="1" customWidth="1"/>
    <col min="6662" max="6669" width="9.28515625" style="30" customWidth="1"/>
    <col min="6670" max="6671" width="9.28515625" style="30"/>
    <col min="6672" max="6672" width="28.28515625" style="30" bestFit="1" customWidth="1"/>
    <col min="6673" max="6911" width="9.28515625" style="30"/>
    <col min="6912" max="6912" width="12.5703125" style="30" customWidth="1"/>
    <col min="6913" max="6913" width="10.28515625" style="30" customWidth="1"/>
    <col min="6914" max="6914" width="4.28515625" style="30" customWidth="1"/>
    <col min="6915" max="6915" width="36.42578125" style="30" customWidth="1"/>
    <col min="6916" max="6916" width="9.28515625" style="30" customWidth="1"/>
    <col min="6917" max="6917" width="7.7109375" style="30" bestFit="1" customWidth="1"/>
    <col min="6918" max="6925" width="9.28515625" style="30" customWidth="1"/>
    <col min="6926" max="6927" width="9.28515625" style="30"/>
    <col min="6928" max="6928" width="28.28515625" style="30" bestFit="1" customWidth="1"/>
    <col min="6929" max="7167" width="9.28515625" style="30"/>
    <col min="7168" max="7168" width="12.5703125" style="30" customWidth="1"/>
    <col min="7169" max="7169" width="10.28515625" style="30" customWidth="1"/>
    <col min="7170" max="7170" width="4.28515625" style="30" customWidth="1"/>
    <col min="7171" max="7171" width="36.42578125" style="30" customWidth="1"/>
    <col min="7172" max="7172" width="9.28515625" style="30" customWidth="1"/>
    <col min="7173" max="7173" width="7.7109375" style="30" bestFit="1" customWidth="1"/>
    <col min="7174" max="7181" width="9.28515625" style="30" customWidth="1"/>
    <col min="7182" max="7183" width="9.28515625" style="30"/>
    <col min="7184" max="7184" width="28.28515625" style="30" bestFit="1" customWidth="1"/>
    <col min="7185" max="7423" width="9.28515625" style="30"/>
    <col min="7424" max="7424" width="12.5703125" style="30" customWidth="1"/>
    <col min="7425" max="7425" width="10.28515625" style="30" customWidth="1"/>
    <col min="7426" max="7426" width="4.28515625" style="30" customWidth="1"/>
    <col min="7427" max="7427" width="36.42578125" style="30" customWidth="1"/>
    <col min="7428" max="7428" width="9.28515625" style="30" customWidth="1"/>
    <col min="7429" max="7429" width="7.7109375" style="30" bestFit="1" customWidth="1"/>
    <col min="7430" max="7437" width="9.28515625" style="30" customWidth="1"/>
    <col min="7438" max="7439" width="9.28515625" style="30"/>
    <col min="7440" max="7440" width="28.28515625" style="30" bestFit="1" customWidth="1"/>
    <col min="7441" max="7679" width="9.28515625" style="30"/>
    <col min="7680" max="7680" width="12.5703125" style="30" customWidth="1"/>
    <col min="7681" max="7681" width="10.28515625" style="30" customWidth="1"/>
    <col min="7682" max="7682" width="4.28515625" style="30" customWidth="1"/>
    <col min="7683" max="7683" width="36.42578125" style="30" customWidth="1"/>
    <col min="7684" max="7684" width="9.28515625" style="30" customWidth="1"/>
    <col min="7685" max="7685" width="7.7109375" style="30" bestFit="1" customWidth="1"/>
    <col min="7686" max="7693" width="9.28515625" style="30" customWidth="1"/>
    <col min="7694" max="7695" width="9.28515625" style="30"/>
    <col min="7696" max="7696" width="28.28515625" style="30" bestFit="1" customWidth="1"/>
    <col min="7697" max="7935" width="9.28515625" style="30"/>
    <col min="7936" max="7936" width="12.5703125" style="30" customWidth="1"/>
    <col min="7937" max="7937" width="10.28515625" style="30" customWidth="1"/>
    <col min="7938" max="7938" width="4.28515625" style="30" customWidth="1"/>
    <col min="7939" max="7939" width="36.42578125" style="30" customWidth="1"/>
    <col min="7940" max="7940" width="9.28515625" style="30" customWidth="1"/>
    <col min="7941" max="7941" width="7.7109375" style="30" bestFit="1" customWidth="1"/>
    <col min="7942" max="7949" width="9.28515625" style="30" customWidth="1"/>
    <col min="7950" max="7951" width="9.28515625" style="30"/>
    <col min="7952" max="7952" width="28.28515625" style="30" bestFit="1" customWidth="1"/>
    <col min="7953" max="8191" width="9.28515625" style="30"/>
    <col min="8192" max="8192" width="12.5703125" style="30" customWidth="1"/>
    <col min="8193" max="8193" width="10.28515625" style="30" customWidth="1"/>
    <col min="8194" max="8194" width="4.28515625" style="30" customWidth="1"/>
    <col min="8195" max="8195" width="36.42578125" style="30" customWidth="1"/>
    <col min="8196" max="8196" width="9.28515625" style="30" customWidth="1"/>
    <col min="8197" max="8197" width="7.7109375" style="30" bestFit="1" customWidth="1"/>
    <col min="8198" max="8205" width="9.28515625" style="30" customWidth="1"/>
    <col min="8206" max="8207" width="9.28515625" style="30"/>
    <col min="8208" max="8208" width="28.28515625" style="30" bestFit="1" customWidth="1"/>
    <col min="8209" max="8447" width="9.28515625" style="30"/>
    <col min="8448" max="8448" width="12.5703125" style="30" customWidth="1"/>
    <col min="8449" max="8449" width="10.28515625" style="30" customWidth="1"/>
    <col min="8450" max="8450" width="4.28515625" style="30" customWidth="1"/>
    <col min="8451" max="8451" width="36.42578125" style="30" customWidth="1"/>
    <col min="8452" max="8452" width="9.28515625" style="30" customWidth="1"/>
    <col min="8453" max="8453" width="7.7109375" style="30" bestFit="1" customWidth="1"/>
    <col min="8454" max="8461" width="9.28515625" style="30" customWidth="1"/>
    <col min="8462" max="8463" width="9.28515625" style="30"/>
    <col min="8464" max="8464" width="28.28515625" style="30" bestFit="1" customWidth="1"/>
    <col min="8465" max="8703" width="9.28515625" style="30"/>
    <col min="8704" max="8704" width="12.5703125" style="30" customWidth="1"/>
    <col min="8705" max="8705" width="10.28515625" style="30" customWidth="1"/>
    <col min="8706" max="8706" width="4.28515625" style="30" customWidth="1"/>
    <col min="8707" max="8707" width="36.42578125" style="30" customWidth="1"/>
    <col min="8708" max="8708" width="9.28515625" style="30" customWidth="1"/>
    <col min="8709" max="8709" width="7.7109375" style="30" bestFit="1" customWidth="1"/>
    <col min="8710" max="8717" width="9.28515625" style="30" customWidth="1"/>
    <col min="8718" max="8719" width="9.28515625" style="30"/>
    <col min="8720" max="8720" width="28.28515625" style="30" bestFit="1" customWidth="1"/>
    <col min="8721" max="8959" width="9.28515625" style="30"/>
    <col min="8960" max="8960" width="12.5703125" style="30" customWidth="1"/>
    <col min="8961" max="8961" width="10.28515625" style="30" customWidth="1"/>
    <col min="8962" max="8962" width="4.28515625" style="30" customWidth="1"/>
    <col min="8963" max="8963" width="36.42578125" style="30" customWidth="1"/>
    <col min="8964" max="8964" width="9.28515625" style="30" customWidth="1"/>
    <col min="8965" max="8965" width="7.7109375" style="30" bestFit="1" customWidth="1"/>
    <col min="8966" max="8973" width="9.28515625" style="30" customWidth="1"/>
    <col min="8974" max="8975" width="9.28515625" style="30"/>
    <col min="8976" max="8976" width="28.28515625" style="30" bestFit="1" customWidth="1"/>
    <col min="8977" max="9215" width="9.28515625" style="30"/>
    <col min="9216" max="9216" width="12.5703125" style="30" customWidth="1"/>
    <col min="9217" max="9217" width="10.28515625" style="30" customWidth="1"/>
    <col min="9218" max="9218" width="4.28515625" style="30" customWidth="1"/>
    <col min="9219" max="9219" width="36.42578125" style="30" customWidth="1"/>
    <col min="9220" max="9220" width="9.28515625" style="30" customWidth="1"/>
    <col min="9221" max="9221" width="7.7109375" style="30" bestFit="1" customWidth="1"/>
    <col min="9222" max="9229" width="9.28515625" style="30" customWidth="1"/>
    <col min="9230" max="9231" width="9.28515625" style="30"/>
    <col min="9232" max="9232" width="28.28515625" style="30" bestFit="1" customWidth="1"/>
    <col min="9233" max="9471" width="9.28515625" style="30"/>
    <col min="9472" max="9472" width="12.5703125" style="30" customWidth="1"/>
    <col min="9473" max="9473" width="10.28515625" style="30" customWidth="1"/>
    <col min="9474" max="9474" width="4.28515625" style="30" customWidth="1"/>
    <col min="9475" max="9475" width="36.42578125" style="30" customWidth="1"/>
    <col min="9476" max="9476" width="9.28515625" style="30" customWidth="1"/>
    <col min="9477" max="9477" width="7.7109375" style="30" bestFit="1" customWidth="1"/>
    <col min="9478" max="9485" width="9.28515625" style="30" customWidth="1"/>
    <col min="9486" max="9487" width="9.28515625" style="30"/>
    <col min="9488" max="9488" width="28.28515625" style="30" bestFit="1" customWidth="1"/>
    <col min="9489" max="9727" width="9.28515625" style="30"/>
    <col min="9728" max="9728" width="12.5703125" style="30" customWidth="1"/>
    <col min="9729" max="9729" width="10.28515625" style="30" customWidth="1"/>
    <col min="9730" max="9730" width="4.28515625" style="30" customWidth="1"/>
    <col min="9731" max="9731" width="36.42578125" style="30" customWidth="1"/>
    <col min="9732" max="9732" width="9.28515625" style="30" customWidth="1"/>
    <col min="9733" max="9733" width="7.7109375" style="30" bestFit="1" customWidth="1"/>
    <col min="9734" max="9741" width="9.28515625" style="30" customWidth="1"/>
    <col min="9742" max="9743" width="9.28515625" style="30"/>
    <col min="9744" max="9744" width="28.28515625" style="30" bestFit="1" customWidth="1"/>
    <col min="9745" max="9983" width="9.28515625" style="30"/>
    <col min="9984" max="9984" width="12.5703125" style="30" customWidth="1"/>
    <col min="9985" max="9985" width="10.28515625" style="30" customWidth="1"/>
    <col min="9986" max="9986" width="4.28515625" style="30" customWidth="1"/>
    <col min="9987" max="9987" width="36.42578125" style="30" customWidth="1"/>
    <col min="9988" max="9988" width="9.28515625" style="30" customWidth="1"/>
    <col min="9989" max="9989" width="7.7109375" style="30" bestFit="1" customWidth="1"/>
    <col min="9990" max="9997" width="9.28515625" style="30" customWidth="1"/>
    <col min="9998" max="9999" width="9.28515625" style="30"/>
    <col min="10000" max="10000" width="28.28515625" style="30" bestFit="1" customWidth="1"/>
    <col min="10001" max="10239" width="9.28515625" style="30"/>
    <col min="10240" max="10240" width="12.5703125" style="30" customWidth="1"/>
    <col min="10241" max="10241" width="10.28515625" style="30" customWidth="1"/>
    <col min="10242" max="10242" width="4.28515625" style="30" customWidth="1"/>
    <col min="10243" max="10243" width="36.42578125" style="30" customWidth="1"/>
    <col min="10244" max="10244" width="9.28515625" style="30" customWidth="1"/>
    <col min="10245" max="10245" width="7.7109375" style="30" bestFit="1" customWidth="1"/>
    <col min="10246" max="10253" width="9.28515625" style="30" customWidth="1"/>
    <col min="10254" max="10255" width="9.28515625" style="30"/>
    <col min="10256" max="10256" width="28.28515625" style="30" bestFit="1" customWidth="1"/>
    <col min="10257" max="10495" width="9.28515625" style="30"/>
    <col min="10496" max="10496" width="12.5703125" style="30" customWidth="1"/>
    <col min="10497" max="10497" width="10.28515625" style="30" customWidth="1"/>
    <col min="10498" max="10498" width="4.28515625" style="30" customWidth="1"/>
    <col min="10499" max="10499" width="36.42578125" style="30" customWidth="1"/>
    <col min="10500" max="10500" width="9.28515625" style="30" customWidth="1"/>
    <col min="10501" max="10501" width="7.7109375" style="30" bestFit="1" customWidth="1"/>
    <col min="10502" max="10509" width="9.28515625" style="30" customWidth="1"/>
    <col min="10510" max="10511" width="9.28515625" style="30"/>
    <col min="10512" max="10512" width="28.28515625" style="30" bestFit="1" customWidth="1"/>
    <col min="10513" max="10751" width="9.28515625" style="30"/>
    <col min="10752" max="10752" width="12.5703125" style="30" customWidth="1"/>
    <col min="10753" max="10753" width="10.28515625" style="30" customWidth="1"/>
    <col min="10754" max="10754" width="4.28515625" style="30" customWidth="1"/>
    <col min="10755" max="10755" width="36.42578125" style="30" customWidth="1"/>
    <col min="10756" max="10756" width="9.28515625" style="30" customWidth="1"/>
    <col min="10757" max="10757" width="7.7109375" style="30" bestFit="1" customWidth="1"/>
    <col min="10758" max="10765" width="9.28515625" style="30" customWidth="1"/>
    <col min="10766" max="10767" width="9.28515625" style="30"/>
    <col min="10768" max="10768" width="28.28515625" style="30" bestFit="1" customWidth="1"/>
    <col min="10769" max="11007" width="9.28515625" style="30"/>
    <col min="11008" max="11008" width="12.5703125" style="30" customWidth="1"/>
    <col min="11009" max="11009" width="10.28515625" style="30" customWidth="1"/>
    <col min="11010" max="11010" width="4.28515625" style="30" customWidth="1"/>
    <col min="11011" max="11011" width="36.42578125" style="30" customWidth="1"/>
    <col min="11012" max="11012" width="9.28515625" style="30" customWidth="1"/>
    <col min="11013" max="11013" width="7.7109375" style="30" bestFit="1" customWidth="1"/>
    <col min="11014" max="11021" width="9.28515625" style="30" customWidth="1"/>
    <col min="11022" max="11023" width="9.28515625" style="30"/>
    <col min="11024" max="11024" width="28.28515625" style="30" bestFit="1" customWidth="1"/>
    <col min="11025" max="11263" width="9.28515625" style="30"/>
    <col min="11264" max="11264" width="12.5703125" style="30" customWidth="1"/>
    <col min="11265" max="11265" width="10.28515625" style="30" customWidth="1"/>
    <col min="11266" max="11266" width="4.28515625" style="30" customWidth="1"/>
    <col min="11267" max="11267" width="36.42578125" style="30" customWidth="1"/>
    <col min="11268" max="11268" width="9.28515625" style="30" customWidth="1"/>
    <col min="11269" max="11269" width="7.7109375" style="30" bestFit="1" customWidth="1"/>
    <col min="11270" max="11277" width="9.28515625" style="30" customWidth="1"/>
    <col min="11278" max="11279" width="9.28515625" style="30"/>
    <col min="11280" max="11280" width="28.28515625" style="30" bestFit="1" customWidth="1"/>
    <col min="11281" max="11519" width="9.28515625" style="30"/>
    <col min="11520" max="11520" width="12.5703125" style="30" customWidth="1"/>
    <col min="11521" max="11521" width="10.28515625" style="30" customWidth="1"/>
    <col min="11522" max="11522" width="4.28515625" style="30" customWidth="1"/>
    <col min="11523" max="11523" width="36.42578125" style="30" customWidth="1"/>
    <col min="11524" max="11524" width="9.28515625" style="30" customWidth="1"/>
    <col min="11525" max="11525" width="7.7109375" style="30" bestFit="1" customWidth="1"/>
    <col min="11526" max="11533" width="9.28515625" style="30" customWidth="1"/>
    <col min="11534" max="11535" width="9.28515625" style="30"/>
    <col min="11536" max="11536" width="28.28515625" style="30" bestFit="1" customWidth="1"/>
    <col min="11537" max="11775" width="9.28515625" style="30"/>
    <col min="11776" max="11776" width="12.5703125" style="30" customWidth="1"/>
    <col min="11777" max="11777" width="10.28515625" style="30" customWidth="1"/>
    <col min="11778" max="11778" width="4.28515625" style="30" customWidth="1"/>
    <col min="11779" max="11779" width="36.42578125" style="30" customWidth="1"/>
    <col min="11780" max="11780" width="9.28515625" style="30" customWidth="1"/>
    <col min="11781" max="11781" width="7.7109375" style="30" bestFit="1" customWidth="1"/>
    <col min="11782" max="11789" width="9.28515625" style="30" customWidth="1"/>
    <col min="11790" max="11791" width="9.28515625" style="30"/>
    <col min="11792" max="11792" width="28.28515625" style="30" bestFit="1" customWidth="1"/>
    <col min="11793" max="12031" width="9.28515625" style="30"/>
    <col min="12032" max="12032" width="12.5703125" style="30" customWidth="1"/>
    <col min="12033" max="12033" width="10.28515625" style="30" customWidth="1"/>
    <col min="12034" max="12034" width="4.28515625" style="30" customWidth="1"/>
    <col min="12035" max="12035" width="36.42578125" style="30" customWidth="1"/>
    <col min="12036" max="12036" width="9.28515625" style="30" customWidth="1"/>
    <col min="12037" max="12037" width="7.7109375" style="30" bestFit="1" customWidth="1"/>
    <col min="12038" max="12045" width="9.28515625" style="30" customWidth="1"/>
    <col min="12046" max="12047" width="9.28515625" style="30"/>
    <col min="12048" max="12048" width="28.28515625" style="30" bestFit="1" customWidth="1"/>
    <col min="12049" max="12287" width="9.28515625" style="30"/>
    <col min="12288" max="12288" width="12.5703125" style="30" customWidth="1"/>
    <col min="12289" max="12289" width="10.28515625" style="30" customWidth="1"/>
    <col min="12290" max="12290" width="4.28515625" style="30" customWidth="1"/>
    <col min="12291" max="12291" width="36.42578125" style="30" customWidth="1"/>
    <col min="12292" max="12292" width="9.28515625" style="30" customWidth="1"/>
    <col min="12293" max="12293" width="7.7109375" style="30" bestFit="1" customWidth="1"/>
    <col min="12294" max="12301" width="9.28515625" style="30" customWidth="1"/>
    <col min="12302" max="12303" width="9.28515625" style="30"/>
    <col min="12304" max="12304" width="28.28515625" style="30" bestFit="1" customWidth="1"/>
    <col min="12305" max="12543" width="9.28515625" style="30"/>
    <col min="12544" max="12544" width="12.5703125" style="30" customWidth="1"/>
    <col min="12545" max="12545" width="10.28515625" style="30" customWidth="1"/>
    <col min="12546" max="12546" width="4.28515625" style="30" customWidth="1"/>
    <col min="12547" max="12547" width="36.42578125" style="30" customWidth="1"/>
    <col min="12548" max="12548" width="9.28515625" style="30" customWidth="1"/>
    <col min="12549" max="12549" width="7.7109375" style="30" bestFit="1" customWidth="1"/>
    <col min="12550" max="12557" width="9.28515625" style="30" customWidth="1"/>
    <col min="12558" max="12559" width="9.28515625" style="30"/>
    <col min="12560" max="12560" width="28.28515625" style="30" bestFit="1" customWidth="1"/>
    <col min="12561" max="12799" width="9.28515625" style="30"/>
    <col min="12800" max="12800" width="12.5703125" style="30" customWidth="1"/>
    <col min="12801" max="12801" width="10.28515625" style="30" customWidth="1"/>
    <col min="12802" max="12802" width="4.28515625" style="30" customWidth="1"/>
    <col min="12803" max="12803" width="36.42578125" style="30" customWidth="1"/>
    <col min="12804" max="12804" width="9.28515625" style="30" customWidth="1"/>
    <col min="12805" max="12805" width="7.7109375" style="30" bestFit="1" customWidth="1"/>
    <col min="12806" max="12813" width="9.28515625" style="30" customWidth="1"/>
    <col min="12814" max="12815" width="9.28515625" style="30"/>
    <col min="12816" max="12816" width="28.28515625" style="30" bestFit="1" customWidth="1"/>
    <col min="12817" max="13055" width="9.28515625" style="30"/>
    <col min="13056" max="13056" width="12.5703125" style="30" customWidth="1"/>
    <col min="13057" max="13057" width="10.28515625" style="30" customWidth="1"/>
    <col min="13058" max="13058" width="4.28515625" style="30" customWidth="1"/>
    <col min="13059" max="13059" width="36.42578125" style="30" customWidth="1"/>
    <col min="13060" max="13060" width="9.28515625" style="30" customWidth="1"/>
    <col min="13061" max="13061" width="7.7109375" style="30" bestFit="1" customWidth="1"/>
    <col min="13062" max="13069" width="9.28515625" style="30" customWidth="1"/>
    <col min="13070" max="13071" width="9.28515625" style="30"/>
    <col min="13072" max="13072" width="28.28515625" style="30" bestFit="1" customWidth="1"/>
    <col min="13073" max="13311" width="9.28515625" style="30"/>
    <col min="13312" max="13312" width="12.5703125" style="30" customWidth="1"/>
    <col min="13313" max="13313" width="10.28515625" style="30" customWidth="1"/>
    <col min="13314" max="13314" width="4.28515625" style="30" customWidth="1"/>
    <col min="13315" max="13315" width="36.42578125" style="30" customWidth="1"/>
    <col min="13316" max="13316" width="9.28515625" style="30" customWidth="1"/>
    <col min="13317" max="13317" width="7.7109375" style="30" bestFit="1" customWidth="1"/>
    <col min="13318" max="13325" width="9.28515625" style="30" customWidth="1"/>
    <col min="13326" max="13327" width="9.28515625" style="30"/>
    <col min="13328" max="13328" width="28.28515625" style="30" bestFit="1" customWidth="1"/>
    <col min="13329" max="13567" width="9.28515625" style="30"/>
    <col min="13568" max="13568" width="12.5703125" style="30" customWidth="1"/>
    <col min="13569" max="13569" width="10.28515625" style="30" customWidth="1"/>
    <col min="13570" max="13570" width="4.28515625" style="30" customWidth="1"/>
    <col min="13571" max="13571" width="36.42578125" style="30" customWidth="1"/>
    <col min="13572" max="13572" width="9.28515625" style="30" customWidth="1"/>
    <col min="13573" max="13573" width="7.7109375" style="30" bestFit="1" customWidth="1"/>
    <col min="13574" max="13581" width="9.28515625" style="30" customWidth="1"/>
    <col min="13582" max="13583" width="9.28515625" style="30"/>
    <col min="13584" max="13584" width="28.28515625" style="30" bestFit="1" customWidth="1"/>
    <col min="13585" max="13823" width="9.28515625" style="30"/>
    <col min="13824" max="13824" width="12.5703125" style="30" customWidth="1"/>
    <col min="13825" max="13825" width="10.28515625" style="30" customWidth="1"/>
    <col min="13826" max="13826" width="4.28515625" style="30" customWidth="1"/>
    <col min="13827" max="13827" width="36.42578125" style="30" customWidth="1"/>
    <col min="13828" max="13828" width="9.28515625" style="30" customWidth="1"/>
    <col min="13829" max="13829" width="7.7109375" style="30" bestFit="1" customWidth="1"/>
    <col min="13830" max="13837" width="9.28515625" style="30" customWidth="1"/>
    <col min="13838" max="13839" width="9.28515625" style="30"/>
    <col min="13840" max="13840" width="28.28515625" style="30" bestFit="1" customWidth="1"/>
    <col min="13841" max="14079" width="9.28515625" style="30"/>
    <col min="14080" max="14080" width="12.5703125" style="30" customWidth="1"/>
    <col min="14081" max="14081" width="10.28515625" style="30" customWidth="1"/>
    <col min="14082" max="14082" width="4.28515625" style="30" customWidth="1"/>
    <col min="14083" max="14083" width="36.42578125" style="30" customWidth="1"/>
    <col min="14084" max="14084" width="9.28515625" style="30" customWidth="1"/>
    <col min="14085" max="14085" width="7.7109375" style="30" bestFit="1" customWidth="1"/>
    <col min="14086" max="14093" width="9.28515625" style="30" customWidth="1"/>
    <col min="14094" max="14095" width="9.28515625" style="30"/>
    <col min="14096" max="14096" width="28.28515625" style="30" bestFit="1" customWidth="1"/>
    <col min="14097" max="14335" width="9.28515625" style="30"/>
    <col min="14336" max="14336" width="12.5703125" style="30" customWidth="1"/>
    <col min="14337" max="14337" width="10.28515625" style="30" customWidth="1"/>
    <col min="14338" max="14338" width="4.28515625" style="30" customWidth="1"/>
    <col min="14339" max="14339" width="36.42578125" style="30" customWidth="1"/>
    <col min="14340" max="14340" width="9.28515625" style="30" customWidth="1"/>
    <col min="14341" max="14341" width="7.7109375" style="30" bestFit="1" customWidth="1"/>
    <col min="14342" max="14349" width="9.28515625" style="30" customWidth="1"/>
    <col min="14350" max="14351" width="9.28515625" style="30"/>
    <col min="14352" max="14352" width="28.28515625" style="30" bestFit="1" customWidth="1"/>
    <col min="14353" max="14591" width="9.28515625" style="30"/>
    <col min="14592" max="14592" width="12.5703125" style="30" customWidth="1"/>
    <col min="14593" max="14593" width="10.28515625" style="30" customWidth="1"/>
    <col min="14594" max="14594" width="4.28515625" style="30" customWidth="1"/>
    <col min="14595" max="14595" width="36.42578125" style="30" customWidth="1"/>
    <col min="14596" max="14596" width="9.28515625" style="30" customWidth="1"/>
    <col min="14597" max="14597" width="7.7109375" style="30" bestFit="1" customWidth="1"/>
    <col min="14598" max="14605" width="9.28515625" style="30" customWidth="1"/>
    <col min="14606" max="14607" width="9.28515625" style="30"/>
    <col min="14608" max="14608" width="28.28515625" style="30" bestFit="1" customWidth="1"/>
    <col min="14609" max="14847" width="9.28515625" style="30"/>
    <col min="14848" max="14848" width="12.5703125" style="30" customWidth="1"/>
    <col min="14849" max="14849" width="10.28515625" style="30" customWidth="1"/>
    <col min="14850" max="14850" width="4.28515625" style="30" customWidth="1"/>
    <col min="14851" max="14851" width="36.42578125" style="30" customWidth="1"/>
    <col min="14852" max="14852" width="9.28515625" style="30" customWidth="1"/>
    <col min="14853" max="14853" width="7.7109375" style="30" bestFit="1" customWidth="1"/>
    <col min="14854" max="14861" width="9.28515625" style="30" customWidth="1"/>
    <col min="14862" max="14863" width="9.28515625" style="30"/>
    <col min="14864" max="14864" width="28.28515625" style="30" bestFit="1" customWidth="1"/>
    <col min="14865" max="15103" width="9.28515625" style="30"/>
    <col min="15104" max="15104" width="12.5703125" style="30" customWidth="1"/>
    <col min="15105" max="15105" width="10.28515625" style="30" customWidth="1"/>
    <col min="15106" max="15106" width="4.28515625" style="30" customWidth="1"/>
    <col min="15107" max="15107" width="36.42578125" style="30" customWidth="1"/>
    <col min="15108" max="15108" width="9.28515625" style="30" customWidth="1"/>
    <col min="15109" max="15109" width="7.7109375" style="30" bestFit="1" customWidth="1"/>
    <col min="15110" max="15117" width="9.28515625" style="30" customWidth="1"/>
    <col min="15118" max="15119" width="9.28515625" style="30"/>
    <col min="15120" max="15120" width="28.28515625" style="30" bestFit="1" customWidth="1"/>
    <col min="15121" max="15359" width="9.28515625" style="30"/>
    <col min="15360" max="15360" width="12.5703125" style="30" customWidth="1"/>
    <col min="15361" max="15361" width="10.28515625" style="30" customWidth="1"/>
    <col min="15362" max="15362" width="4.28515625" style="30" customWidth="1"/>
    <col min="15363" max="15363" width="36.42578125" style="30" customWidth="1"/>
    <col min="15364" max="15364" width="9.28515625" style="30" customWidth="1"/>
    <col min="15365" max="15365" width="7.7109375" style="30" bestFit="1" customWidth="1"/>
    <col min="15366" max="15373" width="9.28515625" style="30" customWidth="1"/>
    <col min="15374" max="15375" width="9.28515625" style="30"/>
    <col min="15376" max="15376" width="28.28515625" style="30" bestFit="1" customWidth="1"/>
    <col min="15377" max="15615" width="9.28515625" style="30"/>
    <col min="15616" max="15616" width="12.5703125" style="30" customWidth="1"/>
    <col min="15617" max="15617" width="10.28515625" style="30" customWidth="1"/>
    <col min="15618" max="15618" width="4.28515625" style="30" customWidth="1"/>
    <col min="15619" max="15619" width="36.42578125" style="30" customWidth="1"/>
    <col min="15620" max="15620" width="9.28515625" style="30" customWidth="1"/>
    <col min="15621" max="15621" width="7.7109375" style="30" bestFit="1" customWidth="1"/>
    <col min="15622" max="15629" width="9.28515625" style="30" customWidth="1"/>
    <col min="15630" max="15631" width="9.28515625" style="30"/>
    <col min="15632" max="15632" width="28.28515625" style="30" bestFit="1" customWidth="1"/>
    <col min="15633" max="15871" width="9.28515625" style="30"/>
    <col min="15872" max="15872" width="12.5703125" style="30" customWidth="1"/>
    <col min="15873" max="15873" width="10.28515625" style="30" customWidth="1"/>
    <col min="15874" max="15874" width="4.28515625" style="30" customWidth="1"/>
    <col min="15875" max="15875" width="36.42578125" style="30" customWidth="1"/>
    <col min="15876" max="15876" width="9.28515625" style="30" customWidth="1"/>
    <col min="15877" max="15877" width="7.7109375" style="30" bestFit="1" customWidth="1"/>
    <col min="15878" max="15885" width="9.28515625" style="30" customWidth="1"/>
    <col min="15886" max="15887" width="9.28515625" style="30"/>
    <col min="15888" max="15888" width="28.28515625" style="30" bestFit="1" customWidth="1"/>
    <col min="15889" max="16127" width="9.28515625" style="30"/>
    <col min="16128" max="16128" width="12.5703125" style="30" customWidth="1"/>
    <col min="16129" max="16129" width="10.28515625" style="30" customWidth="1"/>
    <col min="16130" max="16130" width="4.28515625" style="30" customWidth="1"/>
    <col min="16131" max="16131" width="36.42578125" style="30" customWidth="1"/>
    <col min="16132" max="16132" width="9.28515625" style="30" customWidth="1"/>
    <col min="16133" max="16133" width="7.7109375" style="30" bestFit="1" customWidth="1"/>
    <col min="16134" max="16141" width="9.28515625" style="30" customWidth="1"/>
    <col min="16142" max="16143" width="9.28515625" style="30"/>
    <col min="16144" max="16144" width="28.28515625" style="30" bestFit="1" customWidth="1"/>
    <col min="16145" max="16384" width="9.28515625" style="30"/>
  </cols>
  <sheetData>
    <row r="1" spans="1:13" ht="37.5" customHeight="1">
      <c r="A1" s="465" t="s">
        <v>379</v>
      </c>
      <c r="B1" s="466"/>
      <c r="C1" s="466"/>
      <c r="D1" s="466"/>
      <c r="E1" s="466"/>
      <c r="F1" s="466"/>
      <c r="G1" s="466"/>
      <c r="H1" s="466"/>
      <c r="I1" s="466"/>
      <c r="J1" s="466"/>
      <c r="K1" s="466"/>
    </row>
    <row r="2" spans="1:13" s="87" customFormat="1" ht="20.25" customHeight="1" thickBot="1">
      <c r="A2" s="86"/>
      <c r="B2" s="467" t="s">
        <v>377</v>
      </c>
      <c r="C2" s="468"/>
      <c r="D2" s="468"/>
      <c r="E2" s="468"/>
      <c r="F2" s="468"/>
      <c r="G2" s="468"/>
      <c r="H2" s="468"/>
      <c r="I2" s="468"/>
      <c r="J2" s="468"/>
      <c r="K2" s="468"/>
      <c r="L2" s="468"/>
      <c r="M2" s="468"/>
    </row>
    <row r="3" spans="1:13" ht="30.75" customHeight="1" thickBot="1">
      <c r="A3" s="469" t="s">
        <v>362</v>
      </c>
      <c r="B3" s="463"/>
      <c r="C3" s="463"/>
      <c r="D3" s="463"/>
      <c r="E3" s="463"/>
      <c r="F3" s="463"/>
      <c r="G3" s="463"/>
      <c r="H3" s="463"/>
      <c r="I3" s="463"/>
      <c r="J3" s="463"/>
      <c r="K3" s="463"/>
      <c r="L3" s="464"/>
    </row>
    <row r="4" spans="1:13" ht="68.25" customHeight="1">
      <c r="A4" s="81"/>
      <c r="B4" s="459" t="s">
        <v>376</v>
      </c>
      <c r="C4" s="460"/>
      <c r="D4" s="460"/>
      <c r="E4" s="460"/>
      <c r="F4" s="460"/>
      <c r="G4" s="79" t="s">
        <v>369</v>
      </c>
      <c r="H4" s="79" t="s">
        <v>370</v>
      </c>
      <c r="I4" s="79" t="s">
        <v>371</v>
      </c>
      <c r="J4" s="79" t="s">
        <v>372</v>
      </c>
      <c r="K4" s="79" t="s">
        <v>373</v>
      </c>
      <c r="L4" s="79" t="s">
        <v>375</v>
      </c>
      <c r="M4" s="1"/>
    </row>
    <row r="5" spans="1:13" s="33" customFormat="1" ht="38.25">
      <c r="A5" s="69" t="s">
        <v>8</v>
      </c>
      <c r="B5" s="69" t="s">
        <v>9</v>
      </c>
      <c r="C5" s="69" t="s">
        <v>360</v>
      </c>
      <c r="D5" s="70" t="s">
        <v>10</v>
      </c>
      <c r="E5" s="71" t="s">
        <v>11</v>
      </c>
      <c r="F5" s="69" t="s">
        <v>12</v>
      </c>
      <c r="G5" s="72" t="s">
        <v>13</v>
      </c>
      <c r="H5" s="73" t="s">
        <v>14</v>
      </c>
      <c r="I5" s="73" t="s">
        <v>15</v>
      </c>
      <c r="J5" s="73" t="s">
        <v>16</v>
      </c>
      <c r="K5" s="73" t="s">
        <v>17</v>
      </c>
      <c r="L5" s="73" t="s">
        <v>18</v>
      </c>
    </row>
    <row r="6" spans="1:13" s="33" customFormat="1" hidden="1">
      <c r="A6" s="17" t="s">
        <v>19</v>
      </c>
      <c r="B6" s="17" t="s">
        <v>20</v>
      </c>
      <c r="C6" s="17" t="s">
        <v>21</v>
      </c>
      <c r="D6" s="18" t="s">
        <v>22</v>
      </c>
      <c r="E6" s="19">
        <v>413</v>
      </c>
      <c r="F6" s="17">
        <v>9</v>
      </c>
      <c r="G6" s="61">
        <v>32.873792884629758</v>
      </c>
      <c r="H6" s="61">
        <v>33.225107635666944</v>
      </c>
      <c r="I6" s="61">
        <v>33.52792801922967</v>
      </c>
      <c r="J6" s="61">
        <v>34.388972455053938</v>
      </c>
      <c r="K6" s="61">
        <v>35.458003844713083</v>
      </c>
      <c r="L6" s="61">
        <v>38.962406770722872</v>
      </c>
    </row>
    <row r="7" spans="1:13" s="33" customFormat="1" hidden="1">
      <c r="A7" s="17" t="s">
        <v>23</v>
      </c>
      <c r="B7" s="17" t="s">
        <v>24</v>
      </c>
      <c r="C7" s="17" t="s">
        <v>21</v>
      </c>
      <c r="D7" s="18" t="s">
        <v>25</v>
      </c>
      <c r="E7" s="19">
        <v>383</v>
      </c>
      <c r="F7" s="17">
        <v>8</v>
      </c>
      <c r="G7" s="61">
        <v>26.908446858966162</v>
      </c>
      <c r="H7" s="61">
        <v>28.263595016724626</v>
      </c>
      <c r="I7" s="61">
        <v>29.381120773858246</v>
      </c>
      <c r="J7" s="61">
        <v>30.736268931616706</v>
      </c>
      <c r="K7" s="61">
        <v>32.187866998018812</v>
      </c>
      <c r="L7" s="61">
        <v>35.651734587655483</v>
      </c>
    </row>
    <row r="8" spans="1:13" s="33" customFormat="1" hidden="1">
      <c r="A8" s="17" t="s">
        <v>26</v>
      </c>
      <c r="B8" s="17" t="s">
        <v>27</v>
      </c>
      <c r="C8" s="17" t="s">
        <v>21</v>
      </c>
      <c r="D8" s="18" t="s">
        <v>28</v>
      </c>
      <c r="E8" s="19">
        <v>420</v>
      </c>
      <c r="F8" s="17">
        <v>9</v>
      </c>
      <c r="G8" s="61">
        <v>29.555161670461025</v>
      </c>
      <c r="H8" s="61">
        <v>31.067108283053567</v>
      </c>
      <c r="I8" s="61">
        <v>32.742319266143447</v>
      </c>
      <c r="J8" s="61">
        <v>34.468718748234153</v>
      </c>
      <c r="K8" s="61">
        <v>36.258699734346926</v>
      </c>
      <c r="L8" s="61">
        <v>39.590801606147458</v>
      </c>
    </row>
    <row r="9" spans="1:13" s="33" customFormat="1" hidden="1">
      <c r="A9" s="17" t="s">
        <v>29</v>
      </c>
      <c r="B9" s="17" t="s">
        <v>20</v>
      </c>
      <c r="C9" s="17" t="s">
        <v>21</v>
      </c>
      <c r="D9" s="18" t="s">
        <v>30</v>
      </c>
      <c r="E9" s="19">
        <v>413</v>
      </c>
      <c r="F9" s="17">
        <v>9</v>
      </c>
      <c r="G9" s="61">
        <v>32.873792884629758</v>
      </c>
      <c r="H9" s="61">
        <v>33.225107635666944</v>
      </c>
      <c r="I9" s="61">
        <v>33.52792801922967</v>
      </c>
      <c r="J9" s="61">
        <v>34.388972455053938</v>
      </c>
      <c r="K9" s="61">
        <v>35.458003844713083</v>
      </c>
      <c r="L9" s="61">
        <v>38.962406770722872</v>
      </c>
    </row>
    <row r="10" spans="1:13" s="33" customFormat="1" hidden="1">
      <c r="A10" s="17" t="s">
        <v>31</v>
      </c>
      <c r="B10" s="17" t="s">
        <v>24</v>
      </c>
      <c r="C10" s="17" t="s">
        <v>21</v>
      </c>
      <c r="D10" s="18" t="s">
        <v>32</v>
      </c>
      <c r="E10" s="19">
        <v>383</v>
      </c>
      <c r="F10" s="17">
        <v>8</v>
      </c>
      <c r="G10" s="61">
        <v>26.908446858966162</v>
      </c>
      <c r="H10" s="61">
        <v>28.263595016724626</v>
      </c>
      <c r="I10" s="61">
        <v>29.381120773858246</v>
      </c>
      <c r="J10" s="61">
        <v>30.736268931616706</v>
      </c>
      <c r="K10" s="61">
        <v>32.187866998018812</v>
      </c>
      <c r="L10" s="61">
        <v>35.651734587655483</v>
      </c>
    </row>
    <row r="11" spans="1:13" s="33" customFormat="1" hidden="1">
      <c r="A11" s="17" t="s">
        <v>33</v>
      </c>
      <c r="B11" s="17">
        <v>118</v>
      </c>
      <c r="C11" s="17" t="s">
        <v>21</v>
      </c>
      <c r="D11" s="18" t="s">
        <v>34</v>
      </c>
      <c r="E11" s="19">
        <v>458</v>
      </c>
      <c r="F11" s="17">
        <v>10</v>
      </c>
      <c r="G11" s="61">
        <v>35.431062529449498</v>
      </c>
      <c r="H11" s="61">
        <v>36.526496408066997</v>
      </c>
      <c r="I11" s="61">
        <v>37.656415170221862</v>
      </c>
      <c r="J11" s="61">
        <v>38.820818815914116</v>
      </c>
      <c r="K11" s="61">
        <v>40.021862650364866</v>
      </c>
      <c r="L11" s="61">
        <v>43.429400204903438</v>
      </c>
    </row>
    <row r="12" spans="1:13" s="33" customFormat="1" hidden="1">
      <c r="A12" s="17" t="s">
        <v>35</v>
      </c>
      <c r="B12" s="17" t="s">
        <v>36</v>
      </c>
      <c r="C12" s="17" t="s">
        <v>21</v>
      </c>
      <c r="D12" s="18" t="s">
        <v>37</v>
      </c>
      <c r="E12" s="19">
        <v>523</v>
      </c>
      <c r="F12" s="17">
        <v>11</v>
      </c>
      <c r="G12" s="61">
        <v>39.431309019787022</v>
      </c>
      <c r="H12" s="61">
        <v>40.651750601227526</v>
      </c>
      <c r="I12" s="61">
        <v>41.908832371426548</v>
      </c>
      <c r="J12" s="61">
        <v>43.20578728821566</v>
      </c>
      <c r="K12" s="61">
        <v>44.542076525289609</v>
      </c>
      <c r="L12" s="61">
        <v>48.334874888097488</v>
      </c>
    </row>
    <row r="13" spans="1:13" s="33" customFormat="1" hidden="1">
      <c r="A13" s="17" t="s">
        <v>38</v>
      </c>
      <c r="B13" s="17" t="s">
        <v>39</v>
      </c>
      <c r="C13" s="17" t="s">
        <v>21</v>
      </c>
      <c r="D13" s="18" t="s">
        <v>40</v>
      </c>
      <c r="E13" s="19">
        <v>455</v>
      </c>
      <c r="F13" s="17">
        <v>10</v>
      </c>
      <c r="G13" s="61">
        <v>35.431062529449498</v>
      </c>
      <c r="H13" s="61">
        <v>36.526496408066997</v>
      </c>
      <c r="I13" s="61">
        <v>37.656415170221862</v>
      </c>
      <c r="J13" s="61">
        <v>38.820818815914116</v>
      </c>
      <c r="K13" s="61">
        <v>40.021862650364866</v>
      </c>
      <c r="L13" s="61">
        <v>43.429400204903438</v>
      </c>
    </row>
    <row r="14" spans="1:13" s="33" customFormat="1">
      <c r="A14" s="17" t="s">
        <v>19</v>
      </c>
      <c r="B14" s="17" t="s">
        <v>20</v>
      </c>
      <c r="C14" s="17" t="s">
        <v>21</v>
      </c>
      <c r="D14" s="18" t="s">
        <v>22</v>
      </c>
      <c r="E14" s="19">
        <v>413</v>
      </c>
      <c r="F14" s="17">
        <v>9</v>
      </c>
      <c r="G14" s="21">
        <f t="shared" ref="G14:K29" si="0">H14/1.06</f>
        <v>60559.151939425283</v>
      </c>
      <c r="H14" s="21">
        <f t="shared" si="0"/>
        <v>64192.7010557908</v>
      </c>
      <c r="I14" s="21">
        <f t="shared" si="0"/>
        <v>68044.263119138253</v>
      </c>
      <c r="J14" s="21">
        <f t="shared" si="0"/>
        <v>72126.918906286548</v>
      </c>
      <c r="K14" s="21">
        <f>L14/1.06</f>
        <v>76454.534040663741</v>
      </c>
      <c r="L14" s="21">
        <v>81041.806083103569</v>
      </c>
    </row>
    <row r="15" spans="1:13" s="33" customFormat="1">
      <c r="A15" s="17" t="s">
        <v>23</v>
      </c>
      <c r="B15" s="17" t="s">
        <v>24</v>
      </c>
      <c r="C15" s="17" t="s">
        <v>21</v>
      </c>
      <c r="D15" s="18" t="s">
        <v>25</v>
      </c>
      <c r="E15" s="19">
        <v>383</v>
      </c>
      <c r="F15" s="17">
        <v>8</v>
      </c>
      <c r="G15" s="21">
        <f t="shared" si="0"/>
        <v>55413.384098752256</v>
      </c>
      <c r="H15" s="21">
        <f t="shared" si="0"/>
        <v>58738.187144677395</v>
      </c>
      <c r="I15" s="21">
        <f t="shared" si="0"/>
        <v>62262.478373358041</v>
      </c>
      <c r="J15" s="21">
        <f t="shared" si="0"/>
        <v>65998.227075759525</v>
      </c>
      <c r="K15" s="21">
        <f t="shared" si="0"/>
        <v>69958.120700305095</v>
      </c>
      <c r="L15" s="21">
        <v>74155.607942323404</v>
      </c>
    </row>
    <row r="16" spans="1:13" s="33" customFormat="1">
      <c r="A16" s="17" t="s">
        <v>26</v>
      </c>
      <c r="B16" s="17" t="s">
        <v>27</v>
      </c>
      <c r="C16" s="17" t="s">
        <v>21</v>
      </c>
      <c r="D16" s="18" t="s">
        <v>28</v>
      </c>
      <c r="E16" s="19">
        <v>420</v>
      </c>
      <c r="F16" s="17">
        <v>9</v>
      </c>
      <c r="G16" s="21">
        <f t="shared" si="0"/>
        <v>61535.864146665597</v>
      </c>
      <c r="H16" s="21">
        <f t="shared" si="0"/>
        <v>65228.015995465539</v>
      </c>
      <c r="I16" s="21">
        <f t="shared" si="0"/>
        <v>69141.696955193474</v>
      </c>
      <c r="J16" s="21">
        <f t="shared" si="0"/>
        <v>73290.198772505086</v>
      </c>
      <c r="K16" s="21">
        <f t="shared" si="0"/>
        <v>77687.610698855395</v>
      </c>
      <c r="L16" s="21">
        <v>82348.867340786717</v>
      </c>
    </row>
    <row r="17" spans="1:28" s="33" customFormat="1">
      <c r="A17" s="17" t="s">
        <v>29</v>
      </c>
      <c r="B17" s="17" t="s">
        <v>20</v>
      </c>
      <c r="C17" s="17" t="s">
        <v>21</v>
      </c>
      <c r="D17" s="18" t="s">
        <v>30</v>
      </c>
      <c r="E17" s="19">
        <v>413</v>
      </c>
      <c r="F17" s="17">
        <v>9</v>
      </c>
      <c r="G17" s="21">
        <f t="shared" si="0"/>
        <v>60559.151939425283</v>
      </c>
      <c r="H17" s="21">
        <f t="shared" si="0"/>
        <v>64192.7010557908</v>
      </c>
      <c r="I17" s="21">
        <f t="shared" si="0"/>
        <v>68044.263119138253</v>
      </c>
      <c r="J17" s="21">
        <f t="shared" si="0"/>
        <v>72126.918906286548</v>
      </c>
      <c r="K17" s="21">
        <f t="shared" si="0"/>
        <v>76454.534040663741</v>
      </c>
      <c r="L17" s="21">
        <v>81041.806083103569</v>
      </c>
    </row>
    <row r="18" spans="1:28" s="33" customFormat="1">
      <c r="A18" s="17" t="s">
        <v>31</v>
      </c>
      <c r="B18" s="17" t="s">
        <v>24</v>
      </c>
      <c r="C18" s="17" t="s">
        <v>21</v>
      </c>
      <c r="D18" s="18" t="s">
        <v>32</v>
      </c>
      <c r="E18" s="19">
        <v>383</v>
      </c>
      <c r="F18" s="17">
        <v>8</v>
      </c>
      <c r="G18" s="21">
        <f t="shared" si="0"/>
        <v>55413.384098752256</v>
      </c>
      <c r="H18" s="21">
        <f t="shared" si="0"/>
        <v>58738.187144677395</v>
      </c>
      <c r="I18" s="21">
        <f t="shared" si="0"/>
        <v>62262.478373358041</v>
      </c>
      <c r="J18" s="21">
        <f t="shared" si="0"/>
        <v>65998.227075759525</v>
      </c>
      <c r="K18" s="21">
        <f t="shared" si="0"/>
        <v>69958.120700305095</v>
      </c>
      <c r="L18" s="21">
        <v>74155.607942323404</v>
      </c>
    </row>
    <row r="19" spans="1:28" s="33" customFormat="1">
      <c r="A19" s="17" t="s">
        <v>33</v>
      </c>
      <c r="B19" s="17">
        <v>118</v>
      </c>
      <c r="C19" s="17" t="s">
        <v>21</v>
      </c>
      <c r="D19" s="18" t="s">
        <v>34</v>
      </c>
      <c r="E19" s="19">
        <v>458</v>
      </c>
      <c r="F19" s="17">
        <v>10</v>
      </c>
      <c r="G19" s="21">
        <f t="shared" si="0"/>
        <v>67502.186431232592</v>
      </c>
      <c r="H19" s="21">
        <f t="shared" si="0"/>
        <v>71552.317617106557</v>
      </c>
      <c r="I19" s="21">
        <f t="shared" si="0"/>
        <v>75845.456674132947</v>
      </c>
      <c r="J19" s="21">
        <f t="shared" si="0"/>
        <v>80396.184074580931</v>
      </c>
      <c r="K19" s="21">
        <f t="shared" si="0"/>
        <v>85219.955119055798</v>
      </c>
      <c r="L19" s="21">
        <v>90333.152426199144</v>
      </c>
    </row>
    <row r="20" spans="1:28" s="33" customFormat="1">
      <c r="A20" s="17" t="s">
        <v>35</v>
      </c>
      <c r="B20" s="17" t="s">
        <v>36</v>
      </c>
      <c r="C20" s="17" t="s">
        <v>21</v>
      </c>
      <c r="D20" s="18" t="s">
        <v>37</v>
      </c>
      <c r="E20" s="19">
        <v>523</v>
      </c>
      <c r="F20" s="17">
        <v>11</v>
      </c>
      <c r="G20" s="21">
        <f t="shared" si="0"/>
        <v>75126.751012745517</v>
      </c>
      <c r="H20" s="21">
        <f t="shared" si="0"/>
        <v>79634.356073510251</v>
      </c>
      <c r="I20" s="21">
        <f t="shared" si="0"/>
        <v>84412.417437920871</v>
      </c>
      <c r="J20" s="21">
        <f t="shared" si="0"/>
        <v>89477.162484196131</v>
      </c>
      <c r="K20" s="21">
        <f t="shared" si="0"/>
        <v>94845.792233247907</v>
      </c>
      <c r="L20" s="21">
        <v>100536.53976724278</v>
      </c>
    </row>
    <row r="21" spans="1:28" s="33" customFormat="1">
      <c r="A21" s="17" t="s">
        <v>38</v>
      </c>
      <c r="B21" s="17" t="s">
        <v>39</v>
      </c>
      <c r="C21" s="17" t="s">
        <v>21</v>
      </c>
      <c r="D21" s="18" t="s">
        <v>40</v>
      </c>
      <c r="E21" s="19">
        <v>455</v>
      </c>
      <c r="F21" s="17">
        <v>10</v>
      </c>
      <c r="G21" s="21">
        <f t="shared" si="0"/>
        <v>67502.186431232592</v>
      </c>
      <c r="H21" s="21">
        <f t="shared" si="0"/>
        <v>71552.317617106557</v>
      </c>
      <c r="I21" s="21">
        <f t="shared" si="0"/>
        <v>75845.456674132947</v>
      </c>
      <c r="J21" s="21">
        <f t="shared" si="0"/>
        <v>80396.184074580931</v>
      </c>
      <c r="K21" s="21">
        <f t="shared" si="0"/>
        <v>85219.955119055798</v>
      </c>
      <c r="L21" s="21">
        <v>90333.152426199144</v>
      </c>
    </row>
    <row r="22" spans="1:28" ht="15.75">
      <c r="A22" s="7" t="s">
        <v>41</v>
      </c>
      <c r="B22" s="14" t="s">
        <v>42</v>
      </c>
      <c r="C22" s="14" t="s">
        <v>43</v>
      </c>
      <c r="D22" s="15" t="s">
        <v>44</v>
      </c>
      <c r="E22" s="16">
        <v>188</v>
      </c>
      <c r="F22" s="14">
        <v>4</v>
      </c>
      <c r="G22" s="22">
        <f t="shared" si="0"/>
        <v>15.577303242220959</v>
      </c>
      <c r="H22" s="22">
        <f t="shared" si="0"/>
        <v>16.511941436754217</v>
      </c>
      <c r="I22" s="22">
        <f t="shared" si="0"/>
        <v>17.502657922959472</v>
      </c>
      <c r="J22" s="22">
        <f t="shared" si="0"/>
        <v>18.552817398337041</v>
      </c>
      <c r="K22" s="22">
        <f t="shared" si="0"/>
        <v>19.665986442237266</v>
      </c>
      <c r="L22" s="22">
        <v>20.845945628771503</v>
      </c>
      <c r="R22" s="499"/>
      <c r="S22" s="475"/>
      <c r="T22" s="475"/>
      <c r="U22" s="475"/>
      <c r="V22" s="475"/>
      <c r="W22" s="475"/>
      <c r="X22" s="475"/>
      <c r="Y22" s="475"/>
      <c r="Z22" s="475"/>
      <c r="AA22" s="475"/>
      <c r="AB22" s="475"/>
    </row>
    <row r="23" spans="1:28">
      <c r="A23" s="14" t="s">
        <v>45</v>
      </c>
      <c r="B23" s="14" t="s">
        <v>46</v>
      </c>
      <c r="C23" s="14" t="s">
        <v>43</v>
      </c>
      <c r="D23" s="15" t="s">
        <v>47</v>
      </c>
      <c r="E23" s="16">
        <v>260</v>
      </c>
      <c r="F23" s="14">
        <v>5</v>
      </c>
      <c r="G23" s="10">
        <f t="shared" si="0"/>
        <v>19.944721057865642</v>
      </c>
      <c r="H23" s="10">
        <f t="shared" si="0"/>
        <v>21.141404321337582</v>
      </c>
      <c r="I23" s="10">
        <f t="shared" si="0"/>
        <v>22.409888580617839</v>
      </c>
      <c r="J23" s="10">
        <f t="shared" si="0"/>
        <v>23.754481895454909</v>
      </c>
      <c r="K23" s="10">
        <f t="shared" si="0"/>
        <v>25.179750809182206</v>
      </c>
      <c r="L23" s="10">
        <v>26.690535857733138</v>
      </c>
    </row>
    <row r="24" spans="1:28">
      <c r="A24" s="14" t="s">
        <v>48</v>
      </c>
      <c r="B24" s="14" t="s">
        <v>49</v>
      </c>
      <c r="C24" s="14" t="s">
        <v>43</v>
      </c>
      <c r="D24" s="15" t="s">
        <v>50</v>
      </c>
      <c r="E24" s="16">
        <v>230</v>
      </c>
      <c r="F24" s="14">
        <v>5</v>
      </c>
      <c r="G24" s="10">
        <f t="shared" si="0"/>
        <v>18.027692463063019</v>
      </c>
      <c r="H24" s="10">
        <f t="shared" si="0"/>
        <v>19.109354010846801</v>
      </c>
      <c r="I24" s="10">
        <f t="shared" si="0"/>
        <v>20.255915251497608</v>
      </c>
      <c r="J24" s="10">
        <f t="shared" si="0"/>
        <v>21.471270166587466</v>
      </c>
      <c r="K24" s="10">
        <f t="shared" si="0"/>
        <v>22.759546376582716</v>
      </c>
      <c r="L24" s="10">
        <v>24.125119159177679</v>
      </c>
    </row>
    <row r="25" spans="1:28">
      <c r="A25" s="14" t="s">
        <v>51</v>
      </c>
      <c r="B25" s="14">
        <v>161</v>
      </c>
      <c r="C25" s="14" t="s">
        <v>43</v>
      </c>
      <c r="D25" s="15" t="s">
        <v>52</v>
      </c>
      <c r="E25" s="16">
        <v>287</v>
      </c>
      <c r="F25" s="14">
        <v>6</v>
      </c>
      <c r="G25" s="10">
        <f t="shared" si="0"/>
        <v>21.845898087202642</v>
      </c>
      <c r="H25" s="10">
        <f t="shared" si="0"/>
        <v>23.156651972434801</v>
      </c>
      <c r="I25" s="10">
        <f t="shared" si="0"/>
        <v>24.546051090780889</v>
      </c>
      <c r="J25" s="10">
        <f t="shared" si="0"/>
        <v>26.018814156227744</v>
      </c>
      <c r="K25" s="10">
        <f t="shared" si="0"/>
        <v>27.579943005601411</v>
      </c>
      <c r="L25" s="10">
        <v>29.234739585937497</v>
      </c>
    </row>
    <row r="26" spans="1:28">
      <c r="A26" s="14" t="s">
        <v>53</v>
      </c>
      <c r="B26" s="14">
        <v>151</v>
      </c>
      <c r="C26" s="14" t="s">
        <v>43</v>
      </c>
      <c r="D26" s="15" t="s">
        <v>54</v>
      </c>
      <c r="E26" s="16">
        <v>220</v>
      </c>
      <c r="F26" s="14">
        <v>4</v>
      </c>
      <c r="G26" s="10">
        <f t="shared" si="0"/>
        <v>17.54206911526899</v>
      </c>
      <c r="H26" s="10">
        <f t="shared" si="0"/>
        <v>18.594593262185132</v>
      </c>
      <c r="I26" s="10">
        <f t="shared" si="0"/>
        <v>19.71026885791624</v>
      </c>
      <c r="J26" s="10">
        <f t="shared" si="0"/>
        <v>20.892884989391217</v>
      </c>
      <c r="K26" s="10">
        <f t="shared" si="0"/>
        <v>22.146458088754692</v>
      </c>
      <c r="L26" s="10">
        <v>23.475245574079974</v>
      </c>
    </row>
    <row r="27" spans="1:28">
      <c r="A27" s="14" t="s">
        <v>55</v>
      </c>
      <c r="B27" s="23" t="s">
        <v>56</v>
      </c>
      <c r="C27" s="14">
        <v>250</v>
      </c>
      <c r="D27" s="15" t="s">
        <v>57</v>
      </c>
      <c r="E27" s="16">
        <v>250</v>
      </c>
      <c r="F27" s="14">
        <v>5</v>
      </c>
      <c r="G27" s="10">
        <f t="shared" si="0"/>
        <v>19.292221223963097</v>
      </c>
      <c r="H27" s="10">
        <f t="shared" si="0"/>
        <v>20.449754497400882</v>
      </c>
      <c r="I27" s="10">
        <f t="shared" si="0"/>
        <v>21.676739767244936</v>
      </c>
      <c r="J27" s="10">
        <f t="shared" si="0"/>
        <v>22.977344153279631</v>
      </c>
      <c r="K27" s="10">
        <f t="shared" si="0"/>
        <v>24.35598480247641</v>
      </c>
      <c r="L27" s="10">
        <v>25.817343890624997</v>
      </c>
    </row>
    <row r="28" spans="1:28">
      <c r="A28" s="14" t="s">
        <v>58</v>
      </c>
      <c r="B28" s="14">
        <v>203</v>
      </c>
      <c r="C28" s="14" t="s">
        <v>43</v>
      </c>
      <c r="D28" s="15" t="s">
        <v>60</v>
      </c>
      <c r="E28" s="16">
        <v>285</v>
      </c>
      <c r="F28" s="14">
        <v>6</v>
      </c>
      <c r="G28" s="10">
        <f t="shared" si="0"/>
        <v>21.197026533182342</v>
      </c>
      <c r="H28" s="10">
        <f t="shared" si="0"/>
        <v>22.468848125173285</v>
      </c>
      <c r="I28" s="10">
        <f t="shared" si="0"/>
        <v>23.816979012683682</v>
      </c>
      <c r="J28" s="10">
        <f t="shared" si="0"/>
        <v>25.245997753444705</v>
      </c>
      <c r="K28" s="10">
        <f t="shared" si="0"/>
        <v>26.76075761865139</v>
      </c>
      <c r="L28" s="10">
        <v>28.366403075770474</v>
      </c>
    </row>
    <row r="29" spans="1:28">
      <c r="A29" s="14" t="s">
        <v>61</v>
      </c>
      <c r="B29" s="14">
        <v>152</v>
      </c>
      <c r="C29" s="14" t="s">
        <v>43</v>
      </c>
      <c r="D29" s="15" t="s">
        <v>62</v>
      </c>
      <c r="E29" s="16">
        <v>358</v>
      </c>
      <c r="F29" s="14">
        <v>7</v>
      </c>
      <c r="G29" s="10">
        <f t="shared" si="0"/>
        <v>26.342602630372085</v>
      </c>
      <c r="H29" s="10">
        <f t="shared" si="0"/>
        <v>27.92315878819441</v>
      </c>
      <c r="I29" s="10">
        <f t="shared" si="0"/>
        <v>29.598548315486077</v>
      </c>
      <c r="J29" s="10">
        <f t="shared" si="0"/>
        <v>31.374461214415245</v>
      </c>
      <c r="K29" s="10">
        <f t="shared" si="0"/>
        <v>33.256928887280161</v>
      </c>
      <c r="L29" s="10">
        <v>35.252344620516972</v>
      </c>
    </row>
    <row r="30" spans="1:28">
      <c r="A30" s="14" t="s">
        <v>63</v>
      </c>
      <c r="B30" s="14">
        <v>153</v>
      </c>
      <c r="C30" s="14" t="s">
        <v>43</v>
      </c>
      <c r="D30" s="15" t="s">
        <v>64</v>
      </c>
      <c r="E30" s="16">
        <v>400</v>
      </c>
      <c r="F30" s="14">
        <v>8</v>
      </c>
      <c r="G30" s="10">
        <f t="shared" ref="G30:K45" si="1">H30/1.06</f>
        <v>28.977365391075036</v>
      </c>
      <c r="H30" s="10">
        <f t="shared" si="1"/>
        <v>30.716007314539539</v>
      </c>
      <c r="I30" s="10">
        <f t="shared" si="1"/>
        <v>32.558967753411913</v>
      </c>
      <c r="J30" s="10">
        <f t="shared" si="1"/>
        <v>34.512505818616631</v>
      </c>
      <c r="K30" s="10">
        <f t="shared" si="1"/>
        <v>36.58325616773363</v>
      </c>
      <c r="L30" s="10">
        <v>38.778251537797651</v>
      </c>
    </row>
    <row r="31" spans="1:28">
      <c r="A31" s="14" t="s">
        <v>65</v>
      </c>
      <c r="B31" s="14" t="s">
        <v>66</v>
      </c>
      <c r="C31" s="14" t="s">
        <v>43</v>
      </c>
      <c r="D31" s="15" t="s">
        <v>67</v>
      </c>
      <c r="E31" s="16">
        <v>320</v>
      </c>
      <c r="F31" s="14">
        <v>7</v>
      </c>
      <c r="G31" s="10">
        <f t="shared" si="1"/>
        <v>23.861939153829766</v>
      </c>
      <c r="H31" s="10">
        <f t="shared" si="1"/>
        <v>25.293655503059554</v>
      </c>
      <c r="I31" s="10">
        <f t="shared" si="1"/>
        <v>26.811274833243129</v>
      </c>
      <c r="J31" s="10">
        <f t="shared" si="1"/>
        <v>28.419951323237719</v>
      </c>
      <c r="K31" s="10">
        <f t="shared" si="1"/>
        <v>30.125148402631982</v>
      </c>
      <c r="L31" s="10">
        <v>31.932657306789903</v>
      </c>
    </row>
    <row r="32" spans="1:28">
      <c r="A32" s="14" t="s">
        <v>68</v>
      </c>
      <c r="B32" s="14">
        <v>105</v>
      </c>
      <c r="C32" s="14" t="s">
        <v>43</v>
      </c>
      <c r="D32" s="15" t="s">
        <v>69</v>
      </c>
      <c r="E32" s="16">
        <v>343</v>
      </c>
      <c r="F32" s="62">
        <v>7</v>
      </c>
      <c r="G32" s="10">
        <f t="shared" si="1"/>
        <v>24.244426084391048</v>
      </c>
      <c r="H32" s="10">
        <f t="shared" si="1"/>
        <v>25.699091649454513</v>
      </c>
      <c r="I32" s="10">
        <f t="shared" si="1"/>
        <v>27.241037148421785</v>
      </c>
      <c r="J32" s="10">
        <f t="shared" si="1"/>
        <v>28.875499377327095</v>
      </c>
      <c r="K32" s="10">
        <f t="shared" si="1"/>
        <v>30.608029339966723</v>
      </c>
      <c r="L32" s="10">
        <v>32.444511100364728</v>
      </c>
    </row>
    <row r="33" spans="1:12">
      <c r="A33" s="14" t="s">
        <v>70</v>
      </c>
      <c r="B33" s="14" t="s">
        <v>71</v>
      </c>
      <c r="C33" s="14" t="s">
        <v>43</v>
      </c>
      <c r="D33" s="15" t="s">
        <v>72</v>
      </c>
      <c r="E33" s="16">
        <v>280</v>
      </c>
      <c r="F33" s="14">
        <v>6</v>
      </c>
      <c r="G33" s="10">
        <f t="shared" si="1"/>
        <v>21.048789721788697</v>
      </c>
      <c r="H33" s="10">
        <f t="shared" si="1"/>
        <v>22.311717105096019</v>
      </c>
      <c r="I33" s="10">
        <f t="shared" si="1"/>
        <v>23.650420131401781</v>
      </c>
      <c r="J33" s="10">
        <f t="shared" si="1"/>
        <v>25.069445339285888</v>
      </c>
      <c r="K33" s="10">
        <f t="shared" si="1"/>
        <v>26.573612059643043</v>
      </c>
      <c r="L33" s="10">
        <v>28.168028783221626</v>
      </c>
    </row>
    <row r="34" spans="1:12">
      <c r="A34" s="14" t="s">
        <v>73</v>
      </c>
      <c r="B34" s="14">
        <v>151</v>
      </c>
      <c r="C34" s="14" t="s">
        <v>43</v>
      </c>
      <c r="D34" s="15" t="s">
        <v>74</v>
      </c>
      <c r="E34" s="16">
        <v>218</v>
      </c>
      <c r="F34" s="14">
        <v>4</v>
      </c>
      <c r="G34" s="10">
        <f t="shared" si="1"/>
        <v>17.54206911526899</v>
      </c>
      <c r="H34" s="10">
        <f t="shared" si="1"/>
        <v>18.594593262185132</v>
      </c>
      <c r="I34" s="10">
        <f t="shared" si="1"/>
        <v>19.71026885791624</v>
      </c>
      <c r="J34" s="10">
        <f t="shared" si="1"/>
        <v>20.892884989391217</v>
      </c>
      <c r="K34" s="10">
        <f t="shared" si="1"/>
        <v>22.146458088754692</v>
      </c>
      <c r="L34" s="10">
        <v>23.475245574079974</v>
      </c>
    </row>
    <row r="35" spans="1:12">
      <c r="A35" s="14" t="s">
        <v>75</v>
      </c>
      <c r="B35" s="14" t="s">
        <v>76</v>
      </c>
      <c r="C35" s="14" t="s">
        <v>43</v>
      </c>
      <c r="D35" s="15" t="s">
        <v>77</v>
      </c>
      <c r="E35" s="16">
        <v>268</v>
      </c>
      <c r="F35" s="14">
        <v>5</v>
      </c>
      <c r="G35" s="10">
        <f t="shared" si="1"/>
        <v>19.987557755209437</v>
      </c>
      <c r="H35" s="10">
        <f t="shared" si="1"/>
        <v>21.186811220522003</v>
      </c>
      <c r="I35" s="10">
        <f t="shared" si="1"/>
        <v>22.458019893753324</v>
      </c>
      <c r="J35" s="10">
        <f t="shared" si="1"/>
        <v>23.805501087378524</v>
      </c>
      <c r="K35" s="10">
        <f t="shared" si="1"/>
        <v>25.233831152621235</v>
      </c>
      <c r="L35" s="10">
        <v>26.747861021778512</v>
      </c>
    </row>
    <row r="36" spans="1:12">
      <c r="A36" s="14" t="s">
        <v>78</v>
      </c>
      <c r="B36" s="14" t="s">
        <v>79</v>
      </c>
      <c r="C36" s="14" t="s">
        <v>43</v>
      </c>
      <c r="D36" s="15" t="s">
        <v>80</v>
      </c>
      <c r="E36" s="16">
        <v>240</v>
      </c>
      <c r="F36" s="14">
        <v>5</v>
      </c>
      <c r="G36" s="10">
        <f t="shared" si="1"/>
        <v>18.393802658700306</v>
      </c>
      <c r="H36" s="10">
        <f t="shared" si="1"/>
        <v>19.497430818222327</v>
      </c>
      <c r="I36" s="10">
        <f t="shared" si="1"/>
        <v>20.667276667315669</v>
      </c>
      <c r="J36" s="10">
        <f t="shared" si="1"/>
        <v>21.90731326735461</v>
      </c>
      <c r="K36" s="10">
        <f t="shared" si="1"/>
        <v>23.221752063395886</v>
      </c>
      <c r="L36" s="10">
        <v>24.615057187199639</v>
      </c>
    </row>
    <row r="37" spans="1:12">
      <c r="A37" s="14" t="s">
        <v>81</v>
      </c>
      <c r="B37" s="14" t="s">
        <v>82</v>
      </c>
      <c r="C37" s="14" t="s">
        <v>43</v>
      </c>
      <c r="D37" s="15" t="s">
        <v>83</v>
      </c>
      <c r="E37" s="16">
        <v>273</v>
      </c>
      <c r="F37" s="14">
        <v>6</v>
      </c>
      <c r="G37" s="10">
        <f t="shared" si="1"/>
        <v>20.566143171165574</v>
      </c>
      <c r="H37" s="10">
        <f t="shared" si="1"/>
        <v>21.80011176143551</v>
      </c>
      <c r="I37" s="10">
        <f t="shared" si="1"/>
        <v>23.108118467121642</v>
      </c>
      <c r="J37" s="10">
        <f t="shared" si="1"/>
        <v>24.494605575148942</v>
      </c>
      <c r="K37" s="10">
        <f t="shared" si="1"/>
        <v>25.964281909657881</v>
      </c>
      <c r="L37" s="10">
        <v>27.522138824237356</v>
      </c>
    </row>
    <row r="38" spans="1:12">
      <c r="A38" s="14" t="s">
        <v>84</v>
      </c>
      <c r="B38" s="14" t="s">
        <v>59</v>
      </c>
      <c r="C38" s="14" t="s">
        <v>43</v>
      </c>
      <c r="D38" s="15" t="s">
        <v>85</v>
      </c>
      <c r="E38" s="16">
        <v>293</v>
      </c>
      <c r="F38" s="14">
        <v>6</v>
      </c>
      <c r="G38" s="10">
        <f t="shared" si="1"/>
        <v>21.575325983195786</v>
      </c>
      <c r="H38" s="10">
        <f t="shared" si="1"/>
        <v>22.869845542187534</v>
      </c>
      <c r="I38" s="10">
        <f t="shared" si="1"/>
        <v>24.242036274718789</v>
      </c>
      <c r="J38" s="10">
        <f t="shared" si="1"/>
        <v>25.696558451201916</v>
      </c>
      <c r="K38" s="10">
        <f t="shared" si="1"/>
        <v>27.238351958274034</v>
      </c>
      <c r="L38" s="10">
        <v>28.872653075770476</v>
      </c>
    </row>
    <row r="39" spans="1:12">
      <c r="A39" s="14" t="s">
        <v>86</v>
      </c>
      <c r="B39" s="14" t="s">
        <v>87</v>
      </c>
      <c r="C39" s="14" t="s">
        <v>43</v>
      </c>
      <c r="D39" s="15" t="s">
        <v>88</v>
      </c>
      <c r="E39" s="16">
        <v>308</v>
      </c>
      <c r="F39" s="14">
        <v>6</v>
      </c>
      <c r="G39" s="10">
        <f t="shared" si="1"/>
        <v>22.726294429254683</v>
      </c>
      <c r="H39" s="10">
        <f t="shared" si="1"/>
        <v>24.089872095009966</v>
      </c>
      <c r="I39" s="10">
        <f t="shared" si="1"/>
        <v>25.535264420710565</v>
      </c>
      <c r="J39" s="10">
        <f t="shared" si="1"/>
        <v>27.067380285953199</v>
      </c>
      <c r="K39" s="10">
        <f t="shared" si="1"/>
        <v>28.691423103110392</v>
      </c>
      <c r="L39" s="10">
        <v>30.412908489297017</v>
      </c>
    </row>
    <row r="40" spans="1:12">
      <c r="A40" s="14" t="s">
        <v>89</v>
      </c>
      <c r="B40" s="14" t="s">
        <v>90</v>
      </c>
      <c r="C40" s="14" t="s">
        <v>43</v>
      </c>
      <c r="D40" s="15" t="s">
        <v>91</v>
      </c>
      <c r="E40" s="16">
        <v>198</v>
      </c>
      <c r="F40" s="14">
        <v>4</v>
      </c>
      <c r="G40" s="10">
        <f t="shared" si="1"/>
        <v>17.725537670892848</v>
      </c>
      <c r="H40" s="10">
        <f t="shared" si="1"/>
        <v>18.789069931146418</v>
      </c>
      <c r="I40" s="10">
        <f t="shared" si="1"/>
        <v>19.916414127015205</v>
      </c>
      <c r="J40" s="10">
        <v>21.111398974636117</v>
      </c>
      <c r="K40" s="10" t="s">
        <v>92</v>
      </c>
      <c r="L40" s="10" t="s">
        <v>92</v>
      </c>
    </row>
    <row r="41" spans="1:12">
      <c r="A41" s="14" t="s">
        <v>93</v>
      </c>
      <c r="B41" s="14">
        <v>208</v>
      </c>
      <c r="C41" s="14" t="s">
        <v>43</v>
      </c>
      <c r="D41" s="89" t="s">
        <v>438</v>
      </c>
      <c r="E41" s="16">
        <v>393</v>
      </c>
      <c r="F41" s="14">
        <v>8</v>
      </c>
      <c r="G41" s="10">
        <f t="shared" si="1"/>
        <v>27.347349170342873</v>
      </c>
      <c r="H41" s="10">
        <f t="shared" si="1"/>
        <v>28.988190120563448</v>
      </c>
      <c r="I41" s="10">
        <f t="shared" si="1"/>
        <v>30.727481527797256</v>
      </c>
      <c r="J41" s="10">
        <f t="shared" si="1"/>
        <v>32.571130419465092</v>
      </c>
      <c r="K41" s="10">
        <f t="shared" si="1"/>
        <v>34.525398244633003</v>
      </c>
      <c r="L41" s="10">
        <v>36.596922139310983</v>
      </c>
    </row>
    <row r="42" spans="1:12">
      <c r="A42" s="14" t="s">
        <v>96</v>
      </c>
      <c r="B42" s="14" t="s">
        <v>97</v>
      </c>
      <c r="C42" s="14" t="s">
        <v>43</v>
      </c>
      <c r="D42" s="15" t="s">
        <v>98</v>
      </c>
      <c r="E42" s="16">
        <v>218</v>
      </c>
      <c r="F42" s="14">
        <v>4</v>
      </c>
      <c r="G42" s="10">
        <f t="shared" si="1"/>
        <v>17.387845435352578</v>
      </c>
      <c r="H42" s="10">
        <f t="shared" si="1"/>
        <v>18.431116161473732</v>
      </c>
      <c r="I42" s="10">
        <f t="shared" si="1"/>
        <v>19.536983131162156</v>
      </c>
      <c r="J42" s="10">
        <f t="shared" si="1"/>
        <v>20.709202119031886</v>
      </c>
      <c r="K42" s="10">
        <f t="shared" si="1"/>
        <v>21.951754246173799</v>
      </c>
      <c r="L42" s="10">
        <v>23.268859500944227</v>
      </c>
    </row>
    <row r="43" spans="1:12">
      <c r="A43" s="14" t="s">
        <v>99</v>
      </c>
      <c r="B43" s="14" t="s">
        <v>94</v>
      </c>
      <c r="C43" s="14" t="s">
        <v>43</v>
      </c>
      <c r="D43" s="15" t="s">
        <v>100</v>
      </c>
      <c r="E43" s="16">
        <v>393</v>
      </c>
      <c r="F43" s="14">
        <v>8</v>
      </c>
      <c r="G43" s="10">
        <f t="shared" si="1"/>
        <v>27.347349170342873</v>
      </c>
      <c r="H43" s="10">
        <f t="shared" si="1"/>
        <v>28.988190120563448</v>
      </c>
      <c r="I43" s="10">
        <f t="shared" si="1"/>
        <v>30.727481527797256</v>
      </c>
      <c r="J43" s="10">
        <f t="shared" si="1"/>
        <v>32.571130419465092</v>
      </c>
      <c r="K43" s="10">
        <f t="shared" si="1"/>
        <v>34.525398244633003</v>
      </c>
      <c r="L43" s="10">
        <v>36.596922139310983</v>
      </c>
    </row>
    <row r="44" spans="1:12">
      <c r="A44" s="14" t="s">
        <v>101</v>
      </c>
      <c r="B44" s="14" t="s">
        <v>102</v>
      </c>
      <c r="C44" s="14" t="s">
        <v>43</v>
      </c>
      <c r="D44" s="89" t="s">
        <v>439</v>
      </c>
      <c r="E44" s="16">
        <v>335</v>
      </c>
      <c r="F44" s="14">
        <v>7</v>
      </c>
      <c r="G44" s="10">
        <f t="shared" si="1"/>
        <v>24.00322720483528</v>
      </c>
      <c r="H44" s="10">
        <f t="shared" si="1"/>
        <v>25.443420837125398</v>
      </c>
      <c r="I44" s="10">
        <f t="shared" si="1"/>
        <v>26.970026087352924</v>
      </c>
      <c r="J44" s="10">
        <f t="shared" si="1"/>
        <v>28.588227652594099</v>
      </c>
      <c r="K44" s="10">
        <f t="shared" si="1"/>
        <v>30.303521311749748</v>
      </c>
      <c r="L44" s="10">
        <v>32.121732590454734</v>
      </c>
    </row>
    <row r="45" spans="1:12">
      <c r="A45" s="14" t="s">
        <v>104</v>
      </c>
      <c r="B45" s="14" t="s">
        <v>105</v>
      </c>
      <c r="C45" s="14" t="s">
        <v>43</v>
      </c>
      <c r="D45" s="15" t="s">
        <v>106</v>
      </c>
      <c r="E45" s="16">
        <v>280</v>
      </c>
      <c r="F45" s="14">
        <v>6</v>
      </c>
      <c r="G45" s="10">
        <f t="shared" si="1"/>
        <v>20.806504554611774</v>
      </c>
      <c r="H45" s="10">
        <f t="shared" si="1"/>
        <v>22.054894827888482</v>
      </c>
      <c r="I45" s="10">
        <f t="shared" si="1"/>
        <v>23.378188517561792</v>
      </c>
      <c r="J45" s="10">
        <f t="shared" si="1"/>
        <v>24.7808798286155</v>
      </c>
      <c r="K45" s="10">
        <f t="shared" si="1"/>
        <v>26.267732618332431</v>
      </c>
      <c r="L45" s="10">
        <v>27.843796575432378</v>
      </c>
    </row>
    <row r="46" spans="1:12">
      <c r="A46" s="14" t="s">
        <v>107</v>
      </c>
      <c r="B46" s="14" t="s">
        <v>108</v>
      </c>
      <c r="C46" s="14" t="s">
        <v>43</v>
      </c>
      <c r="D46" s="15" t="s">
        <v>109</v>
      </c>
      <c r="E46" s="16">
        <v>343</v>
      </c>
      <c r="F46" s="14">
        <v>7</v>
      </c>
      <c r="G46" s="10">
        <f t="shared" ref="G46:K61" si="2">H46/1.06</f>
        <v>24.244426084391048</v>
      </c>
      <c r="H46" s="10">
        <f t="shared" si="2"/>
        <v>25.699091649454513</v>
      </c>
      <c r="I46" s="10">
        <f t="shared" si="2"/>
        <v>27.241037148421785</v>
      </c>
      <c r="J46" s="10">
        <f t="shared" si="2"/>
        <v>28.875499377327095</v>
      </c>
      <c r="K46" s="10">
        <f t="shared" si="2"/>
        <v>30.608029339966723</v>
      </c>
      <c r="L46" s="10">
        <v>32.444511100364728</v>
      </c>
    </row>
    <row r="47" spans="1:12">
      <c r="A47" s="14" t="s">
        <v>110</v>
      </c>
      <c r="B47" s="14" t="s">
        <v>76</v>
      </c>
      <c r="C47" s="14" t="s">
        <v>43</v>
      </c>
      <c r="D47" s="15" t="s">
        <v>111</v>
      </c>
      <c r="E47" s="16">
        <v>268</v>
      </c>
      <c r="F47" s="14">
        <v>5</v>
      </c>
      <c r="G47" s="10">
        <f t="shared" si="2"/>
        <v>19.987557755209437</v>
      </c>
      <c r="H47" s="10">
        <f t="shared" si="2"/>
        <v>21.186811220522003</v>
      </c>
      <c r="I47" s="10">
        <f t="shared" si="2"/>
        <v>22.458019893753324</v>
      </c>
      <c r="J47" s="10">
        <f t="shared" si="2"/>
        <v>23.805501087378524</v>
      </c>
      <c r="K47" s="10">
        <f t="shared" si="2"/>
        <v>25.233831152621235</v>
      </c>
      <c r="L47" s="10">
        <v>26.747861021778512</v>
      </c>
    </row>
    <row r="48" spans="1:12">
      <c r="A48" s="14" t="s">
        <v>112</v>
      </c>
      <c r="B48" s="14" t="s">
        <v>113</v>
      </c>
      <c r="C48" s="14" t="s">
        <v>43</v>
      </c>
      <c r="D48" s="15" t="s">
        <v>114</v>
      </c>
      <c r="E48" s="16">
        <v>303</v>
      </c>
      <c r="F48" s="14">
        <v>6</v>
      </c>
      <c r="G48" s="10">
        <f t="shared" si="2"/>
        <v>22.747944932347682</v>
      </c>
      <c r="H48" s="10">
        <f t="shared" si="2"/>
        <v>24.112821628288543</v>
      </c>
      <c r="I48" s="10">
        <f t="shared" si="2"/>
        <v>25.559590925985859</v>
      </c>
      <c r="J48" s="10">
        <f t="shared" si="2"/>
        <v>27.093166381545011</v>
      </c>
      <c r="K48" s="10">
        <f t="shared" si="2"/>
        <v>28.718756364437713</v>
      </c>
      <c r="L48" s="10">
        <v>30.441881746303977</v>
      </c>
    </row>
    <row r="49" spans="1:12">
      <c r="A49" s="14" t="s">
        <v>115</v>
      </c>
      <c r="B49" s="14" t="s">
        <v>76</v>
      </c>
      <c r="C49" s="14" t="s">
        <v>43</v>
      </c>
      <c r="D49" s="15" t="s">
        <v>116</v>
      </c>
      <c r="E49" s="16">
        <v>268</v>
      </c>
      <c r="F49" s="14">
        <v>5</v>
      </c>
      <c r="G49" s="10">
        <f t="shared" si="2"/>
        <v>19.987557755209437</v>
      </c>
      <c r="H49" s="10">
        <f t="shared" si="2"/>
        <v>21.186811220522003</v>
      </c>
      <c r="I49" s="10">
        <f t="shared" si="2"/>
        <v>22.458019893753324</v>
      </c>
      <c r="J49" s="10">
        <f t="shared" si="2"/>
        <v>23.805501087378524</v>
      </c>
      <c r="K49" s="10">
        <f t="shared" si="2"/>
        <v>25.233831152621235</v>
      </c>
      <c r="L49" s="10">
        <v>26.747861021778512</v>
      </c>
    </row>
    <row r="50" spans="1:12">
      <c r="A50" s="14" t="s">
        <v>117</v>
      </c>
      <c r="B50" s="14" t="s">
        <v>118</v>
      </c>
      <c r="C50" s="14" t="s">
        <v>43</v>
      </c>
      <c r="D50" s="15" t="s">
        <v>119</v>
      </c>
      <c r="E50" s="16">
        <v>295</v>
      </c>
      <c r="F50" s="14">
        <v>6</v>
      </c>
      <c r="G50" s="11">
        <f t="shared" si="2"/>
        <v>20.995654279618492</v>
      </c>
      <c r="H50" s="11">
        <f t="shared" si="2"/>
        <v>22.255393536395601</v>
      </c>
      <c r="I50" s="11">
        <f t="shared" si="2"/>
        <v>23.590717148579341</v>
      </c>
      <c r="J50" s="11">
        <f t="shared" si="2"/>
        <v>25.006160177494102</v>
      </c>
      <c r="K50" s="11">
        <f t="shared" si="2"/>
        <v>26.506529788143752</v>
      </c>
      <c r="L50" s="11">
        <v>28.096921575432379</v>
      </c>
    </row>
    <row r="51" spans="1:12">
      <c r="A51" s="14" t="s">
        <v>120</v>
      </c>
      <c r="B51" s="14" t="s">
        <v>121</v>
      </c>
      <c r="C51" s="14" t="s">
        <v>43</v>
      </c>
      <c r="D51" s="15" t="s">
        <v>122</v>
      </c>
      <c r="E51" s="16">
        <v>320</v>
      </c>
      <c r="F51" s="14">
        <v>7</v>
      </c>
      <c r="G51" s="10">
        <f t="shared" si="2"/>
        <v>23.730327868871701</v>
      </c>
      <c r="H51" s="10">
        <f t="shared" si="2"/>
        <v>25.154147541004004</v>
      </c>
      <c r="I51" s="10">
        <f t="shared" si="2"/>
        <v>26.663396393464247</v>
      </c>
      <c r="J51" s="10">
        <f t="shared" si="2"/>
        <v>28.263200177072104</v>
      </c>
      <c r="K51" s="10">
        <f t="shared" si="2"/>
        <v>29.958992187696431</v>
      </c>
      <c r="L51" s="10">
        <v>31.756531718958218</v>
      </c>
    </row>
    <row r="52" spans="1:12">
      <c r="A52" s="14" t="s">
        <v>123</v>
      </c>
      <c r="B52" s="14">
        <v>209</v>
      </c>
      <c r="C52" s="14" t="s">
        <v>43</v>
      </c>
      <c r="D52" s="15" t="s">
        <v>124</v>
      </c>
      <c r="E52" s="16">
        <v>378</v>
      </c>
      <c r="F52" s="14">
        <v>8</v>
      </c>
      <c r="G52" s="10">
        <f t="shared" si="2"/>
        <v>27.158199445336159</v>
      </c>
      <c r="H52" s="10">
        <f t="shared" si="2"/>
        <v>28.787691412056329</v>
      </c>
      <c r="I52" s="10">
        <f t="shared" si="2"/>
        <v>30.514952896779711</v>
      </c>
      <c r="J52" s="10">
        <f t="shared" si="2"/>
        <v>32.345850070586494</v>
      </c>
      <c r="K52" s="10">
        <f t="shared" si="2"/>
        <v>34.286601074821682</v>
      </c>
      <c r="L52" s="10">
        <v>36.343797139310986</v>
      </c>
    </row>
    <row r="53" spans="1:12">
      <c r="A53" s="14" t="s">
        <v>125</v>
      </c>
      <c r="B53" s="14" t="s">
        <v>66</v>
      </c>
      <c r="C53" s="14" t="s">
        <v>43</v>
      </c>
      <c r="D53" s="15" t="s">
        <v>126</v>
      </c>
      <c r="E53" s="16">
        <v>323</v>
      </c>
      <c r="F53" s="14">
        <v>7</v>
      </c>
      <c r="G53" s="10">
        <f t="shared" si="2"/>
        <v>23.861939153829766</v>
      </c>
      <c r="H53" s="10">
        <f t="shared" si="2"/>
        <v>25.293655503059554</v>
      </c>
      <c r="I53" s="10">
        <f t="shared" si="2"/>
        <v>26.811274833243129</v>
      </c>
      <c r="J53" s="10">
        <f t="shared" si="2"/>
        <v>28.419951323237719</v>
      </c>
      <c r="K53" s="10">
        <f t="shared" si="2"/>
        <v>30.125148402631982</v>
      </c>
      <c r="L53" s="10">
        <v>31.932657306789903</v>
      </c>
    </row>
    <row r="54" spans="1:12">
      <c r="A54" s="14" t="s">
        <v>127</v>
      </c>
      <c r="B54" s="14" t="s">
        <v>128</v>
      </c>
      <c r="C54" s="14" t="s">
        <v>43</v>
      </c>
      <c r="D54" s="15" t="s">
        <v>129</v>
      </c>
      <c r="E54" s="16">
        <v>248</v>
      </c>
      <c r="F54" s="14">
        <v>5</v>
      </c>
      <c r="G54" s="10">
        <f t="shared" si="2"/>
        <v>19.237275869492297</v>
      </c>
      <c r="H54" s="10">
        <f t="shared" si="2"/>
        <v>20.391512421661837</v>
      </c>
      <c r="I54" s="10">
        <f t="shared" si="2"/>
        <v>21.615003166961547</v>
      </c>
      <c r="J54" s="10">
        <f t="shared" si="2"/>
        <v>22.911903356979241</v>
      </c>
      <c r="K54" s="10">
        <f t="shared" si="2"/>
        <v>24.286617558397996</v>
      </c>
      <c r="L54" s="10">
        <v>25.743814611901875</v>
      </c>
    </row>
    <row r="55" spans="1:12">
      <c r="A55" s="14" t="s">
        <v>130</v>
      </c>
      <c r="B55" s="14">
        <v>116</v>
      </c>
      <c r="C55" s="14" t="s">
        <v>43</v>
      </c>
      <c r="D55" s="15" t="s">
        <v>131</v>
      </c>
      <c r="E55" s="16">
        <v>303</v>
      </c>
      <c r="F55" s="14">
        <v>6</v>
      </c>
      <c r="G55" s="10">
        <f t="shared" si="2"/>
        <v>22.555196431391099</v>
      </c>
      <c r="H55" s="10">
        <f t="shared" si="2"/>
        <v>23.908508217274566</v>
      </c>
      <c r="I55" s="10">
        <f t="shared" si="2"/>
        <v>25.343018710311039</v>
      </c>
      <c r="J55" s="10">
        <f t="shared" si="2"/>
        <v>26.863599832929705</v>
      </c>
      <c r="K55" s="10">
        <f t="shared" si="2"/>
        <v>28.475415822905489</v>
      </c>
      <c r="L55" s="10">
        <v>30.183940772279822</v>
      </c>
    </row>
    <row r="56" spans="1:12">
      <c r="A56" s="14" t="s">
        <v>132</v>
      </c>
      <c r="B56" s="14">
        <v>205</v>
      </c>
      <c r="C56" s="14" t="s">
        <v>43</v>
      </c>
      <c r="D56" s="15" t="s">
        <v>133</v>
      </c>
      <c r="E56" s="16">
        <v>325</v>
      </c>
      <c r="F56" s="14">
        <v>7</v>
      </c>
      <c r="G56" s="10">
        <f t="shared" si="2"/>
        <v>23.624927754821837</v>
      </c>
      <c r="H56" s="10">
        <f t="shared" si="2"/>
        <v>25.042423420111149</v>
      </c>
      <c r="I56" s="10">
        <f t="shared" si="2"/>
        <v>26.54496882531782</v>
      </c>
      <c r="J56" s="10">
        <f t="shared" si="2"/>
        <v>28.137666954836892</v>
      </c>
      <c r="K56" s="10">
        <f t="shared" si="2"/>
        <v>29.825926972127107</v>
      </c>
      <c r="L56" s="10">
        <v>31.615482590454736</v>
      </c>
    </row>
    <row r="57" spans="1:12">
      <c r="A57" s="14" t="s">
        <v>134</v>
      </c>
      <c r="B57" s="14" t="s">
        <v>135</v>
      </c>
      <c r="C57" s="14" t="s">
        <v>43</v>
      </c>
      <c r="D57" s="15" t="s">
        <v>136</v>
      </c>
      <c r="E57" s="16">
        <v>268</v>
      </c>
      <c r="F57" s="14">
        <v>5</v>
      </c>
      <c r="G57" s="10">
        <f t="shared" si="2"/>
        <v>20.42820510459833</v>
      </c>
      <c r="H57" s="10">
        <f t="shared" si="2"/>
        <v>21.653897410874229</v>
      </c>
      <c r="I57" s="10">
        <f t="shared" si="2"/>
        <v>22.953131255526685</v>
      </c>
      <c r="J57" s="10">
        <f t="shared" si="2"/>
        <v>24.330319130858289</v>
      </c>
      <c r="K57" s="10">
        <f t="shared" si="2"/>
        <v>25.790138278709787</v>
      </c>
      <c r="L57" s="10">
        <v>27.337546575432377</v>
      </c>
    </row>
    <row r="58" spans="1:12">
      <c r="A58" s="14" t="s">
        <v>137</v>
      </c>
      <c r="B58" s="14">
        <v>202</v>
      </c>
      <c r="C58" s="14" t="s">
        <v>43</v>
      </c>
      <c r="D58" s="15" t="s">
        <v>139</v>
      </c>
      <c r="E58" s="16">
        <v>268</v>
      </c>
      <c r="F58" s="14">
        <v>5</v>
      </c>
      <c r="G58" s="10">
        <f t="shared" si="2"/>
        <v>16.342564083678663</v>
      </c>
      <c r="H58" s="10">
        <f t="shared" si="2"/>
        <v>17.323117928699386</v>
      </c>
      <c r="I58" s="10">
        <f t="shared" si="2"/>
        <v>18.362505004421351</v>
      </c>
      <c r="J58" s="10">
        <f t="shared" si="2"/>
        <v>19.464255304686635</v>
      </c>
      <c r="K58" s="11">
        <f t="shared" si="2"/>
        <v>20.632110622967833</v>
      </c>
      <c r="L58" s="11">
        <f>L57*0.8</f>
        <v>21.870037260345903</v>
      </c>
    </row>
    <row r="59" spans="1:12">
      <c r="A59" s="14" t="s">
        <v>140</v>
      </c>
      <c r="B59" s="14" t="s">
        <v>113</v>
      </c>
      <c r="C59" s="14" t="s">
        <v>43</v>
      </c>
      <c r="D59" s="15" t="s">
        <v>141</v>
      </c>
      <c r="E59" s="16">
        <v>305</v>
      </c>
      <c r="F59" s="14">
        <v>6</v>
      </c>
      <c r="G59" s="10">
        <f t="shared" si="2"/>
        <v>22.747944932347682</v>
      </c>
      <c r="H59" s="10">
        <f t="shared" si="2"/>
        <v>24.112821628288543</v>
      </c>
      <c r="I59" s="10">
        <f t="shared" si="2"/>
        <v>25.559590925985859</v>
      </c>
      <c r="J59" s="10">
        <f t="shared" si="2"/>
        <v>27.093166381545011</v>
      </c>
      <c r="K59" s="10">
        <f t="shared" si="2"/>
        <v>28.718756364437713</v>
      </c>
      <c r="L59" s="10">
        <v>30.441881746303977</v>
      </c>
    </row>
    <row r="60" spans="1:12">
      <c r="A60" s="14" t="s">
        <v>142</v>
      </c>
      <c r="B60" s="14" t="s">
        <v>143</v>
      </c>
      <c r="C60" s="14" t="s">
        <v>43</v>
      </c>
      <c r="D60" s="15" t="s">
        <v>144</v>
      </c>
      <c r="E60" s="16">
        <v>328</v>
      </c>
      <c r="F60" s="14">
        <v>7</v>
      </c>
      <c r="G60" s="10">
        <f t="shared" si="2"/>
        <v>24.282362200833226</v>
      </c>
      <c r="H60" s="10">
        <f t="shared" si="2"/>
        <v>25.739303932883221</v>
      </c>
      <c r="I60" s="10">
        <f t="shared" si="2"/>
        <v>27.283662168856214</v>
      </c>
      <c r="J60" s="10">
        <f t="shared" si="2"/>
        <v>28.920681898987588</v>
      </c>
      <c r="K60" s="10">
        <f t="shared" si="2"/>
        <v>30.655922812926846</v>
      </c>
      <c r="L60" s="10">
        <v>32.49527818170246</v>
      </c>
    </row>
    <row r="61" spans="1:12">
      <c r="A61" s="14" t="s">
        <v>145</v>
      </c>
      <c r="B61" s="14" t="s">
        <v>143</v>
      </c>
      <c r="C61" s="14" t="s">
        <v>43</v>
      </c>
      <c r="D61" s="15" t="s">
        <v>146</v>
      </c>
      <c r="E61" s="16">
        <v>328</v>
      </c>
      <c r="F61" s="14">
        <v>7</v>
      </c>
      <c r="G61" s="10">
        <f t="shared" si="2"/>
        <v>24.282362200833226</v>
      </c>
      <c r="H61" s="10">
        <f t="shared" si="2"/>
        <v>25.739303932883221</v>
      </c>
      <c r="I61" s="10">
        <f t="shared" si="2"/>
        <v>27.283662168856214</v>
      </c>
      <c r="J61" s="10">
        <f t="shared" si="2"/>
        <v>28.920681898987588</v>
      </c>
      <c r="K61" s="10">
        <f t="shared" si="2"/>
        <v>30.655922812926846</v>
      </c>
      <c r="L61" s="10">
        <v>32.49527818170246</v>
      </c>
    </row>
    <row r="62" spans="1:12">
      <c r="A62" s="14" t="s">
        <v>147</v>
      </c>
      <c r="B62" s="14" t="s">
        <v>148</v>
      </c>
      <c r="C62" s="14" t="s">
        <v>43</v>
      </c>
      <c r="D62" s="15" t="s">
        <v>149</v>
      </c>
      <c r="E62" s="16">
        <v>190</v>
      </c>
      <c r="F62" s="14">
        <v>4</v>
      </c>
      <c r="G62" s="10">
        <f t="shared" ref="G62:K77" si="3">H62/1.06</f>
        <v>17.00954598533913</v>
      </c>
      <c r="H62" s="10">
        <f t="shared" si="3"/>
        <v>18.030118744459479</v>
      </c>
      <c r="I62" s="10">
        <f t="shared" si="3"/>
        <v>19.111925869127049</v>
      </c>
      <c r="J62" s="10">
        <f t="shared" si="3"/>
        <v>20.258641421274675</v>
      </c>
      <c r="K62" s="10">
        <f t="shared" si="3"/>
        <v>21.474159906551154</v>
      </c>
      <c r="L62" s="10">
        <v>22.762609500944226</v>
      </c>
    </row>
    <row r="63" spans="1:12">
      <c r="A63" s="14" t="s">
        <v>150</v>
      </c>
      <c r="B63" s="14" t="s">
        <v>135</v>
      </c>
      <c r="C63" s="14" t="s">
        <v>43</v>
      </c>
      <c r="D63" s="89" t="s">
        <v>450</v>
      </c>
      <c r="E63" s="16">
        <v>268</v>
      </c>
      <c r="F63" s="14">
        <v>5</v>
      </c>
      <c r="G63" s="10">
        <f t="shared" si="3"/>
        <v>20.42820510459833</v>
      </c>
      <c r="H63" s="10">
        <f t="shared" si="3"/>
        <v>21.653897410874229</v>
      </c>
      <c r="I63" s="10">
        <f t="shared" si="3"/>
        <v>22.953131255526685</v>
      </c>
      <c r="J63" s="10">
        <f t="shared" si="3"/>
        <v>24.330319130858289</v>
      </c>
      <c r="K63" s="10">
        <f t="shared" si="3"/>
        <v>25.790138278709787</v>
      </c>
      <c r="L63" s="10">
        <v>27.337546575432377</v>
      </c>
    </row>
    <row r="64" spans="1:12">
      <c r="A64" s="14" t="s">
        <v>152</v>
      </c>
      <c r="B64" s="14" t="s">
        <v>113</v>
      </c>
      <c r="C64" s="14" t="s">
        <v>43</v>
      </c>
      <c r="D64" s="89" t="s">
        <v>451</v>
      </c>
      <c r="E64" s="16">
        <v>305</v>
      </c>
      <c r="F64" s="14">
        <v>6</v>
      </c>
      <c r="G64" s="10">
        <f t="shared" si="3"/>
        <v>22.747944932347682</v>
      </c>
      <c r="H64" s="10">
        <f t="shared" si="3"/>
        <v>24.112821628288543</v>
      </c>
      <c r="I64" s="10">
        <f t="shared" si="3"/>
        <v>25.559590925985859</v>
      </c>
      <c r="J64" s="10">
        <f t="shared" si="3"/>
        <v>27.093166381545011</v>
      </c>
      <c r="K64" s="10">
        <f t="shared" si="3"/>
        <v>28.718756364437713</v>
      </c>
      <c r="L64" s="10">
        <v>30.441881746303977</v>
      </c>
    </row>
    <row r="65" spans="1:12">
      <c r="A65" s="14" t="s">
        <v>154</v>
      </c>
      <c r="B65" s="14" t="s">
        <v>143</v>
      </c>
      <c r="C65" s="14" t="s">
        <v>43</v>
      </c>
      <c r="D65" s="89" t="s">
        <v>452</v>
      </c>
      <c r="E65" s="16">
        <v>328</v>
      </c>
      <c r="F65" s="14">
        <v>7</v>
      </c>
      <c r="G65" s="10">
        <f t="shared" si="3"/>
        <v>24.282362200833226</v>
      </c>
      <c r="H65" s="10">
        <f t="shared" si="3"/>
        <v>25.739303932883221</v>
      </c>
      <c r="I65" s="10">
        <f t="shared" si="3"/>
        <v>27.283662168856214</v>
      </c>
      <c r="J65" s="10">
        <f t="shared" si="3"/>
        <v>28.920681898987588</v>
      </c>
      <c r="K65" s="10">
        <f t="shared" si="3"/>
        <v>30.655922812926846</v>
      </c>
      <c r="L65" s="10">
        <v>32.49527818170246</v>
      </c>
    </row>
    <row r="66" spans="1:12">
      <c r="A66" s="14" t="s">
        <v>156</v>
      </c>
      <c r="B66" s="14" t="s">
        <v>157</v>
      </c>
      <c r="C66" s="14" t="s">
        <v>43</v>
      </c>
      <c r="D66" s="15" t="s">
        <v>158</v>
      </c>
      <c r="E66" s="16">
        <v>285</v>
      </c>
      <c r="F66" s="14">
        <v>6</v>
      </c>
      <c r="G66" s="10">
        <f t="shared" si="3"/>
        <v>20.81990449236487</v>
      </c>
      <c r="H66" s="10">
        <f t="shared" si="3"/>
        <v>22.069098761906762</v>
      </c>
      <c r="I66" s="10">
        <f t="shared" si="3"/>
        <v>23.39324468762117</v>
      </c>
      <c r="J66" s="10">
        <f t="shared" si="3"/>
        <v>24.796839368878441</v>
      </c>
      <c r="K66" s="10">
        <f t="shared" si="3"/>
        <v>26.28464973101115</v>
      </c>
      <c r="L66" s="10">
        <v>27.86172871487182</v>
      </c>
    </row>
    <row r="67" spans="1:12">
      <c r="A67" s="14" t="s">
        <v>159</v>
      </c>
      <c r="B67" s="14" t="s">
        <v>160</v>
      </c>
      <c r="C67" s="14" t="s">
        <v>43</v>
      </c>
      <c r="D67" s="89" t="s">
        <v>440</v>
      </c>
      <c r="E67" s="16">
        <v>218</v>
      </c>
      <c r="F67" s="14">
        <v>4</v>
      </c>
      <c r="G67" s="10">
        <f t="shared" si="3"/>
        <v>17.54206911526899</v>
      </c>
      <c r="H67" s="10">
        <f t="shared" si="3"/>
        <v>18.594593262185132</v>
      </c>
      <c r="I67" s="10">
        <f t="shared" si="3"/>
        <v>19.71026885791624</v>
      </c>
      <c r="J67" s="10">
        <f t="shared" si="3"/>
        <v>20.892884989391217</v>
      </c>
      <c r="K67" s="10">
        <f t="shared" si="3"/>
        <v>22.146458088754692</v>
      </c>
      <c r="L67" s="10">
        <v>23.475245574079974</v>
      </c>
    </row>
    <row r="68" spans="1:12">
      <c r="A68" s="14" t="s">
        <v>162</v>
      </c>
      <c r="B68" s="14" t="s">
        <v>163</v>
      </c>
      <c r="C68" s="14" t="s">
        <v>43</v>
      </c>
      <c r="D68" s="89" t="s">
        <v>441</v>
      </c>
      <c r="E68" s="16">
        <v>253</v>
      </c>
      <c r="F68" s="14">
        <v>5</v>
      </c>
      <c r="G68" s="10">
        <f t="shared" si="3"/>
        <v>19.29243598426746</v>
      </c>
      <c r="H68" s="10">
        <f t="shared" si="3"/>
        <v>20.44998214332351</v>
      </c>
      <c r="I68" s="10">
        <f t="shared" si="3"/>
        <v>21.676981071922921</v>
      </c>
      <c r="J68" s="10">
        <f t="shared" si="3"/>
        <v>22.977599936238295</v>
      </c>
      <c r="K68" s="10">
        <f t="shared" si="3"/>
        <v>24.356255932412594</v>
      </c>
      <c r="L68" s="10">
        <v>25.817631288357351</v>
      </c>
    </row>
    <row r="69" spans="1:12">
      <c r="A69" s="14" t="s">
        <v>165</v>
      </c>
      <c r="B69" s="14" t="s">
        <v>166</v>
      </c>
      <c r="C69" s="14" t="s">
        <v>43</v>
      </c>
      <c r="D69" s="15" t="s">
        <v>167</v>
      </c>
      <c r="E69" s="16">
        <v>418</v>
      </c>
      <c r="F69" s="14">
        <v>9</v>
      </c>
      <c r="G69" s="22">
        <f t="shared" si="3"/>
        <v>30.471458450545494</v>
      </c>
      <c r="H69" s="22">
        <f t="shared" si="3"/>
        <v>32.299745957578224</v>
      </c>
      <c r="I69" s="22">
        <f t="shared" si="3"/>
        <v>34.237730715032917</v>
      </c>
      <c r="J69" s="22">
        <f t="shared" si="3"/>
        <v>36.291994557934892</v>
      </c>
      <c r="K69" s="22">
        <f t="shared" si="3"/>
        <v>38.46951423141099</v>
      </c>
      <c r="L69" s="22">
        <v>40.777685085295651</v>
      </c>
    </row>
    <row r="70" spans="1:12">
      <c r="A70" s="14" t="s">
        <v>168</v>
      </c>
      <c r="B70" s="14">
        <v>207</v>
      </c>
      <c r="C70" s="14" t="s">
        <v>43</v>
      </c>
      <c r="D70" s="89" t="s">
        <v>442</v>
      </c>
      <c r="E70" s="16">
        <v>338</v>
      </c>
      <c r="F70" s="14">
        <v>7</v>
      </c>
      <c r="G70" s="10">
        <f t="shared" si="3"/>
        <v>23.919477593878423</v>
      </c>
      <c r="H70" s="10">
        <f t="shared" si="3"/>
        <v>25.354646249511131</v>
      </c>
      <c r="I70" s="10">
        <f t="shared" si="3"/>
        <v>26.875925024481798</v>
      </c>
      <c r="J70" s="10">
        <f t="shared" si="3"/>
        <v>28.488480525950706</v>
      </c>
      <c r="K70" s="10">
        <f t="shared" si="3"/>
        <v>30.197789357507752</v>
      </c>
      <c r="L70" s="10">
        <v>32.009656718958219</v>
      </c>
    </row>
    <row r="71" spans="1:12">
      <c r="A71" s="14" t="s">
        <v>170</v>
      </c>
      <c r="B71" s="14" t="s">
        <v>94</v>
      </c>
      <c r="C71" s="14" t="s">
        <v>43</v>
      </c>
      <c r="D71" s="89" t="s">
        <v>443</v>
      </c>
      <c r="E71" s="16">
        <v>375</v>
      </c>
      <c r="F71" s="14">
        <v>8</v>
      </c>
      <c r="G71" s="10">
        <f t="shared" si="3"/>
        <v>26.969049720329437</v>
      </c>
      <c r="H71" s="10">
        <f t="shared" si="3"/>
        <v>28.587192703549203</v>
      </c>
      <c r="I71" s="10">
        <f t="shared" si="3"/>
        <v>30.302424265762156</v>
      </c>
      <c r="J71" s="10">
        <f t="shared" si="3"/>
        <v>32.120569721707888</v>
      </c>
      <c r="K71" s="10">
        <f t="shared" si="3"/>
        <v>34.047803905010362</v>
      </c>
      <c r="L71" s="10">
        <v>36.090672139310989</v>
      </c>
    </row>
    <row r="72" spans="1:12">
      <c r="A72" s="14" t="s">
        <v>172</v>
      </c>
      <c r="B72" s="14" t="s">
        <v>173</v>
      </c>
      <c r="C72" s="14" t="s">
        <v>43</v>
      </c>
      <c r="D72" s="89" t="s">
        <v>449</v>
      </c>
      <c r="E72" s="16">
        <v>305</v>
      </c>
      <c r="F72" s="14">
        <v>6</v>
      </c>
      <c r="G72" s="10">
        <f t="shared" si="3"/>
        <v>22.344984907889369</v>
      </c>
      <c r="H72" s="10">
        <f t="shared" si="3"/>
        <v>23.685684002362734</v>
      </c>
      <c r="I72" s="10">
        <f t="shared" si="3"/>
        <v>25.1068250425045</v>
      </c>
      <c r="J72" s="10">
        <f t="shared" si="3"/>
        <v>26.61323454505477</v>
      </c>
      <c r="K72" s="10">
        <f t="shared" si="3"/>
        <v>28.210028617758056</v>
      </c>
      <c r="L72" s="10">
        <v>29.902630334823542</v>
      </c>
    </row>
    <row r="73" spans="1:12">
      <c r="A73" s="14" t="s">
        <v>175</v>
      </c>
      <c r="B73" s="14">
        <v>206</v>
      </c>
      <c r="C73" s="14" t="s">
        <v>43</v>
      </c>
      <c r="D73" s="15" t="s">
        <v>176</v>
      </c>
      <c r="E73" s="16">
        <v>333</v>
      </c>
      <c r="F73" s="14">
        <v>7</v>
      </c>
      <c r="G73" s="10">
        <f t="shared" si="3"/>
        <v>24.24023860384321</v>
      </c>
      <c r="H73" s="10">
        <f t="shared" si="3"/>
        <v>25.694652920073803</v>
      </c>
      <c r="I73" s="10">
        <f t="shared" si="3"/>
        <v>27.236332095278232</v>
      </c>
      <c r="J73" s="10">
        <f t="shared" si="3"/>
        <v>28.870512020994926</v>
      </c>
      <c r="K73" s="10">
        <f t="shared" si="3"/>
        <v>30.602742742254623</v>
      </c>
      <c r="L73" s="10">
        <v>32.438907306789901</v>
      </c>
    </row>
    <row r="74" spans="1:12">
      <c r="A74" s="14" t="s">
        <v>177</v>
      </c>
      <c r="B74" s="14" t="s">
        <v>178</v>
      </c>
      <c r="C74" s="14" t="s">
        <v>43</v>
      </c>
      <c r="D74" s="15" t="s">
        <v>179</v>
      </c>
      <c r="E74" s="16">
        <v>288</v>
      </c>
      <c r="F74" s="14">
        <v>6</v>
      </c>
      <c r="G74" s="10">
        <f t="shared" si="3"/>
        <v>21.846086018098042</v>
      </c>
      <c r="H74" s="10">
        <f t="shared" si="3"/>
        <v>23.156851179183924</v>
      </c>
      <c r="I74" s="10">
        <f t="shared" si="3"/>
        <v>24.546262249934962</v>
      </c>
      <c r="J74" s="10">
        <f t="shared" si="3"/>
        <v>26.01903798493106</v>
      </c>
      <c r="K74" s="10">
        <f t="shared" si="3"/>
        <v>27.580180264026925</v>
      </c>
      <c r="L74" s="10">
        <v>29.234991079868543</v>
      </c>
    </row>
    <row r="75" spans="1:12">
      <c r="A75" s="14" t="s">
        <v>180</v>
      </c>
      <c r="B75" s="14" t="s">
        <v>181</v>
      </c>
      <c r="C75" s="14" t="s">
        <v>43</v>
      </c>
      <c r="D75" s="15" t="s">
        <v>182</v>
      </c>
      <c r="E75" s="16">
        <v>330</v>
      </c>
      <c r="F75" s="14">
        <v>7</v>
      </c>
      <c r="G75" s="10">
        <f t="shared" si="3"/>
        <v>23.735477241284901</v>
      </c>
      <c r="H75" s="10">
        <f t="shared" si="3"/>
        <v>25.159605875761997</v>
      </c>
      <c r="I75" s="10">
        <f t="shared" si="3"/>
        <v>26.669182228307719</v>
      </c>
      <c r="J75" s="10">
        <f t="shared" si="3"/>
        <v>28.269333162006184</v>
      </c>
      <c r="K75" s="10">
        <f t="shared" si="3"/>
        <v>29.965493151726555</v>
      </c>
      <c r="L75" s="10">
        <v>31.763422740830151</v>
      </c>
    </row>
    <row r="76" spans="1:12">
      <c r="A76" s="14" t="s">
        <v>183</v>
      </c>
      <c r="B76" s="14" t="s">
        <v>184</v>
      </c>
      <c r="C76" s="14" t="s">
        <v>43</v>
      </c>
      <c r="D76" s="15" t="s">
        <v>185</v>
      </c>
      <c r="E76" s="16">
        <v>265</v>
      </c>
      <c r="F76" s="14">
        <v>5</v>
      </c>
      <c r="G76" s="10">
        <f t="shared" si="3"/>
        <v>19.805696703677249</v>
      </c>
      <c r="H76" s="10">
        <f t="shared" si="3"/>
        <v>20.994038505897883</v>
      </c>
      <c r="I76" s="10">
        <f t="shared" si="3"/>
        <v>22.253680816251759</v>
      </c>
      <c r="J76" s="10">
        <f t="shared" si="3"/>
        <v>23.588901665226864</v>
      </c>
      <c r="K76" s="10">
        <f t="shared" si="3"/>
        <v>25.004235765140475</v>
      </c>
      <c r="L76" s="10">
        <v>26.504489911048903</v>
      </c>
    </row>
    <row r="77" spans="1:12">
      <c r="A77" s="14" t="s">
        <v>186</v>
      </c>
      <c r="B77" s="14">
        <v>209</v>
      </c>
      <c r="C77" s="14" t="s">
        <v>43</v>
      </c>
      <c r="D77" s="15" t="s">
        <v>187</v>
      </c>
      <c r="E77" s="16">
        <v>380</v>
      </c>
      <c r="F77" s="14">
        <v>8</v>
      </c>
      <c r="G77" s="10">
        <f t="shared" si="3"/>
        <v>27.158199445336159</v>
      </c>
      <c r="H77" s="10">
        <f t="shared" si="3"/>
        <v>28.787691412056329</v>
      </c>
      <c r="I77" s="10">
        <f t="shared" si="3"/>
        <v>30.514952896779711</v>
      </c>
      <c r="J77" s="10">
        <f t="shared" si="3"/>
        <v>32.345850070586494</v>
      </c>
      <c r="K77" s="10">
        <f t="shared" si="3"/>
        <v>34.286601074821682</v>
      </c>
      <c r="L77" s="10">
        <v>36.343797139310986</v>
      </c>
    </row>
    <row r="78" spans="1:12">
      <c r="A78" s="14" t="s">
        <v>188</v>
      </c>
      <c r="B78" s="14" t="s">
        <v>121</v>
      </c>
      <c r="C78" s="14" t="s">
        <v>43</v>
      </c>
      <c r="D78" s="15" t="s">
        <v>189</v>
      </c>
      <c r="E78" s="16">
        <v>323</v>
      </c>
      <c r="F78" s="14">
        <v>7</v>
      </c>
      <c r="G78" s="10">
        <f t="shared" ref="G78:K93" si="4">H78/1.06</f>
        <v>23.730327868871701</v>
      </c>
      <c r="H78" s="10">
        <f t="shared" si="4"/>
        <v>25.154147541004004</v>
      </c>
      <c r="I78" s="10">
        <f t="shared" si="4"/>
        <v>26.663396393464247</v>
      </c>
      <c r="J78" s="10">
        <f t="shared" si="4"/>
        <v>28.263200177072104</v>
      </c>
      <c r="K78" s="10">
        <f t="shared" si="4"/>
        <v>29.958992187696431</v>
      </c>
      <c r="L78" s="10">
        <v>31.756531718958218</v>
      </c>
    </row>
    <row r="79" spans="1:12">
      <c r="A79" s="14" t="s">
        <v>190</v>
      </c>
      <c r="B79" s="14" t="s">
        <v>94</v>
      </c>
      <c r="C79" s="14" t="s">
        <v>43</v>
      </c>
      <c r="D79" s="15" t="s">
        <v>191</v>
      </c>
      <c r="E79" s="16">
        <v>368</v>
      </c>
      <c r="F79" s="14">
        <v>8</v>
      </c>
      <c r="G79" s="10">
        <f t="shared" si="4"/>
        <v>26.969049720329437</v>
      </c>
      <c r="H79" s="10">
        <f t="shared" si="4"/>
        <v>28.587192703549203</v>
      </c>
      <c r="I79" s="10">
        <f t="shared" si="4"/>
        <v>30.302424265762156</v>
      </c>
      <c r="J79" s="10">
        <f t="shared" si="4"/>
        <v>32.120569721707888</v>
      </c>
      <c r="K79" s="10">
        <f t="shared" si="4"/>
        <v>34.047803905010362</v>
      </c>
      <c r="L79" s="10">
        <v>36.090672139310989</v>
      </c>
    </row>
    <row r="80" spans="1:12">
      <c r="A80" s="14" t="s">
        <v>192</v>
      </c>
      <c r="B80" s="14" t="s">
        <v>121</v>
      </c>
      <c r="C80" s="14" t="s">
        <v>43</v>
      </c>
      <c r="D80" s="15" t="s">
        <v>193</v>
      </c>
      <c r="E80" s="16">
        <v>323</v>
      </c>
      <c r="F80" s="14">
        <v>7</v>
      </c>
      <c r="G80" s="10">
        <f t="shared" si="4"/>
        <v>23.730327868871701</v>
      </c>
      <c r="H80" s="10">
        <f t="shared" si="4"/>
        <v>25.154147541004004</v>
      </c>
      <c r="I80" s="10">
        <f t="shared" si="4"/>
        <v>26.663396393464247</v>
      </c>
      <c r="J80" s="10">
        <f t="shared" si="4"/>
        <v>28.263200177072104</v>
      </c>
      <c r="K80" s="10">
        <f t="shared" si="4"/>
        <v>29.958992187696431</v>
      </c>
      <c r="L80" s="10">
        <v>31.756531718958218</v>
      </c>
    </row>
    <row r="81" spans="1:12">
      <c r="A81" s="14" t="s">
        <v>194</v>
      </c>
      <c r="B81" s="14" t="s">
        <v>94</v>
      </c>
      <c r="C81" s="14" t="s">
        <v>43</v>
      </c>
      <c r="D81" s="15" t="s">
        <v>195</v>
      </c>
      <c r="E81" s="16">
        <v>365</v>
      </c>
      <c r="F81" s="14">
        <v>8</v>
      </c>
      <c r="G81" s="10">
        <f t="shared" si="4"/>
        <v>26.969049720329437</v>
      </c>
      <c r="H81" s="10">
        <f t="shared" si="4"/>
        <v>28.587192703549203</v>
      </c>
      <c r="I81" s="10">
        <f t="shared" si="4"/>
        <v>30.302424265762156</v>
      </c>
      <c r="J81" s="10">
        <f t="shared" si="4"/>
        <v>32.120569721707888</v>
      </c>
      <c r="K81" s="10">
        <f t="shared" si="4"/>
        <v>34.047803905010362</v>
      </c>
      <c r="L81" s="10">
        <v>36.090672139310989</v>
      </c>
    </row>
    <row r="82" spans="1:12">
      <c r="A82" s="14" t="s">
        <v>196</v>
      </c>
      <c r="B82" s="14">
        <v>209</v>
      </c>
      <c r="C82" s="14" t="s">
        <v>43</v>
      </c>
      <c r="D82" s="15" t="s">
        <v>197</v>
      </c>
      <c r="E82" s="16">
        <v>383</v>
      </c>
      <c r="F82" s="14">
        <v>8</v>
      </c>
      <c r="G82" s="11">
        <f t="shared" si="4"/>
        <v>27.158199445336159</v>
      </c>
      <c r="H82" s="11">
        <f t="shared" si="4"/>
        <v>28.787691412056329</v>
      </c>
      <c r="I82" s="11">
        <f t="shared" si="4"/>
        <v>30.514952896779711</v>
      </c>
      <c r="J82" s="11">
        <f t="shared" si="4"/>
        <v>32.345850070586494</v>
      </c>
      <c r="K82" s="11">
        <f t="shared" si="4"/>
        <v>34.286601074821682</v>
      </c>
      <c r="L82" s="11">
        <v>36.343797139310986</v>
      </c>
    </row>
    <row r="83" spans="1:12">
      <c r="A83" s="14" t="s">
        <v>198</v>
      </c>
      <c r="B83" s="14" t="s">
        <v>121</v>
      </c>
      <c r="C83" s="14" t="s">
        <v>43</v>
      </c>
      <c r="D83" s="15" t="s">
        <v>199</v>
      </c>
      <c r="E83" s="16">
        <v>338</v>
      </c>
      <c r="F83" s="14">
        <v>7</v>
      </c>
      <c r="G83" s="10">
        <f t="shared" si="4"/>
        <v>23.919477593878423</v>
      </c>
      <c r="H83" s="10">
        <f t="shared" si="4"/>
        <v>25.354646249511131</v>
      </c>
      <c r="I83" s="10">
        <f t="shared" si="4"/>
        <v>26.875925024481798</v>
      </c>
      <c r="J83" s="10">
        <f t="shared" si="4"/>
        <v>28.488480525950706</v>
      </c>
      <c r="K83" s="10">
        <f t="shared" si="4"/>
        <v>30.197789357507752</v>
      </c>
      <c r="L83" s="10">
        <v>32.009656718958219</v>
      </c>
    </row>
    <row r="84" spans="1:12">
      <c r="A84" s="14" t="s">
        <v>200</v>
      </c>
      <c r="B84" s="14" t="s">
        <v>94</v>
      </c>
      <c r="C84" s="14" t="s">
        <v>43</v>
      </c>
      <c r="D84" s="15" t="s">
        <v>201</v>
      </c>
      <c r="E84" s="16">
        <v>363</v>
      </c>
      <c r="F84" s="14">
        <v>8</v>
      </c>
      <c r="G84" s="10">
        <f t="shared" si="4"/>
        <v>26.969049720329437</v>
      </c>
      <c r="H84" s="10">
        <f t="shared" si="4"/>
        <v>28.587192703549203</v>
      </c>
      <c r="I84" s="10">
        <f t="shared" si="4"/>
        <v>30.302424265762156</v>
      </c>
      <c r="J84" s="10">
        <f t="shared" si="4"/>
        <v>32.120569721707888</v>
      </c>
      <c r="K84" s="10">
        <f t="shared" si="4"/>
        <v>34.047803905010362</v>
      </c>
      <c r="L84" s="10">
        <v>36.090672139310989</v>
      </c>
    </row>
    <row r="85" spans="1:12">
      <c r="A85" s="14" t="s">
        <v>202</v>
      </c>
      <c r="B85" s="14">
        <v>140</v>
      </c>
      <c r="C85" s="14" t="s">
        <v>43</v>
      </c>
      <c r="D85" s="15" t="s">
        <v>203</v>
      </c>
      <c r="E85" s="16">
        <v>288</v>
      </c>
      <c r="F85" s="14">
        <v>6</v>
      </c>
      <c r="G85" s="10">
        <f t="shared" si="4"/>
        <v>22.55879520734096</v>
      </c>
      <c r="H85" s="10">
        <f t="shared" si="4"/>
        <v>23.91232291978142</v>
      </c>
      <c r="I85" s="10">
        <f t="shared" si="4"/>
        <v>25.347062294968307</v>
      </c>
      <c r="J85" s="10">
        <f t="shared" si="4"/>
        <v>26.867886032666405</v>
      </c>
      <c r="K85" s="10">
        <f t="shared" si="4"/>
        <v>28.479959194626392</v>
      </c>
      <c r="L85" s="10">
        <v>30.188756746303977</v>
      </c>
    </row>
    <row r="86" spans="1:12">
      <c r="A86" s="14" t="s">
        <v>204</v>
      </c>
      <c r="B86" s="14">
        <v>150</v>
      </c>
      <c r="C86" s="14" t="s">
        <v>43</v>
      </c>
      <c r="D86" s="15" t="s">
        <v>205</v>
      </c>
      <c r="E86" s="16">
        <v>323</v>
      </c>
      <c r="F86" s="14">
        <v>7</v>
      </c>
      <c r="G86" s="10">
        <f t="shared" si="4"/>
        <v>24.282362200833226</v>
      </c>
      <c r="H86" s="10">
        <f t="shared" si="4"/>
        <v>25.739303932883221</v>
      </c>
      <c r="I86" s="10">
        <f t="shared" si="4"/>
        <v>27.283662168856214</v>
      </c>
      <c r="J86" s="10">
        <f t="shared" si="4"/>
        <v>28.920681898987588</v>
      </c>
      <c r="K86" s="10">
        <f t="shared" si="4"/>
        <v>30.655922812926846</v>
      </c>
      <c r="L86" s="10">
        <v>32.49527818170246</v>
      </c>
    </row>
    <row r="87" spans="1:12">
      <c r="A87" s="14" t="s">
        <v>206</v>
      </c>
      <c r="B87" s="14">
        <v>130</v>
      </c>
      <c r="C87" s="14" t="s">
        <v>43</v>
      </c>
      <c r="D87" s="15" t="s">
        <v>207</v>
      </c>
      <c r="E87" s="16">
        <v>265</v>
      </c>
      <c r="F87" s="14">
        <v>5</v>
      </c>
      <c r="G87" s="10">
        <f t="shared" si="4"/>
        <v>20.42820510459833</v>
      </c>
      <c r="H87" s="10">
        <f t="shared" si="4"/>
        <v>21.653897410874229</v>
      </c>
      <c r="I87" s="10">
        <f t="shared" si="4"/>
        <v>22.953131255526685</v>
      </c>
      <c r="J87" s="10">
        <f t="shared" si="4"/>
        <v>24.330319130858289</v>
      </c>
      <c r="K87" s="10">
        <f t="shared" si="4"/>
        <v>25.790138278709787</v>
      </c>
      <c r="L87" s="10">
        <v>27.337546575432377</v>
      </c>
    </row>
    <row r="88" spans="1:12">
      <c r="A88" s="14" t="s">
        <v>208</v>
      </c>
      <c r="B88" s="14">
        <v>140</v>
      </c>
      <c r="C88" s="14" t="s">
        <v>43</v>
      </c>
      <c r="D88" s="15" t="s">
        <v>209</v>
      </c>
      <c r="E88" s="16">
        <v>300</v>
      </c>
      <c r="F88" s="14">
        <v>6</v>
      </c>
      <c r="G88" s="10">
        <f t="shared" si="4"/>
        <v>22.55879520734096</v>
      </c>
      <c r="H88" s="10">
        <f t="shared" si="4"/>
        <v>23.91232291978142</v>
      </c>
      <c r="I88" s="10">
        <f t="shared" si="4"/>
        <v>25.347062294968307</v>
      </c>
      <c r="J88" s="10">
        <f t="shared" si="4"/>
        <v>26.867886032666405</v>
      </c>
      <c r="K88" s="10">
        <f t="shared" si="4"/>
        <v>28.479959194626392</v>
      </c>
      <c r="L88" s="10">
        <v>30.188756746303977</v>
      </c>
    </row>
    <row r="89" spans="1:12">
      <c r="A89" s="14" t="s">
        <v>210</v>
      </c>
      <c r="B89" s="14">
        <v>201</v>
      </c>
      <c r="C89" s="14" t="s">
        <v>43</v>
      </c>
      <c r="D89" s="15" t="s">
        <v>211</v>
      </c>
      <c r="E89" s="16">
        <v>235</v>
      </c>
      <c r="F89" s="14">
        <v>5</v>
      </c>
      <c r="G89" s="11">
        <f t="shared" si="4"/>
        <v>16.26149446027242</v>
      </c>
      <c r="H89" s="11">
        <f t="shared" si="4"/>
        <v>17.237184127888767</v>
      </c>
      <c r="I89" s="11">
        <f t="shared" si="4"/>
        <v>18.271415175562094</v>
      </c>
      <c r="J89" s="11">
        <f t="shared" si="4"/>
        <v>19.36770008609582</v>
      </c>
      <c r="K89" s="11">
        <f t="shared" si="4"/>
        <v>20.529762091261571</v>
      </c>
      <c r="L89" s="11">
        <v>21.761547816737266</v>
      </c>
    </row>
    <row r="90" spans="1:12">
      <c r="A90" s="14" t="s">
        <v>212</v>
      </c>
      <c r="B90" s="14" t="s">
        <v>213</v>
      </c>
      <c r="C90" s="14" t="s">
        <v>43</v>
      </c>
      <c r="D90" s="15" t="s">
        <v>214</v>
      </c>
      <c r="E90" s="16">
        <v>235</v>
      </c>
      <c r="F90" s="14">
        <v>5</v>
      </c>
      <c r="G90" s="10">
        <f t="shared" si="4"/>
        <v>20.326868075340528</v>
      </c>
      <c r="H90" s="10">
        <f t="shared" si="4"/>
        <v>21.546480159860959</v>
      </c>
      <c r="I90" s="10">
        <f t="shared" si="4"/>
        <v>22.839268969452618</v>
      </c>
      <c r="J90" s="10">
        <f t="shared" si="4"/>
        <v>24.209625107619775</v>
      </c>
      <c r="K90" s="10">
        <f t="shared" si="4"/>
        <v>25.662202614076964</v>
      </c>
      <c r="L90" s="10">
        <v>27.201934770921582</v>
      </c>
    </row>
    <row r="91" spans="1:12">
      <c r="A91" s="14" t="s">
        <v>215</v>
      </c>
      <c r="B91" s="23" t="s">
        <v>66</v>
      </c>
      <c r="C91" s="14" t="s">
        <v>43</v>
      </c>
      <c r="D91" s="15" t="s">
        <v>216</v>
      </c>
      <c r="E91" s="16">
        <v>330</v>
      </c>
      <c r="F91" s="14">
        <v>7</v>
      </c>
      <c r="G91" s="10">
        <f t="shared" si="4"/>
        <v>23.861939153829766</v>
      </c>
      <c r="H91" s="10">
        <f t="shared" si="4"/>
        <v>25.293655503059554</v>
      </c>
      <c r="I91" s="10">
        <f t="shared" si="4"/>
        <v>26.811274833243129</v>
      </c>
      <c r="J91" s="10">
        <f t="shared" si="4"/>
        <v>28.419951323237719</v>
      </c>
      <c r="K91" s="10">
        <f t="shared" si="4"/>
        <v>30.125148402631982</v>
      </c>
      <c r="L91" s="10">
        <v>31.932657306789903</v>
      </c>
    </row>
    <row r="92" spans="1:12">
      <c r="A92" s="14" t="s">
        <v>217</v>
      </c>
      <c r="B92" s="14" t="s">
        <v>218</v>
      </c>
      <c r="C92" s="14" t="s">
        <v>43</v>
      </c>
      <c r="D92" s="15" t="s">
        <v>219</v>
      </c>
      <c r="E92" s="16">
        <v>410</v>
      </c>
      <c r="F92" s="14">
        <v>9</v>
      </c>
      <c r="G92" s="10">
        <f t="shared" si="4"/>
        <v>29.582037582183602</v>
      </c>
      <c r="H92" s="10">
        <f t="shared" si="4"/>
        <v>31.356959837114619</v>
      </c>
      <c r="I92" s="10">
        <f t="shared" si="4"/>
        <v>33.238377427341497</v>
      </c>
      <c r="J92" s="10">
        <f t="shared" si="4"/>
        <v>35.232680072981992</v>
      </c>
      <c r="K92" s="10">
        <f t="shared" si="4"/>
        <v>37.346640877360912</v>
      </c>
      <c r="L92" s="10">
        <v>39.587439330002567</v>
      </c>
    </row>
    <row r="93" spans="1:12">
      <c r="A93" s="14" t="s">
        <v>220</v>
      </c>
      <c r="B93" s="14">
        <v>101</v>
      </c>
      <c r="C93" s="14" t="s">
        <v>43</v>
      </c>
      <c r="D93" s="89" t="s">
        <v>444</v>
      </c>
      <c r="E93" s="16">
        <v>415</v>
      </c>
      <c r="F93" s="14">
        <v>9</v>
      </c>
      <c r="G93" s="10">
        <f t="shared" si="4"/>
        <v>29.582037582183602</v>
      </c>
      <c r="H93" s="10">
        <f t="shared" si="4"/>
        <v>31.356959837114619</v>
      </c>
      <c r="I93" s="10">
        <f t="shared" si="4"/>
        <v>33.238377427341497</v>
      </c>
      <c r="J93" s="10">
        <f t="shared" si="4"/>
        <v>35.232680072981992</v>
      </c>
      <c r="K93" s="10">
        <f t="shared" si="4"/>
        <v>37.346640877360912</v>
      </c>
      <c r="L93" s="10">
        <v>39.587439330002567</v>
      </c>
    </row>
    <row r="94" spans="1:12">
      <c r="A94" s="14" t="s">
        <v>222</v>
      </c>
      <c r="B94" s="14">
        <v>101</v>
      </c>
      <c r="C94" s="14" t="s">
        <v>43</v>
      </c>
      <c r="D94" s="89" t="s">
        <v>445</v>
      </c>
      <c r="E94" s="16">
        <v>410</v>
      </c>
      <c r="F94" s="14">
        <v>9</v>
      </c>
      <c r="G94" s="10">
        <f t="shared" ref="G94:K106" si="5">H94/1.06</f>
        <v>29.582037582183602</v>
      </c>
      <c r="H94" s="10">
        <f t="shared" si="5"/>
        <v>31.356959837114619</v>
      </c>
      <c r="I94" s="10">
        <f t="shared" si="5"/>
        <v>33.238377427341497</v>
      </c>
      <c r="J94" s="10">
        <f t="shared" si="5"/>
        <v>35.232680072981992</v>
      </c>
      <c r="K94" s="10">
        <f t="shared" si="5"/>
        <v>37.346640877360912</v>
      </c>
      <c r="L94" s="10">
        <v>39.587439330002567</v>
      </c>
    </row>
    <row r="95" spans="1:12">
      <c r="A95" s="14" t="s">
        <v>224</v>
      </c>
      <c r="B95" s="14" t="s">
        <v>105</v>
      </c>
      <c r="C95" s="14" t="s">
        <v>43</v>
      </c>
      <c r="D95" s="89" t="s">
        <v>448</v>
      </c>
      <c r="E95" s="16">
        <v>280</v>
      </c>
      <c r="F95" s="14">
        <v>6</v>
      </c>
      <c r="G95" s="10">
        <f t="shared" si="5"/>
        <v>20.806504554611774</v>
      </c>
      <c r="H95" s="10">
        <f t="shared" si="5"/>
        <v>22.054894827888482</v>
      </c>
      <c r="I95" s="10">
        <f t="shared" si="5"/>
        <v>23.378188517561792</v>
      </c>
      <c r="J95" s="10">
        <f t="shared" si="5"/>
        <v>24.7808798286155</v>
      </c>
      <c r="K95" s="10">
        <f t="shared" si="5"/>
        <v>26.267732618332431</v>
      </c>
      <c r="L95" s="10">
        <v>27.843796575432378</v>
      </c>
    </row>
    <row r="96" spans="1:12">
      <c r="A96" s="14" t="s">
        <v>226</v>
      </c>
      <c r="B96" s="14" t="s">
        <v>163</v>
      </c>
      <c r="C96" s="14" t="s">
        <v>43</v>
      </c>
      <c r="D96" s="15" t="s">
        <v>227</v>
      </c>
      <c r="E96" s="16">
        <v>253</v>
      </c>
      <c r="F96" s="14">
        <v>5</v>
      </c>
      <c r="G96" s="10">
        <f t="shared" si="5"/>
        <v>19.29243598426746</v>
      </c>
      <c r="H96" s="10">
        <f t="shared" si="5"/>
        <v>20.44998214332351</v>
      </c>
      <c r="I96" s="10">
        <f t="shared" si="5"/>
        <v>21.676981071922921</v>
      </c>
      <c r="J96" s="10">
        <f t="shared" si="5"/>
        <v>22.977599936238295</v>
      </c>
      <c r="K96" s="10">
        <f t="shared" si="5"/>
        <v>24.356255932412594</v>
      </c>
      <c r="L96" s="10">
        <v>25.817631288357351</v>
      </c>
    </row>
    <row r="97" spans="1:12">
      <c r="A97" s="14" t="s">
        <v>228</v>
      </c>
      <c r="B97" s="14">
        <v>143</v>
      </c>
      <c r="C97" s="14" t="s">
        <v>43</v>
      </c>
      <c r="D97" s="15" t="s">
        <v>229</v>
      </c>
      <c r="E97" s="16">
        <v>310</v>
      </c>
      <c r="F97" s="14">
        <v>6</v>
      </c>
      <c r="G97" s="10">
        <f t="shared" si="5"/>
        <v>22.726294429254683</v>
      </c>
      <c r="H97" s="10">
        <f t="shared" si="5"/>
        <v>24.089872095009966</v>
      </c>
      <c r="I97" s="10">
        <f t="shared" si="5"/>
        <v>25.535264420710565</v>
      </c>
      <c r="J97" s="10">
        <f t="shared" si="5"/>
        <v>27.067380285953199</v>
      </c>
      <c r="K97" s="10">
        <f t="shared" si="5"/>
        <v>28.691423103110392</v>
      </c>
      <c r="L97" s="10">
        <v>30.412908489297017</v>
      </c>
    </row>
    <row r="98" spans="1:12">
      <c r="A98" s="14" t="s">
        <v>230</v>
      </c>
      <c r="B98" s="14" t="s">
        <v>135</v>
      </c>
      <c r="C98" s="14" t="s">
        <v>43</v>
      </c>
      <c r="D98" s="15" t="s">
        <v>231</v>
      </c>
      <c r="E98" s="16">
        <v>263</v>
      </c>
      <c r="F98" s="14">
        <v>5</v>
      </c>
      <c r="G98" s="10">
        <f t="shared" si="5"/>
        <v>20.42820510459833</v>
      </c>
      <c r="H98" s="10">
        <f t="shared" si="5"/>
        <v>21.653897410874229</v>
      </c>
      <c r="I98" s="10">
        <f t="shared" si="5"/>
        <v>22.953131255526685</v>
      </c>
      <c r="J98" s="10">
        <f t="shared" si="5"/>
        <v>24.330319130858289</v>
      </c>
      <c r="K98" s="10">
        <f t="shared" si="5"/>
        <v>25.790138278709787</v>
      </c>
      <c r="L98" s="10">
        <v>27.337546575432377</v>
      </c>
    </row>
    <row r="99" spans="1:12">
      <c r="A99" s="14" t="s">
        <v>232</v>
      </c>
      <c r="B99" s="14">
        <v>211</v>
      </c>
      <c r="C99" s="14" t="s">
        <v>43</v>
      </c>
      <c r="D99" s="15" t="s">
        <v>233</v>
      </c>
      <c r="E99" s="16">
        <v>210</v>
      </c>
      <c r="F99" s="14">
        <v>4</v>
      </c>
      <c r="G99" s="10">
        <f t="shared" si="5"/>
        <v>17.352919390262272</v>
      </c>
      <c r="H99" s="10">
        <f t="shared" si="5"/>
        <v>18.394094553678009</v>
      </c>
      <c r="I99" s="10">
        <f t="shared" si="5"/>
        <v>19.497740226898692</v>
      </c>
      <c r="J99" s="10">
        <f t="shared" si="5"/>
        <v>20.667604640512614</v>
      </c>
      <c r="K99" s="10">
        <f t="shared" si="5"/>
        <v>21.907660918943371</v>
      </c>
      <c r="L99" s="10">
        <v>23.222120574079973</v>
      </c>
    </row>
    <row r="100" spans="1:12">
      <c r="A100" s="14" t="s">
        <v>234</v>
      </c>
      <c r="B100" s="14" t="s">
        <v>163</v>
      </c>
      <c r="C100" s="14" t="s">
        <v>43</v>
      </c>
      <c r="D100" s="15" t="s">
        <v>235</v>
      </c>
      <c r="E100" s="16">
        <v>253</v>
      </c>
      <c r="F100" s="14">
        <v>5</v>
      </c>
      <c r="G100" s="10">
        <f t="shared" si="5"/>
        <v>19.29243598426746</v>
      </c>
      <c r="H100" s="10">
        <f t="shared" si="5"/>
        <v>20.44998214332351</v>
      </c>
      <c r="I100" s="10">
        <f t="shared" si="5"/>
        <v>21.676981071922921</v>
      </c>
      <c r="J100" s="10">
        <f t="shared" si="5"/>
        <v>22.977599936238295</v>
      </c>
      <c r="K100" s="10">
        <f t="shared" si="5"/>
        <v>24.356255932412594</v>
      </c>
      <c r="L100" s="10">
        <v>25.817631288357351</v>
      </c>
    </row>
    <row r="101" spans="1:12">
      <c r="A101" s="14" t="s">
        <v>236</v>
      </c>
      <c r="B101" s="14" t="s">
        <v>105</v>
      </c>
      <c r="C101" s="14" t="s">
        <v>43</v>
      </c>
      <c r="D101" s="15" t="s">
        <v>237</v>
      </c>
      <c r="E101" s="16">
        <v>280</v>
      </c>
      <c r="F101" s="14">
        <v>6</v>
      </c>
      <c r="G101" s="10">
        <f t="shared" si="5"/>
        <v>20.806504554611774</v>
      </c>
      <c r="H101" s="10">
        <f t="shared" si="5"/>
        <v>22.054894827888482</v>
      </c>
      <c r="I101" s="10">
        <f t="shared" si="5"/>
        <v>23.378188517561792</v>
      </c>
      <c r="J101" s="10">
        <f t="shared" si="5"/>
        <v>24.7808798286155</v>
      </c>
      <c r="K101" s="10">
        <f t="shared" si="5"/>
        <v>26.267732618332431</v>
      </c>
      <c r="L101" s="10">
        <v>27.843796575432378</v>
      </c>
    </row>
    <row r="102" spans="1:12">
      <c r="A102" s="14" t="s">
        <v>238</v>
      </c>
      <c r="B102" s="14">
        <v>211</v>
      </c>
      <c r="C102" s="14" t="s">
        <v>43</v>
      </c>
      <c r="D102" s="89" t="s">
        <v>446</v>
      </c>
      <c r="E102" s="16">
        <v>210</v>
      </c>
      <c r="F102" s="14">
        <v>4</v>
      </c>
      <c r="G102" s="10">
        <f t="shared" si="5"/>
        <v>17.352919390262272</v>
      </c>
      <c r="H102" s="10">
        <f t="shared" si="5"/>
        <v>18.394094553678009</v>
      </c>
      <c r="I102" s="10">
        <f t="shared" si="5"/>
        <v>19.497740226898692</v>
      </c>
      <c r="J102" s="10">
        <f t="shared" si="5"/>
        <v>20.667604640512614</v>
      </c>
      <c r="K102" s="10">
        <f t="shared" si="5"/>
        <v>21.907660918943371</v>
      </c>
      <c r="L102" s="10">
        <v>23.222120574079973</v>
      </c>
    </row>
    <row r="103" spans="1:12">
      <c r="A103" s="14" t="s">
        <v>240</v>
      </c>
      <c r="B103" s="14" t="s">
        <v>105</v>
      </c>
      <c r="C103" s="14" t="s">
        <v>43</v>
      </c>
      <c r="D103" s="89" t="s">
        <v>447</v>
      </c>
      <c r="E103" s="16">
        <v>280</v>
      </c>
      <c r="F103" s="14">
        <v>6</v>
      </c>
      <c r="G103" s="10">
        <f t="shared" si="5"/>
        <v>20.806504554611774</v>
      </c>
      <c r="H103" s="10">
        <f t="shared" si="5"/>
        <v>22.054894827888482</v>
      </c>
      <c r="I103" s="10">
        <f t="shared" si="5"/>
        <v>23.378188517561792</v>
      </c>
      <c r="J103" s="10">
        <f t="shared" si="5"/>
        <v>24.7808798286155</v>
      </c>
      <c r="K103" s="10">
        <f t="shared" si="5"/>
        <v>26.267732618332431</v>
      </c>
      <c r="L103" s="10">
        <v>27.843796575432378</v>
      </c>
    </row>
    <row r="104" spans="1:12">
      <c r="A104" s="14" t="s">
        <v>242</v>
      </c>
      <c r="B104" s="14">
        <v>161</v>
      </c>
      <c r="C104" s="14" t="s">
        <v>43</v>
      </c>
      <c r="D104" s="15" t="s">
        <v>243</v>
      </c>
      <c r="E104" s="16">
        <v>287</v>
      </c>
      <c r="F104" s="14">
        <v>6</v>
      </c>
      <c r="G104" s="10">
        <f t="shared" si="5"/>
        <v>21.845898087202642</v>
      </c>
      <c r="H104" s="10">
        <f t="shared" si="5"/>
        <v>23.156651972434801</v>
      </c>
      <c r="I104" s="10">
        <f t="shared" si="5"/>
        <v>24.546051090780889</v>
      </c>
      <c r="J104" s="10">
        <f t="shared" si="5"/>
        <v>26.018814156227744</v>
      </c>
      <c r="K104" s="10">
        <f t="shared" si="5"/>
        <v>27.579943005601411</v>
      </c>
      <c r="L104" s="10">
        <v>29.234739585937497</v>
      </c>
    </row>
    <row r="105" spans="1:12">
      <c r="A105" s="14" t="s">
        <v>244</v>
      </c>
      <c r="B105" s="14" t="s">
        <v>245</v>
      </c>
      <c r="C105" s="14" t="s">
        <v>43</v>
      </c>
      <c r="D105" s="15" t="s">
        <v>246</v>
      </c>
      <c r="E105" s="16">
        <v>413</v>
      </c>
      <c r="F105" s="14">
        <v>9</v>
      </c>
      <c r="G105" s="10">
        <f t="shared" si="5"/>
        <v>28.931303105048766</v>
      </c>
      <c r="H105" s="10">
        <f t="shared" si="5"/>
        <v>30.667181291351692</v>
      </c>
      <c r="I105" s="10">
        <f t="shared" si="5"/>
        <v>32.507212168832794</v>
      </c>
      <c r="J105" s="10">
        <f t="shared" si="5"/>
        <v>34.457644898962762</v>
      </c>
      <c r="K105" s="10">
        <f t="shared" si="5"/>
        <v>36.525103592900528</v>
      </c>
      <c r="L105" s="10">
        <v>38.716609808474558</v>
      </c>
    </row>
    <row r="106" spans="1:12">
      <c r="A106" s="14" t="s">
        <v>247</v>
      </c>
      <c r="B106" s="14">
        <v>209</v>
      </c>
      <c r="C106" s="14" t="s">
        <v>43</v>
      </c>
      <c r="D106" s="15" t="s">
        <v>248</v>
      </c>
      <c r="E106" s="16">
        <v>383</v>
      </c>
      <c r="F106" s="14">
        <v>8</v>
      </c>
      <c r="G106" s="10">
        <f t="shared" si="5"/>
        <v>27.158199445336159</v>
      </c>
      <c r="H106" s="10">
        <f t="shared" si="5"/>
        <v>28.787691412056329</v>
      </c>
      <c r="I106" s="10">
        <f t="shared" si="5"/>
        <v>30.514952896779711</v>
      </c>
      <c r="J106" s="10">
        <f t="shared" si="5"/>
        <v>32.345850070586494</v>
      </c>
      <c r="K106" s="10">
        <f t="shared" si="5"/>
        <v>34.286601074821682</v>
      </c>
      <c r="L106" s="10">
        <v>36.343797139310986</v>
      </c>
    </row>
    <row r="107" spans="1:12" ht="17.25" customHeight="1">
      <c r="A107" s="14" t="s">
        <v>249</v>
      </c>
      <c r="B107" s="14" t="s">
        <v>250</v>
      </c>
      <c r="C107" s="14" t="s">
        <v>43</v>
      </c>
      <c r="D107" s="15" t="s">
        <v>251</v>
      </c>
      <c r="E107" s="16">
        <v>240</v>
      </c>
      <c r="F107" s="14">
        <v>5</v>
      </c>
      <c r="G107" s="10">
        <v>20.729553191997262</v>
      </c>
      <c r="H107" s="10" t="s">
        <v>92</v>
      </c>
      <c r="I107" s="10" t="s">
        <v>92</v>
      </c>
      <c r="J107" s="10" t="s">
        <v>92</v>
      </c>
      <c r="K107" s="10" t="s">
        <v>92</v>
      </c>
      <c r="L107" s="10" t="s">
        <v>92</v>
      </c>
    </row>
    <row r="108" spans="1:12">
      <c r="A108" s="62" t="s">
        <v>458</v>
      </c>
      <c r="B108" s="62" t="s">
        <v>319</v>
      </c>
      <c r="C108" s="14" t="s">
        <v>43</v>
      </c>
      <c r="D108" s="89" t="s">
        <v>398</v>
      </c>
      <c r="E108" s="41">
        <v>315</v>
      </c>
      <c r="F108" s="7">
        <v>6</v>
      </c>
      <c r="G108" s="10">
        <v>23.051150560876781</v>
      </c>
      <c r="H108" s="10">
        <v>24.434219594529388</v>
      </c>
      <c r="I108" s="10">
        <v>25.900272770201152</v>
      </c>
      <c r="J108" s="10">
        <v>27.454289136413223</v>
      </c>
      <c r="K108" s="10">
        <v>29.101546484598018</v>
      </c>
      <c r="L108" s="10">
        <v>30.847639273673899</v>
      </c>
    </row>
    <row r="109" spans="1:12">
      <c r="A109" s="14" t="s">
        <v>254</v>
      </c>
      <c r="B109" s="14" t="s">
        <v>163</v>
      </c>
      <c r="C109" s="14" t="s">
        <v>43</v>
      </c>
      <c r="D109" s="15" t="s">
        <v>255</v>
      </c>
      <c r="E109" s="16">
        <v>253</v>
      </c>
      <c r="F109" s="14">
        <v>5</v>
      </c>
      <c r="G109" s="10">
        <f t="shared" ref="G109:K124" si="6">H109/1.06</f>
        <v>19.29243598426746</v>
      </c>
      <c r="H109" s="10">
        <f t="shared" si="6"/>
        <v>20.44998214332351</v>
      </c>
      <c r="I109" s="10">
        <f t="shared" si="6"/>
        <v>21.676981071922921</v>
      </c>
      <c r="J109" s="10">
        <f t="shared" si="6"/>
        <v>22.977599936238295</v>
      </c>
      <c r="K109" s="10">
        <f t="shared" si="6"/>
        <v>24.356255932412594</v>
      </c>
      <c r="L109" s="10">
        <v>25.817631288357351</v>
      </c>
    </row>
    <row r="110" spans="1:12">
      <c r="A110" s="14" t="s">
        <v>256</v>
      </c>
      <c r="B110" s="14" t="s">
        <v>157</v>
      </c>
      <c r="C110" s="14" t="s">
        <v>43</v>
      </c>
      <c r="D110" s="15" t="s">
        <v>257</v>
      </c>
      <c r="E110" s="16">
        <v>285</v>
      </c>
      <c r="F110" s="14">
        <v>6</v>
      </c>
      <c r="G110" s="10">
        <f t="shared" si="6"/>
        <v>20.81990449236487</v>
      </c>
      <c r="H110" s="10">
        <f t="shared" si="6"/>
        <v>22.069098761906762</v>
      </c>
      <c r="I110" s="10">
        <f t="shared" si="6"/>
        <v>23.39324468762117</v>
      </c>
      <c r="J110" s="10">
        <f t="shared" si="6"/>
        <v>24.796839368878441</v>
      </c>
      <c r="K110" s="10">
        <f t="shared" si="6"/>
        <v>26.28464973101115</v>
      </c>
      <c r="L110" s="10">
        <v>27.86172871487182</v>
      </c>
    </row>
    <row r="111" spans="1:12">
      <c r="A111" s="14" t="s">
        <v>258</v>
      </c>
      <c r="B111" s="14" t="s">
        <v>259</v>
      </c>
      <c r="C111" s="14" t="s">
        <v>43</v>
      </c>
      <c r="D111" s="15" t="s">
        <v>260</v>
      </c>
      <c r="E111" s="16">
        <v>280</v>
      </c>
      <c r="F111" s="14">
        <v>6</v>
      </c>
      <c r="G111" s="10">
        <f t="shared" si="6"/>
        <v>21.180276610990969</v>
      </c>
      <c r="H111" s="10">
        <f t="shared" si="6"/>
        <v>22.451093207650427</v>
      </c>
      <c r="I111" s="10">
        <f t="shared" si="6"/>
        <v>23.798158800109455</v>
      </c>
      <c r="J111" s="10">
        <f t="shared" si="6"/>
        <v>25.226048328116025</v>
      </c>
      <c r="K111" s="10">
        <f t="shared" si="6"/>
        <v>26.739611227802989</v>
      </c>
      <c r="L111" s="10">
        <v>28.34398790147117</v>
      </c>
    </row>
    <row r="112" spans="1:12">
      <c r="A112" s="14" t="s">
        <v>263</v>
      </c>
      <c r="B112" s="14" t="s">
        <v>264</v>
      </c>
      <c r="C112" s="14" t="s">
        <v>43</v>
      </c>
      <c r="D112" s="15" t="s">
        <v>265</v>
      </c>
      <c r="E112" s="16">
        <v>228</v>
      </c>
      <c r="F112" s="14">
        <v>5</v>
      </c>
      <c r="G112" s="10">
        <f t="shared" si="6"/>
        <v>18.477552269657171</v>
      </c>
      <c r="H112" s="10">
        <f t="shared" si="6"/>
        <v>19.586205405836601</v>
      </c>
      <c r="I112" s="10">
        <f t="shared" si="6"/>
        <v>20.761377730186798</v>
      </c>
      <c r="J112" s="10">
        <f t="shared" si="6"/>
        <v>22.007060393998007</v>
      </c>
      <c r="K112" s="10">
        <f t="shared" si="6"/>
        <v>23.327484017637889</v>
      </c>
      <c r="L112" s="10">
        <v>24.727133058696165</v>
      </c>
    </row>
    <row r="113" spans="1:12">
      <c r="A113" s="14" t="s">
        <v>266</v>
      </c>
      <c r="B113" s="14" t="s">
        <v>178</v>
      </c>
      <c r="C113" s="14" t="s">
        <v>43</v>
      </c>
      <c r="D113" s="15" t="s">
        <v>267</v>
      </c>
      <c r="E113" s="16">
        <v>288</v>
      </c>
      <c r="F113" s="14">
        <v>6</v>
      </c>
      <c r="G113" s="10">
        <f t="shared" si="6"/>
        <v>21.846086018098042</v>
      </c>
      <c r="H113" s="10">
        <f t="shared" si="6"/>
        <v>23.156851179183924</v>
      </c>
      <c r="I113" s="10">
        <f t="shared" si="6"/>
        <v>24.546262249934962</v>
      </c>
      <c r="J113" s="10">
        <f t="shared" si="6"/>
        <v>26.01903798493106</v>
      </c>
      <c r="K113" s="10">
        <f t="shared" si="6"/>
        <v>27.580180264026925</v>
      </c>
      <c r="L113" s="10">
        <v>29.234991079868543</v>
      </c>
    </row>
    <row r="114" spans="1:12">
      <c r="A114" s="14" t="s">
        <v>268</v>
      </c>
      <c r="B114" s="14" t="s">
        <v>269</v>
      </c>
      <c r="C114" s="14" t="s">
        <v>43</v>
      </c>
      <c r="D114" s="15" t="s">
        <v>270</v>
      </c>
      <c r="E114" s="16">
        <v>320</v>
      </c>
      <c r="F114" s="14">
        <v>7</v>
      </c>
      <c r="G114" s="10">
        <f t="shared" si="6"/>
        <v>23.637365800709581</v>
      </c>
      <c r="H114" s="10">
        <f t="shared" si="6"/>
        <v>25.055607748752156</v>
      </c>
      <c r="I114" s="10">
        <f t="shared" si="6"/>
        <v>26.558944213677286</v>
      </c>
      <c r="J114" s="10">
        <f t="shared" si="6"/>
        <v>28.152480866497925</v>
      </c>
      <c r="K114" s="10">
        <f t="shared" si="6"/>
        <v>29.841629718487802</v>
      </c>
      <c r="L114" s="10">
        <v>31.632127501597072</v>
      </c>
    </row>
    <row r="115" spans="1:12" ht="18.75" customHeight="1">
      <c r="A115" s="14" t="s">
        <v>271</v>
      </c>
      <c r="B115" s="14" t="s">
        <v>272</v>
      </c>
      <c r="C115" s="14" t="s">
        <v>43</v>
      </c>
      <c r="D115" s="15" t="s">
        <v>273</v>
      </c>
      <c r="E115" s="16">
        <v>380</v>
      </c>
      <c r="F115" s="14">
        <v>8</v>
      </c>
      <c r="G115" s="11">
        <f t="shared" si="6"/>
        <v>26.063343238618355</v>
      </c>
      <c r="H115" s="11">
        <f t="shared" si="6"/>
        <v>27.627143832935456</v>
      </c>
      <c r="I115" s="11">
        <f t="shared" si="6"/>
        <v>29.284772462911583</v>
      </c>
      <c r="J115" s="11">
        <f t="shared" si="6"/>
        <v>31.041858810686279</v>
      </c>
      <c r="K115" s="11">
        <f t="shared" si="6"/>
        <v>32.904370339327457</v>
      </c>
      <c r="L115" s="11">
        <v>34.878632559687105</v>
      </c>
    </row>
    <row r="116" spans="1:12">
      <c r="A116" s="14" t="s">
        <v>274</v>
      </c>
      <c r="B116" s="14" t="s">
        <v>66</v>
      </c>
      <c r="C116" s="14" t="s">
        <v>43</v>
      </c>
      <c r="D116" s="15" t="s">
        <v>275</v>
      </c>
      <c r="E116" s="16">
        <v>320</v>
      </c>
      <c r="F116" s="14">
        <v>7</v>
      </c>
      <c r="G116" s="10">
        <f t="shared" si="6"/>
        <v>23.861939153829766</v>
      </c>
      <c r="H116" s="10">
        <f t="shared" si="6"/>
        <v>25.293655503059554</v>
      </c>
      <c r="I116" s="10">
        <f t="shared" si="6"/>
        <v>26.811274833243129</v>
      </c>
      <c r="J116" s="10">
        <f t="shared" si="6"/>
        <v>28.419951323237719</v>
      </c>
      <c r="K116" s="10">
        <f t="shared" si="6"/>
        <v>30.125148402631982</v>
      </c>
      <c r="L116" s="10">
        <v>31.932657306789903</v>
      </c>
    </row>
    <row r="117" spans="1:12">
      <c r="A117" s="14" t="s">
        <v>276</v>
      </c>
      <c r="B117" s="14" t="s">
        <v>94</v>
      </c>
      <c r="C117" s="14" t="s">
        <v>43</v>
      </c>
      <c r="D117" s="15" t="s">
        <v>277</v>
      </c>
      <c r="E117" s="16">
        <v>368</v>
      </c>
      <c r="F117" s="14">
        <v>8</v>
      </c>
      <c r="G117" s="10">
        <f t="shared" si="6"/>
        <v>26.969049720329437</v>
      </c>
      <c r="H117" s="10">
        <f t="shared" si="6"/>
        <v>28.587192703549203</v>
      </c>
      <c r="I117" s="10">
        <f t="shared" si="6"/>
        <v>30.302424265762156</v>
      </c>
      <c r="J117" s="10">
        <f t="shared" si="6"/>
        <v>32.120569721707888</v>
      </c>
      <c r="K117" s="10">
        <f t="shared" si="6"/>
        <v>34.047803905010362</v>
      </c>
      <c r="L117" s="10">
        <v>36.090672139310989</v>
      </c>
    </row>
    <row r="118" spans="1:12">
      <c r="A118" s="7" t="s">
        <v>278</v>
      </c>
      <c r="B118" s="7" t="s">
        <v>279</v>
      </c>
      <c r="C118" s="7" t="s">
        <v>43</v>
      </c>
      <c r="D118" s="8" t="s">
        <v>280</v>
      </c>
      <c r="E118" s="9">
        <v>308</v>
      </c>
      <c r="F118" s="7">
        <v>6</v>
      </c>
      <c r="G118" s="10">
        <f t="shared" si="6"/>
        <v>22.526008463311989</v>
      </c>
      <c r="H118" s="10">
        <f t="shared" si="6"/>
        <v>23.877568971110708</v>
      </c>
      <c r="I118" s="10">
        <f t="shared" si="6"/>
        <v>25.31022310937735</v>
      </c>
      <c r="J118" s="10">
        <f t="shared" si="6"/>
        <v>26.828836495939992</v>
      </c>
      <c r="K118" s="10">
        <f t="shared" si="6"/>
        <v>28.438566685696394</v>
      </c>
      <c r="L118" s="10">
        <v>30.144880686838178</v>
      </c>
    </row>
    <row r="119" spans="1:12">
      <c r="A119" s="7" t="s">
        <v>281</v>
      </c>
      <c r="B119" s="7" t="s">
        <v>282</v>
      </c>
      <c r="C119" s="7" t="s">
        <v>43</v>
      </c>
      <c r="D119" s="8" t="s">
        <v>283</v>
      </c>
      <c r="E119" s="9">
        <v>280</v>
      </c>
      <c r="F119" s="7">
        <v>6</v>
      </c>
      <c r="G119" s="10">
        <f t="shared" si="6"/>
        <v>20.8217038803398</v>
      </c>
      <c r="H119" s="10">
        <f t="shared" si="6"/>
        <v>22.071006113160191</v>
      </c>
      <c r="I119" s="10">
        <f t="shared" si="6"/>
        <v>23.395266479949804</v>
      </c>
      <c r="J119" s="1">
        <f t="shared" si="6"/>
        <v>24.798982468746793</v>
      </c>
      <c r="K119" s="10">
        <f t="shared" si="6"/>
        <v>26.286921416871603</v>
      </c>
      <c r="L119" s="10">
        <v>27.864136701883901</v>
      </c>
    </row>
    <row r="120" spans="1:12">
      <c r="A120" s="7" t="s">
        <v>284</v>
      </c>
      <c r="B120" s="7">
        <v>99</v>
      </c>
      <c r="C120" s="7" t="s">
        <v>43</v>
      </c>
      <c r="D120" s="8" t="s">
        <v>285</v>
      </c>
      <c r="E120" s="9">
        <v>376</v>
      </c>
      <c r="F120" s="7">
        <v>8</v>
      </c>
      <c r="G120" s="10">
        <f t="shared" si="6"/>
        <v>27.158199445336159</v>
      </c>
      <c r="H120" s="10">
        <f t="shared" si="6"/>
        <v>28.787691412056329</v>
      </c>
      <c r="I120" s="10">
        <f t="shared" si="6"/>
        <v>30.514952896779711</v>
      </c>
      <c r="J120" s="10">
        <f t="shared" si="6"/>
        <v>32.345850070586494</v>
      </c>
      <c r="K120" s="10">
        <f t="shared" si="6"/>
        <v>34.286601074821682</v>
      </c>
      <c r="L120" s="10">
        <v>36.343797139310986</v>
      </c>
    </row>
    <row r="121" spans="1:12">
      <c r="A121" s="7" t="s">
        <v>286</v>
      </c>
      <c r="B121" s="7" t="s">
        <v>287</v>
      </c>
      <c r="C121" s="7" t="s">
        <v>43</v>
      </c>
      <c r="D121" s="8" t="s">
        <v>288</v>
      </c>
      <c r="E121" s="9">
        <v>178</v>
      </c>
      <c r="F121" s="7">
        <v>3</v>
      </c>
      <c r="G121" s="76">
        <f t="shared" si="6"/>
        <v>14.493583276439136</v>
      </c>
      <c r="H121" s="76">
        <f t="shared" si="6"/>
        <v>15.363198273025484</v>
      </c>
      <c r="I121" s="10">
        <f t="shared" si="6"/>
        <v>16.284990169407013</v>
      </c>
      <c r="J121" s="10">
        <f t="shared" si="6"/>
        <v>17.262089579571434</v>
      </c>
      <c r="K121" s="10">
        <f t="shared" si="6"/>
        <v>18.297814954345721</v>
      </c>
      <c r="L121" s="10">
        <v>19.395683851606467</v>
      </c>
    </row>
    <row r="122" spans="1:12">
      <c r="A122" s="7" t="s">
        <v>289</v>
      </c>
      <c r="B122" s="7" t="s">
        <v>49</v>
      </c>
      <c r="C122" s="7" t="s">
        <v>43</v>
      </c>
      <c r="D122" s="8" t="s">
        <v>290</v>
      </c>
      <c r="E122" s="9">
        <v>235</v>
      </c>
      <c r="F122" s="7">
        <v>5</v>
      </c>
      <c r="G122" s="10">
        <f t="shared" si="6"/>
        <v>18.027692463063019</v>
      </c>
      <c r="H122" s="10">
        <f t="shared" si="6"/>
        <v>19.109354010846801</v>
      </c>
      <c r="I122" s="10">
        <f t="shared" si="6"/>
        <v>20.255915251497608</v>
      </c>
      <c r="J122" s="10">
        <f t="shared" si="6"/>
        <v>21.471270166587466</v>
      </c>
      <c r="K122" s="10">
        <f t="shared" si="6"/>
        <v>22.759546376582716</v>
      </c>
      <c r="L122" s="10">
        <v>24.125119159177679</v>
      </c>
    </row>
    <row r="123" spans="1:12">
      <c r="A123" s="7" t="s">
        <v>291</v>
      </c>
      <c r="B123" s="7" t="s">
        <v>292</v>
      </c>
      <c r="C123" s="7" t="s">
        <v>43</v>
      </c>
      <c r="D123" s="8" t="s">
        <v>293</v>
      </c>
      <c r="E123" s="9">
        <v>275</v>
      </c>
      <c r="F123" s="7">
        <v>6</v>
      </c>
      <c r="G123" s="10">
        <f t="shared" si="6"/>
        <v>20.48239356020871</v>
      </c>
      <c r="H123" s="10">
        <f t="shared" si="6"/>
        <v>21.711337173821232</v>
      </c>
      <c r="I123" s="10">
        <f t="shared" si="6"/>
        <v>23.014017404250506</v>
      </c>
      <c r="J123" s="10">
        <f t="shared" si="6"/>
        <v>24.394858448505538</v>
      </c>
      <c r="K123" s="10">
        <f t="shared" si="6"/>
        <v>25.858549955415871</v>
      </c>
      <c r="L123" s="10">
        <v>27.410062952740823</v>
      </c>
    </row>
    <row r="124" spans="1:12">
      <c r="A124" s="7" t="s">
        <v>294</v>
      </c>
      <c r="B124" s="7" t="s">
        <v>173</v>
      </c>
      <c r="C124" s="7" t="s">
        <v>43</v>
      </c>
      <c r="D124" s="8" t="s">
        <v>295</v>
      </c>
      <c r="E124" s="9">
        <v>308</v>
      </c>
      <c r="F124" s="7">
        <v>6</v>
      </c>
      <c r="G124" s="10">
        <f t="shared" si="6"/>
        <v>22.344984907889369</v>
      </c>
      <c r="H124" s="10">
        <f t="shared" si="6"/>
        <v>23.685684002362734</v>
      </c>
      <c r="I124" s="10">
        <f t="shared" si="6"/>
        <v>25.1068250425045</v>
      </c>
      <c r="J124" s="10">
        <f t="shared" si="6"/>
        <v>26.61323454505477</v>
      </c>
      <c r="K124" s="10">
        <f t="shared" si="6"/>
        <v>28.210028617758056</v>
      </c>
      <c r="L124" s="10">
        <v>29.902630334823542</v>
      </c>
    </row>
    <row r="125" spans="1:12">
      <c r="A125" s="7" t="s">
        <v>296</v>
      </c>
      <c r="B125" s="68" t="s">
        <v>297</v>
      </c>
      <c r="C125" s="7" t="s">
        <v>43</v>
      </c>
      <c r="D125" s="8" t="s">
        <v>298</v>
      </c>
      <c r="E125" s="9">
        <v>288</v>
      </c>
      <c r="F125" s="7">
        <v>6</v>
      </c>
      <c r="G125" s="10">
        <f t="shared" ref="G125:K126" si="7">H125/1.06</f>
        <v>21.845898087202642</v>
      </c>
      <c r="H125" s="10">
        <f t="shared" si="7"/>
        <v>23.156651972434801</v>
      </c>
      <c r="I125" s="10">
        <f t="shared" si="7"/>
        <v>24.546051090780889</v>
      </c>
      <c r="J125" s="10">
        <f t="shared" si="7"/>
        <v>26.018814156227744</v>
      </c>
      <c r="K125" s="10">
        <f t="shared" si="7"/>
        <v>27.579943005601411</v>
      </c>
      <c r="L125" s="10">
        <v>29.234739585937497</v>
      </c>
    </row>
    <row r="126" spans="1:12">
      <c r="A126" s="14" t="s">
        <v>327</v>
      </c>
      <c r="B126" s="14">
        <v>163</v>
      </c>
      <c r="C126" s="14" t="s">
        <v>43</v>
      </c>
      <c r="D126" s="15" t="s">
        <v>318</v>
      </c>
      <c r="E126" s="16">
        <v>303</v>
      </c>
      <c r="F126" s="14">
        <v>6</v>
      </c>
      <c r="G126" s="10">
        <f t="shared" si="7"/>
        <v>22.993881237261441</v>
      </c>
      <c r="H126" s="10">
        <f t="shared" si="7"/>
        <v>24.37351411149713</v>
      </c>
      <c r="I126" s="10">
        <f t="shared" si="7"/>
        <v>25.835924958186958</v>
      </c>
      <c r="J126" s="10">
        <f t="shared" si="7"/>
        <v>27.386080455678176</v>
      </c>
      <c r="K126" s="10">
        <f t="shared" si="7"/>
        <v>29.029245283018867</v>
      </c>
      <c r="L126" s="10">
        <v>30.771000000000001</v>
      </c>
    </row>
    <row r="128" spans="1:12" ht="15.75">
      <c r="A128" s="46" t="s">
        <v>323</v>
      </c>
      <c r="B128" s="47"/>
      <c r="C128" s="48"/>
      <c r="D128" s="48"/>
      <c r="E128" s="47"/>
      <c r="F128" s="48"/>
      <c r="G128" s="27"/>
      <c r="H128" s="27"/>
      <c r="I128" s="27"/>
      <c r="J128" s="27"/>
    </row>
    <row r="129" spans="1:17" ht="15.75">
      <c r="A129" s="46" t="s">
        <v>324</v>
      </c>
      <c r="B129" s="47"/>
      <c r="C129" s="48"/>
      <c r="D129" s="48"/>
      <c r="E129" s="47"/>
      <c r="F129" s="48"/>
      <c r="G129" s="27"/>
      <c r="H129" s="27"/>
      <c r="I129" s="27"/>
      <c r="J129" s="27"/>
    </row>
    <row r="130" spans="1:17" ht="15.75">
      <c r="A130" s="47"/>
      <c r="B130" s="56" t="s">
        <v>299</v>
      </c>
      <c r="C130" s="57"/>
      <c r="D130" s="57"/>
      <c r="E130" s="47"/>
      <c r="F130" s="48"/>
      <c r="G130" s="27"/>
      <c r="H130" s="27"/>
      <c r="I130" s="27"/>
      <c r="J130" s="27"/>
    </row>
    <row r="131" spans="1:17" ht="15.75">
      <c r="A131" s="58"/>
      <c r="B131" s="59">
        <f>'July 1 2017'!B132*1.0125</f>
        <v>622.30425615854688</v>
      </c>
      <c r="C131" s="48" t="s">
        <v>300</v>
      </c>
      <c r="D131" s="48"/>
      <c r="E131" s="47"/>
      <c r="F131" s="48"/>
      <c r="G131" s="27"/>
      <c r="H131" s="27"/>
      <c r="I131" s="27"/>
      <c r="J131" s="27"/>
    </row>
    <row r="132" spans="1:17" ht="15.75">
      <c r="A132" s="58"/>
      <c r="B132" s="59">
        <f>'July 1 2017'!B133*1.0125</f>
        <v>799.74844164953834</v>
      </c>
      <c r="C132" s="48" t="s">
        <v>301</v>
      </c>
      <c r="D132" s="48"/>
      <c r="E132" s="47"/>
      <c r="F132" s="48"/>
      <c r="G132" s="27"/>
      <c r="H132" s="27"/>
      <c r="I132" s="27"/>
      <c r="J132" s="27"/>
    </row>
    <row r="133" spans="1:17" ht="15.75">
      <c r="A133" s="58"/>
      <c r="B133" s="59">
        <f>'July 1 2017'!B134*1.0125</f>
        <v>978.44223408060714</v>
      </c>
      <c r="C133" s="48" t="s">
        <v>302</v>
      </c>
      <c r="D133" s="48"/>
      <c r="E133" s="47"/>
      <c r="F133" s="48"/>
      <c r="G133" s="27"/>
      <c r="H133" s="27"/>
      <c r="I133" s="27"/>
      <c r="J133" s="27"/>
    </row>
    <row r="134" spans="1:17" ht="15.75">
      <c r="A134" s="58"/>
      <c r="B134" s="59">
        <f>'July 1 2017'!B135*1.0125</f>
        <v>1154.6368126315213</v>
      </c>
      <c r="C134" s="48" t="s">
        <v>303</v>
      </c>
      <c r="D134" s="48"/>
      <c r="E134" s="47"/>
      <c r="F134" s="48"/>
      <c r="G134" s="27"/>
      <c r="H134" s="27"/>
      <c r="I134" s="27"/>
      <c r="J134" s="27"/>
    </row>
    <row r="135" spans="1:17" ht="15.75">
      <c r="A135" s="47"/>
      <c r="B135" s="59"/>
      <c r="C135" s="48"/>
      <c r="D135" s="48"/>
      <c r="E135" s="47"/>
      <c r="F135" s="48"/>
      <c r="G135" s="27"/>
      <c r="H135" s="27"/>
      <c r="I135" s="27"/>
      <c r="J135" s="27"/>
    </row>
    <row r="136" spans="1:17" ht="15.75">
      <c r="A136" s="47"/>
      <c r="B136" s="56" t="s">
        <v>304</v>
      </c>
      <c r="C136" s="57"/>
      <c r="D136" s="57"/>
      <c r="E136" s="47"/>
      <c r="F136" s="48"/>
      <c r="G136" s="27"/>
      <c r="H136" s="27"/>
      <c r="I136" s="27"/>
      <c r="J136" s="27"/>
    </row>
    <row r="137" spans="1:17" ht="15.75">
      <c r="A137" s="47"/>
      <c r="B137" s="60">
        <f>B131/2080</f>
        <v>0.2991847385377629</v>
      </c>
      <c r="C137" s="48" t="s">
        <v>305</v>
      </c>
      <c r="D137" s="48"/>
      <c r="E137" s="47"/>
      <c r="F137" s="48"/>
      <c r="G137" s="27"/>
      <c r="H137" s="27"/>
      <c r="I137" s="27"/>
      <c r="J137" s="27"/>
    </row>
    <row r="138" spans="1:17" ht="15.75">
      <c r="A138" s="47"/>
      <c r="B138" s="60">
        <f>B132/2080</f>
        <v>0.3844944431007396</v>
      </c>
      <c r="C138" s="48" t="s">
        <v>306</v>
      </c>
      <c r="D138" s="48"/>
      <c r="E138" s="47"/>
      <c r="F138" s="48"/>
      <c r="G138" s="27"/>
      <c r="H138" s="27"/>
      <c r="I138" s="27"/>
      <c r="J138" s="27"/>
    </row>
    <row r="139" spans="1:17" ht="15.75">
      <c r="A139" s="47"/>
      <c r="B139" s="60">
        <f>B133/2080</f>
        <v>0.47040492023106112</v>
      </c>
      <c r="C139" s="48" t="s">
        <v>307</v>
      </c>
      <c r="D139" s="48"/>
      <c r="E139" s="47"/>
      <c r="F139" s="48"/>
      <c r="G139" s="27"/>
      <c r="H139" s="27"/>
      <c r="I139" s="27"/>
      <c r="J139" s="27"/>
    </row>
    <row r="140" spans="1:17" s="1" customFormat="1" ht="15.75">
      <c r="A140" s="47"/>
      <c r="B140" s="60">
        <f>B134/2080</f>
        <v>0.55511385222669296</v>
      </c>
      <c r="C140" s="48" t="s">
        <v>308</v>
      </c>
      <c r="D140" s="48"/>
      <c r="E140" s="47"/>
      <c r="F140" s="48"/>
      <c r="G140" s="27"/>
      <c r="H140" s="27"/>
      <c r="I140" s="27"/>
      <c r="J140" s="27"/>
      <c r="M140" s="30"/>
      <c r="N140" s="30"/>
      <c r="O140" s="30"/>
      <c r="P140" s="30"/>
      <c r="Q140" s="30"/>
    </row>
    <row r="141" spans="1:17" s="1" customFormat="1" ht="15.75">
      <c r="A141" s="32"/>
      <c r="C141" s="27"/>
      <c r="D141" s="27"/>
      <c r="F141" s="27"/>
      <c r="G141" s="27"/>
      <c r="H141" s="27"/>
      <c r="I141" s="27"/>
      <c r="J141" s="27"/>
      <c r="M141" s="30"/>
      <c r="N141" s="30"/>
      <c r="O141" s="30"/>
      <c r="P141" s="49"/>
      <c r="Q141" s="30"/>
    </row>
    <row r="142" spans="1:17" s="1" customFormat="1" ht="15.75">
      <c r="A142" s="53" t="s">
        <v>309</v>
      </c>
      <c r="C142" s="27"/>
      <c r="D142" s="27"/>
      <c r="F142" s="27"/>
      <c r="G142" s="27"/>
      <c r="H142" s="27"/>
      <c r="I142" s="27"/>
      <c r="J142" s="27"/>
      <c r="M142" s="30"/>
      <c r="N142" s="30"/>
      <c r="O142" s="30"/>
      <c r="P142" s="49"/>
      <c r="Q142" s="30"/>
    </row>
    <row r="143" spans="1:17" s="1" customFormat="1" ht="15.75">
      <c r="A143" s="46" t="s">
        <v>320</v>
      </c>
      <c r="B143" s="47"/>
      <c r="C143" s="48"/>
      <c r="D143" s="48"/>
      <c r="E143" s="47"/>
      <c r="F143" s="48"/>
      <c r="G143" s="48"/>
      <c r="H143" s="48"/>
      <c r="I143" s="48"/>
      <c r="J143" s="48"/>
      <c r="K143" s="47"/>
      <c r="L143" s="47"/>
      <c r="M143" s="30"/>
      <c r="N143" s="30"/>
      <c r="O143" s="30"/>
      <c r="P143" s="49"/>
      <c r="Q143" s="30"/>
    </row>
    <row r="144" spans="1:17" s="1" customFormat="1" ht="15.75">
      <c r="A144" s="60">
        <f>ROUND('July 1 2017'!A145*1.0125,3)</f>
        <v>1.18</v>
      </c>
      <c r="B144" s="63" t="s">
        <v>329</v>
      </c>
      <c r="C144" s="48"/>
      <c r="D144" s="48"/>
      <c r="E144" s="47"/>
      <c r="F144" s="48"/>
      <c r="G144" s="48"/>
      <c r="H144" s="48"/>
      <c r="I144" s="48"/>
      <c r="J144" s="48"/>
      <c r="K144" s="47"/>
      <c r="L144" s="47"/>
      <c r="M144" s="49"/>
      <c r="N144" s="49"/>
      <c r="O144" s="30"/>
      <c r="P144" s="49"/>
      <c r="Q144" s="30"/>
    </row>
    <row r="145" spans="1:21" s="1" customFormat="1" ht="15.75">
      <c r="A145" s="47"/>
      <c r="B145" s="51" t="s">
        <v>335</v>
      </c>
      <c r="C145" s="48"/>
      <c r="D145" s="48"/>
      <c r="E145" s="47"/>
      <c r="F145" s="47"/>
      <c r="H145" s="48"/>
      <c r="I145" s="47"/>
      <c r="J145" s="48"/>
      <c r="K145" s="47"/>
      <c r="L145" s="47"/>
      <c r="M145" s="49"/>
      <c r="N145" s="64"/>
      <c r="O145" s="48"/>
      <c r="P145" s="47"/>
      <c r="Q145" s="47"/>
      <c r="R145" s="48"/>
      <c r="S145" s="47"/>
      <c r="T145" s="47"/>
      <c r="U145" s="49"/>
    </row>
    <row r="146" spans="1:21" s="1" customFormat="1" ht="15.75">
      <c r="A146" s="47"/>
      <c r="B146" s="46" t="s">
        <v>322</v>
      </c>
      <c r="C146" s="48"/>
      <c r="D146" s="48"/>
      <c r="E146" s="47"/>
      <c r="F146" s="48"/>
      <c r="G146" s="48"/>
      <c r="H146" s="48"/>
      <c r="I146" s="48"/>
      <c r="J146" s="48"/>
      <c r="K146" s="47"/>
      <c r="L146" s="47"/>
      <c r="M146" s="49"/>
      <c r="N146" s="49"/>
      <c r="O146" s="30"/>
      <c r="P146" s="49"/>
      <c r="Q146" s="30"/>
    </row>
    <row r="147" spans="1:21" s="1" customFormat="1" ht="15.75">
      <c r="A147" s="50"/>
      <c r="B147" s="46" t="s">
        <v>336</v>
      </c>
      <c r="C147" s="48"/>
      <c r="D147" s="48"/>
      <c r="E147" s="52"/>
      <c r="F147" s="64"/>
      <c r="I147" s="48"/>
      <c r="J147" s="48"/>
      <c r="K147" s="47"/>
      <c r="L147" s="47"/>
    </row>
    <row r="148" spans="1:21" s="1" customFormat="1" ht="15.75">
      <c r="A148" s="31"/>
      <c r="C148" s="27"/>
      <c r="D148" s="27"/>
      <c r="F148" s="27"/>
      <c r="G148" s="27"/>
      <c r="H148" s="27"/>
      <c r="I148" s="27"/>
      <c r="J148" s="27"/>
      <c r="M148" s="49"/>
      <c r="N148" s="49"/>
      <c r="O148" s="30"/>
      <c r="P148" s="49"/>
      <c r="Q148" s="30"/>
    </row>
    <row r="149" spans="1:21" s="1" customFormat="1" ht="15.75">
      <c r="C149" s="27"/>
      <c r="D149" s="27"/>
      <c r="F149" s="27"/>
      <c r="G149" s="27"/>
      <c r="H149" s="27"/>
      <c r="I149" s="27"/>
      <c r="J149" s="27"/>
      <c r="M149" s="30"/>
      <c r="N149" s="30"/>
      <c r="O149" s="30"/>
      <c r="P149" s="49"/>
      <c r="Q149" s="30"/>
    </row>
    <row r="150" spans="1:21" s="47" customFormat="1" ht="15.75">
      <c r="A150" s="53" t="s">
        <v>310</v>
      </c>
      <c r="C150" s="48"/>
      <c r="D150" s="48"/>
      <c r="F150" s="48"/>
      <c r="G150" s="48"/>
      <c r="H150" s="48"/>
      <c r="I150" s="48"/>
      <c r="J150" s="48"/>
      <c r="M150" s="30"/>
      <c r="N150" s="30"/>
      <c r="O150" s="30"/>
      <c r="P150" s="49"/>
      <c r="Q150" s="49"/>
    </row>
    <row r="151" spans="1:21" s="47" customFormat="1" ht="15.75">
      <c r="A151" s="46" t="s">
        <v>337</v>
      </c>
      <c r="C151" s="48"/>
      <c r="D151" s="48"/>
      <c r="E151" s="48"/>
      <c r="G151" s="48"/>
      <c r="H151" s="52"/>
      <c r="I151" s="48"/>
      <c r="M151" s="49"/>
      <c r="N151" s="49"/>
      <c r="O151" s="49"/>
      <c r="P151" s="49"/>
      <c r="Q151" s="49"/>
    </row>
    <row r="152" spans="1:21" s="47" customFormat="1" ht="15.75">
      <c r="A152" s="54" t="e">
        <f>ROUND('July 1 2017'!A153*1.0125,3)</f>
        <v>#REF!</v>
      </c>
      <c r="B152" s="46" t="s">
        <v>313</v>
      </c>
      <c r="C152" s="48"/>
      <c r="D152" s="48"/>
      <c r="E152" s="48"/>
      <c r="G152" s="48"/>
      <c r="H152" s="48"/>
      <c r="I152" s="48"/>
      <c r="J152" s="48"/>
      <c r="M152" s="49"/>
      <c r="N152" s="49"/>
      <c r="O152" s="49"/>
      <c r="P152" s="49"/>
      <c r="Q152" s="49"/>
    </row>
    <row r="153" spans="1:21" s="49" customFormat="1" ht="15.75">
      <c r="A153" s="46"/>
      <c r="B153" s="47"/>
      <c r="C153" s="47"/>
      <c r="D153" s="48"/>
      <c r="E153" s="47"/>
      <c r="F153" s="47"/>
      <c r="G153" s="47"/>
      <c r="H153" s="47"/>
      <c r="I153" s="47"/>
      <c r="J153" s="47"/>
      <c r="K153" s="47"/>
      <c r="L153" s="47"/>
    </row>
    <row r="154" spans="1:21" s="47" customFormat="1" ht="15.75">
      <c r="A154" s="53" t="s">
        <v>311</v>
      </c>
      <c r="D154" s="48"/>
      <c r="M154" s="49"/>
      <c r="N154" s="49"/>
      <c r="O154" s="49"/>
      <c r="P154" s="30"/>
      <c r="Q154" s="49"/>
    </row>
    <row r="155" spans="1:21" s="47" customFormat="1" ht="15.75">
      <c r="A155" s="46" t="s">
        <v>321</v>
      </c>
      <c r="D155" s="48"/>
      <c r="M155" s="49"/>
      <c r="N155" s="49"/>
      <c r="O155" s="49"/>
      <c r="P155" s="30"/>
      <c r="Q155" s="49"/>
    </row>
    <row r="156" spans="1:21" s="47" customFormat="1" ht="15.75">
      <c r="A156" s="46" t="s">
        <v>338</v>
      </c>
      <c r="B156" s="46"/>
      <c r="D156" s="48"/>
      <c r="M156" s="49"/>
      <c r="N156" s="49"/>
      <c r="O156" s="49"/>
      <c r="P156" s="30"/>
      <c r="Q156" s="49"/>
    </row>
    <row r="157" spans="1:21" s="47" customFormat="1" ht="15.75">
      <c r="A157" s="50" t="e">
        <f>ROUND('July 1 2017'!A158*1.0125,3)</f>
        <v>#REF!</v>
      </c>
      <c r="B157" s="55" t="s">
        <v>339</v>
      </c>
      <c r="C157" s="46" t="s">
        <v>314</v>
      </c>
      <c r="D157" s="48"/>
      <c r="M157" s="49"/>
      <c r="N157" s="49"/>
      <c r="O157" s="49"/>
      <c r="P157" s="30"/>
      <c r="Q157" s="49"/>
    </row>
    <row r="158" spans="1:21" s="49" customFormat="1" ht="15.75">
      <c r="A158" s="47"/>
      <c r="B158" s="46"/>
      <c r="C158" s="47"/>
      <c r="D158" s="48"/>
      <c r="E158" s="47"/>
      <c r="F158" s="47"/>
      <c r="G158" s="47"/>
      <c r="H158" s="47"/>
      <c r="I158" s="47"/>
      <c r="J158" s="47"/>
      <c r="K158" s="47"/>
      <c r="L158" s="47"/>
      <c r="P158" s="30"/>
    </row>
    <row r="159" spans="1:21" s="47" customFormat="1" ht="15.75">
      <c r="A159" s="46" t="s">
        <v>312</v>
      </c>
      <c r="B159" s="46"/>
      <c r="D159" s="48"/>
      <c r="M159" s="49"/>
      <c r="N159" s="49"/>
      <c r="O159" s="49"/>
      <c r="P159" s="30"/>
      <c r="Q159" s="49"/>
    </row>
    <row r="160" spans="1:21" s="47" customFormat="1" ht="15.75">
      <c r="A160" s="50" t="e">
        <f>ROUND('July 1 2017'!A161*1.0125,3)</f>
        <v>#REF!</v>
      </c>
      <c r="B160" s="46" t="s">
        <v>340</v>
      </c>
      <c r="D160" s="48"/>
      <c r="I160" s="55"/>
      <c r="M160" s="49"/>
      <c r="N160" s="49"/>
      <c r="O160" s="49"/>
      <c r="P160" s="30"/>
      <c r="Q160" s="49"/>
    </row>
    <row r="161" spans="2:17" s="47" customFormat="1" ht="15.75">
      <c r="B161" s="46" t="s">
        <v>317</v>
      </c>
      <c r="D161" s="48"/>
      <c r="M161" s="46"/>
      <c r="N161" s="49"/>
      <c r="O161" s="49"/>
      <c r="P161" s="30"/>
      <c r="Q161" s="49"/>
    </row>
    <row r="162" spans="2:17" s="47" customFormat="1" ht="15.75">
      <c r="D162" s="48"/>
      <c r="M162" s="49"/>
      <c r="N162" s="49"/>
      <c r="O162" s="49"/>
      <c r="P162" s="30"/>
      <c r="Q162" s="49"/>
    </row>
    <row r="163" spans="2:17" ht="15.75">
      <c r="M163" s="49"/>
      <c r="N163" s="49"/>
      <c r="O163" s="49"/>
    </row>
  </sheetData>
  <mergeCells count="5">
    <mergeCell ref="A1:K1"/>
    <mergeCell ref="B2:M2"/>
    <mergeCell ref="A3:L3"/>
    <mergeCell ref="B4:F4"/>
    <mergeCell ref="R22:AB22"/>
  </mergeCells>
  <pageMargins left="0.25" right="0.25" top="0.75" bottom="0.75" header="0.3" footer="0.3"/>
  <pageSetup paperSize="5" orientation="landscape"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00B050"/>
  </sheetPr>
  <dimension ref="A1:V164"/>
  <sheetViews>
    <sheetView topLeftCell="A56" workbookViewId="0">
      <selection activeCell="M92" sqref="M92"/>
    </sheetView>
  </sheetViews>
  <sheetFormatPr defaultRowHeight="12.75"/>
  <cols>
    <col min="1" max="1" width="8.5703125" style="1" customWidth="1"/>
    <col min="2" max="2" width="9.7109375" style="1" customWidth="1"/>
    <col min="3" max="3" width="6" style="1" customWidth="1"/>
    <col min="4" max="4" width="36.28515625" style="27" customWidth="1"/>
    <col min="5" max="5" width="7.7109375" style="1" customWidth="1"/>
    <col min="6" max="6" width="8.7109375" style="1" bestFit="1" customWidth="1"/>
    <col min="7" max="7" width="10.7109375" style="31" customWidth="1"/>
    <col min="8" max="11" width="10.7109375" style="1" customWidth="1"/>
    <col min="12" max="12" width="16.28515625" style="92" customWidth="1"/>
    <col min="13" max="13" width="28.7109375" style="1" customWidth="1"/>
    <col min="14" max="14" width="13.28515625" style="30" customWidth="1"/>
    <col min="15" max="16" width="9.28515625" style="30"/>
    <col min="17" max="17" width="11" style="30" customWidth="1"/>
    <col min="18" max="256" width="9.28515625" style="30"/>
    <col min="257" max="257" width="12.5703125" style="30" customWidth="1"/>
    <col min="258" max="258" width="10.28515625" style="30" customWidth="1"/>
    <col min="259" max="259" width="4.28515625" style="30" customWidth="1"/>
    <col min="260" max="260" width="36.42578125" style="30" customWidth="1"/>
    <col min="261" max="261" width="9.28515625" style="30" customWidth="1"/>
    <col min="262" max="262" width="7.7109375" style="30" bestFit="1" customWidth="1"/>
    <col min="263" max="270" width="9.28515625" style="30" customWidth="1"/>
    <col min="271" max="272" width="9.28515625" style="30"/>
    <col min="273" max="273" width="28.28515625" style="30" bestFit="1" customWidth="1"/>
    <col min="274" max="512" width="9.28515625" style="30"/>
    <col min="513" max="513" width="12.5703125" style="30" customWidth="1"/>
    <col min="514" max="514" width="10.28515625" style="30" customWidth="1"/>
    <col min="515" max="515" width="4.28515625" style="30" customWidth="1"/>
    <col min="516" max="516" width="36.42578125" style="30" customWidth="1"/>
    <col min="517" max="517" width="9.28515625" style="30" customWidth="1"/>
    <col min="518" max="518" width="7.7109375" style="30" bestFit="1" customWidth="1"/>
    <col min="519" max="526" width="9.28515625" style="30" customWidth="1"/>
    <col min="527" max="528" width="9.28515625" style="30"/>
    <col min="529" max="529" width="28.28515625" style="30" bestFit="1" customWidth="1"/>
    <col min="530" max="768" width="9.28515625" style="30"/>
    <col min="769" max="769" width="12.5703125" style="30" customWidth="1"/>
    <col min="770" max="770" width="10.28515625" style="30" customWidth="1"/>
    <col min="771" max="771" width="4.28515625" style="30" customWidth="1"/>
    <col min="772" max="772" width="36.42578125" style="30" customWidth="1"/>
    <col min="773" max="773" width="9.28515625" style="30" customWidth="1"/>
    <col min="774" max="774" width="7.7109375" style="30" bestFit="1" customWidth="1"/>
    <col min="775" max="782" width="9.28515625" style="30" customWidth="1"/>
    <col min="783" max="784" width="9.28515625" style="30"/>
    <col min="785" max="785" width="28.28515625" style="30" bestFit="1" customWidth="1"/>
    <col min="786" max="1024" width="9.28515625" style="30"/>
    <col min="1025" max="1025" width="12.5703125" style="30" customWidth="1"/>
    <col min="1026" max="1026" width="10.28515625" style="30" customWidth="1"/>
    <col min="1027" max="1027" width="4.28515625" style="30" customWidth="1"/>
    <col min="1028" max="1028" width="36.42578125" style="30" customWidth="1"/>
    <col min="1029" max="1029" width="9.28515625" style="30" customWidth="1"/>
    <col min="1030" max="1030" width="7.7109375" style="30" bestFit="1" customWidth="1"/>
    <col min="1031" max="1038" width="9.28515625" style="30" customWidth="1"/>
    <col min="1039" max="1040" width="9.28515625" style="30"/>
    <col min="1041" max="1041" width="28.28515625" style="30" bestFit="1" customWidth="1"/>
    <col min="1042" max="1280" width="9.28515625" style="30"/>
    <col min="1281" max="1281" width="12.5703125" style="30" customWidth="1"/>
    <col min="1282" max="1282" width="10.28515625" style="30" customWidth="1"/>
    <col min="1283" max="1283" width="4.28515625" style="30" customWidth="1"/>
    <col min="1284" max="1284" width="36.42578125" style="30" customWidth="1"/>
    <col min="1285" max="1285" width="9.28515625" style="30" customWidth="1"/>
    <col min="1286" max="1286" width="7.7109375" style="30" bestFit="1" customWidth="1"/>
    <col min="1287" max="1294" width="9.28515625" style="30" customWidth="1"/>
    <col min="1295" max="1296" width="9.28515625" style="30"/>
    <col min="1297" max="1297" width="28.28515625" style="30" bestFit="1" customWidth="1"/>
    <col min="1298" max="1536" width="9.28515625" style="30"/>
    <col min="1537" max="1537" width="12.5703125" style="30" customWidth="1"/>
    <col min="1538" max="1538" width="10.28515625" style="30" customWidth="1"/>
    <col min="1539" max="1539" width="4.28515625" style="30" customWidth="1"/>
    <col min="1540" max="1540" width="36.42578125" style="30" customWidth="1"/>
    <col min="1541" max="1541" width="9.28515625" style="30" customWidth="1"/>
    <col min="1542" max="1542" width="7.7109375" style="30" bestFit="1" customWidth="1"/>
    <col min="1543" max="1550" width="9.28515625" style="30" customWidth="1"/>
    <col min="1551" max="1552" width="9.28515625" style="30"/>
    <col min="1553" max="1553" width="28.28515625" style="30" bestFit="1" customWidth="1"/>
    <col min="1554" max="1792" width="9.28515625" style="30"/>
    <col min="1793" max="1793" width="12.5703125" style="30" customWidth="1"/>
    <col min="1794" max="1794" width="10.28515625" style="30" customWidth="1"/>
    <col min="1795" max="1795" width="4.28515625" style="30" customWidth="1"/>
    <col min="1796" max="1796" width="36.42578125" style="30" customWidth="1"/>
    <col min="1797" max="1797" width="9.28515625" style="30" customWidth="1"/>
    <col min="1798" max="1798" width="7.7109375" style="30" bestFit="1" customWidth="1"/>
    <col min="1799" max="1806" width="9.28515625" style="30" customWidth="1"/>
    <col min="1807" max="1808" width="9.28515625" style="30"/>
    <col min="1809" max="1809" width="28.28515625" style="30" bestFit="1" customWidth="1"/>
    <col min="1810" max="2048" width="9.28515625" style="30"/>
    <col min="2049" max="2049" width="12.5703125" style="30" customWidth="1"/>
    <col min="2050" max="2050" width="10.28515625" style="30" customWidth="1"/>
    <col min="2051" max="2051" width="4.28515625" style="30" customWidth="1"/>
    <col min="2052" max="2052" width="36.42578125" style="30" customWidth="1"/>
    <col min="2053" max="2053" width="9.28515625" style="30" customWidth="1"/>
    <col min="2054" max="2054" width="7.7109375" style="30" bestFit="1" customWidth="1"/>
    <col min="2055" max="2062" width="9.28515625" style="30" customWidth="1"/>
    <col min="2063" max="2064" width="9.28515625" style="30"/>
    <col min="2065" max="2065" width="28.28515625" style="30" bestFit="1" customWidth="1"/>
    <col min="2066" max="2304" width="9.28515625" style="30"/>
    <col min="2305" max="2305" width="12.5703125" style="30" customWidth="1"/>
    <col min="2306" max="2306" width="10.28515625" style="30" customWidth="1"/>
    <col min="2307" max="2307" width="4.28515625" style="30" customWidth="1"/>
    <col min="2308" max="2308" width="36.42578125" style="30" customWidth="1"/>
    <col min="2309" max="2309" width="9.28515625" style="30" customWidth="1"/>
    <col min="2310" max="2310" width="7.7109375" style="30" bestFit="1" customWidth="1"/>
    <col min="2311" max="2318" width="9.28515625" style="30" customWidth="1"/>
    <col min="2319" max="2320" width="9.28515625" style="30"/>
    <col min="2321" max="2321" width="28.28515625" style="30" bestFit="1" customWidth="1"/>
    <col min="2322" max="2560" width="9.28515625" style="30"/>
    <col min="2561" max="2561" width="12.5703125" style="30" customWidth="1"/>
    <col min="2562" max="2562" width="10.28515625" style="30" customWidth="1"/>
    <col min="2563" max="2563" width="4.28515625" style="30" customWidth="1"/>
    <col min="2564" max="2564" width="36.42578125" style="30" customWidth="1"/>
    <col min="2565" max="2565" width="9.28515625" style="30" customWidth="1"/>
    <col min="2566" max="2566" width="7.7109375" style="30" bestFit="1" customWidth="1"/>
    <col min="2567" max="2574" width="9.28515625" style="30" customWidth="1"/>
    <col min="2575" max="2576" width="9.28515625" style="30"/>
    <col min="2577" max="2577" width="28.28515625" style="30" bestFit="1" customWidth="1"/>
    <col min="2578" max="2816" width="9.28515625" style="30"/>
    <col min="2817" max="2817" width="12.5703125" style="30" customWidth="1"/>
    <col min="2818" max="2818" width="10.28515625" style="30" customWidth="1"/>
    <col min="2819" max="2819" width="4.28515625" style="30" customWidth="1"/>
    <col min="2820" max="2820" width="36.42578125" style="30" customWidth="1"/>
    <col min="2821" max="2821" width="9.28515625" style="30" customWidth="1"/>
    <col min="2822" max="2822" width="7.7109375" style="30" bestFit="1" customWidth="1"/>
    <col min="2823" max="2830" width="9.28515625" style="30" customWidth="1"/>
    <col min="2831" max="2832" width="9.28515625" style="30"/>
    <col min="2833" max="2833" width="28.28515625" style="30" bestFit="1" customWidth="1"/>
    <col min="2834" max="3072" width="9.28515625" style="30"/>
    <col min="3073" max="3073" width="12.5703125" style="30" customWidth="1"/>
    <col min="3074" max="3074" width="10.28515625" style="30" customWidth="1"/>
    <col min="3075" max="3075" width="4.28515625" style="30" customWidth="1"/>
    <col min="3076" max="3076" width="36.42578125" style="30" customWidth="1"/>
    <col min="3077" max="3077" width="9.28515625" style="30" customWidth="1"/>
    <col min="3078" max="3078" width="7.7109375" style="30" bestFit="1" customWidth="1"/>
    <col min="3079" max="3086" width="9.28515625" style="30" customWidth="1"/>
    <col min="3087" max="3088" width="9.28515625" style="30"/>
    <col min="3089" max="3089" width="28.28515625" style="30" bestFit="1" customWidth="1"/>
    <col min="3090" max="3328" width="9.28515625" style="30"/>
    <col min="3329" max="3329" width="12.5703125" style="30" customWidth="1"/>
    <col min="3330" max="3330" width="10.28515625" style="30" customWidth="1"/>
    <col min="3331" max="3331" width="4.28515625" style="30" customWidth="1"/>
    <col min="3332" max="3332" width="36.42578125" style="30" customWidth="1"/>
    <col min="3333" max="3333" width="9.28515625" style="30" customWidth="1"/>
    <col min="3334" max="3334" width="7.7109375" style="30" bestFit="1" customWidth="1"/>
    <col min="3335" max="3342" width="9.28515625" style="30" customWidth="1"/>
    <col min="3343" max="3344" width="9.28515625" style="30"/>
    <col min="3345" max="3345" width="28.28515625" style="30" bestFit="1" customWidth="1"/>
    <col min="3346" max="3584" width="9.28515625" style="30"/>
    <col min="3585" max="3585" width="12.5703125" style="30" customWidth="1"/>
    <col min="3586" max="3586" width="10.28515625" style="30" customWidth="1"/>
    <col min="3587" max="3587" width="4.28515625" style="30" customWidth="1"/>
    <col min="3588" max="3588" width="36.42578125" style="30" customWidth="1"/>
    <col min="3589" max="3589" width="9.28515625" style="30" customWidth="1"/>
    <col min="3590" max="3590" width="7.7109375" style="30" bestFit="1" customWidth="1"/>
    <col min="3591" max="3598" width="9.28515625" style="30" customWidth="1"/>
    <col min="3599" max="3600" width="9.28515625" style="30"/>
    <col min="3601" max="3601" width="28.28515625" style="30" bestFit="1" customWidth="1"/>
    <col min="3602" max="3840" width="9.28515625" style="30"/>
    <col min="3841" max="3841" width="12.5703125" style="30" customWidth="1"/>
    <col min="3842" max="3842" width="10.28515625" style="30" customWidth="1"/>
    <col min="3843" max="3843" width="4.28515625" style="30" customWidth="1"/>
    <col min="3844" max="3844" width="36.42578125" style="30" customWidth="1"/>
    <col min="3845" max="3845" width="9.28515625" style="30" customWidth="1"/>
    <col min="3846" max="3846" width="7.7109375" style="30" bestFit="1" customWidth="1"/>
    <col min="3847" max="3854" width="9.28515625" style="30" customWidth="1"/>
    <col min="3855" max="3856" width="9.28515625" style="30"/>
    <col min="3857" max="3857" width="28.28515625" style="30" bestFit="1" customWidth="1"/>
    <col min="3858" max="4096" width="9.28515625" style="30"/>
    <col min="4097" max="4097" width="12.5703125" style="30" customWidth="1"/>
    <col min="4098" max="4098" width="10.28515625" style="30" customWidth="1"/>
    <col min="4099" max="4099" width="4.28515625" style="30" customWidth="1"/>
    <col min="4100" max="4100" width="36.42578125" style="30" customWidth="1"/>
    <col min="4101" max="4101" width="9.28515625" style="30" customWidth="1"/>
    <col min="4102" max="4102" width="7.7109375" style="30" bestFit="1" customWidth="1"/>
    <col min="4103" max="4110" width="9.28515625" style="30" customWidth="1"/>
    <col min="4111" max="4112" width="9.28515625" style="30"/>
    <col min="4113" max="4113" width="28.28515625" style="30" bestFit="1" customWidth="1"/>
    <col min="4114" max="4352" width="9.28515625" style="30"/>
    <col min="4353" max="4353" width="12.5703125" style="30" customWidth="1"/>
    <col min="4354" max="4354" width="10.28515625" style="30" customWidth="1"/>
    <col min="4355" max="4355" width="4.28515625" style="30" customWidth="1"/>
    <col min="4356" max="4356" width="36.42578125" style="30" customWidth="1"/>
    <col min="4357" max="4357" width="9.28515625" style="30" customWidth="1"/>
    <col min="4358" max="4358" width="7.7109375" style="30" bestFit="1" customWidth="1"/>
    <col min="4359" max="4366" width="9.28515625" style="30" customWidth="1"/>
    <col min="4367" max="4368" width="9.28515625" style="30"/>
    <col min="4369" max="4369" width="28.28515625" style="30" bestFit="1" customWidth="1"/>
    <col min="4370" max="4608" width="9.28515625" style="30"/>
    <col min="4609" max="4609" width="12.5703125" style="30" customWidth="1"/>
    <col min="4610" max="4610" width="10.28515625" style="30" customWidth="1"/>
    <col min="4611" max="4611" width="4.28515625" style="30" customWidth="1"/>
    <col min="4612" max="4612" width="36.42578125" style="30" customWidth="1"/>
    <col min="4613" max="4613" width="9.28515625" style="30" customWidth="1"/>
    <col min="4614" max="4614" width="7.7109375" style="30" bestFit="1" customWidth="1"/>
    <col min="4615" max="4622" width="9.28515625" style="30" customWidth="1"/>
    <col min="4623" max="4624" width="9.28515625" style="30"/>
    <col min="4625" max="4625" width="28.28515625" style="30" bestFit="1" customWidth="1"/>
    <col min="4626" max="4864" width="9.28515625" style="30"/>
    <col min="4865" max="4865" width="12.5703125" style="30" customWidth="1"/>
    <col min="4866" max="4866" width="10.28515625" style="30" customWidth="1"/>
    <col min="4867" max="4867" width="4.28515625" style="30" customWidth="1"/>
    <col min="4868" max="4868" width="36.42578125" style="30" customWidth="1"/>
    <col min="4869" max="4869" width="9.28515625" style="30" customWidth="1"/>
    <col min="4870" max="4870" width="7.7109375" style="30" bestFit="1" customWidth="1"/>
    <col min="4871" max="4878" width="9.28515625" style="30" customWidth="1"/>
    <col min="4879" max="4880" width="9.28515625" style="30"/>
    <col min="4881" max="4881" width="28.28515625" style="30" bestFit="1" customWidth="1"/>
    <col min="4882" max="5120" width="9.28515625" style="30"/>
    <col min="5121" max="5121" width="12.5703125" style="30" customWidth="1"/>
    <col min="5122" max="5122" width="10.28515625" style="30" customWidth="1"/>
    <col min="5123" max="5123" width="4.28515625" style="30" customWidth="1"/>
    <col min="5124" max="5124" width="36.42578125" style="30" customWidth="1"/>
    <col min="5125" max="5125" width="9.28515625" style="30" customWidth="1"/>
    <col min="5126" max="5126" width="7.7109375" style="30" bestFit="1" customWidth="1"/>
    <col min="5127" max="5134" width="9.28515625" style="30" customWidth="1"/>
    <col min="5135" max="5136" width="9.28515625" style="30"/>
    <col min="5137" max="5137" width="28.28515625" style="30" bestFit="1" customWidth="1"/>
    <col min="5138" max="5376" width="9.28515625" style="30"/>
    <col min="5377" max="5377" width="12.5703125" style="30" customWidth="1"/>
    <col min="5378" max="5378" width="10.28515625" style="30" customWidth="1"/>
    <col min="5379" max="5379" width="4.28515625" style="30" customWidth="1"/>
    <col min="5380" max="5380" width="36.42578125" style="30" customWidth="1"/>
    <col min="5381" max="5381" width="9.28515625" style="30" customWidth="1"/>
    <col min="5382" max="5382" width="7.7109375" style="30" bestFit="1" customWidth="1"/>
    <col min="5383" max="5390" width="9.28515625" style="30" customWidth="1"/>
    <col min="5391" max="5392" width="9.28515625" style="30"/>
    <col min="5393" max="5393" width="28.28515625" style="30" bestFit="1" customWidth="1"/>
    <col min="5394" max="5632" width="9.28515625" style="30"/>
    <col min="5633" max="5633" width="12.5703125" style="30" customWidth="1"/>
    <col min="5634" max="5634" width="10.28515625" style="30" customWidth="1"/>
    <col min="5635" max="5635" width="4.28515625" style="30" customWidth="1"/>
    <col min="5636" max="5636" width="36.42578125" style="30" customWidth="1"/>
    <col min="5637" max="5637" width="9.28515625" style="30" customWidth="1"/>
    <col min="5638" max="5638" width="7.7109375" style="30" bestFit="1" customWidth="1"/>
    <col min="5639" max="5646" width="9.28515625" style="30" customWidth="1"/>
    <col min="5647" max="5648" width="9.28515625" style="30"/>
    <col min="5649" max="5649" width="28.28515625" style="30" bestFit="1" customWidth="1"/>
    <col min="5650" max="5888" width="9.28515625" style="30"/>
    <col min="5889" max="5889" width="12.5703125" style="30" customWidth="1"/>
    <col min="5890" max="5890" width="10.28515625" style="30" customWidth="1"/>
    <col min="5891" max="5891" width="4.28515625" style="30" customWidth="1"/>
    <col min="5892" max="5892" width="36.42578125" style="30" customWidth="1"/>
    <col min="5893" max="5893" width="9.28515625" style="30" customWidth="1"/>
    <col min="5894" max="5894" width="7.7109375" style="30" bestFit="1" customWidth="1"/>
    <col min="5895" max="5902" width="9.28515625" style="30" customWidth="1"/>
    <col min="5903" max="5904" width="9.28515625" style="30"/>
    <col min="5905" max="5905" width="28.28515625" style="30" bestFit="1" customWidth="1"/>
    <col min="5906" max="6144" width="9.28515625" style="30"/>
    <col min="6145" max="6145" width="12.5703125" style="30" customWidth="1"/>
    <col min="6146" max="6146" width="10.28515625" style="30" customWidth="1"/>
    <col min="6147" max="6147" width="4.28515625" style="30" customWidth="1"/>
    <col min="6148" max="6148" width="36.42578125" style="30" customWidth="1"/>
    <col min="6149" max="6149" width="9.28515625" style="30" customWidth="1"/>
    <col min="6150" max="6150" width="7.7109375" style="30" bestFit="1" customWidth="1"/>
    <col min="6151" max="6158" width="9.28515625" style="30" customWidth="1"/>
    <col min="6159" max="6160" width="9.28515625" style="30"/>
    <col min="6161" max="6161" width="28.28515625" style="30" bestFit="1" customWidth="1"/>
    <col min="6162" max="6400" width="9.28515625" style="30"/>
    <col min="6401" max="6401" width="12.5703125" style="30" customWidth="1"/>
    <col min="6402" max="6402" width="10.28515625" style="30" customWidth="1"/>
    <col min="6403" max="6403" width="4.28515625" style="30" customWidth="1"/>
    <col min="6404" max="6404" width="36.42578125" style="30" customWidth="1"/>
    <col min="6405" max="6405" width="9.28515625" style="30" customWidth="1"/>
    <col min="6406" max="6406" width="7.7109375" style="30" bestFit="1" customWidth="1"/>
    <col min="6407" max="6414" width="9.28515625" style="30" customWidth="1"/>
    <col min="6415" max="6416" width="9.28515625" style="30"/>
    <col min="6417" max="6417" width="28.28515625" style="30" bestFit="1" customWidth="1"/>
    <col min="6418" max="6656" width="9.28515625" style="30"/>
    <col min="6657" max="6657" width="12.5703125" style="30" customWidth="1"/>
    <col min="6658" max="6658" width="10.28515625" style="30" customWidth="1"/>
    <col min="6659" max="6659" width="4.28515625" style="30" customWidth="1"/>
    <col min="6660" max="6660" width="36.42578125" style="30" customWidth="1"/>
    <col min="6661" max="6661" width="9.28515625" style="30" customWidth="1"/>
    <col min="6662" max="6662" width="7.7109375" style="30" bestFit="1" customWidth="1"/>
    <col min="6663" max="6670" width="9.28515625" style="30" customWidth="1"/>
    <col min="6671" max="6672" width="9.28515625" style="30"/>
    <col min="6673" max="6673" width="28.28515625" style="30" bestFit="1" customWidth="1"/>
    <col min="6674" max="6912" width="9.28515625" style="30"/>
    <col min="6913" max="6913" width="12.5703125" style="30" customWidth="1"/>
    <col min="6914" max="6914" width="10.28515625" style="30" customWidth="1"/>
    <col min="6915" max="6915" width="4.28515625" style="30" customWidth="1"/>
    <col min="6916" max="6916" width="36.42578125" style="30" customWidth="1"/>
    <col min="6917" max="6917" width="9.28515625" style="30" customWidth="1"/>
    <col min="6918" max="6918" width="7.7109375" style="30" bestFit="1" customWidth="1"/>
    <col min="6919" max="6926" width="9.28515625" style="30" customWidth="1"/>
    <col min="6927" max="6928" width="9.28515625" style="30"/>
    <col min="6929" max="6929" width="28.28515625" style="30" bestFit="1" customWidth="1"/>
    <col min="6930" max="7168" width="9.28515625" style="30"/>
    <col min="7169" max="7169" width="12.5703125" style="30" customWidth="1"/>
    <col min="7170" max="7170" width="10.28515625" style="30" customWidth="1"/>
    <col min="7171" max="7171" width="4.28515625" style="30" customWidth="1"/>
    <col min="7172" max="7172" width="36.42578125" style="30" customWidth="1"/>
    <col min="7173" max="7173" width="9.28515625" style="30" customWidth="1"/>
    <col min="7174" max="7174" width="7.7109375" style="30" bestFit="1" customWidth="1"/>
    <col min="7175" max="7182" width="9.28515625" style="30" customWidth="1"/>
    <col min="7183" max="7184" width="9.28515625" style="30"/>
    <col min="7185" max="7185" width="28.28515625" style="30" bestFit="1" customWidth="1"/>
    <col min="7186" max="7424" width="9.28515625" style="30"/>
    <col min="7425" max="7425" width="12.5703125" style="30" customWidth="1"/>
    <col min="7426" max="7426" width="10.28515625" style="30" customWidth="1"/>
    <col min="7427" max="7427" width="4.28515625" style="30" customWidth="1"/>
    <col min="7428" max="7428" width="36.42578125" style="30" customWidth="1"/>
    <col min="7429" max="7429" width="9.28515625" style="30" customWidth="1"/>
    <col min="7430" max="7430" width="7.7109375" style="30" bestFit="1" customWidth="1"/>
    <col min="7431" max="7438" width="9.28515625" style="30" customWidth="1"/>
    <col min="7439" max="7440" width="9.28515625" style="30"/>
    <col min="7441" max="7441" width="28.28515625" style="30" bestFit="1" customWidth="1"/>
    <col min="7442" max="7680" width="9.28515625" style="30"/>
    <col min="7681" max="7681" width="12.5703125" style="30" customWidth="1"/>
    <col min="7682" max="7682" width="10.28515625" style="30" customWidth="1"/>
    <col min="7683" max="7683" width="4.28515625" style="30" customWidth="1"/>
    <col min="7684" max="7684" width="36.42578125" style="30" customWidth="1"/>
    <col min="7685" max="7685" width="9.28515625" style="30" customWidth="1"/>
    <col min="7686" max="7686" width="7.7109375" style="30" bestFit="1" customWidth="1"/>
    <col min="7687" max="7694" width="9.28515625" style="30" customWidth="1"/>
    <col min="7695" max="7696" width="9.28515625" style="30"/>
    <col min="7697" max="7697" width="28.28515625" style="30" bestFit="1" customWidth="1"/>
    <col min="7698" max="7936" width="9.28515625" style="30"/>
    <col min="7937" max="7937" width="12.5703125" style="30" customWidth="1"/>
    <col min="7938" max="7938" width="10.28515625" style="30" customWidth="1"/>
    <col min="7939" max="7939" width="4.28515625" style="30" customWidth="1"/>
    <col min="7940" max="7940" width="36.42578125" style="30" customWidth="1"/>
    <col min="7941" max="7941" width="9.28515625" style="30" customWidth="1"/>
    <col min="7942" max="7942" width="7.7109375" style="30" bestFit="1" customWidth="1"/>
    <col min="7943" max="7950" width="9.28515625" style="30" customWidth="1"/>
    <col min="7951" max="7952" width="9.28515625" style="30"/>
    <col min="7953" max="7953" width="28.28515625" style="30" bestFit="1" customWidth="1"/>
    <col min="7954" max="8192" width="9.28515625" style="30"/>
    <col min="8193" max="8193" width="12.5703125" style="30" customWidth="1"/>
    <col min="8194" max="8194" width="10.28515625" style="30" customWidth="1"/>
    <col min="8195" max="8195" width="4.28515625" style="30" customWidth="1"/>
    <col min="8196" max="8196" width="36.42578125" style="30" customWidth="1"/>
    <col min="8197" max="8197" width="9.28515625" style="30" customWidth="1"/>
    <col min="8198" max="8198" width="7.7109375" style="30" bestFit="1" customWidth="1"/>
    <col min="8199" max="8206" width="9.28515625" style="30" customWidth="1"/>
    <col min="8207" max="8208" width="9.28515625" style="30"/>
    <col min="8209" max="8209" width="28.28515625" style="30" bestFit="1" customWidth="1"/>
    <col min="8210" max="8448" width="9.28515625" style="30"/>
    <col min="8449" max="8449" width="12.5703125" style="30" customWidth="1"/>
    <col min="8450" max="8450" width="10.28515625" style="30" customWidth="1"/>
    <col min="8451" max="8451" width="4.28515625" style="30" customWidth="1"/>
    <col min="8452" max="8452" width="36.42578125" style="30" customWidth="1"/>
    <col min="8453" max="8453" width="9.28515625" style="30" customWidth="1"/>
    <col min="8454" max="8454" width="7.7109375" style="30" bestFit="1" customWidth="1"/>
    <col min="8455" max="8462" width="9.28515625" style="30" customWidth="1"/>
    <col min="8463" max="8464" width="9.28515625" style="30"/>
    <col min="8465" max="8465" width="28.28515625" style="30" bestFit="1" customWidth="1"/>
    <col min="8466" max="8704" width="9.28515625" style="30"/>
    <col min="8705" max="8705" width="12.5703125" style="30" customWidth="1"/>
    <col min="8706" max="8706" width="10.28515625" style="30" customWidth="1"/>
    <col min="8707" max="8707" width="4.28515625" style="30" customWidth="1"/>
    <col min="8708" max="8708" width="36.42578125" style="30" customWidth="1"/>
    <col min="8709" max="8709" width="9.28515625" style="30" customWidth="1"/>
    <col min="8710" max="8710" width="7.7109375" style="30" bestFit="1" customWidth="1"/>
    <col min="8711" max="8718" width="9.28515625" style="30" customWidth="1"/>
    <col min="8719" max="8720" width="9.28515625" style="30"/>
    <col min="8721" max="8721" width="28.28515625" style="30" bestFit="1" customWidth="1"/>
    <col min="8722" max="8960" width="9.28515625" style="30"/>
    <col min="8961" max="8961" width="12.5703125" style="30" customWidth="1"/>
    <col min="8962" max="8962" width="10.28515625" style="30" customWidth="1"/>
    <col min="8963" max="8963" width="4.28515625" style="30" customWidth="1"/>
    <col min="8964" max="8964" width="36.42578125" style="30" customWidth="1"/>
    <col min="8965" max="8965" width="9.28515625" style="30" customWidth="1"/>
    <col min="8966" max="8966" width="7.7109375" style="30" bestFit="1" customWidth="1"/>
    <col min="8967" max="8974" width="9.28515625" style="30" customWidth="1"/>
    <col min="8975" max="8976" width="9.28515625" style="30"/>
    <col min="8977" max="8977" width="28.28515625" style="30" bestFit="1" customWidth="1"/>
    <col min="8978" max="9216" width="9.28515625" style="30"/>
    <col min="9217" max="9217" width="12.5703125" style="30" customWidth="1"/>
    <col min="9218" max="9218" width="10.28515625" style="30" customWidth="1"/>
    <col min="9219" max="9219" width="4.28515625" style="30" customWidth="1"/>
    <col min="9220" max="9220" width="36.42578125" style="30" customWidth="1"/>
    <col min="9221" max="9221" width="9.28515625" style="30" customWidth="1"/>
    <col min="9222" max="9222" width="7.7109375" style="30" bestFit="1" customWidth="1"/>
    <col min="9223" max="9230" width="9.28515625" style="30" customWidth="1"/>
    <col min="9231" max="9232" width="9.28515625" style="30"/>
    <col min="9233" max="9233" width="28.28515625" style="30" bestFit="1" customWidth="1"/>
    <col min="9234" max="9472" width="9.28515625" style="30"/>
    <col min="9473" max="9473" width="12.5703125" style="30" customWidth="1"/>
    <col min="9474" max="9474" width="10.28515625" style="30" customWidth="1"/>
    <col min="9475" max="9475" width="4.28515625" style="30" customWidth="1"/>
    <col min="9476" max="9476" width="36.42578125" style="30" customWidth="1"/>
    <col min="9477" max="9477" width="9.28515625" style="30" customWidth="1"/>
    <col min="9478" max="9478" width="7.7109375" style="30" bestFit="1" customWidth="1"/>
    <col min="9479" max="9486" width="9.28515625" style="30" customWidth="1"/>
    <col min="9487" max="9488" width="9.28515625" style="30"/>
    <col min="9489" max="9489" width="28.28515625" style="30" bestFit="1" customWidth="1"/>
    <col min="9490" max="9728" width="9.28515625" style="30"/>
    <col min="9729" max="9729" width="12.5703125" style="30" customWidth="1"/>
    <col min="9730" max="9730" width="10.28515625" style="30" customWidth="1"/>
    <col min="9731" max="9731" width="4.28515625" style="30" customWidth="1"/>
    <col min="9732" max="9732" width="36.42578125" style="30" customWidth="1"/>
    <col min="9733" max="9733" width="9.28515625" style="30" customWidth="1"/>
    <col min="9734" max="9734" width="7.7109375" style="30" bestFit="1" customWidth="1"/>
    <col min="9735" max="9742" width="9.28515625" style="30" customWidth="1"/>
    <col min="9743" max="9744" width="9.28515625" style="30"/>
    <col min="9745" max="9745" width="28.28515625" style="30" bestFit="1" customWidth="1"/>
    <col min="9746" max="9984" width="9.28515625" style="30"/>
    <col min="9985" max="9985" width="12.5703125" style="30" customWidth="1"/>
    <col min="9986" max="9986" width="10.28515625" style="30" customWidth="1"/>
    <col min="9987" max="9987" width="4.28515625" style="30" customWidth="1"/>
    <col min="9988" max="9988" width="36.42578125" style="30" customWidth="1"/>
    <col min="9989" max="9989" width="9.28515625" style="30" customWidth="1"/>
    <col min="9990" max="9990" width="7.7109375" style="30" bestFit="1" customWidth="1"/>
    <col min="9991" max="9998" width="9.28515625" style="30" customWidth="1"/>
    <col min="9999" max="10000" width="9.28515625" style="30"/>
    <col min="10001" max="10001" width="28.28515625" style="30" bestFit="1" customWidth="1"/>
    <col min="10002" max="10240" width="9.28515625" style="30"/>
    <col min="10241" max="10241" width="12.5703125" style="30" customWidth="1"/>
    <col min="10242" max="10242" width="10.28515625" style="30" customWidth="1"/>
    <col min="10243" max="10243" width="4.28515625" style="30" customWidth="1"/>
    <col min="10244" max="10244" width="36.42578125" style="30" customWidth="1"/>
    <col min="10245" max="10245" width="9.28515625" style="30" customWidth="1"/>
    <col min="10246" max="10246" width="7.7109375" style="30" bestFit="1" customWidth="1"/>
    <col min="10247" max="10254" width="9.28515625" style="30" customWidth="1"/>
    <col min="10255" max="10256" width="9.28515625" style="30"/>
    <col min="10257" max="10257" width="28.28515625" style="30" bestFit="1" customWidth="1"/>
    <col min="10258" max="10496" width="9.28515625" style="30"/>
    <col min="10497" max="10497" width="12.5703125" style="30" customWidth="1"/>
    <col min="10498" max="10498" width="10.28515625" style="30" customWidth="1"/>
    <col min="10499" max="10499" width="4.28515625" style="30" customWidth="1"/>
    <col min="10500" max="10500" width="36.42578125" style="30" customWidth="1"/>
    <col min="10501" max="10501" width="9.28515625" style="30" customWidth="1"/>
    <col min="10502" max="10502" width="7.7109375" style="30" bestFit="1" customWidth="1"/>
    <col min="10503" max="10510" width="9.28515625" style="30" customWidth="1"/>
    <col min="10511" max="10512" width="9.28515625" style="30"/>
    <col min="10513" max="10513" width="28.28515625" style="30" bestFit="1" customWidth="1"/>
    <col min="10514" max="10752" width="9.28515625" style="30"/>
    <col min="10753" max="10753" width="12.5703125" style="30" customWidth="1"/>
    <col min="10754" max="10754" width="10.28515625" style="30" customWidth="1"/>
    <col min="10755" max="10755" width="4.28515625" style="30" customWidth="1"/>
    <col min="10756" max="10756" width="36.42578125" style="30" customWidth="1"/>
    <col min="10757" max="10757" width="9.28515625" style="30" customWidth="1"/>
    <col min="10758" max="10758" width="7.7109375" style="30" bestFit="1" customWidth="1"/>
    <col min="10759" max="10766" width="9.28515625" style="30" customWidth="1"/>
    <col min="10767" max="10768" width="9.28515625" style="30"/>
    <col min="10769" max="10769" width="28.28515625" style="30" bestFit="1" customWidth="1"/>
    <col min="10770" max="11008" width="9.28515625" style="30"/>
    <col min="11009" max="11009" width="12.5703125" style="30" customWidth="1"/>
    <col min="11010" max="11010" width="10.28515625" style="30" customWidth="1"/>
    <col min="11011" max="11011" width="4.28515625" style="30" customWidth="1"/>
    <col min="11012" max="11012" width="36.42578125" style="30" customWidth="1"/>
    <col min="11013" max="11013" width="9.28515625" style="30" customWidth="1"/>
    <col min="11014" max="11014" width="7.7109375" style="30" bestFit="1" customWidth="1"/>
    <col min="11015" max="11022" width="9.28515625" style="30" customWidth="1"/>
    <col min="11023" max="11024" width="9.28515625" style="30"/>
    <col min="11025" max="11025" width="28.28515625" style="30" bestFit="1" customWidth="1"/>
    <col min="11026" max="11264" width="9.28515625" style="30"/>
    <col min="11265" max="11265" width="12.5703125" style="30" customWidth="1"/>
    <col min="11266" max="11266" width="10.28515625" style="30" customWidth="1"/>
    <col min="11267" max="11267" width="4.28515625" style="30" customWidth="1"/>
    <col min="11268" max="11268" width="36.42578125" style="30" customWidth="1"/>
    <col min="11269" max="11269" width="9.28515625" style="30" customWidth="1"/>
    <col min="11270" max="11270" width="7.7109375" style="30" bestFit="1" customWidth="1"/>
    <col min="11271" max="11278" width="9.28515625" style="30" customWidth="1"/>
    <col min="11279" max="11280" width="9.28515625" style="30"/>
    <col min="11281" max="11281" width="28.28515625" style="30" bestFit="1" customWidth="1"/>
    <col min="11282" max="11520" width="9.28515625" style="30"/>
    <col min="11521" max="11521" width="12.5703125" style="30" customWidth="1"/>
    <col min="11522" max="11522" width="10.28515625" style="30" customWidth="1"/>
    <col min="11523" max="11523" width="4.28515625" style="30" customWidth="1"/>
    <col min="11524" max="11524" width="36.42578125" style="30" customWidth="1"/>
    <col min="11525" max="11525" width="9.28515625" style="30" customWidth="1"/>
    <col min="11526" max="11526" width="7.7109375" style="30" bestFit="1" customWidth="1"/>
    <col min="11527" max="11534" width="9.28515625" style="30" customWidth="1"/>
    <col min="11535" max="11536" width="9.28515625" style="30"/>
    <col min="11537" max="11537" width="28.28515625" style="30" bestFit="1" customWidth="1"/>
    <col min="11538" max="11776" width="9.28515625" style="30"/>
    <col min="11777" max="11777" width="12.5703125" style="30" customWidth="1"/>
    <col min="11778" max="11778" width="10.28515625" style="30" customWidth="1"/>
    <col min="11779" max="11779" width="4.28515625" style="30" customWidth="1"/>
    <col min="11780" max="11780" width="36.42578125" style="30" customWidth="1"/>
    <col min="11781" max="11781" width="9.28515625" style="30" customWidth="1"/>
    <col min="11782" max="11782" width="7.7109375" style="30" bestFit="1" customWidth="1"/>
    <col min="11783" max="11790" width="9.28515625" style="30" customWidth="1"/>
    <col min="11791" max="11792" width="9.28515625" style="30"/>
    <col min="11793" max="11793" width="28.28515625" style="30" bestFit="1" customWidth="1"/>
    <col min="11794" max="12032" width="9.28515625" style="30"/>
    <col min="12033" max="12033" width="12.5703125" style="30" customWidth="1"/>
    <col min="12034" max="12034" width="10.28515625" style="30" customWidth="1"/>
    <col min="12035" max="12035" width="4.28515625" style="30" customWidth="1"/>
    <col min="12036" max="12036" width="36.42578125" style="30" customWidth="1"/>
    <col min="12037" max="12037" width="9.28515625" style="30" customWidth="1"/>
    <col min="12038" max="12038" width="7.7109375" style="30" bestFit="1" customWidth="1"/>
    <col min="12039" max="12046" width="9.28515625" style="30" customWidth="1"/>
    <col min="12047" max="12048" width="9.28515625" style="30"/>
    <col min="12049" max="12049" width="28.28515625" style="30" bestFit="1" customWidth="1"/>
    <col min="12050" max="12288" width="9.28515625" style="30"/>
    <col min="12289" max="12289" width="12.5703125" style="30" customWidth="1"/>
    <col min="12290" max="12290" width="10.28515625" style="30" customWidth="1"/>
    <col min="12291" max="12291" width="4.28515625" style="30" customWidth="1"/>
    <col min="12292" max="12292" width="36.42578125" style="30" customWidth="1"/>
    <col min="12293" max="12293" width="9.28515625" style="30" customWidth="1"/>
    <col min="12294" max="12294" width="7.7109375" style="30" bestFit="1" customWidth="1"/>
    <col min="12295" max="12302" width="9.28515625" style="30" customWidth="1"/>
    <col min="12303" max="12304" width="9.28515625" style="30"/>
    <col min="12305" max="12305" width="28.28515625" style="30" bestFit="1" customWidth="1"/>
    <col min="12306" max="12544" width="9.28515625" style="30"/>
    <col min="12545" max="12545" width="12.5703125" style="30" customWidth="1"/>
    <col min="12546" max="12546" width="10.28515625" style="30" customWidth="1"/>
    <col min="12547" max="12547" width="4.28515625" style="30" customWidth="1"/>
    <col min="12548" max="12548" width="36.42578125" style="30" customWidth="1"/>
    <col min="12549" max="12549" width="9.28515625" style="30" customWidth="1"/>
    <col min="12550" max="12550" width="7.7109375" style="30" bestFit="1" customWidth="1"/>
    <col min="12551" max="12558" width="9.28515625" style="30" customWidth="1"/>
    <col min="12559" max="12560" width="9.28515625" style="30"/>
    <col min="12561" max="12561" width="28.28515625" style="30" bestFit="1" customWidth="1"/>
    <col min="12562" max="12800" width="9.28515625" style="30"/>
    <col min="12801" max="12801" width="12.5703125" style="30" customWidth="1"/>
    <col min="12802" max="12802" width="10.28515625" style="30" customWidth="1"/>
    <col min="12803" max="12803" width="4.28515625" style="30" customWidth="1"/>
    <col min="12804" max="12804" width="36.42578125" style="30" customWidth="1"/>
    <col min="12805" max="12805" width="9.28515625" style="30" customWidth="1"/>
    <col min="12806" max="12806" width="7.7109375" style="30" bestFit="1" customWidth="1"/>
    <col min="12807" max="12814" width="9.28515625" style="30" customWidth="1"/>
    <col min="12815" max="12816" width="9.28515625" style="30"/>
    <col min="12817" max="12817" width="28.28515625" style="30" bestFit="1" customWidth="1"/>
    <col min="12818" max="13056" width="9.28515625" style="30"/>
    <col min="13057" max="13057" width="12.5703125" style="30" customWidth="1"/>
    <col min="13058" max="13058" width="10.28515625" style="30" customWidth="1"/>
    <col min="13059" max="13059" width="4.28515625" style="30" customWidth="1"/>
    <col min="13060" max="13060" width="36.42578125" style="30" customWidth="1"/>
    <col min="13061" max="13061" width="9.28515625" style="30" customWidth="1"/>
    <col min="13062" max="13062" width="7.7109375" style="30" bestFit="1" customWidth="1"/>
    <col min="13063" max="13070" width="9.28515625" style="30" customWidth="1"/>
    <col min="13071" max="13072" width="9.28515625" style="30"/>
    <col min="13073" max="13073" width="28.28515625" style="30" bestFit="1" customWidth="1"/>
    <col min="13074" max="13312" width="9.28515625" style="30"/>
    <col min="13313" max="13313" width="12.5703125" style="30" customWidth="1"/>
    <col min="13314" max="13314" width="10.28515625" style="30" customWidth="1"/>
    <col min="13315" max="13315" width="4.28515625" style="30" customWidth="1"/>
    <col min="13316" max="13316" width="36.42578125" style="30" customWidth="1"/>
    <col min="13317" max="13317" width="9.28515625" style="30" customWidth="1"/>
    <col min="13318" max="13318" width="7.7109375" style="30" bestFit="1" customWidth="1"/>
    <col min="13319" max="13326" width="9.28515625" style="30" customWidth="1"/>
    <col min="13327" max="13328" width="9.28515625" style="30"/>
    <col min="13329" max="13329" width="28.28515625" style="30" bestFit="1" customWidth="1"/>
    <col min="13330" max="13568" width="9.28515625" style="30"/>
    <col min="13569" max="13569" width="12.5703125" style="30" customWidth="1"/>
    <col min="13570" max="13570" width="10.28515625" style="30" customWidth="1"/>
    <col min="13571" max="13571" width="4.28515625" style="30" customWidth="1"/>
    <col min="13572" max="13572" width="36.42578125" style="30" customWidth="1"/>
    <col min="13573" max="13573" width="9.28515625" style="30" customWidth="1"/>
    <col min="13574" max="13574" width="7.7109375" style="30" bestFit="1" customWidth="1"/>
    <col min="13575" max="13582" width="9.28515625" style="30" customWidth="1"/>
    <col min="13583" max="13584" width="9.28515625" style="30"/>
    <col min="13585" max="13585" width="28.28515625" style="30" bestFit="1" customWidth="1"/>
    <col min="13586" max="13824" width="9.28515625" style="30"/>
    <col min="13825" max="13825" width="12.5703125" style="30" customWidth="1"/>
    <col min="13826" max="13826" width="10.28515625" style="30" customWidth="1"/>
    <col min="13827" max="13827" width="4.28515625" style="30" customWidth="1"/>
    <col min="13828" max="13828" width="36.42578125" style="30" customWidth="1"/>
    <col min="13829" max="13829" width="9.28515625" style="30" customWidth="1"/>
    <col min="13830" max="13830" width="7.7109375" style="30" bestFit="1" customWidth="1"/>
    <col min="13831" max="13838" width="9.28515625" style="30" customWidth="1"/>
    <col min="13839" max="13840" width="9.28515625" style="30"/>
    <col min="13841" max="13841" width="28.28515625" style="30" bestFit="1" customWidth="1"/>
    <col min="13842" max="14080" width="9.28515625" style="30"/>
    <col min="14081" max="14081" width="12.5703125" style="30" customWidth="1"/>
    <col min="14082" max="14082" width="10.28515625" style="30" customWidth="1"/>
    <col min="14083" max="14083" width="4.28515625" style="30" customWidth="1"/>
    <col min="14084" max="14084" width="36.42578125" style="30" customWidth="1"/>
    <col min="14085" max="14085" width="9.28515625" style="30" customWidth="1"/>
    <col min="14086" max="14086" width="7.7109375" style="30" bestFit="1" customWidth="1"/>
    <col min="14087" max="14094" width="9.28515625" style="30" customWidth="1"/>
    <col min="14095" max="14096" width="9.28515625" style="30"/>
    <col min="14097" max="14097" width="28.28515625" style="30" bestFit="1" customWidth="1"/>
    <col min="14098" max="14336" width="9.28515625" style="30"/>
    <col min="14337" max="14337" width="12.5703125" style="30" customWidth="1"/>
    <col min="14338" max="14338" width="10.28515625" style="30" customWidth="1"/>
    <col min="14339" max="14339" width="4.28515625" style="30" customWidth="1"/>
    <col min="14340" max="14340" width="36.42578125" style="30" customWidth="1"/>
    <col min="14341" max="14341" width="9.28515625" style="30" customWidth="1"/>
    <col min="14342" max="14342" width="7.7109375" style="30" bestFit="1" customWidth="1"/>
    <col min="14343" max="14350" width="9.28515625" style="30" customWidth="1"/>
    <col min="14351" max="14352" width="9.28515625" style="30"/>
    <col min="14353" max="14353" width="28.28515625" style="30" bestFit="1" customWidth="1"/>
    <col min="14354" max="14592" width="9.28515625" style="30"/>
    <col min="14593" max="14593" width="12.5703125" style="30" customWidth="1"/>
    <col min="14594" max="14594" width="10.28515625" style="30" customWidth="1"/>
    <col min="14595" max="14595" width="4.28515625" style="30" customWidth="1"/>
    <col min="14596" max="14596" width="36.42578125" style="30" customWidth="1"/>
    <col min="14597" max="14597" width="9.28515625" style="30" customWidth="1"/>
    <col min="14598" max="14598" width="7.7109375" style="30" bestFit="1" customWidth="1"/>
    <col min="14599" max="14606" width="9.28515625" style="30" customWidth="1"/>
    <col min="14607" max="14608" width="9.28515625" style="30"/>
    <col min="14609" max="14609" width="28.28515625" style="30" bestFit="1" customWidth="1"/>
    <col min="14610" max="14848" width="9.28515625" style="30"/>
    <col min="14849" max="14849" width="12.5703125" style="30" customWidth="1"/>
    <col min="14850" max="14850" width="10.28515625" style="30" customWidth="1"/>
    <col min="14851" max="14851" width="4.28515625" style="30" customWidth="1"/>
    <col min="14852" max="14852" width="36.42578125" style="30" customWidth="1"/>
    <col min="14853" max="14853" width="9.28515625" style="30" customWidth="1"/>
    <col min="14854" max="14854" width="7.7109375" style="30" bestFit="1" customWidth="1"/>
    <col min="14855" max="14862" width="9.28515625" style="30" customWidth="1"/>
    <col min="14863" max="14864" width="9.28515625" style="30"/>
    <col min="14865" max="14865" width="28.28515625" style="30" bestFit="1" customWidth="1"/>
    <col min="14866" max="15104" width="9.28515625" style="30"/>
    <col min="15105" max="15105" width="12.5703125" style="30" customWidth="1"/>
    <col min="15106" max="15106" width="10.28515625" style="30" customWidth="1"/>
    <col min="15107" max="15107" width="4.28515625" style="30" customWidth="1"/>
    <col min="15108" max="15108" width="36.42578125" style="30" customWidth="1"/>
    <col min="15109" max="15109" width="9.28515625" style="30" customWidth="1"/>
    <col min="15110" max="15110" width="7.7109375" style="30" bestFit="1" customWidth="1"/>
    <col min="15111" max="15118" width="9.28515625" style="30" customWidth="1"/>
    <col min="15119" max="15120" width="9.28515625" style="30"/>
    <col min="15121" max="15121" width="28.28515625" style="30" bestFit="1" customWidth="1"/>
    <col min="15122" max="15360" width="9.28515625" style="30"/>
    <col min="15361" max="15361" width="12.5703125" style="30" customWidth="1"/>
    <col min="15362" max="15362" width="10.28515625" style="30" customWidth="1"/>
    <col min="15363" max="15363" width="4.28515625" style="30" customWidth="1"/>
    <col min="15364" max="15364" width="36.42578125" style="30" customWidth="1"/>
    <col min="15365" max="15365" width="9.28515625" style="30" customWidth="1"/>
    <col min="15366" max="15366" width="7.7109375" style="30" bestFit="1" customWidth="1"/>
    <col min="15367" max="15374" width="9.28515625" style="30" customWidth="1"/>
    <col min="15375" max="15376" width="9.28515625" style="30"/>
    <col min="15377" max="15377" width="28.28515625" style="30" bestFit="1" customWidth="1"/>
    <col min="15378" max="15616" width="9.28515625" style="30"/>
    <col min="15617" max="15617" width="12.5703125" style="30" customWidth="1"/>
    <col min="15618" max="15618" width="10.28515625" style="30" customWidth="1"/>
    <col min="15619" max="15619" width="4.28515625" style="30" customWidth="1"/>
    <col min="15620" max="15620" width="36.42578125" style="30" customWidth="1"/>
    <col min="15621" max="15621" width="9.28515625" style="30" customWidth="1"/>
    <col min="15622" max="15622" width="7.7109375" style="30" bestFit="1" customWidth="1"/>
    <col min="15623" max="15630" width="9.28515625" style="30" customWidth="1"/>
    <col min="15631" max="15632" width="9.28515625" style="30"/>
    <col min="15633" max="15633" width="28.28515625" style="30" bestFit="1" customWidth="1"/>
    <col min="15634" max="15872" width="9.28515625" style="30"/>
    <col min="15873" max="15873" width="12.5703125" style="30" customWidth="1"/>
    <col min="15874" max="15874" width="10.28515625" style="30" customWidth="1"/>
    <col min="15875" max="15875" width="4.28515625" style="30" customWidth="1"/>
    <col min="15876" max="15876" width="36.42578125" style="30" customWidth="1"/>
    <col min="15877" max="15877" width="9.28515625" style="30" customWidth="1"/>
    <col min="15878" max="15878" width="7.7109375" style="30" bestFit="1" customWidth="1"/>
    <col min="15879" max="15886" width="9.28515625" style="30" customWidth="1"/>
    <col min="15887" max="15888" width="9.28515625" style="30"/>
    <col min="15889" max="15889" width="28.28515625" style="30" bestFit="1" customWidth="1"/>
    <col min="15890" max="16128" width="9.28515625" style="30"/>
    <col min="16129" max="16129" width="12.5703125" style="30" customWidth="1"/>
    <col min="16130" max="16130" width="10.28515625" style="30" customWidth="1"/>
    <col min="16131" max="16131" width="4.28515625" style="30" customWidth="1"/>
    <col min="16132" max="16132" width="36.42578125" style="30" customWidth="1"/>
    <col min="16133" max="16133" width="9.28515625" style="30" customWidth="1"/>
    <col min="16134" max="16134" width="7.7109375" style="30" bestFit="1" customWidth="1"/>
    <col min="16135" max="16142" width="9.28515625" style="30" customWidth="1"/>
    <col min="16143" max="16144" width="9.28515625" style="30"/>
    <col min="16145" max="16145" width="28.28515625" style="30" bestFit="1" customWidth="1"/>
    <col min="16146" max="16384" width="9.28515625" style="30"/>
  </cols>
  <sheetData>
    <row r="1" spans="1:22" ht="37.5" customHeight="1">
      <c r="A1" s="479" t="s">
        <v>378</v>
      </c>
      <c r="B1" s="466"/>
      <c r="C1" s="466"/>
      <c r="D1" s="466"/>
      <c r="E1" s="466"/>
      <c r="F1" s="466"/>
      <c r="G1" s="466"/>
      <c r="H1" s="466"/>
      <c r="I1" s="466"/>
      <c r="J1" s="466"/>
      <c r="K1" s="466"/>
      <c r="L1" s="466"/>
    </row>
    <row r="2" spans="1:22" ht="21" customHeight="1" thickBot="1">
      <c r="A2" s="80"/>
      <c r="B2" s="484" t="s">
        <v>377</v>
      </c>
      <c r="C2" s="478"/>
      <c r="D2" s="478"/>
      <c r="E2" s="478"/>
      <c r="F2" s="478"/>
      <c r="G2" s="478"/>
      <c r="H2" s="478"/>
      <c r="I2" s="478"/>
      <c r="J2" s="478"/>
      <c r="K2" s="478"/>
      <c r="L2" s="478"/>
    </row>
    <row r="3" spans="1:22" ht="29.25" customHeight="1" thickBot="1">
      <c r="A3" s="469" t="s">
        <v>363</v>
      </c>
      <c r="B3" s="463"/>
      <c r="C3" s="463"/>
      <c r="D3" s="463"/>
      <c r="E3" s="463"/>
      <c r="F3" s="463"/>
      <c r="G3" s="463"/>
      <c r="H3" s="463"/>
      <c r="I3" s="463"/>
      <c r="J3" s="463"/>
      <c r="K3" s="464"/>
    </row>
    <row r="4" spans="1:22" ht="70.5" customHeight="1" thickBot="1">
      <c r="A4" s="67"/>
      <c r="B4" s="482" t="s">
        <v>376</v>
      </c>
      <c r="C4" s="483"/>
      <c r="D4" s="483"/>
      <c r="E4" s="483"/>
      <c r="F4" s="483"/>
      <c r="G4" s="84" t="s">
        <v>369</v>
      </c>
      <c r="H4" s="84" t="s">
        <v>370</v>
      </c>
      <c r="I4" s="84" t="s">
        <v>371</v>
      </c>
      <c r="J4" s="84" t="s">
        <v>372</v>
      </c>
      <c r="K4" s="85" t="s">
        <v>373</v>
      </c>
    </row>
    <row r="5" spans="1:22" s="33" customFormat="1" ht="38.25">
      <c r="A5" s="69" t="s">
        <v>8</v>
      </c>
      <c r="B5" s="69" t="s">
        <v>9</v>
      </c>
      <c r="C5" s="69" t="s">
        <v>360</v>
      </c>
      <c r="D5" s="70" t="s">
        <v>10</v>
      </c>
      <c r="E5" s="71" t="s">
        <v>359</v>
      </c>
      <c r="F5" s="69" t="s">
        <v>12</v>
      </c>
      <c r="G5" s="73" t="s">
        <v>366</v>
      </c>
      <c r="H5" s="73" t="s">
        <v>14</v>
      </c>
      <c r="I5" s="73" t="s">
        <v>15</v>
      </c>
      <c r="J5" s="73" t="s">
        <v>16</v>
      </c>
      <c r="K5" s="73" t="s">
        <v>367</v>
      </c>
      <c r="L5" s="91" t="s">
        <v>382</v>
      </c>
    </row>
    <row r="6" spans="1:22" s="33" customFormat="1" hidden="1">
      <c r="A6" s="17" t="s">
        <v>19</v>
      </c>
      <c r="B6" s="17" t="s">
        <v>20</v>
      </c>
      <c r="C6" s="17" t="s">
        <v>21</v>
      </c>
      <c r="D6" s="18" t="s">
        <v>22</v>
      </c>
      <c r="E6" s="19">
        <v>413</v>
      </c>
      <c r="F6" s="17">
        <v>9</v>
      </c>
      <c r="G6" s="61">
        <v>34.401326283631001</v>
      </c>
      <c r="H6" s="61">
        <v>34.714866963002422</v>
      </c>
      <c r="I6" s="61">
        <v>35.606393663421528</v>
      </c>
      <c r="J6" s="61">
        <v>36.713270367821693</v>
      </c>
      <c r="K6" s="61">
        <v>40.866382933454979</v>
      </c>
      <c r="L6" s="90"/>
    </row>
    <row r="7" spans="1:22" s="33" customFormat="1" hidden="1">
      <c r="A7" s="17" t="s">
        <v>23</v>
      </c>
      <c r="B7" s="17" t="s">
        <v>24</v>
      </c>
      <c r="C7" s="17" t="s">
        <v>21</v>
      </c>
      <c r="D7" s="18" t="s">
        <v>25</v>
      </c>
      <c r="E7" s="19">
        <v>383</v>
      </c>
      <c r="F7" s="17">
        <v>8</v>
      </c>
      <c r="G7" s="61">
        <v>29.2641686757092</v>
      </c>
      <c r="H7" s="61">
        <v>30.421256520933984</v>
      </c>
      <c r="I7" s="61">
        <v>31.824378956199332</v>
      </c>
      <c r="J7" s="61">
        <v>33.327365771549175</v>
      </c>
      <c r="K7" s="61">
        <v>38.408000000000001</v>
      </c>
      <c r="L7" s="90"/>
    </row>
    <row r="8" spans="1:22" s="33" customFormat="1" hidden="1">
      <c r="A8" s="17" t="s">
        <v>26</v>
      </c>
      <c r="B8" s="17" t="s">
        <v>27</v>
      </c>
      <c r="C8" s="17" t="s">
        <v>21</v>
      </c>
      <c r="D8" s="18" t="s">
        <v>28</v>
      </c>
      <c r="E8" s="19">
        <v>420</v>
      </c>
      <c r="F8" s="17">
        <v>9</v>
      </c>
      <c r="G8" s="61">
        <v>32.166930516936084</v>
      </c>
      <c r="H8" s="61">
        <v>33.901446481643823</v>
      </c>
      <c r="I8" s="61">
        <v>35.688963094999764</v>
      </c>
      <c r="J8" s="61">
        <v>37.542312092992411</v>
      </c>
      <c r="K8" s="61">
        <v>40.992375369207487</v>
      </c>
      <c r="L8" s="90"/>
    </row>
    <row r="9" spans="1:22" s="33" customFormat="1" hidden="1">
      <c r="A9" s="17" t="s">
        <v>29</v>
      </c>
      <c r="B9" s="17" t="s">
        <v>20</v>
      </c>
      <c r="C9" s="17" t="s">
        <v>21</v>
      </c>
      <c r="D9" s="18" t="s">
        <v>30</v>
      </c>
      <c r="E9" s="19">
        <v>413</v>
      </c>
      <c r="F9" s="17">
        <v>9</v>
      </c>
      <c r="G9" s="61">
        <v>34.401326283631001</v>
      </c>
      <c r="H9" s="61">
        <v>34.714866963002422</v>
      </c>
      <c r="I9" s="61">
        <v>35.606393663421528</v>
      </c>
      <c r="J9" s="61">
        <v>36.713270367821693</v>
      </c>
      <c r="K9" s="61">
        <v>40.866382933454979</v>
      </c>
      <c r="L9" s="90"/>
    </row>
    <row r="10" spans="1:22" s="33" customFormat="1" hidden="1">
      <c r="A10" s="17" t="s">
        <v>31</v>
      </c>
      <c r="B10" s="17" t="s">
        <v>24</v>
      </c>
      <c r="C10" s="17" t="s">
        <v>21</v>
      </c>
      <c r="D10" s="18" t="s">
        <v>32</v>
      </c>
      <c r="E10" s="19">
        <v>383</v>
      </c>
      <c r="F10" s="17">
        <v>8</v>
      </c>
      <c r="G10" s="61">
        <v>29.2641686757092</v>
      </c>
      <c r="H10" s="61">
        <v>30.421256520933984</v>
      </c>
      <c r="I10" s="61">
        <v>31.824378956199332</v>
      </c>
      <c r="J10" s="61">
        <v>33.327365771549175</v>
      </c>
      <c r="K10" s="61">
        <v>38.408000000000001</v>
      </c>
      <c r="L10" s="90"/>
    </row>
    <row r="11" spans="1:22" s="33" customFormat="1" hidden="1">
      <c r="A11" s="17" t="s">
        <v>33</v>
      </c>
      <c r="B11" s="17">
        <v>118</v>
      </c>
      <c r="C11" s="17" t="s">
        <v>21</v>
      </c>
      <c r="D11" s="18" t="s">
        <v>34</v>
      </c>
      <c r="E11" s="19">
        <v>458</v>
      </c>
      <c r="F11" s="17">
        <v>10</v>
      </c>
      <c r="G11" s="61">
        <v>37.819589170657181</v>
      </c>
      <c r="H11" s="61">
        <v>38.989508751870467</v>
      </c>
      <c r="I11" s="61">
        <v>40.195134033225692</v>
      </c>
      <c r="J11" s="61">
        <v>41.438696620981759</v>
      </c>
      <c r="K11" s="61">
        <v>44.966866116257322</v>
      </c>
      <c r="L11" s="90"/>
    </row>
    <row r="12" spans="1:22" s="33" customFormat="1" hidden="1">
      <c r="A12" s="17" t="s">
        <v>35</v>
      </c>
      <c r="B12" s="17" t="s">
        <v>36</v>
      </c>
      <c r="C12" s="17" t="s">
        <v>21</v>
      </c>
      <c r="D12" s="18" t="s">
        <v>37</v>
      </c>
      <c r="E12" s="19">
        <v>523</v>
      </c>
      <c r="F12" s="17">
        <v>11</v>
      </c>
      <c r="G12" s="61">
        <v>42.09088355013688</v>
      </c>
      <c r="H12" s="61">
        <v>43.3924679006236</v>
      </c>
      <c r="I12" s="61">
        <v>44.735336966899425</v>
      </c>
      <c r="J12" s="61">
        <v>46.118932847399648</v>
      </c>
      <c r="K12" s="61">
        <v>50.046001961448468</v>
      </c>
      <c r="L12" s="90"/>
    </row>
    <row r="13" spans="1:22" s="33" customFormat="1" hidden="1">
      <c r="A13" s="17" t="s">
        <v>38</v>
      </c>
      <c r="B13" s="17" t="s">
        <v>39</v>
      </c>
      <c r="C13" s="17" t="s">
        <v>21</v>
      </c>
      <c r="D13" s="18" t="s">
        <v>40</v>
      </c>
      <c r="E13" s="19">
        <v>455</v>
      </c>
      <c r="F13" s="17">
        <v>10</v>
      </c>
      <c r="G13" s="61">
        <v>37.819589170657181</v>
      </c>
      <c r="H13" s="61">
        <v>38.989508751870467</v>
      </c>
      <c r="I13" s="61">
        <v>40.195134033225692</v>
      </c>
      <c r="J13" s="61">
        <v>41.438696620981759</v>
      </c>
      <c r="K13" s="61">
        <v>44.966866116257322</v>
      </c>
      <c r="L13" s="90"/>
    </row>
    <row r="14" spans="1:22" s="33" customFormat="1">
      <c r="A14" s="14" t="s">
        <v>286</v>
      </c>
      <c r="B14" s="14" t="s">
        <v>287</v>
      </c>
      <c r="C14" s="14" t="s">
        <v>43</v>
      </c>
      <c r="D14" s="15" t="s">
        <v>288</v>
      </c>
      <c r="E14" s="16">
        <v>178</v>
      </c>
      <c r="F14" s="14">
        <v>3</v>
      </c>
      <c r="G14" s="10">
        <f t="shared" ref="G14:J33" si="0">H14/1.05</f>
        <v>17.061752138813858</v>
      </c>
      <c r="H14" s="10">
        <f t="shared" si="0"/>
        <v>17.914839745754552</v>
      </c>
      <c r="I14" s="10">
        <f t="shared" si="0"/>
        <v>18.81058173304228</v>
      </c>
      <c r="J14" s="10">
        <f t="shared" si="0"/>
        <v>19.751110819694397</v>
      </c>
      <c r="K14" s="10">
        <v>20.738666360679119</v>
      </c>
      <c r="L14" s="90" t="s">
        <v>383</v>
      </c>
      <c r="M14" s="30"/>
      <c r="N14" s="30"/>
      <c r="O14" s="30"/>
      <c r="P14" s="30"/>
      <c r="Q14" s="30"/>
      <c r="R14" s="30"/>
      <c r="S14" s="30"/>
      <c r="T14" s="30"/>
      <c r="U14" s="30"/>
      <c r="V14" s="30"/>
    </row>
    <row r="15" spans="1:22" s="33" customFormat="1">
      <c r="A15" s="14" t="s">
        <v>41</v>
      </c>
      <c r="B15" s="14" t="s">
        <v>42</v>
      </c>
      <c r="C15" s="14" t="s">
        <v>43</v>
      </c>
      <c r="D15" s="15" t="s">
        <v>44</v>
      </c>
      <c r="E15" s="16">
        <v>188</v>
      </c>
      <c r="F15" s="14">
        <v>4</v>
      </c>
      <c r="G15" s="22">
        <f t="shared" si="0"/>
        <v>18.263667805170442</v>
      </c>
      <c r="H15" s="22">
        <f t="shared" si="0"/>
        <v>19.176851195428966</v>
      </c>
      <c r="I15" s="22">
        <f t="shared" si="0"/>
        <v>20.135693755200414</v>
      </c>
      <c r="J15" s="22">
        <f t="shared" si="0"/>
        <v>21.142478442960435</v>
      </c>
      <c r="K15" s="22">
        <v>22.199602365108458</v>
      </c>
      <c r="L15" s="90" t="s">
        <v>384</v>
      </c>
      <c r="M15" s="30"/>
      <c r="N15" s="30"/>
      <c r="O15" s="30"/>
      <c r="P15" s="30"/>
      <c r="Q15" s="30"/>
      <c r="R15" s="30"/>
      <c r="S15" s="30"/>
      <c r="T15" s="30"/>
      <c r="U15" s="30"/>
      <c r="V15" s="30"/>
    </row>
    <row r="16" spans="1:22" s="33" customFormat="1">
      <c r="A16" s="14" t="s">
        <v>210</v>
      </c>
      <c r="B16" s="14" t="s">
        <v>138</v>
      </c>
      <c r="C16" s="14" t="s">
        <v>43</v>
      </c>
      <c r="D16" s="15" t="s">
        <v>211</v>
      </c>
      <c r="E16" s="16">
        <v>235</v>
      </c>
      <c r="F16" s="14">
        <v>5</v>
      </c>
      <c r="G16" s="11">
        <f t="shared" si="0"/>
        <v>18.53708218429275</v>
      </c>
      <c r="H16" s="11">
        <f t="shared" si="0"/>
        <v>19.463936293507388</v>
      </c>
      <c r="I16" s="11">
        <f t="shared" si="0"/>
        <v>20.437133108182756</v>
      </c>
      <c r="J16" s="11">
        <f t="shared" si="0"/>
        <v>21.458989763591894</v>
      </c>
      <c r="K16" s="11">
        <v>22.53193925177149</v>
      </c>
      <c r="L16" s="90"/>
      <c r="M16" s="30"/>
      <c r="N16" s="30"/>
      <c r="O16" s="30"/>
      <c r="P16" s="30"/>
      <c r="Q16" s="30"/>
      <c r="R16" s="30"/>
      <c r="S16" s="30"/>
      <c r="T16" s="30"/>
      <c r="U16" s="30"/>
      <c r="V16" s="30"/>
    </row>
    <row r="17" spans="1:22" s="33" customFormat="1">
      <c r="A17" s="14" t="s">
        <v>137</v>
      </c>
      <c r="B17" s="14" t="s">
        <v>138</v>
      </c>
      <c r="C17" s="14" t="s">
        <v>43</v>
      </c>
      <c r="D17" s="15" t="s">
        <v>139</v>
      </c>
      <c r="E17" s="16">
        <v>268</v>
      </c>
      <c r="F17" s="14">
        <v>5</v>
      </c>
      <c r="G17" s="11">
        <f t="shared" si="0"/>
        <v>18.636943402834856</v>
      </c>
      <c r="H17" s="11">
        <f t="shared" si="0"/>
        <v>19.568790572976599</v>
      </c>
      <c r="I17" s="11">
        <f t="shared" si="0"/>
        <v>20.547230101625431</v>
      </c>
      <c r="J17" s="11">
        <f t="shared" si="0"/>
        <v>21.574591606706704</v>
      </c>
      <c r="K17" s="11">
        <v>22.653321187042039</v>
      </c>
      <c r="L17" s="90"/>
      <c r="M17" s="30"/>
      <c r="N17" s="30"/>
      <c r="O17" s="30"/>
      <c r="P17" s="30"/>
      <c r="Q17" s="30"/>
      <c r="R17" s="30"/>
      <c r="S17" s="30"/>
      <c r="T17" s="30"/>
      <c r="U17" s="30"/>
      <c r="V17" s="30"/>
    </row>
    <row r="18" spans="1:22" s="33" customFormat="1">
      <c r="A18" s="14" t="s">
        <v>147</v>
      </c>
      <c r="B18" s="14" t="s">
        <v>148</v>
      </c>
      <c r="C18" s="14" t="s">
        <v>43</v>
      </c>
      <c r="D18" s="15" t="s">
        <v>149</v>
      </c>
      <c r="E18" s="16">
        <v>190</v>
      </c>
      <c r="F18" s="14">
        <v>4</v>
      </c>
      <c r="G18" s="10">
        <f t="shared" si="0"/>
        <v>19.389813932418612</v>
      </c>
      <c r="H18" s="10">
        <f t="shared" si="0"/>
        <v>20.359304629039542</v>
      </c>
      <c r="I18" s="10">
        <f t="shared" si="0"/>
        <v>21.37726986049152</v>
      </c>
      <c r="J18" s="10">
        <f t="shared" si="0"/>
        <v>22.446133353516096</v>
      </c>
      <c r="K18" s="10">
        <v>23.568440021191901</v>
      </c>
      <c r="L18" s="90"/>
      <c r="M18" s="30"/>
      <c r="N18" s="30"/>
      <c r="O18" s="30"/>
      <c r="P18" s="30"/>
      <c r="Q18" s="30"/>
      <c r="R18" s="30"/>
      <c r="S18" s="30"/>
      <c r="T18" s="30"/>
      <c r="U18" s="30"/>
      <c r="V18" s="30"/>
    </row>
    <row r="19" spans="1:22" s="33" customFormat="1">
      <c r="A19" s="14" t="s">
        <v>232</v>
      </c>
      <c r="B19" s="14" t="s">
        <v>160</v>
      </c>
      <c r="C19" s="14" t="s">
        <v>43</v>
      </c>
      <c r="D19" s="15" t="s">
        <v>233</v>
      </c>
      <c r="E19" s="16">
        <v>210</v>
      </c>
      <c r="F19" s="14">
        <v>4</v>
      </c>
      <c r="G19" s="10">
        <f t="shared" si="0"/>
        <v>19.781238044299041</v>
      </c>
      <c r="H19" s="10">
        <f t="shared" si="0"/>
        <v>20.770299946513994</v>
      </c>
      <c r="I19" s="10">
        <f t="shared" si="0"/>
        <v>21.808814943839696</v>
      </c>
      <c r="J19" s="10">
        <f t="shared" si="0"/>
        <v>22.89925569103168</v>
      </c>
      <c r="K19" s="10">
        <v>24.044218475583264</v>
      </c>
      <c r="L19" s="90"/>
      <c r="M19" s="30"/>
      <c r="N19" s="30"/>
      <c r="O19" s="30"/>
      <c r="P19" s="30"/>
      <c r="Q19" s="30"/>
      <c r="R19" s="30"/>
      <c r="S19" s="30"/>
      <c r="T19" s="30"/>
      <c r="U19" s="30"/>
      <c r="V19" s="30"/>
    </row>
    <row r="20" spans="1:22" s="33" customFormat="1">
      <c r="A20" s="14" t="s">
        <v>238</v>
      </c>
      <c r="B20" s="14" t="s">
        <v>160</v>
      </c>
      <c r="C20" s="14" t="s">
        <v>43</v>
      </c>
      <c r="D20" s="15" t="s">
        <v>239</v>
      </c>
      <c r="E20" s="16">
        <v>210</v>
      </c>
      <c r="F20" s="14">
        <v>4</v>
      </c>
      <c r="G20" s="10">
        <f t="shared" si="0"/>
        <v>19.781238044299041</v>
      </c>
      <c r="H20" s="10">
        <f t="shared" si="0"/>
        <v>20.770299946513994</v>
      </c>
      <c r="I20" s="10">
        <f t="shared" si="0"/>
        <v>21.808814943839696</v>
      </c>
      <c r="J20" s="10">
        <f t="shared" si="0"/>
        <v>22.89925569103168</v>
      </c>
      <c r="K20" s="10">
        <v>24.044218475583264</v>
      </c>
      <c r="L20" s="90"/>
      <c r="M20" s="30"/>
      <c r="N20" s="30"/>
      <c r="O20" s="30"/>
      <c r="P20" s="30"/>
      <c r="Q20" s="30"/>
      <c r="R20" s="30"/>
      <c r="S20" s="30"/>
      <c r="T20" s="30"/>
      <c r="U20" s="30"/>
      <c r="V20" s="30"/>
    </row>
    <row r="21" spans="1:22" s="33" customFormat="1">
      <c r="A21" s="14" t="s">
        <v>53</v>
      </c>
      <c r="B21" s="14">
        <v>151</v>
      </c>
      <c r="C21" s="14" t="s">
        <v>43</v>
      </c>
      <c r="D21" s="15" t="s">
        <v>54</v>
      </c>
      <c r="E21" s="16">
        <v>220</v>
      </c>
      <c r="F21" s="14">
        <v>4</v>
      </c>
      <c r="G21" s="10">
        <f t="shared" si="0"/>
        <v>20.262830919273977</v>
      </c>
      <c r="H21" s="10">
        <f t="shared" si="0"/>
        <v>21.275972465237675</v>
      </c>
      <c r="I21" s="10">
        <f t="shared" si="0"/>
        <v>22.33977108849956</v>
      </c>
      <c r="J21" s="10">
        <f t="shared" si="0"/>
        <v>23.456759642924538</v>
      </c>
      <c r="K21" s="10">
        <v>24.629597625070765</v>
      </c>
      <c r="L21" s="90" t="s">
        <v>385</v>
      </c>
      <c r="M21" s="30"/>
      <c r="N21" s="30"/>
      <c r="O21" s="30"/>
      <c r="P21" s="30"/>
      <c r="Q21" s="30"/>
      <c r="R21" s="30"/>
      <c r="S21" s="30"/>
      <c r="T21" s="30"/>
      <c r="U21" s="30"/>
      <c r="V21" s="30"/>
    </row>
    <row r="22" spans="1:22">
      <c r="A22" s="7" t="s">
        <v>73</v>
      </c>
      <c r="B22" s="14">
        <v>151</v>
      </c>
      <c r="C22" s="14" t="s">
        <v>43</v>
      </c>
      <c r="D22" s="15" t="s">
        <v>74</v>
      </c>
      <c r="E22" s="16">
        <v>218</v>
      </c>
      <c r="F22" s="14">
        <v>4</v>
      </c>
      <c r="G22" s="10">
        <f t="shared" si="0"/>
        <v>20.262830919273977</v>
      </c>
      <c r="H22" s="10">
        <f t="shared" si="0"/>
        <v>21.275972465237675</v>
      </c>
      <c r="I22" s="10">
        <f t="shared" si="0"/>
        <v>22.33977108849956</v>
      </c>
      <c r="J22" s="10">
        <f t="shared" si="0"/>
        <v>23.456759642924538</v>
      </c>
      <c r="K22" s="10">
        <v>24.629597625070765</v>
      </c>
      <c r="L22" s="90" t="s">
        <v>385</v>
      </c>
      <c r="M22" s="30"/>
    </row>
    <row r="23" spans="1:22">
      <c r="A23" s="14" t="s">
        <v>96</v>
      </c>
      <c r="B23" s="14" t="s">
        <v>97</v>
      </c>
      <c r="C23" s="14" t="s">
        <v>43</v>
      </c>
      <c r="D23" s="15" t="s">
        <v>98</v>
      </c>
      <c r="E23" s="16">
        <v>218</v>
      </c>
      <c r="F23" s="14">
        <v>4</v>
      </c>
      <c r="G23" s="10">
        <f t="shared" si="0"/>
        <v>20.262830919273977</v>
      </c>
      <c r="H23" s="10">
        <f t="shared" si="0"/>
        <v>21.275972465237675</v>
      </c>
      <c r="I23" s="10">
        <f t="shared" si="0"/>
        <v>22.33977108849956</v>
      </c>
      <c r="J23" s="10">
        <f t="shared" si="0"/>
        <v>23.456759642924538</v>
      </c>
      <c r="K23" s="10">
        <v>24.629597625070765</v>
      </c>
      <c r="L23" s="90" t="s">
        <v>385</v>
      </c>
      <c r="M23" s="30"/>
    </row>
    <row r="24" spans="1:22">
      <c r="A24" s="14" t="s">
        <v>159</v>
      </c>
      <c r="B24" s="14" t="s">
        <v>160</v>
      </c>
      <c r="C24" s="14" t="s">
        <v>43</v>
      </c>
      <c r="D24" s="15" t="s">
        <v>161</v>
      </c>
      <c r="E24" s="16">
        <v>218</v>
      </c>
      <c r="F24" s="14">
        <v>4</v>
      </c>
      <c r="G24" s="10">
        <f t="shared" si="0"/>
        <v>20.262830919273977</v>
      </c>
      <c r="H24" s="10">
        <f t="shared" si="0"/>
        <v>21.275972465237675</v>
      </c>
      <c r="I24" s="10">
        <f t="shared" si="0"/>
        <v>22.33977108849956</v>
      </c>
      <c r="J24" s="10">
        <f t="shared" si="0"/>
        <v>23.456759642924538</v>
      </c>
      <c r="K24" s="10">
        <v>24.629597625070765</v>
      </c>
      <c r="L24" s="90" t="s">
        <v>385</v>
      </c>
      <c r="M24" s="30"/>
    </row>
    <row r="25" spans="1:22">
      <c r="A25" s="14" t="s">
        <v>48</v>
      </c>
      <c r="B25" s="14" t="s">
        <v>49</v>
      </c>
      <c r="C25" s="14" t="s">
        <v>43</v>
      </c>
      <c r="D25" s="15" t="s">
        <v>50</v>
      </c>
      <c r="E25" s="16">
        <v>230</v>
      </c>
      <c r="F25" s="14">
        <v>5</v>
      </c>
      <c r="G25" s="10">
        <f t="shared" si="0"/>
        <v>21.270912241127746</v>
      </c>
      <c r="H25" s="10">
        <f t="shared" si="0"/>
        <v>22.334457853184134</v>
      </c>
      <c r="I25" s="10">
        <f t="shared" si="0"/>
        <v>23.451180745843342</v>
      </c>
      <c r="J25" s="10">
        <f t="shared" si="0"/>
        <v>24.623739783135509</v>
      </c>
      <c r="K25" s="10">
        <v>25.854926772292284</v>
      </c>
      <c r="L25" s="90" t="s">
        <v>386</v>
      </c>
      <c r="M25" s="30"/>
    </row>
    <row r="26" spans="1:22">
      <c r="A26" s="14" t="s">
        <v>78</v>
      </c>
      <c r="B26" s="14" t="s">
        <v>79</v>
      </c>
      <c r="C26" s="14" t="s">
        <v>43</v>
      </c>
      <c r="D26" s="15" t="s">
        <v>80</v>
      </c>
      <c r="E26" s="16">
        <v>240</v>
      </c>
      <c r="F26" s="14">
        <v>5</v>
      </c>
      <c r="G26" s="10">
        <f t="shared" si="0"/>
        <v>21.270912241127746</v>
      </c>
      <c r="H26" s="10">
        <f t="shared" si="0"/>
        <v>22.334457853184134</v>
      </c>
      <c r="I26" s="10">
        <f t="shared" si="0"/>
        <v>23.451180745843342</v>
      </c>
      <c r="J26" s="10">
        <f t="shared" si="0"/>
        <v>24.623739783135509</v>
      </c>
      <c r="K26" s="10">
        <v>25.854926772292284</v>
      </c>
      <c r="L26" s="90" t="s">
        <v>386</v>
      </c>
      <c r="M26" s="30"/>
    </row>
    <row r="27" spans="1:22" ht="25.5">
      <c r="A27" s="14" t="s">
        <v>261</v>
      </c>
      <c r="B27" s="14" t="s">
        <v>49</v>
      </c>
      <c r="C27" s="14" t="s">
        <v>43</v>
      </c>
      <c r="D27" s="15" t="s">
        <v>262</v>
      </c>
      <c r="E27" s="16">
        <v>228</v>
      </c>
      <c r="F27" s="14">
        <v>5</v>
      </c>
      <c r="G27" s="10">
        <f t="shared" si="0"/>
        <v>21.270912241127746</v>
      </c>
      <c r="H27" s="10">
        <f t="shared" si="0"/>
        <v>22.334457853184134</v>
      </c>
      <c r="I27" s="10">
        <f t="shared" si="0"/>
        <v>23.451180745843342</v>
      </c>
      <c r="J27" s="10">
        <f t="shared" si="0"/>
        <v>24.623739783135509</v>
      </c>
      <c r="K27" s="10">
        <v>25.854926772292284</v>
      </c>
      <c r="L27" s="90" t="s">
        <v>386</v>
      </c>
      <c r="M27" s="30"/>
    </row>
    <row r="28" spans="1:22">
      <c r="A28" s="14" t="s">
        <v>289</v>
      </c>
      <c r="B28" s="14" t="s">
        <v>49</v>
      </c>
      <c r="C28" s="14" t="s">
        <v>43</v>
      </c>
      <c r="D28" s="15" t="s">
        <v>290</v>
      </c>
      <c r="E28" s="16">
        <v>235</v>
      </c>
      <c r="F28" s="14">
        <v>5</v>
      </c>
      <c r="G28" s="10">
        <f t="shared" si="0"/>
        <v>21.270912241127746</v>
      </c>
      <c r="H28" s="10">
        <f t="shared" si="0"/>
        <v>22.334457853184134</v>
      </c>
      <c r="I28" s="10">
        <f t="shared" si="0"/>
        <v>23.451180745843342</v>
      </c>
      <c r="J28" s="10">
        <f t="shared" si="0"/>
        <v>24.623739783135509</v>
      </c>
      <c r="K28" s="10">
        <v>25.854926772292284</v>
      </c>
      <c r="L28" s="90" t="s">
        <v>386</v>
      </c>
      <c r="M28" s="30"/>
    </row>
    <row r="29" spans="1:22">
      <c r="A29" s="14" t="s">
        <v>263</v>
      </c>
      <c r="B29" s="14" t="s">
        <v>264</v>
      </c>
      <c r="C29" s="14" t="s">
        <v>43</v>
      </c>
      <c r="D29" s="15" t="s">
        <v>265</v>
      </c>
      <c r="E29" s="16">
        <v>228</v>
      </c>
      <c r="F29" s="14">
        <v>5</v>
      </c>
      <c r="G29" s="10">
        <f t="shared" si="0"/>
        <v>21.277329575025703</v>
      </c>
      <c r="H29" s="10">
        <f t="shared" si="0"/>
        <v>22.34119605377699</v>
      </c>
      <c r="I29" s="10">
        <f t="shared" si="0"/>
        <v>23.45825585646584</v>
      </c>
      <c r="J29" s="10">
        <f t="shared" si="0"/>
        <v>24.631168649289133</v>
      </c>
      <c r="K29" s="10">
        <v>25.86272708175359</v>
      </c>
      <c r="L29" s="90"/>
      <c r="M29" s="30"/>
    </row>
    <row r="30" spans="1:22">
      <c r="A30" s="14" t="s">
        <v>55</v>
      </c>
      <c r="B30" s="23" t="s">
        <v>56</v>
      </c>
      <c r="C30" s="14">
        <v>250</v>
      </c>
      <c r="D30" s="15" t="s">
        <v>57</v>
      </c>
      <c r="E30" s="16">
        <v>250</v>
      </c>
      <c r="F30" s="14">
        <v>5</v>
      </c>
      <c r="G30" s="10">
        <f t="shared" si="0"/>
        <v>22.274343789156951</v>
      </c>
      <c r="H30" s="10">
        <f t="shared" si="0"/>
        <v>23.388060978614799</v>
      </c>
      <c r="I30" s="10">
        <f t="shared" si="0"/>
        <v>24.557464027545539</v>
      </c>
      <c r="J30" s="10">
        <f t="shared" si="0"/>
        <v>25.785337228922817</v>
      </c>
      <c r="K30" s="10">
        <v>27.074604090368958</v>
      </c>
      <c r="L30" s="90" t="s">
        <v>387</v>
      </c>
      <c r="M30" s="30"/>
    </row>
    <row r="31" spans="1:22">
      <c r="A31" s="14" t="s">
        <v>127</v>
      </c>
      <c r="B31" s="14" t="s">
        <v>128</v>
      </c>
      <c r="C31" s="14" t="s">
        <v>43</v>
      </c>
      <c r="D31" s="15" t="s">
        <v>129</v>
      </c>
      <c r="E31" s="16">
        <v>248</v>
      </c>
      <c r="F31" s="14">
        <v>5</v>
      </c>
      <c r="G31" s="10">
        <f t="shared" si="0"/>
        <v>22.274343789156951</v>
      </c>
      <c r="H31" s="10">
        <f t="shared" si="0"/>
        <v>23.388060978614799</v>
      </c>
      <c r="I31" s="10">
        <f t="shared" si="0"/>
        <v>24.557464027545539</v>
      </c>
      <c r="J31" s="10">
        <f t="shared" si="0"/>
        <v>25.785337228922817</v>
      </c>
      <c r="K31" s="10">
        <v>27.074604090368958</v>
      </c>
      <c r="L31" s="90" t="s">
        <v>387</v>
      </c>
      <c r="M31" s="30"/>
    </row>
    <row r="32" spans="1:22">
      <c r="A32" s="14" t="s">
        <v>162</v>
      </c>
      <c r="B32" s="14" t="s">
        <v>163</v>
      </c>
      <c r="C32" s="14" t="s">
        <v>43</v>
      </c>
      <c r="D32" s="15" t="s">
        <v>164</v>
      </c>
      <c r="E32" s="16">
        <v>253</v>
      </c>
      <c r="F32" s="14">
        <v>5</v>
      </c>
      <c r="G32" s="10">
        <f t="shared" si="0"/>
        <v>22.274343789156951</v>
      </c>
      <c r="H32" s="10">
        <f t="shared" si="0"/>
        <v>23.388060978614799</v>
      </c>
      <c r="I32" s="10">
        <f t="shared" si="0"/>
        <v>24.557464027545539</v>
      </c>
      <c r="J32" s="10">
        <f t="shared" si="0"/>
        <v>25.785337228922817</v>
      </c>
      <c r="K32" s="10">
        <v>27.074604090368958</v>
      </c>
      <c r="L32" s="90" t="s">
        <v>387</v>
      </c>
      <c r="M32" s="30"/>
    </row>
    <row r="33" spans="1:13">
      <c r="A33" s="14" t="s">
        <v>226</v>
      </c>
      <c r="B33" s="14" t="s">
        <v>163</v>
      </c>
      <c r="C33" s="14" t="s">
        <v>43</v>
      </c>
      <c r="D33" s="15" t="s">
        <v>227</v>
      </c>
      <c r="E33" s="16">
        <v>253</v>
      </c>
      <c r="F33" s="14">
        <v>5</v>
      </c>
      <c r="G33" s="10">
        <f t="shared" si="0"/>
        <v>22.274343789156951</v>
      </c>
      <c r="H33" s="10">
        <f t="shared" si="0"/>
        <v>23.388060978614799</v>
      </c>
      <c r="I33" s="10">
        <f t="shared" si="0"/>
        <v>24.557464027545539</v>
      </c>
      <c r="J33" s="10">
        <f t="shared" si="0"/>
        <v>25.785337228922817</v>
      </c>
      <c r="K33" s="10">
        <v>27.074604090368958</v>
      </c>
      <c r="L33" s="90" t="s">
        <v>387</v>
      </c>
      <c r="M33" s="30"/>
    </row>
    <row r="34" spans="1:13">
      <c r="A34" s="14" t="s">
        <v>234</v>
      </c>
      <c r="B34" s="14" t="s">
        <v>163</v>
      </c>
      <c r="C34" s="14" t="s">
        <v>43</v>
      </c>
      <c r="D34" s="15" t="s">
        <v>235</v>
      </c>
      <c r="E34" s="16">
        <v>253</v>
      </c>
      <c r="F34" s="14">
        <v>5</v>
      </c>
      <c r="G34" s="10">
        <f t="shared" ref="G34:J53" si="1">H34/1.05</f>
        <v>22.274343789156951</v>
      </c>
      <c r="H34" s="10">
        <f t="shared" si="1"/>
        <v>23.388060978614799</v>
      </c>
      <c r="I34" s="10">
        <f t="shared" si="1"/>
        <v>24.557464027545539</v>
      </c>
      <c r="J34" s="10">
        <f t="shared" si="1"/>
        <v>25.785337228922817</v>
      </c>
      <c r="K34" s="10">
        <v>27.074604090368958</v>
      </c>
      <c r="L34" s="90" t="s">
        <v>387</v>
      </c>
      <c r="M34" s="30"/>
    </row>
    <row r="35" spans="1:13">
      <c r="A35" s="14" t="s">
        <v>254</v>
      </c>
      <c r="B35" s="14" t="s">
        <v>163</v>
      </c>
      <c r="C35" s="14" t="s">
        <v>43</v>
      </c>
      <c r="D35" s="15" t="s">
        <v>255</v>
      </c>
      <c r="E35" s="16">
        <v>253</v>
      </c>
      <c r="F35" s="14">
        <v>5</v>
      </c>
      <c r="G35" s="10">
        <f t="shared" si="1"/>
        <v>22.274343789156951</v>
      </c>
      <c r="H35" s="10">
        <f t="shared" si="1"/>
        <v>23.388060978614799</v>
      </c>
      <c r="I35" s="10">
        <f t="shared" si="1"/>
        <v>24.557464027545539</v>
      </c>
      <c r="J35" s="10">
        <f t="shared" si="1"/>
        <v>25.785337228922817</v>
      </c>
      <c r="K35" s="10">
        <v>27.074604090368958</v>
      </c>
      <c r="L35" s="90" t="s">
        <v>387</v>
      </c>
      <c r="M35" s="30"/>
    </row>
    <row r="36" spans="1:13">
      <c r="A36" s="14" t="s">
        <v>212</v>
      </c>
      <c r="B36" s="14" t="s">
        <v>213</v>
      </c>
      <c r="C36" s="14" t="s">
        <v>43</v>
      </c>
      <c r="D36" s="15" t="s">
        <v>214</v>
      </c>
      <c r="E36" s="16">
        <v>235</v>
      </c>
      <c r="F36" s="14">
        <v>5</v>
      </c>
      <c r="G36" s="10">
        <f t="shared" si="1"/>
        <v>23.171352730365932</v>
      </c>
      <c r="H36" s="10">
        <f t="shared" si="1"/>
        <v>24.329920366884231</v>
      </c>
      <c r="I36" s="10">
        <f t="shared" si="1"/>
        <v>25.546416385228444</v>
      </c>
      <c r="J36" s="10">
        <f t="shared" si="1"/>
        <v>26.823737204489866</v>
      </c>
      <c r="K36" s="10">
        <v>28.164924064714359</v>
      </c>
      <c r="L36" s="90"/>
      <c r="M36" s="30"/>
    </row>
    <row r="37" spans="1:13">
      <c r="A37" s="14" t="s">
        <v>45</v>
      </c>
      <c r="B37" s="14" t="s">
        <v>46</v>
      </c>
      <c r="C37" s="14" t="s">
        <v>43</v>
      </c>
      <c r="D37" s="15" t="s">
        <v>47</v>
      </c>
      <c r="E37" s="16">
        <v>260</v>
      </c>
      <c r="F37" s="14">
        <v>5</v>
      </c>
      <c r="G37" s="10">
        <f t="shared" si="1"/>
        <v>23.296179253543567</v>
      </c>
      <c r="H37" s="10">
        <f t="shared" si="1"/>
        <v>24.460988216220745</v>
      </c>
      <c r="I37" s="10">
        <f t="shared" si="1"/>
        <v>25.684037627031785</v>
      </c>
      <c r="J37" s="10">
        <f t="shared" si="1"/>
        <v>26.968239508383373</v>
      </c>
      <c r="K37" s="10">
        <v>28.316651483802545</v>
      </c>
      <c r="L37" s="90" t="s">
        <v>388</v>
      </c>
      <c r="M37" s="30"/>
    </row>
    <row r="38" spans="1:13">
      <c r="A38" s="14" t="s">
        <v>75</v>
      </c>
      <c r="B38" s="14" t="s">
        <v>76</v>
      </c>
      <c r="C38" s="14" t="s">
        <v>43</v>
      </c>
      <c r="D38" s="15" t="s">
        <v>77</v>
      </c>
      <c r="E38" s="16">
        <v>268</v>
      </c>
      <c r="F38" s="14">
        <v>5</v>
      </c>
      <c r="G38" s="10">
        <f t="shared" si="1"/>
        <v>23.296179253543567</v>
      </c>
      <c r="H38" s="10">
        <f t="shared" si="1"/>
        <v>24.460988216220745</v>
      </c>
      <c r="I38" s="10">
        <f t="shared" si="1"/>
        <v>25.684037627031785</v>
      </c>
      <c r="J38" s="10">
        <f t="shared" si="1"/>
        <v>26.968239508383373</v>
      </c>
      <c r="K38" s="10">
        <v>28.316651483802545</v>
      </c>
      <c r="L38" s="90" t="s">
        <v>388</v>
      </c>
      <c r="M38" s="30"/>
    </row>
    <row r="39" spans="1:13">
      <c r="A39" s="14" t="s">
        <v>110</v>
      </c>
      <c r="B39" s="14" t="s">
        <v>76</v>
      </c>
      <c r="C39" s="14" t="s">
        <v>43</v>
      </c>
      <c r="D39" s="15" t="s">
        <v>111</v>
      </c>
      <c r="E39" s="16">
        <v>268</v>
      </c>
      <c r="F39" s="14">
        <v>5</v>
      </c>
      <c r="G39" s="10">
        <f t="shared" si="1"/>
        <v>23.296179253543567</v>
      </c>
      <c r="H39" s="10">
        <f t="shared" si="1"/>
        <v>24.460988216220745</v>
      </c>
      <c r="I39" s="10">
        <f t="shared" si="1"/>
        <v>25.684037627031785</v>
      </c>
      <c r="J39" s="10">
        <f t="shared" si="1"/>
        <v>26.968239508383373</v>
      </c>
      <c r="K39" s="10">
        <v>28.316651483802545</v>
      </c>
      <c r="L39" s="90" t="s">
        <v>388</v>
      </c>
      <c r="M39" s="30"/>
    </row>
    <row r="40" spans="1:13">
      <c r="A40" s="14" t="s">
        <v>115</v>
      </c>
      <c r="B40" s="14" t="s">
        <v>76</v>
      </c>
      <c r="C40" s="14" t="s">
        <v>43</v>
      </c>
      <c r="D40" s="15" t="s">
        <v>116</v>
      </c>
      <c r="E40" s="16">
        <v>268</v>
      </c>
      <c r="F40" s="14">
        <v>5</v>
      </c>
      <c r="G40" s="10">
        <f t="shared" si="1"/>
        <v>23.296179253543567</v>
      </c>
      <c r="H40" s="10">
        <f t="shared" si="1"/>
        <v>24.460988216220745</v>
      </c>
      <c r="I40" s="10">
        <f t="shared" si="1"/>
        <v>25.684037627031785</v>
      </c>
      <c r="J40" s="10">
        <f t="shared" si="1"/>
        <v>26.968239508383373</v>
      </c>
      <c r="K40" s="10">
        <v>28.316651483802545</v>
      </c>
      <c r="L40" s="90" t="s">
        <v>388</v>
      </c>
      <c r="M40" s="30"/>
    </row>
    <row r="41" spans="1:13">
      <c r="A41" s="14" t="s">
        <v>134</v>
      </c>
      <c r="B41" s="14" t="s">
        <v>135</v>
      </c>
      <c r="C41" s="14" t="s">
        <v>43</v>
      </c>
      <c r="D41" s="15" t="s">
        <v>136</v>
      </c>
      <c r="E41" s="16">
        <v>268</v>
      </c>
      <c r="F41" s="14">
        <v>5</v>
      </c>
      <c r="G41" s="10">
        <f t="shared" si="1"/>
        <v>23.296179253543567</v>
      </c>
      <c r="H41" s="10">
        <f t="shared" si="1"/>
        <v>24.460988216220745</v>
      </c>
      <c r="I41" s="10">
        <f t="shared" si="1"/>
        <v>25.684037627031785</v>
      </c>
      <c r="J41" s="10">
        <f t="shared" si="1"/>
        <v>26.968239508383373</v>
      </c>
      <c r="K41" s="10">
        <v>28.316651483802545</v>
      </c>
      <c r="L41" s="90" t="s">
        <v>388</v>
      </c>
      <c r="M41" s="30"/>
    </row>
    <row r="42" spans="1:13">
      <c r="A42" s="14" t="s">
        <v>150</v>
      </c>
      <c r="B42" s="14" t="s">
        <v>135</v>
      </c>
      <c r="C42" s="14" t="s">
        <v>43</v>
      </c>
      <c r="D42" s="15" t="s">
        <v>151</v>
      </c>
      <c r="E42" s="16">
        <v>268</v>
      </c>
      <c r="F42" s="14">
        <v>5</v>
      </c>
      <c r="G42" s="10">
        <f t="shared" si="1"/>
        <v>23.296179253543567</v>
      </c>
      <c r="H42" s="10">
        <f t="shared" si="1"/>
        <v>24.460988216220745</v>
      </c>
      <c r="I42" s="10">
        <f t="shared" si="1"/>
        <v>25.684037627031785</v>
      </c>
      <c r="J42" s="10">
        <f t="shared" si="1"/>
        <v>26.968239508383373</v>
      </c>
      <c r="K42" s="10">
        <v>28.316651483802545</v>
      </c>
      <c r="L42" s="90" t="s">
        <v>388</v>
      </c>
      <c r="M42" s="30"/>
    </row>
    <row r="43" spans="1:13">
      <c r="A43" s="14" t="s">
        <v>183</v>
      </c>
      <c r="B43" s="14" t="s">
        <v>184</v>
      </c>
      <c r="C43" s="14" t="s">
        <v>43</v>
      </c>
      <c r="D43" s="15" t="s">
        <v>185</v>
      </c>
      <c r="E43" s="16">
        <v>265</v>
      </c>
      <c r="F43" s="14">
        <v>5</v>
      </c>
      <c r="G43" s="10">
        <f t="shared" si="1"/>
        <v>23.296179253543567</v>
      </c>
      <c r="H43" s="10">
        <f t="shared" si="1"/>
        <v>24.460988216220745</v>
      </c>
      <c r="I43" s="10">
        <f t="shared" si="1"/>
        <v>25.684037627031785</v>
      </c>
      <c r="J43" s="10">
        <f t="shared" si="1"/>
        <v>26.968239508383373</v>
      </c>
      <c r="K43" s="10">
        <v>28.316651483802545</v>
      </c>
      <c r="L43" s="90" t="s">
        <v>388</v>
      </c>
      <c r="M43" s="30"/>
    </row>
    <row r="44" spans="1:13">
      <c r="A44" s="14" t="s">
        <v>206</v>
      </c>
      <c r="B44" s="14">
        <v>130</v>
      </c>
      <c r="C44" s="14" t="s">
        <v>43</v>
      </c>
      <c r="D44" s="15" t="s">
        <v>207</v>
      </c>
      <c r="E44" s="16">
        <v>265</v>
      </c>
      <c r="F44" s="14">
        <v>5</v>
      </c>
      <c r="G44" s="10">
        <f t="shared" si="1"/>
        <v>23.296179253543567</v>
      </c>
      <c r="H44" s="10">
        <f t="shared" si="1"/>
        <v>24.460988216220745</v>
      </c>
      <c r="I44" s="10">
        <f t="shared" si="1"/>
        <v>25.684037627031785</v>
      </c>
      <c r="J44" s="10">
        <f t="shared" si="1"/>
        <v>26.968239508383373</v>
      </c>
      <c r="K44" s="10">
        <v>28.316651483802545</v>
      </c>
      <c r="L44" s="90" t="s">
        <v>388</v>
      </c>
      <c r="M44" s="30"/>
    </row>
    <row r="45" spans="1:13">
      <c r="A45" s="14" t="s">
        <v>230</v>
      </c>
      <c r="B45" s="14" t="s">
        <v>135</v>
      </c>
      <c r="C45" s="14" t="s">
        <v>43</v>
      </c>
      <c r="D45" s="15" t="s">
        <v>231</v>
      </c>
      <c r="E45" s="16">
        <v>263</v>
      </c>
      <c r="F45" s="14">
        <v>5</v>
      </c>
      <c r="G45" s="10">
        <f t="shared" si="1"/>
        <v>23.296179253543567</v>
      </c>
      <c r="H45" s="10">
        <f t="shared" si="1"/>
        <v>24.460988216220745</v>
      </c>
      <c r="I45" s="10">
        <f t="shared" si="1"/>
        <v>25.684037627031785</v>
      </c>
      <c r="J45" s="10">
        <f t="shared" si="1"/>
        <v>26.968239508383373</v>
      </c>
      <c r="K45" s="10">
        <v>28.316651483802545</v>
      </c>
      <c r="L45" s="90" t="s">
        <v>388</v>
      </c>
      <c r="M45" s="30"/>
    </row>
    <row r="46" spans="1:13">
      <c r="A46" s="14" t="s">
        <v>281</v>
      </c>
      <c r="B46" s="14" t="s">
        <v>282</v>
      </c>
      <c r="C46" s="14" t="s">
        <v>43</v>
      </c>
      <c r="D46" s="15" t="s">
        <v>283</v>
      </c>
      <c r="E46" s="16">
        <v>280</v>
      </c>
      <c r="F46" s="14">
        <v>6</v>
      </c>
      <c r="G46" s="10">
        <f t="shared" si="1"/>
        <v>24.288645163280727</v>
      </c>
      <c r="H46" s="10">
        <f t="shared" si="1"/>
        <v>25.503077421444765</v>
      </c>
      <c r="I46" s="10">
        <f t="shared" si="1"/>
        <v>26.778231292517003</v>
      </c>
      <c r="J46" s="10">
        <f t="shared" si="1"/>
        <v>28.117142857142856</v>
      </c>
      <c r="K46" s="10">
        <v>29.523</v>
      </c>
      <c r="L46" s="90" t="s">
        <v>389</v>
      </c>
      <c r="M46" s="30"/>
    </row>
    <row r="47" spans="1:13">
      <c r="A47" s="14" t="s">
        <v>58</v>
      </c>
      <c r="B47" s="14" t="s">
        <v>59</v>
      </c>
      <c r="C47" s="14" t="s">
        <v>43</v>
      </c>
      <c r="D47" s="15" t="s">
        <v>60</v>
      </c>
      <c r="E47" s="16">
        <v>285</v>
      </c>
      <c r="F47" s="14">
        <v>6</v>
      </c>
      <c r="G47" s="10">
        <f t="shared" si="1"/>
        <v>24.288396923310835</v>
      </c>
      <c r="H47" s="10">
        <f t="shared" si="1"/>
        <v>25.502816769476379</v>
      </c>
      <c r="I47" s="10">
        <f t="shared" si="1"/>
        <v>26.777957607950199</v>
      </c>
      <c r="J47" s="10">
        <f t="shared" si="1"/>
        <v>28.11685548834771</v>
      </c>
      <c r="K47" s="10">
        <v>29.522698262765097</v>
      </c>
      <c r="L47" s="90" t="s">
        <v>389</v>
      </c>
      <c r="M47" s="30"/>
    </row>
    <row r="48" spans="1:13">
      <c r="A48" s="14" t="s">
        <v>70</v>
      </c>
      <c r="B48" s="14" t="s">
        <v>71</v>
      </c>
      <c r="C48" s="14" t="s">
        <v>43</v>
      </c>
      <c r="D48" s="15" t="s">
        <v>72</v>
      </c>
      <c r="E48" s="16">
        <v>280</v>
      </c>
      <c r="F48" s="14">
        <v>6</v>
      </c>
      <c r="G48" s="10">
        <f t="shared" si="1"/>
        <v>24.288396923310835</v>
      </c>
      <c r="H48" s="10">
        <f t="shared" si="1"/>
        <v>25.502816769476379</v>
      </c>
      <c r="I48" s="10">
        <f t="shared" si="1"/>
        <v>26.777957607950199</v>
      </c>
      <c r="J48" s="10">
        <f t="shared" si="1"/>
        <v>28.11685548834771</v>
      </c>
      <c r="K48" s="10">
        <v>29.522698262765097</v>
      </c>
      <c r="L48" s="90" t="s">
        <v>389</v>
      </c>
      <c r="M48" s="30"/>
    </row>
    <row r="49" spans="1:13">
      <c r="A49" s="14" t="s">
        <v>81</v>
      </c>
      <c r="B49" s="14" t="s">
        <v>82</v>
      </c>
      <c r="C49" s="14" t="s">
        <v>43</v>
      </c>
      <c r="D49" s="15" t="s">
        <v>83</v>
      </c>
      <c r="E49" s="16">
        <v>273</v>
      </c>
      <c r="F49" s="14">
        <v>6</v>
      </c>
      <c r="G49" s="10">
        <f t="shared" si="1"/>
        <v>24.288396923310835</v>
      </c>
      <c r="H49" s="10">
        <f t="shared" si="1"/>
        <v>25.502816769476379</v>
      </c>
      <c r="I49" s="10">
        <f t="shared" si="1"/>
        <v>26.777957607950199</v>
      </c>
      <c r="J49" s="10">
        <f t="shared" si="1"/>
        <v>28.11685548834771</v>
      </c>
      <c r="K49" s="10">
        <v>29.522698262765097</v>
      </c>
      <c r="L49" s="90" t="s">
        <v>389</v>
      </c>
      <c r="M49" s="30"/>
    </row>
    <row r="50" spans="1:13">
      <c r="A50" s="14" t="s">
        <v>104</v>
      </c>
      <c r="B50" s="14" t="s">
        <v>105</v>
      </c>
      <c r="C50" s="14" t="s">
        <v>43</v>
      </c>
      <c r="D50" s="15" t="s">
        <v>106</v>
      </c>
      <c r="E50" s="16">
        <v>280</v>
      </c>
      <c r="F50" s="14">
        <v>6</v>
      </c>
      <c r="G50" s="10">
        <f t="shared" si="1"/>
        <v>24.288396923310835</v>
      </c>
      <c r="H50" s="10">
        <f t="shared" si="1"/>
        <v>25.502816769476379</v>
      </c>
      <c r="I50" s="10">
        <f t="shared" si="1"/>
        <v>26.777957607950199</v>
      </c>
      <c r="J50" s="10">
        <f t="shared" si="1"/>
        <v>28.11685548834771</v>
      </c>
      <c r="K50" s="10">
        <v>29.522698262765097</v>
      </c>
      <c r="L50" s="90" t="s">
        <v>389</v>
      </c>
      <c r="M50" s="30"/>
    </row>
    <row r="51" spans="1:13">
      <c r="A51" s="14" t="s">
        <v>156</v>
      </c>
      <c r="B51" s="14" t="s">
        <v>157</v>
      </c>
      <c r="C51" s="14" t="s">
        <v>43</v>
      </c>
      <c r="D51" s="15" t="s">
        <v>158</v>
      </c>
      <c r="E51" s="16">
        <v>285</v>
      </c>
      <c r="F51" s="14">
        <v>6</v>
      </c>
      <c r="G51" s="10">
        <f t="shared" si="1"/>
        <v>24.288396923310835</v>
      </c>
      <c r="H51" s="10">
        <f t="shared" si="1"/>
        <v>25.502816769476379</v>
      </c>
      <c r="I51" s="10">
        <f t="shared" si="1"/>
        <v>26.777957607950199</v>
      </c>
      <c r="J51" s="10">
        <f t="shared" si="1"/>
        <v>28.11685548834771</v>
      </c>
      <c r="K51" s="10">
        <v>29.522698262765097</v>
      </c>
      <c r="L51" s="90" t="s">
        <v>389</v>
      </c>
      <c r="M51" s="30"/>
    </row>
    <row r="52" spans="1:13">
      <c r="A52" s="14" t="s">
        <v>224</v>
      </c>
      <c r="B52" s="14" t="s">
        <v>105</v>
      </c>
      <c r="C52" s="14" t="s">
        <v>43</v>
      </c>
      <c r="D52" s="15" t="s">
        <v>225</v>
      </c>
      <c r="E52" s="16">
        <v>280</v>
      </c>
      <c r="F52" s="14">
        <v>6</v>
      </c>
      <c r="G52" s="10">
        <f t="shared" si="1"/>
        <v>24.288396923310835</v>
      </c>
      <c r="H52" s="10">
        <f t="shared" si="1"/>
        <v>25.502816769476379</v>
      </c>
      <c r="I52" s="10">
        <f t="shared" si="1"/>
        <v>26.777957607950199</v>
      </c>
      <c r="J52" s="10">
        <f t="shared" si="1"/>
        <v>28.11685548834771</v>
      </c>
      <c r="K52" s="10">
        <v>29.522698262765097</v>
      </c>
      <c r="L52" s="90" t="s">
        <v>389</v>
      </c>
      <c r="M52" s="30"/>
    </row>
    <row r="53" spans="1:13">
      <c r="A53" s="14" t="s">
        <v>236</v>
      </c>
      <c r="B53" s="14" t="s">
        <v>105</v>
      </c>
      <c r="C53" s="14" t="s">
        <v>43</v>
      </c>
      <c r="D53" s="15" t="s">
        <v>237</v>
      </c>
      <c r="E53" s="16">
        <v>280</v>
      </c>
      <c r="F53" s="14">
        <v>6</v>
      </c>
      <c r="G53" s="10">
        <f t="shared" si="1"/>
        <v>24.288396923310835</v>
      </c>
      <c r="H53" s="10">
        <f t="shared" si="1"/>
        <v>25.502816769476379</v>
      </c>
      <c r="I53" s="10">
        <f t="shared" si="1"/>
        <v>26.777957607950199</v>
      </c>
      <c r="J53" s="10">
        <f t="shared" si="1"/>
        <v>28.11685548834771</v>
      </c>
      <c r="K53" s="10">
        <v>29.522698262765097</v>
      </c>
      <c r="L53" s="90" t="s">
        <v>389</v>
      </c>
      <c r="M53" s="30"/>
    </row>
    <row r="54" spans="1:13">
      <c r="A54" s="14" t="s">
        <v>240</v>
      </c>
      <c r="B54" s="14" t="s">
        <v>105</v>
      </c>
      <c r="C54" s="14" t="s">
        <v>43</v>
      </c>
      <c r="D54" s="15" t="s">
        <v>241</v>
      </c>
      <c r="E54" s="16">
        <v>280</v>
      </c>
      <c r="F54" s="14">
        <v>6</v>
      </c>
      <c r="G54" s="10">
        <f t="shared" ref="G54:J73" si="2">H54/1.05</f>
        <v>24.288396923310835</v>
      </c>
      <c r="H54" s="10">
        <f t="shared" si="2"/>
        <v>25.502816769476379</v>
      </c>
      <c r="I54" s="10">
        <f t="shared" si="2"/>
        <v>26.777957607950199</v>
      </c>
      <c r="J54" s="10">
        <f t="shared" si="2"/>
        <v>28.11685548834771</v>
      </c>
      <c r="K54" s="10">
        <v>29.522698262765097</v>
      </c>
      <c r="L54" s="90" t="s">
        <v>389</v>
      </c>
      <c r="M54" s="30"/>
    </row>
    <row r="55" spans="1:13">
      <c r="A55" s="14" t="s">
        <v>256</v>
      </c>
      <c r="B55" s="14" t="s">
        <v>157</v>
      </c>
      <c r="C55" s="14" t="s">
        <v>43</v>
      </c>
      <c r="D55" s="15" t="s">
        <v>257</v>
      </c>
      <c r="E55" s="16">
        <v>285</v>
      </c>
      <c r="F55" s="14">
        <v>6</v>
      </c>
      <c r="G55" s="10">
        <f t="shared" si="2"/>
        <v>24.288396923310835</v>
      </c>
      <c r="H55" s="10">
        <f t="shared" si="2"/>
        <v>25.502816769476379</v>
      </c>
      <c r="I55" s="10">
        <f t="shared" si="2"/>
        <v>26.777957607950199</v>
      </c>
      <c r="J55" s="10">
        <f t="shared" si="2"/>
        <v>28.11685548834771</v>
      </c>
      <c r="K55" s="10">
        <v>29.522698262765097</v>
      </c>
      <c r="L55" s="90" t="s">
        <v>389</v>
      </c>
      <c r="M55" s="30"/>
    </row>
    <row r="56" spans="1:13">
      <c r="A56" s="14" t="s">
        <v>258</v>
      </c>
      <c r="B56" s="14" t="s">
        <v>259</v>
      </c>
      <c r="C56" s="14" t="s">
        <v>43</v>
      </c>
      <c r="D56" s="15" t="s">
        <v>260</v>
      </c>
      <c r="E56" s="16">
        <v>280</v>
      </c>
      <c r="F56" s="14">
        <v>6</v>
      </c>
      <c r="G56" s="10">
        <f t="shared" si="2"/>
        <v>24.288396923310835</v>
      </c>
      <c r="H56" s="10">
        <f t="shared" si="2"/>
        <v>25.502816769476379</v>
      </c>
      <c r="I56" s="10">
        <f t="shared" si="2"/>
        <v>26.777957607950199</v>
      </c>
      <c r="J56" s="10">
        <f t="shared" si="2"/>
        <v>28.11685548834771</v>
      </c>
      <c r="K56" s="10">
        <v>29.522698262765097</v>
      </c>
      <c r="L56" s="90" t="s">
        <v>389</v>
      </c>
      <c r="M56" s="30"/>
    </row>
    <row r="57" spans="1:13">
      <c r="A57" s="14" t="s">
        <v>291</v>
      </c>
      <c r="B57" s="14" t="s">
        <v>292</v>
      </c>
      <c r="C57" s="14" t="s">
        <v>43</v>
      </c>
      <c r="D57" s="15" t="s">
        <v>293</v>
      </c>
      <c r="E57" s="16">
        <v>275</v>
      </c>
      <c r="F57" s="14">
        <v>6</v>
      </c>
      <c r="G57" s="10">
        <f t="shared" si="2"/>
        <v>24.288396923310835</v>
      </c>
      <c r="H57" s="10">
        <f t="shared" si="2"/>
        <v>25.502816769476379</v>
      </c>
      <c r="I57" s="10">
        <f t="shared" si="2"/>
        <v>26.777957607950199</v>
      </c>
      <c r="J57" s="10">
        <f t="shared" si="2"/>
        <v>28.11685548834771</v>
      </c>
      <c r="K57" s="10">
        <v>29.522698262765097</v>
      </c>
      <c r="L57" s="90" t="s">
        <v>389</v>
      </c>
      <c r="M57" s="30"/>
    </row>
    <row r="58" spans="1:13">
      <c r="A58" s="14" t="s">
        <v>51</v>
      </c>
      <c r="B58" s="14">
        <v>161</v>
      </c>
      <c r="C58" s="14" t="s">
        <v>43</v>
      </c>
      <c r="D58" s="15" t="s">
        <v>52</v>
      </c>
      <c r="E58" s="16">
        <v>287</v>
      </c>
      <c r="F58" s="14">
        <v>6</v>
      </c>
      <c r="G58" s="10">
        <f t="shared" si="2"/>
        <v>25.274813041388359</v>
      </c>
      <c r="H58" s="10">
        <f t="shared" si="2"/>
        <v>26.538553693457779</v>
      </c>
      <c r="I58" s="10">
        <f t="shared" si="2"/>
        <v>27.865481378130667</v>
      </c>
      <c r="J58" s="10">
        <f t="shared" si="2"/>
        <v>29.258755447037203</v>
      </c>
      <c r="K58" s="10">
        <v>30.721693219389064</v>
      </c>
      <c r="L58" s="90" t="s">
        <v>390</v>
      </c>
      <c r="M58" s="30"/>
    </row>
    <row r="59" spans="1:13">
      <c r="A59" s="14" t="s">
        <v>84</v>
      </c>
      <c r="B59" s="14" t="s">
        <v>59</v>
      </c>
      <c r="C59" s="14" t="s">
        <v>43</v>
      </c>
      <c r="D59" s="15" t="s">
        <v>85</v>
      </c>
      <c r="E59" s="16">
        <v>293</v>
      </c>
      <c r="F59" s="14">
        <v>6</v>
      </c>
      <c r="G59" s="10">
        <f t="shared" si="2"/>
        <v>25.274813041388359</v>
      </c>
      <c r="H59" s="10">
        <f t="shared" si="2"/>
        <v>26.538553693457779</v>
      </c>
      <c r="I59" s="10">
        <f t="shared" si="2"/>
        <v>27.865481378130667</v>
      </c>
      <c r="J59" s="10">
        <f t="shared" si="2"/>
        <v>29.258755447037203</v>
      </c>
      <c r="K59" s="10">
        <v>30.721693219389064</v>
      </c>
      <c r="L59" s="90" t="s">
        <v>390</v>
      </c>
      <c r="M59" s="30"/>
    </row>
    <row r="60" spans="1:13">
      <c r="A60" s="14" t="s">
        <v>117</v>
      </c>
      <c r="B60" s="14" t="s">
        <v>118</v>
      </c>
      <c r="C60" s="14" t="s">
        <v>43</v>
      </c>
      <c r="D60" s="15" t="s">
        <v>119</v>
      </c>
      <c r="E60" s="16">
        <v>295</v>
      </c>
      <c r="F60" s="14">
        <v>6</v>
      </c>
      <c r="G60" s="11">
        <f t="shared" si="2"/>
        <v>25.274813041388359</v>
      </c>
      <c r="H60" s="11">
        <f t="shared" si="2"/>
        <v>26.538553693457779</v>
      </c>
      <c r="I60" s="11">
        <f t="shared" si="2"/>
        <v>27.865481378130667</v>
      </c>
      <c r="J60" s="11">
        <f t="shared" si="2"/>
        <v>29.258755447037203</v>
      </c>
      <c r="K60" s="11">
        <v>30.721693219389064</v>
      </c>
      <c r="L60" s="90" t="s">
        <v>390</v>
      </c>
      <c r="M60" s="30"/>
    </row>
    <row r="61" spans="1:13">
      <c r="A61" s="14" t="s">
        <v>177</v>
      </c>
      <c r="B61" s="14" t="s">
        <v>178</v>
      </c>
      <c r="C61" s="14" t="s">
        <v>43</v>
      </c>
      <c r="D61" s="15" t="s">
        <v>179</v>
      </c>
      <c r="E61" s="16">
        <v>288</v>
      </c>
      <c r="F61" s="14">
        <v>6</v>
      </c>
      <c r="G61" s="10">
        <f t="shared" si="2"/>
        <v>25.274813041388359</v>
      </c>
      <c r="H61" s="10">
        <f t="shared" si="2"/>
        <v>26.538553693457779</v>
      </c>
      <c r="I61" s="10">
        <f t="shared" si="2"/>
        <v>27.865481378130667</v>
      </c>
      <c r="J61" s="10">
        <f t="shared" si="2"/>
        <v>29.258755447037203</v>
      </c>
      <c r="K61" s="10">
        <v>30.721693219389064</v>
      </c>
      <c r="L61" s="90" t="s">
        <v>390</v>
      </c>
      <c r="M61" s="30"/>
    </row>
    <row r="62" spans="1:13">
      <c r="A62" s="14" t="s">
        <v>242</v>
      </c>
      <c r="B62" s="14">
        <v>161</v>
      </c>
      <c r="C62" s="14" t="s">
        <v>43</v>
      </c>
      <c r="D62" s="15" t="s">
        <v>243</v>
      </c>
      <c r="E62" s="16">
        <v>287</v>
      </c>
      <c r="F62" s="14">
        <v>6</v>
      </c>
      <c r="G62" s="10">
        <f t="shared" si="2"/>
        <v>25.274813041388359</v>
      </c>
      <c r="H62" s="10">
        <f t="shared" si="2"/>
        <v>26.538553693457779</v>
      </c>
      <c r="I62" s="10">
        <f t="shared" si="2"/>
        <v>27.865481378130667</v>
      </c>
      <c r="J62" s="10">
        <f t="shared" si="2"/>
        <v>29.258755447037203</v>
      </c>
      <c r="K62" s="10">
        <v>30.721693219389064</v>
      </c>
      <c r="L62" s="90" t="s">
        <v>390</v>
      </c>
      <c r="M62" s="30"/>
    </row>
    <row r="63" spans="1:13">
      <c r="A63" s="14" t="s">
        <v>266</v>
      </c>
      <c r="B63" s="14" t="s">
        <v>178</v>
      </c>
      <c r="C63" s="14" t="s">
        <v>43</v>
      </c>
      <c r="D63" s="15" t="s">
        <v>267</v>
      </c>
      <c r="E63" s="16">
        <v>288</v>
      </c>
      <c r="F63" s="14">
        <v>6</v>
      </c>
      <c r="G63" s="10">
        <f t="shared" si="2"/>
        <v>25.274813041388359</v>
      </c>
      <c r="H63" s="10">
        <f t="shared" si="2"/>
        <v>26.538553693457779</v>
      </c>
      <c r="I63" s="10">
        <f t="shared" si="2"/>
        <v>27.865481378130667</v>
      </c>
      <c r="J63" s="10">
        <f t="shared" si="2"/>
        <v>29.258755447037203</v>
      </c>
      <c r="K63" s="10">
        <v>30.721693219389064</v>
      </c>
      <c r="L63" s="90" t="s">
        <v>390</v>
      </c>
      <c r="M63" s="30"/>
    </row>
    <row r="64" spans="1:13">
      <c r="A64" s="14" t="s">
        <v>296</v>
      </c>
      <c r="B64" s="26" t="s">
        <v>297</v>
      </c>
      <c r="C64" s="14" t="s">
        <v>43</v>
      </c>
      <c r="D64" s="15" t="s">
        <v>298</v>
      </c>
      <c r="E64" s="16">
        <v>288</v>
      </c>
      <c r="F64" s="14">
        <v>6</v>
      </c>
      <c r="G64" s="10">
        <f t="shared" si="2"/>
        <v>25.274813041388359</v>
      </c>
      <c r="H64" s="10">
        <f t="shared" si="2"/>
        <v>26.538553693457779</v>
      </c>
      <c r="I64" s="10">
        <f t="shared" si="2"/>
        <v>27.865481378130667</v>
      </c>
      <c r="J64" s="10">
        <f t="shared" si="2"/>
        <v>29.258755447037203</v>
      </c>
      <c r="K64" s="10">
        <v>30.721693219389064</v>
      </c>
      <c r="L64" s="90" t="s">
        <v>390</v>
      </c>
      <c r="M64" s="30"/>
    </row>
    <row r="65" spans="1:13">
      <c r="A65" s="14" t="s">
        <v>202</v>
      </c>
      <c r="B65" s="14">
        <v>140</v>
      </c>
      <c r="C65" s="14" t="s">
        <v>43</v>
      </c>
      <c r="D65" s="15" t="s">
        <v>203</v>
      </c>
      <c r="E65" s="16">
        <v>288</v>
      </c>
      <c r="F65" s="14">
        <v>6</v>
      </c>
      <c r="G65" s="10">
        <f t="shared" si="2"/>
        <v>25.715609457588762</v>
      </c>
      <c r="H65" s="10">
        <f t="shared" si="2"/>
        <v>27.0013899304682</v>
      </c>
      <c r="I65" s="10">
        <f t="shared" si="2"/>
        <v>28.35145942699161</v>
      </c>
      <c r="J65" s="10">
        <f t="shared" si="2"/>
        <v>29.769032398341192</v>
      </c>
      <c r="K65" s="10">
        <v>31.257484018258253</v>
      </c>
      <c r="L65" s="90"/>
      <c r="M65" s="30"/>
    </row>
    <row r="66" spans="1:13">
      <c r="A66" s="14" t="s">
        <v>208</v>
      </c>
      <c r="B66" s="14">
        <v>140</v>
      </c>
      <c r="C66" s="14" t="s">
        <v>43</v>
      </c>
      <c r="D66" s="15" t="s">
        <v>209</v>
      </c>
      <c r="E66" s="16">
        <v>300</v>
      </c>
      <c r="F66" s="14">
        <v>6</v>
      </c>
      <c r="G66" s="10">
        <f t="shared" si="2"/>
        <v>25.715609457588762</v>
      </c>
      <c r="H66" s="10">
        <f t="shared" si="2"/>
        <v>27.0013899304682</v>
      </c>
      <c r="I66" s="10">
        <f t="shared" si="2"/>
        <v>28.35145942699161</v>
      </c>
      <c r="J66" s="10">
        <f t="shared" si="2"/>
        <v>29.769032398341192</v>
      </c>
      <c r="K66" s="10">
        <v>31.257484018258253</v>
      </c>
      <c r="L66" s="90"/>
      <c r="M66" s="30"/>
    </row>
    <row r="67" spans="1:13">
      <c r="A67" s="14" t="s">
        <v>86</v>
      </c>
      <c r="B67" s="14" t="s">
        <v>87</v>
      </c>
      <c r="C67" s="14" t="s">
        <v>43</v>
      </c>
      <c r="D67" s="15" t="s">
        <v>88</v>
      </c>
      <c r="E67" s="16">
        <v>308</v>
      </c>
      <c r="F67" s="14">
        <v>6</v>
      </c>
      <c r="G67" s="10">
        <f t="shared" si="2"/>
        <v>26.276863632269151</v>
      </c>
      <c r="H67" s="10">
        <f t="shared" si="2"/>
        <v>27.590706813882612</v>
      </c>
      <c r="I67" s="10">
        <f t="shared" si="2"/>
        <v>28.970242154576745</v>
      </c>
      <c r="J67" s="10">
        <f t="shared" si="2"/>
        <v>30.418754262305583</v>
      </c>
      <c r="K67" s="10">
        <v>31.939691975420864</v>
      </c>
      <c r="L67" s="90" t="s">
        <v>319</v>
      </c>
      <c r="M67" s="30"/>
    </row>
    <row r="68" spans="1:13">
      <c r="A68" s="14" t="s">
        <v>112</v>
      </c>
      <c r="B68" s="14" t="s">
        <v>113</v>
      </c>
      <c r="C68" s="14" t="s">
        <v>43</v>
      </c>
      <c r="D68" s="15" t="s">
        <v>114</v>
      </c>
      <c r="E68" s="16">
        <v>303</v>
      </c>
      <c r="F68" s="14">
        <v>6</v>
      </c>
      <c r="G68" s="10">
        <f t="shared" si="2"/>
        <v>26.276863632269151</v>
      </c>
      <c r="H68" s="10">
        <f t="shared" si="2"/>
        <v>27.590706813882612</v>
      </c>
      <c r="I68" s="10">
        <f t="shared" si="2"/>
        <v>28.970242154576745</v>
      </c>
      <c r="J68" s="10">
        <f t="shared" si="2"/>
        <v>30.418754262305583</v>
      </c>
      <c r="K68" s="10">
        <v>31.939691975420864</v>
      </c>
      <c r="L68" s="90" t="s">
        <v>319</v>
      </c>
      <c r="M68" s="30"/>
    </row>
    <row r="69" spans="1:13">
      <c r="A69" s="14" t="s">
        <v>130</v>
      </c>
      <c r="B69" s="14">
        <v>116</v>
      </c>
      <c r="C69" s="14" t="s">
        <v>43</v>
      </c>
      <c r="D69" s="15" t="s">
        <v>131</v>
      </c>
      <c r="E69" s="16">
        <v>303</v>
      </c>
      <c r="F69" s="14">
        <v>6</v>
      </c>
      <c r="G69" s="10">
        <f t="shared" si="2"/>
        <v>26.276863632269151</v>
      </c>
      <c r="H69" s="10">
        <f t="shared" si="2"/>
        <v>27.590706813882612</v>
      </c>
      <c r="I69" s="10">
        <f t="shared" si="2"/>
        <v>28.970242154576745</v>
      </c>
      <c r="J69" s="10">
        <f t="shared" si="2"/>
        <v>30.418754262305583</v>
      </c>
      <c r="K69" s="10">
        <v>31.939691975420864</v>
      </c>
      <c r="L69" s="90" t="s">
        <v>319</v>
      </c>
      <c r="M69" s="30"/>
    </row>
    <row r="70" spans="1:13">
      <c r="A70" s="14" t="s">
        <v>140</v>
      </c>
      <c r="B70" s="14" t="s">
        <v>113</v>
      </c>
      <c r="C70" s="14" t="s">
        <v>43</v>
      </c>
      <c r="D70" s="15" t="s">
        <v>141</v>
      </c>
      <c r="E70" s="16">
        <v>305</v>
      </c>
      <c r="F70" s="14">
        <v>6</v>
      </c>
      <c r="G70" s="10">
        <f t="shared" si="2"/>
        <v>26.276863632269151</v>
      </c>
      <c r="H70" s="10">
        <f t="shared" si="2"/>
        <v>27.590706813882612</v>
      </c>
      <c r="I70" s="10">
        <f t="shared" si="2"/>
        <v>28.970242154576745</v>
      </c>
      <c r="J70" s="10">
        <f t="shared" si="2"/>
        <v>30.418754262305583</v>
      </c>
      <c r="K70" s="10">
        <v>31.939691975420864</v>
      </c>
      <c r="L70" s="90" t="s">
        <v>319</v>
      </c>
      <c r="M70" s="30"/>
    </row>
    <row r="71" spans="1:13">
      <c r="A71" s="14" t="s">
        <v>152</v>
      </c>
      <c r="B71" s="14" t="s">
        <v>113</v>
      </c>
      <c r="C71" s="14" t="s">
        <v>43</v>
      </c>
      <c r="D71" s="15" t="s">
        <v>153</v>
      </c>
      <c r="E71" s="16">
        <v>305</v>
      </c>
      <c r="F71" s="14">
        <v>6</v>
      </c>
      <c r="G71" s="10">
        <f t="shared" si="2"/>
        <v>26.276863632269151</v>
      </c>
      <c r="H71" s="10">
        <f t="shared" si="2"/>
        <v>27.590706813882612</v>
      </c>
      <c r="I71" s="10">
        <f t="shared" si="2"/>
        <v>28.970242154576745</v>
      </c>
      <c r="J71" s="10">
        <f t="shared" si="2"/>
        <v>30.418754262305583</v>
      </c>
      <c r="K71" s="10">
        <v>31.939691975420864</v>
      </c>
      <c r="L71" s="90" t="s">
        <v>319</v>
      </c>
      <c r="M71" s="30"/>
    </row>
    <row r="72" spans="1:13">
      <c r="A72" s="14" t="s">
        <v>172</v>
      </c>
      <c r="B72" s="14" t="s">
        <v>173</v>
      </c>
      <c r="C72" s="14" t="s">
        <v>43</v>
      </c>
      <c r="D72" s="15" t="s">
        <v>174</v>
      </c>
      <c r="E72" s="16">
        <v>305</v>
      </c>
      <c r="F72" s="14">
        <v>6</v>
      </c>
      <c r="G72" s="10">
        <f t="shared" si="2"/>
        <v>26.276863632269151</v>
      </c>
      <c r="H72" s="10">
        <f t="shared" si="2"/>
        <v>27.590706813882612</v>
      </c>
      <c r="I72" s="10">
        <f t="shared" si="2"/>
        <v>28.970242154576745</v>
      </c>
      <c r="J72" s="10">
        <f t="shared" si="2"/>
        <v>30.418754262305583</v>
      </c>
      <c r="K72" s="10">
        <v>31.939691975420864</v>
      </c>
      <c r="L72" s="90" t="s">
        <v>319</v>
      </c>
      <c r="M72" s="30"/>
    </row>
    <row r="73" spans="1:13">
      <c r="A73" s="14" t="s">
        <v>228</v>
      </c>
      <c r="B73" s="14">
        <v>143</v>
      </c>
      <c r="C73" s="14" t="s">
        <v>43</v>
      </c>
      <c r="D73" s="15" t="s">
        <v>229</v>
      </c>
      <c r="E73" s="16">
        <v>310</v>
      </c>
      <c r="F73" s="14">
        <v>6</v>
      </c>
      <c r="G73" s="10">
        <f t="shared" si="2"/>
        <v>26.276863632269151</v>
      </c>
      <c r="H73" s="10">
        <f t="shared" si="2"/>
        <v>27.590706813882612</v>
      </c>
      <c r="I73" s="10">
        <f t="shared" si="2"/>
        <v>28.970242154576745</v>
      </c>
      <c r="J73" s="10">
        <f t="shared" si="2"/>
        <v>30.418754262305583</v>
      </c>
      <c r="K73" s="10">
        <v>31.939691975420864</v>
      </c>
      <c r="L73" s="90" t="s">
        <v>319</v>
      </c>
      <c r="M73" s="30"/>
    </row>
    <row r="74" spans="1:13">
      <c r="A74" s="14" t="s">
        <v>252</v>
      </c>
      <c r="B74" s="14">
        <v>143</v>
      </c>
      <c r="C74" s="14" t="s">
        <v>43</v>
      </c>
      <c r="D74" s="15" t="s">
        <v>253</v>
      </c>
      <c r="E74" s="16">
        <v>315</v>
      </c>
      <c r="F74" s="14">
        <v>6</v>
      </c>
      <c r="G74" s="10">
        <f t="shared" ref="G74:J93" si="3">H74/1.05</f>
        <v>26.276863632269151</v>
      </c>
      <c r="H74" s="10">
        <f t="shared" si="3"/>
        <v>27.590706813882612</v>
      </c>
      <c r="I74" s="10">
        <f t="shared" si="3"/>
        <v>28.970242154576745</v>
      </c>
      <c r="J74" s="10">
        <f t="shared" si="3"/>
        <v>30.418754262305583</v>
      </c>
      <c r="K74" s="10">
        <v>31.939691975420864</v>
      </c>
      <c r="L74" s="90" t="s">
        <v>319</v>
      </c>
      <c r="M74" s="30"/>
    </row>
    <row r="75" spans="1:13">
      <c r="A75" s="14" t="s">
        <v>278</v>
      </c>
      <c r="B75" s="14" t="s">
        <v>279</v>
      </c>
      <c r="C75" s="14" t="s">
        <v>43</v>
      </c>
      <c r="D75" s="15" t="s">
        <v>280</v>
      </c>
      <c r="E75" s="16">
        <v>308</v>
      </c>
      <c r="F75" s="14">
        <v>6</v>
      </c>
      <c r="G75" s="10">
        <f t="shared" si="3"/>
        <v>26.276863632269151</v>
      </c>
      <c r="H75" s="10">
        <f t="shared" si="3"/>
        <v>27.590706813882612</v>
      </c>
      <c r="I75" s="10">
        <f t="shared" si="3"/>
        <v>28.970242154576745</v>
      </c>
      <c r="J75" s="10">
        <f t="shared" si="3"/>
        <v>30.418754262305583</v>
      </c>
      <c r="K75" s="10">
        <v>31.939691975420864</v>
      </c>
      <c r="L75" s="90" t="s">
        <v>319</v>
      </c>
      <c r="M75" s="30"/>
    </row>
    <row r="76" spans="1:13">
      <c r="A76" s="14" t="s">
        <v>294</v>
      </c>
      <c r="B76" s="14" t="s">
        <v>173</v>
      </c>
      <c r="C76" s="14" t="s">
        <v>43</v>
      </c>
      <c r="D76" s="15" t="s">
        <v>295</v>
      </c>
      <c r="E76" s="16">
        <v>308</v>
      </c>
      <c r="F76" s="14">
        <v>6</v>
      </c>
      <c r="G76" s="10">
        <f t="shared" si="3"/>
        <v>26.276863632269151</v>
      </c>
      <c r="H76" s="10">
        <f t="shared" si="3"/>
        <v>27.590706813882612</v>
      </c>
      <c r="I76" s="10">
        <f t="shared" si="3"/>
        <v>28.970242154576745</v>
      </c>
      <c r="J76" s="10">
        <f t="shared" si="3"/>
        <v>30.418754262305583</v>
      </c>
      <c r="K76" s="10">
        <v>31.939691975420864</v>
      </c>
      <c r="L76" s="90" t="s">
        <v>319</v>
      </c>
      <c r="M76" s="30"/>
    </row>
    <row r="77" spans="1:13">
      <c r="A77" s="14" t="s">
        <v>327</v>
      </c>
      <c r="B77" s="88" t="s">
        <v>319</v>
      </c>
      <c r="C77" s="14" t="s">
        <v>43</v>
      </c>
      <c r="D77" s="89" t="s">
        <v>318</v>
      </c>
      <c r="E77" s="16">
        <v>303</v>
      </c>
      <c r="F77" s="14">
        <v>6</v>
      </c>
      <c r="G77" s="10">
        <f t="shared" si="3"/>
        <v>26.277117044852705</v>
      </c>
      <c r="H77" s="10">
        <f t="shared" si="3"/>
        <v>27.590972897095341</v>
      </c>
      <c r="I77" s="10">
        <f t="shared" si="3"/>
        <v>28.970521541950109</v>
      </c>
      <c r="J77" s="10">
        <f t="shared" si="3"/>
        <v>30.419047619047618</v>
      </c>
      <c r="K77" s="10">
        <v>31.94</v>
      </c>
      <c r="L77" s="90" t="s">
        <v>319</v>
      </c>
      <c r="M77" s="30"/>
    </row>
    <row r="78" spans="1:13">
      <c r="A78" s="14" t="s">
        <v>65</v>
      </c>
      <c r="B78" s="14" t="s">
        <v>66</v>
      </c>
      <c r="C78" s="14" t="s">
        <v>43</v>
      </c>
      <c r="D78" s="15" t="s">
        <v>67</v>
      </c>
      <c r="E78" s="16">
        <v>320</v>
      </c>
      <c r="F78" s="14">
        <v>7</v>
      </c>
      <c r="G78" s="10">
        <f t="shared" si="3"/>
        <v>27.289605219577965</v>
      </c>
      <c r="H78" s="10">
        <f t="shared" si="3"/>
        <v>28.654085480556866</v>
      </c>
      <c r="I78" s="10">
        <f t="shared" si="3"/>
        <v>30.086789754584711</v>
      </c>
      <c r="J78" s="10">
        <f t="shared" si="3"/>
        <v>31.591129242313947</v>
      </c>
      <c r="K78" s="10">
        <v>33.170685704429644</v>
      </c>
      <c r="L78" s="90" t="s">
        <v>391</v>
      </c>
      <c r="M78" s="30"/>
    </row>
    <row r="79" spans="1:13">
      <c r="A79" s="14" t="s">
        <v>125</v>
      </c>
      <c r="B79" s="14" t="s">
        <v>66</v>
      </c>
      <c r="C79" s="14" t="s">
        <v>43</v>
      </c>
      <c r="D79" s="15" t="s">
        <v>126</v>
      </c>
      <c r="E79" s="16">
        <v>323</v>
      </c>
      <c r="F79" s="14">
        <v>7</v>
      </c>
      <c r="G79" s="10">
        <f t="shared" si="3"/>
        <v>27.289605219577965</v>
      </c>
      <c r="H79" s="10">
        <f t="shared" si="3"/>
        <v>28.654085480556866</v>
      </c>
      <c r="I79" s="10">
        <f t="shared" si="3"/>
        <v>30.086789754584711</v>
      </c>
      <c r="J79" s="10">
        <f t="shared" si="3"/>
        <v>31.591129242313947</v>
      </c>
      <c r="K79" s="10">
        <v>33.170685704429644</v>
      </c>
      <c r="L79" s="90" t="s">
        <v>391</v>
      </c>
      <c r="M79" s="30"/>
    </row>
    <row r="80" spans="1:13">
      <c r="A80" s="14" t="s">
        <v>132</v>
      </c>
      <c r="B80" s="14" t="s">
        <v>102</v>
      </c>
      <c r="C80" s="14" t="s">
        <v>43</v>
      </c>
      <c r="D80" s="15" t="s">
        <v>133</v>
      </c>
      <c r="E80" s="16">
        <v>325</v>
      </c>
      <c r="F80" s="14">
        <v>7</v>
      </c>
      <c r="G80" s="10">
        <f t="shared" si="3"/>
        <v>27.289605219577965</v>
      </c>
      <c r="H80" s="10">
        <f t="shared" si="3"/>
        <v>28.654085480556866</v>
      </c>
      <c r="I80" s="10">
        <f t="shared" si="3"/>
        <v>30.086789754584711</v>
      </c>
      <c r="J80" s="10">
        <f t="shared" si="3"/>
        <v>31.591129242313947</v>
      </c>
      <c r="K80" s="10">
        <v>33.170685704429644</v>
      </c>
      <c r="L80" s="90" t="s">
        <v>391</v>
      </c>
      <c r="M80" s="30"/>
    </row>
    <row r="81" spans="1:13">
      <c r="A81" s="14" t="s">
        <v>180</v>
      </c>
      <c r="B81" s="14" t="s">
        <v>181</v>
      </c>
      <c r="C81" s="14" t="s">
        <v>43</v>
      </c>
      <c r="D81" s="15" t="s">
        <v>182</v>
      </c>
      <c r="E81" s="16">
        <v>330</v>
      </c>
      <c r="F81" s="14">
        <v>7</v>
      </c>
      <c r="G81" s="10">
        <f t="shared" si="3"/>
        <v>27.289605219577965</v>
      </c>
      <c r="H81" s="10">
        <f t="shared" si="3"/>
        <v>28.654085480556866</v>
      </c>
      <c r="I81" s="10">
        <f t="shared" si="3"/>
        <v>30.086789754584711</v>
      </c>
      <c r="J81" s="10">
        <f t="shared" si="3"/>
        <v>31.591129242313947</v>
      </c>
      <c r="K81" s="10">
        <v>33.170685704429644</v>
      </c>
      <c r="L81" s="90" t="s">
        <v>391</v>
      </c>
      <c r="M81" s="30"/>
    </row>
    <row r="82" spans="1:13">
      <c r="A82" s="14" t="s">
        <v>215</v>
      </c>
      <c r="B82" s="23" t="s">
        <v>66</v>
      </c>
      <c r="C82" s="14" t="s">
        <v>43</v>
      </c>
      <c r="D82" s="15" t="s">
        <v>216</v>
      </c>
      <c r="E82" s="16">
        <v>330</v>
      </c>
      <c r="F82" s="14">
        <v>7</v>
      </c>
      <c r="G82" s="10">
        <f t="shared" si="3"/>
        <v>27.289605219577965</v>
      </c>
      <c r="H82" s="10">
        <f t="shared" si="3"/>
        <v>28.654085480556866</v>
      </c>
      <c r="I82" s="10">
        <f t="shared" si="3"/>
        <v>30.086789754584711</v>
      </c>
      <c r="J82" s="10">
        <f t="shared" si="3"/>
        <v>31.591129242313947</v>
      </c>
      <c r="K82" s="10">
        <v>33.170685704429644</v>
      </c>
      <c r="L82" s="90" t="s">
        <v>391</v>
      </c>
      <c r="M82" s="30"/>
    </row>
    <row r="83" spans="1:13">
      <c r="A83" s="14" t="s">
        <v>268</v>
      </c>
      <c r="B83" s="14" t="s">
        <v>269</v>
      </c>
      <c r="C83" s="14" t="s">
        <v>43</v>
      </c>
      <c r="D83" s="15" t="s">
        <v>270</v>
      </c>
      <c r="E83" s="16">
        <v>320</v>
      </c>
      <c r="F83" s="14">
        <v>7</v>
      </c>
      <c r="G83" s="10">
        <f t="shared" si="3"/>
        <v>27.289605219577965</v>
      </c>
      <c r="H83" s="10">
        <f t="shared" si="3"/>
        <v>28.654085480556866</v>
      </c>
      <c r="I83" s="10">
        <f t="shared" si="3"/>
        <v>30.086789754584711</v>
      </c>
      <c r="J83" s="10">
        <f t="shared" si="3"/>
        <v>31.591129242313947</v>
      </c>
      <c r="K83" s="10">
        <v>33.170685704429644</v>
      </c>
      <c r="L83" s="90" t="s">
        <v>391</v>
      </c>
      <c r="M83" s="30"/>
    </row>
    <row r="84" spans="1:13">
      <c r="A84" s="14" t="s">
        <v>274</v>
      </c>
      <c r="B84" s="14" t="s">
        <v>66</v>
      </c>
      <c r="C84" s="14" t="s">
        <v>43</v>
      </c>
      <c r="D84" s="15" t="s">
        <v>275</v>
      </c>
      <c r="E84" s="16">
        <v>320</v>
      </c>
      <c r="F84" s="14">
        <v>7</v>
      </c>
      <c r="G84" s="10">
        <f t="shared" si="3"/>
        <v>27.289605219577965</v>
      </c>
      <c r="H84" s="10">
        <f t="shared" si="3"/>
        <v>28.654085480556866</v>
      </c>
      <c r="I84" s="10">
        <f t="shared" si="3"/>
        <v>30.086789754584711</v>
      </c>
      <c r="J84" s="10">
        <f t="shared" si="3"/>
        <v>31.591129242313947</v>
      </c>
      <c r="K84" s="10">
        <v>33.170685704429644</v>
      </c>
      <c r="L84" s="90" t="s">
        <v>391</v>
      </c>
      <c r="M84" s="30"/>
    </row>
    <row r="85" spans="1:13">
      <c r="A85" s="14" t="s">
        <v>120</v>
      </c>
      <c r="B85" s="14" t="s">
        <v>121</v>
      </c>
      <c r="C85" s="14" t="s">
        <v>43</v>
      </c>
      <c r="D85" s="15" t="s">
        <v>122</v>
      </c>
      <c r="E85" s="16">
        <v>320</v>
      </c>
      <c r="F85" s="14">
        <v>7</v>
      </c>
      <c r="G85" s="10">
        <f t="shared" si="3"/>
        <v>27.289832932711704</v>
      </c>
      <c r="H85" s="10">
        <f t="shared" si="3"/>
        <v>28.654324579347289</v>
      </c>
      <c r="I85" s="10">
        <f t="shared" si="3"/>
        <v>30.087040808314654</v>
      </c>
      <c r="J85" s="10">
        <f t="shared" si="3"/>
        <v>31.59139284873039</v>
      </c>
      <c r="K85" s="10">
        <v>33.170962491166911</v>
      </c>
      <c r="L85" s="90" t="s">
        <v>391</v>
      </c>
      <c r="M85" s="30"/>
    </row>
    <row r="86" spans="1:13">
      <c r="A86" s="14" t="s">
        <v>188</v>
      </c>
      <c r="B86" s="14" t="s">
        <v>121</v>
      </c>
      <c r="C86" s="14" t="s">
        <v>43</v>
      </c>
      <c r="D86" s="15" t="s">
        <v>189</v>
      </c>
      <c r="E86" s="16">
        <v>323</v>
      </c>
      <c r="F86" s="14">
        <v>7</v>
      </c>
      <c r="G86" s="10">
        <f t="shared" si="3"/>
        <v>27.289832932711704</v>
      </c>
      <c r="H86" s="10">
        <f t="shared" si="3"/>
        <v>28.654324579347289</v>
      </c>
      <c r="I86" s="10">
        <f t="shared" si="3"/>
        <v>30.087040808314654</v>
      </c>
      <c r="J86" s="10">
        <f t="shared" si="3"/>
        <v>31.59139284873039</v>
      </c>
      <c r="K86" s="10">
        <v>33.170962491166911</v>
      </c>
      <c r="L86" s="90" t="s">
        <v>391</v>
      </c>
      <c r="M86" s="30"/>
    </row>
    <row r="87" spans="1:13">
      <c r="A87" s="14" t="s">
        <v>192</v>
      </c>
      <c r="B87" s="14" t="s">
        <v>121</v>
      </c>
      <c r="C87" s="14" t="s">
        <v>43</v>
      </c>
      <c r="D87" s="15" t="s">
        <v>193</v>
      </c>
      <c r="E87" s="16">
        <v>323</v>
      </c>
      <c r="F87" s="14">
        <v>7</v>
      </c>
      <c r="G87" s="10">
        <f t="shared" si="3"/>
        <v>27.289832932711704</v>
      </c>
      <c r="H87" s="10">
        <f t="shared" si="3"/>
        <v>28.654324579347289</v>
      </c>
      <c r="I87" s="10">
        <f t="shared" si="3"/>
        <v>30.087040808314654</v>
      </c>
      <c r="J87" s="10">
        <f t="shared" si="3"/>
        <v>31.59139284873039</v>
      </c>
      <c r="K87" s="10">
        <v>33.170962491166911</v>
      </c>
      <c r="L87" s="90" t="s">
        <v>391</v>
      </c>
      <c r="M87" s="30"/>
    </row>
    <row r="88" spans="1:13">
      <c r="A88" s="14" t="s">
        <v>142</v>
      </c>
      <c r="B88" s="14" t="s">
        <v>143</v>
      </c>
      <c r="C88" s="14" t="s">
        <v>43</v>
      </c>
      <c r="D88" s="15" t="s">
        <v>144</v>
      </c>
      <c r="E88" s="16">
        <v>328</v>
      </c>
      <c r="F88" s="14">
        <v>7</v>
      </c>
      <c r="G88" s="10">
        <f t="shared" si="3"/>
        <v>27.680367560637379</v>
      </c>
      <c r="H88" s="10">
        <f t="shared" si="3"/>
        <v>29.06438593866925</v>
      </c>
      <c r="I88" s="10">
        <f t="shared" si="3"/>
        <v>30.517605235602716</v>
      </c>
      <c r="J88" s="10">
        <f t="shared" si="3"/>
        <v>32.043485497382854</v>
      </c>
      <c r="K88" s="10">
        <v>33.645659772251996</v>
      </c>
      <c r="L88" s="90"/>
      <c r="M88" s="30"/>
    </row>
    <row r="89" spans="1:13">
      <c r="A89" s="14" t="s">
        <v>145</v>
      </c>
      <c r="B89" s="14" t="s">
        <v>143</v>
      </c>
      <c r="C89" s="14" t="s">
        <v>43</v>
      </c>
      <c r="D89" s="15" t="s">
        <v>146</v>
      </c>
      <c r="E89" s="16">
        <v>328</v>
      </c>
      <c r="F89" s="14">
        <v>7</v>
      </c>
      <c r="G89" s="10">
        <f t="shared" si="3"/>
        <v>27.680367560637379</v>
      </c>
      <c r="H89" s="10">
        <f t="shared" si="3"/>
        <v>29.06438593866925</v>
      </c>
      <c r="I89" s="10">
        <f t="shared" si="3"/>
        <v>30.517605235602716</v>
      </c>
      <c r="J89" s="10">
        <f t="shared" si="3"/>
        <v>32.043485497382854</v>
      </c>
      <c r="K89" s="10">
        <v>33.645659772251996</v>
      </c>
      <c r="L89" s="90"/>
      <c r="M89" s="30"/>
    </row>
    <row r="90" spans="1:13">
      <c r="A90" s="14" t="s">
        <v>154</v>
      </c>
      <c r="B90" s="14" t="s">
        <v>143</v>
      </c>
      <c r="C90" s="14" t="s">
        <v>43</v>
      </c>
      <c r="D90" s="15" t="s">
        <v>155</v>
      </c>
      <c r="E90" s="16">
        <v>328</v>
      </c>
      <c r="F90" s="14">
        <v>7</v>
      </c>
      <c r="G90" s="10">
        <f t="shared" si="3"/>
        <v>27.680367560637379</v>
      </c>
      <c r="H90" s="10">
        <f t="shared" si="3"/>
        <v>29.06438593866925</v>
      </c>
      <c r="I90" s="10">
        <f t="shared" si="3"/>
        <v>30.517605235602716</v>
      </c>
      <c r="J90" s="10">
        <f t="shared" si="3"/>
        <v>32.043485497382854</v>
      </c>
      <c r="K90" s="10">
        <v>33.645659772251996</v>
      </c>
      <c r="L90" s="90"/>
      <c r="M90" s="30"/>
    </row>
    <row r="91" spans="1:13">
      <c r="A91" s="14" t="s">
        <v>204</v>
      </c>
      <c r="B91" s="14">
        <v>150</v>
      </c>
      <c r="C91" s="14" t="s">
        <v>43</v>
      </c>
      <c r="D91" s="15" t="s">
        <v>205</v>
      </c>
      <c r="E91" s="16">
        <v>323</v>
      </c>
      <c r="F91" s="14">
        <v>7</v>
      </c>
      <c r="G91" s="10">
        <f t="shared" si="3"/>
        <v>27.680367560637379</v>
      </c>
      <c r="H91" s="10">
        <f t="shared" si="3"/>
        <v>29.06438593866925</v>
      </c>
      <c r="I91" s="10">
        <f t="shared" si="3"/>
        <v>30.517605235602716</v>
      </c>
      <c r="J91" s="10">
        <f t="shared" si="3"/>
        <v>32.043485497382854</v>
      </c>
      <c r="K91" s="10">
        <v>33.645659772251996</v>
      </c>
      <c r="L91" s="90"/>
      <c r="M91" s="30"/>
    </row>
    <row r="92" spans="1:13">
      <c r="A92" s="14" t="s">
        <v>168</v>
      </c>
      <c r="B92" s="14" t="s">
        <v>121</v>
      </c>
      <c r="C92" s="14" t="s">
        <v>43</v>
      </c>
      <c r="D92" s="15" t="s">
        <v>169</v>
      </c>
      <c r="E92" s="16">
        <v>338</v>
      </c>
      <c r="F92" s="14">
        <v>7</v>
      </c>
      <c r="G92" s="10">
        <f t="shared" si="3"/>
        <v>28.264939963156269</v>
      </c>
      <c r="H92" s="10">
        <f t="shared" si="3"/>
        <v>29.678186961314083</v>
      </c>
      <c r="I92" s="10">
        <f t="shared" si="3"/>
        <v>31.162096309379788</v>
      </c>
      <c r="J92" s="10">
        <f t="shared" si="3"/>
        <v>32.720201124848778</v>
      </c>
      <c r="K92" s="10">
        <v>34.356211181091219</v>
      </c>
      <c r="L92" s="90" t="s">
        <v>392</v>
      </c>
      <c r="M92" s="30"/>
    </row>
    <row r="93" spans="1:13">
      <c r="A93" s="14" t="s">
        <v>198</v>
      </c>
      <c r="B93" s="14" t="s">
        <v>121</v>
      </c>
      <c r="C93" s="14" t="s">
        <v>43</v>
      </c>
      <c r="D93" s="15" t="s">
        <v>199</v>
      </c>
      <c r="E93" s="16">
        <v>338</v>
      </c>
      <c r="F93" s="14">
        <v>7</v>
      </c>
      <c r="G93" s="10">
        <f t="shared" si="3"/>
        <v>28.264939963156269</v>
      </c>
      <c r="H93" s="10">
        <f t="shared" si="3"/>
        <v>29.678186961314083</v>
      </c>
      <c r="I93" s="10">
        <f t="shared" si="3"/>
        <v>31.162096309379788</v>
      </c>
      <c r="J93" s="10">
        <f t="shared" si="3"/>
        <v>32.720201124848778</v>
      </c>
      <c r="K93" s="10">
        <v>34.356211181091219</v>
      </c>
      <c r="L93" s="90" t="s">
        <v>392</v>
      </c>
      <c r="M93" s="30"/>
    </row>
    <row r="94" spans="1:13">
      <c r="A94" s="14" t="s">
        <v>68</v>
      </c>
      <c r="B94" s="14">
        <v>105</v>
      </c>
      <c r="C94" s="14" t="s">
        <v>43</v>
      </c>
      <c r="D94" s="15" t="s">
        <v>69</v>
      </c>
      <c r="E94" s="16">
        <v>343</v>
      </c>
      <c r="F94" s="62">
        <v>7</v>
      </c>
      <c r="G94" s="10">
        <f t="shared" ref="G94:J113" si="4">H94/1.05</f>
        <v>28.264939963156269</v>
      </c>
      <c r="H94" s="10">
        <f t="shared" si="4"/>
        <v>29.678186961314083</v>
      </c>
      <c r="I94" s="10">
        <f t="shared" si="4"/>
        <v>31.162096309379788</v>
      </c>
      <c r="J94" s="10">
        <f t="shared" si="4"/>
        <v>32.720201124848778</v>
      </c>
      <c r="K94" s="10">
        <v>34.356211181091219</v>
      </c>
      <c r="L94" s="90" t="s">
        <v>392</v>
      </c>
      <c r="M94" s="30"/>
    </row>
    <row r="95" spans="1:13">
      <c r="A95" s="14" t="s">
        <v>101</v>
      </c>
      <c r="B95" s="14" t="s">
        <v>102</v>
      </c>
      <c r="C95" s="14" t="s">
        <v>43</v>
      </c>
      <c r="D95" s="15" t="s">
        <v>103</v>
      </c>
      <c r="E95" s="16">
        <v>335</v>
      </c>
      <c r="F95" s="14">
        <v>7</v>
      </c>
      <c r="G95" s="10">
        <f t="shared" si="4"/>
        <v>28.264939963156269</v>
      </c>
      <c r="H95" s="10">
        <f t="shared" si="4"/>
        <v>29.678186961314083</v>
      </c>
      <c r="I95" s="10">
        <f t="shared" si="4"/>
        <v>31.162096309379788</v>
      </c>
      <c r="J95" s="10">
        <f t="shared" si="4"/>
        <v>32.720201124848778</v>
      </c>
      <c r="K95" s="10">
        <v>34.356211181091219</v>
      </c>
      <c r="L95" s="90" t="s">
        <v>392</v>
      </c>
      <c r="M95" s="30"/>
    </row>
    <row r="96" spans="1:13">
      <c r="A96" s="14" t="s">
        <v>107</v>
      </c>
      <c r="B96" s="14" t="s">
        <v>108</v>
      </c>
      <c r="C96" s="14" t="s">
        <v>43</v>
      </c>
      <c r="D96" s="15" t="s">
        <v>109</v>
      </c>
      <c r="E96" s="16">
        <v>343</v>
      </c>
      <c r="F96" s="14">
        <v>7</v>
      </c>
      <c r="G96" s="10">
        <f t="shared" si="4"/>
        <v>28.264939963156269</v>
      </c>
      <c r="H96" s="10">
        <f t="shared" si="4"/>
        <v>29.678186961314083</v>
      </c>
      <c r="I96" s="10">
        <f t="shared" si="4"/>
        <v>31.162096309379788</v>
      </c>
      <c r="J96" s="10">
        <f t="shared" si="4"/>
        <v>32.720201124848778</v>
      </c>
      <c r="K96" s="10">
        <v>34.356211181091219</v>
      </c>
      <c r="L96" s="90" t="s">
        <v>392</v>
      </c>
      <c r="M96" s="30"/>
    </row>
    <row r="97" spans="1:13">
      <c r="A97" s="14" t="s">
        <v>175</v>
      </c>
      <c r="B97" s="14" t="s">
        <v>66</v>
      </c>
      <c r="C97" s="14" t="s">
        <v>43</v>
      </c>
      <c r="D97" s="15" t="s">
        <v>176</v>
      </c>
      <c r="E97" s="16">
        <v>333</v>
      </c>
      <c r="F97" s="14">
        <v>7</v>
      </c>
      <c r="G97" s="10">
        <f t="shared" si="4"/>
        <v>28.264939963156269</v>
      </c>
      <c r="H97" s="10">
        <f t="shared" si="4"/>
        <v>29.678186961314083</v>
      </c>
      <c r="I97" s="10">
        <f t="shared" si="4"/>
        <v>31.162096309379788</v>
      </c>
      <c r="J97" s="10">
        <f t="shared" si="4"/>
        <v>32.720201124848778</v>
      </c>
      <c r="K97" s="10">
        <v>34.356211181091219</v>
      </c>
      <c r="L97" s="90" t="s">
        <v>392</v>
      </c>
      <c r="M97" s="30"/>
    </row>
    <row r="98" spans="1:13">
      <c r="A98" s="14" t="s">
        <v>61</v>
      </c>
      <c r="B98" s="14">
        <v>152</v>
      </c>
      <c r="C98" s="14" t="s">
        <v>43</v>
      </c>
      <c r="D98" s="15" t="s">
        <v>62</v>
      </c>
      <c r="E98" s="16">
        <v>358</v>
      </c>
      <c r="F98" s="14">
        <v>7</v>
      </c>
      <c r="G98" s="10">
        <f t="shared" si="4"/>
        <v>30.028912231919985</v>
      </c>
      <c r="H98" s="10">
        <f t="shared" si="4"/>
        <v>31.530357843515986</v>
      </c>
      <c r="I98" s="10">
        <f t="shared" si="4"/>
        <v>33.106875735691787</v>
      </c>
      <c r="J98" s="10">
        <f t="shared" si="4"/>
        <v>34.762219522476379</v>
      </c>
      <c r="K98" s="10">
        <v>36.500330498600199</v>
      </c>
      <c r="L98" s="90"/>
      <c r="M98" s="30"/>
    </row>
    <row r="99" spans="1:13">
      <c r="A99" s="14" t="s">
        <v>170</v>
      </c>
      <c r="B99" s="14" t="s">
        <v>94</v>
      </c>
      <c r="C99" s="14" t="s">
        <v>43</v>
      </c>
      <c r="D99" s="15" t="s">
        <v>171</v>
      </c>
      <c r="E99" s="16">
        <v>375</v>
      </c>
      <c r="F99" s="14">
        <v>8</v>
      </c>
      <c r="G99" s="10">
        <f t="shared" si="4"/>
        <v>30.743022562862834</v>
      </c>
      <c r="H99" s="10">
        <f t="shared" si="4"/>
        <v>32.280173691005977</v>
      </c>
      <c r="I99" s="10">
        <f t="shared" si="4"/>
        <v>33.894182375556277</v>
      </c>
      <c r="J99" s="10">
        <f t="shared" si="4"/>
        <v>35.588891494334092</v>
      </c>
      <c r="K99" s="10">
        <v>37.368336069050798</v>
      </c>
      <c r="L99" s="90"/>
      <c r="M99" s="30"/>
    </row>
    <row r="100" spans="1:13">
      <c r="A100" s="14" t="s">
        <v>190</v>
      </c>
      <c r="B100" s="14" t="s">
        <v>94</v>
      </c>
      <c r="C100" s="14" t="s">
        <v>43</v>
      </c>
      <c r="D100" s="15" t="s">
        <v>191</v>
      </c>
      <c r="E100" s="16">
        <v>368</v>
      </c>
      <c r="F100" s="14">
        <v>8</v>
      </c>
      <c r="G100" s="10">
        <f t="shared" si="4"/>
        <v>30.743022562862834</v>
      </c>
      <c r="H100" s="10">
        <f t="shared" si="4"/>
        <v>32.280173691005977</v>
      </c>
      <c r="I100" s="10">
        <f t="shared" si="4"/>
        <v>33.894182375556277</v>
      </c>
      <c r="J100" s="10">
        <f t="shared" si="4"/>
        <v>35.588891494334092</v>
      </c>
      <c r="K100" s="10">
        <v>37.368336069050798</v>
      </c>
      <c r="L100" s="90"/>
      <c r="M100" s="30"/>
    </row>
    <row r="101" spans="1:13">
      <c r="A101" s="14" t="s">
        <v>194</v>
      </c>
      <c r="B101" s="14" t="s">
        <v>94</v>
      </c>
      <c r="C101" s="14" t="s">
        <v>43</v>
      </c>
      <c r="D101" s="15" t="s">
        <v>195</v>
      </c>
      <c r="E101" s="16">
        <v>365</v>
      </c>
      <c r="F101" s="14">
        <v>8</v>
      </c>
      <c r="G101" s="10">
        <f t="shared" si="4"/>
        <v>30.743022562862834</v>
      </c>
      <c r="H101" s="10">
        <f t="shared" si="4"/>
        <v>32.280173691005977</v>
      </c>
      <c r="I101" s="10">
        <f t="shared" si="4"/>
        <v>33.894182375556277</v>
      </c>
      <c r="J101" s="10">
        <f t="shared" si="4"/>
        <v>35.588891494334092</v>
      </c>
      <c r="K101" s="10">
        <v>37.368336069050798</v>
      </c>
      <c r="L101" s="90"/>
      <c r="M101" s="30"/>
    </row>
    <row r="102" spans="1:13">
      <c r="A102" s="14" t="s">
        <v>200</v>
      </c>
      <c r="B102" s="14" t="s">
        <v>94</v>
      </c>
      <c r="C102" s="14" t="s">
        <v>43</v>
      </c>
      <c r="D102" s="15" t="s">
        <v>201</v>
      </c>
      <c r="E102" s="16">
        <v>363</v>
      </c>
      <c r="F102" s="14">
        <v>8</v>
      </c>
      <c r="G102" s="10">
        <f t="shared" si="4"/>
        <v>30.743022562862834</v>
      </c>
      <c r="H102" s="10">
        <f t="shared" si="4"/>
        <v>32.280173691005977</v>
      </c>
      <c r="I102" s="10">
        <f t="shared" si="4"/>
        <v>33.894182375556277</v>
      </c>
      <c r="J102" s="10">
        <f t="shared" si="4"/>
        <v>35.588891494334092</v>
      </c>
      <c r="K102" s="10">
        <v>37.368336069050798</v>
      </c>
      <c r="L102" s="90"/>
      <c r="M102" s="30"/>
    </row>
    <row r="103" spans="1:13">
      <c r="A103" s="14" t="s">
        <v>276</v>
      </c>
      <c r="B103" s="14" t="s">
        <v>94</v>
      </c>
      <c r="C103" s="14" t="s">
        <v>43</v>
      </c>
      <c r="D103" s="15" t="s">
        <v>277</v>
      </c>
      <c r="E103" s="16">
        <v>368</v>
      </c>
      <c r="F103" s="14">
        <v>8</v>
      </c>
      <c r="G103" s="10">
        <f t="shared" si="4"/>
        <v>30.743022562862834</v>
      </c>
      <c r="H103" s="10">
        <f t="shared" si="4"/>
        <v>32.280173691005977</v>
      </c>
      <c r="I103" s="10">
        <f t="shared" si="4"/>
        <v>33.894182375556277</v>
      </c>
      <c r="J103" s="10">
        <f t="shared" si="4"/>
        <v>35.588891494334092</v>
      </c>
      <c r="K103" s="10">
        <v>37.368336069050798</v>
      </c>
      <c r="L103" s="90"/>
      <c r="M103" s="30"/>
    </row>
    <row r="104" spans="1:13">
      <c r="A104" s="14" t="s">
        <v>123</v>
      </c>
      <c r="B104" s="14" t="s">
        <v>94</v>
      </c>
      <c r="C104" s="14" t="s">
        <v>43</v>
      </c>
      <c r="D104" s="15" t="s">
        <v>124</v>
      </c>
      <c r="E104" s="16">
        <v>378</v>
      </c>
      <c r="F104" s="14">
        <v>8</v>
      </c>
      <c r="G104" s="10">
        <f t="shared" si="4"/>
        <v>31.292499859559172</v>
      </c>
      <c r="H104" s="10">
        <f t="shared" si="4"/>
        <v>32.857124852537133</v>
      </c>
      <c r="I104" s="10">
        <f t="shared" si="4"/>
        <v>34.499981095163989</v>
      </c>
      <c r="J104" s="10">
        <f t="shared" si="4"/>
        <v>36.224980149922189</v>
      </c>
      <c r="K104" s="10">
        <v>38.036229157418298</v>
      </c>
      <c r="L104" s="90" t="s">
        <v>393</v>
      </c>
      <c r="M104" s="30"/>
    </row>
    <row r="105" spans="1:13">
      <c r="A105" s="14" t="s">
        <v>186</v>
      </c>
      <c r="B105" s="14" t="s">
        <v>94</v>
      </c>
      <c r="C105" s="14" t="s">
        <v>43</v>
      </c>
      <c r="D105" s="15" t="s">
        <v>187</v>
      </c>
      <c r="E105" s="16">
        <v>380</v>
      </c>
      <c r="F105" s="14">
        <v>8</v>
      </c>
      <c r="G105" s="10">
        <f t="shared" si="4"/>
        <v>31.292499859559172</v>
      </c>
      <c r="H105" s="10">
        <f t="shared" si="4"/>
        <v>32.857124852537133</v>
      </c>
      <c r="I105" s="10">
        <f t="shared" si="4"/>
        <v>34.499981095163989</v>
      </c>
      <c r="J105" s="10">
        <f t="shared" si="4"/>
        <v>36.224980149922189</v>
      </c>
      <c r="K105" s="10">
        <v>38.036229157418298</v>
      </c>
      <c r="L105" s="90" t="s">
        <v>393</v>
      </c>
      <c r="M105" s="30"/>
    </row>
    <row r="106" spans="1:13">
      <c r="A106" s="14" t="s">
        <v>196</v>
      </c>
      <c r="B106" s="14" t="s">
        <v>94</v>
      </c>
      <c r="C106" s="14" t="s">
        <v>43</v>
      </c>
      <c r="D106" s="15" t="s">
        <v>197</v>
      </c>
      <c r="E106" s="16">
        <v>383</v>
      </c>
      <c r="F106" s="14">
        <v>8</v>
      </c>
      <c r="G106" s="11">
        <f t="shared" si="4"/>
        <v>31.292499859559172</v>
      </c>
      <c r="H106" s="11">
        <f t="shared" si="4"/>
        <v>32.857124852537133</v>
      </c>
      <c r="I106" s="11">
        <f t="shared" si="4"/>
        <v>34.499981095163989</v>
      </c>
      <c r="J106" s="11">
        <f t="shared" si="4"/>
        <v>36.224980149922189</v>
      </c>
      <c r="K106" s="11">
        <v>38.036229157418298</v>
      </c>
      <c r="L106" s="90" t="s">
        <v>393</v>
      </c>
      <c r="M106" s="30"/>
    </row>
    <row r="107" spans="1:13">
      <c r="A107" s="14" t="s">
        <v>247</v>
      </c>
      <c r="B107" s="14" t="s">
        <v>94</v>
      </c>
      <c r="C107" s="14" t="s">
        <v>43</v>
      </c>
      <c r="D107" s="15" t="s">
        <v>248</v>
      </c>
      <c r="E107" s="16">
        <v>383</v>
      </c>
      <c r="F107" s="14">
        <v>8</v>
      </c>
      <c r="G107" s="10">
        <f t="shared" si="4"/>
        <v>31.292499859559172</v>
      </c>
      <c r="H107" s="10">
        <f t="shared" si="4"/>
        <v>32.857124852537133</v>
      </c>
      <c r="I107" s="10">
        <f t="shared" si="4"/>
        <v>34.499981095163989</v>
      </c>
      <c r="J107" s="10">
        <f t="shared" si="4"/>
        <v>36.224980149922189</v>
      </c>
      <c r="K107" s="10">
        <v>38.036229157418298</v>
      </c>
      <c r="L107" s="90" t="s">
        <v>393</v>
      </c>
      <c r="M107" s="30"/>
    </row>
    <row r="108" spans="1:13">
      <c r="A108" s="14" t="s">
        <v>271</v>
      </c>
      <c r="B108" s="14" t="s">
        <v>272</v>
      </c>
      <c r="C108" s="14" t="s">
        <v>43</v>
      </c>
      <c r="D108" s="15" t="s">
        <v>273</v>
      </c>
      <c r="E108" s="16">
        <v>380</v>
      </c>
      <c r="F108" s="14">
        <v>8</v>
      </c>
      <c r="G108" s="11">
        <f t="shared" si="4"/>
        <v>31.292499859559172</v>
      </c>
      <c r="H108" s="11">
        <f t="shared" si="4"/>
        <v>32.857124852537133</v>
      </c>
      <c r="I108" s="11">
        <f t="shared" si="4"/>
        <v>34.499981095163989</v>
      </c>
      <c r="J108" s="11">
        <f t="shared" si="4"/>
        <v>36.224980149922189</v>
      </c>
      <c r="K108" s="11">
        <v>38.036229157418298</v>
      </c>
      <c r="L108" s="90" t="s">
        <v>393</v>
      </c>
      <c r="M108" s="30"/>
    </row>
    <row r="109" spans="1:13">
      <c r="A109" s="14" t="s">
        <v>284</v>
      </c>
      <c r="B109" s="14">
        <v>99</v>
      </c>
      <c r="C109" s="14" t="s">
        <v>43</v>
      </c>
      <c r="D109" s="15" t="s">
        <v>285</v>
      </c>
      <c r="E109" s="16">
        <v>376</v>
      </c>
      <c r="F109" s="14">
        <v>8</v>
      </c>
      <c r="G109" s="10">
        <f t="shared" si="4"/>
        <v>31.292499859559172</v>
      </c>
      <c r="H109" s="10">
        <f t="shared" si="4"/>
        <v>32.857124852537133</v>
      </c>
      <c r="I109" s="10">
        <f t="shared" si="4"/>
        <v>34.499981095163989</v>
      </c>
      <c r="J109" s="10">
        <f t="shared" si="4"/>
        <v>36.224980149922189</v>
      </c>
      <c r="K109" s="10">
        <v>38.036229157418298</v>
      </c>
      <c r="L109" s="90" t="s">
        <v>393</v>
      </c>
      <c r="M109" s="30"/>
    </row>
    <row r="110" spans="1:13">
      <c r="A110" s="14" t="s">
        <v>93</v>
      </c>
      <c r="B110" s="14" t="s">
        <v>94</v>
      </c>
      <c r="C110" s="14" t="s">
        <v>43</v>
      </c>
      <c r="D110" s="15" t="s">
        <v>95</v>
      </c>
      <c r="E110" s="16">
        <v>393</v>
      </c>
      <c r="F110" s="14">
        <v>8</v>
      </c>
      <c r="G110" s="10">
        <f t="shared" si="4"/>
        <v>32.243028501174543</v>
      </c>
      <c r="H110" s="10">
        <f t="shared" si="4"/>
        <v>33.855179926233269</v>
      </c>
      <c r="I110" s="10">
        <f t="shared" si="4"/>
        <v>35.547938922544937</v>
      </c>
      <c r="J110" s="10">
        <f t="shared" si="4"/>
        <v>37.325335868672184</v>
      </c>
      <c r="K110" s="10">
        <v>39.191602662105794</v>
      </c>
      <c r="L110" s="90" t="s">
        <v>394</v>
      </c>
      <c r="M110" s="30"/>
    </row>
    <row r="111" spans="1:13">
      <c r="A111" s="14" t="s">
        <v>99</v>
      </c>
      <c r="B111" s="14" t="s">
        <v>94</v>
      </c>
      <c r="C111" s="14" t="s">
        <v>43</v>
      </c>
      <c r="D111" s="15" t="s">
        <v>100</v>
      </c>
      <c r="E111" s="16">
        <v>393</v>
      </c>
      <c r="F111" s="14">
        <v>8</v>
      </c>
      <c r="G111" s="10">
        <f t="shared" si="4"/>
        <v>32.243028501174543</v>
      </c>
      <c r="H111" s="10">
        <f t="shared" si="4"/>
        <v>33.855179926233269</v>
      </c>
      <c r="I111" s="10">
        <f t="shared" si="4"/>
        <v>35.547938922544937</v>
      </c>
      <c r="J111" s="10">
        <f t="shared" si="4"/>
        <v>37.325335868672184</v>
      </c>
      <c r="K111" s="10">
        <v>39.191602662105794</v>
      </c>
      <c r="L111" s="90" t="s">
        <v>394</v>
      </c>
      <c r="M111" s="30"/>
    </row>
    <row r="112" spans="1:13">
      <c r="A112" s="14" t="s">
        <v>63</v>
      </c>
      <c r="B112" s="14">
        <v>153</v>
      </c>
      <c r="C112" s="14" t="s">
        <v>43</v>
      </c>
      <c r="D112" s="15" t="s">
        <v>64</v>
      </c>
      <c r="E112" s="16">
        <v>400</v>
      </c>
      <c r="F112" s="14">
        <v>8</v>
      </c>
      <c r="G112" s="10">
        <f t="shared" si="4"/>
        <v>33.032376270885479</v>
      </c>
      <c r="H112" s="10">
        <f t="shared" si="4"/>
        <v>34.683995084429753</v>
      </c>
      <c r="I112" s="10">
        <f t="shared" si="4"/>
        <v>36.418194838651239</v>
      </c>
      <c r="J112" s="10">
        <f t="shared" si="4"/>
        <v>38.239104580583799</v>
      </c>
      <c r="K112" s="10">
        <v>40.151059809612988</v>
      </c>
      <c r="L112" s="90"/>
      <c r="M112" s="30"/>
    </row>
    <row r="113" spans="1:22">
      <c r="A113" s="14" t="s">
        <v>244</v>
      </c>
      <c r="B113" s="14" t="s">
        <v>245</v>
      </c>
      <c r="C113" s="14" t="s">
        <v>43</v>
      </c>
      <c r="D113" s="15" t="s">
        <v>246</v>
      </c>
      <c r="E113" s="16">
        <v>413</v>
      </c>
      <c r="F113" s="14">
        <v>9</v>
      </c>
      <c r="G113" s="10">
        <f t="shared" si="4"/>
        <v>33.297744790213351</v>
      </c>
      <c r="H113" s="10">
        <f t="shared" si="4"/>
        <v>34.96263202972402</v>
      </c>
      <c r="I113" s="10">
        <f t="shared" si="4"/>
        <v>36.71076363121022</v>
      </c>
      <c r="J113" s="10">
        <f t="shared" si="4"/>
        <v>38.546301812770736</v>
      </c>
      <c r="K113" s="10">
        <v>40.473616903409273</v>
      </c>
      <c r="L113" s="90" t="s">
        <v>395</v>
      </c>
      <c r="M113" s="30"/>
    </row>
    <row r="114" spans="1:22">
      <c r="A114" s="14" t="s">
        <v>217</v>
      </c>
      <c r="B114" s="14" t="s">
        <v>218</v>
      </c>
      <c r="C114" s="14" t="s">
        <v>43</v>
      </c>
      <c r="D114" s="15" t="s">
        <v>219</v>
      </c>
      <c r="E114" s="16">
        <v>410</v>
      </c>
      <c r="F114" s="14">
        <v>9</v>
      </c>
      <c r="G114" s="10">
        <f t="shared" ref="G114:J125" si="5">H114/1.05</f>
        <v>33.721664584977354</v>
      </c>
      <c r="H114" s="10">
        <f t="shared" si="5"/>
        <v>35.407747814226227</v>
      </c>
      <c r="I114" s="10">
        <f t="shared" si="5"/>
        <v>37.17813520493754</v>
      </c>
      <c r="J114" s="10">
        <f t="shared" si="5"/>
        <v>39.037041965184422</v>
      </c>
      <c r="K114" s="10">
        <v>40.988894063443645</v>
      </c>
      <c r="L114" s="90"/>
      <c r="M114" s="30"/>
    </row>
    <row r="115" spans="1:22">
      <c r="A115" s="14" t="s">
        <v>220</v>
      </c>
      <c r="B115" s="14">
        <v>101</v>
      </c>
      <c r="C115" s="14" t="s">
        <v>43</v>
      </c>
      <c r="D115" s="15" t="s">
        <v>221</v>
      </c>
      <c r="E115" s="16">
        <v>415</v>
      </c>
      <c r="F115" s="14">
        <v>9</v>
      </c>
      <c r="G115" s="10">
        <f t="shared" si="5"/>
        <v>33.721664584977354</v>
      </c>
      <c r="H115" s="10">
        <f t="shared" si="5"/>
        <v>35.407747814226227</v>
      </c>
      <c r="I115" s="10">
        <f t="shared" si="5"/>
        <v>37.17813520493754</v>
      </c>
      <c r="J115" s="10">
        <f t="shared" si="5"/>
        <v>39.037041965184422</v>
      </c>
      <c r="K115" s="10">
        <v>40.988894063443645</v>
      </c>
      <c r="L115" s="90"/>
      <c r="M115" s="30"/>
    </row>
    <row r="116" spans="1:22" ht="18.75" customHeight="1">
      <c r="A116" s="14" t="s">
        <v>222</v>
      </c>
      <c r="B116" s="14">
        <v>101</v>
      </c>
      <c r="C116" s="14" t="s">
        <v>43</v>
      </c>
      <c r="D116" s="15" t="s">
        <v>223</v>
      </c>
      <c r="E116" s="16">
        <v>410</v>
      </c>
      <c r="F116" s="14">
        <v>9</v>
      </c>
      <c r="G116" s="10">
        <f t="shared" si="5"/>
        <v>33.721664584977354</v>
      </c>
      <c r="H116" s="10">
        <f t="shared" si="5"/>
        <v>35.407747814226227</v>
      </c>
      <c r="I116" s="10">
        <f t="shared" si="5"/>
        <v>37.17813520493754</v>
      </c>
      <c r="J116" s="10">
        <f t="shared" si="5"/>
        <v>39.037041965184422</v>
      </c>
      <c r="K116" s="10">
        <v>40.988894063443645</v>
      </c>
      <c r="L116" s="90"/>
      <c r="M116" s="30"/>
    </row>
    <row r="117" spans="1:22">
      <c r="A117" s="14" t="s">
        <v>165</v>
      </c>
      <c r="B117" s="14" t="s">
        <v>166</v>
      </c>
      <c r="C117" s="14" t="s">
        <v>43</v>
      </c>
      <c r="D117" s="15" t="s">
        <v>167</v>
      </c>
      <c r="E117" s="16">
        <v>418</v>
      </c>
      <c r="F117" s="14">
        <v>9</v>
      </c>
      <c r="G117" s="22">
        <f t="shared" si="5"/>
        <v>34.735548504043258</v>
      </c>
      <c r="H117" s="22">
        <f t="shared" si="5"/>
        <v>36.472325929245422</v>
      </c>
      <c r="I117" s="22">
        <f t="shared" si="5"/>
        <v>38.295942225707691</v>
      </c>
      <c r="J117" s="22">
        <f t="shared" si="5"/>
        <v>40.210739336993079</v>
      </c>
      <c r="K117" s="22">
        <v>42.221276303842735</v>
      </c>
      <c r="L117" s="90"/>
      <c r="M117" s="30"/>
    </row>
    <row r="118" spans="1:22">
      <c r="A118" s="17" t="s">
        <v>23</v>
      </c>
      <c r="B118" s="17" t="s">
        <v>24</v>
      </c>
      <c r="C118" s="17" t="s">
        <v>21</v>
      </c>
      <c r="D118" s="18" t="s">
        <v>25</v>
      </c>
      <c r="E118" s="19">
        <v>383</v>
      </c>
      <c r="F118" s="17">
        <v>8</v>
      </c>
      <c r="G118" s="21">
        <f t="shared" si="5"/>
        <v>65724.055306173861</v>
      </c>
      <c r="H118" s="21">
        <f t="shared" si="5"/>
        <v>69010.25807148256</v>
      </c>
      <c r="I118" s="21">
        <f t="shared" si="5"/>
        <v>72460.770975056686</v>
      </c>
      <c r="J118" s="21">
        <f t="shared" si="5"/>
        <v>76083.809523809527</v>
      </c>
      <c r="K118" s="21">
        <v>79888</v>
      </c>
      <c r="L118" s="90" t="s">
        <v>396</v>
      </c>
      <c r="M118" s="33"/>
      <c r="N118" s="33"/>
      <c r="O118" s="33"/>
      <c r="P118" s="33"/>
      <c r="Q118" s="33"/>
      <c r="R118" s="33"/>
      <c r="S118" s="33"/>
      <c r="T118" s="33"/>
      <c r="U118" s="33"/>
      <c r="V118" s="33"/>
    </row>
    <row r="119" spans="1:22">
      <c r="A119" s="17" t="s">
        <v>31</v>
      </c>
      <c r="B119" s="17" t="s">
        <v>24</v>
      </c>
      <c r="C119" s="17" t="s">
        <v>21</v>
      </c>
      <c r="D119" s="18" t="s">
        <v>32</v>
      </c>
      <c r="E119" s="19">
        <v>383</v>
      </c>
      <c r="F119" s="17">
        <v>8</v>
      </c>
      <c r="G119" s="21">
        <f t="shared" si="5"/>
        <v>65724.055306173861</v>
      </c>
      <c r="H119" s="21">
        <f t="shared" si="5"/>
        <v>69010.25807148256</v>
      </c>
      <c r="I119" s="21">
        <f t="shared" si="5"/>
        <v>72460.770975056686</v>
      </c>
      <c r="J119" s="21">
        <f t="shared" si="5"/>
        <v>76083.809523809527</v>
      </c>
      <c r="K119" s="21">
        <v>79888</v>
      </c>
      <c r="L119" s="90" t="s">
        <v>396</v>
      </c>
      <c r="M119" s="33"/>
      <c r="N119" s="33"/>
      <c r="O119" s="33"/>
      <c r="P119" s="33"/>
      <c r="Q119" s="33"/>
      <c r="R119" s="33"/>
      <c r="S119" s="33"/>
      <c r="T119" s="33"/>
      <c r="U119" s="33"/>
      <c r="V119" s="33"/>
    </row>
    <row r="120" spans="1:22">
      <c r="A120" s="17" t="s">
        <v>19</v>
      </c>
      <c r="B120" s="17" t="s">
        <v>20</v>
      </c>
      <c r="C120" s="17" t="s">
        <v>21</v>
      </c>
      <c r="D120" s="18" t="s">
        <v>22</v>
      </c>
      <c r="E120" s="19">
        <v>413</v>
      </c>
      <c r="F120" s="17">
        <v>9</v>
      </c>
      <c r="G120" s="21">
        <f t="shared" si="5"/>
        <v>69931.41870030397</v>
      </c>
      <c r="H120" s="21">
        <f t="shared" si="5"/>
        <v>73427.989635319173</v>
      </c>
      <c r="I120" s="21">
        <f t="shared" si="5"/>
        <v>77099.389117085128</v>
      </c>
      <c r="J120" s="21">
        <f t="shared" si="5"/>
        <v>80954.358572939382</v>
      </c>
      <c r="K120" s="21">
        <v>85002.076501586358</v>
      </c>
      <c r="L120" s="90" t="s">
        <v>397</v>
      </c>
      <c r="M120" s="33"/>
      <c r="N120" s="33"/>
      <c r="O120" s="33"/>
      <c r="P120" s="33"/>
      <c r="Q120" s="33"/>
      <c r="R120" s="33"/>
      <c r="S120" s="33"/>
      <c r="T120" s="33"/>
      <c r="U120" s="33"/>
      <c r="V120" s="33"/>
    </row>
    <row r="121" spans="1:22">
      <c r="A121" s="17" t="s">
        <v>29</v>
      </c>
      <c r="B121" s="17" t="s">
        <v>20</v>
      </c>
      <c r="C121" s="17" t="s">
        <v>21</v>
      </c>
      <c r="D121" s="18" t="s">
        <v>30</v>
      </c>
      <c r="E121" s="19">
        <v>413</v>
      </c>
      <c r="F121" s="17">
        <v>9</v>
      </c>
      <c r="G121" s="21">
        <f t="shared" si="5"/>
        <v>69931.41870030397</v>
      </c>
      <c r="H121" s="21">
        <f t="shared" si="5"/>
        <v>73427.989635319173</v>
      </c>
      <c r="I121" s="21">
        <f t="shared" si="5"/>
        <v>77099.389117085128</v>
      </c>
      <c r="J121" s="21">
        <f t="shared" si="5"/>
        <v>80954.358572939382</v>
      </c>
      <c r="K121" s="21">
        <v>85002.076501586358</v>
      </c>
      <c r="L121" s="90" t="s">
        <v>397</v>
      </c>
      <c r="M121" s="33"/>
      <c r="N121" s="33"/>
      <c r="O121" s="33"/>
      <c r="P121" s="33"/>
      <c r="Q121" s="33"/>
      <c r="R121" s="33"/>
      <c r="S121" s="33"/>
      <c r="T121" s="33"/>
      <c r="U121" s="33"/>
      <c r="V121" s="33"/>
    </row>
    <row r="122" spans="1:22">
      <c r="A122" s="17" t="s">
        <v>26</v>
      </c>
      <c r="B122" s="17" t="s">
        <v>27</v>
      </c>
      <c r="C122" s="17" t="s">
        <v>21</v>
      </c>
      <c r="D122" s="18" t="s">
        <v>28</v>
      </c>
      <c r="E122" s="19">
        <v>420</v>
      </c>
      <c r="F122" s="17">
        <v>9</v>
      </c>
      <c r="G122" s="21">
        <f t="shared" si="5"/>
        <v>70147.01962079716</v>
      </c>
      <c r="H122" s="21">
        <f t="shared" si="5"/>
        <v>73654.370601837014</v>
      </c>
      <c r="I122" s="21">
        <f t="shared" si="5"/>
        <v>77337.089131928864</v>
      </c>
      <c r="J122" s="21">
        <f t="shared" si="5"/>
        <v>81203.943588525304</v>
      </c>
      <c r="K122" s="21">
        <v>85264.140767951569</v>
      </c>
      <c r="L122" s="90"/>
      <c r="M122" s="33"/>
      <c r="N122" s="33"/>
      <c r="O122" s="33"/>
      <c r="P122" s="33"/>
      <c r="Q122" s="33"/>
      <c r="R122" s="33"/>
      <c r="S122" s="33"/>
      <c r="T122" s="33"/>
      <c r="U122" s="33"/>
      <c r="V122" s="33"/>
    </row>
    <row r="123" spans="1:22">
      <c r="A123" s="17" t="s">
        <v>33</v>
      </c>
      <c r="B123" s="17">
        <v>118</v>
      </c>
      <c r="C123" s="17" t="s">
        <v>21</v>
      </c>
      <c r="D123" s="18" t="s">
        <v>34</v>
      </c>
      <c r="E123" s="19">
        <v>458</v>
      </c>
      <c r="F123" s="17">
        <v>10</v>
      </c>
      <c r="G123" s="21">
        <f t="shared" si="5"/>
        <v>76948.252237958644</v>
      </c>
      <c r="H123" s="21">
        <f t="shared" si="5"/>
        <v>80795.664849856577</v>
      </c>
      <c r="I123" s="21">
        <f t="shared" si="5"/>
        <v>84835.448092349412</v>
      </c>
      <c r="J123" s="21">
        <f t="shared" si="5"/>
        <v>89077.220496966882</v>
      </c>
      <c r="K123" s="21">
        <v>93531.081521815227</v>
      </c>
      <c r="L123" s="90"/>
      <c r="M123" s="33"/>
      <c r="N123" s="33"/>
      <c r="O123" s="33"/>
      <c r="P123" s="33"/>
      <c r="Q123" s="33"/>
      <c r="R123" s="33"/>
      <c r="S123" s="33"/>
      <c r="T123" s="33"/>
      <c r="U123" s="33"/>
      <c r="V123" s="33"/>
    </row>
    <row r="124" spans="1:22">
      <c r="A124" s="17" t="s">
        <v>38</v>
      </c>
      <c r="B124" s="17" t="s">
        <v>39</v>
      </c>
      <c r="C124" s="17" t="s">
        <v>21</v>
      </c>
      <c r="D124" s="18" t="s">
        <v>40</v>
      </c>
      <c r="E124" s="19">
        <v>455</v>
      </c>
      <c r="F124" s="17">
        <v>10</v>
      </c>
      <c r="G124" s="21">
        <f t="shared" si="5"/>
        <v>76948.252237958644</v>
      </c>
      <c r="H124" s="21">
        <f t="shared" si="5"/>
        <v>80795.664849856577</v>
      </c>
      <c r="I124" s="21">
        <f t="shared" si="5"/>
        <v>84835.448092349412</v>
      </c>
      <c r="J124" s="21">
        <f t="shared" si="5"/>
        <v>89077.220496966882</v>
      </c>
      <c r="K124" s="21">
        <v>93531.081521815227</v>
      </c>
      <c r="L124" s="90"/>
      <c r="M124" s="33"/>
      <c r="N124" s="33"/>
      <c r="O124" s="33"/>
      <c r="P124" s="33"/>
      <c r="Q124" s="33"/>
      <c r="R124" s="33"/>
      <c r="S124" s="33"/>
      <c r="T124" s="33"/>
      <c r="U124" s="33"/>
      <c r="V124" s="33"/>
    </row>
    <row r="125" spans="1:22">
      <c r="A125" s="17" t="s">
        <v>35</v>
      </c>
      <c r="B125" s="17" t="s">
        <v>36</v>
      </c>
      <c r="C125" s="17" t="s">
        <v>21</v>
      </c>
      <c r="D125" s="18" t="s">
        <v>37</v>
      </c>
      <c r="E125" s="19">
        <v>523</v>
      </c>
      <c r="F125" s="17">
        <v>11</v>
      </c>
      <c r="G125" s="21">
        <f t="shared" si="5"/>
        <v>85639.776907615902</v>
      </c>
      <c r="H125" s="21">
        <f t="shared" si="5"/>
        <v>89921.765752996696</v>
      </c>
      <c r="I125" s="21">
        <f t="shared" si="5"/>
        <v>94417.854040646533</v>
      </c>
      <c r="J125" s="21">
        <f t="shared" si="5"/>
        <v>99138.746742678864</v>
      </c>
      <c r="K125" s="21">
        <v>104095.68407981281</v>
      </c>
      <c r="L125" s="90"/>
      <c r="M125" s="33"/>
      <c r="N125" s="33"/>
      <c r="O125" s="33"/>
      <c r="P125" s="33"/>
      <c r="Q125" s="33"/>
      <c r="R125" s="33"/>
      <c r="S125" s="33"/>
      <c r="T125" s="33"/>
      <c r="U125" s="33"/>
      <c r="V125" s="33"/>
    </row>
    <row r="126" spans="1:22">
      <c r="A126" s="14" t="s">
        <v>89</v>
      </c>
      <c r="B126" s="14" t="s">
        <v>90</v>
      </c>
      <c r="C126" s="14" t="s">
        <v>43</v>
      </c>
      <c r="D126" s="15" t="s">
        <v>91</v>
      </c>
      <c r="E126" s="16">
        <v>198</v>
      </c>
      <c r="F126" s="14">
        <v>4</v>
      </c>
      <c r="G126" s="10">
        <f>H126/1.05</f>
        <v>20.037433455425283</v>
      </c>
      <c r="H126" s="10">
        <f>I126/1.05</f>
        <v>21.039305128196549</v>
      </c>
      <c r="I126" s="10">
        <f>J126/1.05</f>
        <v>22.091270384606378</v>
      </c>
      <c r="J126" s="10">
        <v>23.1958339038367</v>
      </c>
      <c r="K126" s="11" t="s">
        <v>92</v>
      </c>
      <c r="L126" s="90"/>
      <c r="M126" s="30"/>
    </row>
    <row r="127" spans="1:22">
      <c r="A127" s="7" t="s">
        <v>249</v>
      </c>
      <c r="B127" s="7" t="s">
        <v>250</v>
      </c>
      <c r="C127" s="14" t="s">
        <v>43</v>
      </c>
      <c r="D127" s="8" t="s">
        <v>251</v>
      </c>
      <c r="E127" s="9">
        <v>240</v>
      </c>
      <c r="F127" s="7">
        <v>5</v>
      </c>
      <c r="G127" s="10">
        <v>21.463410469323748</v>
      </c>
      <c r="H127" s="11" t="s">
        <v>92</v>
      </c>
      <c r="I127" s="11" t="s">
        <v>92</v>
      </c>
      <c r="J127" s="11" t="s">
        <v>92</v>
      </c>
      <c r="K127" s="11" t="s">
        <v>92</v>
      </c>
      <c r="L127" s="90"/>
      <c r="M127" s="30"/>
    </row>
    <row r="129" spans="1:18" ht="15.75">
      <c r="A129" s="46" t="s">
        <v>323</v>
      </c>
      <c r="B129" s="47"/>
      <c r="C129" s="48"/>
      <c r="D129" s="48"/>
      <c r="E129" s="47"/>
      <c r="F129" s="48"/>
      <c r="G129" s="1"/>
      <c r="M129" s="30"/>
    </row>
    <row r="130" spans="1:18" ht="15.75">
      <c r="A130" s="46" t="s">
        <v>324</v>
      </c>
      <c r="B130" s="47"/>
      <c r="C130" s="48"/>
      <c r="D130" s="48"/>
      <c r="E130" s="47"/>
      <c r="F130" s="48"/>
      <c r="G130" s="1"/>
      <c r="M130" s="30"/>
    </row>
    <row r="131" spans="1:18" ht="15.75">
      <c r="A131" s="47"/>
      <c r="B131" s="56" t="s">
        <v>299</v>
      </c>
      <c r="C131" s="57"/>
      <c r="D131" s="57"/>
      <c r="E131" s="47"/>
      <c r="F131" s="48"/>
      <c r="G131" s="1"/>
      <c r="M131" s="30"/>
    </row>
    <row r="132" spans="1:18" ht="15.75">
      <c r="A132" s="58"/>
      <c r="B132" s="59">
        <f>'January 1 2019'!B136*1.01</f>
        <v>644.33476028294353</v>
      </c>
      <c r="C132" s="48" t="s">
        <v>300</v>
      </c>
      <c r="D132" s="48"/>
      <c r="E132" s="47"/>
      <c r="F132" s="48"/>
      <c r="G132" s="1"/>
      <c r="M132" s="30"/>
    </row>
    <row r="133" spans="1:18" ht="15.75">
      <c r="A133" s="58"/>
      <c r="B133" s="59">
        <f>'January 1 2019'!B137*1.01</f>
        <v>828.06073610659439</v>
      </c>
      <c r="C133" s="48" t="s">
        <v>301</v>
      </c>
      <c r="D133" s="48"/>
      <c r="E133" s="47"/>
      <c r="F133" s="48"/>
      <c r="G133" s="1"/>
      <c r="M133" s="30"/>
    </row>
    <row r="134" spans="1:18" ht="15.75">
      <c r="A134" s="58"/>
      <c r="B134" s="59">
        <f>'January 1 2019'!B138*1.01</f>
        <v>1013.0805568304116</v>
      </c>
      <c r="C134" s="48" t="s">
        <v>302</v>
      </c>
      <c r="D134" s="48"/>
      <c r="E134" s="47"/>
      <c r="F134" s="48"/>
      <c r="G134" s="1"/>
      <c r="M134" s="30"/>
    </row>
    <row r="135" spans="1:18" ht="15.75">
      <c r="A135" s="58"/>
      <c r="B135" s="59">
        <f>'January 1 2019'!B139*1.01</f>
        <v>1195.512687753896</v>
      </c>
      <c r="C135" s="48" t="s">
        <v>303</v>
      </c>
      <c r="D135" s="48"/>
      <c r="E135" s="47"/>
      <c r="F135" s="48"/>
      <c r="G135" s="1"/>
      <c r="M135" s="30"/>
    </row>
    <row r="136" spans="1:18" ht="15.75">
      <c r="A136" s="47"/>
      <c r="B136" s="59"/>
      <c r="C136" s="48"/>
      <c r="D136" s="48"/>
      <c r="E136" s="47"/>
      <c r="F136" s="48"/>
      <c r="G136" s="1"/>
      <c r="M136" s="30"/>
    </row>
    <row r="137" spans="1:18" ht="15.75">
      <c r="A137" s="47"/>
      <c r="B137" s="56" t="s">
        <v>304</v>
      </c>
      <c r="C137" s="57"/>
      <c r="D137" s="57"/>
      <c r="E137" s="47"/>
      <c r="F137" s="48"/>
      <c r="G137" s="1"/>
      <c r="M137" s="30"/>
    </row>
    <row r="138" spans="1:18" ht="15.75">
      <c r="A138" s="47"/>
      <c r="B138" s="60">
        <f>B132/2080</f>
        <v>0.30977632705910746</v>
      </c>
      <c r="C138" s="48" t="s">
        <v>305</v>
      </c>
      <c r="D138" s="48"/>
      <c r="E138" s="47"/>
      <c r="F138" s="48"/>
      <c r="G138" s="1"/>
      <c r="M138" s="30"/>
    </row>
    <row r="139" spans="1:18" ht="15.75">
      <c r="A139" s="47"/>
      <c r="B139" s="60">
        <f>B133/2080</f>
        <v>0.3981061231281704</v>
      </c>
      <c r="C139" s="48" t="s">
        <v>306</v>
      </c>
      <c r="D139" s="48"/>
      <c r="E139" s="47"/>
      <c r="F139" s="48"/>
      <c r="G139" s="1"/>
      <c r="M139" s="30"/>
    </row>
    <row r="140" spans="1:18" ht="15.75">
      <c r="A140" s="47"/>
      <c r="B140" s="60">
        <f>B134/2080</f>
        <v>0.48705796001462098</v>
      </c>
      <c r="C140" s="48" t="s">
        <v>307</v>
      </c>
      <c r="D140" s="48"/>
      <c r="E140" s="47"/>
      <c r="F140" s="48"/>
      <c r="G140" s="1"/>
      <c r="M140" s="30"/>
    </row>
    <row r="141" spans="1:18" s="1" customFormat="1" ht="15.75">
      <c r="A141" s="47"/>
      <c r="B141" s="60">
        <f>B135/2080</f>
        <v>0.57476571526629616</v>
      </c>
      <c r="C141" s="48" t="s">
        <v>308</v>
      </c>
      <c r="D141" s="48"/>
      <c r="E141" s="47"/>
      <c r="F141" s="48"/>
      <c r="L141" s="92"/>
      <c r="M141" s="30"/>
      <c r="N141" s="30"/>
      <c r="O141" s="30"/>
      <c r="P141" s="30"/>
      <c r="Q141" s="30"/>
      <c r="R141" s="30"/>
    </row>
    <row r="142" spans="1:18" s="1" customFormat="1" ht="15.75">
      <c r="A142" s="32"/>
      <c r="C142" s="27"/>
      <c r="D142" s="27"/>
      <c r="F142" s="27"/>
      <c r="L142" s="92"/>
      <c r="M142" s="30"/>
      <c r="N142" s="30"/>
      <c r="O142" s="30"/>
      <c r="P142" s="30"/>
      <c r="Q142" s="49"/>
      <c r="R142" s="30"/>
    </row>
    <row r="143" spans="1:18" s="1" customFormat="1" ht="15.75">
      <c r="A143" s="53" t="s">
        <v>309</v>
      </c>
      <c r="C143" s="27"/>
      <c r="D143" s="27"/>
      <c r="F143" s="27"/>
      <c r="L143" s="92"/>
      <c r="M143" s="30"/>
      <c r="N143" s="30"/>
      <c r="O143" s="30"/>
      <c r="P143" s="30"/>
      <c r="Q143" s="49"/>
      <c r="R143" s="30"/>
    </row>
    <row r="144" spans="1:18" s="1" customFormat="1" ht="15.75">
      <c r="A144" s="46" t="s">
        <v>320</v>
      </c>
      <c r="B144" s="47"/>
      <c r="C144" s="48"/>
      <c r="D144" s="48"/>
      <c r="E144" s="47"/>
      <c r="F144" s="48"/>
      <c r="G144" s="47"/>
      <c r="H144" s="47"/>
      <c r="I144" s="47"/>
      <c r="J144" s="47"/>
      <c r="K144" s="47"/>
      <c r="L144" s="93"/>
      <c r="M144" s="30"/>
      <c r="N144" s="30"/>
      <c r="O144" s="30"/>
      <c r="P144" s="30"/>
      <c r="Q144" s="49"/>
      <c r="R144" s="30"/>
    </row>
    <row r="145" spans="1:18" s="1" customFormat="1" ht="15.75">
      <c r="A145" s="50">
        <f>ROUND('January 1 2019'!A149*1.01,3)</f>
        <v>1.222</v>
      </c>
      <c r="B145" s="63" t="s">
        <v>329</v>
      </c>
      <c r="C145" s="48"/>
      <c r="D145" s="48"/>
      <c r="E145" s="47"/>
      <c r="F145" s="48"/>
      <c r="G145" s="47"/>
      <c r="H145" s="47"/>
      <c r="I145" s="47"/>
      <c r="J145" s="47"/>
      <c r="K145" s="47"/>
      <c r="L145" s="93"/>
      <c r="M145" s="49"/>
      <c r="N145" s="49"/>
      <c r="O145" s="30"/>
      <c r="P145" s="30"/>
      <c r="Q145" s="49"/>
      <c r="R145" s="30"/>
    </row>
    <row r="146" spans="1:18" s="1" customFormat="1" ht="15.75">
      <c r="A146" s="50"/>
      <c r="B146" s="51" t="s">
        <v>353</v>
      </c>
      <c r="C146" s="48"/>
      <c r="D146" s="48"/>
      <c r="E146" s="47"/>
      <c r="F146" s="47"/>
      <c r="G146" s="47"/>
      <c r="H146" s="47"/>
      <c r="I146" s="47"/>
      <c r="J146" s="47"/>
      <c r="K146" s="47"/>
      <c r="L146" s="93"/>
      <c r="M146" s="49"/>
      <c r="N146" s="64"/>
      <c r="O146" s="48"/>
      <c r="P146" s="30"/>
      <c r="Q146" s="49"/>
      <c r="R146" s="30"/>
    </row>
    <row r="147" spans="1:18" s="1" customFormat="1" ht="15.75">
      <c r="A147" s="50">
        <f>'January 1 2018'!A145*1.01</f>
        <v>1.1918</v>
      </c>
      <c r="B147" s="46" t="s">
        <v>322</v>
      </c>
      <c r="C147" s="48"/>
      <c r="D147" s="48"/>
      <c r="E147" s="47"/>
      <c r="F147" s="48"/>
      <c r="G147" s="47"/>
      <c r="H147" s="47"/>
      <c r="I147" s="47"/>
      <c r="J147" s="47"/>
      <c r="K147" s="47"/>
      <c r="L147" s="93"/>
      <c r="M147" s="49"/>
      <c r="N147" s="49"/>
      <c r="O147" s="30"/>
      <c r="P147" s="30"/>
      <c r="Q147" s="49"/>
      <c r="R147" s="30"/>
    </row>
    <row r="148" spans="1:18" s="1" customFormat="1" ht="15.75">
      <c r="A148" s="50"/>
      <c r="B148" s="46" t="s">
        <v>354</v>
      </c>
      <c r="C148" s="48"/>
      <c r="D148" s="48"/>
      <c r="E148" s="52"/>
      <c r="F148" s="64"/>
      <c r="I148" s="47"/>
      <c r="J148" s="47"/>
      <c r="K148" s="47"/>
      <c r="L148" s="93"/>
      <c r="M148" s="64"/>
      <c r="N148" s="48"/>
      <c r="P148" s="30"/>
      <c r="Q148" s="49"/>
      <c r="R148" s="30"/>
    </row>
    <row r="149" spans="1:18" s="1" customFormat="1" ht="15.75">
      <c r="A149" s="31"/>
      <c r="C149" s="27"/>
      <c r="D149" s="27"/>
      <c r="F149" s="27"/>
      <c r="L149" s="92"/>
      <c r="M149" s="49"/>
      <c r="N149" s="49"/>
      <c r="O149" s="30"/>
      <c r="P149" s="30"/>
      <c r="Q149" s="49"/>
      <c r="R149" s="30"/>
    </row>
    <row r="150" spans="1:18" s="1" customFormat="1" ht="15.75">
      <c r="C150" s="27"/>
      <c r="D150" s="27"/>
      <c r="F150" s="27"/>
      <c r="L150" s="92"/>
      <c r="M150" s="30"/>
      <c r="N150" s="30"/>
      <c r="O150" s="30"/>
      <c r="P150" s="30"/>
      <c r="Q150" s="49"/>
      <c r="R150" s="30"/>
    </row>
    <row r="151" spans="1:18" s="47" customFormat="1" ht="15.75">
      <c r="A151" s="53" t="s">
        <v>310</v>
      </c>
      <c r="C151" s="48"/>
      <c r="D151" s="48"/>
      <c r="F151" s="48"/>
      <c r="L151" s="93"/>
      <c r="M151" s="30"/>
      <c r="N151" s="30"/>
      <c r="O151" s="30"/>
      <c r="P151" s="30"/>
      <c r="Q151" s="49"/>
      <c r="R151" s="49"/>
    </row>
    <row r="152" spans="1:18" s="47" customFormat="1" ht="15.75">
      <c r="A152" s="46" t="s">
        <v>355</v>
      </c>
      <c r="C152" s="48"/>
      <c r="D152" s="48"/>
      <c r="E152" s="48"/>
      <c r="K152" s="52"/>
      <c r="L152" s="93"/>
      <c r="M152" s="49"/>
      <c r="N152" s="49"/>
      <c r="O152" s="49"/>
      <c r="P152" s="49"/>
      <c r="Q152" s="49"/>
      <c r="R152" s="49"/>
    </row>
    <row r="153" spans="1:18" s="47" customFormat="1" ht="15.75">
      <c r="A153" s="46">
        <f>ROUND('January 1 2019'!A157*1.01,3)</f>
        <v>0</v>
      </c>
      <c r="B153" s="46" t="s">
        <v>313</v>
      </c>
      <c r="C153" s="48"/>
      <c r="D153" s="48"/>
      <c r="E153" s="48"/>
      <c r="L153" s="93"/>
      <c r="M153" s="49"/>
      <c r="N153" s="49"/>
      <c r="O153" s="49"/>
      <c r="P153" s="49"/>
      <c r="Q153" s="49"/>
      <c r="R153" s="49"/>
    </row>
    <row r="154" spans="1:18" s="49" customFormat="1" ht="15.75">
      <c r="A154" s="46"/>
      <c r="B154" s="47"/>
      <c r="C154" s="47"/>
      <c r="D154" s="48"/>
      <c r="E154" s="47"/>
      <c r="F154" s="47"/>
      <c r="G154" s="47"/>
      <c r="H154" s="47"/>
      <c r="I154" s="47"/>
      <c r="J154" s="47"/>
      <c r="K154" s="47"/>
      <c r="L154" s="93"/>
    </row>
    <row r="155" spans="1:18" s="47" customFormat="1" ht="15.75">
      <c r="A155" s="53" t="s">
        <v>311</v>
      </c>
      <c r="D155" s="48"/>
      <c r="L155" s="93"/>
      <c r="M155" s="49"/>
      <c r="N155" s="49"/>
      <c r="O155" s="49"/>
      <c r="P155" s="49"/>
      <c r="Q155" s="30"/>
      <c r="R155" s="49"/>
    </row>
    <row r="156" spans="1:18" s="47" customFormat="1" ht="15.75">
      <c r="A156" s="46" t="s">
        <v>321</v>
      </c>
      <c r="D156" s="48"/>
      <c r="L156" s="93"/>
      <c r="M156" s="49"/>
      <c r="N156" s="49"/>
      <c r="O156" s="49"/>
      <c r="P156" s="49"/>
      <c r="Q156" s="30"/>
      <c r="R156" s="49"/>
    </row>
    <row r="157" spans="1:18" s="47" customFormat="1" ht="15.75">
      <c r="A157" s="46" t="s">
        <v>356</v>
      </c>
      <c r="B157" s="46"/>
      <c r="D157" s="48"/>
      <c r="L157" s="93"/>
      <c r="M157" s="49"/>
      <c r="N157" s="49"/>
      <c r="O157" s="49"/>
      <c r="P157" s="49"/>
      <c r="Q157" s="30"/>
      <c r="R157" s="49"/>
    </row>
    <row r="158" spans="1:18" s="47" customFormat="1" ht="15.75">
      <c r="A158" s="50">
        <f>ROUND('January 1 2019'!A162*1.01,3)</f>
        <v>0</v>
      </c>
      <c r="B158" s="55" t="s">
        <v>357</v>
      </c>
      <c r="C158" s="46" t="s">
        <v>314</v>
      </c>
      <c r="D158" s="48"/>
      <c r="L158" s="93"/>
      <c r="M158" s="49"/>
      <c r="N158" s="49"/>
      <c r="O158" s="49"/>
      <c r="P158" s="49"/>
      <c r="Q158" s="30"/>
      <c r="R158" s="49"/>
    </row>
    <row r="159" spans="1:18" s="49" customFormat="1" ht="15.75">
      <c r="A159" s="47"/>
      <c r="B159" s="46"/>
      <c r="C159" s="47"/>
      <c r="D159" s="48"/>
      <c r="E159" s="47"/>
      <c r="F159" s="47"/>
      <c r="G159" s="47"/>
      <c r="H159" s="47"/>
      <c r="I159" s="47"/>
      <c r="J159" s="47"/>
      <c r="K159" s="47"/>
      <c r="L159" s="93"/>
      <c r="Q159" s="30"/>
    </row>
    <row r="160" spans="1:18" s="47" customFormat="1" ht="15.75">
      <c r="A160" s="46" t="s">
        <v>312</v>
      </c>
      <c r="B160" s="46"/>
      <c r="D160" s="48"/>
      <c r="L160" s="93"/>
      <c r="M160" s="49"/>
      <c r="N160" s="49"/>
      <c r="O160" s="49"/>
      <c r="P160" s="49"/>
      <c r="Q160" s="30"/>
      <c r="R160" s="49"/>
    </row>
    <row r="161" spans="1:22" s="47" customFormat="1" ht="15.75">
      <c r="A161" s="50">
        <f>ROUND('January 1 2019'!A165*1.01,3)</f>
        <v>0</v>
      </c>
      <c r="B161" s="46" t="s">
        <v>358</v>
      </c>
      <c r="D161" s="48"/>
      <c r="L161" s="94"/>
      <c r="M161" s="49"/>
      <c r="N161" s="49"/>
      <c r="O161" s="49"/>
      <c r="P161" s="49"/>
      <c r="Q161" s="30"/>
      <c r="R161" s="49"/>
      <c r="U161" s="47" t="s">
        <v>325</v>
      </c>
      <c r="V161" s="47" t="s">
        <v>315</v>
      </c>
    </row>
    <row r="162" spans="1:22" s="47" customFormat="1" ht="15.75">
      <c r="B162" s="46" t="s">
        <v>317</v>
      </c>
      <c r="D162" s="48"/>
      <c r="L162" s="93"/>
      <c r="M162" s="46"/>
      <c r="N162" s="49"/>
      <c r="O162" s="49"/>
      <c r="P162" s="49"/>
      <c r="Q162" s="30"/>
      <c r="R162" s="49"/>
    </row>
    <row r="163" spans="1:22" s="47" customFormat="1" ht="15.75">
      <c r="D163" s="48"/>
      <c r="G163" s="50"/>
      <c r="L163" s="93"/>
      <c r="N163" s="49"/>
      <c r="O163" s="49"/>
      <c r="P163" s="49"/>
      <c r="Q163" s="30"/>
      <c r="R163" s="49"/>
    </row>
    <row r="164" spans="1:22" ht="15.75">
      <c r="N164" s="49"/>
      <c r="O164" s="49"/>
      <c r="P164" s="49"/>
    </row>
  </sheetData>
  <sortState xmlns:xlrd2="http://schemas.microsoft.com/office/spreadsheetml/2017/richdata2" ref="A14:V127">
    <sortCondition ref="K14:K127"/>
  </sortState>
  <mergeCells count="4">
    <mergeCell ref="A1:L1"/>
    <mergeCell ref="B2:L2"/>
    <mergeCell ref="A3:K3"/>
    <mergeCell ref="B4:F4"/>
  </mergeCells>
  <pageMargins left="0.25" right="0.25" top="0.75" bottom="0.75" header="0.3" footer="0.3"/>
  <pageSetup paperSize="5" orientation="landscape"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BB689"/>
  <sheetViews>
    <sheetView topLeftCell="B5" workbookViewId="0">
      <pane ySplit="6" topLeftCell="A134" activePane="bottomLeft" state="frozen"/>
      <selection activeCell="A5" sqref="A5"/>
      <selection pane="bottomLeft" activeCell="A134" sqref="A134:XFD134"/>
    </sheetView>
  </sheetViews>
  <sheetFormatPr defaultColWidth="8.7109375" defaultRowHeight="15"/>
  <cols>
    <col min="1" max="1" width="8.7109375" style="100"/>
    <col min="2" max="2" width="7.5703125" style="100" bestFit="1" customWidth="1"/>
    <col min="3" max="4" width="11.28515625" style="101" customWidth="1"/>
    <col min="5" max="10" width="12.5703125" style="101" customWidth="1"/>
    <col min="11" max="11" width="22.7109375" style="102" customWidth="1"/>
    <col min="12" max="12" width="10.28515625" style="101" customWidth="1"/>
    <col min="13" max="18" width="19" style="101" customWidth="1"/>
    <col min="19" max="19" width="22.28515625" style="102" customWidth="1"/>
    <col min="20" max="20" width="12.7109375" style="103" customWidth="1"/>
    <col min="21" max="21" width="13.7109375" style="100" customWidth="1"/>
    <col min="22" max="26" width="15.5703125" style="101" customWidth="1"/>
    <col min="27" max="27" width="17" style="102" customWidth="1"/>
    <col min="28" max="33" width="17" style="103" customWidth="1"/>
    <col min="34" max="34" width="17" style="104" customWidth="1"/>
    <col min="35" max="35" width="11.28515625" style="101" customWidth="1"/>
    <col min="36" max="40" width="15.42578125" style="101" customWidth="1"/>
    <col min="41" max="41" width="25" style="106" customWidth="1"/>
    <col min="42" max="42" width="9.7109375" style="101" bestFit="1" customWidth="1"/>
    <col min="43" max="45" width="10.7109375" style="101" customWidth="1"/>
    <col min="46" max="46" width="12.42578125" style="101" customWidth="1"/>
    <col min="47" max="47" width="21.42578125" style="107" bestFit="1" customWidth="1"/>
    <col min="48" max="48" width="8.7109375" style="100"/>
    <col min="49" max="50" width="8.7109375" style="100" customWidth="1"/>
    <col min="51" max="51" width="8.7109375" style="100" hidden="1" customWidth="1"/>
    <col min="52" max="52" width="8.7109375" style="100"/>
    <col min="53" max="257" width="8.7109375" style="101"/>
    <col min="258" max="258" width="7.5703125" style="101" bestFit="1" customWidth="1"/>
    <col min="259" max="260" width="11.28515625" style="101" customWidth="1"/>
    <col min="261" max="266" width="12.5703125" style="101" customWidth="1"/>
    <col min="267" max="267" width="22.7109375" style="101" customWidth="1"/>
    <col min="268" max="268" width="10.28515625" style="101" customWidth="1"/>
    <col min="269" max="274" width="19" style="101" customWidth="1"/>
    <col min="275" max="275" width="22.28515625" style="101" customWidth="1"/>
    <col min="276" max="276" width="12.7109375" style="101" customWidth="1"/>
    <col min="277" max="277" width="13.7109375" style="101" customWidth="1"/>
    <col min="278" max="282" width="15.5703125" style="101" customWidth="1"/>
    <col min="283" max="290" width="17" style="101" customWidth="1"/>
    <col min="291" max="291" width="11.28515625" style="101" customWidth="1"/>
    <col min="292" max="296" width="15.42578125" style="101" customWidth="1"/>
    <col min="297" max="297" width="25" style="101" customWidth="1"/>
    <col min="298" max="298" width="9.7109375" style="101" bestFit="1" customWidth="1"/>
    <col min="299" max="301" width="10.7109375" style="101" customWidth="1"/>
    <col min="302" max="302" width="12.42578125" style="101" customWidth="1"/>
    <col min="303" max="303" width="21.42578125" style="101" bestFit="1" customWidth="1"/>
    <col min="304" max="304" width="8.7109375" style="101"/>
    <col min="305" max="306" width="8.7109375" style="101" customWidth="1"/>
    <col min="307" max="307" width="0" style="101" hidden="1" customWidth="1"/>
    <col min="308" max="513" width="8.7109375" style="101"/>
    <col min="514" max="514" width="7.5703125" style="101" bestFit="1" customWidth="1"/>
    <col min="515" max="516" width="11.28515625" style="101" customWidth="1"/>
    <col min="517" max="522" width="12.5703125" style="101" customWidth="1"/>
    <col min="523" max="523" width="22.7109375" style="101" customWidth="1"/>
    <col min="524" max="524" width="10.28515625" style="101" customWidth="1"/>
    <col min="525" max="530" width="19" style="101" customWidth="1"/>
    <col min="531" max="531" width="22.28515625" style="101" customWidth="1"/>
    <col min="532" max="532" width="12.7109375" style="101" customWidth="1"/>
    <col min="533" max="533" width="13.7109375" style="101" customWidth="1"/>
    <col min="534" max="538" width="15.5703125" style="101" customWidth="1"/>
    <col min="539" max="546" width="17" style="101" customWidth="1"/>
    <col min="547" max="547" width="11.28515625" style="101" customWidth="1"/>
    <col min="548" max="552" width="15.42578125" style="101" customWidth="1"/>
    <col min="553" max="553" width="25" style="101" customWidth="1"/>
    <col min="554" max="554" width="9.7109375" style="101" bestFit="1" customWidth="1"/>
    <col min="555" max="557" width="10.7109375" style="101" customWidth="1"/>
    <col min="558" max="558" width="12.42578125" style="101" customWidth="1"/>
    <col min="559" max="559" width="21.42578125" style="101" bestFit="1" customWidth="1"/>
    <col min="560" max="560" width="8.7109375" style="101"/>
    <col min="561" max="562" width="8.7109375" style="101" customWidth="1"/>
    <col min="563" max="563" width="0" style="101" hidden="1" customWidth="1"/>
    <col min="564" max="769" width="8.7109375" style="101"/>
    <col min="770" max="770" width="7.5703125" style="101" bestFit="1" customWidth="1"/>
    <col min="771" max="772" width="11.28515625" style="101" customWidth="1"/>
    <col min="773" max="778" width="12.5703125" style="101" customWidth="1"/>
    <col min="779" max="779" width="22.7109375" style="101" customWidth="1"/>
    <col min="780" max="780" width="10.28515625" style="101" customWidth="1"/>
    <col min="781" max="786" width="19" style="101" customWidth="1"/>
    <col min="787" max="787" width="22.28515625" style="101" customWidth="1"/>
    <col min="788" max="788" width="12.7109375" style="101" customWidth="1"/>
    <col min="789" max="789" width="13.7109375" style="101" customWidth="1"/>
    <col min="790" max="794" width="15.5703125" style="101" customWidth="1"/>
    <col min="795" max="802" width="17" style="101" customWidth="1"/>
    <col min="803" max="803" width="11.28515625" style="101" customWidth="1"/>
    <col min="804" max="808" width="15.42578125" style="101" customWidth="1"/>
    <col min="809" max="809" width="25" style="101" customWidth="1"/>
    <col min="810" max="810" width="9.7109375" style="101" bestFit="1" customWidth="1"/>
    <col min="811" max="813" width="10.7109375" style="101" customWidth="1"/>
    <col min="814" max="814" width="12.42578125" style="101" customWidth="1"/>
    <col min="815" max="815" width="21.42578125" style="101" bestFit="1" customWidth="1"/>
    <col min="816" max="816" width="8.7109375" style="101"/>
    <col min="817" max="818" width="8.7109375" style="101" customWidth="1"/>
    <col min="819" max="819" width="0" style="101" hidden="1" customWidth="1"/>
    <col min="820" max="1025" width="8.7109375" style="101"/>
    <col min="1026" max="1026" width="7.5703125" style="101" bestFit="1" customWidth="1"/>
    <col min="1027" max="1028" width="11.28515625" style="101" customWidth="1"/>
    <col min="1029" max="1034" width="12.5703125" style="101" customWidth="1"/>
    <col min="1035" max="1035" width="22.7109375" style="101" customWidth="1"/>
    <col min="1036" max="1036" width="10.28515625" style="101" customWidth="1"/>
    <col min="1037" max="1042" width="19" style="101" customWidth="1"/>
    <col min="1043" max="1043" width="22.28515625" style="101" customWidth="1"/>
    <col min="1044" max="1044" width="12.7109375" style="101" customWidth="1"/>
    <col min="1045" max="1045" width="13.7109375" style="101" customWidth="1"/>
    <col min="1046" max="1050" width="15.5703125" style="101" customWidth="1"/>
    <col min="1051" max="1058" width="17" style="101" customWidth="1"/>
    <col min="1059" max="1059" width="11.28515625" style="101" customWidth="1"/>
    <col min="1060" max="1064" width="15.42578125" style="101" customWidth="1"/>
    <col min="1065" max="1065" width="25" style="101" customWidth="1"/>
    <col min="1066" max="1066" width="9.7109375" style="101" bestFit="1" customWidth="1"/>
    <col min="1067" max="1069" width="10.7109375" style="101" customWidth="1"/>
    <col min="1070" max="1070" width="12.42578125" style="101" customWidth="1"/>
    <col min="1071" max="1071" width="21.42578125" style="101" bestFit="1" customWidth="1"/>
    <col min="1072" max="1072" width="8.7109375" style="101"/>
    <col min="1073" max="1074" width="8.7109375" style="101" customWidth="1"/>
    <col min="1075" max="1075" width="0" style="101" hidden="1" customWidth="1"/>
    <col min="1076" max="1281" width="8.7109375" style="101"/>
    <col min="1282" max="1282" width="7.5703125" style="101" bestFit="1" customWidth="1"/>
    <col min="1283" max="1284" width="11.28515625" style="101" customWidth="1"/>
    <col min="1285" max="1290" width="12.5703125" style="101" customWidth="1"/>
    <col min="1291" max="1291" width="22.7109375" style="101" customWidth="1"/>
    <col min="1292" max="1292" width="10.28515625" style="101" customWidth="1"/>
    <col min="1293" max="1298" width="19" style="101" customWidth="1"/>
    <col min="1299" max="1299" width="22.28515625" style="101" customWidth="1"/>
    <col min="1300" max="1300" width="12.7109375" style="101" customWidth="1"/>
    <col min="1301" max="1301" width="13.7109375" style="101" customWidth="1"/>
    <col min="1302" max="1306" width="15.5703125" style="101" customWidth="1"/>
    <col min="1307" max="1314" width="17" style="101" customWidth="1"/>
    <col min="1315" max="1315" width="11.28515625" style="101" customWidth="1"/>
    <col min="1316" max="1320" width="15.42578125" style="101" customWidth="1"/>
    <col min="1321" max="1321" width="25" style="101" customWidth="1"/>
    <col min="1322" max="1322" width="9.7109375" style="101" bestFit="1" customWidth="1"/>
    <col min="1323" max="1325" width="10.7109375" style="101" customWidth="1"/>
    <col min="1326" max="1326" width="12.42578125" style="101" customWidth="1"/>
    <col min="1327" max="1327" width="21.42578125" style="101" bestFit="1" customWidth="1"/>
    <col min="1328" max="1328" width="8.7109375" style="101"/>
    <col min="1329" max="1330" width="8.7109375" style="101" customWidth="1"/>
    <col min="1331" max="1331" width="0" style="101" hidden="1" customWidth="1"/>
    <col min="1332" max="1537" width="8.7109375" style="101"/>
    <col min="1538" max="1538" width="7.5703125" style="101" bestFit="1" customWidth="1"/>
    <col min="1539" max="1540" width="11.28515625" style="101" customWidth="1"/>
    <col min="1541" max="1546" width="12.5703125" style="101" customWidth="1"/>
    <col min="1547" max="1547" width="22.7109375" style="101" customWidth="1"/>
    <col min="1548" max="1548" width="10.28515625" style="101" customWidth="1"/>
    <col min="1549" max="1554" width="19" style="101" customWidth="1"/>
    <col min="1555" max="1555" width="22.28515625" style="101" customWidth="1"/>
    <col min="1556" max="1556" width="12.7109375" style="101" customWidth="1"/>
    <col min="1557" max="1557" width="13.7109375" style="101" customWidth="1"/>
    <col min="1558" max="1562" width="15.5703125" style="101" customWidth="1"/>
    <col min="1563" max="1570" width="17" style="101" customWidth="1"/>
    <col min="1571" max="1571" width="11.28515625" style="101" customWidth="1"/>
    <col min="1572" max="1576" width="15.42578125" style="101" customWidth="1"/>
    <col min="1577" max="1577" width="25" style="101" customWidth="1"/>
    <col min="1578" max="1578" width="9.7109375" style="101" bestFit="1" customWidth="1"/>
    <col min="1579" max="1581" width="10.7109375" style="101" customWidth="1"/>
    <col min="1582" max="1582" width="12.42578125" style="101" customWidth="1"/>
    <col min="1583" max="1583" width="21.42578125" style="101" bestFit="1" customWidth="1"/>
    <col min="1584" max="1584" width="8.7109375" style="101"/>
    <col min="1585" max="1586" width="8.7109375" style="101" customWidth="1"/>
    <col min="1587" max="1587" width="0" style="101" hidden="1" customWidth="1"/>
    <col min="1588" max="1793" width="8.7109375" style="101"/>
    <col min="1794" max="1794" width="7.5703125" style="101" bestFit="1" customWidth="1"/>
    <col min="1795" max="1796" width="11.28515625" style="101" customWidth="1"/>
    <col min="1797" max="1802" width="12.5703125" style="101" customWidth="1"/>
    <col min="1803" max="1803" width="22.7109375" style="101" customWidth="1"/>
    <col min="1804" max="1804" width="10.28515625" style="101" customWidth="1"/>
    <col min="1805" max="1810" width="19" style="101" customWidth="1"/>
    <col min="1811" max="1811" width="22.28515625" style="101" customWidth="1"/>
    <col min="1812" max="1812" width="12.7109375" style="101" customWidth="1"/>
    <col min="1813" max="1813" width="13.7109375" style="101" customWidth="1"/>
    <col min="1814" max="1818" width="15.5703125" style="101" customWidth="1"/>
    <col min="1819" max="1826" width="17" style="101" customWidth="1"/>
    <col min="1827" max="1827" width="11.28515625" style="101" customWidth="1"/>
    <col min="1828" max="1832" width="15.42578125" style="101" customWidth="1"/>
    <col min="1833" max="1833" width="25" style="101" customWidth="1"/>
    <col min="1834" max="1834" width="9.7109375" style="101" bestFit="1" customWidth="1"/>
    <col min="1835" max="1837" width="10.7109375" style="101" customWidth="1"/>
    <col min="1838" max="1838" width="12.42578125" style="101" customWidth="1"/>
    <col min="1839" max="1839" width="21.42578125" style="101" bestFit="1" customWidth="1"/>
    <col min="1840" max="1840" width="8.7109375" style="101"/>
    <col min="1841" max="1842" width="8.7109375" style="101" customWidth="1"/>
    <col min="1843" max="1843" width="0" style="101" hidden="1" customWidth="1"/>
    <col min="1844" max="2049" width="8.7109375" style="101"/>
    <col min="2050" max="2050" width="7.5703125" style="101" bestFit="1" customWidth="1"/>
    <col min="2051" max="2052" width="11.28515625" style="101" customWidth="1"/>
    <col min="2053" max="2058" width="12.5703125" style="101" customWidth="1"/>
    <col min="2059" max="2059" width="22.7109375" style="101" customWidth="1"/>
    <col min="2060" max="2060" width="10.28515625" style="101" customWidth="1"/>
    <col min="2061" max="2066" width="19" style="101" customWidth="1"/>
    <col min="2067" max="2067" width="22.28515625" style="101" customWidth="1"/>
    <col min="2068" max="2068" width="12.7109375" style="101" customWidth="1"/>
    <col min="2069" max="2069" width="13.7109375" style="101" customWidth="1"/>
    <col min="2070" max="2074" width="15.5703125" style="101" customWidth="1"/>
    <col min="2075" max="2082" width="17" style="101" customWidth="1"/>
    <col min="2083" max="2083" width="11.28515625" style="101" customWidth="1"/>
    <col min="2084" max="2088" width="15.42578125" style="101" customWidth="1"/>
    <col min="2089" max="2089" width="25" style="101" customWidth="1"/>
    <col min="2090" max="2090" width="9.7109375" style="101" bestFit="1" customWidth="1"/>
    <col min="2091" max="2093" width="10.7109375" style="101" customWidth="1"/>
    <col min="2094" max="2094" width="12.42578125" style="101" customWidth="1"/>
    <col min="2095" max="2095" width="21.42578125" style="101" bestFit="1" customWidth="1"/>
    <col min="2096" max="2096" width="8.7109375" style="101"/>
    <col min="2097" max="2098" width="8.7109375" style="101" customWidth="1"/>
    <col min="2099" max="2099" width="0" style="101" hidden="1" customWidth="1"/>
    <col min="2100" max="2305" width="8.7109375" style="101"/>
    <col min="2306" max="2306" width="7.5703125" style="101" bestFit="1" customWidth="1"/>
    <col min="2307" max="2308" width="11.28515625" style="101" customWidth="1"/>
    <col min="2309" max="2314" width="12.5703125" style="101" customWidth="1"/>
    <col min="2315" max="2315" width="22.7109375" style="101" customWidth="1"/>
    <col min="2316" max="2316" width="10.28515625" style="101" customWidth="1"/>
    <col min="2317" max="2322" width="19" style="101" customWidth="1"/>
    <col min="2323" max="2323" width="22.28515625" style="101" customWidth="1"/>
    <col min="2324" max="2324" width="12.7109375" style="101" customWidth="1"/>
    <col min="2325" max="2325" width="13.7109375" style="101" customWidth="1"/>
    <col min="2326" max="2330" width="15.5703125" style="101" customWidth="1"/>
    <col min="2331" max="2338" width="17" style="101" customWidth="1"/>
    <col min="2339" max="2339" width="11.28515625" style="101" customWidth="1"/>
    <col min="2340" max="2344" width="15.42578125" style="101" customWidth="1"/>
    <col min="2345" max="2345" width="25" style="101" customWidth="1"/>
    <col min="2346" max="2346" width="9.7109375" style="101" bestFit="1" customWidth="1"/>
    <col min="2347" max="2349" width="10.7109375" style="101" customWidth="1"/>
    <col min="2350" max="2350" width="12.42578125" style="101" customWidth="1"/>
    <col min="2351" max="2351" width="21.42578125" style="101" bestFit="1" customWidth="1"/>
    <col min="2352" max="2352" width="8.7109375" style="101"/>
    <col min="2353" max="2354" width="8.7109375" style="101" customWidth="1"/>
    <col min="2355" max="2355" width="0" style="101" hidden="1" customWidth="1"/>
    <col min="2356" max="2561" width="8.7109375" style="101"/>
    <col min="2562" max="2562" width="7.5703125" style="101" bestFit="1" customWidth="1"/>
    <col min="2563" max="2564" width="11.28515625" style="101" customWidth="1"/>
    <col min="2565" max="2570" width="12.5703125" style="101" customWidth="1"/>
    <col min="2571" max="2571" width="22.7109375" style="101" customWidth="1"/>
    <col min="2572" max="2572" width="10.28515625" style="101" customWidth="1"/>
    <col min="2573" max="2578" width="19" style="101" customWidth="1"/>
    <col min="2579" max="2579" width="22.28515625" style="101" customWidth="1"/>
    <col min="2580" max="2580" width="12.7109375" style="101" customWidth="1"/>
    <col min="2581" max="2581" width="13.7109375" style="101" customWidth="1"/>
    <col min="2582" max="2586" width="15.5703125" style="101" customWidth="1"/>
    <col min="2587" max="2594" width="17" style="101" customWidth="1"/>
    <col min="2595" max="2595" width="11.28515625" style="101" customWidth="1"/>
    <col min="2596" max="2600" width="15.42578125" style="101" customWidth="1"/>
    <col min="2601" max="2601" width="25" style="101" customWidth="1"/>
    <col min="2602" max="2602" width="9.7109375" style="101" bestFit="1" customWidth="1"/>
    <col min="2603" max="2605" width="10.7109375" style="101" customWidth="1"/>
    <col min="2606" max="2606" width="12.42578125" style="101" customWidth="1"/>
    <col min="2607" max="2607" width="21.42578125" style="101" bestFit="1" customWidth="1"/>
    <col min="2608" max="2608" width="8.7109375" style="101"/>
    <col min="2609" max="2610" width="8.7109375" style="101" customWidth="1"/>
    <col min="2611" max="2611" width="0" style="101" hidden="1" customWidth="1"/>
    <col min="2612" max="2817" width="8.7109375" style="101"/>
    <col min="2818" max="2818" width="7.5703125" style="101" bestFit="1" customWidth="1"/>
    <col min="2819" max="2820" width="11.28515625" style="101" customWidth="1"/>
    <col min="2821" max="2826" width="12.5703125" style="101" customWidth="1"/>
    <col min="2827" max="2827" width="22.7109375" style="101" customWidth="1"/>
    <col min="2828" max="2828" width="10.28515625" style="101" customWidth="1"/>
    <col min="2829" max="2834" width="19" style="101" customWidth="1"/>
    <col min="2835" max="2835" width="22.28515625" style="101" customWidth="1"/>
    <col min="2836" max="2836" width="12.7109375" style="101" customWidth="1"/>
    <col min="2837" max="2837" width="13.7109375" style="101" customWidth="1"/>
    <col min="2838" max="2842" width="15.5703125" style="101" customWidth="1"/>
    <col min="2843" max="2850" width="17" style="101" customWidth="1"/>
    <col min="2851" max="2851" width="11.28515625" style="101" customWidth="1"/>
    <col min="2852" max="2856" width="15.42578125" style="101" customWidth="1"/>
    <col min="2857" max="2857" width="25" style="101" customWidth="1"/>
    <col min="2858" max="2858" width="9.7109375" style="101" bestFit="1" customWidth="1"/>
    <col min="2859" max="2861" width="10.7109375" style="101" customWidth="1"/>
    <col min="2862" max="2862" width="12.42578125" style="101" customWidth="1"/>
    <col min="2863" max="2863" width="21.42578125" style="101" bestFit="1" customWidth="1"/>
    <col min="2864" max="2864" width="8.7109375" style="101"/>
    <col min="2865" max="2866" width="8.7109375" style="101" customWidth="1"/>
    <col min="2867" max="2867" width="0" style="101" hidden="1" customWidth="1"/>
    <col min="2868" max="3073" width="8.7109375" style="101"/>
    <col min="3074" max="3074" width="7.5703125" style="101" bestFit="1" customWidth="1"/>
    <col min="3075" max="3076" width="11.28515625" style="101" customWidth="1"/>
    <col min="3077" max="3082" width="12.5703125" style="101" customWidth="1"/>
    <col min="3083" max="3083" width="22.7109375" style="101" customWidth="1"/>
    <col min="3084" max="3084" width="10.28515625" style="101" customWidth="1"/>
    <col min="3085" max="3090" width="19" style="101" customWidth="1"/>
    <col min="3091" max="3091" width="22.28515625" style="101" customWidth="1"/>
    <col min="3092" max="3092" width="12.7109375" style="101" customWidth="1"/>
    <col min="3093" max="3093" width="13.7109375" style="101" customWidth="1"/>
    <col min="3094" max="3098" width="15.5703125" style="101" customWidth="1"/>
    <col min="3099" max="3106" width="17" style="101" customWidth="1"/>
    <col min="3107" max="3107" width="11.28515625" style="101" customWidth="1"/>
    <col min="3108" max="3112" width="15.42578125" style="101" customWidth="1"/>
    <col min="3113" max="3113" width="25" style="101" customWidth="1"/>
    <col min="3114" max="3114" width="9.7109375" style="101" bestFit="1" customWidth="1"/>
    <col min="3115" max="3117" width="10.7109375" style="101" customWidth="1"/>
    <col min="3118" max="3118" width="12.42578125" style="101" customWidth="1"/>
    <col min="3119" max="3119" width="21.42578125" style="101" bestFit="1" customWidth="1"/>
    <col min="3120" max="3120" width="8.7109375" style="101"/>
    <col min="3121" max="3122" width="8.7109375" style="101" customWidth="1"/>
    <col min="3123" max="3123" width="0" style="101" hidden="1" customWidth="1"/>
    <col min="3124" max="3329" width="8.7109375" style="101"/>
    <col min="3330" max="3330" width="7.5703125" style="101" bestFit="1" customWidth="1"/>
    <col min="3331" max="3332" width="11.28515625" style="101" customWidth="1"/>
    <col min="3333" max="3338" width="12.5703125" style="101" customWidth="1"/>
    <col min="3339" max="3339" width="22.7109375" style="101" customWidth="1"/>
    <col min="3340" max="3340" width="10.28515625" style="101" customWidth="1"/>
    <col min="3341" max="3346" width="19" style="101" customWidth="1"/>
    <col min="3347" max="3347" width="22.28515625" style="101" customWidth="1"/>
    <col min="3348" max="3348" width="12.7109375" style="101" customWidth="1"/>
    <col min="3349" max="3349" width="13.7109375" style="101" customWidth="1"/>
    <col min="3350" max="3354" width="15.5703125" style="101" customWidth="1"/>
    <col min="3355" max="3362" width="17" style="101" customWidth="1"/>
    <col min="3363" max="3363" width="11.28515625" style="101" customWidth="1"/>
    <col min="3364" max="3368" width="15.42578125" style="101" customWidth="1"/>
    <col min="3369" max="3369" width="25" style="101" customWidth="1"/>
    <col min="3370" max="3370" width="9.7109375" style="101" bestFit="1" customWidth="1"/>
    <col min="3371" max="3373" width="10.7109375" style="101" customWidth="1"/>
    <col min="3374" max="3374" width="12.42578125" style="101" customWidth="1"/>
    <col min="3375" max="3375" width="21.42578125" style="101" bestFit="1" customWidth="1"/>
    <col min="3376" max="3376" width="8.7109375" style="101"/>
    <col min="3377" max="3378" width="8.7109375" style="101" customWidth="1"/>
    <col min="3379" max="3379" width="0" style="101" hidden="1" customWidth="1"/>
    <col min="3380" max="3585" width="8.7109375" style="101"/>
    <col min="3586" max="3586" width="7.5703125" style="101" bestFit="1" customWidth="1"/>
    <col min="3587" max="3588" width="11.28515625" style="101" customWidth="1"/>
    <col min="3589" max="3594" width="12.5703125" style="101" customWidth="1"/>
    <col min="3595" max="3595" width="22.7109375" style="101" customWidth="1"/>
    <col min="3596" max="3596" width="10.28515625" style="101" customWidth="1"/>
    <col min="3597" max="3602" width="19" style="101" customWidth="1"/>
    <col min="3603" max="3603" width="22.28515625" style="101" customWidth="1"/>
    <col min="3604" max="3604" width="12.7109375" style="101" customWidth="1"/>
    <col min="3605" max="3605" width="13.7109375" style="101" customWidth="1"/>
    <col min="3606" max="3610" width="15.5703125" style="101" customWidth="1"/>
    <col min="3611" max="3618" width="17" style="101" customWidth="1"/>
    <col min="3619" max="3619" width="11.28515625" style="101" customWidth="1"/>
    <col min="3620" max="3624" width="15.42578125" style="101" customWidth="1"/>
    <col min="3625" max="3625" width="25" style="101" customWidth="1"/>
    <col min="3626" max="3626" width="9.7109375" style="101" bestFit="1" customWidth="1"/>
    <col min="3627" max="3629" width="10.7109375" style="101" customWidth="1"/>
    <col min="3630" max="3630" width="12.42578125" style="101" customWidth="1"/>
    <col min="3631" max="3631" width="21.42578125" style="101" bestFit="1" customWidth="1"/>
    <col min="3632" max="3632" width="8.7109375" style="101"/>
    <col min="3633" max="3634" width="8.7109375" style="101" customWidth="1"/>
    <col min="3635" max="3635" width="0" style="101" hidden="1" customWidth="1"/>
    <col min="3636" max="3841" width="8.7109375" style="101"/>
    <col min="3842" max="3842" width="7.5703125" style="101" bestFit="1" customWidth="1"/>
    <col min="3843" max="3844" width="11.28515625" style="101" customWidth="1"/>
    <col min="3845" max="3850" width="12.5703125" style="101" customWidth="1"/>
    <col min="3851" max="3851" width="22.7109375" style="101" customWidth="1"/>
    <col min="3852" max="3852" width="10.28515625" style="101" customWidth="1"/>
    <col min="3853" max="3858" width="19" style="101" customWidth="1"/>
    <col min="3859" max="3859" width="22.28515625" style="101" customWidth="1"/>
    <col min="3860" max="3860" width="12.7109375" style="101" customWidth="1"/>
    <col min="3861" max="3861" width="13.7109375" style="101" customWidth="1"/>
    <col min="3862" max="3866" width="15.5703125" style="101" customWidth="1"/>
    <col min="3867" max="3874" width="17" style="101" customWidth="1"/>
    <col min="3875" max="3875" width="11.28515625" style="101" customWidth="1"/>
    <col min="3876" max="3880" width="15.42578125" style="101" customWidth="1"/>
    <col min="3881" max="3881" width="25" style="101" customWidth="1"/>
    <col min="3882" max="3882" width="9.7109375" style="101" bestFit="1" customWidth="1"/>
    <col min="3883" max="3885" width="10.7109375" style="101" customWidth="1"/>
    <col min="3886" max="3886" width="12.42578125" style="101" customWidth="1"/>
    <col min="3887" max="3887" width="21.42578125" style="101" bestFit="1" customWidth="1"/>
    <col min="3888" max="3888" width="8.7109375" style="101"/>
    <col min="3889" max="3890" width="8.7109375" style="101" customWidth="1"/>
    <col min="3891" max="3891" width="0" style="101" hidden="1" customWidth="1"/>
    <col min="3892" max="4097" width="8.7109375" style="101"/>
    <col min="4098" max="4098" width="7.5703125" style="101" bestFit="1" customWidth="1"/>
    <col min="4099" max="4100" width="11.28515625" style="101" customWidth="1"/>
    <col min="4101" max="4106" width="12.5703125" style="101" customWidth="1"/>
    <col min="4107" max="4107" width="22.7109375" style="101" customWidth="1"/>
    <col min="4108" max="4108" width="10.28515625" style="101" customWidth="1"/>
    <col min="4109" max="4114" width="19" style="101" customWidth="1"/>
    <col min="4115" max="4115" width="22.28515625" style="101" customWidth="1"/>
    <col min="4116" max="4116" width="12.7109375" style="101" customWidth="1"/>
    <col min="4117" max="4117" width="13.7109375" style="101" customWidth="1"/>
    <col min="4118" max="4122" width="15.5703125" style="101" customWidth="1"/>
    <col min="4123" max="4130" width="17" style="101" customWidth="1"/>
    <col min="4131" max="4131" width="11.28515625" style="101" customWidth="1"/>
    <col min="4132" max="4136" width="15.42578125" style="101" customWidth="1"/>
    <col min="4137" max="4137" width="25" style="101" customWidth="1"/>
    <col min="4138" max="4138" width="9.7109375" style="101" bestFit="1" customWidth="1"/>
    <col min="4139" max="4141" width="10.7109375" style="101" customWidth="1"/>
    <col min="4142" max="4142" width="12.42578125" style="101" customWidth="1"/>
    <col min="4143" max="4143" width="21.42578125" style="101" bestFit="1" customWidth="1"/>
    <col min="4144" max="4144" width="8.7109375" style="101"/>
    <col min="4145" max="4146" width="8.7109375" style="101" customWidth="1"/>
    <col min="4147" max="4147" width="0" style="101" hidden="1" customWidth="1"/>
    <col min="4148" max="4353" width="8.7109375" style="101"/>
    <col min="4354" max="4354" width="7.5703125" style="101" bestFit="1" customWidth="1"/>
    <col min="4355" max="4356" width="11.28515625" style="101" customWidth="1"/>
    <col min="4357" max="4362" width="12.5703125" style="101" customWidth="1"/>
    <col min="4363" max="4363" width="22.7109375" style="101" customWidth="1"/>
    <col min="4364" max="4364" width="10.28515625" style="101" customWidth="1"/>
    <col min="4365" max="4370" width="19" style="101" customWidth="1"/>
    <col min="4371" max="4371" width="22.28515625" style="101" customWidth="1"/>
    <col min="4372" max="4372" width="12.7109375" style="101" customWidth="1"/>
    <col min="4373" max="4373" width="13.7109375" style="101" customWidth="1"/>
    <col min="4374" max="4378" width="15.5703125" style="101" customWidth="1"/>
    <col min="4379" max="4386" width="17" style="101" customWidth="1"/>
    <col min="4387" max="4387" width="11.28515625" style="101" customWidth="1"/>
    <col min="4388" max="4392" width="15.42578125" style="101" customWidth="1"/>
    <col min="4393" max="4393" width="25" style="101" customWidth="1"/>
    <col min="4394" max="4394" width="9.7109375" style="101" bestFit="1" customWidth="1"/>
    <col min="4395" max="4397" width="10.7109375" style="101" customWidth="1"/>
    <col min="4398" max="4398" width="12.42578125" style="101" customWidth="1"/>
    <col min="4399" max="4399" width="21.42578125" style="101" bestFit="1" customWidth="1"/>
    <col min="4400" max="4400" width="8.7109375" style="101"/>
    <col min="4401" max="4402" width="8.7109375" style="101" customWidth="1"/>
    <col min="4403" max="4403" width="0" style="101" hidden="1" customWidth="1"/>
    <col min="4404" max="4609" width="8.7109375" style="101"/>
    <col min="4610" max="4610" width="7.5703125" style="101" bestFit="1" customWidth="1"/>
    <col min="4611" max="4612" width="11.28515625" style="101" customWidth="1"/>
    <col min="4613" max="4618" width="12.5703125" style="101" customWidth="1"/>
    <col min="4619" max="4619" width="22.7109375" style="101" customWidth="1"/>
    <col min="4620" max="4620" width="10.28515625" style="101" customWidth="1"/>
    <col min="4621" max="4626" width="19" style="101" customWidth="1"/>
    <col min="4627" max="4627" width="22.28515625" style="101" customWidth="1"/>
    <col min="4628" max="4628" width="12.7109375" style="101" customWidth="1"/>
    <col min="4629" max="4629" width="13.7109375" style="101" customWidth="1"/>
    <col min="4630" max="4634" width="15.5703125" style="101" customWidth="1"/>
    <col min="4635" max="4642" width="17" style="101" customWidth="1"/>
    <col min="4643" max="4643" width="11.28515625" style="101" customWidth="1"/>
    <col min="4644" max="4648" width="15.42578125" style="101" customWidth="1"/>
    <col min="4649" max="4649" width="25" style="101" customWidth="1"/>
    <col min="4650" max="4650" width="9.7109375" style="101" bestFit="1" customWidth="1"/>
    <col min="4651" max="4653" width="10.7109375" style="101" customWidth="1"/>
    <col min="4654" max="4654" width="12.42578125" style="101" customWidth="1"/>
    <col min="4655" max="4655" width="21.42578125" style="101" bestFit="1" customWidth="1"/>
    <col min="4656" max="4656" width="8.7109375" style="101"/>
    <col min="4657" max="4658" width="8.7109375" style="101" customWidth="1"/>
    <col min="4659" max="4659" width="0" style="101" hidden="1" customWidth="1"/>
    <col min="4660" max="4865" width="8.7109375" style="101"/>
    <col min="4866" max="4866" width="7.5703125" style="101" bestFit="1" customWidth="1"/>
    <col min="4867" max="4868" width="11.28515625" style="101" customWidth="1"/>
    <col min="4869" max="4874" width="12.5703125" style="101" customWidth="1"/>
    <col min="4875" max="4875" width="22.7109375" style="101" customWidth="1"/>
    <col min="4876" max="4876" width="10.28515625" style="101" customWidth="1"/>
    <col min="4877" max="4882" width="19" style="101" customWidth="1"/>
    <col min="4883" max="4883" width="22.28515625" style="101" customWidth="1"/>
    <col min="4884" max="4884" width="12.7109375" style="101" customWidth="1"/>
    <col min="4885" max="4885" width="13.7109375" style="101" customWidth="1"/>
    <col min="4886" max="4890" width="15.5703125" style="101" customWidth="1"/>
    <col min="4891" max="4898" width="17" style="101" customWidth="1"/>
    <col min="4899" max="4899" width="11.28515625" style="101" customWidth="1"/>
    <col min="4900" max="4904" width="15.42578125" style="101" customWidth="1"/>
    <col min="4905" max="4905" width="25" style="101" customWidth="1"/>
    <col min="4906" max="4906" width="9.7109375" style="101" bestFit="1" customWidth="1"/>
    <col min="4907" max="4909" width="10.7109375" style="101" customWidth="1"/>
    <col min="4910" max="4910" width="12.42578125" style="101" customWidth="1"/>
    <col min="4911" max="4911" width="21.42578125" style="101" bestFit="1" customWidth="1"/>
    <col min="4912" max="4912" width="8.7109375" style="101"/>
    <col min="4913" max="4914" width="8.7109375" style="101" customWidth="1"/>
    <col min="4915" max="4915" width="0" style="101" hidden="1" customWidth="1"/>
    <col min="4916" max="5121" width="8.7109375" style="101"/>
    <col min="5122" max="5122" width="7.5703125" style="101" bestFit="1" customWidth="1"/>
    <col min="5123" max="5124" width="11.28515625" style="101" customWidth="1"/>
    <col min="5125" max="5130" width="12.5703125" style="101" customWidth="1"/>
    <col min="5131" max="5131" width="22.7109375" style="101" customWidth="1"/>
    <col min="5132" max="5132" width="10.28515625" style="101" customWidth="1"/>
    <col min="5133" max="5138" width="19" style="101" customWidth="1"/>
    <col min="5139" max="5139" width="22.28515625" style="101" customWidth="1"/>
    <col min="5140" max="5140" width="12.7109375" style="101" customWidth="1"/>
    <col min="5141" max="5141" width="13.7109375" style="101" customWidth="1"/>
    <col min="5142" max="5146" width="15.5703125" style="101" customWidth="1"/>
    <col min="5147" max="5154" width="17" style="101" customWidth="1"/>
    <col min="5155" max="5155" width="11.28515625" style="101" customWidth="1"/>
    <col min="5156" max="5160" width="15.42578125" style="101" customWidth="1"/>
    <col min="5161" max="5161" width="25" style="101" customWidth="1"/>
    <col min="5162" max="5162" width="9.7109375" style="101" bestFit="1" customWidth="1"/>
    <col min="5163" max="5165" width="10.7109375" style="101" customWidth="1"/>
    <col min="5166" max="5166" width="12.42578125" style="101" customWidth="1"/>
    <col min="5167" max="5167" width="21.42578125" style="101" bestFit="1" customWidth="1"/>
    <col min="5168" max="5168" width="8.7109375" style="101"/>
    <col min="5169" max="5170" width="8.7109375" style="101" customWidth="1"/>
    <col min="5171" max="5171" width="0" style="101" hidden="1" customWidth="1"/>
    <col min="5172" max="5377" width="8.7109375" style="101"/>
    <col min="5378" max="5378" width="7.5703125" style="101" bestFit="1" customWidth="1"/>
    <col min="5379" max="5380" width="11.28515625" style="101" customWidth="1"/>
    <col min="5381" max="5386" width="12.5703125" style="101" customWidth="1"/>
    <col min="5387" max="5387" width="22.7109375" style="101" customWidth="1"/>
    <col min="5388" max="5388" width="10.28515625" style="101" customWidth="1"/>
    <col min="5389" max="5394" width="19" style="101" customWidth="1"/>
    <col min="5395" max="5395" width="22.28515625" style="101" customWidth="1"/>
    <col min="5396" max="5396" width="12.7109375" style="101" customWidth="1"/>
    <col min="5397" max="5397" width="13.7109375" style="101" customWidth="1"/>
    <col min="5398" max="5402" width="15.5703125" style="101" customWidth="1"/>
    <col min="5403" max="5410" width="17" style="101" customWidth="1"/>
    <col min="5411" max="5411" width="11.28515625" style="101" customWidth="1"/>
    <col min="5412" max="5416" width="15.42578125" style="101" customWidth="1"/>
    <col min="5417" max="5417" width="25" style="101" customWidth="1"/>
    <col min="5418" max="5418" width="9.7109375" style="101" bestFit="1" customWidth="1"/>
    <col min="5419" max="5421" width="10.7109375" style="101" customWidth="1"/>
    <col min="5422" max="5422" width="12.42578125" style="101" customWidth="1"/>
    <col min="5423" max="5423" width="21.42578125" style="101" bestFit="1" customWidth="1"/>
    <col min="5424" max="5424" width="8.7109375" style="101"/>
    <col min="5425" max="5426" width="8.7109375" style="101" customWidth="1"/>
    <col min="5427" max="5427" width="0" style="101" hidden="1" customWidth="1"/>
    <col min="5428" max="5633" width="8.7109375" style="101"/>
    <col min="5634" max="5634" width="7.5703125" style="101" bestFit="1" customWidth="1"/>
    <col min="5635" max="5636" width="11.28515625" style="101" customWidth="1"/>
    <col min="5637" max="5642" width="12.5703125" style="101" customWidth="1"/>
    <col min="5643" max="5643" width="22.7109375" style="101" customWidth="1"/>
    <col min="5644" max="5644" width="10.28515625" style="101" customWidth="1"/>
    <col min="5645" max="5650" width="19" style="101" customWidth="1"/>
    <col min="5651" max="5651" width="22.28515625" style="101" customWidth="1"/>
    <col min="5652" max="5652" width="12.7109375" style="101" customWidth="1"/>
    <col min="5653" max="5653" width="13.7109375" style="101" customWidth="1"/>
    <col min="5654" max="5658" width="15.5703125" style="101" customWidth="1"/>
    <col min="5659" max="5666" width="17" style="101" customWidth="1"/>
    <col min="5667" max="5667" width="11.28515625" style="101" customWidth="1"/>
    <col min="5668" max="5672" width="15.42578125" style="101" customWidth="1"/>
    <col min="5673" max="5673" width="25" style="101" customWidth="1"/>
    <col min="5674" max="5674" width="9.7109375" style="101" bestFit="1" customWidth="1"/>
    <col min="5675" max="5677" width="10.7109375" style="101" customWidth="1"/>
    <col min="5678" max="5678" width="12.42578125" style="101" customWidth="1"/>
    <col min="5679" max="5679" width="21.42578125" style="101" bestFit="1" customWidth="1"/>
    <col min="5680" max="5680" width="8.7109375" style="101"/>
    <col min="5681" max="5682" width="8.7109375" style="101" customWidth="1"/>
    <col min="5683" max="5683" width="0" style="101" hidden="1" customWidth="1"/>
    <col min="5684" max="5889" width="8.7109375" style="101"/>
    <col min="5890" max="5890" width="7.5703125" style="101" bestFit="1" customWidth="1"/>
    <col min="5891" max="5892" width="11.28515625" style="101" customWidth="1"/>
    <col min="5893" max="5898" width="12.5703125" style="101" customWidth="1"/>
    <col min="5899" max="5899" width="22.7109375" style="101" customWidth="1"/>
    <col min="5900" max="5900" width="10.28515625" style="101" customWidth="1"/>
    <col min="5901" max="5906" width="19" style="101" customWidth="1"/>
    <col min="5907" max="5907" width="22.28515625" style="101" customWidth="1"/>
    <col min="5908" max="5908" width="12.7109375" style="101" customWidth="1"/>
    <col min="5909" max="5909" width="13.7109375" style="101" customWidth="1"/>
    <col min="5910" max="5914" width="15.5703125" style="101" customWidth="1"/>
    <col min="5915" max="5922" width="17" style="101" customWidth="1"/>
    <col min="5923" max="5923" width="11.28515625" style="101" customWidth="1"/>
    <col min="5924" max="5928" width="15.42578125" style="101" customWidth="1"/>
    <col min="5929" max="5929" width="25" style="101" customWidth="1"/>
    <col min="5930" max="5930" width="9.7109375" style="101" bestFit="1" customWidth="1"/>
    <col min="5931" max="5933" width="10.7109375" style="101" customWidth="1"/>
    <col min="5934" max="5934" width="12.42578125" style="101" customWidth="1"/>
    <col min="5935" max="5935" width="21.42578125" style="101" bestFit="1" customWidth="1"/>
    <col min="5936" max="5936" width="8.7109375" style="101"/>
    <col min="5937" max="5938" width="8.7109375" style="101" customWidth="1"/>
    <col min="5939" max="5939" width="0" style="101" hidden="1" customWidth="1"/>
    <col min="5940" max="6145" width="8.7109375" style="101"/>
    <col min="6146" max="6146" width="7.5703125" style="101" bestFit="1" customWidth="1"/>
    <col min="6147" max="6148" width="11.28515625" style="101" customWidth="1"/>
    <col min="6149" max="6154" width="12.5703125" style="101" customWidth="1"/>
    <col min="6155" max="6155" width="22.7109375" style="101" customWidth="1"/>
    <col min="6156" max="6156" width="10.28515625" style="101" customWidth="1"/>
    <col min="6157" max="6162" width="19" style="101" customWidth="1"/>
    <col min="6163" max="6163" width="22.28515625" style="101" customWidth="1"/>
    <col min="6164" max="6164" width="12.7109375" style="101" customWidth="1"/>
    <col min="6165" max="6165" width="13.7109375" style="101" customWidth="1"/>
    <col min="6166" max="6170" width="15.5703125" style="101" customWidth="1"/>
    <col min="6171" max="6178" width="17" style="101" customWidth="1"/>
    <col min="6179" max="6179" width="11.28515625" style="101" customWidth="1"/>
    <col min="6180" max="6184" width="15.42578125" style="101" customWidth="1"/>
    <col min="6185" max="6185" width="25" style="101" customWidth="1"/>
    <col min="6186" max="6186" width="9.7109375" style="101" bestFit="1" customWidth="1"/>
    <col min="6187" max="6189" width="10.7109375" style="101" customWidth="1"/>
    <col min="6190" max="6190" width="12.42578125" style="101" customWidth="1"/>
    <col min="6191" max="6191" width="21.42578125" style="101" bestFit="1" customWidth="1"/>
    <col min="6192" max="6192" width="8.7109375" style="101"/>
    <col min="6193" max="6194" width="8.7109375" style="101" customWidth="1"/>
    <col min="6195" max="6195" width="0" style="101" hidden="1" customWidth="1"/>
    <col min="6196" max="6401" width="8.7109375" style="101"/>
    <col min="6402" max="6402" width="7.5703125" style="101" bestFit="1" customWidth="1"/>
    <col min="6403" max="6404" width="11.28515625" style="101" customWidth="1"/>
    <col min="6405" max="6410" width="12.5703125" style="101" customWidth="1"/>
    <col min="6411" max="6411" width="22.7109375" style="101" customWidth="1"/>
    <col min="6412" max="6412" width="10.28515625" style="101" customWidth="1"/>
    <col min="6413" max="6418" width="19" style="101" customWidth="1"/>
    <col min="6419" max="6419" width="22.28515625" style="101" customWidth="1"/>
    <col min="6420" max="6420" width="12.7109375" style="101" customWidth="1"/>
    <col min="6421" max="6421" width="13.7109375" style="101" customWidth="1"/>
    <col min="6422" max="6426" width="15.5703125" style="101" customWidth="1"/>
    <col min="6427" max="6434" width="17" style="101" customWidth="1"/>
    <col min="6435" max="6435" width="11.28515625" style="101" customWidth="1"/>
    <col min="6436" max="6440" width="15.42578125" style="101" customWidth="1"/>
    <col min="6441" max="6441" width="25" style="101" customWidth="1"/>
    <col min="6442" max="6442" width="9.7109375" style="101" bestFit="1" customWidth="1"/>
    <col min="6443" max="6445" width="10.7109375" style="101" customWidth="1"/>
    <col min="6446" max="6446" width="12.42578125" style="101" customWidth="1"/>
    <col min="6447" max="6447" width="21.42578125" style="101" bestFit="1" customWidth="1"/>
    <col min="6448" max="6448" width="8.7109375" style="101"/>
    <col min="6449" max="6450" width="8.7109375" style="101" customWidth="1"/>
    <col min="6451" max="6451" width="0" style="101" hidden="1" customWidth="1"/>
    <col min="6452" max="6657" width="8.7109375" style="101"/>
    <col min="6658" max="6658" width="7.5703125" style="101" bestFit="1" customWidth="1"/>
    <col min="6659" max="6660" width="11.28515625" style="101" customWidth="1"/>
    <col min="6661" max="6666" width="12.5703125" style="101" customWidth="1"/>
    <col min="6667" max="6667" width="22.7109375" style="101" customWidth="1"/>
    <col min="6668" max="6668" width="10.28515625" style="101" customWidth="1"/>
    <col min="6669" max="6674" width="19" style="101" customWidth="1"/>
    <col min="6675" max="6675" width="22.28515625" style="101" customWidth="1"/>
    <col min="6676" max="6676" width="12.7109375" style="101" customWidth="1"/>
    <col min="6677" max="6677" width="13.7109375" style="101" customWidth="1"/>
    <col min="6678" max="6682" width="15.5703125" style="101" customWidth="1"/>
    <col min="6683" max="6690" width="17" style="101" customWidth="1"/>
    <col min="6691" max="6691" width="11.28515625" style="101" customWidth="1"/>
    <col min="6692" max="6696" width="15.42578125" style="101" customWidth="1"/>
    <col min="6697" max="6697" width="25" style="101" customWidth="1"/>
    <col min="6698" max="6698" width="9.7109375" style="101" bestFit="1" customWidth="1"/>
    <col min="6699" max="6701" width="10.7109375" style="101" customWidth="1"/>
    <col min="6702" max="6702" width="12.42578125" style="101" customWidth="1"/>
    <col min="6703" max="6703" width="21.42578125" style="101" bestFit="1" customWidth="1"/>
    <col min="6704" max="6704" width="8.7109375" style="101"/>
    <col min="6705" max="6706" width="8.7109375" style="101" customWidth="1"/>
    <col min="6707" max="6707" width="0" style="101" hidden="1" customWidth="1"/>
    <col min="6708" max="6913" width="8.7109375" style="101"/>
    <col min="6914" max="6914" width="7.5703125" style="101" bestFit="1" customWidth="1"/>
    <col min="6915" max="6916" width="11.28515625" style="101" customWidth="1"/>
    <col min="6917" max="6922" width="12.5703125" style="101" customWidth="1"/>
    <col min="6923" max="6923" width="22.7109375" style="101" customWidth="1"/>
    <col min="6924" max="6924" width="10.28515625" style="101" customWidth="1"/>
    <col min="6925" max="6930" width="19" style="101" customWidth="1"/>
    <col min="6931" max="6931" width="22.28515625" style="101" customWidth="1"/>
    <col min="6932" max="6932" width="12.7109375" style="101" customWidth="1"/>
    <col min="6933" max="6933" width="13.7109375" style="101" customWidth="1"/>
    <col min="6934" max="6938" width="15.5703125" style="101" customWidth="1"/>
    <col min="6939" max="6946" width="17" style="101" customWidth="1"/>
    <col min="6947" max="6947" width="11.28515625" style="101" customWidth="1"/>
    <col min="6948" max="6952" width="15.42578125" style="101" customWidth="1"/>
    <col min="6953" max="6953" width="25" style="101" customWidth="1"/>
    <col min="6954" max="6954" width="9.7109375" style="101" bestFit="1" customWidth="1"/>
    <col min="6955" max="6957" width="10.7109375" style="101" customWidth="1"/>
    <col min="6958" max="6958" width="12.42578125" style="101" customWidth="1"/>
    <col min="6959" max="6959" width="21.42578125" style="101" bestFit="1" customWidth="1"/>
    <col min="6960" max="6960" width="8.7109375" style="101"/>
    <col min="6961" max="6962" width="8.7109375" style="101" customWidth="1"/>
    <col min="6963" max="6963" width="0" style="101" hidden="1" customWidth="1"/>
    <col min="6964" max="7169" width="8.7109375" style="101"/>
    <col min="7170" max="7170" width="7.5703125" style="101" bestFit="1" customWidth="1"/>
    <col min="7171" max="7172" width="11.28515625" style="101" customWidth="1"/>
    <col min="7173" max="7178" width="12.5703125" style="101" customWidth="1"/>
    <col min="7179" max="7179" width="22.7109375" style="101" customWidth="1"/>
    <col min="7180" max="7180" width="10.28515625" style="101" customWidth="1"/>
    <col min="7181" max="7186" width="19" style="101" customWidth="1"/>
    <col min="7187" max="7187" width="22.28515625" style="101" customWidth="1"/>
    <col min="7188" max="7188" width="12.7109375" style="101" customWidth="1"/>
    <col min="7189" max="7189" width="13.7109375" style="101" customWidth="1"/>
    <col min="7190" max="7194" width="15.5703125" style="101" customWidth="1"/>
    <col min="7195" max="7202" width="17" style="101" customWidth="1"/>
    <col min="7203" max="7203" width="11.28515625" style="101" customWidth="1"/>
    <col min="7204" max="7208" width="15.42578125" style="101" customWidth="1"/>
    <col min="7209" max="7209" width="25" style="101" customWidth="1"/>
    <col min="7210" max="7210" width="9.7109375" style="101" bestFit="1" customWidth="1"/>
    <col min="7211" max="7213" width="10.7109375" style="101" customWidth="1"/>
    <col min="7214" max="7214" width="12.42578125" style="101" customWidth="1"/>
    <col min="7215" max="7215" width="21.42578125" style="101" bestFit="1" customWidth="1"/>
    <col min="7216" max="7216" width="8.7109375" style="101"/>
    <col min="7217" max="7218" width="8.7109375" style="101" customWidth="1"/>
    <col min="7219" max="7219" width="0" style="101" hidden="1" customWidth="1"/>
    <col min="7220" max="7425" width="8.7109375" style="101"/>
    <col min="7426" max="7426" width="7.5703125" style="101" bestFit="1" customWidth="1"/>
    <col min="7427" max="7428" width="11.28515625" style="101" customWidth="1"/>
    <col min="7429" max="7434" width="12.5703125" style="101" customWidth="1"/>
    <col min="7435" max="7435" width="22.7109375" style="101" customWidth="1"/>
    <col min="7436" max="7436" width="10.28515625" style="101" customWidth="1"/>
    <col min="7437" max="7442" width="19" style="101" customWidth="1"/>
    <col min="7443" max="7443" width="22.28515625" style="101" customWidth="1"/>
    <col min="7444" max="7444" width="12.7109375" style="101" customWidth="1"/>
    <col min="7445" max="7445" width="13.7109375" style="101" customWidth="1"/>
    <col min="7446" max="7450" width="15.5703125" style="101" customWidth="1"/>
    <col min="7451" max="7458" width="17" style="101" customWidth="1"/>
    <col min="7459" max="7459" width="11.28515625" style="101" customWidth="1"/>
    <col min="7460" max="7464" width="15.42578125" style="101" customWidth="1"/>
    <col min="7465" max="7465" width="25" style="101" customWidth="1"/>
    <col min="7466" max="7466" width="9.7109375" style="101" bestFit="1" customWidth="1"/>
    <col min="7467" max="7469" width="10.7109375" style="101" customWidth="1"/>
    <col min="7470" max="7470" width="12.42578125" style="101" customWidth="1"/>
    <col min="7471" max="7471" width="21.42578125" style="101" bestFit="1" customWidth="1"/>
    <col min="7472" max="7472" width="8.7109375" style="101"/>
    <col min="7473" max="7474" width="8.7109375" style="101" customWidth="1"/>
    <col min="7475" max="7475" width="0" style="101" hidden="1" customWidth="1"/>
    <col min="7476" max="7681" width="8.7109375" style="101"/>
    <col min="7682" max="7682" width="7.5703125" style="101" bestFit="1" customWidth="1"/>
    <col min="7683" max="7684" width="11.28515625" style="101" customWidth="1"/>
    <col min="7685" max="7690" width="12.5703125" style="101" customWidth="1"/>
    <col min="7691" max="7691" width="22.7109375" style="101" customWidth="1"/>
    <col min="7692" max="7692" width="10.28515625" style="101" customWidth="1"/>
    <col min="7693" max="7698" width="19" style="101" customWidth="1"/>
    <col min="7699" max="7699" width="22.28515625" style="101" customWidth="1"/>
    <col min="7700" max="7700" width="12.7109375" style="101" customWidth="1"/>
    <col min="7701" max="7701" width="13.7109375" style="101" customWidth="1"/>
    <col min="7702" max="7706" width="15.5703125" style="101" customWidth="1"/>
    <col min="7707" max="7714" width="17" style="101" customWidth="1"/>
    <col min="7715" max="7715" width="11.28515625" style="101" customWidth="1"/>
    <col min="7716" max="7720" width="15.42578125" style="101" customWidth="1"/>
    <col min="7721" max="7721" width="25" style="101" customWidth="1"/>
    <col min="7722" max="7722" width="9.7109375" style="101" bestFit="1" customWidth="1"/>
    <col min="7723" max="7725" width="10.7109375" style="101" customWidth="1"/>
    <col min="7726" max="7726" width="12.42578125" style="101" customWidth="1"/>
    <col min="7727" max="7727" width="21.42578125" style="101" bestFit="1" customWidth="1"/>
    <col min="7728" max="7728" width="8.7109375" style="101"/>
    <col min="7729" max="7730" width="8.7109375" style="101" customWidth="1"/>
    <col min="7731" max="7731" width="0" style="101" hidden="1" customWidth="1"/>
    <col min="7732" max="7937" width="8.7109375" style="101"/>
    <col min="7938" max="7938" width="7.5703125" style="101" bestFit="1" customWidth="1"/>
    <col min="7939" max="7940" width="11.28515625" style="101" customWidth="1"/>
    <col min="7941" max="7946" width="12.5703125" style="101" customWidth="1"/>
    <col min="7947" max="7947" width="22.7109375" style="101" customWidth="1"/>
    <col min="7948" max="7948" width="10.28515625" style="101" customWidth="1"/>
    <col min="7949" max="7954" width="19" style="101" customWidth="1"/>
    <col min="7955" max="7955" width="22.28515625" style="101" customWidth="1"/>
    <col min="7956" max="7956" width="12.7109375" style="101" customWidth="1"/>
    <col min="7957" max="7957" width="13.7109375" style="101" customWidth="1"/>
    <col min="7958" max="7962" width="15.5703125" style="101" customWidth="1"/>
    <col min="7963" max="7970" width="17" style="101" customWidth="1"/>
    <col min="7971" max="7971" width="11.28515625" style="101" customWidth="1"/>
    <col min="7972" max="7976" width="15.42578125" style="101" customWidth="1"/>
    <col min="7977" max="7977" width="25" style="101" customWidth="1"/>
    <col min="7978" max="7978" width="9.7109375" style="101" bestFit="1" customWidth="1"/>
    <col min="7979" max="7981" width="10.7109375" style="101" customWidth="1"/>
    <col min="7982" max="7982" width="12.42578125" style="101" customWidth="1"/>
    <col min="7983" max="7983" width="21.42578125" style="101" bestFit="1" customWidth="1"/>
    <col min="7984" max="7984" width="8.7109375" style="101"/>
    <col min="7985" max="7986" width="8.7109375" style="101" customWidth="1"/>
    <col min="7987" max="7987" width="0" style="101" hidden="1" customWidth="1"/>
    <col min="7988" max="8193" width="8.7109375" style="101"/>
    <col min="8194" max="8194" width="7.5703125" style="101" bestFit="1" customWidth="1"/>
    <col min="8195" max="8196" width="11.28515625" style="101" customWidth="1"/>
    <col min="8197" max="8202" width="12.5703125" style="101" customWidth="1"/>
    <col min="8203" max="8203" width="22.7109375" style="101" customWidth="1"/>
    <col min="8204" max="8204" width="10.28515625" style="101" customWidth="1"/>
    <col min="8205" max="8210" width="19" style="101" customWidth="1"/>
    <col min="8211" max="8211" width="22.28515625" style="101" customWidth="1"/>
    <col min="8212" max="8212" width="12.7109375" style="101" customWidth="1"/>
    <col min="8213" max="8213" width="13.7109375" style="101" customWidth="1"/>
    <col min="8214" max="8218" width="15.5703125" style="101" customWidth="1"/>
    <col min="8219" max="8226" width="17" style="101" customWidth="1"/>
    <col min="8227" max="8227" width="11.28515625" style="101" customWidth="1"/>
    <col min="8228" max="8232" width="15.42578125" style="101" customWidth="1"/>
    <col min="8233" max="8233" width="25" style="101" customWidth="1"/>
    <col min="8234" max="8234" width="9.7109375" style="101" bestFit="1" customWidth="1"/>
    <col min="8235" max="8237" width="10.7109375" style="101" customWidth="1"/>
    <col min="8238" max="8238" width="12.42578125" style="101" customWidth="1"/>
    <col min="8239" max="8239" width="21.42578125" style="101" bestFit="1" customWidth="1"/>
    <col min="8240" max="8240" width="8.7109375" style="101"/>
    <col min="8241" max="8242" width="8.7109375" style="101" customWidth="1"/>
    <col min="8243" max="8243" width="0" style="101" hidden="1" customWidth="1"/>
    <col min="8244" max="8449" width="8.7109375" style="101"/>
    <col min="8450" max="8450" width="7.5703125" style="101" bestFit="1" customWidth="1"/>
    <col min="8451" max="8452" width="11.28515625" style="101" customWidth="1"/>
    <col min="8453" max="8458" width="12.5703125" style="101" customWidth="1"/>
    <col min="8459" max="8459" width="22.7109375" style="101" customWidth="1"/>
    <col min="8460" max="8460" width="10.28515625" style="101" customWidth="1"/>
    <col min="8461" max="8466" width="19" style="101" customWidth="1"/>
    <col min="8467" max="8467" width="22.28515625" style="101" customWidth="1"/>
    <col min="8468" max="8468" width="12.7109375" style="101" customWidth="1"/>
    <col min="8469" max="8469" width="13.7109375" style="101" customWidth="1"/>
    <col min="8470" max="8474" width="15.5703125" style="101" customWidth="1"/>
    <col min="8475" max="8482" width="17" style="101" customWidth="1"/>
    <col min="8483" max="8483" width="11.28515625" style="101" customWidth="1"/>
    <col min="8484" max="8488" width="15.42578125" style="101" customWidth="1"/>
    <col min="8489" max="8489" width="25" style="101" customWidth="1"/>
    <col min="8490" max="8490" width="9.7109375" style="101" bestFit="1" customWidth="1"/>
    <col min="8491" max="8493" width="10.7109375" style="101" customWidth="1"/>
    <col min="8494" max="8494" width="12.42578125" style="101" customWidth="1"/>
    <col min="8495" max="8495" width="21.42578125" style="101" bestFit="1" customWidth="1"/>
    <col min="8496" max="8496" width="8.7109375" style="101"/>
    <col min="8497" max="8498" width="8.7109375" style="101" customWidth="1"/>
    <col min="8499" max="8499" width="0" style="101" hidden="1" customWidth="1"/>
    <col min="8500" max="8705" width="8.7109375" style="101"/>
    <col min="8706" max="8706" width="7.5703125" style="101" bestFit="1" customWidth="1"/>
    <col min="8707" max="8708" width="11.28515625" style="101" customWidth="1"/>
    <col min="8709" max="8714" width="12.5703125" style="101" customWidth="1"/>
    <col min="8715" max="8715" width="22.7109375" style="101" customWidth="1"/>
    <col min="8716" max="8716" width="10.28515625" style="101" customWidth="1"/>
    <col min="8717" max="8722" width="19" style="101" customWidth="1"/>
    <col min="8723" max="8723" width="22.28515625" style="101" customWidth="1"/>
    <col min="8724" max="8724" width="12.7109375" style="101" customWidth="1"/>
    <col min="8725" max="8725" width="13.7109375" style="101" customWidth="1"/>
    <col min="8726" max="8730" width="15.5703125" style="101" customWidth="1"/>
    <col min="8731" max="8738" width="17" style="101" customWidth="1"/>
    <col min="8739" max="8739" width="11.28515625" style="101" customWidth="1"/>
    <col min="8740" max="8744" width="15.42578125" style="101" customWidth="1"/>
    <col min="8745" max="8745" width="25" style="101" customWidth="1"/>
    <col min="8746" max="8746" width="9.7109375" style="101" bestFit="1" customWidth="1"/>
    <col min="8747" max="8749" width="10.7109375" style="101" customWidth="1"/>
    <col min="8750" max="8750" width="12.42578125" style="101" customWidth="1"/>
    <col min="8751" max="8751" width="21.42578125" style="101" bestFit="1" customWidth="1"/>
    <col min="8752" max="8752" width="8.7109375" style="101"/>
    <col min="8753" max="8754" width="8.7109375" style="101" customWidth="1"/>
    <col min="8755" max="8755" width="0" style="101" hidden="1" customWidth="1"/>
    <col min="8756" max="8961" width="8.7109375" style="101"/>
    <col min="8962" max="8962" width="7.5703125" style="101" bestFit="1" customWidth="1"/>
    <col min="8963" max="8964" width="11.28515625" style="101" customWidth="1"/>
    <col min="8965" max="8970" width="12.5703125" style="101" customWidth="1"/>
    <col min="8971" max="8971" width="22.7109375" style="101" customWidth="1"/>
    <col min="8972" max="8972" width="10.28515625" style="101" customWidth="1"/>
    <col min="8973" max="8978" width="19" style="101" customWidth="1"/>
    <col min="8979" max="8979" width="22.28515625" style="101" customWidth="1"/>
    <col min="8980" max="8980" width="12.7109375" style="101" customWidth="1"/>
    <col min="8981" max="8981" width="13.7109375" style="101" customWidth="1"/>
    <col min="8982" max="8986" width="15.5703125" style="101" customWidth="1"/>
    <col min="8987" max="8994" width="17" style="101" customWidth="1"/>
    <col min="8995" max="8995" width="11.28515625" style="101" customWidth="1"/>
    <col min="8996" max="9000" width="15.42578125" style="101" customWidth="1"/>
    <col min="9001" max="9001" width="25" style="101" customWidth="1"/>
    <col min="9002" max="9002" width="9.7109375" style="101" bestFit="1" customWidth="1"/>
    <col min="9003" max="9005" width="10.7109375" style="101" customWidth="1"/>
    <col min="9006" max="9006" width="12.42578125" style="101" customWidth="1"/>
    <col min="9007" max="9007" width="21.42578125" style="101" bestFit="1" customWidth="1"/>
    <col min="9008" max="9008" width="8.7109375" style="101"/>
    <col min="9009" max="9010" width="8.7109375" style="101" customWidth="1"/>
    <col min="9011" max="9011" width="0" style="101" hidden="1" customWidth="1"/>
    <col min="9012" max="9217" width="8.7109375" style="101"/>
    <col min="9218" max="9218" width="7.5703125" style="101" bestFit="1" customWidth="1"/>
    <col min="9219" max="9220" width="11.28515625" style="101" customWidth="1"/>
    <col min="9221" max="9226" width="12.5703125" style="101" customWidth="1"/>
    <col min="9227" max="9227" width="22.7109375" style="101" customWidth="1"/>
    <col min="9228" max="9228" width="10.28515625" style="101" customWidth="1"/>
    <col min="9229" max="9234" width="19" style="101" customWidth="1"/>
    <col min="9235" max="9235" width="22.28515625" style="101" customWidth="1"/>
    <col min="9236" max="9236" width="12.7109375" style="101" customWidth="1"/>
    <col min="9237" max="9237" width="13.7109375" style="101" customWidth="1"/>
    <col min="9238" max="9242" width="15.5703125" style="101" customWidth="1"/>
    <col min="9243" max="9250" width="17" style="101" customWidth="1"/>
    <col min="9251" max="9251" width="11.28515625" style="101" customWidth="1"/>
    <col min="9252" max="9256" width="15.42578125" style="101" customWidth="1"/>
    <col min="9257" max="9257" width="25" style="101" customWidth="1"/>
    <col min="9258" max="9258" width="9.7109375" style="101" bestFit="1" customWidth="1"/>
    <col min="9259" max="9261" width="10.7109375" style="101" customWidth="1"/>
    <col min="9262" max="9262" width="12.42578125" style="101" customWidth="1"/>
    <col min="9263" max="9263" width="21.42578125" style="101" bestFit="1" customWidth="1"/>
    <col min="9264" max="9264" width="8.7109375" style="101"/>
    <col min="9265" max="9266" width="8.7109375" style="101" customWidth="1"/>
    <col min="9267" max="9267" width="0" style="101" hidden="1" customWidth="1"/>
    <col min="9268" max="9473" width="8.7109375" style="101"/>
    <col min="9474" max="9474" width="7.5703125" style="101" bestFit="1" customWidth="1"/>
    <col min="9475" max="9476" width="11.28515625" style="101" customWidth="1"/>
    <col min="9477" max="9482" width="12.5703125" style="101" customWidth="1"/>
    <col min="9483" max="9483" width="22.7109375" style="101" customWidth="1"/>
    <col min="9484" max="9484" width="10.28515625" style="101" customWidth="1"/>
    <col min="9485" max="9490" width="19" style="101" customWidth="1"/>
    <col min="9491" max="9491" width="22.28515625" style="101" customWidth="1"/>
    <col min="9492" max="9492" width="12.7109375" style="101" customWidth="1"/>
    <col min="9493" max="9493" width="13.7109375" style="101" customWidth="1"/>
    <col min="9494" max="9498" width="15.5703125" style="101" customWidth="1"/>
    <col min="9499" max="9506" width="17" style="101" customWidth="1"/>
    <col min="9507" max="9507" width="11.28515625" style="101" customWidth="1"/>
    <col min="9508" max="9512" width="15.42578125" style="101" customWidth="1"/>
    <col min="9513" max="9513" width="25" style="101" customWidth="1"/>
    <col min="9514" max="9514" width="9.7109375" style="101" bestFit="1" customWidth="1"/>
    <col min="9515" max="9517" width="10.7109375" style="101" customWidth="1"/>
    <col min="9518" max="9518" width="12.42578125" style="101" customWidth="1"/>
    <col min="9519" max="9519" width="21.42578125" style="101" bestFit="1" customWidth="1"/>
    <col min="9520" max="9520" width="8.7109375" style="101"/>
    <col min="9521" max="9522" width="8.7109375" style="101" customWidth="1"/>
    <col min="9523" max="9523" width="0" style="101" hidden="1" customWidth="1"/>
    <col min="9524" max="9729" width="8.7109375" style="101"/>
    <col min="9730" max="9730" width="7.5703125" style="101" bestFit="1" customWidth="1"/>
    <col min="9731" max="9732" width="11.28515625" style="101" customWidth="1"/>
    <col min="9733" max="9738" width="12.5703125" style="101" customWidth="1"/>
    <col min="9739" max="9739" width="22.7109375" style="101" customWidth="1"/>
    <col min="9740" max="9740" width="10.28515625" style="101" customWidth="1"/>
    <col min="9741" max="9746" width="19" style="101" customWidth="1"/>
    <col min="9747" max="9747" width="22.28515625" style="101" customWidth="1"/>
    <col min="9748" max="9748" width="12.7109375" style="101" customWidth="1"/>
    <col min="9749" max="9749" width="13.7109375" style="101" customWidth="1"/>
    <col min="9750" max="9754" width="15.5703125" style="101" customWidth="1"/>
    <col min="9755" max="9762" width="17" style="101" customWidth="1"/>
    <col min="9763" max="9763" width="11.28515625" style="101" customWidth="1"/>
    <col min="9764" max="9768" width="15.42578125" style="101" customWidth="1"/>
    <col min="9769" max="9769" width="25" style="101" customWidth="1"/>
    <col min="9770" max="9770" width="9.7109375" style="101" bestFit="1" customWidth="1"/>
    <col min="9771" max="9773" width="10.7109375" style="101" customWidth="1"/>
    <col min="9774" max="9774" width="12.42578125" style="101" customWidth="1"/>
    <col min="9775" max="9775" width="21.42578125" style="101" bestFit="1" customWidth="1"/>
    <col min="9776" max="9776" width="8.7109375" style="101"/>
    <col min="9777" max="9778" width="8.7109375" style="101" customWidth="1"/>
    <col min="9779" max="9779" width="0" style="101" hidden="1" customWidth="1"/>
    <col min="9780" max="9985" width="8.7109375" style="101"/>
    <col min="9986" max="9986" width="7.5703125" style="101" bestFit="1" customWidth="1"/>
    <col min="9987" max="9988" width="11.28515625" style="101" customWidth="1"/>
    <col min="9989" max="9994" width="12.5703125" style="101" customWidth="1"/>
    <col min="9995" max="9995" width="22.7109375" style="101" customWidth="1"/>
    <col min="9996" max="9996" width="10.28515625" style="101" customWidth="1"/>
    <col min="9997" max="10002" width="19" style="101" customWidth="1"/>
    <col min="10003" max="10003" width="22.28515625" style="101" customWidth="1"/>
    <col min="10004" max="10004" width="12.7109375" style="101" customWidth="1"/>
    <col min="10005" max="10005" width="13.7109375" style="101" customWidth="1"/>
    <col min="10006" max="10010" width="15.5703125" style="101" customWidth="1"/>
    <col min="10011" max="10018" width="17" style="101" customWidth="1"/>
    <col min="10019" max="10019" width="11.28515625" style="101" customWidth="1"/>
    <col min="10020" max="10024" width="15.42578125" style="101" customWidth="1"/>
    <col min="10025" max="10025" width="25" style="101" customWidth="1"/>
    <col min="10026" max="10026" width="9.7109375" style="101" bestFit="1" customWidth="1"/>
    <col min="10027" max="10029" width="10.7109375" style="101" customWidth="1"/>
    <col min="10030" max="10030" width="12.42578125" style="101" customWidth="1"/>
    <col min="10031" max="10031" width="21.42578125" style="101" bestFit="1" customWidth="1"/>
    <col min="10032" max="10032" width="8.7109375" style="101"/>
    <col min="10033" max="10034" width="8.7109375" style="101" customWidth="1"/>
    <col min="10035" max="10035" width="0" style="101" hidden="1" customWidth="1"/>
    <col min="10036" max="10241" width="8.7109375" style="101"/>
    <col min="10242" max="10242" width="7.5703125" style="101" bestFit="1" customWidth="1"/>
    <col min="10243" max="10244" width="11.28515625" style="101" customWidth="1"/>
    <col min="10245" max="10250" width="12.5703125" style="101" customWidth="1"/>
    <col min="10251" max="10251" width="22.7109375" style="101" customWidth="1"/>
    <col min="10252" max="10252" width="10.28515625" style="101" customWidth="1"/>
    <col min="10253" max="10258" width="19" style="101" customWidth="1"/>
    <col min="10259" max="10259" width="22.28515625" style="101" customWidth="1"/>
    <col min="10260" max="10260" width="12.7109375" style="101" customWidth="1"/>
    <col min="10261" max="10261" width="13.7109375" style="101" customWidth="1"/>
    <col min="10262" max="10266" width="15.5703125" style="101" customWidth="1"/>
    <col min="10267" max="10274" width="17" style="101" customWidth="1"/>
    <col min="10275" max="10275" width="11.28515625" style="101" customWidth="1"/>
    <col min="10276" max="10280" width="15.42578125" style="101" customWidth="1"/>
    <col min="10281" max="10281" width="25" style="101" customWidth="1"/>
    <col min="10282" max="10282" width="9.7109375" style="101" bestFit="1" customWidth="1"/>
    <col min="10283" max="10285" width="10.7109375" style="101" customWidth="1"/>
    <col min="10286" max="10286" width="12.42578125" style="101" customWidth="1"/>
    <col min="10287" max="10287" width="21.42578125" style="101" bestFit="1" customWidth="1"/>
    <col min="10288" max="10288" width="8.7109375" style="101"/>
    <col min="10289" max="10290" width="8.7109375" style="101" customWidth="1"/>
    <col min="10291" max="10291" width="0" style="101" hidden="1" customWidth="1"/>
    <col min="10292" max="10497" width="8.7109375" style="101"/>
    <col min="10498" max="10498" width="7.5703125" style="101" bestFit="1" customWidth="1"/>
    <col min="10499" max="10500" width="11.28515625" style="101" customWidth="1"/>
    <col min="10501" max="10506" width="12.5703125" style="101" customWidth="1"/>
    <col min="10507" max="10507" width="22.7109375" style="101" customWidth="1"/>
    <col min="10508" max="10508" width="10.28515625" style="101" customWidth="1"/>
    <col min="10509" max="10514" width="19" style="101" customWidth="1"/>
    <col min="10515" max="10515" width="22.28515625" style="101" customWidth="1"/>
    <col min="10516" max="10516" width="12.7109375" style="101" customWidth="1"/>
    <col min="10517" max="10517" width="13.7109375" style="101" customWidth="1"/>
    <col min="10518" max="10522" width="15.5703125" style="101" customWidth="1"/>
    <col min="10523" max="10530" width="17" style="101" customWidth="1"/>
    <col min="10531" max="10531" width="11.28515625" style="101" customWidth="1"/>
    <col min="10532" max="10536" width="15.42578125" style="101" customWidth="1"/>
    <col min="10537" max="10537" width="25" style="101" customWidth="1"/>
    <col min="10538" max="10538" width="9.7109375" style="101" bestFit="1" customWidth="1"/>
    <col min="10539" max="10541" width="10.7109375" style="101" customWidth="1"/>
    <col min="10542" max="10542" width="12.42578125" style="101" customWidth="1"/>
    <col min="10543" max="10543" width="21.42578125" style="101" bestFit="1" customWidth="1"/>
    <col min="10544" max="10544" width="8.7109375" style="101"/>
    <col min="10545" max="10546" width="8.7109375" style="101" customWidth="1"/>
    <col min="10547" max="10547" width="0" style="101" hidden="1" customWidth="1"/>
    <col min="10548" max="10753" width="8.7109375" style="101"/>
    <col min="10754" max="10754" width="7.5703125" style="101" bestFit="1" customWidth="1"/>
    <col min="10755" max="10756" width="11.28515625" style="101" customWidth="1"/>
    <col min="10757" max="10762" width="12.5703125" style="101" customWidth="1"/>
    <col min="10763" max="10763" width="22.7109375" style="101" customWidth="1"/>
    <col min="10764" max="10764" width="10.28515625" style="101" customWidth="1"/>
    <col min="10765" max="10770" width="19" style="101" customWidth="1"/>
    <col min="10771" max="10771" width="22.28515625" style="101" customWidth="1"/>
    <col min="10772" max="10772" width="12.7109375" style="101" customWidth="1"/>
    <col min="10773" max="10773" width="13.7109375" style="101" customWidth="1"/>
    <col min="10774" max="10778" width="15.5703125" style="101" customWidth="1"/>
    <col min="10779" max="10786" width="17" style="101" customWidth="1"/>
    <col min="10787" max="10787" width="11.28515625" style="101" customWidth="1"/>
    <col min="10788" max="10792" width="15.42578125" style="101" customWidth="1"/>
    <col min="10793" max="10793" width="25" style="101" customWidth="1"/>
    <col min="10794" max="10794" width="9.7109375" style="101" bestFit="1" customWidth="1"/>
    <col min="10795" max="10797" width="10.7109375" style="101" customWidth="1"/>
    <col min="10798" max="10798" width="12.42578125" style="101" customWidth="1"/>
    <col min="10799" max="10799" width="21.42578125" style="101" bestFit="1" customWidth="1"/>
    <col min="10800" max="10800" width="8.7109375" style="101"/>
    <col min="10801" max="10802" width="8.7109375" style="101" customWidth="1"/>
    <col min="10803" max="10803" width="0" style="101" hidden="1" customWidth="1"/>
    <col min="10804" max="11009" width="8.7109375" style="101"/>
    <col min="11010" max="11010" width="7.5703125" style="101" bestFit="1" customWidth="1"/>
    <col min="11011" max="11012" width="11.28515625" style="101" customWidth="1"/>
    <col min="11013" max="11018" width="12.5703125" style="101" customWidth="1"/>
    <col min="11019" max="11019" width="22.7109375" style="101" customWidth="1"/>
    <col min="11020" max="11020" width="10.28515625" style="101" customWidth="1"/>
    <col min="11021" max="11026" width="19" style="101" customWidth="1"/>
    <col min="11027" max="11027" width="22.28515625" style="101" customWidth="1"/>
    <col min="11028" max="11028" width="12.7109375" style="101" customWidth="1"/>
    <col min="11029" max="11029" width="13.7109375" style="101" customWidth="1"/>
    <col min="11030" max="11034" width="15.5703125" style="101" customWidth="1"/>
    <col min="11035" max="11042" width="17" style="101" customWidth="1"/>
    <col min="11043" max="11043" width="11.28515625" style="101" customWidth="1"/>
    <col min="11044" max="11048" width="15.42578125" style="101" customWidth="1"/>
    <col min="11049" max="11049" width="25" style="101" customWidth="1"/>
    <col min="11050" max="11050" width="9.7109375" style="101" bestFit="1" customWidth="1"/>
    <col min="11051" max="11053" width="10.7109375" style="101" customWidth="1"/>
    <col min="11054" max="11054" width="12.42578125" style="101" customWidth="1"/>
    <col min="11055" max="11055" width="21.42578125" style="101" bestFit="1" customWidth="1"/>
    <col min="11056" max="11056" width="8.7109375" style="101"/>
    <col min="11057" max="11058" width="8.7109375" style="101" customWidth="1"/>
    <col min="11059" max="11059" width="0" style="101" hidden="1" customWidth="1"/>
    <col min="11060" max="11265" width="8.7109375" style="101"/>
    <col min="11266" max="11266" width="7.5703125" style="101" bestFit="1" customWidth="1"/>
    <col min="11267" max="11268" width="11.28515625" style="101" customWidth="1"/>
    <col min="11269" max="11274" width="12.5703125" style="101" customWidth="1"/>
    <col min="11275" max="11275" width="22.7109375" style="101" customWidth="1"/>
    <col min="11276" max="11276" width="10.28515625" style="101" customWidth="1"/>
    <col min="11277" max="11282" width="19" style="101" customWidth="1"/>
    <col min="11283" max="11283" width="22.28515625" style="101" customWidth="1"/>
    <col min="11284" max="11284" width="12.7109375" style="101" customWidth="1"/>
    <col min="11285" max="11285" width="13.7109375" style="101" customWidth="1"/>
    <col min="11286" max="11290" width="15.5703125" style="101" customWidth="1"/>
    <col min="11291" max="11298" width="17" style="101" customWidth="1"/>
    <col min="11299" max="11299" width="11.28515625" style="101" customWidth="1"/>
    <col min="11300" max="11304" width="15.42578125" style="101" customWidth="1"/>
    <col min="11305" max="11305" width="25" style="101" customWidth="1"/>
    <col min="11306" max="11306" width="9.7109375" style="101" bestFit="1" customWidth="1"/>
    <col min="11307" max="11309" width="10.7109375" style="101" customWidth="1"/>
    <col min="11310" max="11310" width="12.42578125" style="101" customWidth="1"/>
    <col min="11311" max="11311" width="21.42578125" style="101" bestFit="1" customWidth="1"/>
    <col min="11312" max="11312" width="8.7109375" style="101"/>
    <col min="11313" max="11314" width="8.7109375" style="101" customWidth="1"/>
    <col min="11315" max="11315" width="0" style="101" hidden="1" customWidth="1"/>
    <col min="11316" max="11521" width="8.7109375" style="101"/>
    <col min="11522" max="11522" width="7.5703125" style="101" bestFit="1" customWidth="1"/>
    <col min="11523" max="11524" width="11.28515625" style="101" customWidth="1"/>
    <col min="11525" max="11530" width="12.5703125" style="101" customWidth="1"/>
    <col min="11531" max="11531" width="22.7109375" style="101" customWidth="1"/>
    <col min="11532" max="11532" width="10.28515625" style="101" customWidth="1"/>
    <col min="11533" max="11538" width="19" style="101" customWidth="1"/>
    <col min="11539" max="11539" width="22.28515625" style="101" customWidth="1"/>
    <col min="11540" max="11540" width="12.7109375" style="101" customWidth="1"/>
    <col min="11541" max="11541" width="13.7109375" style="101" customWidth="1"/>
    <col min="11542" max="11546" width="15.5703125" style="101" customWidth="1"/>
    <col min="11547" max="11554" width="17" style="101" customWidth="1"/>
    <col min="11555" max="11555" width="11.28515625" style="101" customWidth="1"/>
    <col min="11556" max="11560" width="15.42578125" style="101" customWidth="1"/>
    <col min="11561" max="11561" width="25" style="101" customWidth="1"/>
    <col min="11562" max="11562" width="9.7109375" style="101" bestFit="1" customWidth="1"/>
    <col min="11563" max="11565" width="10.7109375" style="101" customWidth="1"/>
    <col min="11566" max="11566" width="12.42578125" style="101" customWidth="1"/>
    <col min="11567" max="11567" width="21.42578125" style="101" bestFit="1" customWidth="1"/>
    <col min="11568" max="11568" width="8.7109375" style="101"/>
    <col min="11569" max="11570" width="8.7109375" style="101" customWidth="1"/>
    <col min="11571" max="11571" width="0" style="101" hidden="1" customWidth="1"/>
    <col min="11572" max="11777" width="8.7109375" style="101"/>
    <col min="11778" max="11778" width="7.5703125" style="101" bestFit="1" customWidth="1"/>
    <col min="11779" max="11780" width="11.28515625" style="101" customWidth="1"/>
    <col min="11781" max="11786" width="12.5703125" style="101" customWidth="1"/>
    <col min="11787" max="11787" width="22.7109375" style="101" customWidth="1"/>
    <col min="11788" max="11788" width="10.28515625" style="101" customWidth="1"/>
    <col min="11789" max="11794" width="19" style="101" customWidth="1"/>
    <col min="11795" max="11795" width="22.28515625" style="101" customWidth="1"/>
    <col min="11796" max="11796" width="12.7109375" style="101" customWidth="1"/>
    <col min="11797" max="11797" width="13.7109375" style="101" customWidth="1"/>
    <col min="11798" max="11802" width="15.5703125" style="101" customWidth="1"/>
    <col min="11803" max="11810" width="17" style="101" customWidth="1"/>
    <col min="11811" max="11811" width="11.28515625" style="101" customWidth="1"/>
    <col min="11812" max="11816" width="15.42578125" style="101" customWidth="1"/>
    <col min="11817" max="11817" width="25" style="101" customWidth="1"/>
    <col min="11818" max="11818" width="9.7109375" style="101" bestFit="1" customWidth="1"/>
    <col min="11819" max="11821" width="10.7109375" style="101" customWidth="1"/>
    <col min="11822" max="11822" width="12.42578125" style="101" customWidth="1"/>
    <col min="11823" max="11823" width="21.42578125" style="101" bestFit="1" customWidth="1"/>
    <col min="11824" max="11824" width="8.7109375" style="101"/>
    <col min="11825" max="11826" width="8.7109375" style="101" customWidth="1"/>
    <col min="11827" max="11827" width="0" style="101" hidden="1" customWidth="1"/>
    <col min="11828" max="12033" width="8.7109375" style="101"/>
    <col min="12034" max="12034" width="7.5703125" style="101" bestFit="1" customWidth="1"/>
    <col min="12035" max="12036" width="11.28515625" style="101" customWidth="1"/>
    <col min="12037" max="12042" width="12.5703125" style="101" customWidth="1"/>
    <col min="12043" max="12043" width="22.7109375" style="101" customWidth="1"/>
    <col min="12044" max="12044" width="10.28515625" style="101" customWidth="1"/>
    <col min="12045" max="12050" width="19" style="101" customWidth="1"/>
    <col min="12051" max="12051" width="22.28515625" style="101" customWidth="1"/>
    <col min="12052" max="12052" width="12.7109375" style="101" customWidth="1"/>
    <col min="12053" max="12053" width="13.7109375" style="101" customWidth="1"/>
    <col min="12054" max="12058" width="15.5703125" style="101" customWidth="1"/>
    <col min="12059" max="12066" width="17" style="101" customWidth="1"/>
    <col min="12067" max="12067" width="11.28515625" style="101" customWidth="1"/>
    <col min="12068" max="12072" width="15.42578125" style="101" customWidth="1"/>
    <col min="12073" max="12073" width="25" style="101" customWidth="1"/>
    <col min="12074" max="12074" width="9.7109375" style="101" bestFit="1" customWidth="1"/>
    <col min="12075" max="12077" width="10.7109375" style="101" customWidth="1"/>
    <col min="12078" max="12078" width="12.42578125" style="101" customWidth="1"/>
    <col min="12079" max="12079" width="21.42578125" style="101" bestFit="1" customWidth="1"/>
    <col min="12080" max="12080" width="8.7109375" style="101"/>
    <col min="12081" max="12082" width="8.7109375" style="101" customWidth="1"/>
    <col min="12083" max="12083" width="0" style="101" hidden="1" customWidth="1"/>
    <col min="12084" max="12289" width="8.7109375" style="101"/>
    <col min="12290" max="12290" width="7.5703125" style="101" bestFit="1" customWidth="1"/>
    <col min="12291" max="12292" width="11.28515625" style="101" customWidth="1"/>
    <col min="12293" max="12298" width="12.5703125" style="101" customWidth="1"/>
    <col min="12299" max="12299" width="22.7109375" style="101" customWidth="1"/>
    <col min="12300" max="12300" width="10.28515625" style="101" customWidth="1"/>
    <col min="12301" max="12306" width="19" style="101" customWidth="1"/>
    <col min="12307" max="12307" width="22.28515625" style="101" customWidth="1"/>
    <col min="12308" max="12308" width="12.7109375" style="101" customWidth="1"/>
    <col min="12309" max="12309" width="13.7109375" style="101" customWidth="1"/>
    <col min="12310" max="12314" width="15.5703125" style="101" customWidth="1"/>
    <col min="12315" max="12322" width="17" style="101" customWidth="1"/>
    <col min="12323" max="12323" width="11.28515625" style="101" customWidth="1"/>
    <col min="12324" max="12328" width="15.42578125" style="101" customWidth="1"/>
    <col min="12329" max="12329" width="25" style="101" customWidth="1"/>
    <col min="12330" max="12330" width="9.7109375" style="101" bestFit="1" customWidth="1"/>
    <col min="12331" max="12333" width="10.7109375" style="101" customWidth="1"/>
    <col min="12334" max="12334" width="12.42578125" style="101" customWidth="1"/>
    <col min="12335" max="12335" width="21.42578125" style="101" bestFit="1" customWidth="1"/>
    <col min="12336" max="12336" width="8.7109375" style="101"/>
    <col min="12337" max="12338" width="8.7109375" style="101" customWidth="1"/>
    <col min="12339" max="12339" width="0" style="101" hidden="1" customWidth="1"/>
    <col min="12340" max="12545" width="8.7109375" style="101"/>
    <col min="12546" max="12546" width="7.5703125" style="101" bestFit="1" customWidth="1"/>
    <col min="12547" max="12548" width="11.28515625" style="101" customWidth="1"/>
    <col min="12549" max="12554" width="12.5703125" style="101" customWidth="1"/>
    <col min="12555" max="12555" width="22.7109375" style="101" customWidth="1"/>
    <col min="12556" max="12556" width="10.28515625" style="101" customWidth="1"/>
    <col min="12557" max="12562" width="19" style="101" customWidth="1"/>
    <col min="12563" max="12563" width="22.28515625" style="101" customWidth="1"/>
    <col min="12564" max="12564" width="12.7109375" style="101" customWidth="1"/>
    <col min="12565" max="12565" width="13.7109375" style="101" customWidth="1"/>
    <col min="12566" max="12570" width="15.5703125" style="101" customWidth="1"/>
    <col min="12571" max="12578" width="17" style="101" customWidth="1"/>
    <col min="12579" max="12579" width="11.28515625" style="101" customWidth="1"/>
    <col min="12580" max="12584" width="15.42578125" style="101" customWidth="1"/>
    <col min="12585" max="12585" width="25" style="101" customWidth="1"/>
    <col min="12586" max="12586" width="9.7109375" style="101" bestFit="1" customWidth="1"/>
    <col min="12587" max="12589" width="10.7109375" style="101" customWidth="1"/>
    <col min="12590" max="12590" width="12.42578125" style="101" customWidth="1"/>
    <col min="12591" max="12591" width="21.42578125" style="101" bestFit="1" customWidth="1"/>
    <col min="12592" max="12592" width="8.7109375" style="101"/>
    <col min="12593" max="12594" width="8.7109375" style="101" customWidth="1"/>
    <col min="12595" max="12595" width="0" style="101" hidden="1" customWidth="1"/>
    <col min="12596" max="12801" width="8.7109375" style="101"/>
    <col min="12802" max="12802" width="7.5703125" style="101" bestFit="1" customWidth="1"/>
    <col min="12803" max="12804" width="11.28515625" style="101" customWidth="1"/>
    <col min="12805" max="12810" width="12.5703125" style="101" customWidth="1"/>
    <col min="12811" max="12811" width="22.7109375" style="101" customWidth="1"/>
    <col min="12812" max="12812" width="10.28515625" style="101" customWidth="1"/>
    <col min="12813" max="12818" width="19" style="101" customWidth="1"/>
    <col min="12819" max="12819" width="22.28515625" style="101" customWidth="1"/>
    <col min="12820" max="12820" width="12.7109375" style="101" customWidth="1"/>
    <col min="12821" max="12821" width="13.7109375" style="101" customWidth="1"/>
    <col min="12822" max="12826" width="15.5703125" style="101" customWidth="1"/>
    <col min="12827" max="12834" width="17" style="101" customWidth="1"/>
    <col min="12835" max="12835" width="11.28515625" style="101" customWidth="1"/>
    <col min="12836" max="12840" width="15.42578125" style="101" customWidth="1"/>
    <col min="12841" max="12841" width="25" style="101" customWidth="1"/>
    <col min="12842" max="12842" width="9.7109375" style="101" bestFit="1" customWidth="1"/>
    <col min="12843" max="12845" width="10.7109375" style="101" customWidth="1"/>
    <col min="12846" max="12846" width="12.42578125" style="101" customWidth="1"/>
    <col min="12847" max="12847" width="21.42578125" style="101" bestFit="1" customWidth="1"/>
    <col min="12848" max="12848" width="8.7109375" style="101"/>
    <col min="12849" max="12850" width="8.7109375" style="101" customWidth="1"/>
    <col min="12851" max="12851" width="0" style="101" hidden="1" customWidth="1"/>
    <col min="12852" max="13057" width="8.7109375" style="101"/>
    <col min="13058" max="13058" width="7.5703125" style="101" bestFit="1" customWidth="1"/>
    <col min="13059" max="13060" width="11.28515625" style="101" customWidth="1"/>
    <col min="13061" max="13066" width="12.5703125" style="101" customWidth="1"/>
    <col min="13067" max="13067" width="22.7109375" style="101" customWidth="1"/>
    <col min="13068" max="13068" width="10.28515625" style="101" customWidth="1"/>
    <col min="13069" max="13074" width="19" style="101" customWidth="1"/>
    <col min="13075" max="13075" width="22.28515625" style="101" customWidth="1"/>
    <col min="13076" max="13076" width="12.7109375" style="101" customWidth="1"/>
    <col min="13077" max="13077" width="13.7109375" style="101" customWidth="1"/>
    <col min="13078" max="13082" width="15.5703125" style="101" customWidth="1"/>
    <col min="13083" max="13090" width="17" style="101" customWidth="1"/>
    <col min="13091" max="13091" width="11.28515625" style="101" customWidth="1"/>
    <col min="13092" max="13096" width="15.42578125" style="101" customWidth="1"/>
    <col min="13097" max="13097" width="25" style="101" customWidth="1"/>
    <col min="13098" max="13098" width="9.7109375" style="101" bestFit="1" customWidth="1"/>
    <col min="13099" max="13101" width="10.7109375" style="101" customWidth="1"/>
    <col min="13102" max="13102" width="12.42578125" style="101" customWidth="1"/>
    <col min="13103" max="13103" width="21.42578125" style="101" bestFit="1" customWidth="1"/>
    <col min="13104" max="13104" width="8.7109375" style="101"/>
    <col min="13105" max="13106" width="8.7109375" style="101" customWidth="1"/>
    <col min="13107" max="13107" width="0" style="101" hidden="1" customWidth="1"/>
    <col min="13108" max="13313" width="8.7109375" style="101"/>
    <col min="13314" max="13314" width="7.5703125" style="101" bestFit="1" customWidth="1"/>
    <col min="13315" max="13316" width="11.28515625" style="101" customWidth="1"/>
    <col min="13317" max="13322" width="12.5703125" style="101" customWidth="1"/>
    <col min="13323" max="13323" width="22.7109375" style="101" customWidth="1"/>
    <col min="13324" max="13324" width="10.28515625" style="101" customWidth="1"/>
    <col min="13325" max="13330" width="19" style="101" customWidth="1"/>
    <col min="13331" max="13331" width="22.28515625" style="101" customWidth="1"/>
    <col min="13332" max="13332" width="12.7109375" style="101" customWidth="1"/>
    <col min="13333" max="13333" width="13.7109375" style="101" customWidth="1"/>
    <col min="13334" max="13338" width="15.5703125" style="101" customWidth="1"/>
    <col min="13339" max="13346" width="17" style="101" customWidth="1"/>
    <col min="13347" max="13347" width="11.28515625" style="101" customWidth="1"/>
    <col min="13348" max="13352" width="15.42578125" style="101" customWidth="1"/>
    <col min="13353" max="13353" width="25" style="101" customWidth="1"/>
    <col min="13354" max="13354" width="9.7109375" style="101" bestFit="1" customWidth="1"/>
    <col min="13355" max="13357" width="10.7109375" style="101" customWidth="1"/>
    <col min="13358" max="13358" width="12.42578125" style="101" customWidth="1"/>
    <col min="13359" max="13359" width="21.42578125" style="101" bestFit="1" customWidth="1"/>
    <col min="13360" max="13360" width="8.7109375" style="101"/>
    <col min="13361" max="13362" width="8.7109375" style="101" customWidth="1"/>
    <col min="13363" max="13363" width="0" style="101" hidden="1" customWidth="1"/>
    <col min="13364" max="13569" width="8.7109375" style="101"/>
    <col min="13570" max="13570" width="7.5703125" style="101" bestFit="1" customWidth="1"/>
    <col min="13571" max="13572" width="11.28515625" style="101" customWidth="1"/>
    <col min="13573" max="13578" width="12.5703125" style="101" customWidth="1"/>
    <col min="13579" max="13579" width="22.7109375" style="101" customWidth="1"/>
    <col min="13580" max="13580" width="10.28515625" style="101" customWidth="1"/>
    <col min="13581" max="13586" width="19" style="101" customWidth="1"/>
    <col min="13587" max="13587" width="22.28515625" style="101" customWidth="1"/>
    <col min="13588" max="13588" width="12.7109375" style="101" customWidth="1"/>
    <col min="13589" max="13589" width="13.7109375" style="101" customWidth="1"/>
    <col min="13590" max="13594" width="15.5703125" style="101" customWidth="1"/>
    <col min="13595" max="13602" width="17" style="101" customWidth="1"/>
    <col min="13603" max="13603" width="11.28515625" style="101" customWidth="1"/>
    <col min="13604" max="13608" width="15.42578125" style="101" customWidth="1"/>
    <col min="13609" max="13609" width="25" style="101" customWidth="1"/>
    <col min="13610" max="13610" width="9.7109375" style="101" bestFit="1" customWidth="1"/>
    <col min="13611" max="13613" width="10.7109375" style="101" customWidth="1"/>
    <col min="13614" max="13614" width="12.42578125" style="101" customWidth="1"/>
    <col min="13615" max="13615" width="21.42578125" style="101" bestFit="1" customWidth="1"/>
    <col min="13616" max="13616" width="8.7109375" style="101"/>
    <col min="13617" max="13618" width="8.7109375" style="101" customWidth="1"/>
    <col min="13619" max="13619" width="0" style="101" hidden="1" customWidth="1"/>
    <col min="13620" max="13825" width="8.7109375" style="101"/>
    <col min="13826" max="13826" width="7.5703125" style="101" bestFit="1" customWidth="1"/>
    <col min="13827" max="13828" width="11.28515625" style="101" customWidth="1"/>
    <col min="13829" max="13834" width="12.5703125" style="101" customWidth="1"/>
    <col min="13835" max="13835" width="22.7109375" style="101" customWidth="1"/>
    <col min="13836" max="13836" width="10.28515625" style="101" customWidth="1"/>
    <col min="13837" max="13842" width="19" style="101" customWidth="1"/>
    <col min="13843" max="13843" width="22.28515625" style="101" customWidth="1"/>
    <col min="13844" max="13844" width="12.7109375" style="101" customWidth="1"/>
    <col min="13845" max="13845" width="13.7109375" style="101" customWidth="1"/>
    <col min="13846" max="13850" width="15.5703125" style="101" customWidth="1"/>
    <col min="13851" max="13858" width="17" style="101" customWidth="1"/>
    <col min="13859" max="13859" width="11.28515625" style="101" customWidth="1"/>
    <col min="13860" max="13864" width="15.42578125" style="101" customWidth="1"/>
    <col min="13865" max="13865" width="25" style="101" customWidth="1"/>
    <col min="13866" max="13866" width="9.7109375" style="101" bestFit="1" customWidth="1"/>
    <col min="13867" max="13869" width="10.7109375" style="101" customWidth="1"/>
    <col min="13870" max="13870" width="12.42578125" style="101" customWidth="1"/>
    <col min="13871" max="13871" width="21.42578125" style="101" bestFit="1" customWidth="1"/>
    <col min="13872" max="13872" width="8.7109375" style="101"/>
    <col min="13873" max="13874" width="8.7109375" style="101" customWidth="1"/>
    <col min="13875" max="13875" width="0" style="101" hidden="1" customWidth="1"/>
    <col min="13876" max="14081" width="8.7109375" style="101"/>
    <col min="14082" max="14082" width="7.5703125" style="101" bestFit="1" customWidth="1"/>
    <col min="14083" max="14084" width="11.28515625" style="101" customWidth="1"/>
    <col min="14085" max="14090" width="12.5703125" style="101" customWidth="1"/>
    <col min="14091" max="14091" width="22.7109375" style="101" customWidth="1"/>
    <col min="14092" max="14092" width="10.28515625" style="101" customWidth="1"/>
    <col min="14093" max="14098" width="19" style="101" customWidth="1"/>
    <col min="14099" max="14099" width="22.28515625" style="101" customWidth="1"/>
    <col min="14100" max="14100" width="12.7109375" style="101" customWidth="1"/>
    <col min="14101" max="14101" width="13.7109375" style="101" customWidth="1"/>
    <col min="14102" max="14106" width="15.5703125" style="101" customWidth="1"/>
    <col min="14107" max="14114" width="17" style="101" customWidth="1"/>
    <col min="14115" max="14115" width="11.28515625" style="101" customWidth="1"/>
    <col min="14116" max="14120" width="15.42578125" style="101" customWidth="1"/>
    <col min="14121" max="14121" width="25" style="101" customWidth="1"/>
    <col min="14122" max="14122" width="9.7109375" style="101" bestFit="1" customWidth="1"/>
    <col min="14123" max="14125" width="10.7109375" style="101" customWidth="1"/>
    <col min="14126" max="14126" width="12.42578125" style="101" customWidth="1"/>
    <col min="14127" max="14127" width="21.42578125" style="101" bestFit="1" customWidth="1"/>
    <col min="14128" max="14128" width="8.7109375" style="101"/>
    <col min="14129" max="14130" width="8.7109375" style="101" customWidth="1"/>
    <col min="14131" max="14131" width="0" style="101" hidden="1" customWidth="1"/>
    <col min="14132" max="14337" width="8.7109375" style="101"/>
    <col min="14338" max="14338" width="7.5703125" style="101" bestFit="1" customWidth="1"/>
    <col min="14339" max="14340" width="11.28515625" style="101" customWidth="1"/>
    <col min="14341" max="14346" width="12.5703125" style="101" customWidth="1"/>
    <col min="14347" max="14347" width="22.7109375" style="101" customWidth="1"/>
    <col min="14348" max="14348" width="10.28515625" style="101" customWidth="1"/>
    <col min="14349" max="14354" width="19" style="101" customWidth="1"/>
    <col min="14355" max="14355" width="22.28515625" style="101" customWidth="1"/>
    <col min="14356" max="14356" width="12.7109375" style="101" customWidth="1"/>
    <col min="14357" max="14357" width="13.7109375" style="101" customWidth="1"/>
    <col min="14358" max="14362" width="15.5703125" style="101" customWidth="1"/>
    <col min="14363" max="14370" width="17" style="101" customWidth="1"/>
    <col min="14371" max="14371" width="11.28515625" style="101" customWidth="1"/>
    <col min="14372" max="14376" width="15.42578125" style="101" customWidth="1"/>
    <col min="14377" max="14377" width="25" style="101" customWidth="1"/>
    <col min="14378" max="14378" width="9.7109375" style="101" bestFit="1" customWidth="1"/>
    <col min="14379" max="14381" width="10.7109375" style="101" customWidth="1"/>
    <col min="14382" max="14382" width="12.42578125" style="101" customWidth="1"/>
    <col min="14383" max="14383" width="21.42578125" style="101" bestFit="1" customWidth="1"/>
    <col min="14384" max="14384" width="8.7109375" style="101"/>
    <col min="14385" max="14386" width="8.7109375" style="101" customWidth="1"/>
    <col min="14387" max="14387" width="0" style="101" hidden="1" customWidth="1"/>
    <col min="14388" max="14593" width="8.7109375" style="101"/>
    <col min="14594" max="14594" width="7.5703125" style="101" bestFit="1" customWidth="1"/>
    <col min="14595" max="14596" width="11.28515625" style="101" customWidth="1"/>
    <col min="14597" max="14602" width="12.5703125" style="101" customWidth="1"/>
    <col min="14603" max="14603" width="22.7109375" style="101" customWidth="1"/>
    <col min="14604" max="14604" width="10.28515625" style="101" customWidth="1"/>
    <col min="14605" max="14610" width="19" style="101" customWidth="1"/>
    <col min="14611" max="14611" width="22.28515625" style="101" customWidth="1"/>
    <col min="14612" max="14612" width="12.7109375" style="101" customWidth="1"/>
    <col min="14613" max="14613" width="13.7109375" style="101" customWidth="1"/>
    <col min="14614" max="14618" width="15.5703125" style="101" customWidth="1"/>
    <col min="14619" max="14626" width="17" style="101" customWidth="1"/>
    <col min="14627" max="14627" width="11.28515625" style="101" customWidth="1"/>
    <col min="14628" max="14632" width="15.42578125" style="101" customWidth="1"/>
    <col min="14633" max="14633" width="25" style="101" customWidth="1"/>
    <col min="14634" max="14634" width="9.7109375" style="101" bestFit="1" customWidth="1"/>
    <col min="14635" max="14637" width="10.7109375" style="101" customWidth="1"/>
    <col min="14638" max="14638" width="12.42578125" style="101" customWidth="1"/>
    <col min="14639" max="14639" width="21.42578125" style="101" bestFit="1" customWidth="1"/>
    <col min="14640" max="14640" width="8.7109375" style="101"/>
    <col min="14641" max="14642" width="8.7109375" style="101" customWidth="1"/>
    <col min="14643" max="14643" width="0" style="101" hidden="1" customWidth="1"/>
    <col min="14644" max="14849" width="8.7109375" style="101"/>
    <col min="14850" max="14850" width="7.5703125" style="101" bestFit="1" customWidth="1"/>
    <col min="14851" max="14852" width="11.28515625" style="101" customWidth="1"/>
    <col min="14853" max="14858" width="12.5703125" style="101" customWidth="1"/>
    <col min="14859" max="14859" width="22.7109375" style="101" customWidth="1"/>
    <col min="14860" max="14860" width="10.28515625" style="101" customWidth="1"/>
    <col min="14861" max="14866" width="19" style="101" customWidth="1"/>
    <col min="14867" max="14867" width="22.28515625" style="101" customWidth="1"/>
    <col min="14868" max="14868" width="12.7109375" style="101" customWidth="1"/>
    <col min="14869" max="14869" width="13.7109375" style="101" customWidth="1"/>
    <col min="14870" max="14874" width="15.5703125" style="101" customWidth="1"/>
    <col min="14875" max="14882" width="17" style="101" customWidth="1"/>
    <col min="14883" max="14883" width="11.28515625" style="101" customWidth="1"/>
    <col min="14884" max="14888" width="15.42578125" style="101" customWidth="1"/>
    <col min="14889" max="14889" width="25" style="101" customWidth="1"/>
    <col min="14890" max="14890" width="9.7109375" style="101" bestFit="1" customWidth="1"/>
    <col min="14891" max="14893" width="10.7109375" style="101" customWidth="1"/>
    <col min="14894" max="14894" width="12.42578125" style="101" customWidth="1"/>
    <col min="14895" max="14895" width="21.42578125" style="101" bestFit="1" customWidth="1"/>
    <col min="14896" max="14896" width="8.7109375" style="101"/>
    <col min="14897" max="14898" width="8.7109375" style="101" customWidth="1"/>
    <col min="14899" max="14899" width="0" style="101" hidden="1" customWidth="1"/>
    <col min="14900" max="15105" width="8.7109375" style="101"/>
    <col min="15106" max="15106" width="7.5703125" style="101" bestFit="1" customWidth="1"/>
    <col min="15107" max="15108" width="11.28515625" style="101" customWidth="1"/>
    <col min="15109" max="15114" width="12.5703125" style="101" customWidth="1"/>
    <col min="15115" max="15115" width="22.7109375" style="101" customWidth="1"/>
    <col min="15116" max="15116" width="10.28515625" style="101" customWidth="1"/>
    <col min="15117" max="15122" width="19" style="101" customWidth="1"/>
    <col min="15123" max="15123" width="22.28515625" style="101" customWidth="1"/>
    <col min="15124" max="15124" width="12.7109375" style="101" customWidth="1"/>
    <col min="15125" max="15125" width="13.7109375" style="101" customWidth="1"/>
    <col min="15126" max="15130" width="15.5703125" style="101" customWidth="1"/>
    <col min="15131" max="15138" width="17" style="101" customWidth="1"/>
    <col min="15139" max="15139" width="11.28515625" style="101" customWidth="1"/>
    <col min="15140" max="15144" width="15.42578125" style="101" customWidth="1"/>
    <col min="15145" max="15145" width="25" style="101" customWidth="1"/>
    <col min="15146" max="15146" width="9.7109375" style="101" bestFit="1" customWidth="1"/>
    <col min="15147" max="15149" width="10.7109375" style="101" customWidth="1"/>
    <col min="15150" max="15150" width="12.42578125" style="101" customWidth="1"/>
    <col min="15151" max="15151" width="21.42578125" style="101" bestFit="1" customWidth="1"/>
    <col min="15152" max="15152" width="8.7109375" style="101"/>
    <col min="15153" max="15154" width="8.7109375" style="101" customWidth="1"/>
    <col min="15155" max="15155" width="0" style="101" hidden="1" customWidth="1"/>
    <col min="15156" max="15361" width="8.7109375" style="101"/>
    <col min="15362" max="15362" width="7.5703125" style="101" bestFit="1" customWidth="1"/>
    <col min="15363" max="15364" width="11.28515625" style="101" customWidth="1"/>
    <col min="15365" max="15370" width="12.5703125" style="101" customWidth="1"/>
    <col min="15371" max="15371" width="22.7109375" style="101" customWidth="1"/>
    <col min="15372" max="15372" width="10.28515625" style="101" customWidth="1"/>
    <col min="15373" max="15378" width="19" style="101" customWidth="1"/>
    <col min="15379" max="15379" width="22.28515625" style="101" customWidth="1"/>
    <col min="15380" max="15380" width="12.7109375" style="101" customWidth="1"/>
    <col min="15381" max="15381" width="13.7109375" style="101" customWidth="1"/>
    <col min="15382" max="15386" width="15.5703125" style="101" customWidth="1"/>
    <col min="15387" max="15394" width="17" style="101" customWidth="1"/>
    <col min="15395" max="15395" width="11.28515625" style="101" customWidth="1"/>
    <col min="15396" max="15400" width="15.42578125" style="101" customWidth="1"/>
    <col min="15401" max="15401" width="25" style="101" customWidth="1"/>
    <col min="15402" max="15402" width="9.7109375" style="101" bestFit="1" customWidth="1"/>
    <col min="15403" max="15405" width="10.7109375" style="101" customWidth="1"/>
    <col min="15406" max="15406" width="12.42578125" style="101" customWidth="1"/>
    <col min="15407" max="15407" width="21.42578125" style="101" bestFit="1" customWidth="1"/>
    <col min="15408" max="15408" width="8.7109375" style="101"/>
    <col min="15409" max="15410" width="8.7109375" style="101" customWidth="1"/>
    <col min="15411" max="15411" width="0" style="101" hidden="1" customWidth="1"/>
    <col min="15412" max="15617" width="8.7109375" style="101"/>
    <col min="15618" max="15618" width="7.5703125" style="101" bestFit="1" customWidth="1"/>
    <col min="15619" max="15620" width="11.28515625" style="101" customWidth="1"/>
    <col min="15621" max="15626" width="12.5703125" style="101" customWidth="1"/>
    <col min="15627" max="15627" width="22.7109375" style="101" customWidth="1"/>
    <col min="15628" max="15628" width="10.28515625" style="101" customWidth="1"/>
    <col min="15629" max="15634" width="19" style="101" customWidth="1"/>
    <col min="15635" max="15635" width="22.28515625" style="101" customWidth="1"/>
    <col min="15636" max="15636" width="12.7109375" style="101" customWidth="1"/>
    <col min="15637" max="15637" width="13.7109375" style="101" customWidth="1"/>
    <col min="15638" max="15642" width="15.5703125" style="101" customWidth="1"/>
    <col min="15643" max="15650" width="17" style="101" customWidth="1"/>
    <col min="15651" max="15651" width="11.28515625" style="101" customWidth="1"/>
    <col min="15652" max="15656" width="15.42578125" style="101" customWidth="1"/>
    <col min="15657" max="15657" width="25" style="101" customWidth="1"/>
    <col min="15658" max="15658" width="9.7109375" style="101" bestFit="1" customWidth="1"/>
    <col min="15659" max="15661" width="10.7109375" style="101" customWidth="1"/>
    <col min="15662" max="15662" width="12.42578125" style="101" customWidth="1"/>
    <col min="15663" max="15663" width="21.42578125" style="101" bestFit="1" customWidth="1"/>
    <col min="15664" max="15664" width="8.7109375" style="101"/>
    <col min="15665" max="15666" width="8.7109375" style="101" customWidth="1"/>
    <col min="15667" max="15667" width="0" style="101" hidden="1" customWidth="1"/>
    <col min="15668" max="15873" width="8.7109375" style="101"/>
    <col min="15874" max="15874" width="7.5703125" style="101" bestFit="1" customWidth="1"/>
    <col min="15875" max="15876" width="11.28515625" style="101" customWidth="1"/>
    <col min="15877" max="15882" width="12.5703125" style="101" customWidth="1"/>
    <col min="15883" max="15883" width="22.7109375" style="101" customWidth="1"/>
    <col min="15884" max="15884" width="10.28515625" style="101" customWidth="1"/>
    <col min="15885" max="15890" width="19" style="101" customWidth="1"/>
    <col min="15891" max="15891" width="22.28515625" style="101" customWidth="1"/>
    <col min="15892" max="15892" width="12.7109375" style="101" customWidth="1"/>
    <col min="15893" max="15893" width="13.7109375" style="101" customWidth="1"/>
    <col min="15894" max="15898" width="15.5703125" style="101" customWidth="1"/>
    <col min="15899" max="15906" width="17" style="101" customWidth="1"/>
    <col min="15907" max="15907" width="11.28515625" style="101" customWidth="1"/>
    <col min="15908" max="15912" width="15.42578125" style="101" customWidth="1"/>
    <col min="15913" max="15913" width="25" style="101" customWidth="1"/>
    <col min="15914" max="15914" width="9.7109375" style="101" bestFit="1" customWidth="1"/>
    <col min="15915" max="15917" width="10.7109375" style="101" customWidth="1"/>
    <col min="15918" max="15918" width="12.42578125" style="101" customWidth="1"/>
    <col min="15919" max="15919" width="21.42578125" style="101" bestFit="1" customWidth="1"/>
    <col min="15920" max="15920" width="8.7109375" style="101"/>
    <col min="15921" max="15922" width="8.7109375" style="101" customWidth="1"/>
    <col min="15923" max="15923" width="0" style="101" hidden="1" customWidth="1"/>
    <col min="15924" max="16129" width="8.7109375" style="101"/>
    <col min="16130" max="16130" width="7.5703125" style="101" bestFit="1" customWidth="1"/>
    <col min="16131" max="16132" width="11.28515625" style="101" customWidth="1"/>
    <col min="16133" max="16138" width="12.5703125" style="101" customWidth="1"/>
    <col min="16139" max="16139" width="22.7109375" style="101" customWidth="1"/>
    <col min="16140" max="16140" width="10.28515625" style="101" customWidth="1"/>
    <col min="16141" max="16146" width="19" style="101" customWidth="1"/>
    <col min="16147" max="16147" width="22.28515625" style="101" customWidth="1"/>
    <col min="16148" max="16148" width="12.7109375" style="101" customWidth="1"/>
    <col min="16149" max="16149" width="13.7109375" style="101" customWidth="1"/>
    <col min="16150" max="16154" width="15.5703125" style="101" customWidth="1"/>
    <col min="16155" max="16162" width="17" style="101" customWidth="1"/>
    <col min="16163" max="16163" width="11.28515625" style="101" customWidth="1"/>
    <col min="16164" max="16168" width="15.42578125" style="101" customWidth="1"/>
    <col min="16169" max="16169" width="25" style="101" customWidth="1"/>
    <col min="16170" max="16170" width="9.7109375" style="101" bestFit="1" customWidth="1"/>
    <col min="16171" max="16173" width="10.7109375" style="101" customWidth="1"/>
    <col min="16174" max="16174" width="12.42578125" style="101" customWidth="1"/>
    <col min="16175" max="16175" width="21.42578125" style="101" bestFit="1" customWidth="1"/>
    <col min="16176" max="16176" width="8.7109375" style="101"/>
    <col min="16177" max="16178" width="8.7109375" style="101" customWidth="1"/>
    <col min="16179" max="16179" width="0" style="101" hidden="1" customWidth="1"/>
    <col min="16180" max="16384" width="8.7109375" style="101"/>
  </cols>
  <sheetData>
    <row r="1" spans="1:52">
      <c r="AI1" s="105"/>
      <c r="AJ1" s="105"/>
      <c r="AK1" s="3" t="s">
        <v>0</v>
      </c>
      <c r="AL1" s="3" t="s">
        <v>1</v>
      </c>
      <c r="AM1" s="4" t="s">
        <v>0</v>
      </c>
      <c r="AN1" s="4" t="s">
        <v>1</v>
      </c>
    </row>
    <row r="2" spans="1:52" ht="15.75" thickBot="1">
      <c r="B2" s="108"/>
      <c r="C2" s="109"/>
      <c r="D2" s="109"/>
      <c r="E2" s="109"/>
      <c r="F2" s="109"/>
      <c r="G2" s="109"/>
      <c r="H2" s="109"/>
      <c r="I2" s="109"/>
      <c r="J2" s="109"/>
      <c r="AI2" s="105"/>
      <c r="AJ2" s="105"/>
      <c r="AK2" s="3" t="s">
        <v>2</v>
      </c>
      <c r="AL2" s="3" t="s">
        <v>2</v>
      </c>
      <c r="AM2" s="4">
        <v>2019</v>
      </c>
      <c r="AN2" s="4">
        <v>2019</v>
      </c>
    </row>
    <row r="3" spans="1:52" ht="15.75" thickBot="1">
      <c r="C3" s="110" t="s">
        <v>399</v>
      </c>
      <c r="D3" s="111"/>
      <c r="E3" s="112"/>
      <c r="F3" s="112"/>
      <c r="G3" s="112"/>
      <c r="H3" s="112"/>
      <c r="I3" s="113"/>
      <c r="J3" s="114"/>
      <c r="AI3" s="105"/>
      <c r="AJ3" s="105"/>
      <c r="AK3" s="3" t="s">
        <v>3</v>
      </c>
      <c r="AL3" s="3" t="s">
        <v>4</v>
      </c>
      <c r="AM3" s="4" t="s">
        <v>5</v>
      </c>
      <c r="AN3" s="4" t="s">
        <v>4</v>
      </c>
    </row>
    <row r="4" spans="1:52">
      <c r="AI4" s="105"/>
      <c r="AJ4" s="105"/>
      <c r="AK4" s="3" t="s">
        <v>7</v>
      </c>
      <c r="AL4" s="5" t="s">
        <v>6</v>
      </c>
      <c r="AM4" s="6">
        <v>1.0149999999999999</v>
      </c>
      <c r="AN4" s="6">
        <v>1.01</v>
      </c>
    </row>
    <row r="6" spans="1:52">
      <c r="A6" s="100">
        <v>1</v>
      </c>
      <c r="B6" s="100">
        <v>2</v>
      </c>
      <c r="C6" s="100">
        <v>3</v>
      </c>
      <c r="D6" s="100">
        <v>4</v>
      </c>
      <c r="E6" s="100">
        <v>5</v>
      </c>
      <c r="F6" s="100">
        <v>6</v>
      </c>
      <c r="G6" s="100">
        <v>7</v>
      </c>
      <c r="H6" s="100">
        <v>8</v>
      </c>
      <c r="I6" s="100">
        <v>9</v>
      </c>
      <c r="J6" s="100">
        <v>10</v>
      </c>
      <c r="K6" s="107">
        <v>11</v>
      </c>
      <c r="L6" s="100">
        <v>12</v>
      </c>
      <c r="M6" s="100">
        <v>13</v>
      </c>
      <c r="N6" s="100">
        <v>14</v>
      </c>
      <c r="O6" s="100">
        <v>15</v>
      </c>
      <c r="P6" s="100">
        <v>16</v>
      </c>
      <c r="Q6" s="100">
        <v>17</v>
      </c>
      <c r="R6" s="100">
        <v>18</v>
      </c>
      <c r="S6" s="107">
        <v>19</v>
      </c>
      <c r="T6" s="100">
        <v>20</v>
      </c>
      <c r="U6" s="100">
        <v>21</v>
      </c>
      <c r="V6" s="100">
        <v>22</v>
      </c>
      <c r="W6" s="100">
        <v>23</v>
      </c>
      <c r="X6" s="100">
        <v>24</v>
      </c>
      <c r="Y6" s="100">
        <v>25</v>
      </c>
      <c r="Z6" s="100">
        <v>26</v>
      </c>
      <c r="AA6" s="107">
        <v>27</v>
      </c>
      <c r="AB6" s="100">
        <v>28</v>
      </c>
      <c r="AC6" s="100">
        <v>29</v>
      </c>
      <c r="AD6" s="100">
        <v>30</v>
      </c>
      <c r="AE6" s="100">
        <v>31</v>
      </c>
      <c r="AF6" s="100">
        <v>32</v>
      </c>
      <c r="AG6" s="100">
        <v>33</v>
      </c>
      <c r="AH6" s="100">
        <v>34</v>
      </c>
      <c r="AI6" s="100">
        <v>35</v>
      </c>
      <c r="AJ6" s="100">
        <v>36</v>
      </c>
      <c r="AK6" s="100">
        <v>37</v>
      </c>
      <c r="AL6" s="100">
        <v>38</v>
      </c>
      <c r="AM6" s="100">
        <v>39</v>
      </c>
      <c r="AN6" s="100">
        <v>40</v>
      </c>
      <c r="AO6" s="115">
        <v>41</v>
      </c>
      <c r="AP6" s="100">
        <v>42</v>
      </c>
      <c r="AQ6" s="100">
        <v>43</v>
      </c>
      <c r="AR6" s="100">
        <v>44</v>
      </c>
      <c r="AS6" s="100">
        <v>45</v>
      </c>
      <c r="AT6" s="100">
        <v>46</v>
      </c>
      <c r="AU6" s="107">
        <v>47</v>
      </c>
      <c r="AV6" s="100">
        <v>48</v>
      </c>
      <c r="AW6" s="100">
        <v>49</v>
      </c>
      <c r="AX6" s="100">
        <v>50</v>
      </c>
      <c r="AY6" s="100">
        <v>51</v>
      </c>
      <c r="AZ6" s="100">
        <v>52</v>
      </c>
    </row>
    <row r="7" spans="1:52" ht="15.75" thickBot="1"/>
    <row r="8" spans="1:52" ht="16.5" thickBot="1">
      <c r="C8" s="116" t="s">
        <v>400</v>
      </c>
      <c r="D8" s="117"/>
      <c r="E8" s="118"/>
      <c r="F8" s="118"/>
      <c r="G8" s="118"/>
      <c r="H8" s="118"/>
      <c r="I8" s="118"/>
      <c r="J8" s="118"/>
      <c r="K8" s="119"/>
      <c r="AC8" s="120">
        <v>43464</v>
      </c>
      <c r="AD8" s="120">
        <v>43464</v>
      </c>
      <c r="AE8" s="120">
        <v>43464</v>
      </c>
      <c r="AF8" s="120">
        <v>43464</v>
      </c>
      <c r="AG8" s="120">
        <v>43464</v>
      </c>
      <c r="AU8" s="115" t="s">
        <v>401</v>
      </c>
    </row>
    <row r="9" spans="1:52" s="178" customFormat="1" ht="15.75">
      <c r="A9" s="177"/>
      <c r="B9" s="177"/>
      <c r="E9" s="179">
        <v>42917</v>
      </c>
      <c r="F9" s="179">
        <v>42917</v>
      </c>
      <c r="G9" s="179">
        <v>42917</v>
      </c>
      <c r="H9" s="179">
        <v>42917</v>
      </c>
      <c r="I9" s="179">
        <v>42917</v>
      </c>
      <c r="J9" s="179">
        <v>42917</v>
      </c>
      <c r="K9" s="180"/>
      <c r="M9" s="176">
        <v>43101</v>
      </c>
      <c r="N9" s="176">
        <v>43101</v>
      </c>
      <c r="O9" s="176">
        <v>43101</v>
      </c>
      <c r="P9" s="176">
        <v>43101</v>
      </c>
      <c r="Q9" s="176">
        <v>43101</v>
      </c>
      <c r="R9" s="176">
        <v>43101</v>
      </c>
      <c r="S9" s="180"/>
      <c r="T9" s="181"/>
      <c r="U9" s="176">
        <v>43282</v>
      </c>
      <c r="V9" s="176">
        <v>43282</v>
      </c>
      <c r="W9" s="176">
        <v>43282</v>
      </c>
      <c r="X9" s="176">
        <v>43282</v>
      </c>
      <c r="Y9" s="176">
        <v>43282</v>
      </c>
      <c r="Z9" s="176">
        <v>43282</v>
      </c>
      <c r="AA9" s="180"/>
      <c r="AB9" s="182" t="s">
        <v>402</v>
      </c>
      <c r="AC9" s="181"/>
      <c r="AD9" s="181"/>
      <c r="AE9" s="181"/>
      <c r="AF9" s="181"/>
      <c r="AG9" s="181"/>
      <c r="AH9" s="181">
        <f>AG11*AM4</f>
        <v>20.533663366336633</v>
      </c>
      <c r="AJ9" s="176">
        <v>43466</v>
      </c>
      <c r="AK9" s="176">
        <v>43466</v>
      </c>
      <c r="AL9" s="176">
        <v>43466</v>
      </c>
      <c r="AM9" s="176">
        <v>43466</v>
      </c>
      <c r="AN9" s="176">
        <v>43466</v>
      </c>
      <c r="AO9" s="180">
        <f>AO11*1.01</f>
        <v>20.739000000000001</v>
      </c>
      <c r="AQ9" s="176">
        <v>43647</v>
      </c>
      <c r="AR9" s="176">
        <v>43647</v>
      </c>
      <c r="AS9" s="176">
        <v>43647</v>
      </c>
      <c r="AT9" s="176">
        <v>43647</v>
      </c>
      <c r="AU9" s="176">
        <v>43647</v>
      </c>
      <c r="AV9" s="177"/>
      <c r="AW9" s="177"/>
      <c r="AX9" s="177"/>
      <c r="AY9" s="177"/>
      <c r="AZ9" s="177"/>
    </row>
    <row r="10" spans="1:52" ht="75.75">
      <c r="A10" s="121" t="s">
        <v>403</v>
      </c>
      <c r="B10" s="121" t="s">
        <v>12</v>
      </c>
      <c r="C10" s="122">
        <v>42917</v>
      </c>
      <c r="D10" s="122" t="s">
        <v>404</v>
      </c>
      <c r="E10" s="123" t="s">
        <v>366</v>
      </c>
      <c r="F10" s="124" t="s">
        <v>14</v>
      </c>
      <c r="G10" s="123" t="s">
        <v>15</v>
      </c>
      <c r="H10" s="124" t="s">
        <v>16</v>
      </c>
      <c r="I10" s="123" t="s">
        <v>17</v>
      </c>
      <c r="J10" s="124" t="s">
        <v>18</v>
      </c>
      <c r="K10" s="125" t="s">
        <v>405</v>
      </c>
      <c r="L10" s="122">
        <v>43101</v>
      </c>
      <c r="M10" s="123" t="s">
        <v>366</v>
      </c>
      <c r="N10" s="124" t="s">
        <v>14</v>
      </c>
      <c r="O10" s="123" t="s">
        <v>15</v>
      </c>
      <c r="P10" s="124" t="s">
        <v>16</v>
      </c>
      <c r="Q10" s="123" t="s">
        <v>17</v>
      </c>
      <c r="R10" s="124" t="s">
        <v>18</v>
      </c>
      <c r="S10" s="125" t="s">
        <v>406</v>
      </c>
      <c r="T10" s="122">
        <v>43282</v>
      </c>
      <c r="U10" s="123" t="s">
        <v>366</v>
      </c>
      <c r="V10" s="124" t="s">
        <v>14</v>
      </c>
      <c r="W10" s="123" t="s">
        <v>15</v>
      </c>
      <c r="X10" s="124" t="s">
        <v>16</v>
      </c>
      <c r="Y10" s="123" t="s">
        <v>17</v>
      </c>
      <c r="Z10" s="124" t="s">
        <v>18</v>
      </c>
      <c r="AA10" s="125" t="s">
        <v>407</v>
      </c>
      <c r="AB10" s="122">
        <v>43464</v>
      </c>
      <c r="AC10" s="123" t="s">
        <v>366</v>
      </c>
      <c r="AD10" s="124" t="s">
        <v>14</v>
      </c>
      <c r="AE10" s="123" t="s">
        <v>15</v>
      </c>
      <c r="AF10" s="124" t="s">
        <v>16</v>
      </c>
      <c r="AG10" s="123" t="s">
        <v>17</v>
      </c>
      <c r="AH10" s="126" t="s">
        <v>408</v>
      </c>
      <c r="AI10" s="122">
        <v>43466</v>
      </c>
      <c r="AJ10" s="123" t="s">
        <v>366</v>
      </c>
      <c r="AK10" s="124" t="s">
        <v>14</v>
      </c>
      <c r="AL10" s="123" t="s">
        <v>15</v>
      </c>
      <c r="AM10" s="124" t="s">
        <v>16</v>
      </c>
      <c r="AN10" s="123" t="s">
        <v>17</v>
      </c>
      <c r="AO10" s="127" t="s">
        <v>409</v>
      </c>
      <c r="AP10" s="122">
        <v>43647</v>
      </c>
      <c r="AQ10" s="123" t="s">
        <v>366</v>
      </c>
      <c r="AR10" s="124" t="s">
        <v>14</v>
      </c>
      <c r="AS10" s="123" t="s">
        <v>15</v>
      </c>
      <c r="AT10" s="124" t="s">
        <v>16</v>
      </c>
      <c r="AU10" s="123" t="s">
        <v>17</v>
      </c>
      <c r="AV10" s="128" t="s">
        <v>12</v>
      </c>
      <c r="AW10" s="128" t="s">
        <v>410</v>
      </c>
      <c r="AX10" s="128" t="s">
        <v>411</v>
      </c>
      <c r="AY10" s="128"/>
      <c r="AZ10" s="128"/>
    </row>
    <row r="11" spans="1:52" ht="15.75">
      <c r="B11" s="100">
        <v>3</v>
      </c>
      <c r="E11" s="129">
        <f t="shared" ref="E11:I27" si="0">F11/1.06</f>
        <v>14.783008433809206</v>
      </c>
      <c r="F11" s="129">
        <f t="shared" si="0"/>
        <v>15.66998893983776</v>
      </c>
      <c r="G11" s="96">
        <f t="shared" si="0"/>
        <v>16.610188276228026</v>
      </c>
      <c r="H11" s="96">
        <f t="shared" si="0"/>
        <v>17.606799572801709</v>
      </c>
      <c r="I11" s="96">
        <f>J11/1.06</f>
        <v>18.663207547169812</v>
      </c>
      <c r="J11" s="96">
        <v>19.783000000000001</v>
      </c>
      <c r="K11" s="102">
        <f t="shared" ref="K11:K74" si="1">S11/$AK$4</f>
        <v>19.782628249005786</v>
      </c>
      <c r="M11" s="129">
        <f t="shared" ref="M11:Q27" si="2">N11/1.06</f>
        <v>14.967581202507123</v>
      </c>
      <c r="N11" s="96">
        <f t="shared" si="2"/>
        <v>15.865636074657552</v>
      </c>
      <c r="O11" s="96">
        <f t="shared" si="2"/>
        <v>16.817574239137006</v>
      </c>
      <c r="P11" s="96">
        <f t="shared" si="2"/>
        <v>17.826628693485226</v>
      </c>
      <c r="Q11" s="96">
        <f t="shared" si="2"/>
        <v>18.89622641509434</v>
      </c>
      <c r="R11" s="96">
        <v>20.03</v>
      </c>
      <c r="S11" s="102">
        <f>AA11/$AL$4</f>
        <v>20.029911102118358</v>
      </c>
      <c r="U11" s="130">
        <f t="shared" ref="U11:Y27" si="3">V11/1.05</f>
        <v>15.850734347656926</v>
      </c>
      <c r="V11" s="96">
        <f t="shared" si="3"/>
        <v>16.643271065039773</v>
      </c>
      <c r="W11" s="96">
        <f t="shared" si="3"/>
        <v>17.475434618291761</v>
      </c>
      <c r="X11" s="96">
        <f t="shared" si="3"/>
        <v>18.349206349206348</v>
      </c>
      <c r="Y11" s="96">
        <f>Z11/1.05</f>
        <v>19.266666666666666</v>
      </c>
      <c r="Z11" s="96">
        <v>20.23</v>
      </c>
      <c r="AA11" s="102">
        <f>AN11/$AM$4</f>
        <v>20.230210213139543</v>
      </c>
      <c r="AC11" s="96">
        <f t="shared" ref="AC11:AF74" si="4">AD11/1.05</f>
        <v>16.643444007909906</v>
      </c>
      <c r="AD11" s="96">
        <f t="shared" si="4"/>
        <v>17.475616208305404</v>
      </c>
      <c r="AE11" s="96">
        <f t="shared" si="4"/>
        <v>18.349397018720673</v>
      </c>
      <c r="AF11" s="96">
        <f>AG11/1.05</f>
        <v>19.266866869656706</v>
      </c>
      <c r="AG11" s="96">
        <f>AN11/AM4</f>
        <v>20.230210213139543</v>
      </c>
      <c r="AJ11" s="96">
        <f t="shared" ref="AJ11:AM27" si="5">AK11/1.05</f>
        <v>16.89309566802855</v>
      </c>
      <c r="AK11" s="96">
        <f t="shared" si="5"/>
        <v>17.737750451429978</v>
      </c>
      <c r="AL11" s="96">
        <f t="shared" si="5"/>
        <v>18.624637974001477</v>
      </c>
      <c r="AM11" s="96">
        <f>AN11/1.05</f>
        <v>19.555869872701553</v>
      </c>
      <c r="AN11" s="96">
        <v>20.533663366336633</v>
      </c>
      <c r="AO11" s="106">
        <f t="shared" ref="AO11:AO74" si="6">AU11/$AN$4</f>
        <v>20.533663366336633</v>
      </c>
      <c r="AQ11" s="96">
        <f t="shared" ref="AQ11:AT27" si="7">AR11/1.05</f>
        <v>17.062026624708839</v>
      </c>
      <c r="AR11" s="96">
        <f t="shared" si="7"/>
        <v>17.915127955944282</v>
      </c>
      <c r="AS11" s="96">
        <f t="shared" si="7"/>
        <v>18.810884353741496</v>
      </c>
      <c r="AT11" s="96">
        <f t="shared" si="7"/>
        <v>19.751428571428573</v>
      </c>
      <c r="AU11" s="131">
        <v>20.739000000000001</v>
      </c>
      <c r="AV11" s="100">
        <v>3</v>
      </c>
      <c r="AW11" s="100">
        <v>180</v>
      </c>
      <c r="AX11" s="100">
        <v>45</v>
      </c>
      <c r="AY11" s="132"/>
      <c r="AZ11" s="100" t="s">
        <v>383</v>
      </c>
    </row>
    <row r="12" spans="1:52" ht="15.75">
      <c r="A12" s="133">
        <v>181</v>
      </c>
      <c r="B12" s="133">
        <v>4</v>
      </c>
      <c r="C12" s="134">
        <v>1</v>
      </c>
      <c r="D12" s="135" t="s">
        <v>384</v>
      </c>
      <c r="E12" s="96">
        <f>F12/1.06</f>
        <v>15.823845994260314</v>
      </c>
      <c r="F12" s="96">
        <f>G12/1.06</f>
        <v>16.773276753915933</v>
      </c>
      <c r="G12" s="96">
        <f>H12/1.06</f>
        <v>17.779673359150891</v>
      </c>
      <c r="H12" s="96">
        <f>I12/1.06</f>
        <v>18.846453760699944</v>
      </c>
      <c r="I12" s="96">
        <f>J12/1.06</f>
        <v>19.977240986341943</v>
      </c>
      <c r="J12" s="96">
        <v>21.175875445522461</v>
      </c>
      <c r="K12" s="102">
        <f t="shared" si="1"/>
        <v>21.175875445522461</v>
      </c>
      <c r="L12" s="136">
        <f>J12*1.0125</f>
        <v>21.440573888591491</v>
      </c>
      <c r="M12" s="96">
        <f>N12/1.06</f>
        <v>16.021644069188568</v>
      </c>
      <c r="N12" s="96">
        <f>O12/1.06</f>
        <v>16.982942713339884</v>
      </c>
      <c r="O12" s="96">
        <f>P12/1.06</f>
        <v>18.001919276140278</v>
      </c>
      <c r="P12" s="96">
        <f>Q12/1.06</f>
        <v>19.082034432708696</v>
      </c>
      <c r="Q12" s="96">
        <f>R12/1.06</f>
        <v>20.226956498671218</v>
      </c>
      <c r="R12" s="96">
        <v>21.440573888591491</v>
      </c>
      <c r="S12" s="102">
        <f>AA12/$AL$4</f>
        <v>21.440573888591491</v>
      </c>
      <c r="U12" s="130">
        <f t="shared" si="3"/>
        <v>16.967243172469946</v>
      </c>
      <c r="V12" s="96">
        <f>W12/1.05</f>
        <v>17.815605331093444</v>
      </c>
      <c r="W12" s="96">
        <f>X12/1.05</f>
        <v>18.706385597648119</v>
      </c>
      <c r="X12" s="96">
        <f>Y12/1.05</f>
        <v>19.641704877530525</v>
      </c>
      <c r="Y12" s="96">
        <f>Z12/1.05</f>
        <v>20.623790121407051</v>
      </c>
      <c r="Z12" s="96">
        <v>21.654979627477406</v>
      </c>
      <c r="AA12" s="102">
        <f>AN12/$AM$4</f>
        <v>21.654979627477406</v>
      </c>
      <c r="AC12" s="96">
        <f t="shared" si="4"/>
        <v>17.815605331093444</v>
      </c>
      <c r="AD12" s="96">
        <f t="shared" si="4"/>
        <v>18.706385597648119</v>
      </c>
      <c r="AE12" s="96">
        <f t="shared" si="4"/>
        <v>19.641704877530525</v>
      </c>
      <c r="AF12" s="96">
        <f t="shared" si="4"/>
        <v>20.623790121407051</v>
      </c>
      <c r="AG12" s="96">
        <v>21.654979627477406</v>
      </c>
      <c r="AI12" s="136">
        <f>AA12*1.015</f>
        <v>21.979804321889564</v>
      </c>
      <c r="AJ12" s="96">
        <f>AK12/1.05</f>
        <v>18.082839411059844</v>
      </c>
      <c r="AK12" s="96">
        <f>AL12/1.05</f>
        <v>18.986981381612836</v>
      </c>
      <c r="AL12" s="96">
        <f>AM12/1.05</f>
        <v>19.936330450693479</v>
      </c>
      <c r="AM12" s="96">
        <f>AN12/1.05</f>
        <v>20.933146973228155</v>
      </c>
      <c r="AN12" s="96">
        <v>21.979804321889564</v>
      </c>
      <c r="AO12" s="106">
        <f t="shared" si="6"/>
        <v>21.979804321889564</v>
      </c>
      <c r="AP12" s="136">
        <f>AN12*1.01</f>
        <v>22.199602365108458</v>
      </c>
      <c r="AQ12" s="96">
        <f>AR12/1.05</f>
        <v>18.263667805170442</v>
      </c>
      <c r="AR12" s="96">
        <f>AS12/1.05</f>
        <v>19.176851195428966</v>
      </c>
      <c r="AS12" s="96">
        <f>AT12/1.05</f>
        <v>20.135693755200414</v>
      </c>
      <c r="AT12" s="96">
        <f>AU12/1.05</f>
        <v>21.142478442960435</v>
      </c>
      <c r="AU12" s="131">
        <v>22.199602365108458</v>
      </c>
      <c r="AV12" s="133">
        <v>4</v>
      </c>
      <c r="AW12" s="133">
        <v>181</v>
      </c>
      <c r="AX12" s="137">
        <v>1</v>
      </c>
      <c r="AY12" s="132"/>
      <c r="AZ12" s="138" t="s">
        <v>384</v>
      </c>
    </row>
    <row r="13" spans="1:52" ht="15.75">
      <c r="A13" s="133">
        <v>182</v>
      </c>
      <c r="B13" s="133">
        <v>4</v>
      </c>
      <c r="C13" s="134">
        <v>2</v>
      </c>
      <c r="D13" s="135" t="s">
        <v>384</v>
      </c>
      <c r="E13" s="96">
        <f t="shared" si="0"/>
        <v>15.823845994260314</v>
      </c>
      <c r="F13" s="96">
        <f t="shared" si="0"/>
        <v>16.773276753915933</v>
      </c>
      <c r="G13" s="96">
        <f t="shared" si="0"/>
        <v>17.779673359150891</v>
      </c>
      <c r="H13" s="96">
        <f t="shared" si="0"/>
        <v>18.846453760699944</v>
      </c>
      <c r="I13" s="96">
        <f t="shared" si="0"/>
        <v>19.977240986341943</v>
      </c>
      <c r="J13" s="96">
        <v>21.175875445522461</v>
      </c>
      <c r="K13" s="102">
        <f t="shared" si="1"/>
        <v>21.175875445522461</v>
      </c>
      <c r="L13" s="136">
        <f>J13*1.0125</f>
        <v>21.440573888591491</v>
      </c>
      <c r="M13" s="96">
        <f t="shared" si="2"/>
        <v>16.021644069188568</v>
      </c>
      <c r="N13" s="96">
        <f t="shared" si="2"/>
        <v>16.982942713339884</v>
      </c>
      <c r="O13" s="96">
        <f t="shared" si="2"/>
        <v>18.001919276140278</v>
      </c>
      <c r="P13" s="96">
        <f t="shared" si="2"/>
        <v>19.082034432708696</v>
      </c>
      <c r="Q13" s="96">
        <f t="shared" si="2"/>
        <v>20.226956498671218</v>
      </c>
      <c r="R13" s="96">
        <v>21.440573888591491</v>
      </c>
      <c r="S13" s="102">
        <f t="shared" ref="S13:S76" si="8">AA13/$AL$4</f>
        <v>21.440573888591491</v>
      </c>
      <c r="U13" s="130">
        <f t="shared" si="3"/>
        <v>16.967243172469946</v>
      </c>
      <c r="V13" s="96">
        <f t="shared" si="3"/>
        <v>17.815605331093444</v>
      </c>
      <c r="W13" s="96">
        <f t="shared" si="3"/>
        <v>18.706385597648119</v>
      </c>
      <c r="X13" s="96">
        <f t="shared" si="3"/>
        <v>19.641704877530525</v>
      </c>
      <c r="Y13" s="96">
        <f t="shared" si="3"/>
        <v>20.623790121407051</v>
      </c>
      <c r="Z13" s="96">
        <v>21.654979627477406</v>
      </c>
      <c r="AA13" s="102">
        <f t="shared" ref="AA13:AA76" si="9">AN13/$AM$4</f>
        <v>21.654979627477406</v>
      </c>
      <c r="AC13" s="96">
        <f t="shared" si="4"/>
        <v>17.815605331093444</v>
      </c>
      <c r="AD13" s="96">
        <f t="shared" si="4"/>
        <v>18.706385597648119</v>
      </c>
      <c r="AE13" s="96">
        <f t="shared" si="4"/>
        <v>19.641704877530525</v>
      </c>
      <c r="AF13" s="96">
        <f t="shared" si="4"/>
        <v>20.623790121407051</v>
      </c>
      <c r="AG13" s="96">
        <v>21.654979627477406</v>
      </c>
      <c r="AI13" s="136">
        <f>AA13*1.015</f>
        <v>21.979804321889564</v>
      </c>
      <c r="AJ13" s="96">
        <f t="shared" si="5"/>
        <v>18.082839411059844</v>
      </c>
      <c r="AK13" s="96">
        <f t="shared" si="5"/>
        <v>18.986981381612836</v>
      </c>
      <c r="AL13" s="96">
        <f t="shared" si="5"/>
        <v>19.936330450693479</v>
      </c>
      <c r="AM13" s="96">
        <f t="shared" si="5"/>
        <v>20.933146973228155</v>
      </c>
      <c r="AN13" s="96">
        <v>21.979804321889564</v>
      </c>
      <c r="AO13" s="106">
        <f t="shared" si="6"/>
        <v>21.979804321889564</v>
      </c>
      <c r="AP13" s="136">
        <f>AN13*1.01</f>
        <v>22.199602365108458</v>
      </c>
      <c r="AQ13" s="96">
        <f t="shared" si="7"/>
        <v>18.263667805170442</v>
      </c>
      <c r="AR13" s="96">
        <f t="shared" si="7"/>
        <v>19.176851195428966</v>
      </c>
      <c r="AS13" s="96">
        <f t="shared" si="7"/>
        <v>20.135693755200414</v>
      </c>
      <c r="AT13" s="96">
        <f t="shared" si="7"/>
        <v>21.142478442960435</v>
      </c>
      <c r="AU13" s="131">
        <v>22.199602365108458</v>
      </c>
      <c r="AV13" s="133">
        <v>4</v>
      </c>
      <c r="AW13" s="133">
        <v>182</v>
      </c>
      <c r="AX13" s="137">
        <v>2</v>
      </c>
      <c r="AY13" s="132"/>
      <c r="AZ13" s="138" t="s">
        <v>384</v>
      </c>
    </row>
    <row r="14" spans="1:52" ht="15.75">
      <c r="A14" s="133">
        <v>183</v>
      </c>
      <c r="B14" s="133">
        <v>4</v>
      </c>
      <c r="C14" s="134">
        <v>3</v>
      </c>
      <c r="D14" s="135" t="s">
        <v>384</v>
      </c>
      <c r="E14" s="96">
        <f t="shared" si="0"/>
        <v>15.823845994260314</v>
      </c>
      <c r="F14" s="96">
        <f t="shared" si="0"/>
        <v>16.773276753915933</v>
      </c>
      <c r="G14" s="96">
        <f t="shared" si="0"/>
        <v>17.779673359150891</v>
      </c>
      <c r="H14" s="96">
        <f t="shared" si="0"/>
        <v>18.846453760699944</v>
      </c>
      <c r="I14" s="96">
        <f t="shared" si="0"/>
        <v>19.977240986341943</v>
      </c>
      <c r="J14" s="96">
        <v>21.175875445522461</v>
      </c>
      <c r="K14" s="102">
        <f t="shared" si="1"/>
        <v>21.175875445522461</v>
      </c>
      <c r="M14" s="96">
        <f t="shared" si="2"/>
        <v>16.021644069188568</v>
      </c>
      <c r="N14" s="96">
        <f t="shared" si="2"/>
        <v>16.982942713339884</v>
      </c>
      <c r="O14" s="96">
        <f t="shared" si="2"/>
        <v>18.001919276140278</v>
      </c>
      <c r="P14" s="96">
        <f t="shared" si="2"/>
        <v>19.082034432708696</v>
      </c>
      <c r="Q14" s="96">
        <f t="shared" si="2"/>
        <v>20.226956498671218</v>
      </c>
      <c r="R14" s="96">
        <v>21.440573888591491</v>
      </c>
      <c r="S14" s="102">
        <f t="shared" si="8"/>
        <v>21.440573888591491</v>
      </c>
      <c r="U14" s="130">
        <f t="shared" si="3"/>
        <v>16.967243172469946</v>
      </c>
      <c r="V14" s="96">
        <f t="shared" si="3"/>
        <v>17.815605331093444</v>
      </c>
      <c r="W14" s="96">
        <f t="shared" si="3"/>
        <v>18.706385597648119</v>
      </c>
      <c r="X14" s="96">
        <f t="shared" si="3"/>
        <v>19.641704877530525</v>
      </c>
      <c r="Y14" s="96">
        <f t="shared" si="3"/>
        <v>20.623790121407051</v>
      </c>
      <c r="Z14" s="96">
        <v>21.654979627477406</v>
      </c>
      <c r="AA14" s="102">
        <f t="shared" si="9"/>
        <v>21.654979627477406</v>
      </c>
      <c r="AC14" s="96">
        <f t="shared" si="4"/>
        <v>17.815605331093444</v>
      </c>
      <c r="AD14" s="96">
        <f t="shared" si="4"/>
        <v>18.706385597648119</v>
      </c>
      <c r="AE14" s="96">
        <f t="shared" si="4"/>
        <v>19.641704877530525</v>
      </c>
      <c r="AF14" s="96">
        <f t="shared" si="4"/>
        <v>20.623790121407051</v>
      </c>
      <c r="AG14" s="96">
        <v>21.654979627477406</v>
      </c>
      <c r="AJ14" s="96">
        <f t="shared" si="5"/>
        <v>18.082839411059844</v>
      </c>
      <c r="AK14" s="96">
        <f t="shared" si="5"/>
        <v>18.986981381612836</v>
      </c>
      <c r="AL14" s="96">
        <f t="shared" si="5"/>
        <v>19.936330450693479</v>
      </c>
      <c r="AM14" s="96">
        <f t="shared" si="5"/>
        <v>20.933146973228155</v>
      </c>
      <c r="AN14" s="96">
        <v>21.979804321889564</v>
      </c>
      <c r="AO14" s="106">
        <f t="shared" si="6"/>
        <v>21.979804321889564</v>
      </c>
      <c r="AQ14" s="96">
        <f t="shared" si="7"/>
        <v>18.263667805170442</v>
      </c>
      <c r="AR14" s="96">
        <f t="shared" si="7"/>
        <v>19.176851195428966</v>
      </c>
      <c r="AS14" s="96">
        <f t="shared" si="7"/>
        <v>20.135693755200414</v>
      </c>
      <c r="AT14" s="96">
        <f t="shared" si="7"/>
        <v>21.142478442960435</v>
      </c>
      <c r="AU14" s="131">
        <v>22.199602365108458</v>
      </c>
      <c r="AV14" s="133">
        <v>4</v>
      </c>
      <c r="AW14" s="133">
        <v>183</v>
      </c>
      <c r="AX14" s="137">
        <v>3</v>
      </c>
      <c r="AY14" s="132"/>
      <c r="AZ14" s="138" t="s">
        <v>384</v>
      </c>
    </row>
    <row r="15" spans="1:52" ht="15.75">
      <c r="A15" s="133">
        <v>184</v>
      </c>
      <c r="B15" s="133">
        <v>4</v>
      </c>
      <c r="C15" s="134">
        <v>4</v>
      </c>
      <c r="D15" s="135" t="s">
        <v>384</v>
      </c>
      <c r="E15" s="96">
        <f t="shared" si="0"/>
        <v>15.823845994260314</v>
      </c>
      <c r="F15" s="96">
        <f t="shared" si="0"/>
        <v>16.773276753915933</v>
      </c>
      <c r="G15" s="96">
        <f t="shared" si="0"/>
        <v>17.779673359150891</v>
      </c>
      <c r="H15" s="96">
        <f t="shared" si="0"/>
        <v>18.846453760699944</v>
      </c>
      <c r="I15" s="96">
        <f t="shared" si="0"/>
        <v>19.977240986341943</v>
      </c>
      <c r="J15" s="96">
        <v>21.175875445522461</v>
      </c>
      <c r="K15" s="102">
        <f t="shared" si="1"/>
        <v>21.175875445522461</v>
      </c>
      <c r="M15" s="96">
        <f t="shared" si="2"/>
        <v>16.021644069188568</v>
      </c>
      <c r="N15" s="96">
        <f t="shared" si="2"/>
        <v>16.982942713339884</v>
      </c>
      <c r="O15" s="96">
        <f t="shared" si="2"/>
        <v>18.001919276140278</v>
      </c>
      <c r="P15" s="96">
        <f t="shared" si="2"/>
        <v>19.082034432708696</v>
      </c>
      <c r="Q15" s="96">
        <f t="shared" si="2"/>
        <v>20.226956498671218</v>
      </c>
      <c r="R15" s="96">
        <v>21.440573888591491</v>
      </c>
      <c r="S15" s="102">
        <f t="shared" si="8"/>
        <v>21.440573888591491</v>
      </c>
      <c r="U15" s="130">
        <f t="shared" si="3"/>
        <v>16.967243172469946</v>
      </c>
      <c r="V15" s="96">
        <f t="shared" si="3"/>
        <v>17.815605331093444</v>
      </c>
      <c r="W15" s="96">
        <f t="shared" si="3"/>
        <v>18.706385597648119</v>
      </c>
      <c r="X15" s="96">
        <f t="shared" si="3"/>
        <v>19.641704877530525</v>
      </c>
      <c r="Y15" s="96">
        <f t="shared" si="3"/>
        <v>20.623790121407051</v>
      </c>
      <c r="Z15" s="96">
        <v>21.654979627477406</v>
      </c>
      <c r="AA15" s="102">
        <f t="shared" si="9"/>
        <v>21.654979627477406</v>
      </c>
      <c r="AC15" s="96">
        <f t="shared" si="4"/>
        <v>17.815605331093444</v>
      </c>
      <c r="AD15" s="96">
        <f t="shared" si="4"/>
        <v>18.706385597648119</v>
      </c>
      <c r="AE15" s="96">
        <f t="shared" si="4"/>
        <v>19.641704877530525</v>
      </c>
      <c r="AF15" s="96">
        <f t="shared" si="4"/>
        <v>20.623790121407051</v>
      </c>
      <c r="AG15" s="96">
        <v>21.654979627477406</v>
      </c>
      <c r="AJ15" s="96">
        <f t="shared" si="5"/>
        <v>18.082839411059844</v>
      </c>
      <c r="AK15" s="96">
        <f t="shared" si="5"/>
        <v>18.986981381612836</v>
      </c>
      <c r="AL15" s="96">
        <f t="shared" si="5"/>
        <v>19.936330450693479</v>
      </c>
      <c r="AM15" s="96">
        <f t="shared" si="5"/>
        <v>20.933146973228155</v>
      </c>
      <c r="AN15" s="96">
        <v>21.979804321889564</v>
      </c>
      <c r="AO15" s="106">
        <f t="shared" si="6"/>
        <v>21.979804321889564</v>
      </c>
      <c r="AQ15" s="96">
        <f t="shared" si="7"/>
        <v>18.263667805170442</v>
      </c>
      <c r="AR15" s="96">
        <f t="shared" si="7"/>
        <v>19.176851195428966</v>
      </c>
      <c r="AS15" s="96">
        <f t="shared" si="7"/>
        <v>20.135693755200414</v>
      </c>
      <c r="AT15" s="96">
        <f t="shared" si="7"/>
        <v>21.142478442960435</v>
      </c>
      <c r="AU15" s="131">
        <v>22.199602365108458</v>
      </c>
      <c r="AV15" s="133">
        <v>4</v>
      </c>
      <c r="AW15" s="133">
        <v>184</v>
      </c>
      <c r="AX15" s="137">
        <v>4</v>
      </c>
      <c r="AY15" s="132"/>
      <c r="AZ15" s="138" t="s">
        <v>384</v>
      </c>
    </row>
    <row r="16" spans="1:52" ht="15.75">
      <c r="A16" s="133">
        <v>185</v>
      </c>
      <c r="B16" s="133">
        <v>4</v>
      </c>
      <c r="C16" s="134">
        <v>5</v>
      </c>
      <c r="D16" s="135" t="s">
        <v>384</v>
      </c>
      <c r="E16" s="96">
        <f t="shared" si="0"/>
        <v>15.823845994260314</v>
      </c>
      <c r="F16" s="96">
        <f t="shared" si="0"/>
        <v>16.773276753915933</v>
      </c>
      <c r="G16" s="96">
        <f t="shared" si="0"/>
        <v>17.779673359150891</v>
      </c>
      <c r="H16" s="96">
        <f t="shared" si="0"/>
        <v>18.846453760699944</v>
      </c>
      <c r="I16" s="96">
        <f t="shared" si="0"/>
        <v>19.977240986341943</v>
      </c>
      <c r="J16" s="96">
        <v>21.175875445522461</v>
      </c>
      <c r="K16" s="102">
        <f t="shared" si="1"/>
        <v>21.175875445522461</v>
      </c>
      <c r="M16" s="96">
        <f t="shared" si="2"/>
        <v>16.021644069188568</v>
      </c>
      <c r="N16" s="96">
        <f t="shared" si="2"/>
        <v>16.982942713339884</v>
      </c>
      <c r="O16" s="96">
        <f t="shared" si="2"/>
        <v>18.001919276140278</v>
      </c>
      <c r="P16" s="96">
        <f t="shared" si="2"/>
        <v>19.082034432708696</v>
      </c>
      <c r="Q16" s="96">
        <f t="shared" si="2"/>
        <v>20.226956498671218</v>
      </c>
      <c r="R16" s="96">
        <v>21.440573888591491</v>
      </c>
      <c r="S16" s="102">
        <f t="shared" si="8"/>
        <v>21.440573888591491</v>
      </c>
      <c r="U16" s="130">
        <f t="shared" si="3"/>
        <v>16.967243172469946</v>
      </c>
      <c r="V16" s="96">
        <f t="shared" si="3"/>
        <v>17.815605331093444</v>
      </c>
      <c r="W16" s="96">
        <f t="shared" si="3"/>
        <v>18.706385597648119</v>
      </c>
      <c r="X16" s="96">
        <f t="shared" si="3"/>
        <v>19.641704877530525</v>
      </c>
      <c r="Y16" s="96">
        <f t="shared" si="3"/>
        <v>20.623790121407051</v>
      </c>
      <c r="Z16" s="96">
        <v>21.654979627477406</v>
      </c>
      <c r="AA16" s="102">
        <f t="shared" si="9"/>
        <v>21.654979627477406</v>
      </c>
      <c r="AC16" s="96">
        <f t="shared" si="4"/>
        <v>17.815605331093444</v>
      </c>
      <c r="AD16" s="96">
        <f t="shared" si="4"/>
        <v>18.706385597648119</v>
      </c>
      <c r="AE16" s="96">
        <f t="shared" si="4"/>
        <v>19.641704877530525</v>
      </c>
      <c r="AF16" s="96">
        <f t="shared" si="4"/>
        <v>20.623790121407051</v>
      </c>
      <c r="AG16" s="96">
        <v>21.654979627477406</v>
      </c>
      <c r="AJ16" s="96">
        <f t="shared" si="5"/>
        <v>18.082839411059844</v>
      </c>
      <c r="AK16" s="96">
        <f t="shared" si="5"/>
        <v>18.986981381612836</v>
      </c>
      <c r="AL16" s="96">
        <f t="shared" si="5"/>
        <v>19.936330450693479</v>
      </c>
      <c r="AM16" s="96">
        <f t="shared" si="5"/>
        <v>20.933146973228155</v>
      </c>
      <c r="AN16" s="96">
        <v>21.979804321889564</v>
      </c>
      <c r="AO16" s="106">
        <f t="shared" si="6"/>
        <v>21.979804321889564</v>
      </c>
      <c r="AQ16" s="96">
        <f t="shared" si="7"/>
        <v>18.263667805170442</v>
      </c>
      <c r="AR16" s="96">
        <f t="shared" si="7"/>
        <v>19.176851195428966</v>
      </c>
      <c r="AS16" s="96">
        <f t="shared" si="7"/>
        <v>20.135693755200414</v>
      </c>
      <c r="AT16" s="96">
        <f t="shared" si="7"/>
        <v>21.142478442960435</v>
      </c>
      <c r="AU16" s="131">
        <v>22.199602365108458</v>
      </c>
      <c r="AV16" s="133">
        <v>4</v>
      </c>
      <c r="AW16" s="133">
        <v>185</v>
      </c>
      <c r="AX16" s="137">
        <v>5</v>
      </c>
      <c r="AY16" s="132"/>
      <c r="AZ16" s="138" t="s">
        <v>384</v>
      </c>
    </row>
    <row r="17" spans="1:52" ht="15.75">
      <c r="A17" s="133">
        <v>186</v>
      </c>
      <c r="B17" s="133">
        <v>4</v>
      </c>
      <c r="C17" s="134">
        <v>6</v>
      </c>
      <c r="D17" s="135" t="s">
        <v>384</v>
      </c>
      <c r="E17" s="96">
        <f t="shared" si="0"/>
        <v>15.823845994260314</v>
      </c>
      <c r="F17" s="96">
        <f t="shared" si="0"/>
        <v>16.773276753915933</v>
      </c>
      <c r="G17" s="96">
        <f t="shared" si="0"/>
        <v>17.779673359150891</v>
      </c>
      <c r="H17" s="96">
        <f t="shared" si="0"/>
        <v>18.846453760699944</v>
      </c>
      <c r="I17" s="96">
        <f t="shared" si="0"/>
        <v>19.977240986341943</v>
      </c>
      <c r="J17" s="96">
        <v>21.175875445522461</v>
      </c>
      <c r="K17" s="102">
        <f t="shared" si="1"/>
        <v>21.175875445522461</v>
      </c>
      <c r="M17" s="96">
        <f t="shared" si="2"/>
        <v>16.021644069188568</v>
      </c>
      <c r="N17" s="96">
        <f t="shared" si="2"/>
        <v>16.982942713339884</v>
      </c>
      <c r="O17" s="96">
        <f t="shared" si="2"/>
        <v>18.001919276140278</v>
      </c>
      <c r="P17" s="96">
        <f t="shared" si="2"/>
        <v>19.082034432708696</v>
      </c>
      <c r="Q17" s="96">
        <f t="shared" si="2"/>
        <v>20.226956498671218</v>
      </c>
      <c r="R17" s="96">
        <v>21.440573888591491</v>
      </c>
      <c r="S17" s="102">
        <f t="shared" si="8"/>
        <v>21.440573888591491</v>
      </c>
      <c r="U17" s="130">
        <f t="shared" si="3"/>
        <v>16.967243172469946</v>
      </c>
      <c r="V17" s="96">
        <f t="shared" si="3"/>
        <v>17.815605331093444</v>
      </c>
      <c r="W17" s="96">
        <f t="shared" si="3"/>
        <v>18.706385597648119</v>
      </c>
      <c r="X17" s="96">
        <f t="shared" si="3"/>
        <v>19.641704877530525</v>
      </c>
      <c r="Y17" s="96">
        <f t="shared" si="3"/>
        <v>20.623790121407051</v>
      </c>
      <c r="Z17" s="96">
        <v>21.654979627477406</v>
      </c>
      <c r="AA17" s="102">
        <f t="shared" si="9"/>
        <v>21.654979627477406</v>
      </c>
      <c r="AC17" s="96">
        <f t="shared" si="4"/>
        <v>17.815605331093444</v>
      </c>
      <c r="AD17" s="96">
        <f t="shared" si="4"/>
        <v>18.706385597648119</v>
      </c>
      <c r="AE17" s="96">
        <f t="shared" si="4"/>
        <v>19.641704877530525</v>
      </c>
      <c r="AF17" s="96">
        <f t="shared" si="4"/>
        <v>20.623790121407051</v>
      </c>
      <c r="AG17" s="96">
        <v>21.654979627477406</v>
      </c>
      <c r="AJ17" s="96">
        <f t="shared" si="5"/>
        <v>18.082839411059844</v>
      </c>
      <c r="AK17" s="96">
        <f t="shared" si="5"/>
        <v>18.986981381612836</v>
      </c>
      <c r="AL17" s="96">
        <f t="shared" si="5"/>
        <v>19.936330450693479</v>
      </c>
      <c r="AM17" s="96">
        <f t="shared" si="5"/>
        <v>20.933146973228155</v>
      </c>
      <c r="AN17" s="96">
        <v>21.979804321889564</v>
      </c>
      <c r="AO17" s="106">
        <f t="shared" si="6"/>
        <v>21.979804321889564</v>
      </c>
      <c r="AQ17" s="96">
        <f t="shared" si="7"/>
        <v>18.263667805170442</v>
      </c>
      <c r="AR17" s="96">
        <f t="shared" si="7"/>
        <v>19.176851195428966</v>
      </c>
      <c r="AS17" s="96">
        <f t="shared" si="7"/>
        <v>20.135693755200414</v>
      </c>
      <c r="AT17" s="96">
        <f t="shared" si="7"/>
        <v>21.142478442960435</v>
      </c>
      <c r="AU17" s="131">
        <v>22.199602365108458</v>
      </c>
      <c r="AV17" s="133">
        <v>4</v>
      </c>
      <c r="AW17" s="133">
        <v>186</v>
      </c>
      <c r="AX17" s="137">
        <v>6</v>
      </c>
      <c r="AY17" s="132"/>
      <c r="AZ17" s="138" t="s">
        <v>384</v>
      </c>
    </row>
    <row r="18" spans="1:52" ht="15.75">
      <c r="A18" s="133">
        <v>187</v>
      </c>
      <c r="B18" s="133">
        <v>4</v>
      </c>
      <c r="C18" s="134">
        <v>7</v>
      </c>
      <c r="D18" s="135" t="s">
        <v>384</v>
      </c>
      <c r="E18" s="96">
        <f t="shared" si="0"/>
        <v>15.823845994260314</v>
      </c>
      <c r="F18" s="96">
        <f t="shared" si="0"/>
        <v>16.773276753915933</v>
      </c>
      <c r="G18" s="96">
        <f t="shared" si="0"/>
        <v>17.779673359150891</v>
      </c>
      <c r="H18" s="96">
        <f t="shared" si="0"/>
        <v>18.846453760699944</v>
      </c>
      <c r="I18" s="96">
        <f t="shared" si="0"/>
        <v>19.977240986341943</v>
      </c>
      <c r="J18" s="96">
        <v>21.175875445522461</v>
      </c>
      <c r="K18" s="102">
        <f t="shared" si="1"/>
        <v>21.175875445522461</v>
      </c>
      <c r="M18" s="96">
        <f t="shared" si="2"/>
        <v>16.021644069188568</v>
      </c>
      <c r="N18" s="96">
        <f t="shared" si="2"/>
        <v>16.982942713339884</v>
      </c>
      <c r="O18" s="96">
        <f t="shared" si="2"/>
        <v>18.001919276140278</v>
      </c>
      <c r="P18" s="96">
        <f t="shared" si="2"/>
        <v>19.082034432708696</v>
      </c>
      <c r="Q18" s="96">
        <f t="shared" si="2"/>
        <v>20.226956498671218</v>
      </c>
      <c r="R18" s="96">
        <v>21.440573888591491</v>
      </c>
      <c r="S18" s="102">
        <f t="shared" si="8"/>
        <v>21.440573888591491</v>
      </c>
      <c r="U18" s="130">
        <f t="shared" si="3"/>
        <v>16.967243172469946</v>
      </c>
      <c r="V18" s="96">
        <f t="shared" si="3"/>
        <v>17.815605331093444</v>
      </c>
      <c r="W18" s="96">
        <f t="shared" si="3"/>
        <v>18.706385597648119</v>
      </c>
      <c r="X18" s="96">
        <f t="shared" si="3"/>
        <v>19.641704877530525</v>
      </c>
      <c r="Y18" s="96">
        <f t="shared" si="3"/>
        <v>20.623790121407051</v>
      </c>
      <c r="Z18" s="96">
        <v>21.654979627477406</v>
      </c>
      <c r="AA18" s="102">
        <f t="shared" si="9"/>
        <v>21.654979627477406</v>
      </c>
      <c r="AC18" s="96">
        <f t="shared" si="4"/>
        <v>17.815605331093444</v>
      </c>
      <c r="AD18" s="96">
        <f t="shared" si="4"/>
        <v>18.706385597648119</v>
      </c>
      <c r="AE18" s="96">
        <f t="shared" si="4"/>
        <v>19.641704877530525</v>
      </c>
      <c r="AF18" s="96">
        <f t="shared" si="4"/>
        <v>20.623790121407051</v>
      </c>
      <c r="AG18" s="96">
        <v>21.654979627477406</v>
      </c>
      <c r="AJ18" s="96">
        <f t="shared" si="5"/>
        <v>18.082839411059844</v>
      </c>
      <c r="AK18" s="96">
        <f t="shared" si="5"/>
        <v>18.986981381612836</v>
      </c>
      <c r="AL18" s="96">
        <f t="shared" si="5"/>
        <v>19.936330450693479</v>
      </c>
      <c r="AM18" s="96">
        <f t="shared" si="5"/>
        <v>20.933146973228155</v>
      </c>
      <c r="AN18" s="96">
        <v>21.979804321889564</v>
      </c>
      <c r="AO18" s="106">
        <f t="shared" si="6"/>
        <v>21.979804321889564</v>
      </c>
      <c r="AQ18" s="96">
        <f t="shared" si="7"/>
        <v>18.263667805170442</v>
      </c>
      <c r="AR18" s="96">
        <f t="shared" si="7"/>
        <v>19.176851195428966</v>
      </c>
      <c r="AS18" s="96">
        <f t="shared" si="7"/>
        <v>20.135693755200414</v>
      </c>
      <c r="AT18" s="96">
        <f t="shared" si="7"/>
        <v>21.142478442960435</v>
      </c>
      <c r="AU18" s="131">
        <v>22.199602365108458</v>
      </c>
      <c r="AV18" s="133">
        <v>4</v>
      </c>
      <c r="AW18" s="133">
        <v>187</v>
      </c>
      <c r="AX18" s="137">
        <v>7</v>
      </c>
      <c r="AY18" s="139" t="e">
        <f>#REF!</f>
        <v>#REF!</v>
      </c>
      <c r="AZ18" s="138" t="s">
        <v>384</v>
      </c>
    </row>
    <row r="19" spans="1:52" ht="15.75">
      <c r="A19" s="133">
        <v>188</v>
      </c>
      <c r="B19" s="133">
        <v>4</v>
      </c>
      <c r="C19" s="134">
        <v>8</v>
      </c>
      <c r="D19" s="135" t="s">
        <v>384</v>
      </c>
      <c r="E19" s="96">
        <f t="shared" si="0"/>
        <v>15.823845994260314</v>
      </c>
      <c r="F19" s="96">
        <f t="shared" si="0"/>
        <v>16.773276753915933</v>
      </c>
      <c r="G19" s="96">
        <f t="shared" si="0"/>
        <v>17.779673359150891</v>
      </c>
      <c r="H19" s="96">
        <f t="shared" si="0"/>
        <v>18.846453760699944</v>
      </c>
      <c r="I19" s="96">
        <f t="shared" si="0"/>
        <v>19.977240986341943</v>
      </c>
      <c r="J19" s="96">
        <v>21.175875445522461</v>
      </c>
      <c r="K19" s="102">
        <f t="shared" si="1"/>
        <v>21.175875445522461</v>
      </c>
      <c r="M19" s="96">
        <f t="shared" si="2"/>
        <v>16.021644069188568</v>
      </c>
      <c r="N19" s="96">
        <f t="shared" si="2"/>
        <v>16.982942713339884</v>
      </c>
      <c r="O19" s="96">
        <f t="shared" si="2"/>
        <v>18.001919276140278</v>
      </c>
      <c r="P19" s="96">
        <f t="shared" si="2"/>
        <v>19.082034432708696</v>
      </c>
      <c r="Q19" s="96">
        <f t="shared" si="2"/>
        <v>20.226956498671218</v>
      </c>
      <c r="R19" s="96">
        <v>21.440573888591491</v>
      </c>
      <c r="S19" s="102">
        <f t="shared" si="8"/>
        <v>21.440573888591491</v>
      </c>
      <c r="U19" s="130">
        <f t="shared" si="3"/>
        <v>16.967243172469946</v>
      </c>
      <c r="V19" s="96">
        <f t="shared" si="3"/>
        <v>17.815605331093444</v>
      </c>
      <c r="W19" s="96">
        <f t="shared" si="3"/>
        <v>18.706385597648119</v>
      </c>
      <c r="X19" s="96">
        <f t="shared" si="3"/>
        <v>19.641704877530525</v>
      </c>
      <c r="Y19" s="96">
        <f t="shared" si="3"/>
        <v>20.623790121407051</v>
      </c>
      <c r="Z19" s="96">
        <v>21.654979627477406</v>
      </c>
      <c r="AA19" s="102">
        <f t="shared" si="9"/>
        <v>21.654979627477406</v>
      </c>
      <c r="AC19" s="96">
        <f t="shared" si="4"/>
        <v>17.815605331093444</v>
      </c>
      <c r="AD19" s="96">
        <f t="shared" si="4"/>
        <v>18.706385597648119</v>
      </c>
      <c r="AE19" s="96">
        <f t="shared" si="4"/>
        <v>19.641704877530525</v>
      </c>
      <c r="AF19" s="96">
        <f t="shared" si="4"/>
        <v>20.623790121407051</v>
      </c>
      <c r="AG19" s="96">
        <v>21.654979627477406</v>
      </c>
      <c r="AJ19" s="96">
        <f t="shared" si="5"/>
        <v>18.082839411059844</v>
      </c>
      <c r="AK19" s="96">
        <f t="shared" si="5"/>
        <v>18.986981381612836</v>
      </c>
      <c r="AL19" s="96">
        <f t="shared" si="5"/>
        <v>19.936330450693479</v>
      </c>
      <c r="AM19" s="96">
        <f t="shared" si="5"/>
        <v>20.933146973228155</v>
      </c>
      <c r="AN19" s="96">
        <v>21.979804321889564</v>
      </c>
      <c r="AO19" s="106">
        <f t="shared" si="6"/>
        <v>21.979804321889564</v>
      </c>
      <c r="AQ19" s="96">
        <f t="shared" si="7"/>
        <v>18.263667805170442</v>
      </c>
      <c r="AR19" s="96">
        <f t="shared" si="7"/>
        <v>19.176851195428966</v>
      </c>
      <c r="AS19" s="96">
        <f t="shared" si="7"/>
        <v>20.135693755200414</v>
      </c>
      <c r="AT19" s="96">
        <f t="shared" si="7"/>
        <v>21.142478442960435</v>
      </c>
      <c r="AU19" s="131">
        <v>22.199602365108458</v>
      </c>
      <c r="AV19" s="133">
        <v>4</v>
      </c>
      <c r="AW19" s="133">
        <v>188</v>
      </c>
      <c r="AX19" s="137">
        <v>8</v>
      </c>
      <c r="AY19" s="132"/>
      <c r="AZ19" s="138" t="s">
        <v>384</v>
      </c>
    </row>
    <row r="20" spans="1:52" ht="15.75">
      <c r="A20" s="133">
        <v>189</v>
      </c>
      <c r="B20" s="133">
        <v>4</v>
      </c>
      <c r="C20" s="134">
        <v>9</v>
      </c>
      <c r="D20" s="135" t="s">
        <v>384</v>
      </c>
      <c r="E20" s="96">
        <f t="shared" si="0"/>
        <v>15.823845994260314</v>
      </c>
      <c r="F20" s="96">
        <f t="shared" si="0"/>
        <v>16.773276753915933</v>
      </c>
      <c r="G20" s="96">
        <f t="shared" si="0"/>
        <v>17.779673359150891</v>
      </c>
      <c r="H20" s="96">
        <f t="shared" si="0"/>
        <v>18.846453760699944</v>
      </c>
      <c r="I20" s="96">
        <f t="shared" si="0"/>
        <v>19.977240986341943</v>
      </c>
      <c r="J20" s="96">
        <v>21.175875445522461</v>
      </c>
      <c r="K20" s="102">
        <f t="shared" si="1"/>
        <v>21.175875445522461</v>
      </c>
      <c r="M20" s="96">
        <f t="shared" si="2"/>
        <v>16.021644069188568</v>
      </c>
      <c r="N20" s="96">
        <f t="shared" si="2"/>
        <v>16.982942713339884</v>
      </c>
      <c r="O20" s="96">
        <f t="shared" si="2"/>
        <v>18.001919276140278</v>
      </c>
      <c r="P20" s="96">
        <f t="shared" si="2"/>
        <v>19.082034432708696</v>
      </c>
      <c r="Q20" s="96">
        <f t="shared" si="2"/>
        <v>20.226956498671218</v>
      </c>
      <c r="R20" s="96">
        <v>21.440573888591491</v>
      </c>
      <c r="S20" s="102">
        <f t="shared" si="8"/>
        <v>21.440573888591491</v>
      </c>
      <c r="U20" s="130">
        <f t="shared" si="3"/>
        <v>16.967243172469946</v>
      </c>
      <c r="V20" s="96">
        <f t="shared" si="3"/>
        <v>17.815605331093444</v>
      </c>
      <c r="W20" s="96">
        <f t="shared" si="3"/>
        <v>18.706385597648119</v>
      </c>
      <c r="X20" s="96">
        <f t="shared" si="3"/>
        <v>19.641704877530525</v>
      </c>
      <c r="Y20" s="96">
        <f t="shared" si="3"/>
        <v>20.623790121407051</v>
      </c>
      <c r="Z20" s="96">
        <v>21.654979627477406</v>
      </c>
      <c r="AA20" s="102">
        <f t="shared" si="9"/>
        <v>21.654979627477406</v>
      </c>
      <c r="AC20" s="96">
        <f t="shared" si="4"/>
        <v>17.815605331093444</v>
      </c>
      <c r="AD20" s="96">
        <f t="shared" si="4"/>
        <v>18.706385597648119</v>
      </c>
      <c r="AE20" s="96">
        <f t="shared" si="4"/>
        <v>19.641704877530525</v>
      </c>
      <c r="AF20" s="96">
        <f t="shared" si="4"/>
        <v>20.623790121407051</v>
      </c>
      <c r="AG20" s="96">
        <v>21.654979627477406</v>
      </c>
      <c r="AJ20" s="96">
        <f t="shared" si="5"/>
        <v>18.082839411059844</v>
      </c>
      <c r="AK20" s="96">
        <f t="shared" si="5"/>
        <v>18.986981381612836</v>
      </c>
      <c r="AL20" s="96">
        <f t="shared" si="5"/>
        <v>19.936330450693479</v>
      </c>
      <c r="AM20" s="96">
        <f t="shared" si="5"/>
        <v>20.933146973228155</v>
      </c>
      <c r="AN20" s="96">
        <v>21.979804321889564</v>
      </c>
      <c r="AO20" s="106">
        <f t="shared" si="6"/>
        <v>21.979804321889564</v>
      </c>
      <c r="AQ20" s="96">
        <f t="shared" si="7"/>
        <v>18.263667805170442</v>
      </c>
      <c r="AR20" s="96">
        <f t="shared" si="7"/>
        <v>19.176851195428966</v>
      </c>
      <c r="AS20" s="96">
        <f t="shared" si="7"/>
        <v>20.135693755200414</v>
      </c>
      <c r="AT20" s="96">
        <f t="shared" si="7"/>
        <v>21.142478442960435</v>
      </c>
      <c r="AU20" s="131">
        <v>22.199602365108458</v>
      </c>
      <c r="AV20" s="133">
        <v>4</v>
      </c>
      <c r="AW20" s="133">
        <v>189</v>
      </c>
      <c r="AX20" s="137">
        <v>9</v>
      </c>
      <c r="AY20" s="132"/>
      <c r="AZ20" s="138" t="s">
        <v>384</v>
      </c>
    </row>
    <row r="21" spans="1:52" ht="15.75">
      <c r="A21" s="133">
        <v>190</v>
      </c>
      <c r="B21" s="133">
        <v>4</v>
      </c>
      <c r="C21" s="134">
        <v>10</v>
      </c>
      <c r="D21" s="135" t="s">
        <v>384</v>
      </c>
      <c r="E21" s="96">
        <f t="shared" si="0"/>
        <v>15.823845994260314</v>
      </c>
      <c r="F21" s="96">
        <f t="shared" si="0"/>
        <v>16.773276753915933</v>
      </c>
      <c r="G21" s="96">
        <f t="shared" si="0"/>
        <v>17.779673359150891</v>
      </c>
      <c r="H21" s="96">
        <f t="shared" si="0"/>
        <v>18.846453760699944</v>
      </c>
      <c r="I21" s="96">
        <f t="shared" si="0"/>
        <v>19.977240986341943</v>
      </c>
      <c r="J21" s="96">
        <v>21.175875445522461</v>
      </c>
      <c r="K21" s="102">
        <f t="shared" si="1"/>
        <v>21.175875445522461</v>
      </c>
      <c r="M21" s="96">
        <f t="shared" si="2"/>
        <v>16.021644069188568</v>
      </c>
      <c r="N21" s="96">
        <f t="shared" si="2"/>
        <v>16.982942713339884</v>
      </c>
      <c r="O21" s="96">
        <f t="shared" si="2"/>
        <v>18.001919276140278</v>
      </c>
      <c r="P21" s="96">
        <f t="shared" si="2"/>
        <v>19.082034432708696</v>
      </c>
      <c r="Q21" s="96">
        <f t="shared" si="2"/>
        <v>20.226956498671218</v>
      </c>
      <c r="R21" s="96">
        <v>21.440573888591491</v>
      </c>
      <c r="S21" s="102">
        <f t="shared" si="8"/>
        <v>21.440573888591491</v>
      </c>
      <c r="U21" s="130">
        <f t="shared" si="3"/>
        <v>16.967243172469946</v>
      </c>
      <c r="V21" s="96">
        <f t="shared" si="3"/>
        <v>17.815605331093444</v>
      </c>
      <c r="W21" s="96">
        <f t="shared" si="3"/>
        <v>18.706385597648119</v>
      </c>
      <c r="X21" s="96">
        <f t="shared" si="3"/>
        <v>19.641704877530525</v>
      </c>
      <c r="Y21" s="96">
        <f t="shared" si="3"/>
        <v>20.623790121407051</v>
      </c>
      <c r="Z21" s="96">
        <v>21.654979627477406</v>
      </c>
      <c r="AA21" s="102">
        <f t="shared" si="9"/>
        <v>21.654979627477406</v>
      </c>
      <c r="AC21" s="96">
        <f t="shared" si="4"/>
        <v>17.815605331093444</v>
      </c>
      <c r="AD21" s="96">
        <f t="shared" si="4"/>
        <v>18.706385597648119</v>
      </c>
      <c r="AE21" s="96">
        <f t="shared" si="4"/>
        <v>19.641704877530525</v>
      </c>
      <c r="AF21" s="96">
        <f t="shared" si="4"/>
        <v>20.623790121407051</v>
      </c>
      <c r="AG21" s="96">
        <v>21.654979627477406</v>
      </c>
      <c r="AJ21" s="96">
        <f t="shared" si="5"/>
        <v>18.082839411059844</v>
      </c>
      <c r="AK21" s="96">
        <f t="shared" si="5"/>
        <v>18.986981381612836</v>
      </c>
      <c r="AL21" s="96">
        <f t="shared" si="5"/>
        <v>19.936330450693479</v>
      </c>
      <c r="AM21" s="96">
        <f t="shared" si="5"/>
        <v>20.933146973228155</v>
      </c>
      <c r="AN21" s="96">
        <v>21.979804321889564</v>
      </c>
      <c r="AO21" s="106">
        <f t="shared" si="6"/>
        <v>21.979804321889564</v>
      </c>
      <c r="AQ21" s="96">
        <f t="shared" si="7"/>
        <v>18.263667805170442</v>
      </c>
      <c r="AR21" s="96">
        <f t="shared" si="7"/>
        <v>19.176851195428966</v>
      </c>
      <c r="AS21" s="96">
        <f t="shared" si="7"/>
        <v>20.135693755200414</v>
      </c>
      <c r="AT21" s="96">
        <f t="shared" si="7"/>
        <v>21.142478442960435</v>
      </c>
      <c r="AU21" s="131">
        <v>22.199602365108458</v>
      </c>
      <c r="AV21" s="133">
        <v>4</v>
      </c>
      <c r="AW21" s="133">
        <v>190</v>
      </c>
      <c r="AX21" s="137">
        <v>10</v>
      </c>
      <c r="AY21" s="132"/>
      <c r="AZ21" s="138" t="s">
        <v>384</v>
      </c>
    </row>
    <row r="22" spans="1:52" ht="15.75">
      <c r="A22" s="133">
        <v>191</v>
      </c>
      <c r="B22" s="133">
        <v>4</v>
      </c>
      <c r="C22" s="134">
        <v>11</v>
      </c>
      <c r="D22" s="135" t="s">
        <v>384</v>
      </c>
      <c r="E22" s="96">
        <f t="shared" si="0"/>
        <v>15.823845994260314</v>
      </c>
      <c r="F22" s="96">
        <f t="shared" si="0"/>
        <v>16.773276753915933</v>
      </c>
      <c r="G22" s="96">
        <f t="shared" si="0"/>
        <v>17.779673359150891</v>
      </c>
      <c r="H22" s="96">
        <f t="shared" si="0"/>
        <v>18.846453760699944</v>
      </c>
      <c r="I22" s="96">
        <f t="shared" si="0"/>
        <v>19.977240986341943</v>
      </c>
      <c r="J22" s="96">
        <v>21.175875445522461</v>
      </c>
      <c r="K22" s="102">
        <f t="shared" si="1"/>
        <v>21.175875445522461</v>
      </c>
      <c r="M22" s="96">
        <f t="shared" si="2"/>
        <v>16.021644069188568</v>
      </c>
      <c r="N22" s="96">
        <f t="shared" si="2"/>
        <v>16.982942713339884</v>
      </c>
      <c r="O22" s="96">
        <f t="shared" si="2"/>
        <v>18.001919276140278</v>
      </c>
      <c r="P22" s="96">
        <f t="shared" si="2"/>
        <v>19.082034432708696</v>
      </c>
      <c r="Q22" s="96">
        <f t="shared" si="2"/>
        <v>20.226956498671218</v>
      </c>
      <c r="R22" s="96">
        <v>21.440573888591491</v>
      </c>
      <c r="S22" s="102">
        <f t="shared" si="8"/>
        <v>21.440573888591491</v>
      </c>
      <c r="U22" s="130">
        <f t="shared" si="3"/>
        <v>16.967243172469946</v>
      </c>
      <c r="V22" s="96">
        <f t="shared" si="3"/>
        <v>17.815605331093444</v>
      </c>
      <c r="W22" s="96">
        <f t="shared" si="3"/>
        <v>18.706385597648119</v>
      </c>
      <c r="X22" s="96">
        <f t="shared" si="3"/>
        <v>19.641704877530525</v>
      </c>
      <c r="Y22" s="96">
        <f t="shared" si="3"/>
        <v>20.623790121407051</v>
      </c>
      <c r="Z22" s="96">
        <v>21.654979627477406</v>
      </c>
      <c r="AA22" s="102">
        <f t="shared" si="9"/>
        <v>21.654979627477406</v>
      </c>
      <c r="AC22" s="96">
        <f t="shared" si="4"/>
        <v>17.815605331093444</v>
      </c>
      <c r="AD22" s="96">
        <f t="shared" si="4"/>
        <v>18.706385597648119</v>
      </c>
      <c r="AE22" s="96">
        <f t="shared" si="4"/>
        <v>19.641704877530525</v>
      </c>
      <c r="AF22" s="96">
        <f t="shared" si="4"/>
        <v>20.623790121407051</v>
      </c>
      <c r="AG22" s="96">
        <v>21.654979627477406</v>
      </c>
      <c r="AJ22" s="96">
        <f t="shared" si="5"/>
        <v>18.082839411059844</v>
      </c>
      <c r="AK22" s="96">
        <f t="shared" si="5"/>
        <v>18.986981381612836</v>
      </c>
      <c r="AL22" s="96">
        <f t="shared" si="5"/>
        <v>19.936330450693479</v>
      </c>
      <c r="AM22" s="96">
        <f t="shared" si="5"/>
        <v>20.933146973228155</v>
      </c>
      <c r="AN22" s="96">
        <v>21.979804321889564</v>
      </c>
      <c r="AO22" s="106">
        <f t="shared" si="6"/>
        <v>21.979804321889564</v>
      </c>
      <c r="AQ22" s="96">
        <f t="shared" si="7"/>
        <v>18.263667805170442</v>
      </c>
      <c r="AR22" s="96">
        <f t="shared" si="7"/>
        <v>19.176851195428966</v>
      </c>
      <c r="AS22" s="96">
        <f t="shared" si="7"/>
        <v>20.135693755200414</v>
      </c>
      <c r="AT22" s="96">
        <f t="shared" si="7"/>
        <v>21.142478442960435</v>
      </c>
      <c r="AU22" s="131">
        <v>22.199602365108458</v>
      </c>
      <c r="AV22" s="133">
        <v>4</v>
      </c>
      <c r="AW22" s="133">
        <v>191</v>
      </c>
      <c r="AX22" s="137">
        <v>11</v>
      </c>
      <c r="AY22" s="132"/>
      <c r="AZ22" s="138" t="s">
        <v>384</v>
      </c>
    </row>
    <row r="23" spans="1:52" ht="15.75">
      <c r="A23" s="133">
        <v>192</v>
      </c>
      <c r="B23" s="133">
        <v>4</v>
      </c>
      <c r="C23" s="134">
        <v>12</v>
      </c>
      <c r="D23" s="135" t="s">
        <v>384</v>
      </c>
      <c r="E23" s="96">
        <f t="shared" si="0"/>
        <v>15.823845994260314</v>
      </c>
      <c r="F23" s="96">
        <f t="shared" si="0"/>
        <v>16.773276753915933</v>
      </c>
      <c r="G23" s="96">
        <f t="shared" si="0"/>
        <v>17.779673359150891</v>
      </c>
      <c r="H23" s="96">
        <f t="shared" si="0"/>
        <v>18.846453760699944</v>
      </c>
      <c r="I23" s="96">
        <f t="shared" si="0"/>
        <v>19.977240986341943</v>
      </c>
      <c r="J23" s="96">
        <v>21.175875445522461</v>
      </c>
      <c r="K23" s="102">
        <f t="shared" si="1"/>
        <v>21.175875445522461</v>
      </c>
      <c r="M23" s="96">
        <f t="shared" si="2"/>
        <v>16.021644069188568</v>
      </c>
      <c r="N23" s="96">
        <f t="shared" si="2"/>
        <v>16.982942713339884</v>
      </c>
      <c r="O23" s="96">
        <f t="shared" si="2"/>
        <v>18.001919276140278</v>
      </c>
      <c r="P23" s="96">
        <f t="shared" si="2"/>
        <v>19.082034432708696</v>
      </c>
      <c r="Q23" s="96">
        <f t="shared" si="2"/>
        <v>20.226956498671218</v>
      </c>
      <c r="R23" s="96">
        <v>21.440573888591491</v>
      </c>
      <c r="S23" s="102">
        <f t="shared" si="8"/>
        <v>21.440573888591491</v>
      </c>
      <c r="U23" s="130">
        <f t="shared" si="3"/>
        <v>16.967243172469946</v>
      </c>
      <c r="V23" s="96">
        <f t="shared" si="3"/>
        <v>17.815605331093444</v>
      </c>
      <c r="W23" s="96">
        <f t="shared" si="3"/>
        <v>18.706385597648119</v>
      </c>
      <c r="X23" s="96">
        <f t="shared" si="3"/>
        <v>19.641704877530525</v>
      </c>
      <c r="Y23" s="96">
        <f t="shared" si="3"/>
        <v>20.623790121407051</v>
      </c>
      <c r="Z23" s="96">
        <v>21.654979627477406</v>
      </c>
      <c r="AA23" s="102">
        <f t="shared" si="9"/>
        <v>21.654979627477406</v>
      </c>
      <c r="AC23" s="96">
        <f t="shared" si="4"/>
        <v>17.815605331093444</v>
      </c>
      <c r="AD23" s="96">
        <f t="shared" si="4"/>
        <v>18.706385597648119</v>
      </c>
      <c r="AE23" s="96">
        <f t="shared" si="4"/>
        <v>19.641704877530525</v>
      </c>
      <c r="AF23" s="96">
        <f t="shared" si="4"/>
        <v>20.623790121407051</v>
      </c>
      <c r="AG23" s="96">
        <v>21.654979627477406</v>
      </c>
      <c r="AJ23" s="96">
        <f t="shared" si="5"/>
        <v>18.082839411059844</v>
      </c>
      <c r="AK23" s="96">
        <f t="shared" si="5"/>
        <v>18.986981381612836</v>
      </c>
      <c r="AL23" s="96">
        <f t="shared" si="5"/>
        <v>19.936330450693479</v>
      </c>
      <c r="AM23" s="96">
        <f t="shared" si="5"/>
        <v>20.933146973228155</v>
      </c>
      <c r="AN23" s="96">
        <v>21.979804321889564</v>
      </c>
      <c r="AO23" s="106">
        <f t="shared" si="6"/>
        <v>21.979804321889564</v>
      </c>
      <c r="AQ23" s="96">
        <f t="shared" si="7"/>
        <v>18.263667805170442</v>
      </c>
      <c r="AR23" s="96">
        <f t="shared" si="7"/>
        <v>19.176851195428966</v>
      </c>
      <c r="AS23" s="96">
        <f t="shared" si="7"/>
        <v>20.135693755200414</v>
      </c>
      <c r="AT23" s="96">
        <f t="shared" si="7"/>
        <v>21.142478442960435</v>
      </c>
      <c r="AU23" s="131">
        <v>22.199602365108458</v>
      </c>
      <c r="AV23" s="133">
        <v>4</v>
      </c>
      <c r="AW23" s="133">
        <v>192</v>
      </c>
      <c r="AX23" s="137">
        <v>12</v>
      </c>
      <c r="AY23" s="132"/>
      <c r="AZ23" s="138" t="s">
        <v>384</v>
      </c>
    </row>
    <row r="24" spans="1:52" ht="15.75">
      <c r="A24" s="133">
        <v>193</v>
      </c>
      <c r="B24" s="133">
        <v>4</v>
      </c>
      <c r="C24" s="134">
        <v>13</v>
      </c>
      <c r="D24" s="135" t="s">
        <v>384</v>
      </c>
      <c r="E24" s="96">
        <f t="shared" si="0"/>
        <v>15.823845994260314</v>
      </c>
      <c r="F24" s="96">
        <f t="shared" si="0"/>
        <v>16.773276753915933</v>
      </c>
      <c r="G24" s="96">
        <f t="shared" si="0"/>
        <v>17.779673359150891</v>
      </c>
      <c r="H24" s="96">
        <f t="shared" si="0"/>
        <v>18.846453760699944</v>
      </c>
      <c r="I24" s="96">
        <f t="shared" si="0"/>
        <v>19.977240986341943</v>
      </c>
      <c r="J24" s="96">
        <v>21.175875445522461</v>
      </c>
      <c r="K24" s="102">
        <f t="shared" si="1"/>
        <v>21.175875445522461</v>
      </c>
      <c r="M24" s="96">
        <f t="shared" si="2"/>
        <v>16.021644069188568</v>
      </c>
      <c r="N24" s="96">
        <f t="shared" si="2"/>
        <v>16.982942713339884</v>
      </c>
      <c r="O24" s="96">
        <f t="shared" si="2"/>
        <v>18.001919276140278</v>
      </c>
      <c r="P24" s="96">
        <f t="shared" si="2"/>
        <v>19.082034432708696</v>
      </c>
      <c r="Q24" s="96">
        <f t="shared" si="2"/>
        <v>20.226956498671218</v>
      </c>
      <c r="R24" s="96">
        <v>21.440573888591491</v>
      </c>
      <c r="S24" s="102">
        <f t="shared" si="8"/>
        <v>21.440573888591491</v>
      </c>
      <c r="U24" s="130">
        <f t="shared" si="3"/>
        <v>16.967243172469946</v>
      </c>
      <c r="V24" s="96">
        <f t="shared" si="3"/>
        <v>17.815605331093444</v>
      </c>
      <c r="W24" s="96">
        <f t="shared" si="3"/>
        <v>18.706385597648119</v>
      </c>
      <c r="X24" s="96">
        <f t="shared" si="3"/>
        <v>19.641704877530525</v>
      </c>
      <c r="Y24" s="96">
        <f t="shared" si="3"/>
        <v>20.623790121407051</v>
      </c>
      <c r="Z24" s="96">
        <v>21.654979627477406</v>
      </c>
      <c r="AA24" s="102">
        <f t="shared" si="9"/>
        <v>21.654979627477406</v>
      </c>
      <c r="AC24" s="96">
        <f t="shared" si="4"/>
        <v>17.815605331093444</v>
      </c>
      <c r="AD24" s="96">
        <f t="shared" si="4"/>
        <v>18.706385597648119</v>
      </c>
      <c r="AE24" s="96">
        <f t="shared" si="4"/>
        <v>19.641704877530525</v>
      </c>
      <c r="AF24" s="96">
        <f t="shared" si="4"/>
        <v>20.623790121407051</v>
      </c>
      <c r="AG24" s="96">
        <v>21.654979627477406</v>
      </c>
      <c r="AJ24" s="96">
        <f t="shared" si="5"/>
        <v>18.082839411059844</v>
      </c>
      <c r="AK24" s="96">
        <f t="shared" si="5"/>
        <v>18.986981381612836</v>
      </c>
      <c r="AL24" s="96">
        <f t="shared" si="5"/>
        <v>19.936330450693479</v>
      </c>
      <c r="AM24" s="96">
        <f t="shared" si="5"/>
        <v>20.933146973228155</v>
      </c>
      <c r="AN24" s="96">
        <v>21.979804321889564</v>
      </c>
      <c r="AO24" s="106">
        <f t="shared" si="6"/>
        <v>21.979804321889564</v>
      </c>
      <c r="AQ24" s="96">
        <f t="shared" si="7"/>
        <v>18.263667805170442</v>
      </c>
      <c r="AR24" s="96">
        <f t="shared" si="7"/>
        <v>19.176851195428966</v>
      </c>
      <c r="AS24" s="96">
        <f t="shared" si="7"/>
        <v>20.135693755200414</v>
      </c>
      <c r="AT24" s="96">
        <f t="shared" si="7"/>
        <v>21.142478442960435</v>
      </c>
      <c r="AU24" s="131">
        <v>22.199602365108458</v>
      </c>
      <c r="AV24" s="133">
        <v>4</v>
      </c>
      <c r="AW24" s="133">
        <v>193</v>
      </c>
      <c r="AX24" s="137">
        <v>13</v>
      </c>
      <c r="AY24" s="132"/>
      <c r="AZ24" s="138" t="s">
        <v>384</v>
      </c>
    </row>
    <row r="25" spans="1:52" ht="15.75">
      <c r="A25" s="133">
        <v>194</v>
      </c>
      <c r="B25" s="133">
        <v>4</v>
      </c>
      <c r="C25" s="134">
        <v>14</v>
      </c>
      <c r="D25" s="135" t="s">
        <v>384</v>
      </c>
      <c r="E25" s="96">
        <f t="shared" si="0"/>
        <v>15.823845994260314</v>
      </c>
      <c r="F25" s="96">
        <f t="shared" si="0"/>
        <v>16.773276753915933</v>
      </c>
      <c r="G25" s="96">
        <f t="shared" si="0"/>
        <v>17.779673359150891</v>
      </c>
      <c r="H25" s="96">
        <f t="shared" si="0"/>
        <v>18.846453760699944</v>
      </c>
      <c r="I25" s="96">
        <f t="shared" si="0"/>
        <v>19.977240986341943</v>
      </c>
      <c r="J25" s="96">
        <v>21.175875445522461</v>
      </c>
      <c r="K25" s="102">
        <f t="shared" si="1"/>
        <v>21.175875445522461</v>
      </c>
      <c r="M25" s="96">
        <f t="shared" si="2"/>
        <v>16.021644069188568</v>
      </c>
      <c r="N25" s="96">
        <f t="shared" si="2"/>
        <v>16.982942713339884</v>
      </c>
      <c r="O25" s="96">
        <f t="shared" si="2"/>
        <v>18.001919276140278</v>
      </c>
      <c r="P25" s="96">
        <f t="shared" si="2"/>
        <v>19.082034432708696</v>
      </c>
      <c r="Q25" s="96">
        <f t="shared" si="2"/>
        <v>20.226956498671218</v>
      </c>
      <c r="R25" s="96">
        <v>21.440573888591491</v>
      </c>
      <c r="S25" s="102">
        <f t="shared" si="8"/>
        <v>21.440573888591491</v>
      </c>
      <c r="U25" s="130">
        <f t="shared" si="3"/>
        <v>16.967243172469946</v>
      </c>
      <c r="V25" s="96">
        <f t="shared" si="3"/>
        <v>17.815605331093444</v>
      </c>
      <c r="W25" s="96">
        <f t="shared" si="3"/>
        <v>18.706385597648119</v>
      </c>
      <c r="X25" s="96">
        <f t="shared" si="3"/>
        <v>19.641704877530525</v>
      </c>
      <c r="Y25" s="96">
        <f t="shared" si="3"/>
        <v>20.623790121407051</v>
      </c>
      <c r="Z25" s="96">
        <v>21.654979627477406</v>
      </c>
      <c r="AA25" s="102">
        <f t="shared" si="9"/>
        <v>21.654979627477406</v>
      </c>
      <c r="AC25" s="96">
        <f t="shared" si="4"/>
        <v>17.815605331093444</v>
      </c>
      <c r="AD25" s="96">
        <f t="shared" si="4"/>
        <v>18.706385597648119</v>
      </c>
      <c r="AE25" s="96">
        <f t="shared" si="4"/>
        <v>19.641704877530525</v>
      </c>
      <c r="AF25" s="96">
        <f t="shared" si="4"/>
        <v>20.623790121407051</v>
      </c>
      <c r="AG25" s="96">
        <v>21.654979627477406</v>
      </c>
      <c r="AJ25" s="96">
        <f t="shared" si="5"/>
        <v>18.082839411059844</v>
      </c>
      <c r="AK25" s="96">
        <f t="shared" si="5"/>
        <v>18.986981381612836</v>
      </c>
      <c r="AL25" s="96">
        <f t="shared" si="5"/>
        <v>19.936330450693479</v>
      </c>
      <c r="AM25" s="96">
        <f t="shared" si="5"/>
        <v>20.933146973228155</v>
      </c>
      <c r="AN25" s="96">
        <v>21.979804321889564</v>
      </c>
      <c r="AO25" s="106">
        <f t="shared" si="6"/>
        <v>21.979804321889564</v>
      </c>
      <c r="AQ25" s="96">
        <f t="shared" si="7"/>
        <v>18.263667805170442</v>
      </c>
      <c r="AR25" s="96">
        <f t="shared" si="7"/>
        <v>19.176851195428966</v>
      </c>
      <c r="AS25" s="96">
        <f t="shared" si="7"/>
        <v>20.135693755200414</v>
      </c>
      <c r="AT25" s="96">
        <f t="shared" si="7"/>
        <v>21.142478442960435</v>
      </c>
      <c r="AU25" s="131">
        <v>22.199602365108458</v>
      </c>
      <c r="AV25" s="133">
        <v>4</v>
      </c>
      <c r="AW25" s="133">
        <v>194</v>
      </c>
      <c r="AX25" s="137">
        <v>14</v>
      </c>
      <c r="AY25" s="132"/>
      <c r="AZ25" s="138" t="s">
        <v>384</v>
      </c>
    </row>
    <row r="26" spans="1:52" ht="15.75">
      <c r="A26" s="133">
        <v>195</v>
      </c>
      <c r="B26" s="133">
        <v>4</v>
      </c>
      <c r="C26" s="134">
        <v>15</v>
      </c>
      <c r="D26" s="135" t="s">
        <v>384</v>
      </c>
      <c r="E26" s="96">
        <f t="shared" si="0"/>
        <v>15.823845994260314</v>
      </c>
      <c r="F26" s="96">
        <f t="shared" si="0"/>
        <v>16.773276753915933</v>
      </c>
      <c r="G26" s="96">
        <f t="shared" si="0"/>
        <v>17.779673359150891</v>
      </c>
      <c r="H26" s="96">
        <f t="shared" si="0"/>
        <v>18.846453760699944</v>
      </c>
      <c r="I26" s="96">
        <f t="shared" si="0"/>
        <v>19.977240986341943</v>
      </c>
      <c r="J26" s="96">
        <v>21.175875445522461</v>
      </c>
      <c r="K26" s="102">
        <f t="shared" si="1"/>
        <v>21.175875445522461</v>
      </c>
      <c r="M26" s="96">
        <f t="shared" si="2"/>
        <v>16.021644069188568</v>
      </c>
      <c r="N26" s="96">
        <f t="shared" si="2"/>
        <v>16.982942713339884</v>
      </c>
      <c r="O26" s="96">
        <f t="shared" si="2"/>
        <v>18.001919276140278</v>
      </c>
      <c r="P26" s="96">
        <f t="shared" si="2"/>
        <v>19.082034432708696</v>
      </c>
      <c r="Q26" s="96">
        <f t="shared" si="2"/>
        <v>20.226956498671218</v>
      </c>
      <c r="R26" s="96">
        <v>21.440573888591491</v>
      </c>
      <c r="S26" s="102">
        <f t="shared" si="8"/>
        <v>21.440573888591491</v>
      </c>
      <c r="U26" s="130">
        <f t="shared" si="3"/>
        <v>16.967243172469946</v>
      </c>
      <c r="V26" s="96">
        <f t="shared" si="3"/>
        <v>17.815605331093444</v>
      </c>
      <c r="W26" s="96">
        <f t="shared" si="3"/>
        <v>18.706385597648119</v>
      </c>
      <c r="X26" s="96">
        <f t="shared" si="3"/>
        <v>19.641704877530525</v>
      </c>
      <c r="Y26" s="96">
        <f t="shared" si="3"/>
        <v>20.623790121407051</v>
      </c>
      <c r="Z26" s="96">
        <v>21.654979627477406</v>
      </c>
      <c r="AA26" s="102">
        <f t="shared" si="9"/>
        <v>21.654979627477406</v>
      </c>
      <c r="AC26" s="96">
        <f t="shared" si="4"/>
        <v>17.815605331093444</v>
      </c>
      <c r="AD26" s="96">
        <f t="shared" si="4"/>
        <v>18.706385597648119</v>
      </c>
      <c r="AE26" s="96">
        <f t="shared" si="4"/>
        <v>19.641704877530525</v>
      </c>
      <c r="AF26" s="96">
        <f t="shared" si="4"/>
        <v>20.623790121407051</v>
      </c>
      <c r="AG26" s="96">
        <v>21.654979627477406</v>
      </c>
      <c r="AJ26" s="96">
        <f t="shared" si="5"/>
        <v>18.082839411059844</v>
      </c>
      <c r="AK26" s="96">
        <f t="shared" si="5"/>
        <v>18.986981381612836</v>
      </c>
      <c r="AL26" s="96">
        <f t="shared" si="5"/>
        <v>19.936330450693479</v>
      </c>
      <c r="AM26" s="96">
        <f t="shared" si="5"/>
        <v>20.933146973228155</v>
      </c>
      <c r="AN26" s="96">
        <v>21.979804321889564</v>
      </c>
      <c r="AO26" s="106">
        <f t="shared" si="6"/>
        <v>21.979804321889564</v>
      </c>
      <c r="AQ26" s="96">
        <f t="shared" si="7"/>
        <v>18.263667805170442</v>
      </c>
      <c r="AR26" s="96">
        <f t="shared" si="7"/>
        <v>19.176851195428966</v>
      </c>
      <c r="AS26" s="96">
        <f t="shared" si="7"/>
        <v>20.135693755200414</v>
      </c>
      <c r="AT26" s="96">
        <f t="shared" si="7"/>
        <v>21.142478442960435</v>
      </c>
      <c r="AU26" s="131">
        <v>22.199602365108458</v>
      </c>
      <c r="AV26" s="133">
        <v>4</v>
      </c>
      <c r="AW26" s="133">
        <v>195</v>
      </c>
      <c r="AX26" s="137">
        <v>15</v>
      </c>
      <c r="AY26" s="132"/>
      <c r="AZ26" s="138" t="s">
        <v>384</v>
      </c>
    </row>
    <row r="27" spans="1:52" ht="15.75">
      <c r="A27" s="133">
        <v>196</v>
      </c>
      <c r="B27" s="133">
        <v>4</v>
      </c>
      <c r="C27" s="140">
        <v>16</v>
      </c>
      <c r="D27" s="141" t="s">
        <v>412</v>
      </c>
      <c r="E27" s="96">
        <f t="shared" si="0"/>
        <v>16.585278352458019</v>
      </c>
      <c r="F27" s="96">
        <f t="shared" si="0"/>
        <v>17.5803950536055</v>
      </c>
      <c r="G27" s="96">
        <f t="shared" si="0"/>
        <v>18.635218756821832</v>
      </c>
      <c r="H27" s="96">
        <f t="shared" si="0"/>
        <v>19.753331882231144</v>
      </c>
      <c r="I27" s="96">
        <f t="shared" si="0"/>
        <v>20.938531795165016</v>
      </c>
      <c r="J27" s="96">
        <v>22.194843702874916</v>
      </c>
      <c r="K27" s="102">
        <f t="shared" si="1"/>
        <v>22.194843702874916</v>
      </c>
      <c r="M27" s="96">
        <f t="shared" si="2"/>
        <v>16.792594331863747</v>
      </c>
      <c r="N27" s="96">
        <f t="shared" si="2"/>
        <v>17.800149991775573</v>
      </c>
      <c r="O27" s="96">
        <f t="shared" si="2"/>
        <v>18.868158991282108</v>
      </c>
      <c r="P27" s="96">
        <f t="shared" si="2"/>
        <v>20.000248530759034</v>
      </c>
      <c r="Q27" s="96">
        <f t="shared" si="2"/>
        <v>21.200263442604577</v>
      </c>
      <c r="R27" s="96">
        <v>22.472279249160852</v>
      </c>
      <c r="S27" s="102">
        <f t="shared" si="8"/>
        <v>22.472279249160852</v>
      </c>
      <c r="U27" s="130">
        <f t="shared" si="3"/>
        <v>17.783695000022735</v>
      </c>
      <c r="V27" s="96">
        <f t="shared" si="3"/>
        <v>18.672879750023874</v>
      </c>
      <c r="W27" s="96">
        <f t="shared" si="3"/>
        <v>19.60652373752507</v>
      </c>
      <c r="X27" s="96">
        <f t="shared" si="3"/>
        <v>20.586849924401324</v>
      </c>
      <c r="Y27" s="96">
        <f t="shared" si="3"/>
        <v>21.616192420621392</v>
      </c>
      <c r="Z27" s="96">
        <v>22.69700204165246</v>
      </c>
      <c r="AA27" s="102">
        <f t="shared" si="9"/>
        <v>22.69700204165246</v>
      </c>
      <c r="AC27" s="96">
        <f t="shared" si="4"/>
        <v>18.672879750023874</v>
      </c>
      <c r="AD27" s="96">
        <f t="shared" si="4"/>
        <v>19.60652373752507</v>
      </c>
      <c r="AE27" s="96">
        <f t="shared" si="4"/>
        <v>20.586849924401324</v>
      </c>
      <c r="AF27" s="96">
        <f t="shared" si="4"/>
        <v>21.616192420621392</v>
      </c>
      <c r="AG27" s="96">
        <v>22.69700204165246</v>
      </c>
      <c r="AJ27" s="96">
        <f t="shared" si="5"/>
        <v>18.952972946274233</v>
      </c>
      <c r="AK27" s="96">
        <f t="shared" si="5"/>
        <v>19.900621593587946</v>
      </c>
      <c r="AL27" s="96">
        <f t="shared" si="5"/>
        <v>20.895652673267342</v>
      </c>
      <c r="AM27" s="96">
        <f t="shared" si="5"/>
        <v>21.940435306930709</v>
      </c>
      <c r="AN27" s="96">
        <v>23.037457072277245</v>
      </c>
      <c r="AO27" s="106">
        <f t="shared" si="6"/>
        <v>23.037457072277245</v>
      </c>
      <c r="AQ27" s="96">
        <f t="shared" si="7"/>
        <v>19.142502675736974</v>
      </c>
      <c r="AR27" s="96">
        <f t="shared" si="7"/>
        <v>20.099627809523824</v>
      </c>
      <c r="AS27" s="96">
        <f t="shared" si="7"/>
        <v>21.104609200000017</v>
      </c>
      <c r="AT27" s="96">
        <f t="shared" si="7"/>
        <v>22.159839660000017</v>
      </c>
      <c r="AU27" s="99">
        <v>23.267831643000019</v>
      </c>
      <c r="AV27" s="133">
        <v>4</v>
      </c>
      <c r="AW27" s="133">
        <v>196</v>
      </c>
      <c r="AX27" s="142">
        <v>16</v>
      </c>
      <c r="AY27" s="132"/>
      <c r="AZ27" s="143" t="s">
        <v>412</v>
      </c>
    </row>
    <row r="28" spans="1:52" ht="15.75">
      <c r="A28" s="133">
        <v>197</v>
      </c>
      <c r="B28" s="133">
        <v>4</v>
      </c>
      <c r="C28" s="140">
        <v>17</v>
      </c>
      <c r="D28" s="141" t="s">
        <v>412</v>
      </c>
      <c r="E28" s="96">
        <f t="shared" ref="E28:I43" si="10">F28/1.06</f>
        <v>16.585278352458019</v>
      </c>
      <c r="F28" s="96">
        <f t="shared" si="10"/>
        <v>17.5803950536055</v>
      </c>
      <c r="G28" s="96">
        <f t="shared" si="10"/>
        <v>18.635218756821832</v>
      </c>
      <c r="H28" s="96">
        <f t="shared" si="10"/>
        <v>19.753331882231144</v>
      </c>
      <c r="I28" s="96">
        <f t="shared" si="10"/>
        <v>20.938531795165016</v>
      </c>
      <c r="J28" s="96">
        <v>22.194843702874916</v>
      </c>
      <c r="K28" s="102">
        <f t="shared" si="1"/>
        <v>22.194843702874916</v>
      </c>
      <c r="M28" s="96">
        <f t="shared" ref="M28:Q43" si="11">N28/1.06</f>
        <v>16.792594331863747</v>
      </c>
      <c r="N28" s="96">
        <f t="shared" si="11"/>
        <v>17.800149991775573</v>
      </c>
      <c r="O28" s="96">
        <f t="shared" si="11"/>
        <v>18.868158991282108</v>
      </c>
      <c r="P28" s="96">
        <f t="shared" si="11"/>
        <v>20.000248530759034</v>
      </c>
      <c r="Q28" s="96">
        <f t="shared" si="11"/>
        <v>21.200263442604577</v>
      </c>
      <c r="R28" s="96">
        <v>22.472279249160852</v>
      </c>
      <c r="S28" s="102">
        <f t="shared" si="8"/>
        <v>22.472279249160852</v>
      </c>
      <c r="U28" s="130">
        <f t="shared" ref="U28:Y78" si="12">V28/1.05</f>
        <v>17.783695000022735</v>
      </c>
      <c r="V28" s="96">
        <f t="shared" si="12"/>
        <v>18.672879750023874</v>
      </c>
      <c r="W28" s="96">
        <f t="shared" si="12"/>
        <v>19.60652373752507</v>
      </c>
      <c r="X28" s="96">
        <f t="shared" si="12"/>
        <v>20.586849924401324</v>
      </c>
      <c r="Y28" s="96">
        <f t="shared" si="12"/>
        <v>21.616192420621392</v>
      </c>
      <c r="Z28" s="96">
        <v>22.69700204165246</v>
      </c>
      <c r="AA28" s="102">
        <f t="shared" si="9"/>
        <v>22.69700204165246</v>
      </c>
      <c r="AC28" s="96">
        <f t="shared" si="4"/>
        <v>18.672879750023874</v>
      </c>
      <c r="AD28" s="96">
        <f t="shared" si="4"/>
        <v>19.60652373752507</v>
      </c>
      <c r="AE28" s="96">
        <f t="shared" si="4"/>
        <v>20.586849924401324</v>
      </c>
      <c r="AF28" s="96">
        <f t="shared" si="4"/>
        <v>21.616192420621392</v>
      </c>
      <c r="AG28" s="96">
        <v>22.69700204165246</v>
      </c>
      <c r="AJ28" s="96">
        <f t="shared" ref="AJ28:AM43" si="13">AK28/1.05</f>
        <v>18.952972946274233</v>
      </c>
      <c r="AK28" s="96">
        <f t="shared" si="13"/>
        <v>19.900621593587946</v>
      </c>
      <c r="AL28" s="96">
        <f t="shared" si="13"/>
        <v>20.895652673267342</v>
      </c>
      <c r="AM28" s="96">
        <f t="shared" si="13"/>
        <v>21.940435306930709</v>
      </c>
      <c r="AN28" s="96">
        <v>23.037457072277245</v>
      </c>
      <c r="AO28" s="106">
        <f t="shared" si="6"/>
        <v>23.037457072277245</v>
      </c>
      <c r="AQ28" s="96">
        <f t="shared" ref="AQ28:AT43" si="14">AR28/1.05</f>
        <v>19.142502675736974</v>
      </c>
      <c r="AR28" s="96">
        <f t="shared" si="14"/>
        <v>20.099627809523824</v>
      </c>
      <c r="AS28" s="96">
        <f t="shared" si="14"/>
        <v>21.104609200000017</v>
      </c>
      <c r="AT28" s="96">
        <f t="shared" si="14"/>
        <v>22.159839660000017</v>
      </c>
      <c r="AU28" s="99">
        <v>23.267831643000019</v>
      </c>
      <c r="AV28" s="133">
        <v>4</v>
      </c>
      <c r="AW28" s="133">
        <v>197</v>
      </c>
      <c r="AX28" s="142">
        <v>17</v>
      </c>
      <c r="AY28" s="132"/>
      <c r="AZ28" s="143" t="s">
        <v>412</v>
      </c>
    </row>
    <row r="29" spans="1:52" ht="15.75">
      <c r="A29" s="133">
        <v>198</v>
      </c>
      <c r="B29" s="133">
        <v>4</v>
      </c>
      <c r="C29" s="140">
        <v>18</v>
      </c>
      <c r="D29" s="141" t="s">
        <v>412</v>
      </c>
      <c r="E29" s="96">
        <f t="shared" si="10"/>
        <v>16.585278352458019</v>
      </c>
      <c r="F29" s="96">
        <f t="shared" si="10"/>
        <v>17.5803950536055</v>
      </c>
      <c r="G29" s="96">
        <f t="shared" si="10"/>
        <v>18.635218756821832</v>
      </c>
      <c r="H29" s="96">
        <f t="shared" si="10"/>
        <v>19.753331882231144</v>
      </c>
      <c r="I29" s="96">
        <f t="shared" si="10"/>
        <v>20.938531795165016</v>
      </c>
      <c r="J29" s="96">
        <v>22.194843702874916</v>
      </c>
      <c r="K29" s="102">
        <f t="shared" si="1"/>
        <v>22.194843702874916</v>
      </c>
      <c r="M29" s="96">
        <f t="shared" si="11"/>
        <v>16.792594331863747</v>
      </c>
      <c r="N29" s="96">
        <f t="shared" si="11"/>
        <v>17.800149991775573</v>
      </c>
      <c r="O29" s="96">
        <f t="shared" si="11"/>
        <v>18.868158991282108</v>
      </c>
      <c r="P29" s="96">
        <f t="shared" si="11"/>
        <v>20.000248530759034</v>
      </c>
      <c r="Q29" s="96">
        <f t="shared" si="11"/>
        <v>21.200263442604577</v>
      </c>
      <c r="R29" s="96">
        <v>22.472279249160852</v>
      </c>
      <c r="S29" s="102">
        <f t="shared" si="8"/>
        <v>22.472279249160852</v>
      </c>
      <c r="U29" s="130">
        <f t="shared" si="12"/>
        <v>17.783695000022735</v>
      </c>
      <c r="V29" s="96">
        <f t="shared" si="12"/>
        <v>18.672879750023874</v>
      </c>
      <c r="W29" s="96">
        <f t="shared" si="12"/>
        <v>19.60652373752507</v>
      </c>
      <c r="X29" s="96">
        <f t="shared" si="12"/>
        <v>20.586849924401324</v>
      </c>
      <c r="Y29" s="96">
        <f t="shared" si="12"/>
        <v>21.616192420621392</v>
      </c>
      <c r="Z29" s="96">
        <v>22.69700204165246</v>
      </c>
      <c r="AA29" s="102">
        <f t="shared" si="9"/>
        <v>22.69700204165246</v>
      </c>
      <c r="AC29" s="96">
        <f t="shared" si="4"/>
        <v>18.672879750023874</v>
      </c>
      <c r="AD29" s="96">
        <f t="shared" si="4"/>
        <v>19.60652373752507</v>
      </c>
      <c r="AE29" s="96">
        <f t="shared" si="4"/>
        <v>20.586849924401324</v>
      </c>
      <c r="AF29" s="96">
        <f t="shared" si="4"/>
        <v>21.616192420621392</v>
      </c>
      <c r="AG29" s="96">
        <v>22.69700204165246</v>
      </c>
      <c r="AJ29" s="96">
        <f t="shared" si="13"/>
        <v>18.952972946274233</v>
      </c>
      <c r="AK29" s="96">
        <f t="shared" si="13"/>
        <v>19.900621593587946</v>
      </c>
      <c r="AL29" s="96">
        <f t="shared" si="13"/>
        <v>20.895652673267342</v>
      </c>
      <c r="AM29" s="96">
        <f t="shared" si="13"/>
        <v>21.940435306930709</v>
      </c>
      <c r="AN29" s="96">
        <v>23.037457072277245</v>
      </c>
      <c r="AO29" s="106">
        <f t="shared" si="6"/>
        <v>23.037457072277245</v>
      </c>
      <c r="AQ29" s="96">
        <f t="shared" si="14"/>
        <v>19.142502675736974</v>
      </c>
      <c r="AR29" s="96">
        <f t="shared" si="14"/>
        <v>20.099627809523824</v>
      </c>
      <c r="AS29" s="96">
        <f t="shared" si="14"/>
        <v>21.104609200000017</v>
      </c>
      <c r="AT29" s="96">
        <f t="shared" si="14"/>
        <v>22.159839660000017</v>
      </c>
      <c r="AU29" s="99">
        <v>23.267831643000019</v>
      </c>
      <c r="AV29" s="133">
        <v>4</v>
      </c>
      <c r="AW29" s="133">
        <v>198</v>
      </c>
      <c r="AX29" s="142">
        <v>18</v>
      </c>
      <c r="AY29" s="132"/>
      <c r="AZ29" s="143" t="s">
        <v>412</v>
      </c>
    </row>
    <row r="30" spans="1:52" ht="15.75">
      <c r="A30" s="133">
        <v>199</v>
      </c>
      <c r="B30" s="133">
        <v>4</v>
      </c>
      <c r="C30" s="140">
        <v>19</v>
      </c>
      <c r="D30" s="141" t="s">
        <v>412</v>
      </c>
      <c r="E30" s="96">
        <f t="shared" si="10"/>
        <v>16.585278352458019</v>
      </c>
      <c r="F30" s="96">
        <f t="shared" si="10"/>
        <v>17.5803950536055</v>
      </c>
      <c r="G30" s="96">
        <f t="shared" si="10"/>
        <v>18.635218756821832</v>
      </c>
      <c r="H30" s="96">
        <f t="shared" si="10"/>
        <v>19.753331882231144</v>
      </c>
      <c r="I30" s="96">
        <f t="shared" si="10"/>
        <v>20.938531795165016</v>
      </c>
      <c r="J30" s="96">
        <v>22.194843702874916</v>
      </c>
      <c r="K30" s="102">
        <f t="shared" si="1"/>
        <v>22.194843702874916</v>
      </c>
      <c r="M30" s="96">
        <f t="shared" si="11"/>
        <v>16.792594331863747</v>
      </c>
      <c r="N30" s="96">
        <f t="shared" si="11"/>
        <v>17.800149991775573</v>
      </c>
      <c r="O30" s="96">
        <f t="shared" si="11"/>
        <v>18.868158991282108</v>
      </c>
      <c r="P30" s="96">
        <f t="shared" si="11"/>
        <v>20.000248530759034</v>
      </c>
      <c r="Q30" s="96">
        <f t="shared" si="11"/>
        <v>21.200263442604577</v>
      </c>
      <c r="R30" s="96">
        <v>22.472279249160852</v>
      </c>
      <c r="S30" s="102">
        <f t="shared" si="8"/>
        <v>22.472279249160852</v>
      </c>
      <c r="U30" s="130">
        <f t="shared" si="12"/>
        <v>17.783695000022735</v>
      </c>
      <c r="V30" s="96">
        <f t="shared" si="12"/>
        <v>18.672879750023874</v>
      </c>
      <c r="W30" s="96">
        <f t="shared" si="12"/>
        <v>19.60652373752507</v>
      </c>
      <c r="X30" s="96">
        <f t="shared" si="12"/>
        <v>20.586849924401324</v>
      </c>
      <c r="Y30" s="96">
        <f t="shared" si="12"/>
        <v>21.616192420621392</v>
      </c>
      <c r="Z30" s="96">
        <v>22.69700204165246</v>
      </c>
      <c r="AA30" s="102">
        <f t="shared" si="9"/>
        <v>22.69700204165246</v>
      </c>
      <c r="AC30" s="96">
        <f t="shared" si="4"/>
        <v>18.672879750023874</v>
      </c>
      <c r="AD30" s="96">
        <f t="shared" si="4"/>
        <v>19.60652373752507</v>
      </c>
      <c r="AE30" s="96">
        <f t="shared" si="4"/>
        <v>20.586849924401324</v>
      </c>
      <c r="AF30" s="96">
        <f t="shared" si="4"/>
        <v>21.616192420621392</v>
      </c>
      <c r="AG30" s="96">
        <v>22.69700204165246</v>
      </c>
      <c r="AJ30" s="96">
        <f t="shared" si="13"/>
        <v>18.952972946274233</v>
      </c>
      <c r="AK30" s="96">
        <f t="shared" si="13"/>
        <v>19.900621593587946</v>
      </c>
      <c r="AL30" s="96">
        <f t="shared" si="13"/>
        <v>20.895652673267342</v>
      </c>
      <c r="AM30" s="96">
        <f t="shared" si="13"/>
        <v>21.940435306930709</v>
      </c>
      <c r="AN30" s="96">
        <v>23.037457072277245</v>
      </c>
      <c r="AO30" s="106">
        <f t="shared" si="6"/>
        <v>23.037457072277245</v>
      </c>
      <c r="AQ30" s="96">
        <f t="shared" si="14"/>
        <v>19.142502675736974</v>
      </c>
      <c r="AR30" s="96">
        <f t="shared" si="14"/>
        <v>20.099627809523824</v>
      </c>
      <c r="AS30" s="96">
        <f t="shared" si="14"/>
        <v>21.104609200000017</v>
      </c>
      <c r="AT30" s="96">
        <f t="shared" si="14"/>
        <v>22.159839660000017</v>
      </c>
      <c r="AU30" s="99">
        <v>23.267831643000019</v>
      </c>
      <c r="AV30" s="133">
        <v>4</v>
      </c>
      <c r="AW30" s="133">
        <v>199</v>
      </c>
      <c r="AX30" s="142">
        <v>19</v>
      </c>
      <c r="AY30" s="132"/>
      <c r="AZ30" s="143" t="s">
        <v>412</v>
      </c>
    </row>
    <row r="31" spans="1:52" ht="15.75">
      <c r="A31" s="133">
        <v>200</v>
      </c>
      <c r="B31" s="133">
        <v>4</v>
      </c>
      <c r="C31" s="140">
        <v>20</v>
      </c>
      <c r="D31" s="141" t="s">
        <v>412</v>
      </c>
      <c r="E31" s="96">
        <f t="shared" si="10"/>
        <v>16.585278352458019</v>
      </c>
      <c r="F31" s="96">
        <f t="shared" si="10"/>
        <v>17.5803950536055</v>
      </c>
      <c r="G31" s="96">
        <f t="shared" si="10"/>
        <v>18.635218756821832</v>
      </c>
      <c r="H31" s="96">
        <f t="shared" si="10"/>
        <v>19.753331882231144</v>
      </c>
      <c r="I31" s="96">
        <f t="shared" si="10"/>
        <v>20.938531795165016</v>
      </c>
      <c r="J31" s="96">
        <v>22.194843702874916</v>
      </c>
      <c r="K31" s="102">
        <f t="shared" si="1"/>
        <v>22.194843702874916</v>
      </c>
      <c r="M31" s="96">
        <f t="shared" si="11"/>
        <v>16.792594331863747</v>
      </c>
      <c r="N31" s="96">
        <f t="shared" si="11"/>
        <v>17.800149991775573</v>
      </c>
      <c r="O31" s="96">
        <f t="shared" si="11"/>
        <v>18.868158991282108</v>
      </c>
      <c r="P31" s="96">
        <f t="shared" si="11"/>
        <v>20.000248530759034</v>
      </c>
      <c r="Q31" s="96">
        <f t="shared" si="11"/>
        <v>21.200263442604577</v>
      </c>
      <c r="R31" s="96">
        <v>22.472279249160852</v>
      </c>
      <c r="S31" s="102">
        <f t="shared" si="8"/>
        <v>22.472279249160852</v>
      </c>
      <c r="U31" s="130">
        <f t="shared" si="12"/>
        <v>17.783695000022735</v>
      </c>
      <c r="V31" s="96">
        <f t="shared" si="12"/>
        <v>18.672879750023874</v>
      </c>
      <c r="W31" s="96">
        <f t="shared" si="12"/>
        <v>19.60652373752507</v>
      </c>
      <c r="X31" s="96">
        <f t="shared" si="12"/>
        <v>20.586849924401324</v>
      </c>
      <c r="Y31" s="96">
        <f t="shared" si="12"/>
        <v>21.616192420621392</v>
      </c>
      <c r="Z31" s="96">
        <v>22.69700204165246</v>
      </c>
      <c r="AA31" s="102">
        <f t="shared" si="9"/>
        <v>22.69700204165246</v>
      </c>
      <c r="AC31" s="96">
        <f t="shared" si="4"/>
        <v>18.672879750023874</v>
      </c>
      <c r="AD31" s="96">
        <f t="shared" si="4"/>
        <v>19.60652373752507</v>
      </c>
      <c r="AE31" s="96">
        <f t="shared" si="4"/>
        <v>20.586849924401324</v>
      </c>
      <c r="AF31" s="96">
        <f t="shared" si="4"/>
        <v>21.616192420621392</v>
      </c>
      <c r="AG31" s="96">
        <v>22.69700204165246</v>
      </c>
      <c r="AJ31" s="96">
        <f t="shared" si="13"/>
        <v>18.952972946274233</v>
      </c>
      <c r="AK31" s="96">
        <f t="shared" si="13"/>
        <v>19.900621593587946</v>
      </c>
      <c r="AL31" s="96">
        <f t="shared" si="13"/>
        <v>20.895652673267342</v>
      </c>
      <c r="AM31" s="96">
        <f t="shared" si="13"/>
        <v>21.940435306930709</v>
      </c>
      <c r="AN31" s="96">
        <v>23.037457072277245</v>
      </c>
      <c r="AO31" s="106">
        <f t="shared" si="6"/>
        <v>23.037457072277245</v>
      </c>
      <c r="AQ31" s="96">
        <f t="shared" si="14"/>
        <v>19.142502675736974</v>
      </c>
      <c r="AR31" s="96">
        <f t="shared" si="14"/>
        <v>20.099627809523824</v>
      </c>
      <c r="AS31" s="96">
        <f t="shared" si="14"/>
        <v>21.104609200000017</v>
      </c>
      <c r="AT31" s="96">
        <f t="shared" si="14"/>
        <v>22.159839660000017</v>
      </c>
      <c r="AU31" s="99">
        <v>23.267831643000019</v>
      </c>
      <c r="AV31" s="133">
        <v>4</v>
      </c>
      <c r="AW31" s="133">
        <v>200</v>
      </c>
      <c r="AX31" s="142">
        <v>20</v>
      </c>
      <c r="AY31" s="132"/>
      <c r="AZ31" s="143" t="s">
        <v>412</v>
      </c>
    </row>
    <row r="32" spans="1:52" ht="15.75">
      <c r="A32" s="133">
        <v>201</v>
      </c>
      <c r="B32" s="133">
        <v>4</v>
      </c>
      <c r="C32" s="140">
        <v>21</v>
      </c>
      <c r="D32" s="141" t="s">
        <v>412</v>
      </c>
      <c r="E32" s="96">
        <f t="shared" si="10"/>
        <v>16.585278352458019</v>
      </c>
      <c r="F32" s="96">
        <f t="shared" si="10"/>
        <v>17.5803950536055</v>
      </c>
      <c r="G32" s="96">
        <f t="shared" si="10"/>
        <v>18.635218756821832</v>
      </c>
      <c r="H32" s="96">
        <f t="shared" si="10"/>
        <v>19.753331882231144</v>
      </c>
      <c r="I32" s="96">
        <f t="shared" si="10"/>
        <v>20.938531795165016</v>
      </c>
      <c r="J32" s="96">
        <v>22.194843702874916</v>
      </c>
      <c r="K32" s="102">
        <f t="shared" si="1"/>
        <v>22.194843702874916</v>
      </c>
      <c r="M32" s="96">
        <f t="shared" si="11"/>
        <v>16.792594331863747</v>
      </c>
      <c r="N32" s="96">
        <f t="shared" si="11"/>
        <v>17.800149991775573</v>
      </c>
      <c r="O32" s="96">
        <f t="shared" si="11"/>
        <v>18.868158991282108</v>
      </c>
      <c r="P32" s="96">
        <f t="shared" si="11"/>
        <v>20.000248530759034</v>
      </c>
      <c r="Q32" s="96">
        <f t="shared" si="11"/>
        <v>21.200263442604577</v>
      </c>
      <c r="R32" s="96">
        <v>22.472279249160852</v>
      </c>
      <c r="S32" s="102">
        <f t="shared" si="8"/>
        <v>22.472279249160852</v>
      </c>
      <c r="U32" s="130">
        <f t="shared" si="12"/>
        <v>17.783695000022735</v>
      </c>
      <c r="V32" s="96">
        <f t="shared" si="12"/>
        <v>18.672879750023874</v>
      </c>
      <c r="W32" s="96">
        <f t="shared" si="12"/>
        <v>19.60652373752507</v>
      </c>
      <c r="X32" s="96">
        <f t="shared" si="12"/>
        <v>20.586849924401324</v>
      </c>
      <c r="Y32" s="96">
        <f t="shared" si="12"/>
        <v>21.616192420621392</v>
      </c>
      <c r="Z32" s="96">
        <v>22.69700204165246</v>
      </c>
      <c r="AA32" s="102">
        <f t="shared" si="9"/>
        <v>22.69700204165246</v>
      </c>
      <c r="AC32" s="96">
        <f t="shared" si="4"/>
        <v>18.672879750023874</v>
      </c>
      <c r="AD32" s="96">
        <f t="shared" si="4"/>
        <v>19.60652373752507</v>
      </c>
      <c r="AE32" s="96">
        <f t="shared" si="4"/>
        <v>20.586849924401324</v>
      </c>
      <c r="AF32" s="96">
        <f t="shared" si="4"/>
        <v>21.616192420621392</v>
      </c>
      <c r="AG32" s="96">
        <v>22.69700204165246</v>
      </c>
      <c r="AJ32" s="96">
        <f t="shared" si="13"/>
        <v>18.952972946274233</v>
      </c>
      <c r="AK32" s="96">
        <f t="shared" si="13"/>
        <v>19.900621593587946</v>
      </c>
      <c r="AL32" s="96">
        <f t="shared" si="13"/>
        <v>20.895652673267342</v>
      </c>
      <c r="AM32" s="96">
        <f t="shared" si="13"/>
        <v>21.940435306930709</v>
      </c>
      <c r="AN32" s="96">
        <v>23.037457072277245</v>
      </c>
      <c r="AO32" s="106">
        <f t="shared" si="6"/>
        <v>23.037457072277245</v>
      </c>
      <c r="AQ32" s="96">
        <f t="shared" si="14"/>
        <v>19.142502675736974</v>
      </c>
      <c r="AR32" s="96">
        <f t="shared" si="14"/>
        <v>20.099627809523824</v>
      </c>
      <c r="AS32" s="96">
        <f t="shared" si="14"/>
        <v>21.104609200000017</v>
      </c>
      <c r="AT32" s="96">
        <f t="shared" si="14"/>
        <v>22.159839660000017</v>
      </c>
      <c r="AU32" s="99">
        <v>23.267831643000019</v>
      </c>
      <c r="AV32" s="133">
        <v>4</v>
      </c>
      <c r="AW32" s="133">
        <v>201</v>
      </c>
      <c r="AX32" s="142">
        <v>21</v>
      </c>
      <c r="AY32" s="132"/>
      <c r="AZ32" s="143" t="s">
        <v>412</v>
      </c>
    </row>
    <row r="33" spans="1:52" ht="15.75">
      <c r="A33" s="133">
        <v>202</v>
      </c>
      <c r="B33" s="133">
        <v>4</v>
      </c>
      <c r="C33" s="140">
        <v>22</v>
      </c>
      <c r="D33" s="141" t="s">
        <v>412</v>
      </c>
      <c r="E33" s="96">
        <f t="shared" si="10"/>
        <v>16.585278352458019</v>
      </c>
      <c r="F33" s="96">
        <f t="shared" si="10"/>
        <v>17.5803950536055</v>
      </c>
      <c r="G33" s="96">
        <f t="shared" si="10"/>
        <v>18.635218756821832</v>
      </c>
      <c r="H33" s="96">
        <f t="shared" si="10"/>
        <v>19.753331882231144</v>
      </c>
      <c r="I33" s="96">
        <f t="shared" si="10"/>
        <v>20.938531795165016</v>
      </c>
      <c r="J33" s="96">
        <v>22.194843702874916</v>
      </c>
      <c r="K33" s="102">
        <f t="shared" si="1"/>
        <v>22.194843702874916</v>
      </c>
      <c r="M33" s="96">
        <f t="shared" si="11"/>
        <v>16.792594331863747</v>
      </c>
      <c r="N33" s="96">
        <f t="shared" si="11"/>
        <v>17.800149991775573</v>
      </c>
      <c r="O33" s="96">
        <f t="shared" si="11"/>
        <v>18.868158991282108</v>
      </c>
      <c r="P33" s="96">
        <f t="shared" si="11"/>
        <v>20.000248530759034</v>
      </c>
      <c r="Q33" s="96">
        <f t="shared" si="11"/>
        <v>21.200263442604577</v>
      </c>
      <c r="R33" s="96">
        <v>22.472279249160852</v>
      </c>
      <c r="S33" s="102">
        <f t="shared" si="8"/>
        <v>22.472279249160852</v>
      </c>
      <c r="U33" s="130">
        <f t="shared" si="12"/>
        <v>17.783695000022735</v>
      </c>
      <c r="V33" s="96">
        <f t="shared" si="12"/>
        <v>18.672879750023874</v>
      </c>
      <c r="W33" s="96">
        <f t="shared" si="12"/>
        <v>19.60652373752507</v>
      </c>
      <c r="X33" s="96">
        <f t="shared" si="12"/>
        <v>20.586849924401324</v>
      </c>
      <c r="Y33" s="96">
        <f t="shared" si="12"/>
        <v>21.616192420621392</v>
      </c>
      <c r="Z33" s="96">
        <v>22.69700204165246</v>
      </c>
      <c r="AA33" s="102">
        <f t="shared" si="9"/>
        <v>22.69700204165246</v>
      </c>
      <c r="AC33" s="96">
        <f t="shared" si="4"/>
        <v>18.672879750023874</v>
      </c>
      <c r="AD33" s="96">
        <f t="shared" si="4"/>
        <v>19.60652373752507</v>
      </c>
      <c r="AE33" s="96">
        <f t="shared" si="4"/>
        <v>20.586849924401324</v>
      </c>
      <c r="AF33" s="96">
        <f t="shared" si="4"/>
        <v>21.616192420621392</v>
      </c>
      <c r="AG33" s="96">
        <v>22.69700204165246</v>
      </c>
      <c r="AJ33" s="96">
        <f t="shared" si="13"/>
        <v>18.952972946274233</v>
      </c>
      <c r="AK33" s="96">
        <f t="shared" si="13"/>
        <v>19.900621593587946</v>
      </c>
      <c r="AL33" s="96">
        <f t="shared" si="13"/>
        <v>20.895652673267342</v>
      </c>
      <c r="AM33" s="96">
        <f t="shared" si="13"/>
        <v>21.940435306930709</v>
      </c>
      <c r="AN33" s="96">
        <v>23.037457072277245</v>
      </c>
      <c r="AO33" s="106">
        <f t="shared" si="6"/>
        <v>23.037457072277245</v>
      </c>
      <c r="AQ33" s="96">
        <f t="shared" si="14"/>
        <v>19.142502675736974</v>
      </c>
      <c r="AR33" s="96">
        <f t="shared" si="14"/>
        <v>20.099627809523824</v>
      </c>
      <c r="AS33" s="96">
        <f t="shared" si="14"/>
        <v>21.104609200000017</v>
      </c>
      <c r="AT33" s="96">
        <f t="shared" si="14"/>
        <v>22.159839660000017</v>
      </c>
      <c r="AU33" s="99">
        <v>23.267831643000019</v>
      </c>
      <c r="AV33" s="133">
        <v>4</v>
      </c>
      <c r="AW33" s="133">
        <v>202</v>
      </c>
      <c r="AX33" s="142">
        <v>22</v>
      </c>
      <c r="AY33" s="144" t="e">
        <f>#REF!</f>
        <v>#REF!</v>
      </c>
      <c r="AZ33" s="143" t="s">
        <v>412</v>
      </c>
    </row>
    <row r="34" spans="1:52" ht="15.75">
      <c r="A34" s="133">
        <v>203</v>
      </c>
      <c r="B34" s="133">
        <v>4</v>
      </c>
      <c r="C34" s="140">
        <v>23</v>
      </c>
      <c r="D34" s="141" t="s">
        <v>412</v>
      </c>
      <c r="E34" s="96">
        <f t="shared" si="10"/>
        <v>16.585278352458019</v>
      </c>
      <c r="F34" s="96">
        <f t="shared" si="10"/>
        <v>17.5803950536055</v>
      </c>
      <c r="G34" s="96">
        <f t="shared" si="10"/>
        <v>18.635218756821832</v>
      </c>
      <c r="H34" s="96">
        <f t="shared" si="10"/>
        <v>19.753331882231144</v>
      </c>
      <c r="I34" s="96">
        <f t="shared" si="10"/>
        <v>20.938531795165016</v>
      </c>
      <c r="J34" s="96">
        <v>22.194843702874916</v>
      </c>
      <c r="K34" s="102">
        <f t="shared" si="1"/>
        <v>22.194843702874916</v>
      </c>
      <c r="M34" s="96">
        <f t="shared" si="11"/>
        <v>16.792594331863747</v>
      </c>
      <c r="N34" s="96">
        <f t="shared" si="11"/>
        <v>17.800149991775573</v>
      </c>
      <c r="O34" s="96">
        <f t="shared" si="11"/>
        <v>18.868158991282108</v>
      </c>
      <c r="P34" s="96">
        <f t="shared" si="11"/>
        <v>20.000248530759034</v>
      </c>
      <c r="Q34" s="96">
        <f t="shared" si="11"/>
        <v>21.200263442604577</v>
      </c>
      <c r="R34" s="96">
        <v>22.472279249160852</v>
      </c>
      <c r="S34" s="102">
        <f t="shared" si="8"/>
        <v>22.472279249160852</v>
      </c>
      <c r="U34" s="130">
        <f t="shared" si="12"/>
        <v>17.783695000022735</v>
      </c>
      <c r="V34" s="96">
        <f t="shared" si="12"/>
        <v>18.672879750023874</v>
      </c>
      <c r="W34" s="96">
        <f t="shared" si="12"/>
        <v>19.60652373752507</v>
      </c>
      <c r="X34" s="96">
        <f t="shared" si="12"/>
        <v>20.586849924401324</v>
      </c>
      <c r="Y34" s="96">
        <f t="shared" si="12"/>
        <v>21.616192420621392</v>
      </c>
      <c r="Z34" s="96">
        <v>22.69700204165246</v>
      </c>
      <c r="AA34" s="102">
        <f t="shared" si="9"/>
        <v>22.69700204165246</v>
      </c>
      <c r="AC34" s="96">
        <f t="shared" si="4"/>
        <v>18.672879750023874</v>
      </c>
      <c r="AD34" s="96">
        <f t="shared" si="4"/>
        <v>19.60652373752507</v>
      </c>
      <c r="AE34" s="96">
        <f t="shared" si="4"/>
        <v>20.586849924401324</v>
      </c>
      <c r="AF34" s="96">
        <f t="shared" si="4"/>
        <v>21.616192420621392</v>
      </c>
      <c r="AG34" s="96">
        <v>22.69700204165246</v>
      </c>
      <c r="AJ34" s="96">
        <f t="shared" si="13"/>
        <v>18.952972946274233</v>
      </c>
      <c r="AK34" s="96">
        <f t="shared" si="13"/>
        <v>19.900621593587946</v>
      </c>
      <c r="AL34" s="96">
        <f t="shared" si="13"/>
        <v>20.895652673267342</v>
      </c>
      <c r="AM34" s="96">
        <f t="shared" si="13"/>
        <v>21.940435306930709</v>
      </c>
      <c r="AN34" s="96">
        <v>23.037457072277245</v>
      </c>
      <c r="AO34" s="106">
        <f t="shared" si="6"/>
        <v>23.037457072277245</v>
      </c>
      <c r="AQ34" s="96">
        <f t="shared" si="14"/>
        <v>19.142502675736974</v>
      </c>
      <c r="AR34" s="96">
        <f t="shared" si="14"/>
        <v>20.099627809523824</v>
      </c>
      <c r="AS34" s="96">
        <f t="shared" si="14"/>
        <v>21.104609200000017</v>
      </c>
      <c r="AT34" s="96">
        <f t="shared" si="14"/>
        <v>22.159839660000017</v>
      </c>
      <c r="AU34" s="99">
        <v>23.267831643000019</v>
      </c>
      <c r="AV34" s="133">
        <v>4</v>
      </c>
      <c r="AW34" s="133">
        <v>203</v>
      </c>
      <c r="AX34" s="142">
        <v>23</v>
      </c>
      <c r="AY34" s="132"/>
      <c r="AZ34" s="143" t="s">
        <v>412</v>
      </c>
    </row>
    <row r="35" spans="1:52" ht="15.75">
      <c r="A35" s="133">
        <v>204</v>
      </c>
      <c r="B35" s="133">
        <v>4</v>
      </c>
      <c r="C35" s="140">
        <v>24</v>
      </c>
      <c r="D35" s="141" t="s">
        <v>412</v>
      </c>
      <c r="E35" s="96">
        <f t="shared" si="10"/>
        <v>16.585278352458019</v>
      </c>
      <c r="F35" s="96">
        <f t="shared" si="10"/>
        <v>17.5803950536055</v>
      </c>
      <c r="G35" s="96">
        <f t="shared" si="10"/>
        <v>18.635218756821832</v>
      </c>
      <c r="H35" s="96">
        <f t="shared" si="10"/>
        <v>19.753331882231144</v>
      </c>
      <c r="I35" s="96">
        <f t="shared" si="10"/>
        <v>20.938531795165016</v>
      </c>
      <c r="J35" s="96">
        <v>22.194843702874916</v>
      </c>
      <c r="K35" s="102">
        <f t="shared" si="1"/>
        <v>22.194843702874916</v>
      </c>
      <c r="M35" s="96">
        <f t="shared" si="11"/>
        <v>16.792594331863747</v>
      </c>
      <c r="N35" s="96">
        <f t="shared" si="11"/>
        <v>17.800149991775573</v>
      </c>
      <c r="O35" s="96">
        <f t="shared" si="11"/>
        <v>18.868158991282108</v>
      </c>
      <c r="P35" s="96">
        <f t="shared" si="11"/>
        <v>20.000248530759034</v>
      </c>
      <c r="Q35" s="96">
        <f t="shared" si="11"/>
        <v>21.200263442604577</v>
      </c>
      <c r="R35" s="96">
        <v>22.472279249160852</v>
      </c>
      <c r="S35" s="102">
        <f t="shared" si="8"/>
        <v>22.472279249160852</v>
      </c>
      <c r="U35" s="130">
        <f t="shared" si="12"/>
        <v>17.783695000022735</v>
      </c>
      <c r="V35" s="96">
        <f t="shared" si="12"/>
        <v>18.672879750023874</v>
      </c>
      <c r="W35" s="96">
        <f t="shared" si="12"/>
        <v>19.60652373752507</v>
      </c>
      <c r="X35" s="96">
        <f t="shared" si="12"/>
        <v>20.586849924401324</v>
      </c>
      <c r="Y35" s="96">
        <f t="shared" si="12"/>
        <v>21.616192420621392</v>
      </c>
      <c r="Z35" s="96">
        <v>22.69700204165246</v>
      </c>
      <c r="AA35" s="102">
        <f t="shared" si="9"/>
        <v>22.69700204165246</v>
      </c>
      <c r="AC35" s="96">
        <f t="shared" si="4"/>
        <v>18.672879750023874</v>
      </c>
      <c r="AD35" s="96">
        <f t="shared" si="4"/>
        <v>19.60652373752507</v>
      </c>
      <c r="AE35" s="96">
        <f t="shared" si="4"/>
        <v>20.586849924401324</v>
      </c>
      <c r="AF35" s="96">
        <f t="shared" si="4"/>
        <v>21.616192420621392</v>
      </c>
      <c r="AG35" s="96">
        <v>22.69700204165246</v>
      </c>
      <c r="AJ35" s="96">
        <f t="shared" si="13"/>
        <v>18.952972946274233</v>
      </c>
      <c r="AK35" s="96">
        <f t="shared" si="13"/>
        <v>19.900621593587946</v>
      </c>
      <c r="AL35" s="96">
        <f t="shared" si="13"/>
        <v>20.895652673267342</v>
      </c>
      <c r="AM35" s="96">
        <f t="shared" si="13"/>
        <v>21.940435306930709</v>
      </c>
      <c r="AN35" s="96">
        <v>23.037457072277245</v>
      </c>
      <c r="AO35" s="106">
        <f t="shared" si="6"/>
        <v>23.037457072277245</v>
      </c>
      <c r="AQ35" s="96">
        <f t="shared" si="14"/>
        <v>19.142502675736974</v>
      </c>
      <c r="AR35" s="96">
        <f t="shared" si="14"/>
        <v>20.099627809523824</v>
      </c>
      <c r="AS35" s="96">
        <f t="shared" si="14"/>
        <v>21.104609200000017</v>
      </c>
      <c r="AT35" s="96">
        <f t="shared" si="14"/>
        <v>22.159839660000017</v>
      </c>
      <c r="AU35" s="99">
        <v>23.267831643000019</v>
      </c>
      <c r="AV35" s="133">
        <v>4</v>
      </c>
      <c r="AW35" s="133">
        <v>204</v>
      </c>
      <c r="AX35" s="142">
        <v>24</v>
      </c>
      <c r="AY35" s="132"/>
      <c r="AZ35" s="143" t="s">
        <v>412</v>
      </c>
    </row>
    <row r="36" spans="1:52" ht="15.75">
      <c r="A36" s="133">
        <v>205</v>
      </c>
      <c r="B36" s="133">
        <v>4</v>
      </c>
      <c r="C36" s="140">
        <v>25</v>
      </c>
      <c r="D36" s="141" t="s">
        <v>412</v>
      </c>
      <c r="E36" s="96">
        <f t="shared" si="10"/>
        <v>16.585278352458019</v>
      </c>
      <c r="F36" s="96">
        <f t="shared" si="10"/>
        <v>17.5803950536055</v>
      </c>
      <c r="G36" s="96">
        <f t="shared" si="10"/>
        <v>18.635218756821832</v>
      </c>
      <c r="H36" s="96">
        <f t="shared" si="10"/>
        <v>19.753331882231144</v>
      </c>
      <c r="I36" s="96">
        <f t="shared" si="10"/>
        <v>20.938531795165016</v>
      </c>
      <c r="J36" s="96">
        <v>22.194843702874916</v>
      </c>
      <c r="K36" s="102">
        <f t="shared" si="1"/>
        <v>22.194843702874916</v>
      </c>
      <c r="M36" s="96">
        <f t="shared" si="11"/>
        <v>16.792594331863747</v>
      </c>
      <c r="N36" s="96">
        <f t="shared" si="11"/>
        <v>17.800149991775573</v>
      </c>
      <c r="O36" s="96">
        <f t="shared" si="11"/>
        <v>18.868158991282108</v>
      </c>
      <c r="P36" s="96">
        <f t="shared" si="11"/>
        <v>20.000248530759034</v>
      </c>
      <c r="Q36" s="96">
        <f t="shared" si="11"/>
        <v>21.200263442604577</v>
      </c>
      <c r="R36" s="96">
        <v>22.472279249160852</v>
      </c>
      <c r="S36" s="102">
        <f t="shared" si="8"/>
        <v>22.472279249160852</v>
      </c>
      <c r="U36" s="130">
        <f t="shared" si="12"/>
        <v>17.783695000022735</v>
      </c>
      <c r="V36" s="96">
        <f t="shared" si="12"/>
        <v>18.672879750023874</v>
      </c>
      <c r="W36" s="96">
        <f t="shared" si="12"/>
        <v>19.60652373752507</v>
      </c>
      <c r="X36" s="96">
        <f t="shared" si="12"/>
        <v>20.586849924401324</v>
      </c>
      <c r="Y36" s="96">
        <f t="shared" si="12"/>
        <v>21.616192420621392</v>
      </c>
      <c r="Z36" s="96">
        <v>22.69700204165246</v>
      </c>
      <c r="AA36" s="102">
        <f t="shared" si="9"/>
        <v>22.69700204165246</v>
      </c>
      <c r="AC36" s="96">
        <f t="shared" si="4"/>
        <v>18.672879750023874</v>
      </c>
      <c r="AD36" s="96">
        <f t="shared" si="4"/>
        <v>19.60652373752507</v>
      </c>
      <c r="AE36" s="96">
        <f t="shared" si="4"/>
        <v>20.586849924401324</v>
      </c>
      <c r="AF36" s="96">
        <f t="shared" si="4"/>
        <v>21.616192420621392</v>
      </c>
      <c r="AG36" s="96">
        <v>22.69700204165246</v>
      </c>
      <c r="AJ36" s="96">
        <f t="shared" si="13"/>
        <v>18.952972946274233</v>
      </c>
      <c r="AK36" s="96">
        <f t="shared" si="13"/>
        <v>19.900621593587946</v>
      </c>
      <c r="AL36" s="96">
        <f t="shared" si="13"/>
        <v>20.895652673267342</v>
      </c>
      <c r="AM36" s="96">
        <f t="shared" si="13"/>
        <v>21.940435306930709</v>
      </c>
      <c r="AN36" s="96">
        <v>23.037457072277245</v>
      </c>
      <c r="AO36" s="106">
        <f t="shared" si="6"/>
        <v>23.037457072277245</v>
      </c>
      <c r="AQ36" s="96">
        <f t="shared" si="14"/>
        <v>19.142502675736974</v>
      </c>
      <c r="AR36" s="96">
        <f t="shared" si="14"/>
        <v>20.099627809523824</v>
      </c>
      <c r="AS36" s="96">
        <f t="shared" si="14"/>
        <v>21.104609200000017</v>
      </c>
      <c r="AT36" s="96">
        <f t="shared" si="14"/>
        <v>22.159839660000017</v>
      </c>
      <c r="AU36" s="99">
        <v>23.267831643000019</v>
      </c>
      <c r="AV36" s="133">
        <v>4</v>
      </c>
      <c r="AW36" s="133">
        <v>205</v>
      </c>
      <c r="AX36" s="142">
        <v>25</v>
      </c>
      <c r="AY36" s="132"/>
      <c r="AZ36" s="143" t="s">
        <v>412</v>
      </c>
    </row>
    <row r="37" spans="1:52" ht="15.75">
      <c r="A37" s="133">
        <v>206</v>
      </c>
      <c r="B37" s="133">
        <v>4</v>
      </c>
      <c r="C37" s="140">
        <v>26</v>
      </c>
      <c r="D37" s="141" t="s">
        <v>412</v>
      </c>
      <c r="E37" s="96">
        <f t="shared" si="10"/>
        <v>16.585278352458019</v>
      </c>
      <c r="F37" s="96">
        <f t="shared" si="10"/>
        <v>17.5803950536055</v>
      </c>
      <c r="G37" s="96">
        <f t="shared" si="10"/>
        <v>18.635218756821832</v>
      </c>
      <c r="H37" s="96">
        <f t="shared" si="10"/>
        <v>19.753331882231144</v>
      </c>
      <c r="I37" s="96">
        <f t="shared" si="10"/>
        <v>20.938531795165016</v>
      </c>
      <c r="J37" s="96">
        <v>22.194843702874916</v>
      </c>
      <c r="K37" s="102">
        <f t="shared" si="1"/>
        <v>22.194843702874916</v>
      </c>
      <c r="M37" s="96">
        <f t="shared" si="11"/>
        <v>16.792594331863747</v>
      </c>
      <c r="N37" s="96">
        <f t="shared" si="11"/>
        <v>17.800149991775573</v>
      </c>
      <c r="O37" s="96">
        <f t="shared" si="11"/>
        <v>18.868158991282108</v>
      </c>
      <c r="P37" s="96">
        <f t="shared" si="11"/>
        <v>20.000248530759034</v>
      </c>
      <c r="Q37" s="96">
        <f t="shared" si="11"/>
        <v>21.200263442604577</v>
      </c>
      <c r="R37" s="96">
        <v>22.472279249160852</v>
      </c>
      <c r="S37" s="102">
        <f t="shared" si="8"/>
        <v>22.472279249160852</v>
      </c>
      <c r="U37" s="130">
        <f t="shared" si="12"/>
        <v>17.783695000022735</v>
      </c>
      <c r="V37" s="96">
        <f t="shared" si="12"/>
        <v>18.672879750023874</v>
      </c>
      <c r="W37" s="96">
        <f t="shared" si="12"/>
        <v>19.60652373752507</v>
      </c>
      <c r="X37" s="96">
        <f t="shared" si="12"/>
        <v>20.586849924401324</v>
      </c>
      <c r="Y37" s="96">
        <f t="shared" si="12"/>
        <v>21.616192420621392</v>
      </c>
      <c r="Z37" s="96">
        <v>22.69700204165246</v>
      </c>
      <c r="AA37" s="102">
        <f t="shared" si="9"/>
        <v>22.69700204165246</v>
      </c>
      <c r="AC37" s="96">
        <f t="shared" si="4"/>
        <v>18.672879750023874</v>
      </c>
      <c r="AD37" s="96">
        <f t="shared" si="4"/>
        <v>19.60652373752507</v>
      </c>
      <c r="AE37" s="96">
        <f t="shared" si="4"/>
        <v>20.586849924401324</v>
      </c>
      <c r="AF37" s="96">
        <f t="shared" si="4"/>
        <v>21.616192420621392</v>
      </c>
      <c r="AG37" s="96">
        <v>22.69700204165246</v>
      </c>
      <c r="AJ37" s="96">
        <f t="shared" si="13"/>
        <v>18.952972946274233</v>
      </c>
      <c r="AK37" s="96">
        <f t="shared" si="13"/>
        <v>19.900621593587946</v>
      </c>
      <c r="AL37" s="96">
        <f t="shared" si="13"/>
        <v>20.895652673267342</v>
      </c>
      <c r="AM37" s="96">
        <f t="shared" si="13"/>
        <v>21.940435306930709</v>
      </c>
      <c r="AN37" s="96">
        <v>23.037457072277245</v>
      </c>
      <c r="AO37" s="106">
        <f t="shared" si="6"/>
        <v>23.037457072277245</v>
      </c>
      <c r="AQ37" s="96">
        <f t="shared" si="14"/>
        <v>19.142502675736974</v>
      </c>
      <c r="AR37" s="96">
        <f t="shared" si="14"/>
        <v>20.099627809523824</v>
      </c>
      <c r="AS37" s="96">
        <f t="shared" si="14"/>
        <v>21.104609200000017</v>
      </c>
      <c r="AT37" s="96">
        <f t="shared" si="14"/>
        <v>22.159839660000017</v>
      </c>
      <c r="AU37" s="99">
        <v>23.267831643000019</v>
      </c>
      <c r="AV37" s="133">
        <v>4</v>
      </c>
      <c r="AW37" s="133">
        <v>206</v>
      </c>
      <c r="AX37" s="142">
        <v>26</v>
      </c>
      <c r="AY37" s="132"/>
      <c r="AZ37" s="143" t="s">
        <v>412</v>
      </c>
    </row>
    <row r="38" spans="1:52" ht="15.75">
      <c r="A38" s="133">
        <v>207</v>
      </c>
      <c r="B38" s="133">
        <v>4</v>
      </c>
      <c r="C38" s="140">
        <v>27</v>
      </c>
      <c r="D38" s="141" t="s">
        <v>412</v>
      </c>
      <c r="E38" s="96">
        <f t="shared" si="10"/>
        <v>16.585278352458019</v>
      </c>
      <c r="F38" s="96">
        <f t="shared" si="10"/>
        <v>17.5803950536055</v>
      </c>
      <c r="G38" s="96">
        <f t="shared" si="10"/>
        <v>18.635218756821832</v>
      </c>
      <c r="H38" s="96">
        <f t="shared" si="10"/>
        <v>19.753331882231144</v>
      </c>
      <c r="I38" s="96">
        <f t="shared" si="10"/>
        <v>20.938531795165016</v>
      </c>
      <c r="J38" s="96">
        <v>22.194843702874916</v>
      </c>
      <c r="K38" s="102">
        <f t="shared" si="1"/>
        <v>22.194843702874916</v>
      </c>
      <c r="M38" s="96">
        <f t="shared" si="11"/>
        <v>16.792594331863747</v>
      </c>
      <c r="N38" s="96">
        <f t="shared" si="11"/>
        <v>17.800149991775573</v>
      </c>
      <c r="O38" s="96">
        <f t="shared" si="11"/>
        <v>18.868158991282108</v>
      </c>
      <c r="P38" s="96">
        <f t="shared" si="11"/>
        <v>20.000248530759034</v>
      </c>
      <c r="Q38" s="96">
        <f t="shared" si="11"/>
        <v>21.200263442604577</v>
      </c>
      <c r="R38" s="96">
        <v>22.472279249160852</v>
      </c>
      <c r="S38" s="102">
        <f t="shared" si="8"/>
        <v>22.472279249160852</v>
      </c>
      <c r="U38" s="130">
        <f t="shared" si="12"/>
        <v>17.783695000022735</v>
      </c>
      <c r="V38" s="96">
        <f t="shared" si="12"/>
        <v>18.672879750023874</v>
      </c>
      <c r="W38" s="96">
        <f t="shared" si="12"/>
        <v>19.60652373752507</v>
      </c>
      <c r="X38" s="96">
        <f t="shared" si="12"/>
        <v>20.586849924401324</v>
      </c>
      <c r="Y38" s="96">
        <f t="shared" si="12"/>
        <v>21.616192420621392</v>
      </c>
      <c r="Z38" s="96">
        <v>22.69700204165246</v>
      </c>
      <c r="AA38" s="102">
        <f t="shared" si="9"/>
        <v>22.69700204165246</v>
      </c>
      <c r="AC38" s="96">
        <f t="shared" si="4"/>
        <v>18.672879750023874</v>
      </c>
      <c r="AD38" s="96">
        <f t="shared" si="4"/>
        <v>19.60652373752507</v>
      </c>
      <c r="AE38" s="96">
        <f t="shared" si="4"/>
        <v>20.586849924401324</v>
      </c>
      <c r="AF38" s="96">
        <f t="shared" si="4"/>
        <v>21.616192420621392</v>
      </c>
      <c r="AG38" s="96">
        <v>22.69700204165246</v>
      </c>
      <c r="AJ38" s="96">
        <f t="shared" si="13"/>
        <v>18.952972946274233</v>
      </c>
      <c r="AK38" s="96">
        <f t="shared" si="13"/>
        <v>19.900621593587946</v>
      </c>
      <c r="AL38" s="96">
        <f t="shared" si="13"/>
        <v>20.895652673267342</v>
      </c>
      <c r="AM38" s="96">
        <f t="shared" si="13"/>
        <v>21.940435306930709</v>
      </c>
      <c r="AN38" s="96">
        <v>23.037457072277245</v>
      </c>
      <c r="AO38" s="106">
        <f t="shared" si="6"/>
        <v>23.037457072277245</v>
      </c>
      <c r="AQ38" s="96">
        <f t="shared" si="14"/>
        <v>19.142502675736974</v>
      </c>
      <c r="AR38" s="96">
        <f t="shared" si="14"/>
        <v>20.099627809523824</v>
      </c>
      <c r="AS38" s="96">
        <f t="shared" si="14"/>
        <v>21.104609200000017</v>
      </c>
      <c r="AT38" s="96">
        <f t="shared" si="14"/>
        <v>22.159839660000017</v>
      </c>
      <c r="AU38" s="99">
        <v>23.267831643000019</v>
      </c>
      <c r="AV38" s="133">
        <v>4</v>
      </c>
      <c r="AW38" s="133">
        <v>207</v>
      </c>
      <c r="AX38" s="142">
        <v>27</v>
      </c>
      <c r="AY38" s="132"/>
      <c r="AZ38" s="143" t="s">
        <v>412</v>
      </c>
    </row>
    <row r="39" spans="1:52" ht="15.75">
      <c r="A39" s="133">
        <v>208</v>
      </c>
      <c r="B39" s="133">
        <v>4</v>
      </c>
      <c r="C39" s="140">
        <v>28</v>
      </c>
      <c r="D39" s="141" t="s">
        <v>412</v>
      </c>
      <c r="E39" s="96">
        <f t="shared" si="10"/>
        <v>16.585278352458019</v>
      </c>
      <c r="F39" s="96">
        <f t="shared" si="10"/>
        <v>17.5803950536055</v>
      </c>
      <c r="G39" s="96">
        <f t="shared" si="10"/>
        <v>18.635218756821832</v>
      </c>
      <c r="H39" s="96">
        <f t="shared" si="10"/>
        <v>19.753331882231144</v>
      </c>
      <c r="I39" s="96">
        <f t="shared" si="10"/>
        <v>20.938531795165016</v>
      </c>
      <c r="J39" s="96">
        <v>22.194843702874916</v>
      </c>
      <c r="K39" s="102">
        <f t="shared" si="1"/>
        <v>22.194843702874916</v>
      </c>
      <c r="M39" s="96">
        <f t="shared" si="11"/>
        <v>16.792594331863747</v>
      </c>
      <c r="N39" s="96">
        <f t="shared" si="11"/>
        <v>17.800149991775573</v>
      </c>
      <c r="O39" s="96">
        <f t="shared" si="11"/>
        <v>18.868158991282108</v>
      </c>
      <c r="P39" s="96">
        <f t="shared" si="11"/>
        <v>20.000248530759034</v>
      </c>
      <c r="Q39" s="96">
        <f t="shared" si="11"/>
        <v>21.200263442604577</v>
      </c>
      <c r="R39" s="96">
        <v>22.472279249160852</v>
      </c>
      <c r="S39" s="102">
        <f t="shared" si="8"/>
        <v>22.472279249160852</v>
      </c>
      <c r="U39" s="130">
        <f t="shared" si="12"/>
        <v>17.783695000022735</v>
      </c>
      <c r="V39" s="96">
        <f t="shared" si="12"/>
        <v>18.672879750023874</v>
      </c>
      <c r="W39" s="96">
        <f t="shared" si="12"/>
        <v>19.60652373752507</v>
      </c>
      <c r="X39" s="96">
        <f t="shared" si="12"/>
        <v>20.586849924401324</v>
      </c>
      <c r="Y39" s="96">
        <f t="shared" si="12"/>
        <v>21.616192420621392</v>
      </c>
      <c r="Z39" s="96">
        <v>22.69700204165246</v>
      </c>
      <c r="AA39" s="102">
        <f t="shared" si="9"/>
        <v>22.69700204165246</v>
      </c>
      <c r="AC39" s="96">
        <f t="shared" si="4"/>
        <v>18.672879750023874</v>
      </c>
      <c r="AD39" s="96">
        <f t="shared" si="4"/>
        <v>19.60652373752507</v>
      </c>
      <c r="AE39" s="96">
        <f t="shared" si="4"/>
        <v>20.586849924401324</v>
      </c>
      <c r="AF39" s="96">
        <f t="shared" si="4"/>
        <v>21.616192420621392</v>
      </c>
      <c r="AG39" s="96">
        <v>22.69700204165246</v>
      </c>
      <c r="AJ39" s="96">
        <f t="shared" si="13"/>
        <v>18.952972946274233</v>
      </c>
      <c r="AK39" s="96">
        <f t="shared" si="13"/>
        <v>19.900621593587946</v>
      </c>
      <c r="AL39" s="96">
        <f t="shared" si="13"/>
        <v>20.895652673267342</v>
      </c>
      <c r="AM39" s="96">
        <f t="shared" si="13"/>
        <v>21.940435306930709</v>
      </c>
      <c r="AN39" s="96">
        <v>23.037457072277245</v>
      </c>
      <c r="AO39" s="106">
        <f t="shared" si="6"/>
        <v>23.037457072277245</v>
      </c>
      <c r="AQ39" s="96">
        <f t="shared" si="14"/>
        <v>19.142502675736974</v>
      </c>
      <c r="AR39" s="96">
        <f t="shared" si="14"/>
        <v>20.099627809523824</v>
      </c>
      <c r="AS39" s="96">
        <f t="shared" si="14"/>
        <v>21.104609200000017</v>
      </c>
      <c r="AT39" s="96">
        <f t="shared" si="14"/>
        <v>22.159839660000017</v>
      </c>
      <c r="AU39" s="99">
        <v>23.267831643000019</v>
      </c>
      <c r="AV39" s="133">
        <v>4</v>
      </c>
      <c r="AW39" s="133">
        <v>208</v>
      </c>
      <c r="AX39" s="142">
        <v>28</v>
      </c>
      <c r="AY39" s="132"/>
      <c r="AZ39" s="143" t="s">
        <v>412</v>
      </c>
    </row>
    <row r="40" spans="1:52" ht="15.75">
      <c r="A40" s="133">
        <v>209</v>
      </c>
      <c r="B40" s="133">
        <v>4</v>
      </c>
      <c r="C40" s="140">
        <v>29</v>
      </c>
      <c r="D40" s="141" t="s">
        <v>412</v>
      </c>
      <c r="E40" s="96">
        <f t="shared" si="10"/>
        <v>16.585278352458019</v>
      </c>
      <c r="F40" s="96">
        <f t="shared" si="10"/>
        <v>17.5803950536055</v>
      </c>
      <c r="G40" s="96">
        <f t="shared" si="10"/>
        <v>18.635218756821832</v>
      </c>
      <c r="H40" s="96">
        <f t="shared" si="10"/>
        <v>19.753331882231144</v>
      </c>
      <c r="I40" s="96">
        <f t="shared" si="10"/>
        <v>20.938531795165016</v>
      </c>
      <c r="J40" s="96">
        <v>22.194843702874916</v>
      </c>
      <c r="K40" s="102">
        <f t="shared" si="1"/>
        <v>22.194843702874916</v>
      </c>
      <c r="M40" s="96">
        <f t="shared" si="11"/>
        <v>16.792594331863747</v>
      </c>
      <c r="N40" s="96">
        <f t="shared" si="11"/>
        <v>17.800149991775573</v>
      </c>
      <c r="O40" s="96">
        <f t="shared" si="11"/>
        <v>18.868158991282108</v>
      </c>
      <c r="P40" s="96">
        <f t="shared" si="11"/>
        <v>20.000248530759034</v>
      </c>
      <c r="Q40" s="96">
        <f t="shared" si="11"/>
        <v>21.200263442604577</v>
      </c>
      <c r="R40" s="96">
        <v>22.472279249160852</v>
      </c>
      <c r="S40" s="102">
        <f t="shared" si="8"/>
        <v>22.472279249160852</v>
      </c>
      <c r="U40" s="130">
        <f t="shared" si="12"/>
        <v>17.783695000022735</v>
      </c>
      <c r="V40" s="96">
        <f t="shared" si="12"/>
        <v>18.672879750023874</v>
      </c>
      <c r="W40" s="96">
        <f t="shared" si="12"/>
        <v>19.60652373752507</v>
      </c>
      <c r="X40" s="96">
        <f t="shared" si="12"/>
        <v>20.586849924401324</v>
      </c>
      <c r="Y40" s="96">
        <f t="shared" si="12"/>
        <v>21.616192420621392</v>
      </c>
      <c r="Z40" s="96">
        <v>22.69700204165246</v>
      </c>
      <c r="AA40" s="102">
        <f t="shared" si="9"/>
        <v>22.69700204165246</v>
      </c>
      <c r="AC40" s="96">
        <f t="shared" si="4"/>
        <v>18.672879750023874</v>
      </c>
      <c r="AD40" s="96">
        <f t="shared" si="4"/>
        <v>19.60652373752507</v>
      </c>
      <c r="AE40" s="96">
        <f t="shared" si="4"/>
        <v>20.586849924401324</v>
      </c>
      <c r="AF40" s="96">
        <f t="shared" si="4"/>
        <v>21.616192420621392</v>
      </c>
      <c r="AG40" s="96">
        <v>22.69700204165246</v>
      </c>
      <c r="AJ40" s="96">
        <f t="shared" si="13"/>
        <v>18.952972946274233</v>
      </c>
      <c r="AK40" s="96">
        <f t="shared" si="13"/>
        <v>19.900621593587946</v>
      </c>
      <c r="AL40" s="96">
        <f t="shared" si="13"/>
        <v>20.895652673267342</v>
      </c>
      <c r="AM40" s="96">
        <f t="shared" si="13"/>
        <v>21.940435306930709</v>
      </c>
      <c r="AN40" s="96">
        <v>23.037457072277245</v>
      </c>
      <c r="AO40" s="106">
        <f t="shared" si="6"/>
        <v>23.037457072277245</v>
      </c>
      <c r="AQ40" s="96">
        <f t="shared" si="14"/>
        <v>19.142502675736974</v>
      </c>
      <c r="AR40" s="96">
        <f t="shared" si="14"/>
        <v>20.099627809523824</v>
      </c>
      <c r="AS40" s="96">
        <f t="shared" si="14"/>
        <v>21.104609200000017</v>
      </c>
      <c r="AT40" s="96">
        <f t="shared" si="14"/>
        <v>22.159839660000017</v>
      </c>
      <c r="AU40" s="99">
        <v>23.267831643000019</v>
      </c>
      <c r="AV40" s="133">
        <v>4</v>
      </c>
      <c r="AW40" s="133">
        <v>209</v>
      </c>
      <c r="AX40" s="142">
        <v>29</v>
      </c>
      <c r="AY40" s="132"/>
      <c r="AZ40" s="143" t="s">
        <v>412</v>
      </c>
    </row>
    <row r="41" spans="1:52" ht="15.75">
      <c r="A41" s="133">
        <v>210</v>
      </c>
      <c r="B41" s="133">
        <v>4</v>
      </c>
      <c r="C41" s="140">
        <v>30</v>
      </c>
      <c r="D41" s="141" t="s">
        <v>412</v>
      </c>
      <c r="E41" s="96">
        <f t="shared" si="10"/>
        <v>16.585278352458019</v>
      </c>
      <c r="F41" s="96">
        <f t="shared" si="10"/>
        <v>17.5803950536055</v>
      </c>
      <c r="G41" s="96">
        <f t="shared" si="10"/>
        <v>18.635218756821832</v>
      </c>
      <c r="H41" s="96">
        <f t="shared" si="10"/>
        <v>19.753331882231144</v>
      </c>
      <c r="I41" s="96">
        <f t="shared" si="10"/>
        <v>20.938531795165016</v>
      </c>
      <c r="J41" s="96">
        <v>22.194843702874916</v>
      </c>
      <c r="K41" s="102">
        <f t="shared" si="1"/>
        <v>22.194843702874916</v>
      </c>
      <c r="M41" s="96">
        <f t="shared" si="11"/>
        <v>16.792594331863747</v>
      </c>
      <c r="N41" s="96">
        <f t="shared" si="11"/>
        <v>17.800149991775573</v>
      </c>
      <c r="O41" s="96">
        <f t="shared" si="11"/>
        <v>18.868158991282108</v>
      </c>
      <c r="P41" s="96">
        <f t="shared" si="11"/>
        <v>20.000248530759034</v>
      </c>
      <c r="Q41" s="96">
        <f t="shared" si="11"/>
        <v>21.200263442604577</v>
      </c>
      <c r="R41" s="96">
        <v>22.472279249160852</v>
      </c>
      <c r="S41" s="102">
        <f t="shared" si="8"/>
        <v>22.472279249160852</v>
      </c>
      <c r="U41" s="130">
        <f t="shared" si="12"/>
        <v>17.783695000022735</v>
      </c>
      <c r="V41" s="96">
        <f t="shared" si="12"/>
        <v>18.672879750023874</v>
      </c>
      <c r="W41" s="96">
        <f t="shared" si="12"/>
        <v>19.60652373752507</v>
      </c>
      <c r="X41" s="96">
        <f t="shared" si="12"/>
        <v>20.586849924401324</v>
      </c>
      <c r="Y41" s="96">
        <f t="shared" si="12"/>
        <v>21.616192420621392</v>
      </c>
      <c r="Z41" s="96">
        <v>22.69700204165246</v>
      </c>
      <c r="AA41" s="102">
        <f t="shared" si="9"/>
        <v>22.69700204165246</v>
      </c>
      <c r="AC41" s="96">
        <f t="shared" si="4"/>
        <v>18.672879750023874</v>
      </c>
      <c r="AD41" s="96">
        <f t="shared" si="4"/>
        <v>19.60652373752507</v>
      </c>
      <c r="AE41" s="96">
        <f t="shared" si="4"/>
        <v>20.586849924401324</v>
      </c>
      <c r="AF41" s="96">
        <f t="shared" si="4"/>
        <v>21.616192420621392</v>
      </c>
      <c r="AG41" s="96">
        <v>22.69700204165246</v>
      </c>
      <c r="AJ41" s="96">
        <f t="shared" si="13"/>
        <v>18.952972946274233</v>
      </c>
      <c r="AK41" s="96">
        <f t="shared" si="13"/>
        <v>19.900621593587946</v>
      </c>
      <c r="AL41" s="96">
        <f t="shared" si="13"/>
        <v>20.895652673267342</v>
      </c>
      <c r="AM41" s="96">
        <f t="shared" si="13"/>
        <v>21.940435306930709</v>
      </c>
      <c r="AN41" s="96">
        <v>23.037457072277245</v>
      </c>
      <c r="AO41" s="106">
        <f t="shared" si="6"/>
        <v>23.037457072277245</v>
      </c>
      <c r="AQ41" s="96">
        <f t="shared" si="14"/>
        <v>19.142502675736974</v>
      </c>
      <c r="AR41" s="96">
        <f t="shared" si="14"/>
        <v>20.099627809523824</v>
      </c>
      <c r="AS41" s="96">
        <f t="shared" si="14"/>
        <v>21.104609200000017</v>
      </c>
      <c r="AT41" s="96">
        <f t="shared" si="14"/>
        <v>22.159839660000017</v>
      </c>
      <c r="AU41" s="99">
        <v>23.267831643000019</v>
      </c>
      <c r="AV41" s="133">
        <v>4</v>
      </c>
      <c r="AW41" s="133">
        <v>210</v>
      </c>
      <c r="AX41" s="142">
        <v>30</v>
      </c>
      <c r="AY41" s="132"/>
      <c r="AZ41" s="143" t="s">
        <v>412</v>
      </c>
    </row>
    <row r="42" spans="1:52" ht="15.75">
      <c r="A42" s="133">
        <v>211</v>
      </c>
      <c r="B42" s="133">
        <v>4</v>
      </c>
      <c r="C42" s="145">
        <v>31</v>
      </c>
      <c r="D42" s="146" t="s">
        <v>385</v>
      </c>
      <c r="E42" s="96">
        <f t="shared" si="10"/>
        <v>17.55594326915843</v>
      </c>
      <c r="F42" s="96">
        <f t="shared" si="10"/>
        <v>18.609299865307936</v>
      </c>
      <c r="G42" s="96">
        <f t="shared" si="10"/>
        <v>19.725857857226412</v>
      </c>
      <c r="H42" s="96">
        <f t="shared" si="10"/>
        <v>20.909409328659997</v>
      </c>
      <c r="I42" s="96">
        <f t="shared" si="10"/>
        <v>22.163973888379598</v>
      </c>
      <c r="J42" s="96">
        <v>23.493812321682373</v>
      </c>
      <c r="K42" s="102">
        <f t="shared" si="1"/>
        <v>23.493812321682373</v>
      </c>
      <c r="M42" s="96">
        <f t="shared" si="11"/>
        <v>17.775392560022905</v>
      </c>
      <c r="N42" s="96">
        <f t="shared" si="11"/>
        <v>18.841916113624279</v>
      </c>
      <c r="O42" s="96">
        <f t="shared" si="11"/>
        <v>19.972431080441737</v>
      </c>
      <c r="P42" s="96">
        <f t="shared" si="11"/>
        <v>21.170776945268244</v>
      </c>
      <c r="Q42" s="96">
        <f t="shared" si="11"/>
        <v>22.441023561984341</v>
      </c>
      <c r="R42" s="96">
        <v>23.787484975703403</v>
      </c>
      <c r="S42" s="102">
        <f t="shared" si="8"/>
        <v>23.787484975703403</v>
      </c>
      <c r="U42" s="130">
        <f t="shared" si="12"/>
        <v>18.824498082068338</v>
      </c>
      <c r="V42" s="96">
        <f t="shared" si="12"/>
        <v>19.765722986171756</v>
      </c>
      <c r="W42" s="96">
        <f t="shared" si="12"/>
        <v>20.754009135480345</v>
      </c>
      <c r="X42" s="96">
        <f t="shared" si="12"/>
        <v>21.791709592254364</v>
      </c>
      <c r="Y42" s="96">
        <f t="shared" si="12"/>
        <v>22.881295071867083</v>
      </c>
      <c r="Z42" s="96">
        <v>24.025359825460438</v>
      </c>
      <c r="AA42" s="102">
        <f t="shared" si="9"/>
        <v>24.025359825460438</v>
      </c>
      <c r="AC42" s="96">
        <f t="shared" si="4"/>
        <v>19.765722986171756</v>
      </c>
      <c r="AD42" s="96">
        <f t="shared" si="4"/>
        <v>20.754009135480345</v>
      </c>
      <c r="AE42" s="96">
        <f t="shared" si="4"/>
        <v>21.791709592254364</v>
      </c>
      <c r="AF42" s="96">
        <f t="shared" si="4"/>
        <v>22.881295071867083</v>
      </c>
      <c r="AG42" s="96">
        <v>24.025359825460438</v>
      </c>
      <c r="AJ42" s="96">
        <f t="shared" si="13"/>
        <v>20.06220883096433</v>
      </c>
      <c r="AK42" s="96">
        <f t="shared" si="13"/>
        <v>21.065319272512546</v>
      </c>
      <c r="AL42" s="96">
        <f t="shared" si="13"/>
        <v>22.118585236138173</v>
      </c>
      <c r="AM42" s="96">
        <f t="shared" si="13"/>
        <v>23.224514497945083</v>
      </c>
      <c r="AN42" s="96">
        <v>24.38574022284234</v>
      </c>
      <c r="AO42" s="106">
        <f t="shared" si="6"/>
        <v>24.38574022284234</v>
      </c>
      <c r="AQ42" s="96">
        <f t="shared" si="14"/>
        <v>20.262830919273977</v>
      </c>
      <c r="AR42" s="96">
        <f t="shared" si="14"/>
        <v>21.275972465237675</v>
      </c>
      <c r="AS42" s="96">
        <f t="shared" si="14"/>
        <v>22.33977108849956</v>
      </c>
      <c r="AT42" s="96">
        <f t="shared" si="14"/>
        <v>23.456759642924538</v>
      </c>
      <c r="AU42" s="131">
        <v>24.629597625070765</v>
      </c>
      <c r="AV42" s="133">
        <v>4</v>
      </c>
      <c r="AW42" s="133">
        <v>211</v>
      </c>
      <c r="AX42" s="147">
        <v>31</v>
      </c>
      <c r="AY42" s="132"/>
      <c r="AZ42" s="148" t="s">
        <v>385</v>
      </c>
    </row>
    <row r="43" spans="1:52" ht="15.75">
      <c r="A43" s="133">
        <v>212</v>
      </c>
      <c r="B43" s="133">
        <v>4</v>
      </c>
      <c r="C43" s="145">
        <v>32</v>
      </c>
      <c r="D43" s="146" t="s">
        <v>385</v>
      </c>
      <c r="E43" s="96">
        <f t="shared" si="10"/>
        <v>17.55594326915843</v>
      </c>
      <c r="F43" s="96">
        <f t="shared" si="10"/>
        <v>18.609299865307936</v>
      </c>
      <c r="G43" s="96">
        <f t="shared" si="10"/>
        <v>19.725857857226412</v>
      </c>
      <c r="H43" s="96">
        <f t="shared" si="10"/>
        <v>20.909409328659997</v>
      </c>
      <c r="I43" s="96">
        <f t="shared" si="10"/>
        <v>22.163973888379598</v>
      </c>
      <c r="J43" s="96">
        <v>23.493812321682373</v>
      </c>
      <c r="K43" s="102">
        <f t="shared" si="1"/>
        <v>23.493812321682373</v>
      </c>
      <c r="M43" s="96">
        <f t="shared" si="11"/>
        <v>17.775392560022905</v>
      </c>
      <c r="N43" s="96">
        <f t="shared" si="11"/>
        <v>18.841916113624279</v>
      </c>
      <c r="O43" s="96">
        <f t="shared" si="11"/>
        <v>19.972431080441737</v>
      </c>
      <c r="P43" s="96">
        <f t="shared" si="11"/>
        <v>21.170776945268244</v>
      </c>
      <c r="Q43" s="96">
        <f t="shared" si="11"/>
        <v>22.441023561984341</v>
      </c>
      <c r="R43" s="96">
        <v>23.787484975703403</v>
      </c>
      <c r="S43" s="102">
        <f t="shared" si="8"/>
        <v>23.787484975703403</v>
      </c>
      <c r="U43" s="130">
        <f t="shared" si="12"/>
        <v>18.824498082068338</v>
      </c>
      <c r="V43" s="96">
        <f t="shared" si="12"/>
        <v>19.765722986171756</v>
      </c>
      <c r="W43" s="96">
        <f t="shared" si="12"/>
        <v>20.754009135480345</v>
      </c>
      <c r="X43" s="96">
        <f t="shared" si="12"/>
        <v>21.791709592254364</v>
      </c>
      <c r="Y43" s="96">
        <f t="shared" si="12"/>
        <v>22.881295071867083</v>
      </c>
      <c r="Z43" s="96">
        <v>24.025359825460438</v>
      </c>
      <c r="AA43" s="102">
        <f t="shared" si="9"/>
        <v>24.025359825460438</v>
      </c>
      <c r="AC43" s="96">
        <f t="shared" si="4"/>
        <v>19.765722986171756</v>
      </c>
      <c r="AD43" s="96">
        <f t="shared" si="4"/>
        <v>20.754009135480345</v>
      </c>
      <c r="AE43" s="96">
        <f t="shared" si="4"/>
        <v>21.791709592254364</v>
      </c>
      <c r="AF43" s="96">
        <f t="shared" si="4"/>
        <v>22.881295071867083</v>
      </c>
      <c r="AG43" s="96">
        <v>24.025359825460438</v>
      </c>
      <c r="AJ43" s="96">
        <f t="shared" si="13"/>
        <v>20.06220883096433</v>
      </c>
      <c r="AK43" s="96">
        <f t="shared" si="13"/>
        <v>21.065319272512546</v>
      </c>
      <c r="AL43" s="96">
        <f t="shared" si="13"/>
        <v>22.118585236138173</v>
      </c>
      <c r="AM43" s="96">
        <f t="shared" si="13"/>
        <v>23.224514497945083</v>
      </c>
      <c r="AN43" s="96">
        <v>24.38574022284234</v>
      </c>
      <c r="AO43" s="106">
        <f t="shared" si="6"/>
        <v>24.38574022284234</v>
      </c>
      <c r="AQ43" s="96">
        <f t="shared" si="14"/>
        <v>20.262830919273977</v>
      </c>
      <c r="AR43" s="96">
        <f t="shared" si="14"/>
        <v>21.275972465237675</v>
      </c>
      <c r="AS43" s="96">
        <f t="shared" si="14"/>
        <v>22.33977108849956</v>
      </c>
      <c r="AT43" s="96">
        <f t="shared" si="14"/>
        <v>23.456759642924538</v>
      </c>
      <c r="AU43" s="131">
        <v>24.629597625070765</v>
      </c>
      <c r="AV43" s="133">
        <v>4</v>
      </c>
      <c r="AW43" s="133">
        <v>212</v>
      </c>
      <c r="AX43" s="147">
        <v>32</v>
      </c>
      <c r="AY43" s="132"/>
      <c r="AZ43" s="148" t="s">
        <v>385</v>
      </c>
    </row>
    <row r="44" spans="1:52" ht="15.75">
      <c r="A44" s="133">
        <v>213</v>
      </c>
      <c r="B44" s="133">
        <v>4</v>
      </c>
      <c r="C44" s="145">
        <v>33</v>
      </c>
      <c r="D44" s="146" t="s">
        <v>385</v>
      </c>
      <c r="E44" s="96">
        <f t="shared" ref="E44:I59" si="15">F44/1.06</f>
        <v>17.55594326915843</v>
      </c>
      <c r="F44" s="96">
        <f t="shared" si="15"/>
        <v>18.609299865307936</v>
      </c>
      <c r="G44" s="96">
        <f t="shared" si="15"/>
        <v>19.725857857226412</v>
      </c>
      <c r="H44" s="96">
        <f t="shared" si="15"/>
        <v>20.909409328659997</v>
      </c>
      <c r="I44" s="96">
        <f t="shared" si="15"/>
        <v>22.163973888379598</v>
      </c>
      <c r="J44" s="96">
        <v>23.493812321682373</v>
      </c>
      <c r="K44" s="102">
        <f t="shared" si="1"/>
        <v>23.493812321682373</v>
      </c>
      <c r="M44" s="96">
        <f t="shared" ref="M44:Q59" si="16">N44/1.06</f>
        <v>17.775392560022905</v>
      </c>
      <c r="N44" s="96">
        <f t="shared" si="16"/>
        <v>18.841916113624279</v>
      </c>
      <c r="O44" s="96">
        <f t="shared" si="16"/>
        <v>19.972431080441737</v>
      </c>
      <c r="P44" s="96">
        <f t="shared" si="16"/>
        <v>21.170776945268244</v>
      </c>
      <c r="Q44" s="96">
        <f t="shared" si="16"/>
        <v>22.441023561984341</v>
      </c>
      <c r="R44" s="96">
        <v>23.787484975703403</v>
      </c>
      <c r="S44" s="102">
        <f t="shared" si="8"/>
        <v>23.787484975703403</v>
      </c>
      <c r="U44" s="130">
        <f t="shared" si="12"/>
        <v>18.824498082068338</v>
      </c>
      <c r="V44" s="96">
        <f t="shared" si="12"/>
        <v>19.765722986171756</v>
      </c>
      <c r="W44" s="96">
        <f t="shared" si="12"/>
        <v>20.754009135480345</v>
      </c>
      <c r="X44" s="96">
        <f t="shared" si="12"/>
        <v>21.791709592254364</v>
      </c>
      <c r="Y44" s="96">
        <f t="shared" si="12"/>
        <v>22.881295071867083</v>
      </c>
      <c r="Z44" s="96">
        <v>24.025359825460438</v>
      </c>
      <c r="AA44" s="102">
        <f t="shared" si="9"/>
        <v>24.025359825460438</v>
      </c>
      <c r="AC44" s="96">
        <f t="shared" si="4"/>
        <v>19.765722986171756</v>
      </c>
      <c r="AD44" s="96">
        <f t="shared" si="4"/>
        <v>20.754009135480345</v>
      </c>
      <c r="AE44" s="96">
        <f t="shared" si="4"/>
        <v>21.791709592254364</v>
      </c>
      <c r="AF44" s="96">
        <f t="shared" si="4"/>
        <v>22.881295071867083</v>
      </c>
      <c r="AG44" s="96">
        <v>24.025359825460438</v>
      </c>
      <c r="AJ44" s="96">
        <f t="shared" ref="AJ44:AM59" si="17">AK44/1.05</f>
        <v>20.06220883096433</v>
      </c>
      <c r="AK44" s="96">
        <f t="shared" si="17"/>
        <v>21.065319272512546</v>
      </c>
      <c r="AL44" s="96">
        <f t="shared" si="17"/>
        <v>22.118585236138173</v>
      </c>
      <c r="AM44" s="96">
        <f t="shared" si="17"/>
        <v>23.224514497945083</v>
      </c>
      <c r="AN44" s="96">
        <v>24.38574022284234</v>
      </c>
      <c r="AO44" s="106">
        <f t="shared" si="6"/>
        <v>24.38574022284234</v>
      </c>
      <c r="AQ44" s="96">
        <f t="shared" ref="AQ44:AT59" si="18">AR44/1.05</f>
        <v>20.262830919273977</v>
      </c>
      <c r="AR44" s="96">
        <f t="shared" si="18"/>
        <v>21.275972465237675</v>
      </c>
      <c r="AS44" s="96">
        <f t="shared" si="18"/>
        <v>22.33977108849956</v>
      </c>
      <c r="AT44" s="96">
        <f t="shared" si="18"/>
        <v>23.456759642924538</v>
      </c>
      <c r="AU44" s="131">
        <v>24.629597625070765</v>
      </c>
      <c r="AV44" s="133">
        <v>4</v>
      </c>
      <c r="AW44" s="133">
        <v>213</v>
      </c>
      <c r="AX44" s="147">
        <v>33</v>
      </c>
      <c r="AY44" s="132"/>
      <c r="AZ44" s="148" t="s">
        <v>385</v>
      </c>
    </row>
    <row r="45" spans="1:52" ht="15.75">
      <c r="A45" s="133">
        <v>214</v>
      </c>
      <c r="B45" s="133">
        <v>4</v>
      </c>
      <c r="C45" s="145">
        <v>34</v>
      </c>
      <c r="D45" s="146" t="s">
        <v>385</v>
      </c>
      <c r="E45" s="96">
        <f t="shared" si="15"/>
        <v>17.55594326915843</v>
      </c>
      <c r="F45" s="96">
        <f t="shared" si="15"/>
        <v>18.609299865307936</v>
      </c>
      <c r="G45" s="96">
        <f t="shared" si="15"/>
        <v>19.725857857226412</v>
      </c>
      <c r="H45" s="96">
        <f t="shared" si="15"/>
        <v>20.909409328659997</v>
      </c>
      <c r="I45" s="96">
        <f t="shared" si="15"/>
        <v>22.163973888379598</v>
      </c>
      <c r="J45" s="96">
        <v>23.493812321682373</v>
      </c>
      <c r="K45" s="102">
        <f t="shared" si="1"/>
        <v>23.493812321682373</v>
      </c>
      <c r="M45" s="96">
        <f t="shared" si="16"/>
        <v>17.775392560022905</v>
      </c>
      <c r="N45" s="96">
        <f t="shared" si="16"/>
        <v>18.841916113624279</v>
      </c>
      <c r="O45" s="96">
        <f t="shared" si="16"/>
        <v>19.972431080441737</v>
      </c>
      <c r="P45" s="96">
        <f t="shared" si="16"/>
        <v>21.170776945268244</v>
      </c>
      <c r="Q45" s="96">
        <f t="shared" si="16"/>
        <v>22.441023561984341</v>
      </c>
      <c r="R45" s="96">
        <v>23.787484975703403</v>
      </c>
      <c r="S45" s="102">
        <f t="shared" si="8"/>
        <v>23.787484975703403</v>
      </c>
      <c r="U45" s="130">
        <f t="shared" si="12"/>
        <v>18.824498082068338</v>
      </c>
      <c r="V45" s="96">
        <f t="shared" si="12"/>
        <v>19.765722986171756</v>
      </c>
      <c r="W45" s="96">
        <f t="shared" si="12"/>
        <v>20.754009135480345</v>
      </c>
      <c r="X45" s="96">
        <f t="shared" si="12"/>
        <v>21.791709592254364</v>
      </c>
      <c r="Y45" s="96">
        <f t="shared" si="12"/>
        <v>22.881295071867083</v>
      </c>
      <c r="Z45" s="96">
        <v>24.025359825460438</v>
      </c>
      <c r="AA45" s="102">
        <f t="shared" si="9"/>
        <v>24.025359825460438</v>
      </c>
      <c r="AC45" s="96">
        <f t="shared" si="4"/>
        <v>19.765722986171756</v>
      </c>
      <c r="AD45" s="96">
        <f t="shared" si="4"/>
        <v>20.754009135480345</v>
      </c>
      <c r="AE45" s="96">
        <f t="shared" si="4"/>
        <v>21.791709592254364</v>
      </c>
      <c r="AF45" s="96">
        <f t="shared" si="4"/>
        <v>22.881295071867083</v>
      </c>
      <c r="AG45" s="96">
        <v>24.025359825460438</v>
      </c>
      <c r="AJ45" s="96">
        <f t="shared" si="17"/>
        <v>20.06220883096433</v>
      </c>
      <c r="AK45" s="96">
        <f t="shared" si="17"/>
        <v>21.065319272512546</v>
      </c>
      <c r="AL45" s="96">
        <f t="shared" si="17"/>
        <v>22.118585236138173</v>
      </c>
      <c r="AM45" s="96">
        <f t="shared" si="17"/>
        <v>23.224514497945083</v>
      </c>
      <c r="AN45" s="96">
        <v>24.38574022284234</v>
      </c>
      <c r="AO45" s="106">
        <f t="shared" si="6"/>
        <v>24.38574022284234</v>
      </c>
      <c r="AQ45" s="96">
        <f t="shared" si="18"/>
        <v>20.262830919273977</v>
      </c>
      <c r="AR45" s="96">
        <f t="shared" si="18"/>
        <v>21.275972465237675</v>
      </c>
      <c r="AS45" s="96">
        <f t="shared" si="18"/>
        <v>22.33977108849956</v>
      </c>
      <c r="AT45" s="96">
        <f t="shared" si="18"/>
        <v>23.456759642924538</v>
      </c>
      <c r="AU45" s="131">
        <v>24.629597625070765</v>
      </c>
      <c r="AV45" s="133">
        <v>4</v>
      </c>
      <c r="AW45" s="133">
        <v>214</v>
      </c>
      <c r="AX45" s="147">
        <v>34</v>
      </c>
      <c r="AY45" s="132"/>
      <c r="AZ45" s="148" t="s">
        <v>385</v>
      </c>
    </row>
    <row r="46" spans="1:52" ht="15.75">
      <c r="A46" s="133">
        <v>215</v>
      </c>
      <c r="B46" s="133">
        <v>4</v>
      </c>
      <c r="C46" s="145">
        <v>35</v>
      </c>
      <c r="D46" s="146" t="s">
        <v>385</v>
      </c>
      <c r="E46" s="96">
        <f t="shared" si="15"/>
        <v>17.55594326915843</v>
      </c>
      <c r="F46" s="96">
        <f t="shared" si="15"/>
        <v>18.609299865307936</v>
      </c>
      <c r="G46" s="96">
        <f t="shared" si="15"/>
        <v>19.725857857226412</v>
      </c>
      <c r="H46" s="96">
        <f t="shared" si="15"/>
        <v>20.909409328659997</v>
      </c>
      <c r="I46" s="96">
        <f t="shared" si="15"/>
        <v>22.163973888379598</v>
      </c>
      <c r="J46" s="96">
        <v>23.493812321682373</v>
      </c>
      <c r="K46" s="102">
        <f t="shared" si="1"/>
        <v>23.493812321682373</v>
      </c>
      <c r="M46" s="96">
        <f t="shared" si="16"/>
        <v>17.775392560022905</v>
      </c>
      <c r="N46" s="96">
        <f t="shared" si="16"/>
        <v>18.841916113624279</v>
      </c>
      <c r="O46" s="96">
        <f t="shared" si="16"/>
        <v>19.972431080441737</v>
      </c>
      <c r="P46" s="96">
        <f t="shared" si="16"/>
        <v>21.170776945268244</v>
      </c>
      <c r="Q46" s="96">
        <f t="shared" si="16"/>
        <v>22.441023561984341</v>
      </c>
      <c r="R46" s="96">
        <v>23.787484975703403</v>
      </c>
      <c r="S46" s="102">
        <f t="shared" si="8"/>
        <v>23.787484975703403</v>
      </c>
      <c r="U46" s="130">
        <f t="shared" si="12"/>
        <v>18.824498082068338</v>
      </c>
      <c r="V46" s="96">
        <f t="shared" si="12"/>
        <v>19.765722986171756</v>
      </c>
      <c r="W46" s="96">
        <f t="shared" si="12"/>
        <v>20.754009135480345</v>
      </c>
      <c r="X46" s="96">
        <f t="shared" si="12"/>
        <v>21.791709592254364</v>
      </c>
      <c r="Y46" s="96">
        <f t="shared" si="12"/>
        <v>22.881295071867083</v>
      </c>
      <c r="Z46" s="96">
        <v>24.025359825460438</v>
      </c>
      <c r="AA46" s="102">
        <f t="shared" si="9"/>
        <v>24.025359825460438</v>
      </c>
      <c r="AC46" s="96">
        <f t="shared" si="4"/>
        <v>19.765722986171756</v>
      </c>
      <c r="AD46" s="96">
        <f t="shared" si="4"/>
        <v>20.754009135480345</v>
      </c>
      <c r="AE46" s="96">
        <f t="shared" si="4"/>
        <v>21.791709592254364</v>
      </c>
      <c r="AF46" s="96">
        <f t="shared" si="4"/>
        <v>22.881295071867083</v>
      </c>
      <c r="AG46" s="96">
        <v>24.025359825460438</v>
      </c>
      <c r="AJ46" s="96">
        <f t="shared" si="17"/>
        <v>20.06220883096433</v>
      </c>
      <c r="AK46" s="96">
        <f t="shared" si="17"/>
        <v>21.065319272512546</v>
      </c>
      <c r="AL46" s="96">
        <f t="shared" si="17"/>
        <v>22.118585236138173</v>
      </c>
      <c r="AM46" s="96">
        <f t="shared" si="17"/>
        <v>23.224514497945083</v>
      </c>
      <c r="AN46" s="96">
        <v>24.38574022284234</v>
      </c>
      <c r="AO46" s="106">
        <f t="shared" si="6"/>
        <v>24.38574022284234</v>
      </c>
      <c r="AQ46" s="96">
        <f t="shared" si="18"/>
        <v>20.262830919273977</v>
      </c>
      <c r="AR46" s="96">
        <f t="shared" si="18"/>
        <v>21.275972465237675</v>
      </c>
      <c r="AS46" s="96">
        <f t="shared" si="18"/>
        <v>22.33977108849956</v>
      </c>
      <c r="AT46" s="96">
        <f t="shared" si="18"/>
        <v>23.456759642924538</v>
      </c>
      <c r="AU46" s="131">
        <v>24.629597625070765</v>
      </c>
      <c r="AV46" s="133">
        <v>4</v>
      </c>
      <c r="AW46" s="133">
        <v>215</v>
      </c>
      <c r="AX46" s="147">
        <v>35</v>
      </c>
      <c r="AY46" s="132"/>
      <c r="AZ46" s="148" t="s">
        <v>385</v>
      </c>
    </row>
    <row r="47" spans="1:52" ht="15.75">
      <c r="A47" s="133">
        <v>216</v>
      </c>
      <c r="B47" s="133">
        <v>4</v>
      </c>
      <c r="C47" s="145">
        <v>36</v>
      </c>
      <c r="D47" s="146" t="s">
        <v>385</v>
      </c>
      <c r="E47" s="96">
        <f t="shared" si="15"/>
        <v>17.55594326915843</v>
      </c>
      <c r="F47" s="96">
        <f t="shared" si="15"/>
        <v>18.609299865307936</v>
      </c>
      <c r="G47" s="96">
        <f t="shared" si="15"/>
        <v>19.725857857226412</v>
      </c>
      <c r="H47" s="96">
        <f t="shared" si="15"/>
        <v>20.909409328659997</v>
      </c>
      <c r="I47" s="96">
        <f t="shared" si="15"/>
        <v>22.163973888379598</v>
      </c>
      <c r="J47" s="96">
        <v>23.493812321682373</v>
      </c>
      <c r="K47" s="102">
        <f t="shared" si="1"/>
        <v>23.493812321682373</v>
      </c>
      <c r="M47" s="96">
        <f t="shared" si="16"/>
        <v>17.775392560022905</v>
      </c>
      <c r="N47" s="96">
        <f t="shared" si="16"/>
        <v>18.841916113624279</v>
      </c>
      <c r="O47" s="96">
        <f t="shared" si="16"/>
        <v>19.972431080441737</v>
      </c>
      <c r="P47" s="96">
        <f t="shared" si="16"/>
        <v>21.170776945268244</v>
      </c>
      <c r="Q47" s="96">
        <f t="shared" si="16"/>
        <v>22.441023561984341</v>
      </c>
      <c r="R47" s="96">
        <v>23.787484975703403</v>
      </c>
      <c r="S47" s="102">
        <f t="shared" si="8"/>
        <v>23.787484975703403</v>
      </c>
      <c r="U47" s="130">
        <f t="shared" si="12"/>
        <v>18.824498082068338</v>
      </c>
      <c r="V47" s="96">
        <f t="shared" si="12"/>
        <v>19.765722986171756</v>
      </c>
      <c r="W47" s="96">
        <f t="shared" si="12"/>
        <v>20.754009135480345</v>
      </c>
      <c r="X47" s="96">
        <f t="shared" si="12"/>
        <v>21.791709592254364</v>
      </c>
      <c r="Y47" s="96">
        <f t="shared" si="12"/>
        <v>22.881295071867083</v>
      </c>
      <c r="Z47" s="96">
        <v>24.025359825460438</v>
      </c>
      <c r="AA47" s="102">
        <f t="shared" si="9"/>
        <v>24.025359825460438</v>
      </c>
      <c r="AC47" s="96">
        <f t="shared" si="4"/>
        <v>19.765722986171756</v>
      </c>
      <c r="AD47" s="96">
        <f t="shared" si="4"/>
        <v>20.754009135480345</v>
      </c>
      <c r="AE47" s="96">
        <f t="shared" si="4"/>
        <v>21.791709592254364</v>
      </c>
      <c r="AF47" s="96">
        <f t="shared" si="4"/>
        <v>22.881295071867083</v>
      </c>
      <c r="AG47" s="96">
        <v>24.025359825460438</v>
      </c>
      <c r="AJ47" s="96">
        <f t="shared" si="17"/>
        <v>20.06220883096433</v>
      </c>
      <c r="AK47" s="96">
        <f t="shared" si="17"/>
        <v>21.065319272512546</v>
      </c>
      <c r="AL47" s="96">
        <f t="shared" si="17"/>
        <v>22.118585236138173</v>
      </c>
      <c r="AM47" s="96">
        <f t="shared" si="17"/>
        <v>23.224514497945083</v>
      </c>
      <c r="AN47" s="96">
        <v>24.38574022284234</v>
      </c>
      <c r="AO47" s="106">
        <f t="shared" si="6"/>
        <v>24.38574022284234</v>
      </c>
      <c r="AQ47" s="96">
        <f t="shared" si="18"/>
        <v>20.262830919273977</v>
      </c>
      <c r="AR47" s="96">
        <f t="shared" si="18"/>
        <v>21.275972465237675</v>
      </c>
      <c r="AS47" s="96">
        <f t="shared" si="18"/>
        <v>22.33977108849956</v>
      </c>
      <c r="AT47" s="96">
        <f t="shared" si="18"/>
        <v>23.456759642924538</v>
      </c>
      <c r="AU47" s="131">
        <v>24.629597625070765</v>
      </c>
      <c r="AV47" s="133">
        <v>4</v>
      </c>
      <c r="AW47" s="133">
        <v>216</v>
      </c>
      <c r="AX47" s="147">
        <v>36</v>
      </c>
      <c r="AY47" s="132"/>
      <c r="AZ47" s="148" t="s">
        <v>385</v>
      </c>
    </row>
    <row r="48" spans="1:52" ht="15.75">
      <c r="A48" s="133">
        <v>217</v>
      </c>
      <c r="B48" s="133">
        <v>4</v>
      </c>
      <c r="C48" s="145">
        <v>37</v>
      </c>
      <c r="D48" s="146" t="s">
        <v>385</v>
      </c>
      <c r="E48" s="96">
        <f t="shared" si="15"/>
        <v>17.55594326915843</v>
      </c>
      <c r="F48" s="96">
        <f t="shared" si="15"/>
        <v>18.609299865307936</v>
      </c>
      <c r="G48" s="96">
        <f t="shared" si="15"/>
        <v>19.725857857226412</v>
      </c>
      <c r="H48" s="96">
        <f t="shared" si="15"/>
        <v>20.909409328659997</v>
      </c>
      <c r="I48" s="96">
        <f t="shared" si="15"/>
        <v>22.163973888379598</v>
      </c>
      <c r="J48" s="96">
        <v>23.493812321682373</v>
      </c>
      <c r="K48" s="102">
        <f t="shared" si="1"/>
        <v>23.493812321682373</v>
      </c>
      <c r="M48" s="96">
        <f t="shared" si="16"/>
        <v>17.775392560022905</v>
      </c>
      <c r="N48" s="96">
        <f t="shared" si="16"/>
        <v>18.841916113624279</v>
      </c>
      <c r="O48" s="96">
        <f t="shared" si="16"/>
        <v>19.972431080441737</v>
      </c>
      <c r="P48" s="96">
        <f t="shared" si="16"/>
        <v>21.170776945268244</v>
      </c>
      <c r="Q48" s="96">
        <f t="shared" si="16"/>
        <v>22.441023561984341</v>
      </c>
      <c r="R48" s="96">
        <v>23.787484975703403</v>
      </c>
      <c r="S48" s="102">
        <f t="shared" si="8"/>
        <v>23.787484975703403</v>
      </c>
      <c r="U48" s="130">
        <f t="shared" si="12"/>
        <v>18.824498082068338</v>
      </c>
      <c r="V48" s="96">
        <f t="shared" si="12"/>
        <v>19.765722986171756</v>
      </c>
      <c r="W48" s="96">
        <f t="shared" si="12"/>
        <v>20.754009135480345</v>
      </c>
      <c r="X48" s="96">
        <f t="shared" si="12"/>
        <v>21.791709592254364</v>
      </c>
      <c r="Y48" s="96">
        <f t="shared" si="12"/>
        <v>22.881295071867083</v>
      </c>
      <c r="Z48" s="96">
        <v>24.025359825460438</v>
      </c>
      <c r="AA48" s="102">
        <f t="shared" si="9"/>
        <v>24.025359825460438</v>
      </c>
      <c r="AC48" s="96">
        <f t="shared" si="4"/>
        <v>19.765722986171756</v>
      </c>
      <c r="AD48" s="96">
        <f t="shared" si="4"/>
        <v>20.754009135480345</v>
      </c>
      <c r="AE48" s="96">
        <f t="shared" si="4"/>
        <v>21.791709592254364</v>
      </c>
      <c r="AF48" s="96">
        <f t="shared" si="4"/>
        <v>22.881295071867083</v>
      </c>
      <c r="AG48" s="96">
        <v>24.025359825460438</v>
      </c>
      <c r="AJ48" s="96">
        <f t="shared" si="17"/>
        <v>20.06220883096433</v>
      </c>
      <c r="AK48" s="96">
        <f t="shared" si="17"/>
        <v>21.065319272512546</v>
      </c>
      <c r="AL48" s="96">
        <f t="shared" si="17"/>
        <v>22.118585236138173</v>
      </c>
      <c r="AM48" s="96">
        <f t="shared" si="17"/>
        <v>23.224514497945083</v>
      </c>
      <c r="AN48" s="96">
        <v>24.38574022284234</v>
      </c>
      <c r="AO48" s="106">
        <f t="shared" si="6"/>
        <v>24.38574022284234</v>
      </c>
      <c r="AQ48" s="96">
        <f t="shared" si="18"/>
        <v>20.262830919273977</v>
      </c>
      <c r="AR48" s="96">
        <f t="shared" si="18"/>
        <v>21.275972465237675</v>
      </c>
      <c r="AS48" s="96">
        <f t="shared" si="18"/>
        <v>22.33977108849956</v>
      </c>
      <c r="AT48" s="96">
        <f t="shared" si="18"/>
        <v>23.456759642924538</v>
      </c>
      <c r="AU48" s="131">
        <v>24.629597625070765</v>
      </c>
      <c r="AV48" s="133">
        <v>4</v>
      </c>
      <c r="AW48" s="133">
        <v>217</v>
      </c>
      <c r="AX48" s="147">
        <v>37</v>
      </c>
      <c r="AY48" s="149" t="e">
        <f>#REF!</f>
        <v>#REF!</v>
      </c>
      <c r="AZ48" s="148" t="s">
        <v>385</v>
      </c>
    </row>
    <row r="49" spans="1:52" ht="15.75">
      <c r="A49" s="133">
        <v>218</v>
      </c>
      <c r="B49" s="133">
        <v>4</v>
      </c>
      <c r="C49" s="145">
        <v>38</v>
      </c>
      <c r="D49" s="146" t="s">
        <v>385</v>
      </c>
      <c r="E49" s="96">
        <f t="shared" si="15"/>
        <v>17.55594326915843</v>
      </c>
      <c r="F49" s="96">
        <f t="shared" si="15"/>
        <v>18.609299865307936</v>
      </c>
      <c r="G49" s="96">
        <f t="shared" si="15"/>
        <v>19.725857857226412</v>
      </c>
      <c r="H49" s="96">
        <f t="shared" si="15"/>
        <v>20.909409328659997</v>
      </c>
      <c r="I49" s="96">
        <f t="shared" si="15"/>
        <v>22.163973888379598</v>
      </c>
      <c r="J49" s="96">
        <v>23.493812321682373</v>
      </c>
      <c r="K49" s="102">
        <f t="shared" si="1"/>
        <v>23.493812321682373</v>
      </c>
      <c r="M49" s="96">
        <f t="shared" si="16"/>
        <v>17.775392560022905</v>
      </c>
      <c r="N49" s="96">
        <f t="shared" si="16"/>
        <v>18.841916113624279</v>
      </c>
      <c r="O49" s="96">
        <f t="shared" si="16"/>
        <v>19.972431080441737</v>
      </c>
      <c r="P49" s="96">
        <f t="shared" si="16"/>
        <v>21.170776945268244</v>
      </c>
      <c r="Q49" s="96">
        <f t="shared" si="16"/>
        <v>22.441023561984341</v>
      </c>
      <c r="R49" s="96">
        <v>23.787484975703403</v>
      </c>
      <c r="S49" s="102">
        <f t="shared" si="8"/>
        <v>23.787484975703403</v>
      </c>
      <c r="U49" s="130">
        <f t="shared" si="12"/>
        <v>18.824498082068338</v>
      </c>
      <c r="V49" s="96">
        <f t="shared" si="12"/>
        <v>19.765722986171756</v>
      </c>
      <c r="W49" s="96">
        <f t="shared" si="12"/>
        <v>20.754009135480345</v>
      </c>
      <c r="X49" s="96">
        <f t="shared" si="12"/>
        <v>21.791709592254364</v>
      </c>
      <c r="Y49" s="96">
        <f t="shared" si="12"/>
        <v>22.881295071867083</v>
      </c>
      <c r="Z49" s="96">
        <v>24.025359825460438</v>
      </c>
      <c r="AA49" s="102">
        <f t="shared" si="9"/>
        <v>24.025359825460438</v>
      </c>
      <c r="AC49" s="96">
        <f t="shared" si="4"/>
        <v>19.765722986171756</v>
      </c>
      <c r="AD49" s="96">
        <f t="shared" si="4"/>
        <v>20.754009135480345</v>
      </c>
      <c r="AE49" s="96">
        <f t="shared" si="4"/>
        <v>21.791709592254364</v>
      </c>
      <c r="AF49" s="96">
        <f t="shared" si="4"/>
        <v>22.881295071867083</v>
      </c>
      <c r="AG49" s="96">
        <v>24.025359825460438</v>
      </c>
      <c r="AJ49" s="96">
        <f t="shared" si="17"/>
        <v>20.06220883096433</v>
      </c>
      <c r="AK49" s="96">
        <f t="shared" si="17"/>
        <v>21.065319272512546</v>
      </c>
      <c r="AL49" s="96">
        <f t="shared" si="17"/>
        <v>22.118585236138173</v>
      </c>
      <c r="AM49" s="96">
        <f t="shared" si="17"/>
        <v>23.224514497945083</v>
      </c>
      <c r="AN49" s="96">
        <v>24.38574022284234</v>
      </c>
      <c r="AO49" s="106">
        <f t="shared" si="6"/>
        <v>24.38574022284234</v>
      </c>
      <c r="AQ49" s="96">
        <f t="shared" si="18"/>
        <v>20.262830919273977</v>
      </c>
      <c r="AR49" s="96">
        <f t="shared" si="18"/>
        <v>21.275972465237675</v>
      </c>
      <c r="AS49" s="96">
        <f t="shared" si="18"/>
        <v>22.33977108849956</v>
      </c>
      <c r="AT49" s="96">
        <f t="shared" si="18"/>
        <v>23.456759642924538</v>
      </c>
      <c r="AU49" s="131">
        <v>24.629597625070765</v>
      </c>
      <c r="AV49" s="133">
        <v>4</v>
      </c>
      <c r="AW49" s="133">
        <v>218</v>
      </c>
      <c r="AX49" s="147">
        <v>38</v>
      </c>
      <c r="AY49" s="132"/>
      <c r="AZ49" s="148" t="s">
        <v>385</v>
      </c>
    </row>
    <row r="50" spans="1:52" ht="15.75">
      <c r="A50" s="133">
        <v>219</v>
      </c>
      <c r="B50" s="133">
        <v>4</v>
      </c>
      <c r="C50" s="145">
        <v>39</v>
      </c>
      <c r="D50" s="146" t="s">
        <v>385</v>
      </c>
      <c r="E50" s="96">
        <f t="shared" si="15"/>
        <v>17.55594326915843</v>
      </c>
      <c r="F50" s="96">
        <f t="shared" si="15"/>
        <v>18.609299865307936</v>
      </c>
      <c r="G50" s="96">
        <f t="shared" si="15"/>
        <v>19.725857857226412</v>
      </c>
      <c r="H50" s="96">
        <f t="shared" si="15"/>
        <v>20.909409328659997</v>
      </c>
      <c r="I50" s="96">
        <f t="shared" si="15"/>
        <v>22.163973888379598</v>
      </c>
      <c r="J50" s="96">
        <v>23.493812321682373</v>
      </c>
      <c r="K50" s="102">
        <f t="shared" si="1"/>
        <v>23.493812321682373</v>
      </c>
      <c r="M50" s="96">
        <f t="shared" si="16"/>
        <v>17.775392560022905</v>
      </c>
      <c r="N50" s="96">
        <f t="shared" si="16"/>
        <v>18.841916113624279</v>
      </c>
      <c r="O50" s="96">
        <f t="shared" si="16"/>
        <v>19.972431080441737</v>
      </c>
      <c r="P50" s="96">
        <f t="shared" si="16"/>
        <v>21.170776945268244</v>
      </c>
      <c r="Q50" s="96">
        <f t="shared" si="16"/>
        <v>22.441023561984341</v>
      </c>
      <c r="R50" s="96">
        <v>23.787484975703403</v>
      </c>
      <c r="S50" s="102">
        <f t="shared" si="8"/>
        <v>23.787484975703403</v>
      </c>
      <c r="U50" s="130">
        <f t="shared" si="12"/>
        <v>18.824498082068338</v>
      </c>
      <c r="V50" s="96">
        <f t="shared" si="12"/>
        <v>19.765722986171756</v>
      </c>
      <c r="W50" s="96">
        <f t="shared" si="12"/>
        <v>20.754009135480345</v>
      </c>
      <c r="X50" s="96">
        <f t="shared" si="12"/>
        <v>21.791709592254364</v>
      </c>
      <c r="Y50" s="96">
        <f t="shared" si="12"/>
        <v>22.881295071867083</v>
      </c>
      <c r="Z50" s="96">
        <v>24.025359825460438</v>
      </c>
      <c r="AA50" s="102">
        <f t="shared" si="9"/>
        <v>24.025359825460438</v>
      </c>
      <c r="AC50" s="96">
        <f t="shared" si="4"/>
        <v>19.765722986171756</v>
      </c>
      <c r="AD50" s="96">
        <f t="shared" si="4"/>
        <v>20.754009135480345</v>
      </c>
      <c r="AE50" s="96">
        <f t="shared" si="4"/>
        <v>21.791709592254364</v>
      </c>
      <c r="AF50" s="96">
        <f t="shared" si="4"/>
        <v>22.881295071867083</v>
      </c>
      <c r="AG50" s="96">
        <v>24.025359825460438</v>
      </c>
      <c r="AJ50" s="96">
        <f t="shared" si="17"/>
        <v>20.06220883096433</v>
      </c>
      <c r="AK50" s="96">
        <f t="shared" si="17"/>
        <v>21.065319272512546</v>
      </c>
      <c r="AL50" s="96">
        <f t="shared" si="17"/>
        <v>22.118585236138173</v>
      </c>
      <c r="AM50" s="96">
        <f t="shared" si="17"/>
        <v>23.224514497945083</v>
      </c>
      <c r="AN50" s="96">
        <v>24.38574022284234</v>
      </c>
      <c r="AO50" s="106">
        <f t="shared" si="6"/>
        <v>24.38574022284234</v>
      </c>
      <c r="AQ50" s="96">
        <f t="shared" si="18"/>
        <v>20.262830919273977</v>
      </c>
      <c r="AR50" s="96">
        <f t="shared" si="18"/>
        <v>21.275972465237675</v>
      </c>
      <c r="AS50" s="96">
        <f t="shared" si="18"/>
        <v>22.33977108849956</v>
      </c>
      <c r="AT50" s="96">
        <f t="shared" si="18"/>
        <v>23.456759642924538</v>
      </c>
      <c r="AU50" s="131">
        <v>24.629597625070765</v>
      </c>
      <c r="AV50" s="133">
        <v>4</v>
      </c>
      <c r="AW50" s="133">
        <v>219</v>
      </c>
      <c r="AX50" s="147">
        <v>39</v>
      </c>
      <c r="AY50" s="132"/>
      <c r="AZ50" s="148" t="s">
        <v>385</v>
      </c>
    </row>
    <row r="51" spans="1:52" ht="15.75">
      <c r="A51" s="133">
        <v>220</v>
      </c>
      <c r="B51" s="133">
        <v>4</v>
      </c>
      <c r="C51" s="145">
        <v>40</v>
      </c>
      <c r="D51" s="146" t="s">
        <v>385</v>
      </c>
      <c r="E51" s="96">
        <f t="shared" si="15"/>
        <v>17.55594326915843</v>
      </c>
      <c r="F51" s="96">
        <f t="shared" si="15"/>
        <v>18.609299865307936</v>
      </c>
      <c r="G51" s="96">
        <f t="shared" si="15"/>
        <v>19.725857857226412</v>
      </c>
      <c r="H51" s="96">
        <f t="shared" si="15"/>
        <v>20.909409328659997</v>
      </c>
      <c r="I51" s="96">
        <f t="shared" si="15"/>
        <v>22.163973888379598</v>
      </c>
      <c r="J51" s="96">
        <v>23.493812321682373</v>
      </c>
      <c r="K51" s="102">
        <f t="shared" si="1"/>
        <v>23.493812321682373</v>
      </c>
      <c r="M51" s="96">
        <f t="shared" si="16"/>
        <v>17.775392560022905</v>
      </c>
      <c r="N51" s="96">
        <f t="shared" si="16"/>
        <v>18.841916113624279</v>
      </c>
      <c r="O51" s="96">
        <f t="shared" si="16"/>
        <v>19.972431080441737</v>
      </c>
      <c r="P51" s="96">
        <f t="shared" si="16"/>
        <v>21.170776945268244</v>
      </c>
      <c r="Q51" s="96">
        <f t="shared" si="16"/>
        <v>22.441023561984341</v>
      </c>
      <c r="R51" s="96">
        <v>23.787484975703403</v>
      </c>
      <c r="S51" s="102">
        <f t="shared" si="8"/>
        <v>23.787484975703403</v>
      </c>
      <c r="U51" s="130">
        <f t="shared" si="12"/>
        <v>18.824498082068338</v>
      </c>
      <c r="V51" s="96">
        <f t="shared" si="12"/>
        <v>19.765722986171756</v>
      </c>
      <c r="W51" s="96">
        <f t="shared" si="12"/>
        <v>20.754009135480345</v>
      </c>
      <c r="X51" s="96">
        <f t="shared" si="12"/>
        <v>21.791709592254364</v>
      </c>
      <c r="Y51" s="96">
        <f t="shared" si="12"/>
        <v>22.881295071867083</v>
      </c>
      <c r="Z51" s="96">
        <v>24.025359825460438</v>
      </c>
      <c r="AA51" s="102">
        <f t="shared" si="9"/>
        <v>24.025359825460438</v>
      </c>
      <c r="AC51" s="96">
        <f t="shared" si="4"/>
        <v>19.765722986171756</v>
      </c>
      <c r="AD51" s="96">
        <f t="shared" si="4"/>
        <v>20.754009135480345</v>
      </c>
      <c r="AE51" s="96">
        <f t="shared" si="4"/>
        <v>21.791709592254364</v>
      </c>
      <c r="AF51" s="96">
        <f t="shared" si="4"/>
        <v>22.881295071867083</v>
      </c>
      <c r="AG51" s="96">
        <v>24.025359825460438</v>
      </c>
      <c r="AJ51" s="96">
        <f t="shared" si="17"/>
        <v>20.06220883096433</v>
      </c>
      <c r="AK51" s="96">
        <f t="shared" si="17"/>
        <v>21.065319272512546</v>
      </c>
      <c r="AL51" s="96">
        <f t="shared" si="17"/>
        <v>22.118585236138173</v>
      </c>
      <c r="AM51" s="96">
        <f t="shared" si="17"/>
        <v>23.224514497945083</v>
      </c>
      <c r="AN51" s="96">
        <v>24.38574022284234</v>
      </c>
      <c r="AO51" s="106">
        <f t="shared" si="6"/>
        <v>24.38574022284234</v>
      </c>
      <c r="AQ51" s="96">
        <f t="shared" si="18"/>
        <v>20.262830919273977</v>
      </c>
      <c r="AR51" s="96">
        <f t="shared" si="18"/>
        <v>21.275972465237675</v>
      </c>
      <c r="AS51" s="96">
        <f t="shared" si="18"/>
        <v>22.33977108849956</v>
      </c>
      <c r="AT51" s="96">
        <f t="shared" si="18"/>
        <v>23.456759642924538</v>
      </c>
      <c r="AU51" s="131">
        <v>24.629597625070765</v>
      </c>
      <c r="AV51" s="133">
        <v>4</v>
      </c>
      <c r="AW51" s="133">
        <v>220</v>
      </c>
      <c r="AX51" s="147">
        <v>40</v>
      </c>
      <c r="AY51" s="132"/>
      <c r="AZ51" s="148" t="s">
        <v>385</v>
      </c>
    </row>
    <row r="52" spans="1:52" ht="15.75">
      <c r="A52" s="133">
        <v>221</v>
      </c>
      <c r="B52" s="133">
        <v>4</v>
      </c>
      <c r="C52" s="145">
        <v>41</v>
      </c>
      <c r="D52" s="146" t="s">
        <v>385</v>
      </c>
      <c r="E52" s="96">
        <f t="shared" si="15"/>
        <v>17.55594326915843</v>
      </c>
      <c r="F52" s="96">
        <f t="shared" si="15"/>
        <v>18.609299865307936</v>
      </c>
      <c r="G52" s="96">
        <f t="shared" si="15"/>
        <v>19.725857857226412</v>
      </c>
      <c r="H52" s="96">
        <f t="shared" si="15"/>
        <v>20.909409328659997</v>
      </c>
      <c r="I52" s="96">
        <f t="shared" si="15"/>
        <v>22.163973888379598</v>
      </c>
      <c r="J52" s="96">
        <v>23.493812321682373</v>
      </c>
      <c r="K52" s="102">
        <f t="shared" si="1"/>
        <v>23.493812321682373</v>
      </c>
      <c r="M52" s="96">
        <f t="shared" si="16"/>
        <v>17.775392560022905</v>
      </c>
      <c r="N52" s="96">
        <f t="shared" si="16"/>
        <v>18.841916113624279</v>
      </c>
      <c r="O52" s="96">
        <f t="shared" si="16"/>
        <v>19.972431080441737</v>
      </c>
      <c r="P52" s="96">
        <f t="shared" si="16"/>
        <v>21.170776945268244</v>
      </c>
      <c r="Q52" s="96">
        <f t="shared" si="16"/>
        <v>22.441023561984341</v>
      </c>
      <c r="R52" s="96">
        <v>23.787484975703403</v>
      </c>
      <c r="S52" s="102">
        <f t="shared" si="8"/>
        <v>23.787484975703403</v>
      </c>
      <c r="U52" s="130">
        <f t="shared" si="12"/>
        <v>18.824498082068338</v>
      </c>
      <c r="V52" s="96">
        <f t="shared" si="12"/>
        <v>19.765722986171756</v>
      </c>
      <c r="W52" s="96">
        <f t="shared" si="12"/>
        <v>20.754009135480345</v>
      </c>
      <c r="X52" s="96">
        <f t="shared" si="12"/>
        <v>21.791709592254364</v>
      </c>
      <c r="Y52" s="96">
        <f t="shared" si="12"/>
        <v>22.881295071867083</v>
      </c>
      <c r="Z52" s="96">
        <v>24.025359825460438</v>
      </c>
      <c r="AA52" s="102">
        <f t="shared" si="9"/>
        <v>24.025359825460438</v>
      </c>
      <c r="AC52" s="96">
        <f t="shared" si="4"/>
        <v>19.765722986171756</v>
      </c>
      <c r="AD52" s="96">
        <f t="shared" si="4"/>
        <v>20.754009135480345</v>
      </c>
      <c r="AE52" s="96">
        <f t="shared" si="4"/>
        <v>21.791709592254364</v>
      </c>
      <c r="AF52" s="96">
        <f t="shared" si="4"/>
        <v>22.881295071867083</v>
      </c>
      <c r="AG52" s="96">
        <v>24.025359825460438</v>
      </c>
      <c r="AJ52" s="96">
        <f t="shared" si="17"/>
        <v>20.06220883096433</v>
      </c>
      <c r="AK52" s="96">
        <f t="shared" si="17"/>
        <v>21.065319272512546</v>
      </c>
      <c r="AL52" s="96">
        <f t="shared" si="17"/>
        <v>22.118585236138173</v>
      </c>
      <c r="AM52" s="96">
        <f t="shared" si="17"/>
        <v>23.224514497945083</v>
      </c>
      <c r="AN52" s="96">
        <v>24.38574022284234</v>
      </c>
      <c r="AO52" s="106">
        <f t="shared" si="6"/>
        <v>24.38574022284234</v>
      </c>
      <c r="AQ52" s="96">
        <f t="shared" si="18"/>
        <v>20.262830919273977</v>
      </c>
      <c r="AR52" s="96">
        <f t="shared" si="18"/>
        <v>21.275972465237675</v>
      </c>
      <c r="AS52" s="96">
        <f t="shared" si="18"/>
        <v>22.33977108849956</v>
      </c>
      <c r="AT52" s="96">
        <f t="shared" si="18"/>
        <v>23.456759642924538</v>
      </c>
      <c r="AU52" s="131">
        <v>24.629597625070765</v>
      </c>
      <c r="AV52" s="133">
        <v>4</v>
      </c>
      <c r="AW52" s="133">
        <v>221</v>
      </c>
      <c r="AX52" s="147">
        <v>41</v>
      </c>
      <c r="AY52" s="132"/>
      <c r="AZ52" s="148" t="s">
        <v>385</v>
      </c>
    </row>
    <row r="53" spans="1:52" ht="15.75">
      <c r="A53" s="133">
        <v>222</v>
      </c>
      <c r="B53" s="133">
        <v>4</v>
      </c>
      <c r="C53" s="145">
        <v>42</v>
      </c>
      <c r="D53" s="146" t="s">
        <v>385</v>
      </c>
      <c r="E53" s="96">
        <f t="shared" si="15"/>
        <v>17.55594326915843</v>
      </c>
      <c r="F53" s="96">
        <f t="shared" si="15"/>
        <v>18.609299865307936</v>
      </c>
      <c r="G53" s="96">
        <f t="shared" si="15"/>
        <v>19.725857857226412</v>
      </c>
      <c r="H53" s="96">
        <f t="shared" si="15"/>
        <v>20.909409328659997</v>
      </c>
      <c r="I53" s="96">
        <f t="shared" si="15"/>
        <v>22.163973888379598</v>
      </c>
      <c r="J53" s="96">
        <v>23.493812321682373</v>
      </c>
      <c r="K53" s="102">
        <f t="shared" si="1"/>
        <v>23.493812321682373</v>
      </c>
      <c r="M53" s="96">
        <f t="shared" si="16"/>
        <v>17.775392560022905</v>
      </c>
      <c r="N53" s="96">
        <f t="shared" si="16"/>
        <v>18.841916113624279</v>
      </c>
      <c r="O53" s="96">
        <f t="shared" si="16"/>
        <v>19.972431080441737</v>
      </c>
      <c r="P53" s="96">
        <f t="shared" si="16"/>
        <v>21.170776945268244</v>
      </c>
      <c r="Q53" s="96">
        <f t="shared" si="16"/>
        <v>22.441023561984341</v>
      </c>
      <c r="R53" s="96">
        <v>23.787484975703403</v>
      </c>
      <c r="S53" s="102">
        <f t="shared" si="8"/>
        <v>23.787484975703403</v>
      </c>
      <c r="U53" s="130">
        <f t="shared" si="12"/>
        <v>18.824498082068338</v>
      </c>
      <c r="V53" s="96">
        <f t="shared" si="12"/>
        <v>19.765722986171756</v>
      </c>
      <c r="W53" s="96">
        <f t="shared" si="12"/>
        <v>20.754009135480345</v>
      </c>
      <c r="X53" s="96">
        <f t="shared" si="12"/>
        <v>21.791709592254364</v>
      </c>
      <c r="Y53" s="96">
        <f t="shared" si="12"/>
        <v>22.881295071867083</v>
      </c>
      <c r="Z53" s="96">
        <v>24.025359825460438</v>
      </c>
      <c r="AA53" s="102">
        <f t="shared" si="9"/>
        <v>24.025359825460438</v>
      </c>
      <c r="AC53" s="96">
        <f t="shared" si="4"/>
        <v>19.765722986171756</v>
      </c>
      <c r="AD53" s="96">
        <f t="shared" si="4"/>
        <v>20.754009135480345</v>
      </c>
      <c r="AE53" s="96">
        <f t="shared" si="4"/>
        <v>21.791709592254364</v>
      </c>
      <c r="AF53" s="96">
        <f t="shared" si="4"/>
        <v>22.881295071867083</v>
      </c>
      <c r="AG53" s="96">
        <v>24.025359825460438</v>
      </c>
      <c r="AJ53" s="96">
        <f t="shared" si="17"/>
        <v>20.06220883096433</v>
      </c>
      <c r="AK53" s="96">
        <f t="shared" si="17"/>
        <v>21.065319272512546</v>
      </c>
      <c r="AL53" s="96">
        <f t="shared" si="17"/>
        <v>22.118585236138173</v>
      </c>
      <c r="AM53" s="96">
        <f t="shared" si="17"/>
        <v>23.224514497945083</v>
      </c>
      <c r="AN53" s="96">
        <v>24.38574022284234</v>
      </c>
      <c r="AO53" s="106">
        <f t="shared" si="6"/>
        <v>24.38574022284234</v>
      </c>
      <c r="AQ53" s="96">
        <f t="shared" si="18"/>
        <v>20.262830919273977</v>
      </c>
      <c r="AR53" s="96">
        <f t="shared" si="18"/>
        <v>21.275972465237675</v>
      </c>
      <c r="AS53" s="96">
        <f t="shared" si="18"/>
        <v>22.33977108849956</v>
      </c>
      <c r="AT53" s="96">
        <f t="shared" si="18"/>
        <v>23.456759642924538</v>
      </c>
      <c r="AU53" s="131">
        <v>24.629597625070765</v>
      </c>
      <c r="AV53" s="133">
        <v>4</v>
      </c>
      <c r="AW53" s="133">
        <v>222</v>
      </c>
      <c r="AX53" s="147">
        <v>42</v>
      </c>
      <c r="AY53" s="132"/>
      <c r="AZ53" s="148" t="s">
        <v>385</v>
      </c>
    </row>
    <row r="54" spans="1:52" ht="15.75">
      <c r="A54" s="133">
        <v>223</v>
      </c>
      <c r="B54" s="133">
        <v>4</v>
      </c>
      <c r="C54" s="145">
        <v>43</v>
      </c>
      <c r="D54" s="146" t="s">
        <v>385</v>
      </c>
      <c r="E54" s="96">
        <f t="shared" si="15"/>
        <v>17.55594326915843</v>
      </c>
      <c r="F54" s="96">
        <f t="shared" si="15"/>
        <v>18.609299865307936</v>
      </c>
      <c r="G54" s="96">
        <f t="shared" si="15"/>
        <v>19.725857857226412</v>
      </c>
      <c r="H54" s="96">
        <f t="shared" si="15"/>
        <v>20.909409328659997</v>
      </c>
      <c r="I54" s="96">
        <f t="shared" si="15"/>
        <v>22.163973888379598</v>
      </c>
      <c r="J54" s="96">
        <v>23.493812321682373</v>
      </c>
      <c r="K54" s="102">
        <f t="shared" si="1"/>
        <v>23.493812321682373</v>
      </c>
      <c r="M54" s="96">
        <f t="shared" si="16"/>
        <v>17.775392560022905</v>
      </c>
      <c r="N54" s="96">
        <f t="shared" si="16"/>
        <v>18.841916113624279</v>
      </c>
      <c r="O54" s="96">
        <f t="shared" si="16"/>
        <v>19.972431080441737</v>
      </c>
      <c r="P54" s="96">
        <f t="shared" si="16"/>
        <v>21.170776945268244</v>
      </c>
      <c r="Q54" s="96">
        <f t="shared" si="16"/>
        <v>22.441023561984341</v>
      </c>
      <c r="R54" s="96">
        <v>23.787484975703403</v>
      </c>
      <c r="S54" s="102">
        <f t="shared" si="8"/>
        <v>23.787484975703403</v>
      </c>
      <c r="U54" s="130">
        <f t="shared" si="12"/>
        <v>18.824498082068338</v>
      </c>
      <c r="V54" s="96">
        <f t="shared" si="12"/>
        <v>19.765722986171756</v>
      </c>
      <c r="W54" s="96">
        <f t="shared" si="12"/>
        <v>20.754009135480345</v>
      </c>
      <c r="X54" s="96">
        <f t="shared" si="12"/>
        <v>21.791709592254364</v>
      </c>
      <c r="Y54" s="96">
        <f t="shared" si="12"/>
        <v>22.881295071867083</v>
      </c>
      <c r="Z54" s="96">
        <v>24.025359825460438</v>
      </c>
      <c r="AA54" s="102">
        <f t="shared" si="9"/>
        <v>24.025359825460438</v>
      </c>
      <c r="AC54" s="96">
        <f t="shared" si="4"/>
        <v>19.765722986171756</v>
      </c>
      <c r="AD54" s="96">
        <f t="shared" si="4"/>
        <v>20.754009135480345</v>
      </c>
      <c r="AE54" s="96">
        <f t="shared" si="4"/>
        <v>21.791709592254364</v>
      </c>
      <c r="AF54" s="96">
        <f t="shared" si="4"/>
        <v>22.881295071867083</v>
      </c>
      <c r="AG54" s="96">
        <v>24.025359825460438</v>
      </c>
      <c r="AJ54" s="96">
        <f t="shared" si="17"/>
        <v>20.06220883096433</v>
      </c>
      <c r="AK54" s="96">
        <f t="shared" si="17"/>
        <v>21.065319272512546</v>
      </c>
      <c r="AL54" s="96">
        <f t="shared" si="17"/>
        <v>22.118585236138173</v>
      </c>
      <c r="AM54" s="96">
        <f t="shared" si="17"/>
        <v>23.224514497945083</v>
      </c>
      <c r="AN54" s="96">
        <v>24.38574022284234</v>
      </c>
      <c r="AO54" s="106">
        <f t="shared" si="6"/>
        <v>24.38574022284234</v>
      </c>
      <c r="AQ54" s="96">
        <f t="shared" si="18"/>
        <v>20.262830919273977</v>
      </c>
      <c r="AR54" s="96">
        <f t="shared" si="18"/>
        <v>21.275972465237675</v>
      </c>
      <c r="AS54" s="96">
        <f t="shared" si="18"/>
        <v>22.33977108849956</v>
      </c>
      <c r="AT54" s="96">
        <f t="shared" si="18"/>
        <v>23.456759642924538</v>
      </c>
      <c r="AU54" s="131">
        <v>24.629597625070765</v>
      </c>
      <c r="AV54" s="133">
        <v>4</v>
      </c>
      <c r="AW54" s="133">
        <v>223</v>
      </c>
      <c r="AX54" s="147">
        <v>43</v>
      </c>
      <c r="AY54" s="132"/>
      <c r="AZ54" s="148" t="s">
        <v>385</v>
      </c>
    </row>
    <row r="55" spans="1:52" ht="15.75">
      <c r="A55" s="133">
        <v>224</v>
      </c>
      <c r="B55" s="133">
        <v>4</v>
      </c>
      <c r="C55" s="145">
        <v>44</v>
      </c>
      <c r="D55" s="146" t="s">
        <v>385</v>
      </c>
      <c r="E55" s="96">
        <f t="shared" si="15"/>
        <v>17.55594326915843</v>
      </c>
      <c r="F55" s="96">
        <f t="shared" si="15"/>
        <v>18.609299865307936</v>
      </c>
      <c r="G55" s="96">
        <f t="shared" si="15"/>
        <v>19.725857857226412</v>
      </c>
      <c r="H55" s="96">
        <f t="shared" si="15"/>
        <v>20.909409328659997</v>
      </c>
      <c r="I55" s="96">
        <f t="shared" si="15"/>
        <v>22.163973888379598</v>
      </c>
      <c r="J55" s="96">
        <v>23.493812321682373</v>
      </c>
      <c r="K55" s="102">
        <f t="shared" si="1"/>
        <v>23.493812321682373</v>
      </c>
      <c r="M55" s="96">
        <f t="shared" si="16"/>
        <v>17.775392560022905</v>
      </c>
      <c r="N55" s="96">
        <f t="shared" si="16"/>
        <v>18.841916113624279</v>
      </c>
      <c r="O55" s="96">
        <f t="shared" si="16"/>
        <v>19.972431080441737</v>
      </c>
      <c r="P55" s="96">
        <f t="shared" si="16"/>
        <v>21.170776945268244</v>
      </c>
      <c r="Q55" s="96">
        <f t="shared" si="16"/>
        <v>22.441023561984341</v>
      </c>
      <c r="R55" s="96">
        <v>23.787484975703403</v>
      </c>
      <c r="S55" s="102">
        <f t="shared" si="8"/>
        <v>23.787484975703403</v>
      </c>
      <c r="U55" s="130">
        <f t="shared" si="12"/>
        <v>18.824498082068338</v>
      </c>
      <c r="V55" s="96">
        <f t="shared" si="12"/>
        <v>19.765722986171756</v>
      </c>
      <c r="W55" s="96">
        <f t="shared" si="12"/>
        <v>20.754009135480345</v>
      </c>
      <c r="X55" s="96">
        <f t="shared" si="12"/>
        <v>21.791709592254364</v>
      </c>
      <c r="Y55" s="96">
        <f t="shared" si="12"/>
        <v>22.881295071867083</v>
      </c>
      <c r="Z55" s="96">
        <v>24.025359825460438</v>
      </c>
      <c r="AA55" s="102">
        <f t="shared" si="9"/>
        <v>24.025359825460438</v>
      </c>
      <c r="AC55" s="96">
        <f t="shared" si="4"/>
        <v>19.765722986171756</v>
      </c>
      <c r="AD55" s="96">
        <f t="shared" si="4"/>
        <v>20.754009135480345</v>
      </c>
      <c r="AE55" s="96">
        <f t="shared" si="4"/>
        <v>21.791709592254364</v>
      </c>
      <c r="AF55" s="96">
        <f t="shared" si="4"/>
        <v>22.881295071867083</v>
      </c>
      <c r="AG55" s="96">
        <v>24.025359825460438</v>
      </c>
      <c r="AJ55" s="96">
        <f t="shared" si="17"/>
        <v>20.06220883096433</v>
      </c>
      <c r="AK55" s="96">
        <f t="shared" si="17"/>
        <v>21.065319272512546</v>
      </c>
      <c r="AL55" s="96">
        <f t="shared" si="17"/>
        <v>22.118585236138173</v>
      </c>
      <c r="AM55" s="96">
        <f t="shared" si="17"/>
        <v>23.224514497945083</v>
      </c>
      <c r="AN55" s="96">
        <v>24.38574022284234</v>
      </c>
      <c r="AO55" s="106">
        <f t="shared" si="6"/>
        <v>24.38574022284234</v>
      </c>
      <c r="AQ55" s="96">
        <f t="shared" si="18"/>
        <v>20.262830919273977</v>
      </c>
      <c r="AR55" s="96">
        <f t="shared" si="18"/>
        <v>21.275972465237675</v>
      </c>
      <c r="AS55" s="96">
        <f t="shared" si="18"/>
        <v>22.33977108849956</v>
      </c>
      <c r="AT55" s="96">
        <f t="shared" si="18"/>
        <v>23.456759642924538</v>
      </c>
      <c r="AU55" s="131">
        <v>24.629597625070765</v>
      </c>
      <c r="AV55" s="133">
        <v>4</v>
      </c>
      <c r="AW55" s="133">
        <v>224</v>
      </c>
      <c r="AX55" s="147">
        <v>44</v>
      </c>
      <c r="AY55" s="132"/>
      <c r="AZ55" s="148" t="s">
        <v>385</v>
      </c>
    </row>
    <row r="56" spans="1:52" ht="15.75">
      <c r="A56" s="133">
        <v>225</v>
      </c>
      <c r="B56" s="133">
        <v>4</v>
      </c>
      <c r="C56" s="145">
        <v>45</v>
      </c>
      <c r="D56" s="146" t="s">
        <v>385</v>
      </c>
      <c r="E56" s="96">
        <f t="shared" si="15"/>
        <v>17.55594326915843</v>
      </c>
      <c r="F56" s="96">
        <f t="shared" si="15"/>
        <v>18.609299865307936</v>
      </c>
      <c r="G56" s="96">
        <f t="shared" si="15"/>
        <v>19.725857857226412</v>
      </c>
      <c r="H56" s="96">
        <f t="shared" si="15"/>
        <v>20.909409328659997</v>
      </c>
      <c r="I56" s="96">
        <f t="shared" si="15"/>
        <v>22.163973888379598</v>
      </c>
      <c r="J56" s="96">
        <v>23.493812321682373</v>
      </c>
      <c r="K56" s="102">
        <f t="shared" si="1"/>
        <v>23.493812321682373</v>
      </c>
      <c r="M56" s="96">
        <f t="shared" si="16"/>
        <v>17.775392560022905</v>
      </c>
      <c r="N56" s="96">
        <f t="shared" si="16"/>
        <v>18.841916113624279</v>
      </c>
      <c r="O56" s="96">
        <f t="shared" si="16"/>
        <v>19.972431080441737</v>
      </c>
      <c r="P56" s="96">
        <f t="shared" si="16"/>
        <v>21.170776945268244</v>
      </c>
      <c r="Q56" s="96">
        <f t="shared" si="16"/>
        <v>22.441023561984341</v>
      </c>
      <c r="R56" s="96">
        <v>23.787484975703403</v>
      </c>
      <c r="S56" s="102">
        <f t="shared" si="8"/>
        <v>23.787484975703403</v>
      </c>
      <c r="U56" s="130">
        <f t="shared" si="12"/>
        <v>18.824498082068338</v>
      </c>
      <c r="V56" s="96">
        <f t="shared" si="12"/>
        <v>19.765722986171756</v>
      </c>
      <c r="W56" s="96">
        <f t="shared" si="12"/>
        <v>20.754009135480345</v>
      </c>
      <c r="X56" s="96">
        <f t="shared" si="12"/>
        <v>21.791709592254364</v>
      </c>
      <c r="Y56" s="96">
        <f t="shared" si="12"/>
        <v>22.881295071867083</v>
      </c>
      <c r="Z56" s="96">
        <v>24.025359825460438</v>
      </c>
      <c r="AA56" s="102">
        <f t="shared" si="9"/>
        <v>24.025359825460438</v>
      </c>
      <c r="AC56" s="96">
        <f t="shared" si="4"/>
        <v>19.765722986171756</v>
      </c>
      <c r="AD56" s="96">
        <f t="shared" si="4"/>
        <v>20.754009135480345</v>
      </c>
      <c r="AE56" s="96">
        <f t="shared" si="4"/>
        <v>21.791709592254364</v>
      </c>
      <c r="AF56" s="96">
        <f t="shared" si="4"/>
        <v>22.881295071867083</v>
      </c>
      <c r="AG56" s="96">
        <v>24.025359825460438</v>
      </c>
      <c r="AJ56" s="96">
        <f t="shared" si="17"/>
        <v>20.06220883096433</v>
      </c>
      <c r="AK56" s="96">
        <f t="shared" si="17"/>
        <v>21.065319272512546</v>
      </c>
      <c r="AL56" s="96">
        <f t="shared" si="17"/>
        <v>22.118585236138173</v>
      </c>
      <c r="AM56" s="96">
        <f t="shared" si="17"/>
        <v>23.224514497945083</v>
      </c>
      <c r="AN56" s="96">
        <v>24.38574022284234</v>
      </c>
      <c r="AO56" s="106">
        <f t="shared" si="6"/>
        <v>24.38574022284234</v>
      </c>
      <c r="AQ56" s="96">
        <f t="shared" si="18"/>
        <v>20.262830919273977</v>
      </c>
      <c r="AR56" s="96">
        <f t="shared" si="18"/>
        <v>21.275972465237675</v>
      </c>
      <c r="AS56" s="96">
        <f t="shared" si="18"/>
        <v>22.33977108849956</v>
      </c>
      <c r="AT56" s="96">
        <f t="shared" si="18"/>
        <v>23.456759642924538</v>
      </c>
      <c r="AU56" s="131">
        <v>24.629597625070765</v>
      </c>
      <c r="AV56" s="133">
        <v>4</v>
      </c>
      <c r="AW56" s="133">
        <v>225</v>
      </c>
      <c r="AX56" s="147">
        <v>45</v>
      </c>
      <c r="AY56" s="132"/>
      <c r="AZ56" s="148" t="s">
        <v>385</v>
      </c>
    </row>
    <row r="57" spans="1:52" ht="15.75">
      <c r="A57" s="133">
        <v>226</v>
      </c>
      <c r="B57" s="133">
        <v>5</v>
      </c>
      <c r="C57" s="134">
        <v>1</v>
      </c>
      <c r="D57" s="135" t="s">
        <v>386</v>
      </c>
      <c r="E57" s="96">
        <f t="shared" si="15"/>
        <v>18.429356197868643</v>
      </c>
      <c r="F57" s="96">
        <f t="shared" si="15"/>
        <v>19.535117569740763</v>
      </c>
      <c r="G57" s="96">
        <f t="shared" si="15"/>
        <v>20.70722462392521</v>
      </c>
      <c r="H57" s="96">
        <f t="shared" si="15"/>
        <v>21.949658101360725</v>
      </c>
      <c r="I57" s="96">
        <f t="shared" si="15"/>
        <v>23.266637587442371</v>
      </c>
      <c r="J57" s="96">
        <v>24.662635842688914</v>
      </c>
      <c r="K57" s="102">
        <f t="shared" si="1"/>
        <v>24.662635842688914</v>
      </c>
      <c r="M57" s="96">
        <f t="shared" si="16"/>
        <v>18.659723150342003</v>
      </c>
      <c r="N57" s="96">
        <f t="shared" si="16"/>
        <v>19.779306539362523</v>
      </c>
      <c r="O57" s="96">
        <f t="shared" si="16"/>
        <v>20.966064931724276</v>
      </c>
      <c r="P57" s="96">
        <f t="shared" si="16"/>
        <v>22.224028827627734</v>
      </c>
      <c r="Q57" s="96">
        <f t="shared" si="16"/>
        <v>23.557470557285399</v>
      </c>
      <c r="R57" s="96">
        <v>24.970918790722525</v>
      </c>
      <c r="S57" s="102">
        <f t="shared" si="8"/>
        <v>24.970918790722525</v>
      </c>
      <c r="U57" s="130">
        <f t="shared" si="12"/>
        <v>19.761021956022923</v>
      </c>
      <c r="V57" s="96">
        <f t="shared" si="12"/>
        <v>20.74907305382407</v>
      </c>
      <c r="W57" s="96">
        <f t="shared" si="12"/>
        <v>21.786526706515275</v>
      </c>
      <c r="X57" s="96">
        <f t="shared" si="12"/>
        <v>22.87585304184104</v>
      </c>
      <c r="Y57" s="96">
        <f t="shared" si="12"/>
        <v>24.019645693933093</v>
      </c>
      <c r="Z57" s="96">
        <v>25.22062797862975</v>
      </c>
      <c r="AA57" s="102">
        <f t="shared" si="9"/>
        <v>25.22062797862975</v>
      </c>
      <c r="AC57" s="96">
        <f t="shared" si="4"/>
        <v>20.74907305382407</v>
      </c>
      <c r="AD57" s="96">
        <f t="shared" si="4"/>
        <v>21.786526706515275</v>
      </c>
      <c r="AE57" s="96">
        <f t="shared" si="4"/>
        <v>22.87585304184104</v>
      </c>
      <c r="AF57" s="96">
        <f t="shared" si="4"/>
        <v>24.019645693933093</v>
      </c>
      <c r="AG57" s="96">
        <v>25.22062797862975</v>
      </c>
      <c r="AJ57" s="96">
        <f t="shared" si="17"/>
        <v>21.060309149631429</v>
      </c>
      <c r="AK57" s="96">
        <f t="shared" si="17"/>
        <v>22.113324607113</v>
      </c>
      <c r="AL57" s="96">
        <f t="shared" si="17"/>
        <v>23.218990837468652</v>
      </c>
      <c r="AM57" s="96">
        <f t="shared" si="17"/>
        <v>24.379940379342088</v>
      </c>
      <c r="AN57" s="96">
        <v>25.598937398309193</v>
      </c>
      <c r="AO57" s="106">
        <f t="shared" si="6"/>
        <v>25.598937398309193</v>
      </c>
      <c r="AQ57" s="96">
        <f t="shared" si="18"/>
        <v>21.270912241127746</v>
      </c>
      <c r="AR57" s="96">
        <f t="shared" si="18"/>
        <v>22.334457853184134</v>
      </c>
      <c r="AS57" s="96">
        <f t="shared" si="18"/>
        <v>23.451180745843342</v>
      </c>
      <c r="AT57" s="96">
        <f t="shared" si="18"/>
        <v>24.623739783135509</v>
      </c>
      <c r="AU57" s="131">
        <v>25.854926772292284</v>
      </c>
      <c r="AV57" s="133">
        <v>5</v>
      </c>
      <c r="AW57" s="133">
        <v>226</v>
      </c>
      <c r="AX57" s="137">
        <v>1</v>
      </c>
      <c r="AY57" s="132"/>
      <c r="AZ57" s="138" t="s">
        <v>386</v>
      </c>
    </row>
    <row r="58" spans="1:52" ht="15.75">
      <c r="A58" s="133">
        <v>227</v>
      </c>
      <c r="B58" s="133">
        <v>5</v>
      </c>
      <c r="C58" s="134">
        <v>2</v>
      </c>
      <c r="D58" s="135" t="s">
        <v>386</v>
      </c>
      <c r="E58" s="96">
        <f t="shared" si="15"/>
        <v>18.429356197868643</v>
      </c>
      <c r="F58" s="96">
        <f t="shared" si="15"/>
        <v>19.535117569740763</v>
      </c>
      <c r="G58" s="96">
        <f t="shared" si="15"/>
        <v>20.70722462392521</v>
      </c>
      <c r="H58" s="96">
        <f t="shared" si="15"/>
        <v>21.949658101360725</v>
      </c>
      <c r="I58" s="96">
        <f t="shared" si="15"/>
        <v>23.266637587442371</v>
      </c>
      <c r="J58" s="96">
        <v>24.662635842688914</v>
      </c>
      <c r="K58" s="102">
        <f t="shared" si="1"/>
        <v>24.662635842688914</v>
      </c>
      <c r="M58" s="96">
        <f t="shared" si="16"/>
        <v>18.659723150342003</v>
      </c>
      <c r="N58" s="96">
        <f t="shared" si="16"/>
        <v>19.779306539362523</v>
      </c>
      <c r="O58" s="96">
        <f t="shared" si="16"/>
        <v>20.966064931724276</v>
      </c>
      <c r="P58" s="96">
        <f t="shared" si="16"/>
        <v>22.224028827627734</v>
      </c>
      <c r="Q58" s="96">
        <f t="shared" si="16"/>
        <v>23.557470557285399</v>
      </c>
      <c r="R58" s="96">
        <v>24.970918790722525</v>
      </c>
      <c r="S58" s="102">
        <f t="shared" si="8"/>
        <v>24.970918790722525</v>
      </c>
      <c r="U58" s="130">
        <f t="shared" si="12"/>
        <v>19.761021956022923</v>
      </c>
      <c r="V58" s="96">
        <f t="shared" si="12"/>
        <v>20.74907305382407</v>
      </c>
      <c r="W58" s="96">
        <f t="shared" si="12"/>
        <v>21.786526706515275</v>
      </c>
      <c r="X58" s="96">
        <f t="shared" si="12"/>
        <v>22.87585304184104</v>
      </c>
      <c r="Y58" s="96">
        <f t="shared" si="12"/>
        <v>24.019645693933093</v>
      </c>
      <c r="Z58" s="96">
        <v>25.22062797862975</v>
      </c>
      <c r="AA58" s="102">
        <f t="shared" si="9"/>
        <v>25.22062797862975</v>
      </c>
      <c r="AC58" s="96">
        <f t="shared" si="4"/>
        <v>20.74907305382407</v>
      </c>
      <c r="AD58" s="96">
        <f t="shared" si="4"/>
        <v>21.786526706515275</v>
      </c>
      <c r="AE58" s="96">
        <f t="shared" si="4"/>
        <v>22.87585304184104</v>
      </c>
      <c r="AF58" s="96">
        <f t="shared" si="4"/>
        <v>24.019645693933093</v>
      </c>
      <c r="AG58" s="96">
        <v>25.22062797862975</v>
      </c>
      <c r="AJ58" s="96">
        <f t="shared" si="17"/>
        <v>21.060309149631429</v>
      </c>
      <c r="AK58" s="96">
        <f t="shared" si="17"/>
        <v>22.113324607113</v>
      </c>
      <c r="AL58" s="96">
        <f t="shared" si="17"/>
        <v>23.218990837468652</v>
      </c>
      <c r="AM58" s="96">
        <f t="shared" si="17"/>
        <v>24.379940379342088</v>
      </c>
      <c r="AN58" s="96">
        <v>25.598937398309193</v>
      </c>
      <c r="AO58" s="106">
        <f t="shared" si="6"/>
        <v>25.598937398309193</v>
      </c>
      <c r="AQ58" s="96">
        <f t="shared" si="18"/>
        <v>21.270912241127746</v>
      </c>
      <c r="AR58" s="96">
        <f t="shared" si="18"/>
        <v>22.334457853184134</v>
      </c>
      <c r="AS58" s="96">
        <f t="shared" si="18"/>
        <v>23.451180745843342</v>
      </c>
      <c r="AT58" s="96">
        <f t="shared" si="18"/>
        <v>24.623739783135509</v>
      </c>
      <c r="AU58" s="131">
        <v>25.854926772292284</v>
      </c>
      <c r="AV58" s="133">
        <v>5</v>
      </c>
      <c r="AW58" s="133">
        <v>227</v>
      </c>
      <c r="AX58" s="137">
        <v>2</v>
      </c>
      <c r="AY58" s="132"/>
      <c r="AZ58" s="138" t="s">
        <v>386</v>
      </c>
    </row>
    <row r="59" spans="1:52" ht="15.75">
      <c r="A59" s="133">
        <v>228</v>
      </c>
      <c r="B59" s="133">
        <v>5</v>
      </c>
      <c r="C59" s="134">
        <v>3</v>
      </c>
      <c r="D59" s="135" t="s">
        <v>386</v>
      </c>
      <c r="E59" s="96">
        <f t="shared" si="15"/>
        <v>18.429356197868643</v>
      </c>
      <c r="F59" s="96">
        <f t="shared" si="15"/>
        <v>19.535117569740763</v>
      </c>
      <c r="G59" s="96">
        <f t="shared" si="15"/>
        <v>20.70722462392521</v>
      </c>
      <c r="H59" s="96">
        <f t="shared" si="15"/>
        <v>21.949658101360725</v>
      </c>
      <c r="I59" s="96">
        <f t="shared" si="15"/>
        <v>23.266637587442371</v>
      </c>
      <c r="J59" s="96">
        <v>24.662635842688914</v>
      </c>
      <c r="K59" s="102">
        <f t="shared" si="1"/>
        <v>24.662635842688914</v>
      </c>
      <c r="M59" s="96">
        <f t="shared" si="16"/>
        <v>18.659723150342003</v>
      </c>
      <c r="N59" s="96">
        <f t="shared" si="16"/>
        <v>19.779306539362523</v>
      </c>
      <c r="O59" s="96">
        <f t="shared" si="16"/>
        <v>20.966064931724276</v>
      </c>
      <c r="P59" s="96">
        <f t="shared" si="16"/>
        <v>22.224028827627734</v>
      </c>
      <c r="Q59" s="96">
        <f t="shared" si="16"/>
        <v>23.557470557285399</v>
      </c>
      <c r="R59" s="96">
        <v>24.970918790722525</v>
      </c>
      <c r="S59" s="102">
        <f t="shared" si="8"/>
        <v>24.970918790722525</v>
      </c>
      <c r="U59" s="130">
        <f t="shared" si="12"/>
        <v>19.761021956022923</v>
      </c>
      <c r="V59" s="96">
        <f t="shared" si="12"/>
        <v>20.74907305382407</v>
      </c>
      <c r="W59" s="96">
        <f t="shared" si="12"/>
        <v>21.786526706515275</v>
      </c>
      <c r="X59" s="96">
        <f t="shared" si="12"/>
        <v>22.87585304184104</v>
      </c>
      <c r="Y59" s="96">
        <f t="shared" si="12"/>
        <v>24.019645693933093</v>
      </c>
      <c r="Z59" s="96">
        <v>25.22062797862975</v>
      </c>
      <c r="AA59" s="102">
        <f t="shared" si="9"/>
        <v>25.22062797862975</v>
      </c>
      <c r="AC59" s="96">
        <f t="shared" si="4"/>
        <v>20.74907305382407</v>
      </c>
      <c r="AD59" s="96">
        <f t="shared" si="4"/>
        <v>21.786526706515275</v>
      </c>
      <c r="AE59" s="96">
        <f t="shared" si="4"/>
        <v>22.87585304184104</v>
      </c>
      <c r="AF59" s="96">
        <f t="shared" si="4"/>
        <v>24.019645693933093</v>
      </c>
      <c r="AG59" s="96">
        <v>25.22062797862975</v>
      </c>
      <c r="AJ59" s="96">
        <f t="shared" si="17"/>
        <v>21.060309149631429</v>
      </c>
      <c r="AK59" s="96">
        <f t="shared" si="17"/>
        <v>22.113324607113</v>
      </c>
      <c r="AL59" s="96">
        <f t="shared" si="17"/>
        <v>23.218990837468652</v>
      </c>
      <c r="AM59" s="96">
        <f t="shared" si="17"/>
        <v>24.379940379342088</v>
      </c>
      <c r="AN59" s="96">
        <v>25.598937398309193</v>
      </c>
      <c r="AO59" s="106">
        <f t="shared" si="6"/>
        <v>25.598937398309193</v>
      </c>
      <c r="AQ59" s="96">
        <f t="shared" si="18"/>
        <v>21.270912241127746</v>
      </c>
      <c r="AR59" s="96">
        <f t="shared" si="18"/>
        <v>22.334457853184134</v>
      </c>
      <c r="AS59" s="96">
        <f t="shared" si="18"/>
        <v>23.451180745843342</v>
      </c>
      <c r="AT59" s="96">
        <f t="shared" si="18"/>
        <v>24.623739783135509</v>
      </c>
      <c r="AU59" s="131">
        <v>25.854926772292284</v>
      </c>
      <c r="AV59" s="133">
        <v>5</v>
      </c>
      <c r="AW59" s="133">
        <v>228</v>
      </c>
      <c r="AX59" s="137">
        <v>3</v>
      </c>
      <c r="AY59" s="132"/>
      <c r="AZ59" s="138" t="s">
        <v>386</v>
      </c>
    </row>
    <row r="60" spans="1:52" ht="15.75">
      <c r="A60" s="133">
        <v>229</v>
      </c>
      <c r="B60" s="133">
        <v>5</v>
      </c>
      <c r="C60" s="134">
        <v>4</v>
      </c>
      <c r="D60" s="135" t="s">
        <v>386</v>
      </c>
      <c r="E60" s="96">
        <f t="shared" ref="E60:I75" si="19">F60/1.06</f>
        <v>18.429356197868643</v>
      </c>
      <c r="F60" s="96">
        <f t="shared" si="19"/>
        <v>19.535117569740763</v>
      </c>
      <c r="G60" s="96">
        <f t="shared" si="19"/>
        <v>20.70722462392521</v>
      </c>
      <c r="H60" s="96">
        <f t="shared" si="19"/>
        <v>21.949658101360725</v>
      </c>
      <c r="I60" s="96">
        <f t="shared" si="19"/>
        <v>23.266637587442371</v>
      </c>
      <c r="J60" s="96">
        <v>24.662635842688914</v>
      </c>
      <c r="K60" s="102">
        <f t="shared" si="1"/>
        <v>24.662635842688914</v>
      </c>
      <c r="M60" s="96">
        <f t="shared" ref="M60:Q75" si="20">N60/1.06</f>
        <v>18.659723150342003</v>
      </c>
      <c r="N60" s="96">
        <f t="shared" si="20"/>
        <v>19.779306539362523</v>
      </c>
      <c r="O60" s="96">
        <f t="shared" si="20"/>
        <v>20.966064931724276</v>
      </c>
      <c r="P60" s="96">
        <f t="shared" si="20"/>
        <v>22.224028827627734</v>
      </c>
      <c r="Q60" s="96">
        <f t="shared" si="20"/>
        <v>23.557470557285399</v>
      </c>
      <c r="R60" s="96">
        <v>24.970918790722525</v>
      </c>
      <c r="S60" s="102">
        <f t="shared" si="8"/>
        <v>24.970918790722525</v>
      </c>
      <c r="U60" s="130">
        <f t="shared" si="12"/>
        <v>19.761021956022923</v>
      </c>
      <c r="V60" s="96">
        <f t="shared" si="12"/>
        <v>20.74907305382407</v>
      </c>
      <c r="W60" s="96">
        <f t="shared" si="12"/>
        <v>21.786526706515275</v>
      </c>
      <c r="X60" s="96">
        <f t="shared" si="12"/>
        <v>22.87585304184104</v>
      </c>
      <c r="Y60" s="96">
        <f t="shared" si="12"/>
        <v>24.019645693933093</v>
      </c>
      <c r="Z60" s="96">
        <v>25.22062797862975</v>
      </c>
      <c r="AA60" s="102">
        <f t="shared" si="9"/>
        <v>25.22062797862975</v>
      </c>
      <c r="AC60" s="96">
        <f t="shared" si="4"/>
        <v>20.74907305382407</v>
      </c>
      <c r="AD60" s="96">
        <f t="shared" si="4"/>
        <v>21.786526706515275</v>
      </c>
      <c r="AE60" s="96">
        <f t="shared" si="4"/>
        <v>22.87585304184104</v>
      </c>
      <c r="AF60" s="96">
        <f t="shared" si="4"/>
        <v>24.019645693933093</v>
      </c>
      <c r="AG60" s="96">
        <v>25.22062797862975</v>
      </c>
      <c r="AJ60" s="96">
        <f t="shared" ref="AJ60:AM75" si="21">AK60/1.05</f>
        <v>21.060309149631429</v>
      </c>
      <c r="AK60" s="96">
        <f t="shared" si="21"/>
        <v>22.113324607113</v>
      </c>
      <c r="AL60" s="96">
        <f t="shared" si="21"/>
        <v>23.218990837468652</v>
      </c>
      <c r="AM60" s="96">
        <f t="shared" si="21"/>
        <v>24.379940379342088</v>
      </c>
      <c r="AN60" s="96">
        <v>25.598937398309193</v>
      </c>
      <c r="AO60" s="106">
        <f t="shared" si="6"/>
        <v>25.598937398309193</v>
      </c>
      <c r="AQ60" s="96">
        <f t="shared" ref="AQ60:AT75" si="22">AR60/1.05</f>
        <v>21.270912241127746</v>
      </c>
      <c r="AR60" s="96">
        <f t="shared" si="22"/>
        <v>22.334457853184134</v>
      </c>
      <c r="AS60" s="96">
        <f t="shared" si="22"/>
        <v>23.451180745843342</v>
      </c>
      <c r="AT60" s="96">
        <f t="shared" si="22"/>
        <v>24.623739783135509</v>
      </c>
      <c r="AU60" s="131">
        <v>25.854926772292284</v>
      </c>
      <c r="AV60" s="133">
        <v>5</v>
      </c>
      <c r="AW60" s="133">
        <v>229</v>
      </c>
      <c r="AX60" s="137">
        <v>4</v>
      </c>
      <c r="AY60" s="132"/>
      <c r="AZ60" s="138" t="s">
        <v>386</v>
      </c>
    </row>
    <row r="61" spans="1:52" ht="15.75">
      <c r="A61" s="133">
        <v>230</v>
      </c>
      <c r="B61" s="133">
        <v>5</v>
      </c>
      <c r="C61" s="134">
        <v>5</v>
      </c>
      <c r="D61" s="135" t="s">
        <v>386</v>
      </c>
      <c r="E61" s="96">
        <f t="shared" si="19"/>
        <v>18.429356197868643</v>
      </c>
      <c r="F61" s="96">
        <f t="shared" si="19"/>
        <v>19.535117569740763</v>
      </c>
      <c r="G61" s="96">
        <f t="shared" si="19"/>
        <v>20.70722462392521</v>
      </c>
      <c r="H61" s="96">
        <f t="shared" si="19"/>
        <v>21.949658101360725</v>
      </c>
      <c r="I61" s="96">
        <f t="shared" si="19"/>
        <v>23.266637587442371</v>
      </c>
      <c r="J61" s="96">
        <v>24.662635842688914</v>
      </c>
      <c r="K61" s="102">
        <f t="shared" si="1"/>
        <v>24.662635842688914</v>
      </c>
      <c r="M61" s="96">
        <f t="shared" si="20"/>
        <v>18.659723150342003</v>
      </c>
      <c r="N61" s="96">
        <f t="shared" si="20"/>
        <v>19.779306539362523</v>
      </c>
      <c r="O61" s="96">
        <f t="shared" si="20"/>
        <v>20.966064931724276</v>
      </c>
      <c r="P61" s="96">
        <f t="shared" si="20"/>
        <v>22.224028827627734</v>
      </c>
      <c r="Q61" s="96">
        <f t="shared" si="20"/>
        <v>23.557470557285399</v>
      </c>
      <c r="R61" s="96">
        <v>24.970918790722525</v>
      </c>
      <c r="S61" s="102">
        <f t="shared" si="8"/>
        <v>24.970918790722525</v>
      </c>
      <c r="U61" s="130">
        <f t="shared" si="12"/>
        <v>19.761021956022923</v>
      </c>
      <c r="V61" s="96">
        <f t="shared" si="12"/>
        <v>20.74907305382407</v>
      </c>
      <c r="W61" s="96">
        <f t="shared" si="12"/>
        <v>21.786526706515275</v>
      </c>
      <c r="X61" s="96">
        <f t="shared" si="12"/>
        <v>22.87585304184104</v>
      </c>
      <c r="Y61" s="96">
        <f t="shared" si="12"/>
        <v>24.019645693933093</v>
      </c>
      <c r="Z61" s="96">
        <v>25.22062797862975</v>
      </c>
      <c r="AA61" s="102">
        <f t="shared" si="9"/>
        <v>25.22062797862975</v>
      </c>
      <c r="AC61" s="96">
        <f t="shared" si="4"/>
        <v>20.74907305382407</v>
      </c>
      <c r="AD61" s="96">
        <f t="shared" si="4"/>
        <v>21.786526706515275</v>
      </c>
      <c r="AE61" s="96">
        <f t="shared" si="4"/>
        <v>22.87585304184104</v>
      </c>
      <c r="AF61" s="96">
        <f t="shared" si="4"/>
        <v>24.019645693933093</v>
      </c>
      <c r="AG61" s="96">
        <v>25.22062797862975</v>
      </c>
      <c r="AJ61" s="96">
        <f t="shared" si="21"/>
        <v>21.060309149631429</v>
      </c>
      <c r="AK61" s="96">
        <f t="shared" si="21"/>
        <v>22.113324607113</v>
      </c>
      <c r="AL61" s="96">
        <f t="shared" si="21"/>
        <v>23.218990837468652</v>
      </c>
      <c r="AM61" s="96">
        <f t="shared" si="21"/>
        <v>24.379940379342088</v>
      </c>
      <c r="AN61" s="96">
        <v>25.598937398309193</v>
      </c>
      <c r="AO61" s="106">
        <f t="shared" si="6"/>
        <v>25.598937398309193</v>
      </c>
      <c r="AQ61" s="96">
        <f t="shared" si="22"/>
        <v>21.270912241127746</v>
      </c>
      <c r="AR61" s="96">
        <f t="shared" si="22"/>
        <v>22.334457853184134</v>
      </c>
      <c r="AS61" s="96">
        <f t="shared" si="22"/>
        <v>23.451180745843342</v>
      </c>
      <c r="AT61" s="96">
        <f t="shared" si="22"/>
        <v>24.623739783135509</v>
      </c>
      <c r="AU61" s="131">
        <v>25.854926772292284</v>
      </c>
      <c r="AV61" s="133">
        <v>5</v>
      </c>
      <c r="AW61" s="133">
        <v>230</v>
      </c>
      <c r="AX61" s="137">
        <v>5</v>
      </c>
      <c r="AY61" s="132"/>
      <c r="AZ61" s="138" t="s">
        <v>386</v>
      </c>
    </row>
    <row r="62" spans="1:52" ht="15.75">
      <c r="A62" s="133">
        <v>231</v>
      </c>
      <c r="B62" s="133">
        <v>5</v>
      </c>
      <c r="C62" s="134">
        <v>6</v>
      </c>
      <c r="D62" s="135" t="s">
        <v>386</v>
      </c>
      <c r="E62" s="96">
        <f t="shared" si="19"/>
        <v>18.429356197868643</v>
      </c>
      <c r="F62" s="96">
        <f t="shared" si="19"/>
        <v>19.535117569740763</v>
      </c>
      <c r="G62" s="96">
        <f t="shared" si="19"/>
        <v>20.70722462392521</v>
      </c>
      <c r="H62" s="96">
        <f t="shared" si="19"/>
        <v>21.949658101360725</v>
      </c>
      <c r="I62" s="96">
        <f t="shared" si="19"/>
        <v>23.266637587442371</v>
      </c>
      <c r="J62" s="96">
        <v>24.662635842688914</v>
      </c>
      <c r="K62" s="102">
        <f t="shared" si="1"/>
        <v>24.662635842688914</v>
      </c>
      <c r="M62" s="96">
        <f t="shared" si="20"/>
        <v>18.659723150342003</v>
      </c>
      <c r="N62" s="96">
        <f t="shared" si="20"/>
        <v>19.779306539362523</v>
      </c>
      <c r="O62" s="96">
        <f t="shared" si="20"/>
        <v>20.966064931724276</v>
      </c>
      <c r="P62" s="96">
        <f t="shared" si="20"/>
        <v>22.224028827627734</v>
      </c>
      <c r="Q62" s="96">
        <f t="shared" si="20"/>
        <v>23.557470557285399</v>
      </c>
      <c r="R62" s="96">
        <v>24.970918790722525</v>
      </c>
      <c r="S62" s="102">
        <f t="shared" si="8"/>
        <v>24.970918790722525</v>
      </c>
      <c r="U62" s="130">
        <f t="shared" si="12"/>
        <v>19.761021956022923</v>
      </c>
      <c r="V62" s="96">
        <f t="shared" si="12"/>
        <v>20.74907305382407</v>
      </c>
      <c r="W62" s="96">
        <f t="shared" si="12"/>
        <v>21.786526706515275</v>
      </c>
      <c r="X62" s="96">
        <f t="shared" si="12"/>
        <v>22.87585304184104</v>
      </c>
      <c r="Y62" s="96">
        <f t="shared" si="12"/>
        <v>24.019645693933093</v>
      </c>
      <c r="Z62" s="96">
        <v>25.22062797862975</v>
      </c>
      <c r="AA62" s="102">
        <f t="shared" si="9"/>
        <v>25.22062797862975</v>
      </c>
      <c r="AC62" s="96">
        <f t="shared" si="4"/>
        <v>20.74907305382407</v>
      </c>
      <c r="AD62" s="96">
        <f t="shared" si="4"/>
        <v>21.786526706515275</v>
      </c>
      <c r="AE62" s="96">
        <f t="shared" si="4"/>
        <v>22.87585304184104</v>
      </c>
      <c r="AF62" s="96">
        <f t="shared" si="4"/>
        <v>24.019645693933093</v>
      </c>
      <c r="AG62" s="96">
        <v>25.22062797862975</v>
      </c>
      <c r="AJ62" s="96">
        <f t="shared" si="21"/>
        <v>21.060309149631429</v>
      </c>
      <c r="AK62" s="96">
        <f t="shared" si="21"/>
        <v>22.113324607113</v>
      </c>
      <c r="AL62" s="96">
        <f t="shared" si="21"/>
        <v>23.218990837468652</v>
      </c>
      <c r="AM62" s="96">
        <f t="shared" si="21"/>
        <v>24.379940379342088</v>
      </c>
      <c r="AN62" s="96">
        <v>25.598937398309193</v>
      </c>
      <c r="AO62" s="106">
        <f t="shared" si="6"/>
        <v>25.598937398309193</v>
      </c>
      <c r="AQ62" s="96">
        <f t="shared" si="22"/>
        <v>21.270912241127746</v>
      </c>
      <c r="AR62" s="96">
        <f t="shared" si="22"/>
        <v>22.334457853184134</v>
      </c>
      <c r="AS62" s="96">
        <f t="shared" si="22"/>
        <v>23.451180745843342</v>
      </c>
      <c r="AT62" s="96">
        <f t="shared" si="22"/>
        <v>24.623739783135509</v>
      </c>
      <c r="AU62" s="131">
        <v>25.854926772292284</v>
      </c>
      <c r="AV62" s="133">
        <v>5</v>
      </c>
      <c r="AW62" s="133">
        <v>231</v>
      </c>
      <c r="AX62" s="137">
        <v>6</v>
      </c>
      <c r="AY62" s="132"/>
      <c r="AZ62" s="138" t="s">
        <v>386</v>
      </c>
    </row>
    <row r="63" spans="1:52" ht="15.75">
      <c r="A63" s="133">
        <v>232</v>
      </c>
      <c r="B63" s="133">
        <v>5</v>
      </c>
      <c r="C63" s="134">
        <v>7</v>
      </c>
      <c r="D63" s="135" t="s">
        <v>386</v>
      </c>
      <c r="E63" s="96">
        <f t="shared" si="19"/>
        <v>18.429356197868643</v>
      </c>
      <c r="F63" s="96">
        <f t="shared" si="19"/>
        <v>19.535117569740763</v>
      </c>
      <c r="G63" s="96">
        <f t="shared" si="19"/>
        <v>20.70722462392521</v>
      </c>
      <c r="H63" s="96">
        <f t="shared" si="19"/>
        <v>21.949658101360725</v>
      </c>
      <c r="I63" s="96">
        <f t="shared" si="19"/>
        <v>23.266637587442371</v>
      </c>
      <c r="J63" s="96">
        <v>24.662635842688914</v>
      </c>
      <c r="K63" s="102">
        <f t="shared" si="1"/>
        <v>24.662635842688914</v>
      </c>
      <c r="M63" s="96">
        <f t="shared" si="20"/>
        <v>18.659723150342003</v>
      </c>
      <c r="N63" s="96">
        <f t="shared" si="20"/>
        <v>19.779306539362523</v>
      </c>
      <c r="O63" s="96">
        <f t="shared" si="20"/>
        <v>20.966064931724276</v>
      </c>
      <c r="P63" s="96">
        <f t="shared" si="20"/>
        <v>22.224028827627734</v>
      </c>
      <c r="Q63" s="96">
        <f t="shared" si="20"/>
        <v>23.557470557285399</v>
      </c>
      <c r="R63" s="96">
        <v>24.970918790722525</v>
      </c>
      <c r="S63" s="102">
        <f t="shared" si="8"/>
        <v>24.970918790722525</v>
      </c>
      <c r="U63" s="130">
        <f t="shared" si="12"/>
        <v>19.761021956022923</v>
      </c>
      <c r="V63" s="96">
        <f t="shared" si="12"/>
        <v>20.74907305382407</v>
      </c>
      <c r="W63" s="96">
        <f t="shared" si="12"/>
        <v>21.786526706515275</v>
      </c>
      <c r="X63" s="96">
        <f t="shared" si="12"/>
        <v>22.87585304184104</v>
      </c>
      <c r="Y63" s="96">
        <f t="shared" si="12"/>
        <v>24.019645693933093</v>
      </c>
      <c r="Z63" s="96">
        <v>25.22062797862975</v>
      </c>
      <c r="AA63" s="102">
        <f t="shared" si="9"/>
        <v>25.22062797862975</v>
      </c>
      <c r="AC63" s="96">
        <f t="shared" si="4"/>
        <v>20.74907305382407</v>
      </c>
      <c r="AD63" s="96">
        <f t="shared" si="4"/>
        <v>21.786526706515275</v>
      </c>
      <c r="AE63" s="96">
        <f t="shared" si="4"/>
        <v>22.87585304184104</v>
      </c>
      <c r="AF63" s="96">
        <f t="shared" si="4"/>
        <v>24.019645693933093</v>
      </c>
      <c r="AG63" s="96">
        <v>25.22062797862975</v>
      </c>
      <c r="AJ63" s="96">
        <f t="shared" si="21"/>
        <v>21.060309149631429</v>
      </c>
      <c r="AK63" s="96">
        <f t="shared" si="21"/>
        <v>22.113324607113</v>
      </c>
      <c r="AL63" s="96">
        <f t="shared" si="21"/>
        <v>23.218990837468652</v>
      </c>
      <c r="AM63" s="96">
        <f t="shared" si="21"/>
        <v>24.379940379342088</v>
      </c>
      <c r="AN63" s="96">
        <v>25.598937398309193</v>
      </c>
      <c r="AO63" s="106">
        <f t="shared" si="6"/>
        <v>25.598937398309193</v>
      </c>
      <c r="AQ63" s="96">
        <f t="shared" si="22"/>
        <v>21.270912241127746</v>
      </c>
      <c r="AR63" s="96">
        <f t="shared" si="22"/>
        <v>22.334457853184134</v>
      </c>
      <c r="AS63" s="96">
        <f t="shared" si="22"/>
        <v>23.451180745843342</v>
      </c>
      <c r="AT63" s="96">
        <f t="shared" si="22"/>
        <v>24.623739783135509</v>
      </c>
      <c r="AU63" s="131">
        <v>25.854926772292284</v>
      </c>
      <c r="AV63" s="133">
        <v>5</v>
      </c>
      <c r="AW63" s="133">
        <v>232</v>
      </c>
      <c r="AX63" s="137">
        <v>7</v>
      </c>
      <c r="AY63" s="139" t="e">
        <f>#REF!</f>
        <v>#REF!</v>
      </c>
      <c r="AZ63" s="138" t="s">
        <v>386</v>
      </c>
    </row>
    <row r="64" spans="1:52" ht="15.75">
      <c r="A64" s="133">
        <v>233</v>
      </c>
      <c r="B64" s="133">
        <v>5</v>
      </c>
      <c r="C64" s="134">
        <v>8</v>
      </c>
      <c r="D64" s="135" t="s">
        <v>386</v>
      </c>
      <c r="E64" s="96">
        <f t="shared" si="19"/>
        <v>18.429356197868643</v>
      </c>
      <c r="F64" s="96">
        <f t="shared" si="19"/>
        <v>19.535117569740763</v>
      </c>
      <c r="G64" s="96">
        <f t="shared" si="19"/>
        <v>20.70722462392521</v>
      </c>
      <c r="H64" s="96">
        <f t="shared" si="19"/>
        <v>21.949658101360725</v>
      </c>
      <c r="I64" s="96">
        <f t="shared" si="19"/>
        <v>23.266637587442371</v>
      </c>
      <c r="J64" s="96">
        <v>24.662635842688914</v>
      </c>
      <c r="K64" s="102">
        <f t="shared" si="1"/>
        <v>24.662635842688914</v>
      </c>
      <c r="M64" s="96">
        <f t="shared" si="20"/>
        <v>18.659723150342003</v>
      </c>
      <c r="N64" s="96">
        <f t="shared" si="20"/>
        <v>19.779306539362523</v>
      </c>
      <c r="O64" s="96">
        <f t="shared" si="20"/>
        <v>20.966064931724276</v>
      </c>
      <c r="P64" s="96">
        <f t="shared" si="20"/>
        <v>22.224028827627734</v>
      </c>
      <c r="Q64" s="96">
        <f t="shared" si="20"/>
        <v>23.557470557285399</v>
      </c>
      <c r="R64" s="96">
        <v>24.970918790722525</v>
      </c>
      <c r="S64" s="102">
        <f t="shared" si="8"/>
        <v>24.970918790722525</v>
      </c>
      <c r="U64" s="130">
        <f t="shared" si="12"/>
        <v>19.761021956022923</v>
      </c>
      <c r="V64" s="96">
        <f t="shared" si="12"/>
        <v>20.74907305382407</v>
      </c>
      <c r="W64" s="96">
        <f t="shared" si="12"/>
        <v>21.786526706515275</v>
      </c>
      <c r="X64" s="96">
        <f t="shared" si="12"/>
        <v>22.87585304184104</v>
      </c>
      <c r="Y64" s="96">
        <f t="shared" si="12"/>
        <v>24.019645693933093</v>
      </c>
      <c r="Z64" s="96">
        <v>25.22062797862975</v>
      </c>
      <c r="AA64" s="102">
        <f t="shared" si="9"/>
        <v>25.22062797862975</v>
      </c>
      <c r="AC64" s="96">
        <f t="shared" si="4"/>
        <v>20.74907305382407</v>
      </c>
      <c r="AD64" s="96">
        <f t="shared" si="4"/>
        <v>21.786526706515275</v>
      </c>
      <c r="AE64" s="96">
        <f t="shared" si="4"/>
        <v>22.87585304184104</v>
      </c>
      <c r="AF64" s="96">
        <f t="shared" si="4"/>
        <v>24.019645693933093</v>
      </c>
      <c r="AG64" s="96">
        <v>25.22062797862975</v>
      </c>
      <c r="AJ64" s="96">
        <f t="shared" si="21"/>
        <v>21.060309149631429</v>
      </c>
      <c r="AK64" s="96">
        <f t="shared" si="21"/>
        <v>22.113324607113</v>
      </c>
      <c r="AL64" s="96">
        <f t="shared" si="21"/>
        <v>23.218990837468652</v>
      </c>
      <c r="AM64" s="96">
        <f t="shared" si="21"/>
        <v>24.379940379342088</v>
      </c>
      <c r="AN64" s="96">
        <v>25.598937398309193</v>
      </c>
      <c r="AO64" s="106">
        <f t="shared" si="6"/>
        <v>25.598937398309193</v>
      </c>
      <c r="AQ64" s="96">
        <f t="shared" si="22"/>
        <v>21.270912241127746</v>
      </c>
      <c r="AR64" s="96">
        <f t="shared" si="22"/>
        <v>22.334457853184134</v>
      </c>
      <c r="AS64" s="96">
        <f t="shared" si="22"/>
        <v>23.451180745843342</v>
      </c>
      <c r="AT64" s="96">
        <f t="shared" si="22"/>
        <v>24.623739783135509</v>
      </c>
      <c r="AU64" s="131">
        <v>25.854926772292284</v>
      </c>
      <c r="AV64" s="133">
        <v>5</v>
      </c>
      <c r="AW64" s="133">
        <v>233</v>
      </c>
      <c r="AX64" s="137">
        <v>8</v>
      </c>
      <c r="AY64" s="132"/>
      <c r="AZ64" s="138" t="s">
        <v>386</v>
      </c>
    </row>
    <row r="65" spans="1:52" ht="15.75">
      <c r="A65" s="133">
        <v>234</v>
      </c>
      <c r="B65" s="133">
        <v>5</v>
      </c>
      <c r="C65" s="134">
        <v>9</v>
      </c>
      <c r="D65" s="135" t="s">
        <v>386</v>
      </c>
      <c r="E65" s="96">
        <f t="shared" si="19"/>
        <v>18.429356197868643</v>
      </c>
      <c r="F65" s="96">
        <f t="shared" si="19"/>
        <v>19.535117569740763</v>
      </c>
      <c r="G65" s="96">
        <f t="shared" si="19"/>
        <v>20.70722462392521</v>
      </c>
      <c r="H65" s="96">
        <f t="shared" si="19"/>
        <v>21.949658101360725</v>
      </c>
      <c r="I65" s="96">
        <f t="shared" si="19"/>
        <v>23.266637587442371</v>
      </c>
      <c r="J65" s="96">
        <v>24.662635842688914</v>
      </c>
      <c r="K65" s="102">
        <f t="shared" si="1"/>
        <v>24.662635842688914</v>
      </c>
      <c r="M65" s="96">
        <f t="shared" si="20"/>
        <v>18.659723150342003</v>
      </c>
      <c r="N65" s="96">
        <f t="shared" si="20"/>
        <v>19.779306539362523</v>
      </c>
      <c r="O65" s="96">
        <f t="shared" si="20"/>
        <v>20.966064931724276</v>
      </c>
      <c r="P65" s="96">
        <f t="shared" si="20"/>
        <v>22.224028827627734</v>
      </c>
      <c r="Q65" s="96">
        <f t="shared" si="20"/>
        <v>23.557470557285399</v>
      </c>
      <c r="R65" s="96">
        <v>24.970918790722525</v>
      </c>
      <c r="S65" s="102">
        <f t="shared" si="8"/>
        <v>24.970918790722525</v>
      </c>
      <c r="U65" s="130">
        <f t="shared" si="12"/>
        <v>19.761021956022923</v>
      </c>
      <c r="V65" s="96">
        <f t="shared" si="12"/>
        <v>20.74907305382407</v>
      </c>
      <c r="W65" s="96">
        <f t="shared" si="12"/>
        <v>21.786526706515275</v>
      </c>
      <c r="X65" s="96">
        <f t="shared" si="12"/>
        <v>22.87585304184104</v>
      </c>
      <c r="Y65" s="96">
        <f t="shared" si="12"/>
        <v>24.019645693933093</v>
      </c>
      <c r="Z65" s="96">
        <v>25.22062797862975</v>
      </c>
      <c r="AA65" s="102">
        <f t="shared" si="9"/>
        <v>25.22062797862975</v>
      </c>
      <c r="AC65" s="96">
        <f t="shared" si="4"/>
        <v>20.74907305382407</v>
      </c>
      <c r="AD65" s="96">
        <f t="shared" si="4"/>
        <v>21.786526706515275</v>
      </c>
      <c r="AE65" s="96">
        <f t="shared" si="4"/>
        <v>22.87585304184104</v>
      </c>
      <c r="AF65" s="96">
        <f t="shared" si="4"/>
        <v>24.019645693933093</v>
      </c>
      <c r="AG65" s="96">
        <v>25.22062797862975</v>
      </c>
      <c r="AJ65" s="96">
        <f t="shared" si="21"/>
        <v>21.060309149631429</v>
      </c>
      <c r="AK65" s="96">
        <f t="shared" si="21"/>
        <v>22.113324607113</v>
      </c>
      <c r="AL65" s="96">
        <f t="shared" si="21"/>
        <v>23.218990837468652</v>
      </c>
      <c r="AM65" s="96">
        <f t="shared" si="21"/>
        <v>24.379940379342088</v>
      </c>
      <c r="AN65" s="96">
        <v>25.598937398309193</v>
      </c>
      <c r="AO65" s="106">
        <f t="shared" si="6"/>
        <v>25.598937398309193</v>
      </c>
      <c r="AQ65" s="96">
        <f t="shared" si="22"/>
        <v>21.270912241127746</v>
      </c>
      <c r="AR65" s="96">
        <f t="shared" si="22"/>
        <v>22.334457853184134</v>
      </c>
      <c r="AS65" s="96">
        <f t="shared" si="22"/>
        <v>23.451180745843342</v>
      </c>
      <c r="AT65" s="96">
        <f t="shared" si="22"/>
        <v>24.623739783135509</v>
      </c>
      <c r="AU65" s="131">
        <v>25.854926772292284</v>
      </c>
      <c r="AV65" s="133">
        <v>5</v>
      </c>
      <c r="AW65" s="133">
        <v>234</v>
      </c>
      <c r="AX65" s="137">
        <v>9</v>
      </c>
      <c r="AY65" s="132"/>
      <c r="AZ65" s="138" t="s">
        <v>386</v>
      </c>
    </row>
    <row r="66" spans="1:52" ht="15.75">
      <c r="A66" s="133">
        <v>235</v>
      </c>
      <c r="B66" s="133">
        <v>5</v>
      </c>
      <c r="C66" s="134">
        <v>10</v>
      </c>
      <c r="D66" s="135" t="s">
        <v>386</v>
      </c>
      <c r="E66" s="96">
        <f t="shared" si="19"/>
        <v>18.429356197868643</v>
      </c>
      <c r="F66" s="96">
        <f t="shared" si="19"/>
        <v>19.535117569740763</v>
      </c>
      <c r="G66" s="96">
        <f t="shared" si="19"/>
        <v>20.70722462392521</v>
      </c>
      <c r="H66" s="96">
        <f t="shared" si="19"/>
        <v>21.949658101360725</v>
      </c>
      <c r="I66" s="96">
        <f t="shared" si="19"/>
        <v>23.266637587442371</v>
      </c>
      <c r="J66" s="96">
        <v>24.662635842688914</v>
      </c>
      <c r="K66" s="102">
        <f t="shared" si="1"/>
        <v>24.662635842688914</v>
      </c>
      <c r="M66" s="96">
        <f t="shared" si="20"/>
        <v>18.659723150342003</v>
      </c>
      <c r="N66" s="96">
        <f t="shared" si="20"/>
        <v>19.779306539362523</v>
      </c>
      <c r="O66" s="96">
        <f t="shared" si="20"/>
        <v>20.966064931724276</v>
      </c>
      <c r="P66" s="96">
        <f t="shared" si="20"/>
        <v>22.224028827627734</v>
      </c>
      <c r="Q66" s="96">
        <f t="shared" si="20"/>
        <v>23.557470557285399</v>
      </c>
      <c r="R66" s="96">
        <v>24.970918790722525</v>
      </c>
      <c r="S66" s="102">
        <f t="shared" si="8"/>
        <v>24.970918790722525</v>
      </c>
      <c r="U66" s="130">
        <f t="shared" si="12"/>
        <v>19.761021956022923</v>
      </c>
      <c r="V66" s="96">
        <f t="shared" si="12"/>
        <v>20.74907305382407</v>
      </c>
      <c r="W66" s="96">
        <f t="shared" si="12"/>
        <v>21.786526706515275</v>
      </c>
      <c r="X66" s="96">
        <f t="shared" si="12"/>
        <v>22.87585304184104</v>
      </c>
      <c r="Y66" s="96">
        <f t="shared" si="12"/>
        <v>24.019645693933093</v>
      </c>
      <c r="Z66" s="96">
        <v>25.22062797862975</v>
      </c>
      <c r="AA66" s="102">
        <f t="shared" si="9"/>
        <v>25.22062797862975</v>
      </c>
      <c r="AC66" s="96">
        <f t="shared" si="4"/>
        <v>20.74907305382407</v>
      </c>
      <c r="AD66" s="96">
        <f t="shared" si="4"/>
        <v>21.786526706515275</v>
      </c>
      <c r="AE66" s="96">
        <f t="shared" si="4"/>
        <v>22.87585304184104</v>
      </c>
      <c r="AF66" s="96">
        <f t="shared" si="4"/>
        <v>24.019645693933093</v>
      </c>
      <c r="AG66" s="96">
        <v>25.22062797862975</v>
      </c>
      <c r="AJ66" s="96">
        <f t="shared" si="21"/>
        <v>21.060309149631429</v>
      </c>
      <c r="AK66" s="96">
        <f t="shared" si="21"/>
        <v>22.113324607113</v>
      </c>
      <c r="AL66" s="96">
        <f t="shared" si="21"/>
        <v>23.218990837468652</v>
      </c>
      <c r="AM66" s="96">
        <f t="shared" si="21"/>
        <v>24.379940379342088</v>
      </c>
      <c r="AN66" s="96">
        <v>25.598937398309193</v>
      </c>
      <c r="AO66" s="106">
        <f t="shared" si="6"/>
        <v>25.598937398309193</v>
      </c>
      <c r="AQ66" s="96">
        <f t="shared" si="22"/>
        <v>21.270912241127746</v>
      </c>
      <c r="AR66" s="96">
        <f t="shared" si="22"/>
        <v>22.334457853184134</v>
      </c>
      <c r="AS66" s="96">
        <f t="shared" si="22"/>
        <v>23.451180745843342</v>
      </c>
      <c r="AT66" s="96">
        <f t="shared" si="22"/>
        <v>24.623739783135509</v>
      </c>
      <c r="AU66" s="131">
        <v>25.854926772292284</v>
      </c>
      <c r="AV66" s="133">
        <v>5</v>
      </c>
      <c r="AW66" s="133">
        <v>235</v>
      </c>
      <c r="AX66" s="137">
        <v>10</v>
      </c>
      <c r="AY66" s="132"/>
      <c r="AZ66" s="138" t="s">
        <v>386</v>
      </c>
    </row>
    <row r="67" spans="1:52" ht="15.75">
      <c r="A67" s="133">
        <v>236</v>
      </c>
      <c r="B67" s="133">
        <v>5</v>
      </c>
      <c r="C67" s="134">
        <v>11</v>
      </c>
      <c r="D67" s="135" t="s">
        <v>386</v>
      </c>
      <c r="E67" s="96">
        <f t="shared" si="19"/>
        <v>18.429356197868643</v>
      </c>
      <c r="F67" s="96">
        <f t="shared" si="19"/>
        <v>19.535117569740763</v>
      </c>
      <c r="G67" s="96">
        <f t="shared" si="19"/>
        <v>20.70722462392521</v>
      </c>
      <c r="H67" s="96">
        <f t="shared" si="19"/>
        <v>21.949658101360725</v>
      </c>
      <c r="I67" s="96">
        <f t="shared" si="19"/>
        <v>23.266637587442371</v>
      </c>
      <c r="J67" s="96">
        <v>24.662635842688914</v>
      </c>
      <c r="K67" s="102">
        <f t="shared" si="1"/>
        <v>24.662635842688914</v>
      </c>
      <c r="M67" s="96">
        <f t="shared" si="20"/>
        <v>18.659723150342003</v>
      </c>
      <c r="N67" s="96">
        <f t="shared" si="20"/>
        <v>19.779306539362523</v>
      </c>
      <c r="O67" s="96">
        <f t="shared" si="20"/>
        <v>20.966064931724276</v>
      </c>
      <c r="P67" s="96">
        <f t="shared" si="20"/>
        <v>22.224028827627734</v>
      </c>
      <c r="Q67" s="96">
        <f t="shared" si="20"/>
        <v>23.557470557285399</v>
      </c>
      <c r="R67" s="96">
        <v>24.970918790722525</v>
      </c>
      <c r="S67" s="102">
        <f t="shared" si="8"/>
        <v>24.970918790722525</v>
      </c>
      <c r="U67" s="130">
        <f t="shared" si="12"/>
        <v>19.761021956022923</v>
      </c>
      <c r="V67" s="96">
        <f t="shared" si="12"/>
        <v>20.74907305382407</v>
      </c>
      <c r="W67" s="96">
        <f t="shared" si="12"/>
        <v>21.786526706515275</v>
      </c>
      <c r="X67" s="96">
        <f t="shared" si="12"/>
        <v>22.87585304184104</v>
      </c>
      <c r="Y67" s="96">
        <f t="shared" si="12"/>
        <v>24.019645693933093</v>
      </c>
      <c r="Z67" s="96">
        <v>25.22062797862975</v>
      </c>
      <c r="AA67" s="102">
        <f t="shared" si="9"/>
        <v>25.22062797862975</v>
      </c>
      <c r="AC67" s="96">
        <f t="shared" si="4"/>
        <v>20.74907305382407</v>
      </c>
      <c r="AD67" s="96">
        <f t="shared" si="4"/>
        <v>21.786526706515275</v>
      </c>
      <c r="AE67" s="96">
        <f t="shared" si="4"/>
        <v>22.87585304184104</v>
      </c>
      <c r="AF67" s="96">
        <f t="shared" si="4"/>
        <v>24.019645693933093</v>
      </c>
      <c r="AG67" s="96">
        <v>25.22062797862975</v>
      </c>
      <c r="AJ67" s="96">
        <f t="shared" si="21"/>
        <v>21.060309149631429</v>
      </c>
      <c r="AK67" s="96">
        <f t="shared" si="21"/>
        <v>22.113324607113</v>
      </c>
      <c r="AL67" s="96">
        <f t="shared" si="21"/>
        <v>23.218990837468652</v>
      </c>
      <c r="AM67" s="96">
        <f t="shared" si="21"/>
        <v>24.379940379342088</v>
      </c>
      <c r="AN67" s="96">
        <v>25.598937398309193</v>
      </c>
      <c r="AO67" s="106">
        <f t="shared" si="6"/>
        <v>25.598937398309193</v>
      </c>
      <c r="AQ67" s="96">
        <f t="shared" si="22"/>
        <v>21.270912241127746</v>
      </c>
      <c r="AR67" s="96">
        <f t="shared" si="22"/>
        <v>22.334457853184134</v>
      </c>
      <c r="AS67" s="96">
        <f t="shared" si="22"/>
        <v>23.451180745843342</v>
      </c>
      <c r="AT67" s="96">
        <f t="shared" si="22"/>
        <v>24.623739783135509</v>
      </c>
      <c r="AU67" s="131">
        <v>25.854926772292284</v>
      </c>
      <c r="AV67" s="133">
        <v>5</v>
      </c>
      <c r="AW67" s="133">
        <v>236</v>
      </c>
      <c r="AX67" s="137">
        <v>11</v>
      </c>
      <c r="AY67" s="132"/>
      <c r="AZ67" s="138" t="s">
        <v>386</v>
      </c>
    </row>
    <row r="68" spans="1:52" ht="15.75">
      <c r="A68" s="133">
        <v>237</v>
      </c>
      <c r="B68" s="133">
        <v>5</v>
      </c>
      <c r="C68" s="134">
        <v>12</v>
      </c>
      <c r="D68" s="135" t="s">
        <v>386</v>
      </c>
      <c r="E68" s="96">
        <f t="shared" si="19"/>
        <v>18.429356197868643</v>
      </c>
      <c r="F68" s="96">
        <f t="shared" si="19"/>
        <v>19.535117569740763</v>
      </c>
      <c r="G68" s="96">
        <f t="shared" si="19"/>
        <v>20.70722462392521</v>
      </c>
      <c r="H68" s="96">
        <f t="shared" si="19"/>
        <v>21.949658101360725</v>
      </c>
      <c r="I68" s="96">
        <f t="shared" si="19"/>
        <v>23.266637587442371</v>
      </c>
      <c r="J68" s="96">
        <v>24.662635842688914</v>
      </c>
      <c r="K68" s="102">
        <f t="shared" si="1"/>
        <v>24.662635842688914</v>
      </c>
      <c r="M68" s="96">
        <f t="shared" si="20"/>
        <v>18.659723150342003</v>
      </c>
      <c r="N68" s="96">
        <f t="shared" si="20"/>
        <v>19.779306539362523</v>
      </c>
      <c r="O68" s="96">
        <f t="shared" si="20"/>
        <v>20.966064931724276</v>
      </c>
      <c r="P68" s="96">
        <f t="shared" si="20"/>
        <v>22.224028827627734</v>
      </c>
      <c r="Q68" s="96">
        <f t="shared" si="20"/>
        <v>23.557470557285399</v>
      </c>
      <c r="R68" s="96">
        <v>24.970918790722525</v>
      </c>
      <c r="S68" s="102">
        <f t="shared" si="8"/>
        <v>24.970918790722525</v>
      </c>
      <c r="U68" s="130">
        <f t="shared" si="12"/>
        <v>19.761021956022923</v>
      </c>
      <c r="V68" s="96">
        <f t="shared" si="12"/>
        <v>20.74907305382407</v>
      </c>
      <c r="W68" s="96">
        <f t="shared" si="12"/>
        <v>21.786526706515275</v>
      </c>
      <c r="X68" s="96">
        <f t="shared" si="12"/>
        <v>22.87585304184104</v>
      </c>
      <c r="Y68" s="96">
        <f t="shared" si="12"/>
        <v>24.019645693933093</v>
      </c>
      <c r="Z68" s="96">
        <v>25.22062797862975</v>
      </c>
      <c r="AA68" s="102">
        <f t="shared" si="9"/>
        <v>25.22062797862975</v>
      </c>
      <c r="AC68" s="96">
        <f t="shared" si="4"/>
        <v>20.74907305382407</v>
      </c>
      <c r="AD68" s="96">
        <f t="shared" si="4"/>
        <v>21.786526706515275</v>
      </c>
      <c r="AE68" s="96">
        <f t="shared" si="4"/>
        <v>22.87585304184104</v>
      </c>
      <c r="AF68" s="96">
        <f t="shared" si="4"/>
        <v>24.019645693933093</v>
      </c>
      <c r="AG68" s="96">
        <v>25.22062797862975</v>
      </c>
      <c r="AJ68" s="96">
        <f t="shared" si="21"/>
        <v>21.060309149631429</v>
      </c>
      <c r="AK68" s="96">
        <f t="shared" si="21"/>
        <v>22.113324607113</v>
      </c>
      <c r="AL68" s="96">
        <f t="shared" si="21"/>
        <v>23.218990837468652</v>
      </c>
      <c r="AM68" s="96">
        <f t="shared" si="21"/>
        <v>24.379940379342088</v>
      </c>
      <c r="AN68" s="96">
        <v>25.598937398309193</v>
      </c>
      <c r="AO68" s="106">
        <f t="shared" si="6"/>
        <v>25.598937398309193</v>
      </c>
      <c r="AQ68" s="96">
        <f t="shared" si="22"/>
        <v>21.270912241127746</v>
      </c>
      <c r="AR68" s="96">
        <f t="shared" si="22"/>
        <v>22.334457853184134</v>
      </c>
      <c r="AS68" s="96">
        <f t="shared" si="22"/>
        <v>23.451180745843342</v>
      </c>
      <c r="AT68" s="96">
        <f t="shared" si="22"/>
        <v>24.623739783135509</v>
      </c>
      <c r="AU68" s="131">
        <v>25.854926772292284</v>
      </c>
      <c r="AV68" s="133">
        <v>5</v>
      </c>
      <c r="AW68" s="133">
        <v>237</v>
      </c>
      <c r="AX68" s="137">
        <v>12</v>
      </c>
      <c r="AY68" s="132"/>
      <c r="AZ68" s="138" t="s">
        <v>386</v>
      </c>
    </row>
    <row r="69" spans="1:52" ht="15.75">
      <c r="A69" s="133">
        <v>238</v>
      </c>
      <c r="B69" s="133">
        <v>5</v>
      </c>
      <c r="C69" s="134">
        <v>13</v>
      </c>
      <c r="D69" s="135" t="s">
        <v>386</v>
      </c>
      <c r="E69" s="96">
        <f t="shared" si="19"/>
        <v>18.429356197868643</v>
      </c>
      <c r="F69" s="96">
        <f t="shared" si="19"/>
        <v>19.535117569740763</v>
      </c>
      <c r="G69" s="96">
        <f t="shared" si="19"/>
        <v>20.70722462392521</v>
      </c>
      <c r="H69" s="96">
        <f t="shared" si="19"/>
        <v>21.949658101360725</v>
      </c>
      <c r="I69" s="96">
        <f t="shared" si="19"/>
        <v>23.266637587442371</v>
      </c>
      <c r="J69" s="96">
        <v>24.662635842688914</v>
      </c>
      <c r="K69" s="102">
        <f t="shared" si="1"/>
        <v>24.662635842688914</v>
      </c>
      <c r="M69" s="96">
        <f t="shared" si="20"/>
        <v>18.659723150342003</v>
      </c>
      <c r="N69" s="96">
        <f t="shared" si="20"/>
        <v>19.779306539362523</v>
      </c>
      <c r="O69" s="96">
        <f t="shared" si="20"/>
        <v>20.966064931724276</v>
      </c>
      <c r="P69" s="96">
        <f t="shared" si="20"/>
        <v>22.224028827627734</v>
      </c>
      <c r="Q69" s="96">
        <f t="shared" si="20"/>
        <v>23.557470557285399</v>
      </c>
      <c r="R69" s="96">
        <v>24.970918790722525</v>
      </c>
      <c r="S69" s="102">
        <f t="shared" si="8"/>
        <v>24.970918790722525</v>
      </c>
      <c r="U69" s="130">
        <f t="shared" si="12"/>
        <v>19.761021956022923</v>
      </c>
      <c r="V69" s="96">
        <f t="shared" si="12"/>
        <v>20.74907305382407</v>
      </c>
      <c r="W69" s="96">
        <f t="shared" si="12"/>
        <v>21.786526706515275</v>
      </c>
      <c r="X69" s="96">
        <f t="shared" si="12"/>
        <v>22.87585304184104</v>
      </c>
      <c r="Y69" s="96">
        <f t="shared" si="12"/>
        <v>24.019645693933093</v>
      </c>
      <c r="Z69" s="96">
        <v>25.22062797862975</v>
      </c>
      <c r="AA69" s="102">
        <f t="shared" si="9"/>
        <v>25.22062797862975</v>
      </c>
      <c r="AC69" s="96">
        <f t="shared" si="4"/>
        <v>20.74907305382407</v>
      </c>
      <c r="AD69" s="96">
        <f t="shared" si="4"/>
        <v>21.786526706515275</v>
      </c>
      <c r="AE69" s="96">
        <f t="shared" si="4"/>
        <v>22.87585304184104</v>
      </c>
      <c r="AF69" s="96">
        <f t="shared" si="4"/>
        <v>24.019645693933093</v>
      </c>
      <c r="AG69" s="96">
        <v>25.22062797862975</v>
      </c>
      <c r="AJ69" s="96">
        <f t="shared" si="21"/>
        <v>21.060309149631429</v>
      </c>
      <c r="AK69" s="96">
        <f t="shared" si="21"/>
        <v>22.113324607113</v>
      </c>
      <c r="AL69" s="96">
        <f t="shared" si="21"/>
        <v>23.218990837468652</v>
      </c>
      <c r="AM69" s="96">
        <f t="shared" si="21"/>
        <v>24.379940379342088</v>
      </c>
      <c r="AN69" s="96">
        <v>25.598937398309193</v>
      </c>
      <c r="AO69" s="106">
        <f t="shared" si="6"/>
        <v>25.598937398309193</v>
      </c>
      <c r="AQ69" s="96">
        <f t="shared" si="22"/>
        <v>21.270912241127746</v>
      </c>
      <c r="AR69" s="96">
        <f t="shared" si="22"/>
        <v>22.334457853184134</v>
      </c>
      <c r="AS69" s="96">
        <f t="shared" si="22"/>
        <v>23.451180745843342</v>
      </c>
      <c r="AT69" s="96">
        <f t="shared" si="22"/>
        <v>24.623739783135509</v>
      </c>
      <c r="AU69" s="131">
        <v>25.854926772292284</v>
      </c>
      <c r="AV69" s="133">
        <v>5</v>
      </c>
      <c r="AW69" s="133">
        <v>238</v>
      </c>
      <c r="AX69" s="137">
        <v>13</v>
      </c>
      <c r="AY69" s="132"/>
      <c r="AZ69" s="138" t="s">
        <v>386</v>
      </c>
    </row>
    <row r="70" spans="1:52" ht="15.75">
      <c r="A70" s="133">
        <v>239</v>
      </c>
      <c r="B70" s="133">
        <v>5</v>
      </c>
      <c r="C70" s="134">
        <v>14</v>
      </c>
      <c r="D70" s="135" t="s">
        <v>386</v>
      </c>
      <c r="E70" s="96">
        <f t="shared" si="19"/>
        <v>18.429356197868643</v>
      </c>
      <c r="F70" s="96">
        <f t="shared" si="19"/>
        <v>19.535117569740763</v>
      </c>
      <c r="G70" s="96">
        <f t="shared" si="19"/>
        <v>20.70722462392521</v>
      </c>
      <c r="H70" s="96">
        <f t="shared" si="19"/>
        <v>21.949658101360725</v>
      </c>
      <c r="I70" s="96">
        <f t="shared" si="19"/>
        <v>23.266637587442371</v>
      </c>
      <c r="J70" s="96">
        <v>24.662635842688914</v>
      </c>
      <c r="K70" s="102">
        <f t="shared" si="1"/>
        <v>24.662635842688914</v>
      </c>
      <c r="M70" s="96">
        <f t="shared" si="20"/>
        <v>18.659723150342003</v>
      </c>
      <c r="N70" s="96">
        <f t="shared" si="20"/>
        <v>19.779306539362523</v>
      </c>
      <c r="O70" s="96">
        <f t="shared" si="20"/>
        <v>20.966064931724276</v>
      </c>
      <c r="P70" s="96">
        <f t="shared" si="20"/>
        <v>22.224028827627734</v>
      </c>
      <c r="Q70" s="96">
        <f t="shared" si="20"/>
        <v>23.557470557285399</v>
      </c>
      <c r="R70" s="96">
        <v>24.970918790722525</v>
      </c>
      <c r="S70" s="102">
        <f t="shared" si="8"/>
        <v>24.970918790722525</v>
      </c>
      <c r="U70" s="130">
        <f t="shared" si="12"/>
        <v>19.761021956022923</v>
      </c>
      <c r="V70" s="96">
        <f t="shared" si="12"/>
        <v>20.74907305382407</v>
      </c>
      <c r="W70" s="96">
        <f t="shared" si="12"/>
        <v>21.786526706515275</v>
      </c>
      <c r="X70" s="96">
        <f t="shared" si="12"/>
        <v>22.87585304184104</v>
      </c>
      <c r="Y70" s="96">
        <f t="shared" si="12"/>
        <v>24.019645693933093</v>
      </c>
      <c r="Z70" s="96">
        <v>25.22062797862975</v>
      </c>
      <c r="AA70" s="102">
        <f t="shared" si="9"/>
        <v>25.22062797862975</v>
      </c>
      <c r="AC70" s="96">
        <f t="shared" si="4"/>
        <v>20.74907305382407</v>
      </c>
      <c r="AD70" s="96">
        <f t="shared" si="4"/>
        <v>21.786526706515275</v>
      </c>
      <c r="AE70" s="96">
        <f t="shared" si="4"/>
        <v>22.87585304184104</v>
      </c>
      <c r="AF70" s="96">
        <f t="shared" si="4"/>
        <v>24.019645693933093</v>
      </c>
      <c r="AG70" s="96">
        <v>25.22062797862975</v>
      </c>
      <c r="AJ70" s="96">
        <f t="shared" si="21"/>
        <v>21.060309149631429</v>
      </c>
      <c r="AK70" s="96">
        <f t="shared" si="21"/>
        <v>22.113324607113</v>
      </c>
      <c r="AL70" s="96">
        <f t="shared" si="21"/>
        <v>23.218990837468652</v>
      </c>
      <c r="AM70" s="96">
        <f t="shared" si="21"/>
        <v>24.379940379342088</v>
      </c>
      <c r="AN70" s="96">
        <v>25.598937398309193</v>
      </c>
      <c r="AO70" s="106">
        <f t="shared" si="6"/>
        <v>25.598937398309193</v>
      </c>
      <c r="AQ70" s="96">
        <f t="shared" si="22"/>
        <v>21.270912241127746</v>
      </c>
      <c r="AR70" s="96">
        <f t="shared" si="22"/>
        <v>22.334457853184134</v>
      </c>
      <c r="AS70" s="96">
        <f t="shared" si="22"/>
        <v>23.451180745843342</v>
      </c>
      <c r="AT70" s="96">
        <f t="shared" si="22"/>
        <v>24.623739783135509</v>
      </c>
      <c r="AU70" s="131">
        <v>25.854926772292284</v>
      </c>
      <c r="AV70" s="133">
        <v>5</v>
      </c>
      <c r="AW70" s="133">
        <v>239</v>
      </c>
      <c r="AX70" s="137">
        <v>14</v>
      </c>
      <c r="AY70" s="132"/>
      <c r="AZ70" s="138" t="s">
        <v>386</v>
      </c>
    </row>
    <row r="71" spans="1:52" ht="15.75">
      <c r="A71" s="133">
        <v>240</v>
      </c>
      <c r="B71" s="133">
        <v>5</v>
      </c>
      <c r="C71" s="134">
        <v>15</v>
      </c>
      <c r="D71" s="135" t="s">
        <v>386</v>
      </c>
      <c r="E71" s="96">
        <f t="shared" si="19"/>
        <v>18.429356197868643</v>
      </c>
      <c r="F71" s="96">
        <f t="shared" si="19"/>
        <v>19.535117569740763</v>
      </c>
      <c r="G71" s="96">
        <f t="shared" si="19"/>
        <v>20.70722462392521</v>
      </c>
      <c r="H71" s="96">
        <f t="shared" si="19"/>
        <v>21.949658101360725</v>
      </c>
      <c r="I71" s="96">
        <f t="shared" si="19"/>
        <v>23.266637587442371</v>
      </c>
      <c r="J71" s="96">
        <v>24.662635842688914</v>
      </c>
      <c r="K71" s="102">
        <f t="shared" si="1"/>
        <v>24.662635842688914</v>
      </c>
      <c r="M71" s="96">
        <f t="shared" si="20"/>
        <v>18.659723150342003</v>
      </c>
      <c r="N71" s="96">
        <f t="shared" si="20"/>
        <v>19.779306539362523</v>
      </c>
      <c r="O71" s="96">
        <f t="shared" si="20"/>
        <v>20.966064931724276</v>
      </c>
      <c r="P71" s="96">
        <f t="shared" si="20"/>
        <v>22.224028827627734</v>
      </c>
      <c r="Q71" s="96">
        <f t="shared" si="20"/>
        <v>23.557470557285399</v>
      </c>
      <c r="R71" s="96">
        <v>24.970918790722525</v>
      </c>
      <c r="S71" s="102">
        <f t="shared" si="8"/>
        <v>24.970918790722525</v>
      </c>
      <c r="U71" s="130">
        <f t="shared" si="12"/>
        <v>19.761021956022923</v>
      </c>
      <c r="V71" s="96">
        <f t="shared" si="12"/>
        <v>20.74907305382407</v>
      </c>
      <c r="W71" s="96">
        <f t="shared" si="12"/>
        <v>21.786526706515275</v>
      </c>
      <c r="X71" s="96">
        <f t="shared" si="12"/>
        <v>22.87585304184104</v>
      </c>
      <c r="Y71" s="96">
        <f t="shared" si="12"/>
        <v>24.019645693933093</v>
      </c>
      <c r="Z71" s="96">
        <v>25.22062797862975</v>
      </c>
      <c r="AA71" s="102">
        <f t="shared" si="9"/>
        <v>25.22062797862975</v>
      </c>
      <c r="AC71" s="96">
        <f t="shared" si="4"/>
        <v>20.74907305382407</v>
      </c>
      <c r="AD71" s="96">
        <f t="shared" si="4"/>
        <v>21.786526706515275</v>
      </c>
      <c r="AE71" s="96">
        <f t="shared" si="4"/>
        <v>22.87585304184104</v>
      </c>
      <c r="AF71" s="96">
        <f t="shared" si="4"/>
        <v>24.019645693933093</v>
      </c>
      <c r="AG71" s="96">
        <v>25.22062797862975</v>
      </c>
      <c r="AJ71" s="96">
        <f t="shared" si="21"/>
        <v>21.060309149631429</v>
      </c>
      <c r="AK71" s="96">
        <f t="shared" si="21"/>
        <v>22.113324607113</v>
      </c>
      <c r="AL71" s="96">
        <f t="shared" si="21"/>
        <v>23.218990837468652</v>
      </c>
      <c r="AM71" s="96">
        <f t="shared" si="21"/>
        <v>24.379940379342088</v>
      </c>
      <c r="AN71" s="96">
        <v>25.598937398309193</v>
      </c>
      <c r="AO71" s="106">
        <f t="shared" si="6"/>
        <v>25.598937398309193</v>
      </c>
      <c r="AQ71" s="96">
        <f t="shared" si="22"/>
        <v>21.270912241127746</v>
      </c>
      <c r="AR71" s="96">
        <f t="shared" si="22"/>
        <v>22.334457853184134</v>
      </c>
      <c r="AS71" s="96">
        <f t="shared" si="22"/>
        <v>23.451180745843342</v>
      </c>
      <c r="AT71" s="96">
        <f t="shared" si="22"/>
        <v>24.623739783135509</v>
      </c>
      <c r="AU71" s="131">
        <v>25.854926772292284</v>
      </c>
      <c r="AV71" s="133">
        <v>5</v>
      </c>
      <c r="AW71" s="133">
        <v>240</v>
      </c>
      <c r="AX71" s="137">
        <v>15</v>
      </c>
      <c r="AY71" s="132"/>
      <c r="AZ71" s="138" t="s">
        <v>386</v>
      </c>
    </row>
    <row r="72" spans="1:52" ht="15.75">
      <c r="A72" s="133">
        <v>241</v>
      </c>
      <c r="B72" s="133">
        <v>5</v>
      </c>
      <c r="C72" s="140">
        <v>16</v>
      </c>
      <c r="D72" s="141" t="s">
        <v>387</v>
      </c>
      <c r="E72" s="96">
        <f t="shared" si="19"/>
        <v>19.298740510547685</v>
      </c>
      <c r="F72" s="96">
        <f t="shared" si="19"/>
        <v>20.456664941180545</v>
      </c>
      <c r="G72" s="96">
        <f t="shared" si="19"/>
        <v>21.684064837651377</v>
      </c>
      <c r="H72" s="96">
        <f t="shared" si="19"/>
        <v>22.985108727910461</v>
      </c>
      <c r="I72" s="96">
        <f t="shared" si="19"/>
        <v>24.36421525158509</v>
      </c>
      <c r="J72" s="96">
        <v>25.826068166680198</v>
      </c>
      <c r="K72" s="102">
        <f t="shared" si="1"/>
        <v>25.826068166680198</v>
      </c>
      <c r="M72" s="96">
        <f t="shared" si="20"/>
        <v>19.539974766929525</v>
      </c>
      <c r="N72" s="96">
        <f t="shared" si="20"/>
        <v>20.712373252945298</v>
      </c>
      <c r="O72" s="96">
        <f t="shared" si="20"/>
        <v>21.955115648122018</v>
      </c>
      <c r="P72" s="96">
        <f t="shared" si="20"/>
        <v>23.272422587009341</v>
      </c>
      <c r="Q72" s="96">
        <f t="shared" si="20"/>
        <v>24.668767942229902</v>
      </c>
      <c r="R72" s="96">
        <v>26.148894018763698</v>
      </c>
      <c r="S72" s="102">
        <f t="shared" si="8"/>
        <v>26.148894018763698</v>
      </c>
      <c r="U72" s="130">
        <f t="shared" si="12"/>
        <v>20.693226114791049</v>
      </c>
      <c r="V72" s="96">
        <f t="shared" si="12"/>
        <v>21.727887420530603</v>
      </c>
      <c r="W72" s="96">
        <f t="shared" si="12"/>
        <v>22.814281791557136</v>
      </c>
      <c r="X72" s="96">
        <f t="shared" si="12"/>
        <v>23.954995881134995</v>
      </c>
      <c r="Y72" s="96">
        <f t="shared" si="12"/>
        <v>25.152745675191746</v>
      </c>
      <c r="Z72" s="96">
        <v>26.410382958951335</v>
      </c>
      <c r="AA72" s="102">
        <f t="shared" si="9"/>
        <v>26.410382958951335</v>
      </c>
      <c r="AC72" s="96">
        <f t="shared" si="4"/>
        <v>21.727887420530603</v>
      </c>
      <c r="AD72" s="96">
        <f t="shared" si="4"/>
        <v>22.814281791557136</v>
      </c>
      <c r="AE72" s="96">
        <f t="shared" si="4"/>
        <v>23.954995881134995</v>
      </c>
      <c r="AF72" s="96">
        <f t="shared" si="4"/>
        <v>25.152745675191746</v>
      </c>
      <c r="AG72" s="96">
        <v>26.410382958951335</v>
      </c>
      <c r="AJ72" s="96">
        <f t="shared" si="21"/>
        <v>22.053805731838562</v>
      </c>
      <c r="AK72" s="96">
        <f t="shared" si="21"/>
        <v>23.156496018430492</v>
      </c>
      <c r="AL72" s="96">
        <f t="shared" si="21"/>
        <v>24.314320819352016</v>
      </c>
      <c r="AM72" s="96">
        <f t="shared" si="21"/>
        <v>25.530036860319619</v>
      </c>
      <c r="AN72" s="96">
        <v>26.806538703335601</v>
      </c>
      <c r="AO72" s="106">
        <f t="shared" si="6"/>
        <v>26.806538703335601</v>
      </c>
      <c r="AQ72" s="96">
        <f t="shared" si="22"/>
        <v>22.274343789156951</v>
      </c>
      <c r="AR72" s="96">
        <f t="shared" si="22"/>
        <v>23.388060978614799</v>
      </c>
      <c r="AS72" s="96">
        <f t="shared" si="22"/>
        <v>24.557464027545539</v>
      </c>
      <c r="AT72" s="96">
        <f t="shared" si="22"/>
        <v>25.785337228922817</v>
      </c>
      <c r="AU72" s="131">
        <v>27.074604090368958</v>
      </c>
      <c r="AV72" s="133">
        <v>5</v>
      </c>
      <c r="AW72" s="133">
        <v>241</v>
      </c>
      <c r="AX72" s="142">
        <v>16</v>
      </c>
      <c r="AY72" s="132"/>
      <c r="AZ72" s="143" t="s">
        <v>387</v>
      </c>
    </row>
    <row r="73" spans="1:52" ht="15.75">
      <c r="A73" s="133">
        <v>242</v>
      </c>
      <c r="B73" s="133">
        <v>5</v>
      </c>
      <c r="C73" s="140">
        <v>17</v>
      </c>
      <c r="D73" s="141" t="s">
        <v>387</v>
      </c>
      <c r="E73" s="96">
        <f t="shared" si="19"/>
        <v>19.298740510547685</v>
      </c>
      <c r="F73" s="96">
        <f t="shared" si="19"/>
        <v>20.456664941180545</v>
      </c>
      <c r="G73" s="96">
        <f t="shared" si="19"/>
        <v>21.684064837651377</v>
      </c>
      <c r="H73" s="96">
        <f t="shared" si="19"/>
        <v>22.985108727910461</v>
      </c>
      <c r="I73" s="96">
        <f t="shared" si="19"/>
        <v>24.36421525158509</v>
      </c>
      <c r="J73" s="96">
        <v>25.826068166680198</v>
      </c>
      <c r="K73" s="102">
        <f t="shared" si="1"/>
        <v>25.826068166680198</v>
      </c>
      <c r="M73" s="96">
        <f t="shared" si="20"/>
        <v>19.539974766929525</v>
      </c>
      <c r="N73" s="96">
        <f t="shared" si="20"/>
        <v>20.712373252945298</v>
      </c>
      <c r="O73" s="96">
        <f t="shared" si="20"/>
        <v>21.955115648122018</v>
      </c>
      <c r="P73" s="96">
        <f t="shared" si="20"/>
        <v>23.272422587009341</v>
      </c>
      <c r="Q73" s="96">
        <f t="shared" si="20"/>
        <v>24.668767942229902</v>
      </c>
      <c r="R73" s="96">
        <v>26.148894018763698</v>
      </c>
      <c r="S73" s="102">
        <f t="shared" si="8"/>
        <v>26.148894018763698</v>
      </c>
      <c r="U73" s="130">
        <f t="shared" si="12"/>
        <v>20.693226114791049</v>
      </c>
      <c r="V73" s="96">
        <f t="shared" si="12"/>
        <v>21.727887420530603</v>
      </c>
      <c r="W73" s="96">
        <f t="shared" si="12"/>
        <v>22.814281791557136</v>
      </c>
      <c r="X73" s="96">
        <f t="shared" si="12"/>
        <v>23.954995881134995</v>
      </c>
      <c r="Y73" s="96">
        <f t="shared" si="12"/>
        <v>25.152745675191746</v>
      </c>
      <c r="Z73" s="96">
        <v>26.410382958951335</v>
      </c>
      <c r="AA73" s="102">
        <f t="shared" si="9"/>
        <v>26.410382958951335</v>
      </c>
      <c r="AC73" s="96">
        <f t="shared" si="4"/>
        <v>21.727887420530603</v>
      </c>
      <c r="AD73" s="96">
        <f t="shared" si="4"/>
        <v>22.814281791557136</v>
      </c>
      <c r="AE73" s="96">
        <f t="shared" si="4"/>
        <v>23.954995881134995</v>
      </c>
      <c r="AF73" s="96">
        <f t="shared" si="4"/>
        <v>25.152745675191746</v>
      </c>
      <c r="AG73" s="96">
        <v>26.410382958951335</v>
      </c>
      <c r="AJ73" s="96">
        <f t="shared" si="21"/>
        <v>22.053805731838562</v>
      </c>
      <c r="AK73" s="96">
        <f t="shared" si="21"/>
        <v>23.156496018430492</v>
      </c>
      <c r="AL73" s="96">
        <f t="shared" si="21"/>
        <v>24.314320819352016</v>
      </c>
      <c r="AM73" s="96">
        <f t="shared" si="21"/>
        <v>25.530036860319619</v>
      </c>
      <c r="AN73" s="96">
        <v>26.806538703335601</v>
      </c>
      <c r="AO73" s="106">
        <f t="shared" si="6"/>
        <v>26.806538703335601</v>
      </c>
      <c r="AQ73" s="96">
        <f t="shared" si="22"/>
        <v>22.274343789156951</v>
      </c>
      <c r="AR73" s="96">
        <f t="shared" si="22"/>
        <v>23.388060978614799</v>
      </c>
      <c r="AS73" s="96">
        <f t="shared" si="22"/>
        <v>24.557464027545539</v>
      </c>
      <c r="AT73" s="96">
        <f t="shared" si="22"/>
        <v>25.785337228922817</v>
      </c>
      <c r="AU73" s="131">
        <v>27.074604090368958</v>
      </c>
      <c r="AV73" s="133">
        <v>5</v>
      </c>
      <c r="AW73" s="133">
        <v>242</v>
      </c>
      <c r="AX73" s="142">
        <v>17</v>
      </c>
      <c r="AY73" s="132"/>
      <c r="AZ73" s="143" t="s">
        <v>387</v>
      </c>
    </row>
    <row r="74" spans="1:52" ht="15.75">
      <c r="A74" s="133">
        <v>243</v>
      </c>
      <c r="B74" s="133">
        <v>5</v>
      </c>
      <c r="C74" s="140">
        <v>18</v>
      </c>
      <c r="D74" s="141" t="s">
        <v>387</v>
      </c>
      <c r="E74" s="96">
        <f t="shared" si="19"/>
        <v>19.298740510547685</v>
      </c>
      <c r="F74" s="96">
        <f t="shared" si="19"/>
        <v>20.456664941180545</v>
      </c>
      <c r="G74" s="96">
        <f t="shared" si="19"/>
        <v>21.684064837651377</v>
      </c>
      <c r="H74" s="96">
        <f t="shared" si="19"/>
        <v>22.985108727910461</v>
      </c>
      <c r="I74" s="96">
        <f t="shared" si="19"/>
        <v>24.36421525158509</v>
      </c>
      <c r="J74" s="96">
        <v>25.826068166680198</v>
      </c>
      <c r="K74" s="102">
        <f t="shared" si="1"/>
        <v>25.826068166680198</v>
      </c>
      <c r="M74" s="96">
        <f t="shared" si="20"/>
        <v>19.539974766929525</v>
      </c>
      <c r="N74" s="96">
        <f t="shared" si="20"/>
        <v>20.712373252945298</v>
      </c>
      <c r="O74" s="96">
        <f t="shared" si="20"/>
        <v>21.955115648122018</v>
      </c>
      <c r="P74" s="96">
        <f t="shared" si="20"/>
        <v>23.272422587009341</v>
      </c>
      <c r="Q74" s="96">
        <f t="shared" si="20"/>
        <v>24.668767942229902</v>
      </c>
      <c r="R74" s="96">
        <v>26.148894018763698</v>
      </c>
      <c r="S74" s="102">
        <f t="shared" si="8"/>
        <v>26.148894018763698</v>
      </c>
      <c r="U74" s="130">
        <f t="shared" si="12"/>
        <v>20.693226114791049</v>
      </c>
      <c r="V74" s="96">
        <f t="shared" si="12"/>
        <v>21.727887420530603</v>
      </c>
      <c r="W74" s="96">
        <f t="shared" si="12"/>
        <v>22.814281791557136</v>
      </c>
      <c r="X74" s="96">
        <f t="shared" si="12"/>
        <v>23.954995881134995</v>
      </c>
      <c r="Y74" s="96">
        <f t="shared" si="12"/>
        <v>25.152745675191746</v>
      </c>
      <c r="Z74" s="96">
        <v>26.410382958951335</v>
      </c>
      <c r="AA74" s="102">
        <f t="shared" si="9"/>
        <v>26.410382958951335</v>
      </c>
      <c r="AC74" s="96">
        <f t="shared" si="4"/>
        <v>21.727887420530603</v>
      </c>
      <c r="AD74" s="96">
        <f t="shared" si="4"/>
        <v>22.814281791557136</v>
      </c>
      <c r="AE74" s="96">
        <f t="shared" si="4"/>
        <v>23.954995881134995</v>
      </c>
      <c r="AF74" s="96">
        <f t="shared" si="4"/>
        <v>25.152745675191746</v>
      </c>
      <c r="AG74" s="96">
        <v>26.410382958951335</v>
      </c>
      <c r="AJ74" s="96">
        <f t="shared" si="21"/>
        <v>22.053805731838562</v>
      </c>
      <c r="AK74" s="96">
        <f t="shared" si="21"/>
        <v>23.156496018430492</v>
      </c>
      <c r="AL74" s="96">
        <f t="shared" si="21"/>
        <v>24.314320819352016</v>
      </c>
      <c r="AM74" s="96">
        <f t="shared" si="21"/>
        <v>25.530036860319619</v>
      </c>
      <c r="AN74" s="96">
        <v>26.806538703335601</v>
      </c>
      <c r="AO74" s="106">
        <f t="shared" si="6"/>
        <v>26.806538703335601</v>
      </c>
      <c r="AQ74" s="96">
        <f t="shared" si="22"/>
        <v>22.274343789156951</v>
      </c>
      <c r="AR74" s="96">
        <f t="shared" si="22"/>
        <v>23.388060978614799</v>
      </c>
      <c r="AS74" s="96">
        <f t="shared" si="22"/>
        <v>24.557464027545539</v>
      </c>
      <c r="AT74" s="96">
        <f t="shared" si="22"/>
        <v>25.785337228922817</v>
      </c>
      <c r="AU74" s="131">
        <v>27.074604090368958</v>
      </c>
      <c r="AV74" s="133">
        <v>5</v>
      </c>
      <c r="AW74" s="133">
        <v>243</v>
      </c>
      <c r="AX74" s="142">
        <v>18</v>
      </c>
      <c r="AY74" s="132"/>
      <c r="AZ74" s="143" t="s">
        <v>387</v>
      </c>
    </row>
    <row r="75" spans="1:52" ht="15.75">
      <c r="A75" s="133">
        <v>244</v>
      </c>
      <c r="B75" s="133">
        <v>5</v>
      </c>
      <c r="C75" s="140">
        <v>19</v>
      </c>
      <c r="D75" s="141" t="s">
        <v>387</v>
      </c>
      <c r="E75" s="96">
        <f t="shared" si="19"/>
        <v>19.298740510547685</v>
      </c>
      <c r="F75" s="96">
        <f t="shared" si="19"/>
        <v>20.456664941180545</v>
      </c>
      <c r="G75" s="96">
        <f t="shared" si="19"/>
        <v>21.684064837651377</v>
      </c>
      <c r="H75" s="96">
        <f t="shared" si="19"/>
        <v>22.985108727910461</v>
      </c>
      <c r="I75" s="96">
        <f t="shared" si="19"/>
        <v>24.36421525158509</v>
      </c>
      <c r="J75" s="96">
        <v>25.826068166680198</v>
      </c>
      <c r="K75" s="102">
        <f t="shared" ref="K75:K138" si="23">S75/$AK$4</f>
        <v>25.826068166680198</v>
      </c>
      <c r="M75" s="96">
        <f t="shared" si="20"/>
        <v>19.539974766929525</v>
      </c>
      <c r="N75" s="96">
        <f t="shared" si="20"/>
        <v>20.712373252945298</v>
      </c>
      <c r="O75" s="96">
        <f t="shared" si="20"/>
        <v>21.955115648122018</v>
      </c>
      <c r="P75" s="96">
        <f t="shared" si="20"/>
        <v>23.272422587009341</v>
      </c>
      <c r="Q75" s="96">
        <f t="shared" si="20"/>
        <v>24.668767942229902</v>
      </c>
      <c r="R75" s="96">
        <v>26.148894018763698</v>
      </c>
      <c r="S75" s="102">
        <f t="shared" si="8"/>
        <v>26.148894018763698</v>
      </c>
      <c r="U75" s="130">
        <f t="shared" si="12"/>
        <v>20.693226114791049</v>
      </c>
      <c r="V75" s="96">
        <f t="shared" si="12"/>
        <v>21.727887420530603</v>
      </c>
      <c r="W75" s="96">
        <f t="shared" si="12"/>
        <v>22.814281791557136</v>
      </c>
      <c r="X75" s="96">
        <f t="shared" si="12"/>
        <v>23.954995881134995</v>
      </c>
      <c r="Y75" s="96">
        <f t="shared" si="12"/>
        <v>25.152745675191746</v>
      </c>
      <c r="Z75" s="96">
        <v>26.410382958951335</v>
      </c>
      <c r="AA75" s="102">
        <f t="shared" si="9"/>
        <v>26.410382958951335</v>
      </c>
      <c r="AC75" s="96">
        <f t="shared" ref="AC75:AF138" si="24">AD75/1.05</f>
        <v>21.727887420530603</v>
      </c>
      <c r="AD75" s="96">
        <f t="shared" si="24"/>
        <v>22.814281791557136</v>
      </c>
      <c r="AE75" s="96">
        <f t="shared" si="24"/>
        <v>23.954995881134995</v>
      </c>
      <c r="AF75" s="96">
        <f t="shared" si="24"/>
        <v>25.152745675191746</v>
      </c>
      <c r="AG75" s="96">
        <v>26.410382958951335</v>
      </c>
      <c r="AJ75" s="96">
        <f t="shared" si="21"/>
        <v>22.053805731838562</v>
      </c>
      <c r="AK75" s="96">
        <f t="shared" si="21"/>
        <v>23.156496018430492</v>
      </c>
      <c r="AL75" s="96">
        <f t="shared" si="21"/>
        <v>24.314320819352016</v>
      </c>
      <c r="AM75" s="96">
        <f t="shared" si="21"/>
        <v>25.530036860319619</v>
      </c>
      <c r="AN75" s="96">
        <v>26.806538703335601</v>
      </c>
      <c r="AO75" s="106">
        <f t="shared" ref="AO75:AO138" si="25">AU75/$AN$4</f>
        <v>26.806538703335601</v>
      </c>
      <c r="AQ75" s="96">
        <f t="shared" si="22"/>
        <v>22.274343789156951</v>
      </c>
      <c r="AR75" s="96">
        <f t="shared" si="22"/>
        <v>23.388060978614799</v>
      </c>
      <c r="AS75" s="96">
        <f t="shared" si="22"/>
        <v>24.557464027545539</v>
      </c>
      <c r="AT75" s="96">
        <f t="shared" si="22"/>
        <v>25.785337228922817</v>
      </c>
      <c r="AU75" s="131">
        <v>27.074604090368958</v>
      </c>
      <c r="AV75" s="133">
        <v>5</v>
      </c>
      <c r="AW75" s="133">
        <v>244</v>
      </c>
      <c r="AX75" s="142">
        <v>19</v>
      </c>
      <c r="AY75" s="132"/>
      <c r="AZ75" s="143" t="s">
        <v>387</v>
      </c>
    </row>
    <row r="76" spans="1:52" ht="15.75">
      <c r="A76" s="133">
        <v>245</v>
      </c>
      <c r="B76" s="133">
        <v>5</v>
      </c>
      <c r="C76" s="140">
        <v>20</v>
      </c>
      <c r="D76" s="141" t="s">
        <v>387</v>
      </c>
      <c r="E76" s="96">
        <f t="shared" ref="E76:I91" si="26">F76/1.06</f>
        <v>19.298740510547685</v>
      </c>
      <c r="F76" s="96">
        <f t="shared" si="26"/>
        <v>20.456664941180545</v>
      </c>
      <c r="G76" s="96">
        <f t="shared" si="26"/>
        <v>21.684064837651377</v>
      </c>
      <c r="H76" s="96">
        <f t="shared" si="26"/>
        <v>22.985108727910461</v>
      </c>
      <c r="I76" s="96">
        <f t="shared" si="26"/>
        <v>24.36421525158509</v>
      </c>
      <c r="J76" s="96">
        <v>25.826068166680198</v>
      </c>
      <c r="K76" s="102">
        <f t="shared" si="23"/>
        <v>25.826068166680198</v>
      </c>
      <c r="M76" s="96">
        <f t="shared" ref="M76:Q91" si="27">N76/1.06</f>
        <v>19.539974766929525</v>
      </c>
      <c r="N76" s="96">
        <f t="shared" si="27"/>
        <v>20.712373252945298</v>
      </c>
      <c r="O76" s="96">
        <f t="shared" si="27"/>
        <v>21.955115648122018</v>
      </c>
      <c r="P76" s="96">
        <f t="shared" si="27"/>
        <v>23.272422587009341</v>
      </c>
      <c r="Q76" s="96">
        <f t="shared" si="27"/>
        <v>24.668767942229902</v>
      </c>
      <c r="R76" s="96">
        <v>26.148894018763698</v>
      </c>
      <c r="S76" s="102">
        <f t="shared" si="8"/>
        <v>26.148894018763698</v>
      </c>
      <c r="U76" s="130">
        <f t="shared" si="12"/>
        <v>20.693226114791049</v>
      </c>
      <c r="V76" s="96">
        <f t="shared" si="12"/>
        <v>21.727887420530603</v>
      </c>
      <c r="W76" s="96">
        <f t="shared" si="12"/>
        <v>22.814281791557136</v>
      </c>
      <c r="X76" s="96">
        <f t="shared" si="12"/>
        <v>23.954995881134995</v>
      </c>
      <c r="Y76" s="96">
        <f t="shared" si="12"/>
        <v>25.152745675191746</v>
      </c>
      <c r="Z76" s="96">
        <v>26.410382958951335</v>
      </c>
      <c r="AA76" s="102">
        <f t="shared" si="9"/>
        <v>26.410382958951335</v>
      </c>
      <c r="AC76" s="96">
        <f t="shared" si="24"/>
        <v>21.727887420530603</v>
      </c>
      <c r="AD76" s="96">
        <f t="shared" si="24"/>
        <v>22.814281791557136</v>
      </c>
      <c r="AE76" s="96">
        <f t="shared" si="24"/>
        <v>23.954995881134995</v>
      </c>
      <c r="AF76" s="96">
        <f t="shared" si="24"/>
        <v>25.152745675191746</v>
      </c>
      <c r="AG76" s="96">
        <v>26.410382958951335</v>
      </c>
      <c r="AJ76" s="96">
        <f t="shared" ref="AJ76:AM91" si="28">AK76/1.05</f>
        <v>22.053805731838562</v>
      </c>
      <c r="AK76" s="96">
        <f t="shared" si="28"/>
        <v>23.156496018430492</v>
      </c>
      <c r="AL76" s="96">
        <f t="shared" si="28"/>
        <v>24.314320819352016</v>
      </c>
      <c r="AM76" s="96">
        <f t="shared" si="28"/>
        <v>25.530036860319619</v>
      </c>
      <c r="AN76" s="96">
        <v>26.806538703335601</v>
      </c>
      <c r="AO76" s="106">
        <f t="shared" si="25"/>
        <v>26.806538703335601</v>
      </c>
      <c r="AQ76" s="96">
        <f t="shared" ref="AQ76:AT91" si="29">AR76/1.05</f>
        <v>22.274343789156951</v>
      </c>
      <c r="AR76" s="96">
        <f t="shared" si="29"/>
        <v>23.388060978614799</v>
      </c>
      <c r="AS76" s="96">
        <f t="shared" si="29"/>
        <v>24.557464027545539</v>
      </c>
      <c r="AT76" s="96">
        <f t="shared" si="29"/>
        <v>25.785337228922817</v>
      </c>
      <c r="AU76" s="131">
        <v>27.074604090368958</v>
      </c>
      <c r="AV76" s="133">
        <v>5</v>
      </c>
      <c r="AW76" s="133">
        <v>245</v>
      </c>
      <c r="AX76" s="142">
        <v>20</v>
      </c>
      <c r="AY76" s="132"/>
      <c r="AZ76" s="143" t="s">
        <v>387</v>
      </c>
    </row>
    <row r="77" spans="1:52" ht="15.75">
      <c r="A77" s="133">
        <v>246</v>
      </c>
      <c r="B77" s="133">
        <v>5</v>
      </c>
      <c r="C77" s="140">
        <v>21</v>
      </c>
      <c r="D77" s="141" t="s">
        <v>387</v>
      </c>
      <c r="E77" s="96">
        <f t="shared" si="26"/>
        <v>19.298740510547685</v>
      </c>
      <c r="F77" s="96">
        <f t="shared" si="26"/>
        <v>20.456664941180545</v>
      </c>
      <c r="G77" s="96">
        <f t="shared" si="26"/>
        <v>21.684064837651377</v>
      </c>
      <c r="H77" s="96">
        <f t="shared" si="26"/>
        <v>22.985108727910461</v>
      </c>
      <c r="I77" s="96">
        <f t="shared" si="26"/>
        <v>24.36421525158509</v>
      </c>
      <c r="J77" s="96">
        <v>25.826068166680198</v>
      </c>
      <c r="K77" s="102">
        <f t="shared" si="23"/>
        <v>25.826068166680198</v>
      </c>
      <c r="M77" s="96">
        <f t="shared" si="27"/>
        <v>19.539974766929525</v>
      </c>
      <c r="N77" s="96">
        <f t="shared" si="27"/>
        <v>20.712373252945298</v>
      </c>
      <c r="O77" s="96">
        <f t="shared" si="27"/>
        <v>21.955115648122018</v>
      </c>
      <c r="P77" s="96">
        <f t="shared" si="27"/>
        <v>23.272422587009341</v>
      </c>
      <c r="Q77" s="96">
        <f t="shared" si="27"/>
        <v>24.668767942229902</v>
      </c>
      <c r="R77" s="96">
        <v>26.148894018763698</v>
      </c>
      <c r="S77" s="102">
        <f t="shared" ref="S77:S140" si="30">AA77/$AL$4</f>
        <v>26.148894018763698</v>
      </c>
      <c r="U77" s="130">
        <f t="shared" si="12"/>
        <v>20.693226114791049</v>
      </c>
      <c r="V77" s="96">
        <f t="shared" si="12"/>
        <v>21.727887420530603</v>
      </c>
      <c r="W77" s="96">
        <f t="shared" si="12"/>
        <v>22.814281791557136</v>
      </c>
      <c r="X77" s="96">
        <f t="shared" si="12"/>
        <v>23.954995881134995</v>
      </c>
      <c r="Y77" s="96">
        <f t="shared" si="12"/>
        <v>25.152745675191746</v>
      </c>
      <c r="Z77" s="96">
        <v>26.410382958951335</v>
      </c>
      <c r="AA77" s="102">
        <f t="shared" ref="AA77:AA140" si="31">AN77/$AM$4</f>
        <v>26.410382958951335</v>
      </c>
      <c r="AC77" s="96">
        <f t="shared" si="24"/>
        <v>21.727887420530603</v>
      </c>
      <c r="AD77" s="96">
        <f t="shared" si="24"/>
        <v>22.814281791557136</v>
      </c>
      <c r="AE77" s="96">
        <f t="shared" si="24"/>
        <v>23.954995881134995</v>
      </c>
      <c r="AF77" s="96">
        <f t="shared" si="24"/>
        <v>25.152745675191746</v>
      </c>
      <c r="AG77" s="96">
        <v>26.410382958951335</v>
      </c>
      <c r="AJ77" s="96">
        <f t="shared" si="28"/>
        <v>22.053805731838562</v>
      </c>
      <c r="AK77" s="96">
        <f t="shared" si="28"/>
        <v>23.156496018430492</v>
      </c>
      <c r="AL77" s="96">
        <f t="shared" si="28"/>
        <v>24.314320819352016</v>
      </c>
      <c r="AM77" s="96">
        <f t="shared" si="28"/>
        <v>25.530036860319619</v>
      </c>
      <c r="AN77" s="96">
        <v>26.806538703335601</v>
      </c>
      <c r="AO77" s="106">
        <f t="shared" si="25"/>
        <v>26.806538703335601</v>
      </c>
      <c r="AQ77" s="96">
        <f t="shared" si="29"/>
        <v>22.274343789156951</v>
      </c>
      <c r="AR77" s="96">
        <f t="shared" si="29"/>
        <v>23.388060978614799</v>
      </c>
      <c r="AS77" s="96">
        <f t="shared" si="29"/>
        <v>24.557464027545539</v>
      </c>
      <c r="AT77" s="96">
        <f t="shared" si="29"/>
        <v>25.785337228922817</v>
      </c>
      <c r="AU77" s="131">
        <v>27.074604090368958</v>
      </c>
      <c r="AV77" s="133">
        <v>5</v>
      </c>
      <c r="AW77" s="133">
        <v>246</v>
      </c>
      <c r="AX77" s="142">
        <v>21</v>
      </c>
      <c r="AY77" s="132"/>
      <c r="AZ77" s="143" t="s">
        <v>387</v>
      </c>
    </row>
    <row r="78" spans="1:52" ht="15.75">
      <c r="A78" s="133">
        <v>247</v>
      </c>
      <c r="B78" s="133">
        <v>5</v>
      </c>
      <c r="C78" s="140">
        <v>22</v>
      </c>
      <c r="D78" s="141" t="s">
        <v>387</v>
      </c>
      <c r="E78" s="96">
        <f t="shared" si="26"/>
        <v>19.298740510547685</v>
      </c>
      <c r="F78" s="96">
        <f t="shared" si="26"/>
        <v>20.456664941180545</v>
      </c>
      <c r="G78" s="96">
        <f t="shared" si="26"/>
        <v>21.684064837651377</v>
      </c>
      <c r="H78" s="96">
        <f t="shared" si="26"/>
        <v>22.985108727910461</v>
      </c>
      <c r="I78" s="96">
        <f t="shared" si="26"/>
        <v>24.36421525158509</v>
      </c>
      <c r="J78" s="96">
        <v>25.826068166680198</v>
      </c>
      <c r="K78" s="102">
        <f t="shared" si="23"/>
        <v>25.826068166680198</v>
      </c>
      <c r="M78" s="96">
        <f t="shared" si="27"/>
        <v>19.539974766929525</v>
      </c>
      <c r="N78" s="96">
        <f t="shared" si="27"/>
        <v>20.712373252945298</v>
      </c>
      <c r="O78" s="96">
        <f t="shared" si="27"/>
        <v>21.955115648122018</v>
      </c>
      <c r="P78" s="96">
        <f t="shared" si="27"/>
        <v>23.272422587009341</v>
      </c>
      <c r="Q78" s="96">
        <f t="shared" si="27"/>
        <v>24.668767942229902</v>
      </c>
      <c r="R78" s="96">
        <v>26.148894018763698</v>
      </c>
      <c r="S78" s="102">
        <f t="shared" si="30"/>
        <v>26.148894018763698</v>
      </c>
      <c r="U78" s="130">
        <f t="shared" si="12"/>
        <v>20.693226114791049</v>
      </c>
      <c r="V78" s="96">
        <f t="shared" si="12"/>
        <v>21.727887420530603</v>
      </c>
      <c r="W78" s="96">
        <f t="shared" si="12"/>
        <v>22.814281791557136</v>
      </c>
      <c r="X78" s="96">
        <f t="shared" si="12"/>
        <v>23.954995881134995</v>
      </c>
      <c r="Y78" s="96">
        <f t="shared" si="12"/>
        <v>25.152745675191746</v>
      </c>
      <c r="Z78" s="96">
        <v>26.410382958951335</v>
      </c>
      <c r="AA78" s="102">
        <f t="shared" si="31"/>
        <v>26.410382958951335</v>
      </c>
      <c r="AC78" s="96">
        <f t="shared" si="24"/>
        <v>21.727887420530603</v>
      </c>
      <c r="AD78" s="96">
        <f t="shared" si="24"/>
        <v>22.814281791557136</v>
      </c>
      <c r="AE78" s="96">
        <f t="shared" si="24"/>
        <v>23.954995881134995</v>
      </c>
      <c r="AF78" s="96">
        <f t="shared" si="24"/>
        <v>25.152745675191746</v>
      </c>
      <c r="AG78" s="96">
        <v>26.410382958951335</v>
      </c>
      <c r="AJ78" s="96">
        <f t="shared" si="28"/>
        <v>22.053805731838562</v>
      </c>
      <c r="AK78" s="96">
        <f t="shared" si="28"/>
        <v>23.156496018430492</v>
      </c>
      <c r="AL78" s="96">
        <f t="shared" si="28"/>
        <v>24.314320819352016</v>
      </c>
      <c r="AM78" s="96">
        <f t="shared" si="28"/>
        <v>25.530036860319619</v>
      </c>
      <c r="AN78" s="96">
        <v>26.806538703335601</v>
      </c>
      <c r="AO78" s="106">
        <f t="shared" si="25"/>
        <v>26.806538703335601</v>
      </c>
      <c r="AQ78" s="96">
        <f t="shared" si="29"/>
        <v>22.274343789156951</v>
      </c>
      <c r="AR78" s="96">
        <f t="shared" si="29"/>
        <v>23.388060978614799</v>
      </c>
      <c r="AS78" s="96">
        <f t="shared" si="29"/>
        <v>24.557464027545539</v>
      </c>
      <c r="AT78" s="96">
        <f t="shared" si="29"/>
        <v>25.785337228922817</v>
      </c>
      <c r="AU78" s="131">
        <v>27.074604090368958</v>
      </c>
      <c r="AV78" s="133">
        <v>5</v>
      </c>
      <c r="AW78" s="133">
        <v>247</v>
      </c>
      <c r="AX78" s="142">
        <v>22</v>
      </c>
      <c r="AY78" s="144" t="e">
        <f>#REF!</f>
        <v>#REF!</v>
      </c>
      <c r="AZ78" s="143" t="s">
        <v>387</v>
      </c>
    </row>
    <row r="79" spans="1:52" ht="15.75">
      <c r="A79" s="133">
        <v>248</v>
      </c>
      <c r="B79" s="133">
        <v>5</v>
      </c>
      <c r="C79" s="140">
        <v>23</v>
      </c>
      <c r="D79" s="141" t="s">
        <v>387</v>
      </c>
      <c r="E79" s="96">
        <f t="shared" si="26"/>
        <v>19.298740510547685</v>
      </c>
      <c r="F79" s="96">
        <f t="shared" si="26"/>
        <v>20.456664941180545</v>
      </c>
      <c r="G79" s="96">
        <f t="shared" si="26"/>
        <v>21.684064837651377</v>
      </c>
      <c r="H79" s="96">
        <f t="shared" si="26"/>
        <v>22.985108727910461</v>
      </c>
      <c r="I79" s="96">
        <f t="shared" si="26"/>
        <v>24.36421525158509</v>
      </c>
      <c r="J79" s="96">
        <v>25.826068166680198</v>
      </c>
      <c r="K79" s="102">
        <f t="shared" si="23"/>
        <v>25.826068166680198</v>
      </c>
      <c r="M79" s="96">
        <f t="shared" si="27"/>
        <v>19.539974766929525</v>
      </c>
      <c r="N79" s="96">
        <f t="shared" si="27"/>
        <v>20.712373252945298</v>
      </c>
      <c r="O79" s="96">
        <f t="shared" si="27"/>
        <v>21.955115648122018</v>
      </c>
      <c r="P79" s="96">
        <f t="shared" si="27"/>
        <v>23.272422587009341</v>
      </c>
      <c r="Q79" s="96">
        <f t="shared" si="27"/>
        <v>24.668767942229902</v>
      </c>
      <c r="R79" s="96">
        <v>26.148894018763698</v>
      </c>
      <c r="S79" s="102">
        <f t="shared" si="30"/>
        <v>26.148894018763698</v>
      </c>
      <c r="U79" s="130">
        <f t="shared" ref="U79:Y129" si="32">V79/1.05</f>
        <v>20.693226114791049</v>
      </c>
      <c r="V79" s="96">
        <f t="shared" si="32"/>
        <v>21.727887420530603</v>
      </c>
      <c r="W79" s="96">
        <f t="shared" si="32"/>
        <v>22.814281791557136</v>
      </c>
      <c r="X79" s="96">
        <f t="shared" si="32"/>
        <v>23.954995881134995</v>
      </c>
      <c r="Y79" s="96">
        <f t="shared" si="32"/>
        <v>25.152745675191746</v>
      </c>
      <c r="Z79" s="96">
        <v>26.410382958951335</v>
      </c>
      <c r="AA79" s="102">
        <f t="shared" si="31"/>
        <v>26.410382958951335</v>
      </c>
      <c r="AC79" s="96">
        <f t="shared" si="24"/>
        <v>21.727887420530603</v>
      </c>
      <c r="AD79" s="96">
        <f t="shared" si="24"/>
        <v>22.814281791557136</v>
      </c>
      <c r="AE79" s="96">
        <f t="shared" si="24"/>
        <v>23.954995881134995</v>
      </c>
      <c r="AF79" s="96">
        <f t="shared" si="24"/>
        <v>25.152745675191746</v>
      </c>
      <c r="AG79" s="96">
        <v>26.410382958951335</v>
      </c>
      <c r="AJ79" s="96">
        <f t="shared" si="28"/>
        <v>22.053805731838562</v>
      </c>
      <c r="AK79" s="96">
        <f t="shared" si="28"/>
        <v>23.156496018430492</v>
      </c>
      <c r="AL79" s="96">
        <f t="shared" si="28"/>
        <v>24.314320819352016</v>
      </c>
      <c r="AM79" s="96">
        <f t="shared" si="28"/>
        <v>25.530036860319619</v>
      </c>
      <c r="AN79" s="96">
        <v>26.806538703335601</v>
      </c>
      <c r="AO79" s="106">
        <f t="shared" si="25"/>
        <v>26.806538703335601</v>
      </c>
      <c r="AQ79" s="96">
        <f t="shared" si="29"/>
        <v>22.274343789156951</v>
      </c>
      <c r="AR79" s="96">
        <f t="shared" si="29"/>
        <v>23.388060978614799</v>
      </c>
      <c r="AS79" s="96">
        <f t="shared" si="29"/>
        <v>24.557464027545539</v>
      </c>
      <c r="AT79" s="96">
        <f t="shared" si="29"/>
        <v>25.785337228922817</v>
      </c>
      <c r="AU79" s="131">
        <v>27.074604090368958</v>
      </c>
      <c r="AV79" s="133">
        <v>5</v>
      </c>
      <c r="AW79" s="133">
        <v>248</v>
      </c>
      <c r="AX79" s="142">
        <v>23</v>
      </c>
      <c r="AY79" s="132"/>
      <c r="AZ79" s="143" t="s">
        <v>387</v>
      </c>
    </row>
    <row r="80" spans="1:52" ht="15.75">
      <c r="A80" s="133">
        <v>249</v>
      </c>
      <c r="B80" s="133">
        <v>5</v>
      </c>
      <c r="C80" s="140">
        <v>24</v>
      </c>
      <c r="D80" s="141" t="s">
        <v>387</v>
      </c>
      <c r="E80" s="96">
        <f t="shared" si="26"/>
        <v>19.298740510547685</v>
      </c>
      <c r="F80" s="96">
        <f t="shared" si="26"/>
        <v>20.456664941180545</v>
      </c>
      <c r="G80" s="96">
        <f t="shared" si="26"/>
        <v>21.684064837651377</v>
      </c>
      <c r="H80" s="96">
        <f t="shared" si="26"/>
        <v>22.985108727910461</v>
      </c>
      <c r="I80" s="96">
        <f t="shared" si="26"/>
        <v>24.36421525158509</v>
      </c>
      <c r="J80" s="96">
        <v>25.826068166680198</v>
      </c>
      <c r="K80" s="102">
        <f t="shared" si="23"/>
        <v>25.826068166680198</v>
      </c>
      <c r="M80" s="96">
        <f t="shared" si="27"/>
        <v>19.539974766929525</v>
      </c>
      <c r="N80" s="96">
        <f t="shared" si="27"/>
        <v>20.712373252945298</v>
      </c>
      <c r="O80" s="96">
        <f t="shared" si="27"/>
        <v>21.955115648122018</v>
      </c>
      <c r="P80" s="96">
        <f t="shared" si="27"/>
        <v>23.272422587009341</v>
      </c>
      <c r="Q80" s="96">
        <f t="shared" si="27"/>
        <v>24.668767942229902</v>
      </c>
      <c r="R80" s="96">
        <v>26.148894018763698</v>
      </c>
      <c r="S80" s="102">
        <f t="shared" si="30"/>
        <v>26.148894018763698</v>
      </c>
      <c r="U80" s="130">
        <f t="shared" si="32"/>
        <v>20.693226114791049</v>
      </c>
      <c r="V80" s="96">
        <f t="shared" si="32"/>
        <v>21.727887420530603</v>
      </c>
      <c r="W80" s="96">
        <f t="shared" si="32"/>
        <v>22.814281791557136</v>
      </c>
      <c r="X80" s="96">
        <f t="shared" si="32"/>
        <v>23.954995881134995</v>
      </c>
      <c r="Y80" s="96">
        <f t="shared" si="32"/>
        <v>25.152745675191746</v>
      </c>
      <c r="Z80" s="96">
        <v>26.410382958951335</v>
      </c>
      <c r="AA80" s="102">
        <f t="shared" si="31"/>
        <v>26.410382958951335</v>
      </c>
      <c r="AC80" s="96">
        <f t="shared" si="24"/>
        <v>21.727887420530603</v>
      </c>
      <c r="AD80" s="96">
        <f t="shared" si="24"/>
        <v>22.814281791557136</v>
      </c>
      <c r="AE80" s="96">
        <f t="shared" si="24"/>
        <v>23.954995881134995</v>
      </c>
      <c r="AF80" s="96">
        <f t="shared" si="24"/>
        <v>25.152745675191746</v>
      </c>
      <c r="AG80" s="96">
        <v>26.410382958951335</v>
      </c>
      <c r="AJ80" s="96">
        <f t="shared" si="28"/>
        <v>22.053805731838562</v>
      </c>
      <c r="AK80" s="96">
        <f t="shared" si="28"/>
        <v>23.156496018430492</v>
      </c>
      <c r="AL80" s="96">
        <f t="shared" si="28"/>
        <v>24.314320819352016</v>
      </c>
      <c r="AM80" s="96">
        <f t="shared" si="28"/>
        <v>25.530036860319619</v>
      </c>
      <c r="AN80" s="96">
        <v>26.806538703335601</v>
      </c>
      <c r="AO80" s="106">
        <f t="shared" si="25"/>
        <v>26.806538703335601</v>
      </c>
      <c r="AQ80" s="96">
        <f t="shared" si="29"/>
        <v>22.274343789156951</v>
      </c>
      <c r="AR80" s="96">
        <f t="shared" si="29"/>
        <v>23.388060978614799</v>
      </c>
      <c r="AS80" s="96">
        <f t="shared" si="29"/>
        <v>24.557464027545539</v>
      </c>
      <c r="AT80" s="96">
        <f t="shared" si="29"/>
        <v>25.785337228922817</v>
      </c>
      <c r="AU80" s="131">
        <v>27.074604090368958</v>
      </c>
      <c r="AV80" s="133">
        <v>5</v>
      </c>
      <c r="AW80" s="133">
        <v>249</v>
      </c>
      <c r="AX80" s="142">
        <v>24</v>
      </c>
      <c r="AY80" s="132"/>
      <c r="AZ80" s="143" t="s">
        <v>387</v>
      </c>
    </row>
    <row r="81" spans="1:52" ht="15.75">
      <c r="A81" s="133">
        <v>250</v>
      </c>
      <c r="B81" s="133">
        <v>5</v>
      </c>
      <c r="C81" s="140">
        <v>25</v>
      </c>
      <c r="D81" s="141" t="s">
        <v>387</v>
      </c>
      <c r="E81" s="96">
        <f t="shared" si="26"/>
        <v>19.298740510547685</v>
      </c>
      <c r="F81" s="96">
        <f t="shared" si="26"/>
        <v>20.456664941180545</v>
      </c>
      <c r="G81" s="96">
        <f t="shared" si="26"/>
        <v>21.684064837651377</v>
      </c>
      <c r="H81" s="96">
        <f t="shared" si="26"/>
        <v>22.985108727910461</v>
      </c>
      <c r="I81" s="96">
        <f t="shared" si="26"/>
        <v>24.36421525158509</v>
      </c>
      <c r="J81" s="96">
        <v>25.826068166680198</v>
      </c>
      <c r="K81" s="102">
        <f t="shared" si="23"/>
        <v>25.826068166680198</v>
      </c>
      <c r="M81" s="96">
        <f t="shared" si="27"/>
        <v>19.539974766929525</v>
      </c>
      <c r="N81" s="96">
        <f t="shared" si="27"/>
        <v>20.712373252945298</v>
      </c>
      <c r="O81" s="96">
        <f t="shared" si="27"/>
        <v>21.955115648122018</v>
      </c>
      <c r="P81" s="96">
        <f t="shared" si="27"/>
        <v>23.272422587009341</v>
      </c>
      <c r="Q81" s="96">
        <f t="shared" si="27"/>
        <v>24.668767942229902</v>
      </c>
      <c r="R81" s="96">
        <v>26.148894018763698</v>
      </c>
      <c r="S81" s="102">
        <f t="shared" si="30"/>
        <v>26.148894018763698</v>
      </c>
      <c r="U81" s="130">
        <f t="shared" si="32"/>
        <v>20.693226114791049</v>
      </c>
      <c r="V81" s="96">
        <f t="shared" si="32"/>
        <v>21.727887420530603</v>
      </c>
      <c r="W81" s="96">
        <f t="shared" si="32"/>
        <v>22.814281791557136</v>
      </c>
      <c r="X81" s="96">
        <f t="shared" si="32"/>
        <v>23.954995881134995</v>
      </c>
      <c r="Y81" s="96">
        <f t="shared" si="32"/>
        <v>25.152745675191746</v>
      </c>
      <c r="Z81" s="96">
        <v>26.410382958951335</v>
      </c>
      <c r="AA81" s="102">
        <f t="shared" si="31"/>
        <v>26.410382958951335</v>
      </c>
      <c r="AC81" s="96">
        <f t="shared" si="24"/>
        <v>21.727887420530603</v>
      </c>
      <c r="AD81" s="96">
        <f t="shared" si="24"/>
        <v>22.814281791557136</v>
      </c>
      <c r="AE81" s="96">
        <f t="shared" si="24"/>
        <v>23.954995881134995</v>
      </c>
      <c r="AF81" s="96">
        <f t="shared" si="24"/>
        <v>25.152745675191746</v>
      </c>
      <c r="AG81" s="96">
        <v>26.410382958951335</v>
      </c>
      <c r="AJ81" s="96">
        <f t="shared" si="28"/>
        <v>22.053805731838562</v>
      </c>
      <c r="AK81" s="96">
        <f t="shared" si="28"/>
        <v>23.156496018430492</v>
      </c>
      <c r="AL81" s="96">
        <f t="shared" si="28"/>
        <v>24.314320819352016</v>
      </c>
      <c r="AM81" s="96">
        <f t="shared" si="28"/>
        <v>25.530036860319619</v>
      </c>
      <c r="AN81" s="96">
        <v>26.806538703335601</v>
      </c>
      <c r="AO81" s="106">
        <f t="shared" si="25"/>
        <v>26.806538703335601</v>
      </c>
      <c r="AQ81" s="96">
        <f t="shared" si="29"/>
        <v>22.274343789156951</v>
      </c>
      <c r="AR81" s="96">
        <f t="shared" si="29"/>
        <v>23.388060978614799</v>
      </c>
      <c r="AS81" s="96">
        <f t="shared" si="29"/>
        <v>24.557464027545539</v>
      </c>
      <c r="AT81" s="96">
        <f t="shared" si="29"/>
        <v>25.785337228922817</v>
      </c>
      <c r="AU81" s="131">
        <v>27.074604090368958</v>
      </c>
      <c r="AV81" s="133">
        <v>5</v>
      </c>
      <c r="AW81" s="133">
        <v>250</v>
      </c>
      <c r="AX81" s="142">
        <v>25</v>
      </c>
      <c r="AY81" s="132"/>
      <c r="AZ81" s="143" t="s">
        <v>387</v>
      </c>
    </row>
    <row r="82" spans="1:52" ht="15.75">
      <c r="A82" s="133">
        <v>251</v>
      </c>
      <c r="B82" s="133">
        <v>5</v>
      </c>
      <c r="C82" s="140">
        <v>26</v>
      </c>
      <c r="D82" s="141" t="s">
        <v>387</v>
      </c>
      <c r="E82" s="96">
        <f t="shared" si="26"/>
        <v>19.298740510547685</v>
      </c>
      <c r="F82" s="96">
        <f t="shared" si="26"/>
        <v>20.456664941180545</v>
      </c>
      <c r="G82" s="96">
        <f t="shared" si="26"/>
        <v>21.684064837651377</v>
      </c>
      <c r="H82" s="96">
        <f t="shared" si="26"/>
        <v>22.985108727910461</v>
      </c>
      <c r="I82" s="96">
        <f t="shared" si="26"/>
        <v>24.36421525158509</v>
      </c>
      <c r="J82" s="96">
        <v>25.826068166680198</v>
      </c>
      <c r="K82" s="102">
        <f t="shared" si="23"/>
        <v>25.826068166680198</v>
      </c>
      <c r="M82" s="96">
        <f t="shared" si="27"/>
        <v>19.539974766929525</v>
      </c>
      <c r="N82" s="96">
        <f t="shared" si="27"/>
        <v>20.712373252945298</v>
      </c>
      <c r="O82" s="96">
        <f t="shared" si="27"/>
        <v>21.955115648122018</v>
      </c>
      <c r="P82" s="96">
        <f t="shared" si="27"/>
        <v>23.272422587009341</v>
      </c>
      <c r="Q82" s="96">
        <f t="shared" si="27"/>
        <v>24.668767942229902</v>
      </c>
      <c r="R82" s="96">
        <v>26.148894018763698</v>
      </c>
      <c r="S82" s="102">
        <f t="shared" si="30"/>
        <v>26.148894018763698</v>
      </c>
      <c r="U82" s="130">
        <f t="shared" si="32"/>
        <v>20.693226114791049</v>
      </c>
      <c r="V82" s="96">
        <f t="shared" si="32"/>
        <v>21.727887420530603</v>
      </c>
      <c r="W82" s="96">
        <f t="shared" si="32"/>
        <v>22.814281791557136</v>
      </c>
      <c r="X82" s="96">
        <f t="shared" si="32"/>
        <v>23.954995881134995</v>
      </c>
      <c r="Y82" s="96">
        <f t="shared" si="32"/>
        <v>25.152745675191746</v>
      </c>
      <c r="Z82" s="96">
        <v>26.410382958951335</v>
      </c>
      <c r="AA82" s="102">
        <f t="shared" si="31"/>
        <v>26.410382958951335</v>
      </c>
      <c r="AC82" s="96">
        <f t="shared" si="24"/>
        <v>21.727887420530603</v>
      </c>
      <c r="AD82" s="96">
        <f t="shared" si="24"/>
        <v>22.814281791557136</v>
      </c>
      <c r="AE82" s="96">
        <f t="shared" si="24"/>
        <v>23.954995881134995</v>
      </c>
      <c r="AF82" s="96">
        <f t="shared" si="24"/>
        <v>25.152745675191746</v>
      </c>
      <c r="AG82" s="96">
        <v>26.410382958951335</v>
      </c>
      <c r="AJ82" s="96">
        <f t="shared" si="28"/>
        <v>22.053805731838562</v>
      </c>
      <c r="AK82" s="96">
        <f t="shared" si="28"/>
        <v>23.156496018430492</v>
      </c>
      <c r="AL82" s="96">
        <f t="shared" si="28"/>
        <v>24.314320819352016</v>
      </c>
      <c r="AM82" s="96">
        <f t="shared" si="28"/>
        <v>25.530036860319619</v>
      </c>
      <c r="AN82" s="96">
        <v>26.806538703335601</v>
      </c>
      <c r="AO82" s="106">
        <f t="shared" si="25"/>
        <v>26.806538703335601</v>
      </c>
      <c r="AQ82" s="96">
        <f t="shared" si="29"/>
        <v>22.274343789156951</v>
      </c>
      <c r="AR82" s="96">
        <f t="shared" si="29"/>
        <v>23.388060978614799</v>
      </c>
      <c r="AS82" s="96">
        <f t="shared" si="29"/>
        <v>24.557464027545539</v>
      </c>
      <c r="AT82" s="96">
        <f t="shared" si="29"/>
        <v>25.785337228922817</v>
      </c>
      <c r="AU82" s="131">
        <v>27.074604090368958</v>
      </c>
      <c r="AV82" s="133">
        <v>5</v>
      </c>
      <c r="AW82" s="133">
        <v>251</v>
      </c>
      <c r="AX82" s="142">
        <v>26</v>
      </c>
      <c r="AY82" s="132"/>
      <c r="AZ82" s="143" t="s">
        <v>387</v>
      </c>
    </row>
    <row r="83" spans="1:52" ht="15.75">
      <c r="A83" s="133">
        <v>252</v>
      </c>
      <c r="B83" s="133">
        <v>5</v>
      </c>
      <c r="C83" s="140">
        <v>27</v>
      </c>
      <c r="D83" s="141" t="s">
        <v>387</v>
      </c>
      <c r="E83" s="96">
        <f t="shared" si="26"/>
        <v>19.298740510547685</v>
      </c>
      <c r="F83" s="96">
        <f t="shared" si="26"/>
        <v>20.456664941180545</v>
      </c>
      <c r="G83" s="96">
        <f t="shared" si="26"/>
        <v>21.684064837651377</v>
      </c>
      <c r="H83" s="96">
        <f t="shared" si="26"/>
        <v>22.985108727910461</v>
      </c>
      <c r="I83" s="96">
        <f t="shared" si="26"/>
        <v>24.36421525158509</v>
      </c>
      <c r="J83" s="96">
        <v>25.826068166680198</v>
      </c>
      <c r="K83" s="102">
        <f t="shared" si="23"/>
        <v>25.826068166680198</v>
      </c>
      <c r="M83" s="96">
        <f t="shared" si="27"/>
        <v>19.539974766929525</v>
      </c>
      <c r="N83" s="96">
        <f t="shared" si="27"/>
        <v>20.712373252945298</v>
      </c>
      <c r="O83" s="96">
        <f t="shared" si="27"/>
        <v>21.955115648122018</v>
      </c>
      <c r="P83" s="96">
        <f t="shared" si="27"/>
        <v>23.272422587009341</v>
      </c>
      <c r="Q83" s="96">
        <f t="shared" si="27"/>
        <v>24.668767942229902</v>
      </c>
      <c r="R83" s="96">
        <v>26.148894018763698</v>
      </c>
      <c r="S83" s="102">
        <f t="shared" si="30"/>
        <v>26.148894018763698</v>
      </c>
      <c r="U83" s="130">
        <f t="shared" si="32"/>
        <v>20.693226114791049</v>
      </c>
      <c r="V83" s="96">
        <f t="shared" si="32"/>
        <v>21.727887420530603</v>
      </c>
      <c r="W83" s="96">
        <f t="shared" si="32"/>
        <v>22.814281791557136</v>
      </c>
      <c r="X83" s="96">
        <f t="shared" si="32"/>
        <v>23.954995881134995</v>
      </c>
      <c r="Y83" s="96">
        <f t="shared" si="32"/>
        <v>25.152745675191746</v>
      </c>
      <c r="Z83" s="96">
        <v>26.410382958951335</v>
      </c>
      <c r="AA83" s="102">
        <f t="shared" si="31"/>
        <v>26.410382958951335</v>
      </c>
      <c r="AC83" s="96">
        <f t="shared" si="24"/>
        <v>21.727887420530603</v>
      </c>
      <c r="AD83" s="96">
        <f t="shared" si="24"/>
        <v>22.814281791557136</v>
      </c>
      <c r="AE83" s="96">
        <f t="shared" si="24"/>
        <v>23.954995881134995</v>
      </c>
      <c r="AF83" s="96">
        <f t="shared" si="24"/>
        <v>25.152745675191746</v>
      </c>
      <c r="AG83" s="96">
        <v>26.410382958951335</v>
      </c>
      <c r="AJ83" s="96">
        <f t="shared" si="28"/>
        <v>22.053805731838562</v>
      </c>
      <c r="AK83" s="96">
        <f t="shared" si="28"/>
        <v>23.156496018430492</v>
      </c>
      <c r="AL83" s="96">
        <f t="shared" si="28"/>
        <v>24.314320819352016</v>
      </c>
      <c r="AM83" s="96">
        <f t="shared" si="28"/>
        <v>25.530036860319619</v>
      </c>
      <c r="AN83" s="96">
        <v>26.806538703335601</v>
      </c>
      <c r="AO83" s="106">
        <f t="shared" si="25"/>
        <v>26.806538703335601</v>
      </c>
      <c r="AQ83" s="96">
        <f t="shared" si="29"/>
        <v>22.274343789156951</v>
      </c>
      <c r="AR83" s="96">
        <f t="shared" si="29"/>
        <v>23.388060978614799</v>
      </c>
      <c r="AS83" s="96">
        <f t="shared" si="29"/>
        <v>24.557464027545539</v>
      </c>
      <c r="AT83" s="96">
        <f t="shared" si="29"/>
        <v>25.785337228922817</v>
      </c>
      <c r="AU83" s="131">
        <v>27.074604090368958</v>
      </c>
      <c r="AV83" s="133">
        <v>5</v>
      </c>
      <c r="AW83" s="133">
        <v>252</v>
      </c>
      <c r="AX83" s="142">
        <v>27</v>
      </c>
      <c r="AY83" s="132"/>
      <c r="AZ83" s="143" t="s">
        <v>387</v>
      </c>
    </row>
    <row r="84" spans="1:52" ht="15.75">
      <c r="A84" s="133">
        <v>253</v>
      </c>
      <c r="B84" s="133">
        <v>5</v>
      </c>
      <c r="C84" s="140">
        <v>28</v>
      </c>
      <c r="D84" s="141" t="s">
        <v>387</v>
      </c>
      <c r="E84" s="96">
        <f t="shared" si="26"/>
        <v>19.298740510547685</v>
      </c>
      <c r="F84" s="96">
        <f t="shared" si="26"/>
        <v>20.456664941180545</v>
      </c>
      <c r="G84" s="96">
        <f t="shared" si="26"/>
        <v>21.684064837651377</v>
      </c>
      <c r="H84" s="96">
        <f t="shared" si="26"/>
        <v>22.985108727910461</v>
      </c>
      <c r="I84" s="96">
        <f t="shared" si="26"/>
        <v>24.36421525158509</v>
      </c>
      <c r="J84" s="96">
        <v>25.826068166680198</v>
      </c>
      <c r="K84" s="102">
        <f t="shared" si="23"/>
        <v>25.826068166680198</v>
      </c>
      <c r="M84" s="96">
        <f t="shared" si="27"/>
        <v>19.539974766929525</v>
      </c>
      <c r="N84" s="96">
        <f t="shared" si="27"/>
        <v>20.712373252945298</v>
      </c>
      <c r="O84" s="96">
        <f t="shared" si="27"/>
        <v>21.955115648122018</v>
      </c>
      <c r="P84" s="96">
        <f t="shared" si="27"/>
        <v>23.272422587009341</v>
      </c>
      <c r="Q84" s="96">
        <f t="shared" si="27"/>
        <v>24.668767942229902</v>
      </c>
      <c r="R84" s="96">
        <v>26.148894018763698</v>
      </c>
      <c r="S84" s="102">
        <f t="shared" si="30"/>
        <v>26.148894018763698</v>
      </c>
      <c r="U84" s="130">
        <f t="shared" si="32"/>
        <v>20.693226114791049</v>
      </c>
      <c r="V84" s="96">
        <f t="shared" si="32"/>
        <v>21.727887420530603</v>
      </c>
      <c r="W84" s="96">
        <f t="shared" si="32"/>
        <v>22.814281791557136</v>
      </c>
      <c r="X84" s="96">
        <f t="shared" si="32"/>
        <v>23.954995881134995</v>
      </c>
      <c r="Y84" s="96">
        <f t="shared" si="32"/>
        <v>25.152745675191746</v>
      </c>
      <c r="Z84" s="96">
        <v>26.410382958951335</v>
      </c>
      <c r="AA84" s="102">
        <f t="shared" si="31"/>
        <v>26.410382958951335</v>
      </c>
      <c r="AC84" s="96">
        <f t="shared" si="24"/>
        <v>21.727887420530603</v>
      </c>
      <c r="AD84" s="96">
        <f t="shared" si="24"/>
        <v>22.814281791557136</v>
      </c>
      <c r="AE84" s="96">
        <f t="shared" si="24"/>
        <v>23.954995881134995</v>
      </c>
      <c r="AF84" s="96">
        <f t="shared" si="24"/>
        <v>25.152745675191746</v>
      </c>
      <c r="AG84" s="96">
        <v>26.410382958951335</v>
      </c>
      <c r="AJ84" s="96">
        <f t="shared" si="28"/>
        <v>22.053805731838562</v>
      </c>
      <c r="AK84" s="96">
        <f t="shared" si="28"/>
        <v>23.156496018430492</v>
      </c>
      <c r="AL84" s="96">
        <f t="shared" si="28"/>
        <v>24.314320819352016</v>
      </c>
      <c r="AM84" s="96">
        <f t="shared" si="28"/>
        <v>25.530036860319619</v>
      </c>
      <c r="AN84" s="96">
        <v>26.806538703335601</v>
      </c>
      <c r="AO84" s="106">
        <f t="shared" si="25"/>
        <v>26.806538703335601</v>
      </c>
      <c r="AQ84" s="96">
        <f t="shared" si="29"/>
        <v>22.274343789156951</v>
      </c>
      <c r="AR84" s="96">
        <f t="shared" si="29"/>
        <v>23.388060978614799</v>
      </c>
      <c r="AS84" s="96">
        <f t="shared" si="29"/>
        <v>24.557464027545539</v>
      </c>
      <c r="AT84" s="96">
        <f t="shared" si="29"/>
        <v>25.785337228922817</v>
      </c>
      <c r="AU84" s="131">
        <v>27.074604090368958</v>
      </c>
      <c r="AV84" s="133">
        <v>5</v>
      </c>
      <c r="AW84" s="133">
        <v>253</v>
      </c>
      <c r="AX84" s="142">
        <v>28</v>
      </c>
      <c r="AY84" s="132"/>
      <c r="AZ84" s="143" t="s">
        <v>387</v>
      </c>
    </row>
    <row r="85" spans="1:52" ht="15.75">
      <c r="A85" s="133">
        <v>254</v>
      </c>
      <c r="B85" s="133">
        <v>5</v>
      </c>
      <c r="C85" s="140">
        <v>29</v>
      </c>
      <c r="D85" s="141" t="s">
        <v>387</v>
      </c>
      <c r="E85" s="96">
        <f t="shared" si="26"/>
        <v>19.298740510547685</v>
      </c>
      <c r="F85" s="96">
        <f t="shared" si="26"/>
        <v>20.456664941180545</v>
      </c>
      <c r="G85" s="96">
        <f t="shared" si="26"/>
        <v>21.684064837651377</v>
      </c>
      <c r="H85" s="96">
        <f t="shared" si="26"/>
        <v>22.985108727910461</v>
      </c>
      <c r="I85" s="96">
        <f t="shared" si="26"/>
        <v>24.36421525158509</v>
      </c>
      <c r="J85" s="96">
        <v>25.826068166680198</v>
      </c>
      <c r="K85" s="102">
        <f t="shared" si="23"/>
        <v>25.826068166680198</v>
      </c>
      <c r="M85" s="96">
        <f t="shared" si="27"/>
        <v>19.539974766929525</v>
      </c>
      <c r="N85" s="96">
        <f t="shared" si="27"/>
        <v>20.712373252945298</v>
      </c>
      <c r="O85" s="96">
        <f t="shared" si="27"/>
        <v>21.955115648122018</v>
      </c>
      <c r="P85" s="96">
        <f t="shared" si="27"/>
        <v>23.272422587009341</v>
      </c>
      <c r="Q85" s="96">
        <f t="shared" si="27"/>
        <v>24.668767942229902</v>
      </c>
      <c r="R85" s="96">
        <v>26.148894018763698</v>
      </c>
      <c r="S85" s="102">
        <f t="shared" si="30"/>
        <v>26.148894018763698</v>
      </c>
      <c r="U85" s="130">
        <f t="shared" si="32"/>
        <v>20.693226114791049</v>
      </c>
      <c r="V85" s="96">
        <f t="shared" si="32"/>
        <v>21.727887420530603</v>
      </c>
      <c r="W85" s="96">
        <f t="shared" si="32"/>
        <v>22.814281791557136</v>
      </c>
      <c r="X85" s="96">
        <f t="shared" si="32"/>
        <v>23.954995881134995</v>
      </c>
      <c r="Y85" s="96">
        <f t="shared" si="32"/>
        <v>25.152745675191746</v>
      </c>
      <c r="Z85" s="96">
        <v>26.410382958951335</v>
      </c>
      <c r="AA85" s="102">
        <f t="shared" si="31"/>
        <v>26.410382958951335</v>
      </c>
      <c r="AC85" s="96">
        <f t="shared" si="24"/>
        <v>21.727887420530603</v>
      </c>
      <c r="AD85" s="96">
        <f t="shared" si="24"/>
        <v>22.814281791557136</v>
      </c>
      <c r="AE85" s="96">
        <f t="shared" si="24"/>
        <v>23.954995881134995</v>
      </c>
      <c r="AF85" s="96">
        <f t="shared" si="24"/>
        <v>25.152745675191746</v>
      </c>
      <c r="AG85" s="96">
        <v>26.410382958951335</v>
      </c>
      <c r="AJ85" s="96">
        <f t="shared" si="28"/>
        <v>22.053805731838562</v>
      </c>
      <c r="AK85" s="96">
        <f t="shared" si="28"/>
        <v>23.156496018430492</v>
      </c>
      <c r="AL85" s="96">
        <f t="shared" si="28"/>
        <v>24.314320819352016</v>
      </c>
      <c r="AM85" s="96">
        <f t="shared" si="28"/>
        <v>25.530036860319619</v>
      </c>
      <c r="AN85" s="96">
        <v>26.806538703335601</v>
      </c>
      <c r="AO85" s="106">
        <f t="shared" si="25"/>
        <v>26.806538703335601</v>
      </c>
      <c r="AQ85" s="96">
        <f t="shared" si="29"/>
        <v>22.274343789156951</v>
      </c>
      <c r="AR85" s="96">
        <f t="shared" si="29"/>
        <v>23.388060978614799</v>
      </c>
      <c r="AS85" s="96">
        <f t="shared" si="29"/>
        <v>24.557464027545539</v>
      </c>
      <c r="AT85" s="96">
        <f t="shared" si="29"/>
        <v>25.785337228922817</v>
      </c>
      <c r="AU85" s="131">
        <v>27.074604090368958</v>
      </c>
      <c r="AV85" s="133">
        <v>5</v>
      </c>
      <c r="AW85" s="133">
        <v>254</v>
      </c>
      <c r="AX85" s="142">
        <v>29</v>
      </c>
      <c r="AY85" s="132"/>
      <c r="AZ85" s="143" t="s">
        <v>387</v>
      </c>
    </row>
    <row r="86" spans="1:52" ht="15.75">
      <c r="A86" s="133">
        <v>255</v>
      </c>
      <c r="B86" s="133">
        <v>5</v>
      </c>
      <c r="C86" s="140">
        <v>30</v>
      </c>
      <c r="D86" s="141" t="s">
        <v>387</v>
      </c>
      <c r="E86" s="96">
        <f t="shared" si="26"/>
        <v>19.298740510547685</v>
      </c>
      <c r="F86" s="96">
        <f t="shared" si="26"/>
        <v>20.456664941180545</v>
      </c>
      <c r="G86" s="96">
        <f t="shared" si="26"/>
        <v>21.684064837651377</v>
      </c>
      <c r="H86" s="96">
        <f t="shared" si="26"/>
        <v>22.985108727910461</v>
      </c>
      <c r="I86" s="96">
        <f t="shared" si="26"/>
        <v>24.36421525158509</v>
      </c>
      <c r="J86" s="96">
        <v>25.826068166680198</v>
      </c>
      <c r="K86" s="102">
        <f t="shared" si="23"/>
        <v>25.826068166680198</v>
      </c>
      <c r="M86" s="96">
        <f t="shared" si="27"/>
        <v>19.539974766929525</v>
      </c>
      <c r="N86" s="96">
        <f t="shared" si="27"/>
        <v>20.712373252945298</v>
      </c>
      <c r="O86" s="96">
        <f t="shared" si="27"/>
        <v>21.955115648122018</v>
      </c>
      <c r="P86" s="96">
        <f t="shared" si="27"/>
        <v>23.272422587009341</v>
      </c>
      <c r="Q86" s="96">
        <f t="shared" si="27"/>
        <v>24.668767942229902</v>
      </c>
      <c r="R86" s="96">
        <v>26.148894018763698</v>
      </c>
      <c r="S86" s="102">
        <f t="shared" si="30"/>
        <v>26.148894018763698</v>
      </c>
      <c r="U86" s="130">
        <f t="shared" si="32"/>
        <v>20.693226114791049</v>
      </c>
      <c r="V86" s="96">
        <f t="shared" si="32"/>
        <v>21.727887420530603</v>
      </c>
      <c r="W86" s="96">
        <f t="shared" si="32"/>
        <v>22.814281791557136</v>
      </c>
      <c r="X86" s="96">
        <f t="shared" si="32"/>
        <v>23.954995881134995</v>
      </c>
      <c r="Y86" s="96">
        <f t="shared" si="32"/>
        <v>25.152745675191746</v>
      </c>
      <c r="Z86" s="96">
        <v>26.410382958951335</v>
      </c>
      <c r="AA86" s="102">
        <f t="shared" si="31"/>
        <v>26.410382958951335</v>
      </c>
      <c r="AC86" s="96">
        <f t="shared" si="24"/>
        <v>21.727887420530603</v>
      </c>
      <c r="AD86" s="96">
        <f t="shared" si="24"/>
        <v>22.814281791557136</v>
      </c>
      <c r="AE86" s="96">
        <f t="shared" si="24"/>
        <v>23.954995881134995</v>
      </c>
      <c r="AF86" s="96">
        <f t="shared" si="24"/>
        <v>25.152745675191746</v>
      </c>
      <c r="AG86" s="96">
        <v>26.410382958951335</v>
      </c>
      <c r="AJ86" s="96">
        <f t="shared" si="28"/>
        <v>22.053805731838562</v>
      </c>
      <c r="AK86" s="96">
        <f t="shared" si="28"/>
        <v>23.156496018430492</v>
      </c>
      <c r="AL86" s="96">
        <f t="shared" si="28"/>
        <v>24.314320819352016</v>
      </c>
      <c r="AM86" s="96">
        <f t="shared" si="28"/>
        <v>25.530036860319619</v>
      </c>
      <c r="AN86" s="96">
        <v>26.806538703335601</v>
      </c>
      <c r="AO86" s="106">
        <f t="shared" si="25"/>
        <v>26.806538703335601</v>
      </c>
      <c r="AQ86" s="96">
        <f t="shared" si="29"/>
        <v>22.274343789156951</v>
      </c>
      <c r="AR86" s="96">
        <f t="shared" si="29"/>
        <v>23.388060978614799</v>
      </c>
      <c r="AS86" s="96">
        <f t="shared" si="29"/>
        <v>24.557464027545539</v>
      </c>
      <c r="AT86" s="96">
        <f t="shared" si="29"/>
        <v>25.785337228922817</v>
      </c>
      <c r="AU86" s="131">
        <v>27.074604090368958</v>
      </c>
      <c r="AV86" s="133">
        <v>5</v>
      </c>
      <c r="AW86" s="133">
        <v>255</v>
      </c>
      <c r="AX86" s="142">
        <v>30</v>
      </c>
      <c r="AY86" s="132"/>
      <c r="AZ86" s="143" t="s">
        <v>387</v>
      </c>
    </row>
    <row r="87" spans="1:52" ht="15.75">
      <c r="A87" s="133">
        <v>256</v>
      </c>
      <c r="B87" s="133">
        <v>5</v>
      </c>
      <c r="C87" s="145">
        <v>31</v>
      </c>
      <c r="D87" s="146" t="s">
        <v>388</v>
      </c>
      <c r="E87" s="96">
        <f t="shared" si="26"/>
        <v>20.184070182134771</v>
      </c>
      <c r="F87" s="96">
        <f t="shared" si="26"/>
        <v>21.395114393062858</v>
      </c>
      <c r="G87" s="96">
        <f t="shared" si="26"/>
        <v>22.678821256646632</v>
      </c>
      <c r="H87" s="96">
        <f t="shared" si="26"/>
        <v>24.039550532045432</v>
      </c>
      <c r="I87" s="96">
        <f t="shared" si="26"/>
        <v>25.481923563968159</v>
      </c>
      <c r="J87" s="96">
        <v>27.010838977806252</v>
      </c>
      <c r="K87" s="102">
        <f t="shared" si="23"/>
        <v>27.010838977806252</v>
      </c>
      <c r="M87" s="96">
        <f t="shared" si="27"/>
        <v>20.436371059411453</v>
      </c>
      <c r="N87" s="96">
        <f t="shared" si="27"/>
        <v>21.662553322976141</v>
      </c>
      <c r="O87" s="96">
        <f t="shared" si="27"/>
        <v>22.962306522354712</v>
      </c>
      <c r="P87" s="96">
        <f t="shared" si="27"/>
        <v>24.340044913695998</v>
      </c>
      <c r="Q87" s="96">
        <f t="shared" si="27"/>
        <v>25.800447608517761</v>
      </c>
      <c r="R87" s="96">
        <v>27.348474465028829</v>
      </c>
      <c r="S87" s="102">
        <f t="shared" si="30"/>
        <v>27.348474465028829</v>
      </c>
      <c r="U87" s="130">
        <f t="shared" si="32"/>
        <v>21.642527809908021</v>
      </c>
      <c r="V87" s="96">
        <f t="shared" si="32"/>
        <v>22.724654200403421</v>
      </c>
      <c r="W87" s="96">
        <f t="shared" si="32"/>
        <v>23.860886910423595</v>
      </c>
      <c r="X87" s="96">
        <f t="shared" si="32"/>
        <v>25.053931255944775</v>
      </c>
      <c r="Y87" s="96">
        <f t="shared" si="32"/>
        <v>26.306627818742015</v>
      </c>
      <c r="Z87" s="96">
        <v>27.621959209679119</v>
      </c>
      <c r="AA87" s="102">
        <f t="shared" si="31"/>
        <v>27.621959209679119</v>
      </c>
      <c r="AC87" s="96">
        <f t="shared" si="24"/>
        <v>22.724654200403421</v>
      </c>
      <c r="AD87" s="96">
        <f t="shared" si="24"/>
        <v>23.860886910423595</v>
      </c>
      <c r="AE87" s="96">
        <f t="shared" si="24"/>
        <v>25.053931255944775</v>
      </c>
      <c r="AF87" s="96">
        <f t="shared" si="24"/>
        <v>26.306627818742015</v>
      </c>
      <c r="AG87" s="96">
        <v>27.621959209679119</v>
      </c>
      <c r="AJ87" s="96">
        <f t="shared" si="28"/>
        <v>23.065524013409473</v>
      </c>
      <c r="AK87" s="96">
        <f t="shared" si="28"/>
        <v>24.218800214079948</v>
      </c>
      <c r="AL87" s="96">
        <f t="shared" si="28"/>
        <v>25.429740224783945</v>
      </c>
      <c r="AM87" s="96">
        <f t="shared" si="28"/>
        <v>26.701227236023144</v>
      </c>
      <c r="AN87" s="96">
        <v>28.036288597824303</v>
      </c>
      <c r="AO87" s="106">
        <f t="shared" si="25"/>
        <v>28.036288597824303</v>
      </c>
      <c r="AQ87" s="96">
        <f t="shared" si="29"/>
        <v>23.296179253543567</v>
      </c>
      <c r="AR87" s="96">
        <f t="shared" si="29"/>
        <v>24.460988216220745</v>
      </c>
      <c r="AS87" s="96">
        <f t="shared" si="29"/>
        <v>25.684037627031785</v>
      </c>
      <c r="AT87" s="96">
        <f t="shared" si="29"/>
        <v>26.968239508383373</v>
      </c>
      <c r="AU87" s="131">
        <v>28.316651483802545</v>
      </c>
      <c r="AV87" s="133">
        <v>5</v>
      </c>
      <c r="AW87" s="133">
        <v>256</v>
      </c>
      <c r="AX87" s="147">
        <v>31</v>
      </c>
      <c r="AY87" s="132"/>
      <c r="AZ87" s="148" t="s">
        <v>388</v>
      </c>
    </row>
    <row r="88" spans="1:52" ht="15.75">
      <c r="A88" s="133">
        <v>257</v>
      </c>
      <c r="B88" s="133">
        <v>5</v>
      </c>
      <c r="C88" s="145">
        <v>32</v>
      </c>
      <c r="D88" s="146" t="s">
        <v>388</v>
      </c>
      <c r="E88" s="96">
        <f t="shared" si="26"/>
        <v>20.184070182134771</v>
      </c>
      <c r="F88" s="96">
        <f t="shared" si="26"/>
        <v>21.395114393062858</v>
      </c>
      <c r="G88" s="96">
        <f t="shared" si="26"/>
        <v>22.678821256646632</v>
      </c>
      <c r="H88" s="96">
        <f t="shared" si="26"/>
        <v>24.039550532045432</v>
      </c>
      <c r="I88" s="96">
        <f t="shared" si="26"/>
        <v>25.481923563968159</v>
      </c>
      <c r="J88" s="96">
        <v>27.010838977806252</v>
      </c>
      <c r="K88" s="102">
        <f t="shared" si="23"/>
        <v>27.010838977806252</v>
      </c>
      <c r="M88" s="96">
        <f t="shared" si="27"/>
        <v>20.436371059411453</v>
      </c>
      <c r="N88" s="96">
        <f t="shared" si="27"/>
        <v>21.662553322976141</v>
      </c>
      <c r="O88" s="96">
        <f t="shared" si="27"/>
        <v>22.962306522354712</v>
      </c>
      <c r="P88" s="96">
        <f t="shared" si="27"/>
        <v>24.340044913695998</v>
      </c>
      <c r="Q88" s="96">
        <f t="shared" si="27"/>
        <v>25.800447608517761</v>
      </c>
      <c r="R88" s="96">
        <v>27.348474465028829</v>
      </c>
      <c r="S88" s="102">
        <f t="shared" si="30"/>
        <v>27.348474465028829</v>
      </c>
      <c r="U88" s="130">
        <f t="shared" si="32"/>
        <v>21.642527809908021</v>
      </c>
      <c r="V88" s="96">
        <f t="shared" si="32"/>
        <v>22.724654200403421</v>
      </c>
      <c r="W88" s="96">
        <f t="shared" si="32"/>
        <v>23.860886910423595</v>
      </c>
      <c r="X88" s="96">
        <f t="shared" si="32"/>
        <v>25.053931255944775</v>
      </c>
      <c r="Y88" s="96">
        <f t="shared" si="32"/>
        <v>26.306627818742015</v>
      </c>
      <c r="Z88" s="96">
        <v>27.621959209679119</v>
      </c>
      <c r="AA88" s="102">
        <f t="shared" si="31"/>
        <v>27.621959209679119</v>
      </c>
      <c r="AC88" s="96">
        <f t="shared" si="24"/>
        <v>22.724654200403421</v>
      </c>
      <c r="AD88" s="96">
        <f t="shared" si="24"/>
        <v>23.860886910423595</v>
      </c>
      <c r="AE88" s="96">
        <f t="shared" si="24"/>
        <v>25.053931255944775</v>
      </c>
      <c r="AF88" s="96">
        <f t="shared" si="24"/>
        <v>26.306627818742015</v>
      </c>
      <c r="AG88" s="96">
        <v>27.621959209679119</v>
      </c>
      <c r="AJ88" s="96">
        <f t="shared" si="28"/>
        <v>23.065524013409473</v>
      </c>
      <c r="AK88" s="96">
        <f t="shared" si="28"/>
        <v>24.218800214079948</v>
      </c>
      <c r="AL88" s="96">
        <f t="shared" si="28"/>
        <v>25.429740224783945</v>
      </c>
      <c r="AM88" s="96">
        <f t="shared" si="28"/>
        <v>26.701227236023144</v>
      </c>
      <c r="AN88" s="96">
        <v>28.036288597824303</v>
      </c>
      <c r="AO88" s="106">
        <f t="shared" si="25"/>
        <v>28.036288597824303</v>
      </c>
      <c r="AQ88" s="96">
        <f t="shared" si="29"/>
        <v>23.296179253543567</v>
      </c>
      <c r="AR88" s="96">
        <f t="shared" si="29"/>
        <v>24.460988216220745</v>
      </c>
      <c r="AS88" s="96">
        <f t="shared" si="29"/>
        <v>25.684037627031785</v>
      </c>
      <c r="AT88" s="96">
        <f t="shared" si="29"/>
        <v>26.968239508383373</v>
      </c>
      <c r="AU88" s="131">
        <v>28.316651483802545</v>
      </c>
      <c r="AV88" s="133">
        <v>5</v>
      </c>
      <c r="AW88" s="133">
        <v>257</v>
      </c>
      <c r="AX88" s="147">
        <v>32</v>
      </c>
      <c r="AY88" s="132"/>
      <c r="AZ88" s="148" t="s">
        <v>388</v>
      </c>
    </row>
    <row r="89" spans="1:52" ht="15.75">
      <c r="A89" s="133">
        <v>258</v>
      </c>
      <c r="B89" s="133">
        <v>5</v>
      </c>
      <c r="C89" s="145">
        <v>33</v>
      </c>
      <c r="D89" s="146" t="s">
        <v>388</v>
      </c>
      <c r="E89" s="96">
        <f t="shared" si="26"/>
        <v>20.184070182134771</v>
      </c>
      <c r="F89" s="96">
        <f t="shared" si="26"/>
        <v>21.395114393062858</v>
      </c>
      <c r="G89" s="96">
        <f t="shared" si="26"/>
        <v>22.678821256646632</v>
      </c>
      <c r="H89" s="96">
        <f t="shared" si="26"/>
        <v>24.039550532045432</v>
      </c>
      <c r="I89" s="96">
        <f t="shared" si="26"/>
        <v>25.481923563968159</v>
      </c>
      <c r="J89" s="96">
        <v>27.010838977806252</v>
      </c>
      <c r="K89" s="102">
        <f t="shared" si="23"/>
        <v>27.010838977806252</v>
      </c>
      <c r="M89" s="96">
        <f t="shared" si="27"/>
        <v>20.436371059411453</v>
      </c>
      <c r="N89" s="96">
        <f t="shared" si="27"/>
        <v>21.662553322976141</v>
      </c>
      <c r="O89" s="96">
        <f t="shared" si="27"/>
        <v>22.962306522354712</v>
      </c>
      <c r="P89" s="96">
        <f t="shared" si="27"/>
        <v>24.340044913695998</v>
      </c>
      <c r="Q89" s="96">
        <f t="shared" si="27"/>
        <v>25.800447608517761</v>
      </c>
      <c r="R89" s="96">
        <v>27.348474465028829</v>
      </c>
      <c r="S89" s="102">
        <f t="shared" si="30"/>
        <v>27.348474465028829</v>
      </c>
      <c r="U89" s="130">
        <f t="shared" si="32"/>
        <v>21.642527809908021</v>
      </c>
      <c r="V89" s="96">
        <f t="shared" si="32"/>
        <v>22.724654200403421</v>
      </c>
      <c r="W89" s="96">
        <f t="shared" si="32"/>
        <v>23.860886910423595</v>
      </c>
      <c r="X89" s="96">
        <f t="shared" si="32"/>
        <v>25.053931255944775</v>
      </c>
      <c r="Y89" s="96">
        <f t="shared" si="32"/>
        <v>26.306627818742015</v>
      </c>
      <c r="Z89" s="96">
        <v>27.621959209679119</v>
      </c>
      <c r="AA89" s="102">
        <f t="shared" si="31"/>
        <v>27.621959209679119</v>
      </c>
      <c r="AC89" s="96">
        <f t="shared" si="24"/>
        <v>22.724654200403421</v>
      </c>
      <c r="AD89" s="96">
        <f t="shared" si="24"/>
        <v>23.860886910423595</v>
      </c>
      <c r="AE89" s="96">
        <f t="shared" si="24"/>
        <v>25.053931255944775</v>
      </c>
      <c r="AF89" s="96">
        <f t="shared" si="24"/>
        <v>26.306627818742015</v>
      </c>
      <c r="AG89" s="96">
        <v>27.621959209679119</v>
      </c>
      <c r="AJ89" s="96">
        <f t="shared" si="28"/>
        <v>23.065524013409473</v>
      </c>
      <c r="AK89" s="96">
        <f t="shared" si="28"/>
        <v>24.218800214079948</v>
      </c>
      <c r="AL89" s="96">
        <f t="shared" si="28"/>
        <v>25.429740224783945</v>
      </c>
      <c r="AM89" s="96">
        <f t="shared" si="28"/>
        <v>26.701227236023144</v>
      </c>
      <c r="AN89" s="96">
        <v>28.036288597824303</v>
      </c>
      <c r="AO89" s="106">
        <f t="shared" si="25"/>
        <v>28.036288597824303</v>
      </c>
      <c r="AQ89" s="96">
        <f t="shared" si="29"/>
        <v>23.296179253543567</v>
      </c>
      <c r="AR89" s="96">
        <f t="shared" si="29"/>
        <v>24.460988216220745</v>
      </c>
      <c r="AS89" s="96">
        <f t="shared" si="29"/>
        <v>25.684037627031785</v>
      </c>
      <c r="AT89" s="96">
        <f t="shared" si="29"/>
        <v>26.968239508383373</v>
      </c>
      <c r="AU89" s="131">
        <v>28.316651483802545</v>
      </c>
      <c r="AV89" s="133">
        <v>5</v>
      </c>
      <c r="AW89" s="133">
        <v>258</v>
      </c>
      <c r="AX89" s="147">
        <v>33</v>
      </c>
      <c r="AY89" s="132"/>
      <c r="AZ89" s="148" t="s">
        <v>388</v>
      </c>
    </row>
    <row r="90" spans="1:52" ht="15.75">
      <c r="A90" s="133">
        <v>259</v>
      </c>
      <c r="B90" s="133">
        <v>5</v>
      </c>
      <c r="C90" s="145">
        <v>34</v>
      </c>
      <c r="D90" s="146" t="s">
        <v>388</v>
      </c>
      <c r="E90" s="96">
        <f t="shared" si="26"/>
        <v>20.184070182134771</v>
      </c>
      <c r="F90" s="96">
        <f t="shared" si="26"/>
        <v>21.395114393062858</v>
      </c>
      <c r="G90" s="96">
        <f t="shared" si="26"/>
        <v>22.678821256646632</v>
      </c>
      <c r="H90" s="96">
        <f t="shared" si="26"/>
        <v>24.039550532045432</v>
      </c>
      <c r="I90" s="96">
        <f t="shared" si="26"/>
        <v>25.481923563968159</v>
      </c>
      <c r="J90" s="96">
        <v>27.010838977806252</v>
      </c>
      <c r="K90" s="102">
        <f t="shared" si="23"/>
        <v>27.010838977806252</v>
      </c>
      <c r="M90" s="96">
        <f t="shared" si="27"/>
        <v>20.436371059411453</v>
      </c>
      <c r="N90" s="96">
        <f t="shared" si="27"/>
        <v>21.662553322976141</v>
      </c>
      <c r="O90" s="96">
        <f t="shared" si="27"/>
        <v>22.962306522354712</v>
      </c>
      <c r="P90" s="96">
        <f t="shared" si="27"/>
        <v>24.340044913695998</v>
      </c>
      <c r="Q90" s="96">
        <f t="shared" si="27"/>
        <v>25.800447608517761</v>
      </c>
      <c r="R90" s="96">
        <v>27.348474465028829</v>
      </c>
      <c r="S90" s="102">
        <f t="shared" si="30"/>
        <v>27.348474465028829</v>
      </c>
      <c r="U90" s="130">
        <f t="shared" si="32"/>
        <v>21.642527809908021</v>
      </c>
      <c r="V90" s="96">
        <f t="shared" si="32"/>
        <v>22.724654200403421</v>
      </c>
      <c r="W90" s="96">
        <f t="shared" si="32"/>
        <v>23.860886910423595</v>
      </c>
      <c r="X90" s="96">
        <f t="shared" si="32"/>
        <v>25.053931255944775</v>
      </c>
      <c r="Y90" s="96">
        <f t="shared" si="32"/>
        <v>26.306627818742015</v>
      </c>
      <c r="Z90" s="96">
        <v>27.621959209679119</v>
      </c>
      <c r="AA90" s="102">
        <f t="shared" si="31"/>
        <v>27.621959209679119</v>
      </c>
      <c r="AC90" s="96">
        <f t="shared" si="24"/>
        <v>22.724654200403421</v>
      </c>
      <c r="AD90" s="96">
        <f t="shared" si="24"/>
        <v>23.860886910423595</v>
      </c>
      <c r="AE90" s="96">
        <f t="shared" si="24"/>
        <v>25.053931255944775</v>
      </c>
      <c r="AF90" s="96">
        <f t="shared" si="24"/>
        <v>26.306627818742015</v>
      </c>
      <c r="AG90" s="96">
        <v>27.621959209679119</v>
      </c>
      <c r="AJ90" s="96">
        <f t="shared" si="28"/>
        <v>23.065524013409473</v>
      </c>
      <c r="AK90" s="96">
        <f t="shared" si="28"/>
        <v>24.218800214079948</v>
      </c>
      <c r="AL90" s="96">
        <f t="shared" si="28"/>
        <v>25.429740224783945</v>
      </c>
      <c r="AM90" s="96">
        <f t="shared" si="28"/>
        <v>26.701227236023144</v>
      </c>
      <c r="AN90" s="96">
        <v>28.036288597824303</v>
      </c>
      <c r="AO90" s="106">
        <f t="shared" si="25"/>
        <v>28.036288597824303</v>
      </c>
      <c r="AQ90" s="96">
        <f t="shared" si="29"/>
        <v>23.296179253543567</v>
      </c>
      <c r="AR90" s="96">
        <f t="shared" si="29"/>
        <v>24.460988216220745</v>
      </c>
      <c r="AS90" s="96">
        <f t="shared" si="29"/>
        <v>25.684037627031785</v>
      </c>
      <c r="AT90" s="96">
        <f t="shared" si="29"/>
        <v>26.968239508383373</v>
      </c>
      <c r="AU90" s="131">
        <v>28.316651483802545</v>
      </c>
      <c r="AV90" s="133">
        <v>5</v>
      </c>
      <c r="AW90" s="133">
        <v>259</v>
      </c>
      <c r="AX90" s="147">
        <v>34</v>
      </c>
      <c r="AY90" s="132"/>
      <c r="AZ90" s="148" t="s">
        <v>388</v>
      </c>
    </row>
    <row r="91" spans="1:52" ht="15.75">
      <c r="A91" s="133">
        <v>260</v>
      </c>
      <c r="B91" s="133">
        <v>5</v>
      </c>
      <c r="C91" s="145">
        <v>35</v>
      </c>
      <c r="D91" s="146" t="s">
        <v>388</v>
      </c>
      <c r="E91" s="96">
        <f t="shared" si="26"/>
        <v>20.184070182134771</v>
      </c>
      <c r="F91" s="96">
        <f t="shared" si="26"/>
        <v>21.395114393062858</v>
      </c>
      <c r="G91" s="96">
        <f t="shared" si="26"/>
        <v>22.678821256646632</v>
      </c>
      <c r="H91" s="96">
        <f t="shared" si="26"/>
        <v>24.039550532045432</v>
      </c>
      <c r="I91" s="96">
        <f t="shared" si="26"/>
        <v>25.481923563968159</v>
      </c>
      <c r="J91" s="96">
        <v>27.010838977806252</v>
      </c>
      <c r="K91" s="102">
        <f t="shared" si="23"/>
        <v>27.010838977806252</v>
      </c>
      <c r="M91" s="96">
        <f t="shared" si="27"/>
        <v>20.436371059411453</v>
      </c>
      <c r="N91" s="96">
        <f t="shared" si="27"/>
        <v>21.662553322976141</v>
      </c>
      <c r="O91" s="96">
        <f t="shared" si="27"/>
        <v>22.962306522354712</v>
      </c>
      <c r="P91" s="96">
        <f t="shared" si="27"/>
        <v>24.340044913695998</v>
      </c>
      <c r="Q91" s="96">
        <f t="shared" si="27"/>
        <v>25.800447608517761</v>
      </c>
      <c r="R91" s="96">
        <v>27.348474465028829</v>
      </c>
      <c r="S91" s="102">
        <f t="shared" si="30"/>
        <v>27.348474465028829</v>
      </c>
      <c r="U91" s="130">
        <f t="shared" si="32"/>
        <v>21.642527809908021</v>
      </c>
      <c r="V91" s="96">
        <f t="shared" si="32"/>
        <v>22.724654200403421</v>
      </c>
      <c r="W91" s="96">
        <f t="shared" si="32"/>
        <v>23.860886910423595</v>
      </c>
      <c r="X91" s="96">
        <f t="shared" si="32"/>
        <v>25.053931255944775</v>
      </c>
      <c r="Y91" s="96">
        <f t="shared" si="32"/>
        <v>26.306627818742015</v>
      </c>
      <c r="Z91" s="96">
        <v>27.621959209679119</v>
      </c>
      <c r="AA91" s="102">
        <f t="shared" si="31"/>
        <v>27.621959209679119</v>
      </c>
      <c r="AC91" s="96">
        <f t="shared" si="24"/>
        <v>22.724654200403421</v>
      </c>
      <c r="AD91" s="96">
        <f t="shared" si="24"/>
        <v>23.860886910423595</v>
      </c>
      <c r="AE91" s="96">
        <f t="shared" si="24"/>
        <v>25.053931255944775</v>
      </c>
      <c r="AF91" s="96">
        <f t="shared" si="24"/>
        <v>26.306627818742015</v>
      </c>
      <c r="AG91" s="96">
        <v>27.621959209679119</v>
      </c>
      <c r="AJ91" s="96">
        <f t="shared" si="28"/>
        <v>23.065524013409473</v>
      </c>
      <c r="AK91" s="96">
        <f t="shared" si="28"/>
        <v>24.218800214079948</v>
      </c>
      <c r="AL91" s="96">
        <f t="shared" si="28"/>
        <v>25.429740224783945</v>
      </c>
      <c r="AM91" s="96">
        <f t="shared" si="28"/>
        <v>26.701227236023144</v>
      </c>
      <c r="AN91" s="96">
        <v>28.036288597824303</v>
      </c>
      <c r="AO91" s="106">
        <f t="shared" si="25"/>
        <v>28.036288597824303</v>
      </c>
      <c r="AQ91" s="96">
        <f t="shared" si="29"/>
        <v>23.296179253543567</v>
      </c>
      <c r="AR91" s="96">
        <f t="shared" si="29"/>
        <v>24.460988216220745</v>
      </c>
      <c r="AS91" s="96">
        <f t="shared" si="29"/>
        <v>25.684037627031785</v>
      </c>
      <c r="AT91" s="96">
        <f t="shared" si="29"/>
        <v>26.968239508383373</v>
      </c>
      <c r="AU91" s="131">
        <v>28.316651483802545</v>
      </c>
      <c r="AV91" s="133">
        <v>5</v>
      </c>
      <c r="AW91" s="133">
        <v>260</v>
      </c>
      <c r="AX91" s="147">
        <v>35</v>
      </c>
      <c r="AY91" s="132"/>
      <c r="AZ91" s="148" t="s">
        <v>388</v>
      </c>
    </row>
    <row r="92" spans="1:52" ht="15.75">
      <c r="A92" s="133">
        <v>261</v>
      </c>
      <c r="B92" s="133">
        <v>5</v>
      </c>
      <c r="C92" s="145">
        <v>36</v>
      </c>
      <c r="D92" s="146" t="s">
        <v>388</v>
      </c>
      <c r="E92" s="96">
        <f t="shared" ref="E92:I107" si="33">F92/1.06</f>
        <v>20.184070182134771</v>
      </c>
      <c r="F92" s="96">
        <f t="shared" si="33"/>
        <v>21.395114393062858</v>
      </c>
      <c r="G92" s="96">
        <f t="shared" si="33"/>
        <v>22.678821256646632</v>
      </c>
      <c r="H92" s="96">
        <f t="shared" si="33"/>
        <v>24.039550532045432</v>
      </c>
      <c r="I92" s="96">
        <f t="shared" si="33"/>
        <v>25.481923563968159</v>
      </c>
      <c r="J92" s="96">
        <v>27.010838977806252</v>
      </c>
      <c r="K92" s="102">
        <f t="shared" si="23"/>
        <v>27.010838977806252</v>
      </c>
      <c r="M92" s="96">
        <f t="shared" ref="M92:Q107" si="34">N92/1.06</f>
        <v>20.436371059411453</v>
      </c>
      <c r="N92" s="96">
        <f t="shared" si="34"/>
        <v>21.662553322976141</v>
      </c>
      <c r="O92" s="96">
        <f t="shared" si="34"/>
        <v>22.962306522354712</v>
      </c>
      <c r="P92" s="96">
        <f t="shared" si="34"/>
        <v>24.340044913695998</v>
      </c>
      <c r="Q92" s="96">
        <f t="shared" si="34"/>
        <v>25.800447608517761</v>
      </c>
      <c r="R92" s="96">
        <v>27.348474465028829</v>
      </c>
      <c r="S92" s="102">
        <f t="shared" si="30"/>
        <v>27.348474465028829</v>
      </c>
      <c r="U92" s="130">
        <f t="shared" si="32"/>
        <v>21.642527809908021</v>
      </c>
      <c r="V92" s="96">
        <f t="shared" si="32"/>
        <v>22.724654200403421</v>
      </c>
      <c r="W92" s="96">
        <f t="shared" si="32"/>
        <v>23.860886910423595</v>
      </c>
      <c r="X92" s="96">
        <f t="shared" si="32"/>
        <v>25.053931255944775</v>
      </c>
      <c r="Y92" s="96">
        <f t="shared" si="32"/>
        <v>26.306627818742015</v>
      </c>
      <c r="Z92" s="96">
        <v>27.621959209679119</v>
      </c>
      <c r="AA92" s="102">
        <f t="shared" si="31"/>
        <v>27.621959209679119</v>
      </c>
      <c r="AC92" s="96">
        <f t="shared" si="24"/>
        <v>22.724654200403421</v>
      </c>
      <c r="AD92" s="96">
        <f t="shared" si="24"/>
        <v>23.860886910423595</v>
      </c>
      <c r="AE92" s="96">
        <f t="shared" si="24"/>
        <v>25.053931255944775</v>
      </c>
      <c r="AF92" s="96">
        <f t="shared" si="24"/>
        <v>26.306627818742015</v>
      </c>
      <c r="AG92" s="96">
        <v>27.621959209679119</v>
      </c>
      <c r="AJ92" s="96">
        <f t="shared" ref="AJ92:AM107" si="35">AK92/1.05</f>
        <v>23.065524013409473</v>
      </c>
      <c r="AK92" s="96">
        <f t="shared" si="35"/>
        <v>24.218800214079948</v>
      </c>
      <c r="AL92" s="96">
        <f t="shared" si="35"/>
        <v>25.429740224783945</v>
      </c>
      <c r="AM92" s="96">
        <f t="shared" si="35"/>
        <v>26.701227236023144</v>
      </c>
      <c r="AN92" s="96">
        <v>28.036288597824303</v>
      </c>
      <c r="AO92" s="106">
        <f t="shared" si="25"/>
        <v>28.036288597824303</v>
      </c>
      <c r="AQ92" s="96">
        <f t="shared" ref="AQ92:AT107" si="36">AR92/1.05</f>
        <v>23.296179253543567</v>
      </c>
      <c r="AR92" s="96">
        <f t="shared" si="36"/>
        <v>24.460988216220745</v>
      </c>
      <c r="AS92" s="96">
        <f t="shared" si="36"/>
        <v>25.684037627031785</v>
      </c>
      <c r="AT92" s="96">
        <f t="shared" si="36"/>
        <v>26.968239508383373</v>
      </c>
      <c r="AU92" s="131">
        <v>28.316651483802545</v>
      </c>
      <c r="AV92" s="133">
        <v>5</v>
      </c>
      <c r="AW92" s="133">
        <v>261</v>
      </c>
      <c r="AX92" s="147">
        <v>36</v>
      </c>
      <c r="AY92" s="132"/>
      <c r="AZ92" s="148" t="s">
        <v>388</v>
      </c>
    </row>
    <row r="93" spans="1:52" ht="15.75">
      <c r="A93" s="133">
        <v>262</v>
      </c>
      <c r="B93" s="133">
        <v>5</v>
      </c>
      <c r="C93" s="145">
        <v>37</v>
      </c>
      <c r="D93" s="146" t="s">
        <v>388</v>
      </c>
      <c r="E93" s="96">
        <f t="shared" si="33"/>
        <v>20.184070182134771</v>
      </c>
      <c r="F93" s="96">
        <f t="shared" si="33"/>
        <v>21.395114393062858</v>
      </c>
      <c r="G93" s="96">
        <f t="shared" si="33"/>
        <v>22.678821256646632</v>
      </c>
      <c r="H93" s="96">
        <f t="shared" si="33"/>
        <v>24.039550532045432</v>
      </c>
      <c r="I93" s="96">
        <f t="shared" si="33"/>
        <v>25.481923563968159</v>
      </c>
      <c r="J93" s="96">
        <v>27.010838977806252</v>
      </c>
      <c r="K93" s="102">
        <f t="shared" si="23"/>
        <v>27.010838977806252</v>
      </c>
      <c r="M93" s="96">
        <f t="shared" si="34"/>
        <v>20.436371059411453</v>
      </c>
      <c r="N93" s="96">
        <f t="shared" si="34"/>
        <v>21.662553322976141</v>
      </c>
      <c r="O93" s="96">
        <f t="shared" si="34"/>
        <v>22.962306522354712</v>
      </c>
      <c r="P93" s="96">
        <f t="shared" si="34"/>
        <v>24.340044913695998</v>
      </c>
      <c r="Q93" s="96">
        <f t="shared" si="34"/>
        <v>25.800447608517761</v>
      </c>
      <c r="R93" s="96">
        <v>27.348474465028829</v>
      </c>
      <c r="S93" s="102">
        <f t="shared" si="30"/>
        <v>27.348474465028829</v>
      </c>
      <c r="U93" s="130">
        <f t="shared" si="32"/>
        <v>21.642527809908021</v>
      </c>
      <c r="V93" s="96">
        <f t="shared" si="32"/>
        <v>22.724654200403421</v>
      </c>
      <c r="W93" s="96">
        <f t="shared" si="32"/>
        <v>23.860886910423595</v>
      </c>
      <c r="X93" s="96">
        <f t="shared" si="32"/>
        <v>25.053931255944775</v>
      </c>
      <c r="Y93" s="96">
        <f t="shared" si="32"/>
        <v>26.306627818742015</v>
      </c>
      <c r="Z93" s="96">
        <v>27.621959209679119</v>
      </c>
      <c r="AA93" s="102">
        <f t="shared" si="31"/>
        <v>27.621959209679119</v>
      </c>
      <c r="AC93" s="96">
        <f t="shared" si="24"/>
        <v>22.724654200403421</v>
      </c>
      <c r="AD93" s="96">
        <f t="shared" si="24"/>
        <v>23.860886910423595</v>
      </c>
      <c r="AE93" s="96">
        <f t="shared" si="24"/>
        <v>25.053931255944775</v>
      </c>
      <c r="AF93" s="96">
        <f t="shared" si="24"/>
        <v>26.306627818742015</v>
      </c>
      <c r="AG93" s="96">
        <v>27.621959209679119</v>
      </c>
      <c r="AJ93" s="96">
        <f t="shared" si="35"/>
        <v>23.065524013409473</v>
      </c>
      <c r="AK93" s="96">
        <f t="shared" si="35"/>
        <v>24.218800214079948</v>
      </c>
      <c r="AL93" s="96">
        <f t="shared" si="35"/>
        <v>25.429740224783945</v>
      </c>
      <c r="AM93" s="96">
        <f t="shared" si="35"/>
        <v>26.701227236023144</v>
      </c>
      <c r="AN93" s="96">
        <v>28.036288597824303</v>
      </c>
      <c r="AO93" s="106">
        <f t="shared" si="25"/>
        <v>28.036288597824303</v>
      </c>
      <c r="AQ93" s="96">
        <f t="shared" si="36"/>
        <v>23.296179253543567</v>
      </c>
      <c r="AR93" s="96">
        <f t="shared" si="36"/>
        <v>24.460988216220745</v>
      </c>
      <c r="AS93" s="96">
        <f t="shared" si="36"/>
        <v>25.684037627031785</v>
      </c>
      <c r="AT93" s="96">
        <f t="shared" si="36"/>
        <v>26.968239508383373</v>
      </c>
      <c r="AU93" s="131">
        <v>28.316651483802545</v>
      </c>
      <c r="AV93" s="133">
        <v>5</v>
      </c>
      <c r="AW93" s="133">
        <v>262</v>
      </c>
      <c r="AX93" s="147">
        <v>37</v>
      </c>
      <c r="AY93" s="149" t="e">
        <f>#REF!</f>
        <v>#REF!</v>
      </c>
      <c r="AZ93" s="148" t="s">
        <v>388</v>
      </c>
    </row>
    <row r="94" spans="1:52" ht="15.75">
      <c r="A94" s="133">
        <v>263</v>
      </c>
      <c r="B94" s="133">
        <v>5</v>
      </c>
      <c r="C94" s="145">
        <v>38</v>
      </c>
      <c r="D94" s="146" t="s">
        <v>388</v>
      </c>
      <c r="E94" s="96">
        <f t="shared" si="33"/>
        <v>20.184070182134771</v>
      </c>
      <c r="F94" s="96">
        <f t="shared" si="33"/>
        <v>21.395114393062858</v>
      </c>
      <c r="G94" s="96">
        <f t="shared" si="33"/>
        <v>22.678821256646632</v>
      </c>
      <c r="H94" s="96">
        <f t="shared" si="33"/>
        <v>24.039550532045432</v>
      </c>
      <c r="I94" s="96">
        <f t="shared" si="33"/>
        <v>25.481923563968159</v>
      </c>
      <c r="J94" s="96">
        <v>27.010838977806252</v>
      </c>
      <c r="K94" s="102">
        <f t="shared" si="23"/>
        <v>27.010838977806252</v>
      </c>
      <c r="M94" s="96">
        <f t="shared" si="34"/>
        <v>20.436371059411453</v>
      </c>
      <c r="N94" s="96">
        <f t="shared" si="34"/>
        <v>21.662553322976141</v>
      </c>
      <c r="O94" s="96">
        <f t="shared" si="34"/>
        <v>22.962306522354712</v>
      </c>
      <c r="P94" s="96">
        <f t="shared" si="34"/>
        <v>24.340044913695998</v>
      </c>
      <c r="Q94" s="96">
        <f t="shared" si="34"/>
        <v>25.800447608517761</v>
      </c>
      <c r="R94" s="96">
        <v>27.348474465028829</v>
      </c>
      <c r="S94" s="102">
        <f t="shared" si="30"/>
        <v>27.348474465028829</v>
      </c>
      <c r="U94" s="130">
        <f t="shared" si="32"/>
        <v>21.642527809908021</v>
      </c>
      <c r="V94" s="96">
        <f t="shared" si="32"/>
        <v>22.724654200403421</v>
      </c>
      <c r="W94" s="96">
        <f t="shared" si="32"/>
        <v>23.860886910423595</v>
      </c>
      <c r="X94" s="96">
        <f t="shared" si="32"/>
        <v>25.053931255944775</v>
      </c>
      <c r="Y94" s="96">
        <f t="shared" si="32"/>
        <v>26.306627818742015</v>
      </c>
      <c r="Z94" s="96">
        <v>27.621959209679119</v>
      </c>
      <c r="AA94" s="102">
        <f t="shared" si="31"/>
        <v>27.621959209679119</v>
      </c>
      <c r="AC94" s="96">
        <f t="shared" si="24"/>
        <v>22.724654200403421</v>
      </c>
      <c r="AD94" s="96">
        <f t="shared" si="24"/>
        <v>23.860886910423595</v>
      </c>
      <c r="AE94" s="96">
        <f t="shared" si="24"/>
        <v>25.053931255944775</v>
      </c>
      <c r="AF94" s="96">
        <f t="shared" si="24"/>
        <v>26.306627818742015</v>
      </c>
      <c r="AG94" s="96">
        <v>27.621959209679119</v>
      </c>
      <c r="AJ94" s="96">
        <f t="shared" si="35"/>
        <v>23.065524013409473</v>
      </c>
      <c r="AK94" s="96">
        <f t="shared" si="35"/>
        <v>24.218800214079948</v>
      </c>
      <c r="AL94" s="96">
        <f t="shared" si="35"/>
        <v>25.429740224783945</v>
      </c>
      <c r="AM94" s="96">
        <f t="shared" si="35"/>
        <v>26.701227236023144</v>
      </c>
      <c r="AN94" s="96">
        <v>28.036288597824303</v>
      </c>
      <c r="AO94" s="106">
        <f t="shared" si="25"/>
        <v>28.036288597824303</v>
      </c>
      <c r="AQ94" s="96">
        <f t="shared" si="36"/>
        <v>23.296179253543567</v>
      </c>
      <c r="AR94" s="96">
        <f t="shared" si="36"/>
        <v>24.460988216220745</v>
      </c>
      <c r="AS94" s="96">
        <f t="shared" si="36"/>
        <v>25.684037627031785</v>
      </c>
      <c r="AT94" s="96">
        <f t="shared" si="36"/>
        <v>26.968239508383373</v>
      </c>
      <c r="AU94" s="131">
        <v>28.316651483802545</v>
      </c>
      <c r="AV94" s="133">
        <v>5</v>
      </c>
      <c r="AW94" s="133">
        <v>263</v>
      </c>
      <c r="AX94" s="147">
        <v>38</v>
      </c>
      <c r="AY94" s="132"/>
      <c r="AZ94" s="148" t="s">
        <v>388</v>
      </c>
    </row>
    <row r="95" spans="1:52" ht="15.75">
      <c r="A95" s="133">
        <v>264</v>
      </c>
      <c r="B95" s="133">
        <v>5</v>
      </c>
      <c r="C95" s="145">
        <v>39</v>
      </c>
      <c r="D95" s="146" t="s">
        <v>388</v>
      </c>
      <c r="E95" s="96">
        <f t="shared" si="33"/>
        <v>20.184070182134771</v>
      </c>
      <c r="F95" s="96">
        <f t="shared" si="33"/>
        <v>21.395114393062858</v>
      </c>
      <c r="G95" s="96">
        <f t="shared" si="33"/>
        <v>22.678821256646632</v>
      </c>
      <c r="H95" s="96">
        <f t="shared" si="33"/>
        <v>24.039550532045432</v>
      </c>
      <c r="I95" s="96">
        <f t="shared" si="33"/>
        <v>25.481923563968159</v>
      </c>
      <c r="J95" s="96">
        <v>27.010838977806252</v>
      </c>
      <c r="K95" s="102">
        <f t="shared" si="23"/>
        <v>27.010838977806252</v>
      </c>
      <c r="M95" s="96">
        <f t="shared" si="34"/>
        <v>20.436371059411453</v>
      </c>
      <c r="N95" s="96">
        <f t="shared" si="34"/>
        <v>21.662553322976141</v>
      </c>
      <c r="O95" s="96">
        <f t="shared" si="34"/>
        <v>22.962306522354712</v>
      </c>
      <c r="P95" s="96">
        <f t="shared" si="34"/>
        <v>24.340044913695998</v>
      </c>
      <c r="Q95" s="96">
        <f t="shared" si="34"/>
        <v>25.800447608517761</v>
      </c>
      <c r="R95" s="96">
        <v>27.348474465028829</v>
      </c>
      <c r="S95" s="102">
        <f t="shared" si="30"/>
        <v>27.348474465028829</v>
      </c>
      <c r="U95" s="130">
        <f t="shared" si="32"/>
        <v>21.642527809908021</v>
      </c>
      <c r="V95" s="96">
        <f t="shared" si="32"/>
        <v>22.724654200403421</v>
      </c>
      <c r="W95" s="96">
        <f t="shared" si="32"/>
        <v>23.860886910423595</v>
      </c>
      <c r="X95" s="96">
        <f t="shared" si="32"/>
        <v>25.053931255944775</v>
      </c>
      <c r="Y95" s="96">
        <f t="shared" si="32"/>
        <v>26.306627818742015</v>
      </c>
      <c r="Z95" s="96">
        <v>27.621959209679119</v>
      </c>
      <c r="AA95" s="102">
        <f t="shared" si="31"/>
        <v>27.621959209679119</v>
      </c>
      <c r="AC95" s="96">
        <f t="shared" si="24"/>
        <v>22.724654200403421</v>
      </c>
      <c r="AD95" s="96">
        <f t="shared" si="24"/>
        <v>23.860886910423595</v>
      </c>
      <c r="AE95" s="96">
        <f t="shared" si="24"/>
        <v>25.053931255944775</v>
      </c>
      <c r="AF95" s="96">
        <f t="shared" si="24"/>
        <v>26.306627818742015</v>
      </c>
      <c r="AG95" s="96">
        <v>27.621959209679119</v>
      </c>
      <c r="AJ95" s="96">
        <f t="shared" si="35"/>
        <v>23.065524013409473</v>
      </c>
      <c r="AK95" s="96">
        <f t="shared" si="35"/>
        <v>24.218800214079948</v>
      </c>
      <c r="AL95" s="96">
        <f t="shared" si="35"/>
        <v>25.429740224783945</v>
      </c>
      <c r="AM95" s="96">
        <f t="shared" si="35"/>
        <v>26.701227236023144</v>
      </c>
      <c r="AN95" s="96">
        <v>28.036288597824303</v>
      </c>
      <c r="AO95" s="106">
        <f t="shared" si="25"/>
        <v>28.036288597824303</v>
      </c>
      <c r="AQ95" s="96">
        <f t="shared" si="36"/>
        <v>23.296179253543567</v>
      </c>
      <c r="AR95" s="96">
        <f t="shared" si="36"/>
        <v>24.460988216220745</v>
      </c>
      <c r="AS95" s="96">
        <f t="shared" si="36"/>
        <v>25.684037627031785</v>
      </c>
      <c r="AT95" s="96">
        <f t="shared" si="36"/>
        <v>26.968239508383373</v>
      </c>
      <c r="AU95" s="131">
        <v>28.316651483802545</v>
      </c>
      <c r="AV95" s="133">
        <v>5</v>
      </c>
      <c r="AW95" s="133">
        <v>264</v>
      </c>
      <c r="AX95" s="147">
        <v>39</v>
      </c>
      <c r="AY95" s="132"/>
      <c r="AZ95" s="148" t="s">
        <v>388</v>
      </c>
    </row>
    <row r="96" spans="1:52" ht="15.75">
      <c r="A96" s="133">
        <v>265</v>
      </c>
      <c r="B96" s="133">
        <v>5</v>
      </c>
      <c r="C96" s="145">
        <v>40</v>
      </c>
      <c r="D96" s="146" t="s">
        <v>388</v>
      </c>
      <c r="E96" s="96">
        <f t="shared" si="33"/>
        <v>20.184070182134771</v>
      </c>
      <c r="F96" s="96">
        <f t="shared" si="33"/>
        <v>21.395114393062858</v>
      </c>
      <c r="G96" s="96">
        <f t="shared" si="33"/>
        <v>22.678821256646632</v>
      </c>
      <c r="H96" s="96">
        <f t="shared" si="33"/>
        <v>24.039550532045432</v>
      </c>
      <c r="I96" s="96">
        <f t="shared" si="33"/>
        <v>25.481923563968159</v>
      </c>
      <c r="J96" s="96">
        <v>27.010838977806252</v>
      </c>
      <c r="K96" s="102">
        <f t="shared" si="23"/>
        <v>27.010838977806252</v>
      </c>
      <c r="M96" s="96">
        <f t="shared" si="34"/>
        <v>20.436371059411453</v>
      </c>
      <c r="N96" s="96">
        <f t="shared" si="34"/>
        <v>21.662553322976141</v>
      </c>
      <c r="O96" s="96">
        <f t="shared" si="34"/>
        <v>22.962306522354712</v>
      </c>
      <c r="P96" s="96">
        <f t="shared" si="34"/>
        <v>24.340044913695998</v>
      </c>
      <c r="Q96" s="96">
        <f t="shared" si="34"/>
        <v>25.800447608517761</v>
      </c>
      <c r="R96" s="96">
        <v>27.348474465028829</v>
      </c>
      <c r="S96" s="102">
        <f t="shared" si="30"/>
        <v>27.348474465028829</v>
      </c>
      <c r="U96" s="130">
        <f t="shared" si="32"/>
        <v>21.642527809908021</v>
      </c>
      <c r="V96" s="96">
        <f t="shared" si="32"/>
        <v>22.724654200403421</v>
      </c>
      <c r="W96" s="96">
        <f t="shared" si="32"/>
        <v>23.860886910423595</v>
      </c>
      <c r="X96" s="96">
        <f t="shared" si="32"/>
        <v>25.053931255944775</v>
      </c>
      <c r="Y96" s="96">
        <f t="shared" si="32"/>
        <v>26.306627818742015</v>
      </c>
      <c r="Z96" s="96">
        <v>27.621959209679119</v>
      </c>
      <c r="AA96" s="102">
        <f t="shared" si="31"/>
        <v>27.621959209679119</v>
      </c>
      <c r="AC96" s="96">
        <f t="shared" si="24"/>
        <v>22.724654200403421</v>
      </c>
      <c r="AD96" s="96">
        <f t="shared" si="24"/>
        <v>23.860886910423595</v>
      </c>
      <c r="AE96" s="96">
        <f t="shared" si="24"/>
        <v>25.053931255944775</v>
      </c>
      <c r="AF96" s="96">
        <f t="shared" si="24"/>
        <v>26.306627818742015</v>
      </c>
      <c r="AG96" s="96">
        <v>27.621959209679119</v>
      </c>
      <c r="AJ96" s="96">
        <f t="shared" si="35"/>
        <v>23.065524013409473</v>
      </c>
      <c r="AK96" s="96">
        <f t="shared" si="35"/>
        <v>24.218800214079948</v>
      </c>
      <c r="AL96" s="96">
        <f t="shared" si="35"/>
        <v>25.429740224783945</v>
      </c>
      <c r="AM96" s="96">
        <f t="shared" si="35"/>
        <v>26.701227236023144</v>
      </c>
      <c r="AN96" s="96">
        <v>28.036288597824303</v>
      </c>
      <c r="AO96" s="106">
        <f t="shared" si="25"/>
        <v>28.036288597824303</v>
      </c>
      <c r="AQ96" s="96">
        <f t="shared" si="36"/>
        <v>23.296179253543567</v>
      </c>
      <c r="AR96" s="96">
        <f t="shared" si="36"/>
        <v>24.460988216220745</v>
      </c>
      <c r="AS96" s="96">
        <f t="shared" si="36"/>
        <v>25.684037627031785</v>
      </c>
      <c r="AT96" s="96">
        <f t="shared" si="36"/>
        <v>26.968239508383373</v>
      </c>
      <c r="AU96" s="131">
        <v>28.316651483802545</v>
      </c>
      <c r="AV96" s="133">
        <v>5</v>
      </c>
      <c r="AW96" s="133">
        <v>265</v>
      </c>
      <c r="AX96" s="147">
        <v>40</v>
      </c>
      <c r="AY96" s="132"/>
      <c r="AZ96" s="148" t="s">
        <v>388</v>
      </c>
    </row>
    <row r="97" spans="1:52" ht="15.75">
      <c r="A97" s="133">
        <v>266</v>
      </c>
      <c r="B97" s="133">
        <v>5</v>
      </c>
      <c r="C97" s="145">
        <v>41</v>
      </c>
      <c r="D97" s="146" t="s">
        <v>388</v>
      </c>
      <c r="E97" s="96">
        <f t="shared" si="33"/>
        <v>20.184070182134771</v>
      </c>
      <c r="F97" s="96">
        <f t="shared" si="33"/>
        <v>21.395114393062858</v>
      </c>
      <c r="G97" s="96">
        <f t="shared" si="33"/>
        <v>22.678821256646632</v>
      </c>
      <c r="H97" s="96">
        <f t="shared" si="33"/>
        <v>24.039550532045432</v>
      </c>
      <c r="I97" s="96">
        <f t="shared" si="33"/>
        <v>25.481923563968159</v>
      </c>
      <c r="J97" s="96">
        <v>27.010838977806252</v>
      </c>
      <c r="K97" s="102">
        <f t="shared" si="23"/>
        <v>27.010838977806252</v>
      </c>
      <c r="M97" s="96">
        <f t="shared" si="34"/>
        <v>20.436371059411453</v>
      </c>
      <c r="N97" s="96">
        <f t="shared" si="34"/>
        <v>21.662553322976141</v>
      </c>
      <c r="O97" s="96">
        <f t="shared" si="34"/>
        <v>22.962306522354712</v>
      </c>
      <c r="P97" s="96">
        <f t="shared" si="34"/>
        <v>24.340044913695998</v>
      </c>
      <c r="Q97" s="96">
        <f t="shared" si="34"/>
        <v>25.800447608517761</v>
      </c>
      <c r="R97" s="96">
        <v>27.348474465028829</v>
      </c>
      <c r="S97" s="102">
        <f t="shared" si="30"/>
        <v>27.348474465028829</v>
      </c>
      <c r="U97" s="130">
        <f t="shared" si="32"/>
        <v>21.642527809908021</v>
      </c>
      <c r="V97" s="96">
        <f t="shared" si="32"/>
        <v>22.724654200403421</v>
      </c>
      <c r="W97" s="96">
        <f t="shared" si="32"/>
        <v>23.860886910423595</v>
      </c>
      <c r="X97" s="96">
        <f t="shared" si="32"/>
        <v>25.053931255944775</v>
      </c>
      <c r="Y97" s="96">
        <f t="shared" si="32"/>
        <v>26.306627818742015</v>
      </c>
      <c r="Z97" s="96">
        <v>27.621959209679119</v>
      </c>
      <c r="AA97" s="102">
        <f t="shared" si="31"/>
        <v>27.621959209679119</v>
      </c>
      <c r="AC97" s="96">
        <f t="shared" si="24"/>
        <v>22.724654200403421</v>
      </c>
      <c r="AD97" s="96">
        <f t="shared" si="24"/>
        <v>23.860886910423595</v>
      </c>
      <c r="AE97" s="96">
        <f t="shared" si="24"/>
        <v>25.053931255944775</v>
      </c>
      <c r="AF97" s="96">
        <f t="shared" si="24"/>
        <v>26.306627818742015</v>
      </c>
      <c r="AG97" s="96">
        <v>27.621959209679119</v>
      </c>
      <c r="AJ97" s="96">
        <f t="shared" si="35"/>
        <v>23.065524013409473</v>
      </c>
      <c r="AK97" s="96">
        <f t="shared" si="35"/>
        <v>24.218800214079948</v>
      </c>
      <c r="AL97" s="96">
        <f t="shared" si="35"/>
        <v>25.429740224783945</v>
      </c>
      <c r="AM97" s="96">
        <f t="shared" si="35"/>
        <v>26.701227236023144</v>
      </c>
      <c r="AN97" s="96">
        <v>28.036288597824303</v>
      </c>
      <c r="AO97" s="106">
        <f t="shared" si="25"/>
        <v>28.036288597824303</v>
      </c>
      <c r="AQ97" s="96">
        <f t="shared" si="36"/>
        <v>23.296179253543567</v>
      </c>
      <c r="AR97" s="96">
        <f t="shared" si="36"/>
        <v>24.460988216220745</v>
      </c>
      <c r="AS97" s="96">
        <f t="shared" si="36"/>
        <v>25.684037627031785</v>
      </c>
      <c r="AT97" s="96">
        <f t="shared" si="36"/>
        <v>26.968239508383373</v>
      </c>
      <c r="AU97" s="131">
        <v>28.316651483802545</v>
      </c>
      <c r="AV97" s="133">
        <v>5</v>
      </c>
      <c r="AW97" s="133">
        <v>266</v>
      </c>
      <c r="AX97" s="147">
        <v>41</v>
      </c>
      <c r="AY97" s="132"/>
      <c r="AZ97" s="148" t="s">
        <v>388</v>
      </c>
    </row>
    <row r="98" spans="1:52" ht="15.75">
      <c r="A98" s="133">
        <v>267</v>
      </c>
      <c r="B98" s="133">
        <v>5</v>
      </c>
      <c r="C98" s="145">
        <v>42</v>
      </c>
      <c r="D98" s="146" t="s">
        <v>388</v>
      </c>
      <c r="E98" s="96">
        <f t="shared" si="33"/>
        <v>20.184070182134771</v>
      </c>
      <c r="F98" s="96">
        <f t="shared" si="33"/>
        <v>21.395114393062858</v>
      </c>
      <c r="G98" s="96">
        <f t="shared" si="33"/>
        <v>22.678821256646632</v>
      </c>
      <c r="H98" s="96">
        <f t="shared" si="33"/>
        <v>24.039550532045432</v>
      </c>
      <c r="I98" s="96">
        <f t="shared" si="33"/>
        <v>25.481923563968159</v>
      </c>
      <c r="J98" s="96">
        <v>27.010838977806252</v>
      </c>
      <c r="K98" s="102">
        <f t="shared" si="23"/>
        <v>27.010838977806252</v>
      </c>
      <c r="M98" s="96">
        <f t="shared" si="34"/>
        <v>20.436371059411453</v>
      </c>
      <c r="N98" s="96">
        <f t="shared" si="34"/>
        <v>21.662553322976141</v>
      </c>
      <c r="O98" s="96">
        <f t="shared" si="34"/>
        <v>22.962306522354712</v>
      </c>
      <c r="P98" s="96">
        <f t="shared" si="34"/>
        <v>24.340044913695998</v>
      </c>
      <c r="Q98" s="96">
        <f t="shared" si="34"/>
        <v>25.800447608517761</v>
      </c>
      <c r="R98" s="96">
        <v>27.348474465028829</v>
      </c>
      <c r="S98" s="102">
        <f t="shared" si="30"/>
        <v>27.348474465028829</v>
      </c>
      <c r="U98" s="130">
        <f t="shared" si="32"/>
        <v>21.642527809908021</v>
      </c>
      <c r="V98" s="96">
        <f t="shared" si="32"/>
        <v>22.724654200403421</v>
      </c>
      <c r="W98" s="96">
        <f t="shared" si="32"/>
        <v>23.860886910423595</v>
      </c>
      <c r="X98" s="96">
        <f t="shared" si="32"/>
        <v>25.053931255944775</v>
      </c>
      <c r="Y98" s="96">
        <f t="shared" si="32"/>
        <v>26.306627818742015</v>
      </c>
      <c r="Z98" s="96">
        <v>27.621959209679119</v>
      </c>
      <c r="AA98" s="102">
        <f t="shared" si="31"/>
        <v>27.621959209679119</v>
      </c>
      <c r="AC98" s="96">
        <f t="shared" si="24"/>
        <v>22.724654200403421</v>
      </c>
      <c r="AD98" s="96">
        <f t="shared" si="24"/>
        <v>23.860886910423595</v>
      </c>
      <c r="AE98" s="96">
        <f t="shared" si="24"/>
        <v>25.053931255944775</v>
      </c>
      <c r="AF98" s="96">
        <f t="shared" si="24"/>
        <v>26.306627818742015</v>
      </c>
      <c r="AG98" s="96">
        <v>27.621959209679119</v>
      </c>
      <c r="AJ98" s="96">
        <f t="shared" si="35"/>
        <v>23.065524013409473</v>
      </c>
      <c r="AK98" s="96">
        <f t="shared" si="35"/>
        <v>24.218800214079948</v>
      </c>
      <c r="AL98" s="96">
        <f t="shared" si="35"/>
        <v>25.429740224783945</v>
      </c>
      <c r="AM98" s="96">
        <f t="shared" si="35"/>
        <v>26.701227236023144</v>
      </c>
      <c r="AN98" s="96">
        <v>28.036288597824303</v>
      </c>
      <c r="AO98" s="106">
        <f t="shared" si="25"/>
        <v>28.036288597824303</v>
      </c>
      <c r="AQ98" s="96">
        <f t="shared" si="36"/>
        <v>23.296179253543567</v>
      </c>
      <c r="AR98" s="96">
        <f t="shared" si="36"/>
        <v>24.460988216220745</v>
      </c>
      <c r="AS98" s="96">
        <f t="shared" si="36"/>
        <v>25.684037627031785</v>
      </c>
      <c r="AT98" s="96">
        <f t="shared" si="36"/>
        <v>26.968239508383373</v>
      </c>
      <c r="AU98" s="131">
        <v>28.316651483802545</v>
      </c>
      <c r="AV98" s="133">
        <v>5</v>
      </c>
      <c r="AW98" s="133">
        <v>267</v>
      </c>
      <c r="AX98" s="147">
        <v>42</v>
      </c>
      <c r="AY98" s="132"/>
      <c r="AZ98" s="148" t="s">
        <v>388</v>
      </c>
    </row>
    <row r="99" spans="1:52" ht="15.75">
      <c r="A99" s="133">
        <v>268</v>
      </c>
      <c r="B99" s="133">
        <v>5</v>
      </c>
      <c r="C99" s="145">
        <v>43</v>
      </c>
      <c r="D99" s="146" t="s">
        <v>388</v>
      </c>
      <c r="E99" s="96">
        <f t="shared" si="33"/>
        <v>20.184070182134771</v>
      </c>
      <c r="F99" s="96">
        <f t="shared" si="33"/>
        <v>21.395114393062858</v>
      </c>
      <c r="G99" s="96">
        <f t="shared" si="33"/>
        <v>22.678821256646632</v>
      </c>
      <c r="H99" s="96">
        <f t="shared" si="33"/>
        <v>24.039550532045432</v>
      </c>
      <c r="I99" s="96">
        <f t="shared" si="33"/>
        <v>25.481923563968159</v>
      </c>
      <c r="J99" s="96">
        <v>27.010838977806252</v>
      </c>
      <c r="K99" s="102">
        <f t="shared" si="23"/>
        <v>27.010838977806252</v>
      </c>
      <c r="M99" s="96">
        <f t="shared" si="34"/>
        <v>20.436371059411453</v>
      </c>
      <c r="N99" s="96">
        <f t="shared" si="34"/>
        <v>21.662553322976141</v>
      </c>
      <c r="O99" s="96">
        <f t="shared" si="34"/>
        <v>22.962306522354712</v>
      </c>
      <c r="P99" s="96">
        <f t="shared" si="34"/>
        <v>24.340044913695998</v>
      </c>
      <c r="Q99" s="96">
        <f t="shared" si="34"/>
        <v>25.800447608517761</v>
      </c>
      <c r="R99" s="96">
        <v>27.348474465028829</v>
      </c>
      <c r="S99" s="102">
        <f t="shared" si="30"/>
        <v>27.348474465028829</v>
      </c>
      <c r="U99" s="130">
        <f t="shared" si="32"/>
        <v>21.642527809908021</v>
      </c>
      <c r="V99" s="96">
        <f t="shared" si="32"/>
        <v>22.724654200403421</v>
      </c>
      <c r="W99" s="96">
        <f t="shared" si="32"/>
        <v>23.860886910423595</v>
      </c>
      <c r="X99" s="96">
        <f t="shared" si="32"/>
        <v>25.053931255944775</v>
      </c>
      <c r="Y99" s="96">
        <f t="shared" si="32"/>
        <v>26.306627818742015</v>
      </c>
      <c r="Z99" s="96">
        <v>27.621959209679119</v>
      </c>
      <c r="AA99" s="102">
        <f t="shared" si="31"/>
        <v>27.621959209679119</v>
      </c>
      <c r="AC99" s="96">
        <f t="shared" si="24"/>
        <v>22.724654200403421</v>
      </c>
      <c r="AD99" s="96">
        <f t="shared" si="24"/>
        <v>23.860886910423595</v>
      </c>
      <c r="AE99" s="96">
        <f t="shared" si="24"/>
        <v>25.053931255944775</v>
      </c>
      <c r="AF99" s="96">
        <f t="shared" si="24"/>
        <v>26.306627818742015</v>
      </c>
      <c r="AG99" s="96">
        <v>27.621959209679119</v>
      </c>
      <c r="AJ99" s="96">
        <f t="shared" si="35"/>
        <v>23.065524013409473</v>
      </c>
      <c r="AK99" s="96">
        <f t="shared" si="35"/>
        <v>24.218800214079948</v>
      </c>
      <c r="AL99" s="96">
        <f t="shared" si="35"/>
        <v>25.429740224783945</v>
      </c>
      <c r="AM99" s="96">
        <f t="shared" si="35"/>
        <v>26.701227236023144</v>
      </c>
      <c r="AN99" s="96">
        <v>28.036288597824303</v>
      </c>
      <c r="AO99" s="106">
        <f t="shared" si="25"/>
        <v>28.036288597824303</v>
      </c>
      <c r="AQ99" s="96">
        <f t="shared" si="36"/>
        <v>23.296179253543567</v>
      </c>
      <c r="AR99" s="96">
        <f t="shared" si="36"/>
        <v>24.460988216220745</v>
      </c>
      <c r="AS99" s="96">
        <f t="shared" si="36"/>
        <v>25.684037627031785</v>
      </c>
      <c r="AT99" s="96">
        <f t="shared" si="36"/>
        <v>26.968239508383373</v>
      </c>
      <c r="AU99" s="131">
        <v>28.316651483802545</v>
      </c>
      <c r="AV99" s="133">
        <v>5</v>
      </c>
      <c r="AW99" s="133">
        <v>268</v>
      </c>
      <c r="AX99" s="147">
        <v>43</v>
      </c>
      <c r="AY99" s="132"/>
      <c r="AZ99" s="148" t="s">
        <v>388</v>
      </c>
    </row>
    <row r="100" spans="1:52" ht="15.75">
      <c r="A100" s="133">
        <v>269</v>
      </c>
      <c r="B100" s="133">
        <v>5</v>
      </c>
      <c r="C100" s="145">
        <v>44</v>
      </c>
      <c r="D100" s="146" t="s">
        <v>388</v>
      </c>
      <c r="E100" s="96">
        <f t="shared" si="33"/>
        <v>20.184070182134771</v>
      </c>
      <c r="F100" s="96">
        <f t="shared" si="33"/>
        <v>21.395114393062858</v>
      </c>
      <c r="G100" s="96">
        <f t="shared" si="33"/>
        <v>22.678821256646632</v>
      </c>
      <c r="H100" s="96">
        <f t="shared" si="33"/>
        <v>24.039550532045432</v>
      </c>
      <c r="I100" s="96">
        <f t="shared" si="33"/>
        <v>25.481923563968159</v>
      </c>
      <c r="J100" s="96">
        <v>27.010838977806252</v>
      </c>
      <c r="K100" s="102">
        <f t="shared" si="23"/>
        <v>27.010838977806252</v>
      </c>
      <c r="M100" s="96">
        <f t="shared" si="34"/>
        <v>20.436371059411453</v>
      </c>
      <c r="N100" s="96">
        <f t="shared" si="34"/>
        <v>21.662553322976141</v>
      </c>
      <c r="O100" s="96">
        <f t="shared" si="34"/>
        <v>22.962306522354712</v>
      </c>
      <c r="P100" s="96">
        <f t="shared" si="34"/>
        <v>24.340044913695998</v>
      </c>
      <c r="Q100" s="96">
        <f t="shared" si="34"/>
        <v>25.800447608517761</v>
      </c>
      <c r="R100" s="96">
        <v>27.348474465028829</v>
      </c>
      <c r="S100" s="102">
        <f t="shared" si="30"/>
        <v>27.348474465028829</v>
      </c>
      <c r="U100" s="130">
        <f t="shared" si="32"/>
        <v>21.642527809908021</v>
      </c>
      <c r="V100" s="96">
        <f t="shared" si="32"/>
        <v>22.724654200403421</v>
      </c>
      <c r="W100" s="96">
        <f t="shared" si="32"/>
        <v>23.860886910423595</v>
      </c>
      <c r="X100" s="96">
        <f t="shared" si="32"/>
        <v>25.053931255944775</v>
      </c>
      <c r="Y100" s="96">
        <f t="shared" si="32"/>
        <v>26.306627818742015</v>
      </c>
      <c r="Z100" s="96">
        <v>27.621959209679119</v>
      </c>
      <c r="AA100" s="102">
        <f t="shared" si="31"/>
        <v>27.621959209679119</v>
      </c>
      <c r="AC100" s="96">
        <f t="shared" si="24"/>
        <v>22.724654200403421</v>
      </c>
      <c r="AD100" s="96">
        <f t="shared" si="24"/>
        <v>23.860886910423595</v>
      </c>
      <c r="AE100" s="96">
        <f t="shared" si="24"/>
        <v>25.053931255944775</v>
      </c>
      <c r="AF100" s="96">
        <f t="shared" si="24"/>
        <v>26.306627818742015</v>
      </c>
      <c r="AG100" s="96">
        <v>27.621959209679119</v>
      </c>
      <c r="AJ100" s="96">
        <f t="shared" si="35"/>
        <v>23.065524013409473</v>
      </c>
      <c r="AK100" s="96">
        <f t="shared" si="35"/>
        <v>24.218800214079948</v>
      </c>
      <c r="AL100" s="96">
        <f t="shared" si="35"/>
        <v>25.429740224783945</v>
      </c>
      <c r="AM100" s="96">
        <f t="shared" si="35"/>
        <v>26.701227236023144</v>
      </c>
      <c r="AN100" s="96">
        <v>28.036288597824303</v>
      </c>
      <c r="AO100" s="106">
        <f t="shared" si="25"/>
        <v>28.036288597824303</v>
      </c>
      <c r="AQ100" s="96">
        <f t="shared" si="36"/>
        <v>23.296179253543567</v>
      </c>
      <c r="AR100" s="96">
        <f t="shared" si="36"/>
        <v>24.460988216220745</v>
      </c>
      <c r="AS100" s="96">
        <f t="shared" si="36"/>
        <v>25.684037627031785</v>
      </c>
      <c r="AT100" s="96">
        <f t="shared" si="36"/>
        <v>26.968239508383373</v>
      </c>
      <c r="AU100" s="131">
        <v>28.316651483802545</v>
      </c>
      <c r="AV100" s="133">
        <v>5</v>
      </c>
      <c r="AW100" s="133">
        <v>269</v>
      </c>
      <c r="AX100" s="147">
        <v>44</v>
      </c>
      <c r="AY100" s="132"/>
      <c r="AZ100" s="148" t="s">
        <v>388</v>
      </c>
    </row>
    <row r="101" spans="1:52" ht="15.75">
      <c r="A101" s="133">
        <v>270</v>
      </c>
      <c r="B101" s="133">
        <v>5</v>
      </c>
      <c r="C101" s="145">
        <v>45</v>
      </c>
      <c r="D101" s="146" t="s">
        <v>388</v>
      </c>
      <c r="E101" s="96">
        <f t="shared" si="33"/>
        <v>20.184070182134771</v>
      </c>
      <c r="F101" s="96">
        <f t="shared" si="33"/>
        <v>21.395114393062858</v>
      </c>
      <c r="G101" s="96">
        <f t="shared" si="33"/>
        <v>22.678821256646632</v>
      </c>
      <c r="H101" s="96">
        <f t="shared" si="33"/>
        <v>24.039550532045432</v>
      </c>
      <c r="I101" s="96">
        <f t="shared" si="33"/>
        <v>25.481923563968159</v>
      </c>
      <c r="J101" s="96">
        <v>27.010838977806252</v>
      </c>
      <c r="K101" s="102">
        <f t="shared" si="23"/>
        <v>27.010838977806252</v>
      </c>
      <c r="M101" s="96">
        <f t="shared" si="34"/>
        <v>20.436371059411453</v>
      </c>
      <c r="N101" s="96">
        <f t="shared" si="34"/>
        <v>21.662553322976141</v>
      </c>
      <c r="O101" s="96">
        <f t="shared" si="34"/>
        <v>22.962306522354712</v>
      </c>
      <c r="P101" s="96">
        <f t="shared" si="34"/>
        <v>24.340044913695998</v>
      </c>
      <c r="Q101" s="96">
        <f t="shared" si="34"/>
        <v>25.800447608517761</v>
      </c>
      <c r="R101" s="96">
        <v>27.348474465028829</v>
      </c>
      <c r="S101" s="102">
        <f t="shared" si="30"/>
        <v>27.348474465028829</v>
      </c>
      <c r="U101" s="130">
        <f t="shared" si="32"/>
        <v>21.642527809908021</v>
      </c>
      <c r="V101" s="96">
        <f t="shared" si="32"/>
        <v>22.724654200403421</v>
      </c>
      <c r="W101" s="96">
        <f t="shared" si="32"/>
        <v>23.860886910423595</v>
      </c>
      <c r="X101" s="96">
        <f t="shared" si="32"/>
        <v>25.053931255944775</v>
      </c>
      <c r="Y101" s="96">
        <f t="shared" si="32"/>
        <v>26.306627818742015</v>
      </c>
      <c r="Z101" s="96">
        <v>27.621959209679119</v>
      </c>
      <c r="AA101" s="102">
        <f t="shared" si="31"/>
        <v>27.621959209679119</v>
      </c>
      <c r="AC101" s="96">
        <f t="shared" si="24"/>
        <v>22.724654200403421</v>
      </c>
      <c r="AD101" s="96">
        <f t="shared" si="24"/>
        <v>23.860886910423595</v>
      </c>
      <c r="AE101" s="96">
        <f t="shared" si="24"/>
        <v>25.053931255944775</v>
      </c>
      <c r="AF101" s="96">
        <f t="shared" si="24"/>
        <v>26.306627818742015</v>
      </c>
      <c r="AG101" s="96">
        <v>27.621959209679119</v>
      </c>
      <c r="AJ101" s="96">
        <f t="shared" si="35"/>
        <v>23.065524013409473</v>
      </c>
      <c r="AK101" s="96">
        <f t="shared" si="35"/>
        <v>24.218800214079948</v>
      </c>
      <c r="AL101" s="96">
        <f t="shared" si="35"/>
        <v>25.429740224783945</v>
      </c>
      <c r="AM101" s="96">
        <f t="shared" si="35"/>
        <v>26.701227236023144</v>
      </c>
      <c r="AN101" s="96">
        <v>28.036288597824303</v>
      </c>
      <c r="AO101" s="106">
        <f t="shared" si="25"/>
        <v>28.036288597824303</v>
      </c>
      <c r="AQ101" s="96">
        <f t="shared" si="36"/>
        <v>23.296179253543567</v>
      </c>
      <c r="AR101" s="96">
        <f t="shared" si="36"/>
        <v>24.460988216220745</v>
      </c>
      <c r="AS101" s="96">
        <f t="shared" si="36"/>
        <v>25.684037627031785</v>
      </c>
      <c r="AT101" s="96">
        <f t="shared" si="36"/>
        <v>26.968239508383373</v>
      </c>
      <c r="AU101" s="131">
        <v>28.316651483802545</v>
      </c>
      <c r="AV101" s="133">
        <v>5</v>
      </c>
      <c r="AW101" s="133">
        <v>270</v>
      </c>
      <c r="AX101" s="147">
        <v>45</v>
      </c>
      <c r="AY101" s="132"/>
      <c r="AZ101" s="148" t="s">
        <v>388</v>
      </c>
    </row>
    <row r="102" spans="1:52" ht="15.75">
      <c r="A102" s="133">
        <v>271</v>
      </c>
      <c r="B102" s="133">
        <v>6</v>
      </c>
      <c r="C102" s="134">
        <v>1</v>
      </c>
      <c r="D102" s="135" t="s">
        <v>389</v>
      </c>
      <c r="E102" s="96">
        <f t="shared" si="33"/>
        <v>21.043738665304193</v>
      </c>
      <c r="F102" s="96">
        <f t="shared" si="33"/>
        <v>22.306362985222446</v>
      </c>
      <c r="G102" s="96">
        <f t="shared" si="33"/>
        <v>23.644744764335794</v>
      </c>
      <c r="H102" s="96">
        <f t="shared" si="33"/>
        <v>25.063429450195944</v>
      </c>
      <c r="I102" s="96">
        <f t="shared" si="33"/>
        <v>26.567235217207703</v>
      </c>
      <c r="J102" s="96">
        <v>28.161269330240167</v>
      </c>
      <c r="K102" s="102">
        <f t="shared" si="23"/>
        <v>28.161269330240167</v>
      </c>
      <c r="M102" s="96">
        <f t="shared" si="34"/>
        <v>21.306785398620498</v>
      </c>
      <c r="N102" s="96">
        <f t="shared" si="34"/>
        <v>22.585192522537728</v>
      </c>
      <c r="O102" s="96">
        <f t="shared" si="34"/>
        <v>23.940304073889994</v>
      </c>
      <c r="P102" s="96">
        <f t="shared" si="34"/>
        <v>25.376722318323395</v>
      </c>
      <c r="Q102" s="96">
        <f t="shared" si="34"/>
        <v>26.8993256574228</v>
      </c>
      <c r="R102" s="96">
        <v>28.513285196868168</v>
      </c>
      <c r="S102" s="102">
        <f t="shared" si="30"/>
        <v>28.513285196868168</v>
      </c>
      <c r="U102" s="130">
        <f t="shared" si="32"/>
        <v>22.564314094161215</v>
      </c>
      <c r="V102" s="96">
        <f t="shared" si="32"/>
        <v>23.692529798869277</v>
      </c>
      <c r="W102" s="96">
        <f t="shared" si="32"/>
        <v>24.877156288812742</v>
      </c>
      <c r="X102" s="96">
        <f t="shared" si="32"/>
        <v>26.12101410325338</v>
      </c>
      <c r="Y102" s="96">
        <f t="shared" si="32"/>
        <v>27.427064808416048</v>
      </c>
      <c r="Z102" s="96">
        <v>28.798418048836851</v>
      </c>
      <c r="AA102" s="102">
        <f t="shared" si="31"/>
        <v>28.798418048836851</v>
      </c>
      <c r="AC102" s="96">
        <f t="shared" si="24"/>
        <v>23.692529798869277</v>
      </c>
      <c r="AD102" s="96">
        <f t="shared" si="24"/>
        <v>24.877156288812742</v>
      </c>
      <c r="AE102" s="96">
        <f t="shared" si="24"/>
        <v>26.12101410325338</v>
      </c>
      <c r="AF102" s="96">
        <f t="shared" si="24"/>
        <v>27.427064808416048</v>
      </c>
      <c r="AG102" s="96">
        <v>28.798418048836851</v>
      </c>
      <c r="AJ102" s="96">
        <f t="shared" si="35"/>
        <v>24.047917745852313</v>
      </c>
      <c r="AK102" s="96">
        <f t="shared" si="35"/>
        <v>25.25031363314493</v>
      </c>
      <c r="AL102" s="96">
        <f t="shared" si="35"/>
        <v>26.512829314802179</v>
      </c>
      <c r="AM102" s="96">
        <f t="shared" si="35"/>
        <v>27.838470780542288</v>
      </c>
      <c r="AN102" s="96">
        <v>29.230394319569402</v>
      </c>
      <c r="AO102" s="106">
        <f t="shared" si="25"/>
        <v>29.230394319569402</v>
      </c>
      <c r="AQ102" s="96">
        <f t="shared" si="36"/>
        <v>24.288396923310835</v>
      </c>
      <c r="AR102" s="96">
        <f t="shared" si="36"/>
        <v>25.502816769476379</v>
      </c>
      <c r="AS102" s="96">
        <f t="shared" si="36"/>
        <v>26.777957607950199</v>
      </c>
      <c r="AT102" s="96">
        <f t="shared" si="36"/>
        <v>28.11685548834771</v>
      </c>
      <c r="AU102" s="131">
        <v>29.522698262765097</v>
      </c>
      <c r="AV102" s="133">
        <v>6</v>
      </c>
      <c r="AW102" s="133">
        <v>271</v>
      </c>
      <c r="AX102" s="137">
        <v>1</v>
      </c>
      <c r="AY102" s="132"/>
      <c r="AZ102" s="138" t="s">
        <v>389</v>
      </c>
    </row>
    <row r="103" spans="1:52" ht="15.75">
      <c r="A103" s="133">
        <v>272</v>
      </c>
      <c r="B103" s="133">
        <v>6</v>
      </c>
      <c r="C103" s="134">
        <v>2</v>
      </c>
      <c r="D103" s="135" t="s">
        <v>389</v>
      </c>
      <c r="E103" s="96">
        <f t="shared" si="33"/>
        <v>21.043738665304193</v>
      </c>
      <c r="F103" s="96">
        <f t="shared" si="33"/>
        <v>22.306362985222446</v>
      </c>
      <c r="G103" s="96">
        <f t="shared" si="33"/>
        <v>23.644744764335794</v>
      </c>
      <c r="H103" s="96">
        <f t="shared" si="33"/>
        <v>25.063429450195944</v>
      </c>
      <c r="I103" s="96">
        <f t="shared" si="33"/>
        <v>26.567235217207703</v>
      </c>
      <c r="J103" s="96">
        <v>28.161269330240167</v>
      </c>
      <c r="K103" s="102">
        <f t="shared" si="23"/>
        <v>28.161269330240167</v>
      </c>
      <c r="M103" s="96">
        <f t="shared" si="34"/>
        <v>21.306785398620498</v>
      </c>
      <c r="N103" s="96">
        <f t="shared" si="34"/>
        <v>22.585192522537728</v>
      </c>
      <c r="O103" s="96">
        <f t="shared" si="34"/>
        <v>23.940304073889994</v>
      </c>
      <c r="P103" s="96">
        <f t="shared" si="34"/>
        <v>25.376722318323395</v>
      </c>
      <c r="Q103" s="96">
        <f t="shared" si="34"/>
        <v>26.8993256574228</v>
      </c>
      <c r="R103" s="96">
        <v>28.513285196868168</v>
      </c>
      <c r="S103" s="102">
        <f t="shared" si="30"/>
        <v>28.513285196868168</v>
      </c>
      <c r="U103" s="130">
        <f t="shared" si="32"/>
        <v>22.564314094161215</v>
      </c>
      <c r="V103" s="96">
        <f t="shared" si="32"/>
        <v>23.692529798869277</v>
      </c>
      <c r="W103" s="96">
        <f t="shared" si="32"/>
        <v>24.877156288812742</v>
      </c>
      <c r="X103" s="96">
        <f t="shared" si="32"/>
        <v>26.12101410325338</v>
      </c>
      <c r="Y103" s="96">
        <f t="shared" si="32"/>
        <v>27.427064808416048</v>
      </c>
      <c r="Z103" s="96">
        <v>28.798418048836851</v>
      </c>
      <c r="AA103" s="102">
        <f t="shared" si="31"/>
        <v>28.798418048836851</v>
      </c>
      <c r="AC103" s="96">
        <f t="shared" si="24"/>
        <v>23.692529798869277</v>
      </c>
      <c r="AD103" s="96">
        <f t="shared" si="24"/>
        <v>24.877156288812742</v>
      </c>
      <c r="AE103" s="96">
        <f t="shared" si="24"/>
        <v>26.12101410325338</v>
      </c>
      <c r="AF103" s="96">
        <f t="shared" si="24"/>
        <v>27.427064808416048</v>
      </c>
      <c r="AG103" s="96">
        <v>28.798418048836851</v>
      </c>
      <c r="AJ103" s="96">
        <f t="shared" si="35"/>
        <v>24.047917745852313</v>
      </c>
      <c r="AK103" s="96">
        <f t="shared" si="35"/>
        <v>25.25031363314493</v>
      </c>
      <c r="AL103" s="96">
        <f t="shared" si="35"/>
        <v>26.512829314802179</v>
      </c>
      <c r="AM103" s="96">
        <f t="shared" si="35"/>
        <v>27.838470780542288</v>
      </c>
      <c r="AN103" s="96">
        <v>29.230394319569402</v>
      </c>
      <c r="AO103" s="106">
        <f t="shared" si="25"/>
        <v>29.230394319569402</v>
      </c>
      <c r="AQ103" s="96">
        <f t="shared" si="36"/>
        <v>24.288396923310835</v>
      </c>
      <c r="AR103" s="96">
        <f t="shared" si="36"/>
        <v>25.502816769476379</v>
      </c>
      <c r="AS103" s="96">
        <f t="shared" si="36"/>
        <v>26.777957607950199</v>
      </c>
      <c r="AT103" s="96">
        <f t="shared" si="36"/>
        <v>28.11685548834771</v>
      </c>
      <c r="AU103" s="131">
        <v>29.522698262765097</v>
      </c>
      <c r="AV103" s="133">
        <v>6</v>
      </c>
      <c r="AW103" s="133">
        <v>272</v>
      </c>
      <c r="AX103" s="137">
        <v>2</v>
      </c>
      <c r="AY103" s="132"/>
      <c r="AZ103" s="138" t="s">
        <v>389</v>
      </c>
    </row>
    <row r="104" spans="1:52" ht="15.75">
      <c r="A104" s="133">
        <v>273</v>
      </c>
      <c r="B104" s="133">
        <v>6</v>
      </c>
      <c r="C104" s="134">
        <v>3</v>
      </c>
      <c r="D104" s="135" t="s">
        <v>389</v>
      </c>
      <c r="E104" s="96">
        <f t="shared" si="33"/>
        <v>21.043738665304193</v>
      </c>
      <c r="F104" s="96">
        <f t="shared" si="33"/>
        <v>22.306362985222446</v>
      </c>
      <c r="G104" s="96">
        <f t="shared" si="33"/>
        <v>23.644744764335794</v>
      </c>
      <c r="H104" s="96">
        <f t="shared" si="33"/>
        <v>25.063429450195944</v>
      </c>
      <c r="I104" s="96">
        <f t="shared" si="33"/>
        <v>26.567235217207703</v>
      </c>
      <c r="J104" s="96">
        <v>28.161269330240167</v>
      </c>
      <c r="K104" s="102">
        <f t="shared" si="23"/>
        <v>28.161269330240167</v>
      </c>
      <c r="M104" s="96">
        <f t="shared" si="34"/>
        <v>21.306785398620498</v>
      </c>
      <c r="N104" s="96">
        <f t="shared" si="34"/>
        <v>22.585192522537728</v>
      </c>
      <c r="O104" s="96">
        <f t="shared" si="34"/>
        <v>23.940304073889994</v>
      </c>
      <c r="P104" s="96">
        <f t="shared" si="34"/>
        <v>25.376722318323395</v>
      </c>
      <c r="Q104" s="96">
        <f t="shared" si="34"/>
        <v>26.8993256574228</v>
      </c>
      <c r="R104" s="96">
        <v>28.513285196868168</v>
      </c>
      <c r="S104" s="102">
        <f t="shared" si="30"/>
        <v>28.513285196868168</v>
      </c>
      <c r="U104" s="130">
        <f t="shared" si="32"/>
        <v>22.564314094161215</v>
      </c>
      <c r="V104" s="96">
        <f t="shared" si="32"/>
        <v>23.692529798869277</v>
      </c>
      <c r="W104" s="96">
        <f t="shared" si="32"/>
        <v>24.877156288812742</v>
      </c>
      <c r="X104" s="96">
        <f t="shared" si="32"/>
        <v>26.12101410325338</v>
      </c>
      <c r="Y104" s="96">
        <f t="shared" si="32"/>
        <v>27.427064808416048</v>
      </c>
      <c r="Z104" s="96">
        <v>28.798418048836851</v>
      </c>
      <c r="AA104" s="102">
        <f t="shared" si="31"/>
        <v>28.798418048836851</v>
      </c>
      <c r="AC104" s="96">
        <f t="shared" si="24"/>
        <v>23.692529798869277</v>
      </c>
      <c r="AD104" s="96">
        <f t="shared" si="24"/>
        <v>24.877156288812742</v>
      </c>
      <c r="AE104" s="96">
        <f t="shared" si="24"/>
        <v>26.12101410325338</v>
      </c>
      <c r="AF104" s="96">
        <f t="shared" si="24"/>
        <v>27.427064808416048</v>
      </c>
      <c r="AG104" s="96">
        <v>28.798418048836851</v>
      </c>
      <c r="AJ104" s="96">
        <f t="shared" si="35"/>
        <v>24.047917745852313</v>
      </c>
      <c r="AK104" s="96">
        <f t="shared" si="35"/>
        <v>25.25031363314493</v>
      </c>
      <c r="AL104" s="96">
        <f t="shared" si="35"/>
        <v>26.512829314802179</v>
      </c>
      <c r="AM104" s="96">
        <f t="shared" si="35"/>
        <v>27.838470780542288</v>
      </c>
      <c r="AN104" s="96">
        <v>29.230394319569402</v>
      </c>
      <c r="AO104" s="106">
        <f t="shared" si="25"/>
        <v>29.230394319569402</v>
      </c>
      <c r="AQ104" s="96">
        <f t="shared" si="36"/>
        <v>24.288396923310835</v>
      </c>
      <c r="AR104" s="96">
        <f t="shared" si="36"/>
        <v>25.502816769476379</v>
      </c>
      <c r="AS104" s="96">
        <f t="shared" si="36"/>
        <v>26.777957607950199</v>
      </c>
      <c r="AT104" s="96">
        <f t="shared" si="36"/>
        <v>28.11685548834771</v>
      </c>
      <c r="AU104" s="131">
        <v>29.522698262765097</v>
      </c>
      <c r="AV104" s="133">
        <v>6</v>
      </c>
      <c r="AW104" s="133">
        <v>273</v>
      </c>
      <c r="AX104" s="137">
        <v>3</v>
      </c>
      <c r="AY104" s="132"/>
      <c r="AZ104" s="138" t="s">
        <v>389</v>
      </c>
    </row>
    <row r="105" spans="1:52" ht="15.75">
      <c r="A105" s="133">
        <v>274</v>
      </c>
      <c r="B105" s="133">
        <v>6</v>
      </c>
      <c r="C105" s="134">
        <v>4</v>
      </c>
      <c r="D105" s="135" t="s">
        <v>389</v>
      </c>
      <c r="E105" s="96">
        <f t="shared" si="33"/>
        <v>21.043738665304193</v>
      </c>
      <c r="F105" s="96">
        <f t="shared" si="33"/>
        <v>22.306362985222446</v>
      </c>
      <c r="G105" s="96">
        <f t="shared" si="33"/>
        <v>23.644744764335794</v>
      </c>
      <c r="H105" s="96">
        <f t="shared" si="33"/>
        <v>25.063429450195944</v>
      </c>
      <c r="I105" s="96">
        <f t="shared" si="33"/>
        <v>26.567235217207703</v>
      </c>
      <c r="J105" s="96">
        <v>28.161269330240167</v>
      </c>
      <c r="K105" s="102">
        <f t="shared" si="23"/>
        <v>28.161269330240167</v>
      </c>
      <c r="M105" s="96">
        <f t="shared" si="34"/>
        <v>21.306785398620498</v>
      </c>
      <c r="N105" s="96">
        <f t="shared" si="34"/>
        <v>22.585192522537728</v>
      </c>
      <c r="O105" s="96">
        <f t="shared" si="34"/>
        <v>23.940304073889994</v>
      </c>
      <c r="P105" s="96">
        <f t="shared" si="34"/>
        <v>25.376722318323395</v>
      </c>
      <c r="Q105" s="96">
        <f t="shared" si="34"/>
        <v>26.8993256574228</v>
      </c>
      <c r="R105" s="96">
        <v>28.513285196868168</v>
      </c>
      <c r="S105" s="102">
        <f t="shared" si="30"/>
        <v>28.513285196868168</v>
      </c>
      <c r="U105" s="130">
        <f t="shared" si="32"/>
        <v>22.564314094161215</v>
      </c>
      <c r="V105" s="96">
        <f t="shared" si="32"/>
        <v>23.692529798869277</v>
      </c>
      <c r="W105" s="96">
        <f t="shared" si="32"/>
        <v>24.877156288812742</v>
      </c>
      <c r="X105" s="96">
        <f t="shared" si="32"/>
        <v>26.12101410325338</v>
      </c>
      <c r="Y105" s="96">
        <f t="shared" si="32"/>
        <v>27.427064808416048</v>
      </c>
      <c r="Z105" s="96">
        <v>28.798418048836851</v>
      </c>
      <c r="AA105" s="102">
        <f t="shared" si="31"/>
        <v>28.798418048836851</v>
      </c>
      <c r="AC105" s="96">
        <f t="shared" si="24"/>
        <v>23.692529798869277</v>
      </c>
      <c r="AD105" s="96">
        <f t="shared" si="24"/>
        <v>24.877156288812742</v>
      </c>
      <c r="AE105" s="96">
        <f t="shared" si="24"/>
        <v>26.12101410325338</v>
      </c>
      <c r="AF105" s="96">
        <f t="shared" si="24"/>
        <v>27.427064808416048</v>
      </c>
      <c r="AG105" s="96">
        <v>28.798418048836851</v>
      </c>
      <c r="AJ105" s="96">
        <f t="shared" si="35"/>
        <v>24.047917745852313</v>
      </c>
      <c r="AK105" s="96">
        <f t="shared" si="35"/>
        <v>25.25031363314493</v>
      </c>
      <c r="AL105" s="96">
        <f t="shared" si="35"/>
        <v>26.512829314802179</v>
      </c>
      <c r="AM105" s="96">
        <f t="shared" si="35"/>
        <v>27.838470780542288</v>
      </c>
      <c r="AN105" s="96">
        <v>29.230394319569402</v>
      </c>
      <c r="AO105" s="106">
        <f t="shared" si="25"/>
        <v>29.230394319569402</v>
      </c>
      <c r="AQ105" s="96">
        <f t="shared" si="36"/>
        <v>24.288396923310835</v>
      </c>
      <c r="AR105" s="96">
        <f t="shared" si="36"/>
        <v>25.502816769476379</v>
      </c>
      <c r="AS105" s="96">
        <f t="shared" si="36"/>
        <v>26.777957607950199</v>
      </c>
      <c r="AT105" s="96">
        <f t="shared" si="36"/>
        <v>28.11685548834771</v>
      </c>
      <c r="AU105" s="131">
        <v>29.522698262765097</v>
      </c>
      <c r="AV105" s="133">
        <v>6</v>
      </c>
      <c r="AW105" s="133">
        <v>274</v>
      </c>
      <c r="AX105" s="137">
        <v>4</v>
      </c>
      <c r="AY105" s="132"/>
      <c r="AZ105" s="138" t="s">
        <v>389</v>
      </c>
    </row>
    <row r="106" spans="1:52" ht="15.75">
      <c r="A106" s="133">
        <v>275</v>
      </c>
      <c r="B106" s="133">
        <v>6</v>
      </c>
      <c r="C106" s="134">
        <v>5</v>
      </c>
      <c r="D106" s="135" t="s">
        <v>389</v>
      </c>
      <c r="E106" s="96">
        <f t="shared" si="33"/>
        <v>21.043738665304193</v>
      </c>
      <c r="F106" s="96">
        <f t="shared" si="33"/>
        <v>22.306362985222446</v>
      </c>
      <c r="G106" s="96">
        <f t="shared" si="33"/>
        <v>23.644744764335794</v>
      </c>
      <c r="H106" s="96">
        <f t="shared" si="33"/>
        <v>25.063429450195944</v>
      </c>
      <c r="I106" s="96">
        <f t="shared" si="33"/>
        <v>26.567235217207703</v>
      </c>
      <c r="J106" s="96">
        <v>28.161269330240167</v>
      </c>
      <c r="K106" s="102">
        <f t="shared" si="23"/>
        <v>28.161269330240167</v>
      </c>
      <c r="M106" s="96">
        <f t="shared" si="34"/>
        <v>21.306785398620498</v>
      </c>
      <c r="N106" s="96">
        <f t="shared" si="34"/>
        <v>22.585192522537728</v>
      </c>
      <c r="O106" s="96">
        <f t="shared" si="34"/>
        <v>23.940304073889994</v>
      </c>
      <c r="P106" s="96">
        <f t="shared" si="34"/>
        <v>25.376722318323395</v>
      </c>
      <c r="Q106" s="96">
        <f t="shared" si="34"/>
        <v>26.8993256574228</v>
      </c>
      <c r="R106" s="96">
        <v>28.513285196868168</v>
      </c>
      <c r="S106" s="102">
        <f t="shared" si="30"/>
        <v>28.513285196868168</v>
      </c>
      <c r="U106" s="130">
        <f t="shared" si="32"/>
        <v>22.564314094161215</v>
      </c>
      <c r="V106" s="96">
        <f t="shared" si="32"/>
        <v>23.692529798869277</v>
      </c>
      <c r="W106" s="96">
        <f t="shared" si="32"/>
        <v>24.877156288812742</v>
      </c>
      <c r="X106" s="96">
        <f t="shared" si="32"/>
        <v>26.12101410325338</v>
      </c>
      <c r="Y106" s="96">
        <f t="shared" si="32"/>
        <v>27.427064808416048</v>
      </c>
      <c r="Z106" s="96">
        <v>28.798418048836851</v>
      </c>
      <c r="AA106" s="102">
        <f t="shared" si="31"/>
        <v>28.798418048836851</v>
      </c>
      <c r="AC106" s="96">
        <f t="shared" si="24"/>
        <v>23.692529798869277</v>
      </c>
      <c r="AD106" s="96">
        <f t="shared" si="24"/>
        <v>24.877156288812742</v>
      </c>
      <c r="AE106" s="96">
        <f t="shared" si="24"/>
        <v>26.12101410325338</v>
      </c>
      <c r="AF106" s="96">
        <f t="shared" si="24"/>
        <v>27.427064808416048</v>
      </c>
      <c r="AG106" s="96">
        <v>28.798418048836851</v>
      </c>
      <c r="AJ106" s="96">
        <f t="shared" si="35"/>
        <v>24.047917745852313</v>
      </c>
      <c r="AK106" s="96">
        <f t="shared" si="35"/>
        <v>25.25031363314493</v>
      </c>
      <c r="AL106" s="96">
        <f t="shared" si="35"/>
        <v>26.512829314802179</v>
      </c>
      <c r="AM106" s="96">
        <f t="shared" si="35"/>
        <v>27.838470780542288</v>
      </c>
      <c r="AN106" s="96">
        <v>29.230394319569402</v>
      </c>
      <c r="AO106" s="106">
        <f t="shared" si="25"/>
        <v>29.230394319569402</v>
      </c>
      <c r="AQ106" s="96">
        <f t="shared" si="36"/>
        <v>24.288396923310835</v>
      </c>
      <c r="AR106" s="96">
        <f t="shared" si="36"/>
        <v>25.502816769476379</v>
      </c>
      <c r="AS106" s="96">
        <f t="shared" si="36"/>
        <v>26.777957607950199</v>
      </c>
      <c r="AT106" s="96">
        <f t="shared" si="36"/>
        <v>28.11685548834771</v>
      </c>
      <c r="AU106" s="131">
        <v>29.522698262765097</v>
      </c>
      <c r="AV106" s="133">
        <v>6</v>
      </c>
      <c r="AW106" s="133">
        <v>275</v>
      </c>
      <c r="AX106" s="137">
        <v>5</v>
      </c>
      <c r="AY106" s="132"/>
      <c r="AZ106" s="138" t="s">
        <v>389</v>
      </c>
    </row>
    <row r="107" spans="1:52" ht="15.75">
      <c r="A107" s="133">
        <v>276</v>
      </c>
      <c r="B107" s="133">
        <v>6</v>
      </c>
      <c r="C107" s="134">
        <v>6</v>
      </c>
      <c r="D107" s="135" t="s">
        <v>389</v>
      </c>
      <c r="E107" s="96">
        <f t="shared" si="33"/>
        <v>21.043738665304193</v>
      </c>
      <c r="F107" s="96">
        <f t="shared" si="33"/>
        <v>22.306362985222446</v>
      </c>
      <c r="G107" s="96">
        <f t="shared" si="33"/>
        <v>23.644744764335794</v>
      </c>
      <c r="H107" s="96">
        <f t="shared" si="33"/>
        <v>25.063429450195944</v>
      </c>
      <c r="I107" s="96">
        <f t="shared" si="33"/>
        <v>26.567235217207703</v>
      </c>
      <c r="J107" s="96">
        <v>28.161269330240167</v>
      </c>
      <c r="K107" s="102">
        <f t="shared" si="23"/>
        <v>28.161269330240167</v>
      </c>
      <c r="M107" s="96">
        <f t="shared" si="34"/>
        <v>21.306785398620498</v>
      </c>
      <c r="N107" s="96">
        <f t="shared" si="34"/>
        <v>22.585192522537728</v>
      </c>
      <c r="O107" s="96">
        <f t="shared" si="34"/>
        <v>23.940304073889994</v>
      </c>
      <c r="P107" s="96">
        <f t="shared" si="34"/>
        <v>25.376722318323395</v>
      </c>
      <c r="Q107" s="96">
        <f t="shared" si="34"/>
        <v>26.8993256574228</v>
      </c>
      <c r="R107" s="96">
        <v>28.513285196868168</v>
      </c>
      <c r="S107" s="102">
        <f t="shared" si="30"/>
        <v>28.513285196868168</v>
      </c>
      <c r="U107" s="130">
        <f t="shared" si="32"/>
        <v>22.564314094161215</v>
      </c>
      <c r="V107" s="96">
        <f t="shared" si="32"/>
        <v>23.692529798869277</v>
      </c>
      <c r="W107" s="96">
        <f t="shared" si="32"/>
        <v>24.877156288812742</v>
      </c>
      <c r="X107" s="96">
        <f t="shared" si="32"/>
        <v>26.12101410325338</v>
      </c>
      <c r="Y107" s="96">
        <f t="shared" si="32"/>
        <v>27.427064808416048</v>
      </c>
      <c r="Z107" s="96">
        <v>28.798418048836851</v>
      </c>
      <c r="AA107" s="102">
        <f t="shared" si="31"/>
        <v>28.798418048836851</v>
      </c>
      <c r="AC107" s="96">
        <f t="shared" si="24"/>
        <v>23.692529798869277</v>
      </c>
      <c r="AD107" s="96">
        <f t="shared" si="24"/>
        <v>24.877156288812742</v>
      </c>
      <c r="AE107" s="96">
        <f t="shared" si="24"/>
        <v>26.12101410325338</v>
      </c>
      <c r="AF107" s="96">
        <f t="shared" si="24"/>
        <v>27.427064808416048</v>
      </c>
      <c r="AG107" s="96">
        <v>28.798418048836851</v>
      </c>
      <c r="AJ107" s="96">
        <f t="shared" si="35"/>
        <v>24.047917745852313</v>
      </c>
      <c r="AK107" s="96">
        <f t="shared" si="35"/>
        <v>25.25031363314493</v>
      </c>
      <c r="AL107" s="96">
        <f t="shared" si="35"/>
        <v>26.512829314802179</v>
      </c>
      <c r="AM107" s="96">
        <f t="shared" si="35"/>
        <v>27.838470780542288</v>
      </c>
      <c r="AN107" s="96">
        <v>29.230394319569402</v>
      </c>
      <c r="AO107" s="106">
        <f t="shared" si="25"/>
        <v>29.230394319569402</v>
      </c>
      <c r="AQ107" s="96">
        <f t="shared" si="36"/>
        <v>24.288396923310835</v>
      </c>
      <c r="AR107" s="96">
        <f t="shared" si="36"/>
        <v>25.502816769476379</v>
      </c>
      <c r="AS107" s="96">
        <f t="shared" si="36"/>
        <v>26.777957607950199</v>
      </c>
      <c r="AT107" s="96">
        <f t="shared" si="36"/>
        <v>28.11685548834771</v>
      </c>
      <c r="AU107" s="131">
        <v>29.522698262765097</v>
      </c>
      <c r="AV107" s="133">
        <v>6</v>
      </c>
      <c r="AW107" s="133">
        <v>276</v>
      </c>
      <c r="AX107" s="137">
        <v>6</v>
      </c>
      <c r="AY107" s="132"/>
      <c r="AZ107" s="138" t="s">
        <v>389</v>
      </c>
    </row>
    <row r="108" spans="1:52" ht="15.75">
      <c r="A108" s="133">
        <v>277</v>
      </c>
      <c r="B108" s="133">
        <v>6</v>
      </c>
      <c r="C108" s="134">
        <v>7</v>
      </c>
      <c r="D108" s="135" t="s">
        <v>389</v>
      </c>
      <c r="E108" s="96">
        <f t="shared" ref="E108:I123" si="37">F108/1.06</f>
        <v>21.043738665304193</v>
      </c>
      <c r="F108" s="96">
        <f t="shared" si="37"/>
        <v>22.306362985222446</v>
      </c>
      <c r="G108" s="96">
        <f t="shared" si="37"/>
        <v>23.644744764335794</v>
      </c>
      <c r="H108" s="96">
        <f t="shared" si="37"/>
        <v>25.063429450195944</v>
      </c>
      <c r="I108" s="96">
        <f t="shared" si="37"/>
        <v>26.567235217207703</v>
      </c>
      <c r="J108" s="96">
        <v>28.161269330240167</v>
      </c>
      <c r="K108" s="102">
        <f t="shared" si="23"/>
        <v>28.161269330240167</v>
      </c>
      <c r="M108" s="96">
        <f t="shared" ref="M108:Q123" si="38">N108/1.06</f>
        <v>21.306785398620498</v>
      </c>
      <c r="N108" s="96">
        <f t="shared" si="38"/>
        <v>22.585192522537728</v>
      </c>
      <c r="O108" s="96">
        <f t="shared" si="38"/>
        <v>23.940304073889994</v>
      </c>
      <c r="P108" s="96">
        <f t="shared" si="38"/>
        <v>25.376722318323395</v>
      </c>
      <c r="Q108" s="96">
        <f t="shared" si="38"/>
        <v>26.8993256574228</v>
      </c>
      <c r="R108" s="96">
        <v>28.513285196868168</v>
      </c>
      <c r="S108" s="102">
        <f t="shared" si="30"/>
        <v>28.513285196868168</v>
      </c>
      <c r="U108" s="130">
        <f t="shared" si="32"/>
        <v>22.564314094161215</v>
      </c>
      <c r="V108" s="96">
        <f t="shared" si="32"/>
        <v>23.692529798869277</v>
      </c>
      <c r="W108" s="96">
        <f t="shared" si="32"/>
        <v>24.877156288812742</v>
      </c>
      <c r="X108" s="96">
        <f t="shared" si="32"/>
        <v>26.12101410325338</v>
      </c>
      <c r="Y108" s="96">
        <f t="shared" si="32"/>
        <v>27.427064808416048</v>
      </c>
      <c r="Z108" s="96">
        <v>28.798418048836851</v>
      </c>
      <c r="AA108" s="102">
        <f t="shared" si="31"/>
        <v>28.798418048836851</v>
      </c>
      <c r="AC108" s="96">
        <f t="shared" si="24"/>
        <v>23.692529798869277</v>
      </c>
      <c r="AD108" s="96">
        <f t="shared" si="24"/>
        <v>24.877156288812742</v>
      </c>
      <c r="AE108" s="96">
        <f t="shared" si="24"/>
        <v>26.12101410325338</v>
      </c>
      <c r="AF108" s="96">
        <f t="shared" si="24"/>
        <v>27.427064808416048</v>
      </c>
      <c r="AG108" s="96">
        <v>28.798418048836851</v>
      </c>
      <c r="AJ108" s="96">
        <f t="shared" ref="AJ108:AM123" si="39">AK108/1.05</f>
        <v>24.047917745852313</v>
      </c>
      <c r="AK108" s="96">
        <f t="shared" si="39"/>
        <v>25.25031363314493</v>
      </c>
      <c r="AL108" s="96">
        <f t="shared" si="39"/>
        <v>26.512829314802179</v>
      </c>
      <c r="AM108" s="96">
        <f t="shared" si="39"/>
        <v>27.838470780542288</v>
      </c>
      <c r="AN108" s="96">
        <v>29.230394319569402</v>
      </c>
      <c r="AO108" s="106">
        <f t="shared" si="25"/>
        <v>29.230394319569402</v>
      </c>
      <c r="AQ108" s="96">
        <f t="shared" ref="AQ108:AT123" si="40">AR108/1.05</f>
        <v>24.288396923310835</v>
      </c>
      <c r="AR108" s="96">
        <f t="shared" si="40"/>
        <v>25.502816769476379</v>
      </c>
      <c r="AS108" s="96">
        <f t="shared" si="40"/>
        <v>26.777957607950199</v>
      </c>
      <c r="AT108" s="96">
        <f t="shared" si="40"/>
        <v>28.11685548834771</v>
      </c>
      <c r="AU108" s="131">
        <v>29.522698262765097</v>
      </c>
      <c r="AV108" s="133">
        <v>6</v>
      </c>
      <c r="AW108" s="133">
        <v>277</v>
      </c>
      <c r="AX108" s="137">
        <v>7</v>
      </c>
      <c r="AY108" s="139" t="e">
        <f>#REF!</f>
        <v>#REF!</v>
      </c>
      <c r="AZ108" s="138" t="s">
        <v>389</v>
      </c>
    </row>
    <row r="109" spans="1:52" ht="15.75">
      <c r="A109" s="133">
        <v>278</v>
      </c>
      <c r="B109" s="133">
        <v>6</v>
      </c>
      <c r="C109" s="134">
        <v>8</v>
      </c>
      <c r="D109" s="135" t="s">
        <v>389</v>
      </c>
      <c r="E109" s="96">
        <f t="shared" si="37"/>
        <v>21.043738665304193</v>
      </c>
      <c r="F109" s="96">
        <f t="shared" si="37"/>
        <v>22.306362985222446</v>
      </c>
      <c r="G109" s="96">
        <f t="shared" si="37"/>
        <v>23.644744764335794</v>
      </c>
      <c r="H109" s="96">
        <f t="shared" si="37"/>
        <v>25.063429450195944</v>
      </c>
      <c r="I109" s="96">
        <f t="shared" si="37"/>
        <v>26.567235217207703</v>
      </c>
      <c r="J109" s="96">
        <v>28.161269330240167</v>
      </c>
      <c r="K109" s="102">
        <f t="shared" si="23"/>
        <v>28.161269330240167</v>
      </c>
      <c r="M109" s="96">
        <f t="shared" si="38"/>
        <v>21.306785398620498</v>
      </c>
      <c r="N109" s="96">
        <f t="shared" si="38"/>
        <v>22.585192522537728</v>
      </c>
      <c r="O109" s="96">
        <f t="shared" si="38"/>
        <v>23.940304073889994</v>
      </c>
      <c r="P109" s="96">
        <f t="shared" si="38"/>
        <v>25.376722318323395</v>
      </c>
      <c r="Q109" s="96">
        <f t="shared" si="38"/>
        <v>26.8993256574228</v>
      </c>
      <c r="R109" s="96">
        <v>28.513285196868168</v>
      </c>
      <c r="S109" s="102">
        <f t="shared" si="30"/>
        <v>28.513285196868168</v>
      </c>
      <c r="U109" s="130">
        <f t="shared" si="32"/>
        <v>22.564314094161215</v>
      </c>
      <c r="V109" s="96">
        <f t="shared" si="32"/>
        <v>23.692529798869277</v>
      </c>
      <c r="W109" s="96">
        <f t="shared" si="32"/>
        <v>24.877156288812742</v>
      </c>
      <c r="X109" s="96">
        <f t="shared" si="32"/>
        <v>26.12101410325338</v>
      </c>
      <c r="Y109" s="96">
        <f t="shared" si="32"/>
        <v>27.427064808416048</v>
      </c>
      <c r="Z109" s="96">
        <v>28.798418048836851</v>
      </c>
      <c r="AA109" s="102">
        <f t="shared" si="31"/>
        <v>28.798418048836851</v>
      </c>
      <c r="AC109" s="96">
        <f t="shared" si="24"/>
        <v>23.692529798869277</v>
      </c>
      <c r="AD109" s="96">
        <f t="shared" si="24"/>
        <v>24.877156288812742</v>
      </c>
      <c r="AE109" s="96">
        <f t="shared" si="24"/>
        <v>26.12101410325338</v>
      </c>
      <c r="AF109" s="96">
        <f t="shared" si="24"/>
        <v>27.427064808416048</v>
      </c>
      <c r="AG109" s="96">
        <v>28.798418048836851</v>
      </c>
      <c r="AJ109" s="96">
        <f t="shared" si="39"/>
        <v>24.047917745852313</v>
      </c>
      <c r="AK109" s="96">
        <f t="shared" si="39"/>
        <v>25.25031363314493</v>
      </c>
      <c r="AL109" s="96">
        <f t="shared" si="39"/>
        <v>26.512829314802179</v>
      </c>
      <c r="AM109" s="96">
        <f t="shared" si="39"/>
        <v>27.838470780542288</v>
      </c>
      <c r="AN109" s="96">
        <v>29.230394319569402</v>
      </c>
      <c r="AO109" s="106">
        <f t="shared" si="25"/>
        <v>29.230394319569402</v>
      </c>
      <c r="AQ109" s="96">
        <f t="shared" si="40"/>
        <v>24.288396923310835</v>
      </c>
      <c r="AR109" s="96">
        <f t="shared" si="40"/>
        <v>25.502816769476379</v>
      </c>
      <c r="AS109" s="96">
        <f t="shared" si="40"/>
        <v>26.777957607950199</v>
      </c>
      <c r="AT109" s="96">
        <f t="shared" si="40"/>
        <v>28.11685548834771</v>
      </c>
      <c r="AU109" s="131">
        <v>29.522698262765097</v>
      </c>
      <c r="AV109" s="133">
        <v>6</v>
      </c>
      <c r="AW109" s="133">
        <v>278</v>
      </c>
      <c r="AX109" s="137">
        <v>8</v>
      </c>
      <c r="AY109" s="132"/>
      <c r="AZ109" s="138" t="s">
        <v>389</v>
      </c>
    </row>
    <row r="110" spans="1:52" ht="15.75">
      <c r="A110" s="133">
        <v>279</v>
      </c>
      <c r="B110" s="133">
        <v>6</v>
      </c>
      <c r="C110" s="134">
        <v>9</v>
      </c>
      <c r="D110" s="135" t="s">
        <v>389</v>
      </c>
      <c r="E110" s="96">
        <f t="shared" si="37"/>
        <v>21.043738665304193</v>
      </c>
      <c r="F110" s="96">
        <f t="shared" si="37"/>
        <v>22.306362985222446</v>
      </c>
      <c r="G110" s="96">
        <f t="shared" si="37"/>
        <v>23.644744764335794</v>
      </c>
      <c r="H110" s="96">
        <f t="shared" si="37"/>
        <v>25.063429450195944</v>
      </c>
      <c r="I110" s="96">
        <f t="shared" si="37"/>
        <v>26.567235217207703</v>
      </c>
      <c r="J110" s="96">
        <v>28.161269330240167</v>
      </c>
      <c r="K110" s="102">
        <f t="shared" si="23"/>
        <v>28.161269330240167</v>
      </c>
      <c r="M110" s="96">
        <f t="shared" si="38"/>
        <v>21.306785398620498</v>
      </c>
      <c r="N110" s="96">
        <f t="shared" si="38"/>
        <v>22.585192522537728</v>
      </c>
      <c r="O110" s="96">
        <f t="shared" si="38"/>
        <v>23.940304073889994</v>
      </c>
      <c r="P110" s="96">
        <f t="shared" si="38"/>
        <v>25.376722318323395</v>
      </c>
      <c r="Q110" s="96">
        <f t="shared" si="38"/>
        <v>26.8993256574228</v>
      </c>
      <c r="R110" s="96">
        <v>28.513285196868168</v>
      </c>
      <c r="S110" s="102">
        <f t="shared" si="30"/>
        <v>28.513285196868168</v>
      </c>
      <c r="U110" s="130">
        <f t="shared" si="32"/>
        <v>22.564314094161215</v>
      </c>
      <c r="V110" s="96">
        <f t="shared" si="32"/>
        <v>23.692529798869277</v>
      </c>
      <c r="W110" s="96">
        <f t="shared" si="32"/>
        <v>24.877156288812742</v>
      </c>
      <c r="X110" s="96">
        <f t="shared" si="32"/>
        <v>26.12101410325338</v>
      </c>
      <c r="Y110" s="96">
        <f t="shared" si="32"/>
        <v>27.427064808416048</v>
      </c>
      <c r="Z110" s="96">
        <v>28.798418048836851</v>
      </c>
      <c r="AA110" s="102">
        <f t="shared" si="31"/>
        <v>28.798418048836851</v>
      </c>
      <c r="AC110" s="96">
        <f t="shared" si="24"/>
        <v>23.692529798869277</v>
      </c>
      <c r="AD110" s="96">
        <f t="shared" si="24"/>
        <v>24.877156288812742</v>
      </c>
      <c r="AE110" s="96">
        <f t="shared" si="24"/>
        <v>26.12101410325338</v>
      </c>
      <c r="AF110" s="96">
        <f t="shared" si="24"/>
        <v>27.427064808416048</v>
      </c>
      <c r="AG110" s="96">
        <v>28.798418048836851</v>
      </c>
      <c r="AJ110" s="96">
        <f t="shared" si="39"/>
        <v>24.047917745852313</v>
      </c>
      <c r="AK110" s="96">
        <f t="shared" si="39"/>
        <v>25.25031363314493</v>
      </c>
      <c r="AL110" s="96">
        <f t="shared" si="39"/>
        <v>26.512829314802179</v>
      </c>
      <c r="AM110" s="96">
        <f t="shared" si="39"/>
        <v>27.838470780542288</v>
      </c>
      <c r="AN110" s="96">
        <v>29.230394319569402</v>
      </c>
      <c r="AO110" s="106">
        <f t="shared" si="25"/>
        <v>29.230394319569402</v>
      </c>
      <c r="AQ110" s="96">
        <f t="shared" si="40"/>
        <v>24.288396923310835</v>
      </c>
      <c r="AR110" s="96">
        <f t="shared" si="40"/>
        <v>25.502816769476379</v>
      </c>
      <c r="AS110" s="96">
        <f t="shared" si="40"/>
        <v>26.777957607950199</v>
      </c>
      <c r="AT110" s="96">
        <f t="shared" si="40"/>
        <v>28.11685548834771</v>
      </c>
      <c r="AU110" s="131">
        <v>29.522698262765097</v>
      </c>
      <c r="AV110" s="133">
        <v>6</v>
      </c>
      <c r="AW110" s="133">
        <v>279</v>
      </c>
      <c r="AX110" s="137">
        <v>9</v>
      </c>
      <c r="AY110" s="132"/>
      <c r="AZ110" s="138" t="s">
        <v>389</v>
      </c>
    </row>
    <row r="111" spans="1:52" ht="15.75">
      <c r="A111" s="133">
        <v>280</v>
      </c>
      <c r="B111" s="133">
        <v>6</v>
      </c>
      <c r="C111" s="134">
        <v>10</v>
      </c>
      <c r="D111" s="135" t="s">
        <v>389</v>
      </c>
      <c r="E111" s="96">
        <f t="shared" si="37"/>
        <v>21.043738665304193</v>
      </c>
      <c r="F111" s="96">
        <f t="shared" si="37"/>
        <v>22.306362985222446</v>
      </c>
      <c r="G111" s="96">
        <f t="shared" si="37"/>
        <v>23.644744764335794</v>
      </c>
      <c r="H111" s="96">
        <f t="shared" si="37"/>
        <v>25.063429450195944</v>
      </c>
      <c r="I111" s="96">
        <f t="shared" si="37"/>
        <v>26.567235217207703</v>
      </c>
      <c r="J111" s="96">
        <v>28.161269330240167</v>
      </c>
      <c r="K111" s="102">
        <f t="shared" si="23"/>
        <v>28.161269330240167</v>
      </c>
      <c r="M111" s="96">
        <f t="shared" si="38"/>
        <v>21.306785398620498</v>
      </c>
      <c r="N111" s="96">
        <f t="shared" si="38"/>
        <v>22.585192522537728</v>
      </c>
      <c r="O111" s="96">
        <f t="shared" si="38"/>
        <v>23.940304073889994</v>
      </c>
      <c r="P111" s="96">
        <f t="shared" si="38"/>
        <v>25.376722318323395</v>
      </c>
      <c r="Q111" s="96">
        <f t="shared" si="38"/>
        <v>26.8993256574228</v>
      </c>
      <c r="R111" s="96">
        <v>28.513285196868168</v>
      </c>
      <c r="S111" s="102">
        <f t="shared" si="30"/>
        <v>28.513285196868168</v>
      </c>
      <c r="U111" s="130">
        <f t="shared" si="32"/>
        <v>22.564314094161215</v>
      </c>
      <c r="V111" s="96">
        <f t="shared" si="32"/>
        <v>23.692529798869277</v>
      </c>
      <c r="W111" s="96">
        <f t="shared" si="32"/>
        <v>24.877156288812742</v>
      </c>
      <c r="X111" s="96">
        <f t="shared" si="32"/>
        <v>26.12101410325338</v>
      </c>
      <c r="Y111" s="96">
        <f t="shared" si="32"/>
        <v>27.427064808416048</v>
      </c>
      <c r="Z111" s="96">
        <v>28.798418048836851</v>
      </c>
      <c r="AA111" s="102">
        <f t="shared" si="31"/>
        <v>28.798418048836851</v>
      </c>
      <c r="AC111" s="96">
        <f t="shared" si="24"/>
        <v>23.692529798869277</v>
      </c>
      <c r="AD111" s="96">
        <f t="shared" si="24"/>
        <v>24.877156288812742</v>
      </c>
      <c r="AE111" s="96">
        <f t="shared" si="24"/>
        <v>26.12101410325338</v>
      </c>
      <c r="AF111" s="96">
        <f t="shared" si="24"/>
        <v>27.427064808416048</v>
      </c>
      <c r="AG111" s="96">
        <v>28.798418048836851</v>
      </c>
      <c r="AJ111" s="96">
        <f t="shared" si="39"/>
        <v>24.047917745852313</v>
      </c>
      <c r="AK111" s="96">
        <f t="shared" si="39"/>
        <v>25.25031363314493</v>
      </c>
      <c r="AL111" s="96">
        <f t="shared" si="39"/>
        <v>26.512829314802179</v>
      </c>
      <c r="AM111" s="96">
        <f t="shared" si="39"/>
        <v>27.838470780542288</v>
      </c>
      <c r="AN111" s="96">
        <v>29.230394319569402</v>
      </c>
      <c r="AO111" s="106">
        <f t="shared" si="25"/>
        <v>29.230394319569402</v>
      </c>
      <c r="AQ111" s="96">
        <f t="shared" si="40"/>
        <v>24.288396923310835</v>
      </c>
      <c r="AR111" s="96">
        <f t="shared" si="40"/>
        <v>25.502816769476379</v>
      </c>
      <c r="AS111" s="96">
        <f t="shared" si="40"/>
        <v>26.777957607950199</v>
      </c>
      <c r="AT111" s="96">
        <f t="shared" si="40"/>
        <v>28.11685548834771</v>
      </c>
      <c r="AU111" s="131">
        <v>29.522698262765097</v>
      </c>
      <c r="AV111" s="133">
        <v>6</v>
      </c>
      <c r="AW111" s="133">
        <v>280</v>
      </c>
      <c r="AX111" s="137">
        <v>10</v>
      </c>
      <c r="AY111" s="132"/>
      <c r="AZ111" s="138" t="s">
        <v>389</v>
      </c>
    </row>
    <row r="112" spans="1:52" ht="15.75">
      <c r="A112" s="133">
        <v>281</v>
      </c>
      <c r="B112" s="133">
        <v>6</v>
      </c>
      <c r="C112" s="134">
        <v>11</v>
      </c>
      <c r="D112" s="135" t="s">
        <v>389</v>
      </c>
      <c r="E112" s="96">
        <f t="shared" si="37"/>
        <v>21.043738665304193</v>
      </c>
      <c r="F112" s="96">
        <f t="shared" si="37"/>
        <v>22.306362985222446</v>
      </c>
      <c r="G112" s="96">
        <f t="shared" si="37"/>
        <v>23.644744764335794</v>
      </c>
      <c r="H112" s="96">
        <f t="shared" si="37"/>
        <v>25.063429450195944</v>
      </c>
      <c r="I112" s="96">
        <f t="shared" si="37"/>
        <v>26.567235217207703</v>
      </c>
      <c r="J112" s="96">
        <v>28.161269330240167</v>
      </c>
      <c r="K112" s="102">
        <f t="shared" si="23"/>
        <v>28.161269330240167</v>
      </c>
      <c r="M112" s="96">
        <f t="shared" si="38"/>
        <v>21.306785398620498</v>
      </c>
      <c r="N112" s="96">
        <f t="shared" si="38"/>
        <v>22.585192522537728</v>
      </c>
      <c r="O112" s="96">
        <f t="shared" si="38"/>
        <v>23.940304073889994</v>
      </c>
      <c r="P112" s="96">
        <f t="shared" si="38"/>
        <v>25.376722318323395</v>
      </c>
      <c r="Q112" s="96">
        <f t="shared" si="38"/>
        <v>26.8993256574228</v>
      </c>
      <c r="R112" s="96">
        <v>28.513285196868168</v>
      </c>
      <c r="S112" s="102">
        <f t="shared" si="30"/>
        <v>28.513285196868168</v>
      </c>
      <c r="U112" s="130">
        <f t="shared" si="32"/>
        <v>22.564314094161215</v>
      </c>
      <c r="V112" s="96">
        <f t="shared" si="32"/>
        <v>23.692529798869277</v>
      </c>
      <c r="W112" s="96">
        <f t="shared" si="32"/>
        <v>24.877156288812742</v>
      </c>
      <c r="X112" s="96">
        <f t="shared" si="32"/>
        <v>26.12101410325338</v>
      </c>
      <c r="Y112" s="96">
        <f t="shared" si="32"/>
        <v>27.427064808416048</v>
      </c>
      <c r="Z112" s="96">
        <v>28.798418048836851</v>
      </c>
      <c r="AA112" s="102">
        <f t="shared" si="31"/>
        <v>28.798418048836851</v>
      </c>
      <c r="AC112" s="96">
        <f t="shared" si="24"/>
        <v>23.692529798869277</v>
      </c>
      <c r="AD112" s="96">
        <f t="shared" si="24"/>
        <v>24.877156288812742</v>
      </c>
      <c r="AE112" s="96">
        <f t="shared" si="24"/>
        <v>26.12101410325338</v>
      </c>
      <c r="AF112" s="96">
        <f t="shared" si="24"/>
        <v>27.427064808416048</v>
      </c>
      <c r="AG112" s="96">
        <v>28.798418048836851</v>
      </c>
      <c r="AJ112" s="96">
        <f t="shared" si="39"/>
        <v>24.047917745852313</v>
      </c>
      <c r="AK112" s="96">
        <f t="shared" si="39"/>
        <v>25.25031363314493</v>
      </c>
      <c r="AL112" s="96">
        <f t="shared" si="39"/>
        <v>26.512829314802179</v>
      </c>
      <c r="AM112" s="96">
        <f t="shared" si="39"/>
        <v>27.838470780542288</v>
      </c>
      <c r="AN112" s="96">
        <v>29.230394319569402</v>
      </c>
      <c r="AO112" s="106">
        <f t="shared" si="25"/>
        <v>29.230394319569402</v>
      </c>
      <c r="AQ112" s="96">
        <f t="shared" si="40"/>
        <v>24.288396923310835</v>
      </c>
      <c r="AR112" s="96">
        <f t="shared" si="40"/>
        <v>25.502816769476379</v>
      </c>
      <c r="AS112" s="96">
        <f t="shared" si="40"/>
        <v>26.777957607950199</v>
      </c>
      <c r="AT112" s="96">
        <f t="shared" si="40"/>
        <v>28.11685548834771</v>
      </c>
      <c r="AU112" s="131">
        <v>29.522698262765097</v>
      </c>
      <c r="AV112" s="133">
        <v>6</v>
      </c>
      <c r="AW112" s="133">
        <v>281</v>
      </c>
      <c r="AX112" s="137">
        <v>11</v>
      </c>
      <c r="AY112" s="132"/>
      <c r="AZ112" s="138" t="s">
        <v>389</v>
      </c>
    </row>
    <row r="113" spans="1:52" ht="15.75">
      <c r="A113" s="133">
        <v>282</v>
      </c>
      <c r="B113" s="133">
        <v>6</v>
      </c>
      <c r="C113" s="134">
        <v>12</v>
      </c>
      <c r="D113" s="135" t="s">
        <v>389</v>
      </c>
      <c r="E113" s="96">
        <f t="shared" si="37"/>
        <v>21.043738665304193</v>
      </c>
      <c r="F113" s="96">
        <f t="shared" si="37"/>
        <v>22.306362985222446</v>
      </c>
      <c r="G113" s="96">
        <f t="shared" si="37"/>
        <v>23.644744764335794</v>
      </c>
      <c r="H113" s="96">
        <f t="shared" si="37"/>
        <v>25.063429450195944</v>
      </c>
      <c r="I113" s="96">
        <f t="shared" si="37"/>
        <v>26.567235217207703</v>
      </c>
      <c r="J113" s="96">
        <v>28.161269330240167</v>
      </c>
      <c r="K113" s="102">
        <f t="shared" si="23"/>
        <v>28.161269330240167</v>
      </c>
      <c r="M113" s="96">
        <f t="shared" si="38"/>
        <v>21.306785398620498</v>
      </c>
      <c r="N113" s="96">
        <f t="shared" si="38"/>
        <v>22.585192522537728</v>
      </c>
      <c r="O113" s="96">
        <f t="shared" si="38"/>
        <v>23.940304073889994</v>
      </c>
      <c r="P113" s="96">
        <f t="shared" si="38"/>
        <v>25.376722318323395</v>
      </c>
      <c r="Q113" s="96">
        <f t="shared" si="38"/>
        <v>26.8993256574228</v>
      </c>
      <c r="R113" s="96">
        <v>28.513285196868168</v>
      </c>
      <c r="S113" s="102">
        <f t="shared" si="30"/>
        <v>28.513285196868168</v>
      </c>
      <c r="U113" s="130">
        <f t="shared" si="32"/>
        <v>22.564314094161215</v>
      </c>
      <c r="V113" s="96">
        <f t="shared" si="32"/>
        <v>23.692529798869277</v>
      </c>
      <c r="W113" s="96">
        <f t="shared" si="32"/>
        <v>24.877156288812742</v>
      </c>
      <c r="X113" s="96">
        <f t="shared" si="32"/>
        <v>26.12101410325338</v>
      </c>
      <c r="Y113" s="96">
        <f t="shared" si="32"/>
        <v>27.427064808416048</v>
      </c>
      <c r="Z113" s="96">
        <v>28.798418048836851</v>
      </c>
      <c r="AA113" s="102">
        <f t="shared" si="31"/>
        <v>28.798418048836851</v>
      </c>
      <c r="AC113" s="96">
        <f t="shared" si="24"/>
        <v>23.692529798869277</v>
      </c>
      <c r="AD113" s="96">
        <f t="shared" si="24"/>
        <v>24.877156288812742</v>
      </c>
      <c r="AE113" s="96">
        <f t="shared" si="24"/>
        <v>26.12101410325338</v>
      </c>
      <c r="AF113" s="96">
        <f t="shared" si="24"/>
        <v>27.427064808416048</v>
      </c>
      <c r="AG113" s="96">
        <v>28.798418048836851</v>
      </c>
      <c r="AJ113" s="96">
        <f t="shared" si="39"/>
        <v>24.047917745852313</v>
      </c>
      <c r="AK113" s="96">
        <f t="shared" si="39"/>
        <v>25.25031363314493</v>
      </c>
      <c r="AL113" s="96">
        <f t="shared" si="39"/>
        <v>26.512829314802179</v>
      </c>
      <c r="AM113" s="96">
        <f t="shared" si="39"/>
        <v>27.838470780542288</v>
      </c>
      <c r="AN113" s="96">
        <v>29.230394319569402</v>
      </c>
      <c r="AO113" s="106">
        <f t="shared" si="25"/>
        <v>29.230394319569402</v>
      </c>
      <c r="AQ113" s="96">
        <f t="shared" si="40"/>
        <v>24.288396923310835</v>
      </c>
      <c r="AR113" s="96">
        <f t="shared" si="40"/>
        <v>25.502816769476379</v>
      </c>
      <c r="AS113" s="96">
        <f t="shared" si="40"/>
        <v>26.777957607950199</v>
      </c>
      <c r="AT113" s="96">
        <f t="shared" si="40"/>
        <v>28.11685548834771</v>
      </c>
      <c r="AU113" s="131">
        <v>29.522698262765097</v>
      </c>
      <c r="AV113" s="133">
        <v>6</v>
      </c>
      <c r="AW113" s="133">
        <v>282</v>
      </c>
      <c r="AX113" s="137">
        <v>12</v>
      </c>
      <c r="AY113" s="132"/>
      <c r="AZ113" s="138" t="s">
        <v>389</v>
      </c>
    </row>
    <row r="114" spans="1:52" ht="15.75">
      <c r="A114" s="133">
        <v>283</v>
      </c>
      <c r="B114" s="133">
        <v>6</v>
      </c>
      <c r="C114" s="134">
        <v>13</v>
      </c>
      <c r="D114" s="135" t="s">
        <v>389</v>
      </c>
      <c r="E114" s="96">
        <f t="shared" si="37"/>
        <v>21.043738665304193</v>
      </c>
      <c r="F114" s="96">
        <f t="shared" si="37"/>
        <v>22.306362985222446</v>
      </c>
      <c r="G114" s="96">
        <f t="shared" si="37"/>
        <v>23.644744764335794</v>
      </c>
      <c r="H114" s="96">
        <f t="shared" si="37"/>
        <v>25.063429450195944</v>
      </c>
      <c r="I114" s="96">
        <f t="shared" si="37"/>
        <v>26.567235217207703</v>
      </c>
      <c r="J114" s="96">
        <v>28.161269330240167</v>
      </c>
      <c r="K114" s="102">
        <f t="shared" si="23"/>
        <v>28.161269330240167</v>
      </c>
      <c r="M114" s="96">
        <f t="shared" si="38"/>
        <v>21.306785398620498</v>
      </c>
      <c r="N114" s="96">
        <f t="shared" si="38"/>
        <v>22.585192522537728</v>
      </c>
      <c r="O114" s="96">
        <f t="shared" si="38"/>
        <v>23.940304073889994</v>
      </c>
      <c r="P114" s="96">
        <f t="shared" si="38"/>
        <v>25.376722318323395</v>
      </c>
      <c r="Q114" s="96">
        <f t="shared" si="38"/>
        <v>26.8993256574228</v>
      </c>
      <c r="R114" s="96">
        <v>28.513285196868168</v>
      </c>
      <c r="S114" s="102">
        <f t="shared" si="30"/>
        <v>28.513285196868168</v>
      </c>
      <c r="U114" s="130">
        <f t="shared" si="32"/>
        <v>22.564314094161215</v>
      </c>
      <c r="V114" s="96">
        <f t="shared" si="32"/>
        <v>23.692529798869277</v>
      </c>
      <c r="W114" s="96">
        <f t="shared" si="32"/>
        <v>24.877156288812742</v>
      </c>
      <c r="X114" s="96">
        <f t="shared" si="32"/>
        <v>26.12101410325338</v>
      </c>
      <c r="Y114" s="96">
        <f t="shared" si="32"/>
        <v>27.427064808416048</v>
      </c>
      <c r="Z114" s="96">
        <v>28.798418048836851</v>
      </c>
      <c r="AA114" s="102">
        <f t="shared" si="31"/>
        <v>28.798418048836851</v>
      </c>
      <c r="AC114" s="96">
        <f t="shared" si="24"/>
        <v>23.692529798869277</v>
      </c>
      <c r="AD114" s="96">
        <f t="shared" si="24"/>
        <v>24.877156288812742</v>
      </c>
      <c r="AE114" s="96">
        <f t="shared" si="24"/>
        <v>26.12101410325338</v>
      </c>
      <c r="AF114" s="96">
        <f t="shared" si="24"/>
        <v>27.427064808416048</v>
      </c>
      <c r="AG114" s="96">
        <v>28.798418048836851</v>
      </c>
      <c r="AJ114" s="96">
        <f t="shared" si="39"/>
        <v>24.047917745852313</v>
      </c>
      <c r="AK114" s="96">
        <f t="shared" si="39"/>
        <v>25.25031363314493</v>
      </c>
      <c r="AL114" s="96">
        <f t="shared" si="39"/>
        <v>26.512829314802179</v>
      </c>
      <c r="AM114" s="96">
        <f t="shared" si="39"/>
        <v>27.838470780542288</v>
      </c>
      <c r="AN114" s="96">
        <v>29.230394319569402</v>
      </c>
      <c r="AO114" s="106">
        <f t="shared" si="25"/>
        <v>29.230394319569402</v>
      </c>
      <c r="AQ114" s="96">
        <f t="shared" si="40"/>
        <v>24.288396923310835</v>
      </c>
      <c r="AR114" s="96">
        <f t="shared" si="40"/>
        <v>25.502816769476379</v>
      </c>
      <c r="AS114" s="96">
        <f t="shared" si="40"/>
        <v>26.777957607950199</v>
      </c>
      <c r="AT114" s="96">
        <f t="shared" si="40"/>
        <v>28.11685548834771</v>
      </c>
      <c r="AU114" s="131">
        <v>29.522698262765097</v>
      </c>
      <c r="AV114" s="133">
        <v>6</v>
      </c>
      <c r="AW114" s="133">
        <v>283</v>
      </c>
      <c r="AX114" s="137">
        <v>13</v>
      </c>
      <c r="AY114" s="132"/>
      <c r="AZ114" s="138" t="s">
        <v>389</v>
      </c>
    </row>
    <row r="115" spans="1:52" ht="15.75">
      <c r="A115" s="133">
        <v>284</v>
      </c>
      <c r="B115" s="133">
        <v>6</v>
      </c>
      <c r="C115" s="134">
        <v>14</v>
      </c>
      <c r="D115" s="135" t="s">
        <v>389</v>
      </c>
      <c r="E115" s="96">
        <f t="shared" si="37"/>
        <v>21.043738665304193</v>
      </c>
      <c r="F115" s="96">
        <f t="shared" si="37"/>
        <v>22.306362985222446</v>
      </c>
      <c r="G115" s="96">
        <f t="shared" si="37"/>
        <v>23.644744764335794</v>
      </c>
      <c r="H115" s="96">
        <f t="shared" si="37"/>
        <v>25.063429450195944</v>
      </c>
      <c r="I115" s="96">
        <f t="shared" si="37"/>
        <v>26.567235217207703</v>
      </c>
      <c r="J115" s="96">
        <v>28.161269330240167</v>
      </c>
      <c r="K115" s="102">
        <f t="shared" si="23"/>
        <v>28.161269330240167</v>
      </c>
      <c r="M115" s="96">
        <f t="shared" si="38"/>
        <v>21.306785398620498</v>
      </c>
      <c r="N115" s="96">
        <f t="shared" si="38"/>
        <v>22.585192522537728</v>
      </c>
      <c r="O115" s="96">
        <f t="shared" si="38"/>
        <v>23.940304073889994</v>
      </c>
      <c r="P115" s="96">
        <f t="shared" si="38"/>
        <v>25.376722318323395</v>
      </c>
      <c r="Q115" s="96">
        <f t="shared" si="38"/>
        <v>26.8993256574228</v>
      </c>
      <c r="R115" s="96">
        <v>28.513285196868168</v>
      </c>
      <c r="S115" s="102">
        <f t="shared" si="30"/>
        <v>28.513285196868168</v>
      </c>
      <c r="U115" s="130">
        <f t="shared" si="32"/>
        <v>22.564314094161215</v>
      </c>
      <c r="V115" s="96">
        <f t="shared" si="32"/>
        <v>23.692529798869277</v>
      </c>
      <c r="W115" s="96">
        <f t="shared" si="32"/>
        <v>24.877156288812742</v>
      </c>
      <c r="X115" s="96">
        <f t="shared" si="32"/>
        <v>26.12101410325338</v>
      </c>
      <c r="Y115" s="96">
        <f t="shared" si="32"/>
        <v>27.427064808416048</v>
      </c>
      <c r="Z115" s="96">
        <v>28.798418048836851</v>
      </c>
      <c r="AA115" s="102">
        <f t="shared" si="31"/>
        <v>28.798418048836851</v>
      </c>
      <c r="AC115" s="96">
        <f t="shared" si="24"/>
        <v>23.692529798869277</v>
      </c>
      <c r="AD115" s="96">
        <f t="shared" si="24"/>
        <v>24.877156288812742</v>
      </c>
      <c r="AE115" s="96">
        <f t="shared" si="24"/>
        <v>26.12101410325338</v>
      </c>
      <c r="AF115" s="96">
        <f t="shared" si="24"/>
        <v>27.427064808416048</v>
      </c>
      <c r="AG115" s="96">
        <v>28.798418048836851</v>
      </c>
      <c r="AJ115" s="96">
        <f t="shared" si="39"/>
        <v>24.047917745852313</v>
      </c>
      <c r="AK115" s="96">
        <f t="shared" si="39"/>
        <v>25.25031363314493</v>
      </c>
      <c r="AL115" s="96">
        <f t="shared" si="39"/>
        <v>26.512829314802179</v>
      </c>
      <c r="AM115" s="96">
        <f t="shared" si="39"/>
        <v>27.838470780542288</v>
      </c>
      <c r="AN115" s="96">
        <v>29.230394319569402</v>
      </c>
      <c r="AO115" s="106">
        <f t="shared" si="25"/>
        <v>29.230394319569402</v>
      </c>
      <c r="AQ115" s="96">
        <f t="shared" si="40"/>
        <v>24.288396923310835</v>
      </c>
      <c r="AR115" s="96">
        <f t="shared" si="40"/>
        <v>25.502816769476379</v>
      </c>
      <c r="AS115" s="96">
        <f t="shared" si="40"/>
        <v>26.777957607950199</v>
      </c>
      <c r="AT115" s="96">
        <f t="shared" si="40"/>
        <v>28.11685548834771</v>
      </c>
      <c r="AU115" s="131">
        <v>29.522698262765097</v>
      </c>
      <c r="AV115" s="133">
        <v>6</v>
      </c>
      <c r="AW115" s="133">
        <v>284</v>
      </c>
      <c r="AX115" s="137">
        <v>14</v>
      </c>
      <c r="AY115" s="132"/>
      <c r="AZ115" s="138" t="s">
        <v>389</v>
      </c>
    </row>
    <row r="116" spans="1:52" ht="15.75">
      <c r="A116" s="133">
        <v>285</v>
      </c>
      <c r="B116" s="133">
        <v>6</v>
      </c>
      <c r="C116" s="134">
        <v>15</v>
      </c>
      <c r="D116" s="135" t="s">
        <v>389</v>
      </c>
      <c r="E116" s="96">
        <f t="shared" si="37"/>
        <v>21.043738665304193</v>
      </c>
      <c r="F116" s="96">
        <f t="shared" si="37"/>
        <v>22.306362985222446</v>
      </c>
      <c r="G116" s="96">
        <f t="shared" si="37"/>
        <v>23.644744764335794</v>
      </c>
      <c r="H116" s="96">
        <f t="shared" si="37"/>
        <v>25.063429450195944</v>
      </c>
      <c r="I116" s="96">
        <f t="shared" si="37"/>
        <v>26.567235217207703</v>
      </c>
      <c r="J116" s="96">
        <v>28.161269330240167</v>
      </c>
      <c r="K116" s="102">
        <f t="shared" si="23"/>
        <v>28.161269330240167</v>
      </c>
      <c r="M116" s="96">
        <f t="shared" si="38"/>
        <v>21.306785398620498</v>
      </c>
      <c r="N116" s="96">
        <f t="shared" si="38"/>
        <v>22.585192522537728</v>
      </c>
      <c r="O116" s="96">
        <f t="shared" si="38"/>
        <v>23.940304073889994</v>
      </c>
      <c r="P116" s="96">
        <f t="shared" si="38"/>
        <v>25.376722318323395</v>
      </c>
      <c r="Q116" s="96">
        <f t="shared" si="38"/>
        <v>26.8993256574228</v>
      </c>
      <c r="R116" s="96">
        <v>28.513285196868168</v>
      </c>
      <c r="S116" s="102">
        <f t="shared" si="30"/>
        <v>28.513285196868168</v>
      </c>
      <c r="U116" s="130">
        <f t="shared" si="32"/>
        <v>22.564314094161215</v>
      </c>
      <c r="V116" s="96">
        <f t="shared" si="32"/>
        <v>23.692529798869277</v>
      </c>
      <c r="W116" s="96">
        <f t="shared" si="32"/>
        <v>24.877156288812742</v>
      </c>
      <c r="X116" s="96">
        <f t="shared" si="32"/>
        <v>26.12101410325338</v>
      </c>
      <c r="Y116" s="96">
        <f t="shared" si="32"/>
        <v>27.427064808416048</v>
      </c>
      <c r="Z116" s="96">
        <v>28.798418048836851</v>
      </c>
      <c r="AA116" s="102">
        <f t="shared" si="31"/>
        <v>28.798418048836851</v>
      </c>
      <c r="AC116" s="96">
        <f t="shared" si="24"/>
        <v>23.692529798869277</v>
      </c>
      <c r="AD116" s="96">
        <f t="shared" si="24"/>
        <v>24.877156288812742</v>
      </c>
      <c r="AE116" s="96">
        <f t="shared" si="24"/>
        <v>26.12101410325338</v>
      </c>
      <c r="AF116" s="96">
        <f t="shared" si="24"/>
        <v>27.427064808416048</v>
      </c>
      <c r="AG116" s="96">
        <v>28.798418048836851</v>
      </c>
      <c r="AJ116" s="96">
        <f t="shared" si="39"/>
        <v>24.047917745852313</v>
      </c>
      <c r="AK116" s="96">
        <f t="shared" si="39"/>
        <v>25.25031363314493</v>
      </c>
      <c r="AL116" s="96">
        <f t="shared" si="39"/>
        <v>26.512829314802179</v>
      </c>
      <c r="AM116" s="96">
        <f t="shared" si="39"/>
        <v>27.838470780542288</v>
      </c>
      <c r="AN116" s="96">
        <v>29.230394319569402</v>
      </c>
      <c r="AO116" s="106">
        <f t="shared" si="25"/>
        <v>29.230394319569402</v>
      </c>
      <c r="AQ116" s="96">
        <f t="shared" si="40"/>
        <v>24.288396923310835</v>
      </c>
      <c r="AR116" s="96">
        <f t="shared" si="40"/>
        <v>25.502816769476379</v>
      </c>
      <c r="AS116" s="96">
        <f t="shared" si="40"/>
        <v>26.777957607950199</v>
      </c>
      <c r="AT116" s="96">
        <f t="shared" si="40"/>
        <v>28.11685548834771</v>
      </c>
      <c r="AU116" s="131">
        <v>29.522698262765097</v>
      </c>
      <c r="AV116" s="133">
        <v>6</v>
      </c>
      <c r="AW116" s="133">
        <v>285</v>
      </c>
      <c r="AX116" s="137">
        <v>15</v>
      </c>
      <c r="AY116" s="132"/>
      <c r="AZ116" s="138" t="s">
        <v>389</v>
      </c>
    </row>
    <row r="117" spans="1:52" ht="15.75">
      <c r="A117" s="133">
        <v>286</v>
      </c>
      <c r="B117" s="133">
        <v>6</v>
      </c>
      <c r="C117" s="140">
        <v>16</v>
      </c>
      <c r="D117" s="141" t="s">
        <v>390</v>
      </c>
      <c r="E117" s="96">
        <f t="shared" si="37"/>
        <v>21.898380619221911</v>
      </c>
      <c r="F117" s="96">
        <f t="shared" si="37"/>
        <v>23.212283456375225</v>
      </c>
      <c r="G117" s="96">
        <f t="shared" si="37"/>
        <v>24.605020463757739</v>
      </c>
      <c r="H117" s="96">
        <f t="shared" si="37"/>
        <v>26.081321691583206</v>
      </c>
      <c r="I117" s="96">
        <f t="shared" si="37"/>
        <v>27.6462009930782</v>
      </c>
      <c r="J117" s="96">
        <v>29.304973052662891</v>
      </c>
      <c r="K117" s="102">
        <f t="shared" si="23"/>
        <v>29.304973052662891</v>
      </c>
      <c r="M117" s="96">
        <f t="shared" si="38"/>
        <v>22.172110376962181</v>
      </c>
      <c r="N117" s="96">
        <f t="shared" si="38"/>
        <v>23.502436999579913</v>
      </c>
      <c r="O117" s="96">
        <f t="shared" si="38"/>
        <v>24.912583219554708</v>
      </c>
      <c r="P117" s="96">
        <f t="shared" si="38"/>
        <v>26.407338212727993</v>
      </c>
      <c r="Q117" s="96">
        <f t="shared" si="38"/>
        <v>27.991778505491673</v>
      </c>
      <c r="R117" s="96">
        <v>29.671285215821175</v>
      </c>
      <c r="S117" s="102">
        <f t="shared" si="30"/>
        <v>29.671285215821175</v>
      </c>
      <c r="U117" s="130">
        <f t="shared" si="32"/>
        <v>23.480710642938071</v>
      </c>
      <c r="V117" s="96">
        <f t="shared" si="32"/>
        <v>24.654746175084977</v>
      </c>
      <c r="W117" s="96">
        <f t="shared" si="32"/>
        <v>25.887483483839226</v>
      </c>
      <c r="X117" s="96">
        <f t="shared" si="32"/>
        <v>27.181857658031188</v>
      </c>
      <c r="Y117" s="96">
        <f t="shared" si="32"/>
        <v>28.540950540932748</v>
      </c>
      <c r="Z117" s="96">
        <v>29.967998067979387</v>
      </c>
      <c r="AA117" s="102">
        <f t="shared" si="31"/>
        <v>29.967998067979387</v>
      </c>
      <c r="AC117" s="96">
        <f t="shared" si="24"/>
        <v>24.654746175084977</v>
      </c>
      <c r="AD117" s="96">
        <f t="shared" si="24"/>
        <v>25.887483483839226</v>
      </c>
      <c r="AE117" s="96">
        <f t="shared" si="24"/>
        <v>27.181857658031188</v>
      </c>
      <c r="AF117" s="96">
        <f t="shared" si="24"/>
        <v>28.540950540932748</v>
      </c>
      <c r="AG117" s="96">
        <v>29.967998067979387</v>
      </c>
      <c r="AJ117" s="96">
        <f t="shared" si="39"/>
        <v>25.024567367711242</v>
      </c>
      <c r="AK117" s="96">
        <f t="shared" si="39"/>
        <v>26.275795736096807</v>
      </c>
      <c r="AL117" s="96">
        <f t="shared" si="39"/>
        <v>27.58958552290165</v>
      </c>
      <c r="AM117" s="96">
        <f t="shared" si="39"/>
        <v>28.969064799046734</v>
      </c>
      <c r="AN117" s="96">
        <v>30.417518038999074</v>
      </c>
      <c r="AO117" s="106">
        <f t="shared" si="25"/>
        <v>30.417518038999074</v>
      </c>
      <c r="AQ117" s="96">
        <f t="shared" si="40"/>
        <v>25.274813041388359</v>
      </c>
      <c r="AR117" s="96">
        <f t="shared" si="40"/>
        <v>26.538553693457779</v>
      </c>
      <c r="AS117" s="96">
        <f t="shared" si="40"/>
        <v>27.865481378130667</v>
      </c>
      <c r="AT117" s="96">
        <f t="shared" si="40"/>
        <v>29.258755447037203</v>
      </c>
      <c r="AU117" s="131">
        <v>30.721693219389064</v>
      </c>
      <c r="AV117" s="133">
        <v>6</v>
      </c>
      <c r="AW117" s="133">
        <v>286</v>
      </c>
      <c r="AX117" s="142">
        <v>16</v>
      </c>
      <c r="AY117" s="132"/>
      <c r="AZ117" s="143" t="s">
        <v>390</v>
      </c>
    </row>
    <row r="118" spans="1:52" ht="15.75">
      <c r="A118" s="133">
        <v>287</v>
      </c>
      <c r="B118" s="133">
        <v>6</v>
      </c>
      <c r="C118" s="140">
        <v>17</v>
      </c>
      <c r="D118" s="141" t="s">
        <v>390</v>
      </c>
      <c r="E118" s="96">
        <f t="shared" si="37"/>
        <v>21.898380619221911</v>
      </c>
      <c r="F118" s="96">
        <f t="shared" si="37"/>
        <v>23.212283456375225</v>
      </c>
      <c r="G118" s="96">
        <f t="shared" si="37"/>
        <v>24.605020463757739</v>
      </c>
      <c r="H118" s="96">
        <f t="shared" si="37"/>
        <v>26.081321691583206</v>
      </c>
      <c r="I118" s="96">
        <f t="shared" si="37"/>
        <v>27.6462009930782</v>
      </c>
      <c r="J118" s="96">
        <v>29.304973052662891</v>
      </c>
      <c r="K118" s="102">
        <f t="shared" si="23"/>
        <v>29.304973052662891</v>
      </c>
      <c r="M118" s="96">
        <f t="shared" si="38"/>
        <v>22.172110376962181</v>
      </c>
      <c r="N118" s="96">
        <f t="shared" si="38"/>
        <v>23.502436999579913</v>
      </c>
      <c r="O118" s="96">
        <f t="shared" si="38"/>
        <v>24.912583219554708</v>
      </c>
      <c r="P118" s="96">
        <f t="shared" si="38"/>
        <v>26.407338212727993</v>
      </c>
      <c r="Q118" s="96">
        <f t="shared" si="38"/>
        <v>27.991778505491673</v>
      </c>
      <c r="R118" s="96">
        <v>29.671285215821175</v>
      </c>
      <c r="S118" s="102">
        <f t="shared" si="30"/>
        <v>29.671285215821175</v>
      </c>
      <c r="U118" s="130">
        <f t="shared" si="32"/>
        <v>23.480710642938071</v>
      </c>
      <c r="V118" s="96">
        <f t="shared" si="32"/>
        <v>24.654746175084977</v>
      </c>
      <c r="W118" s="96">
        <f t="shared" si="32"/>
        <v>25.887483483839226</v>
      </c>
      <c r="X118" s="96">
        <f t="shared" si="32"/>
        <v>27.181857658031188</v>
      </c>
      <c r="Y118" s="96">
        <f t="shared" si="32"/>
        <v>28.540950540932748</v>
      </c>
      <c r="Z118" s="96">
        <v>29.967998067979387</v>
      </c>
      <c r="AA118" s="102">
        <f t="shared" si="31"/>
        <v>29.967998067979387</v>
      </c>
      <c r="AC118" s="96">
        <f t="shared" si="24"/>
        <v>24.654746175084977</v>
      </c>
      <c r="AD118" s="96">
        <f t="shared" si="24"/>
        <v>25.887483483839226</v>
      </c>
      <c r="AE118" s="96">
        <f t="shared" si="24"/>
        <v>27.181857658031188</v>
      </c>
      <c r="AF118" s="96">
        <f t="shared" si="24"/>
        <v>28.540950540932748</v>
      </c>
      <c r="AG118" s="96">
        <v>29.967998067979387</v>
      </c>
      <c r="AJ118" s="96">
        <f t="shared" si="39"/>
        <v>25.024567367711242</v>
      </c>
      <c r="AK118" s="96">
        <f t="shared" si="39"/>
        <v>26.275795736096807</v>
      </c>
      <c r="AL118" s="96">
        <f t="shared" si="39"/>
        <v>27.58958552290165</v>
      </c>
      <c r="AM118" s="96">
        <f t="shared" si="39"/>
        <v>28.969064799046734</v>
      </c>
      <c r="AN118" s="96">
        <v>30.417518038999074</v>
      </c>
      <c r="AO118" s="106">
        <f t="shared" si="25"/>
        <v>30.417518038999074</v>
      </c>
      <c r="AQ118" s="96">
        <f t="shared" si="40"/>
        <v>25.274813041388359</v>
      </c>
      <c r="AR118" s="96">
        <f t="shared" si="40"/>
        <v>26.538553693457779</v>
      </c>
      <c r="AS118" s="96">
        <f t="shared" si="40"/>
        <v>27.865481378130667</v>
      </c>
      <c r="AT118" s="96">
        <f t="shared" si="40"/>
        <v>29.258755447037203</v>
      </c>
      <c r="AU118" s="131">
        <v>30.721693219389064</v>
      </c>
      <c r="AV118" s="133">
        <v>6</v>
      </c>
      <c r="AW118" s="133">
        <v>287</v>
      </c>
      <c r="AX118" s="142">
        <v>17</v>
      </c>
      <c r="AY118" s="132"/>
      <c r="AZ118" s="143" t="s">
        <v>390</v>
      </c>
    </row>
    <row r="119" spans="1:52" ht="15.75">
      <c r="A119" s="133">
        <v>288</v>
      </c>
      <c r="B119" s="133">
        <v>6</v>
      </c>
      <c r="C119" s="140">
        <v>18</v>
      </c>
      <c r="D119" s="141" t="s">
        <v>390</v>
      </c>
      <c r="E119" s="96">
        <f t="shared" si="37"/>
        <v>21.898380619221911</v>
      </c>
      <c r="F119" s="96">
        <f t="shared" si="37"/>
        <v>23.212283456375225</v>
      </c>
      <c r="G119" s="96">
        <f t="shared" si="37"/>
        <v>24.605020463757739</v>
      </c>
      <c r="H119" s="96">
        <f t="shared" si="37"/>
        <v>26.081321691583206</v>
      </c>
      <c r="I119" s="96">
        <f t="shared" si="37"/>
        <v>27.6462009930782</v>
      </c>
      <c r="J119" s="96">
        <v>29.304973052662891</v>
      </c>
      <c r="K119" s="102">
        <f t="shared" si="23"/>
        <v>29.304973052662891</v>
      </c>
      <c r="M119" s="96">
        <f t="shared" si="38"/>
        <v>22.172110376962181</v>
      </c>
      <c r="N119" s="96">
        <f t="shared" si="38"/>
        <v>23.502436999579913</v>
      </c>
      <c r="O119" s="96">
        <f t="shared" si="38"/>
        <v>24.912583219554708</v>
      </c>
      <c r="P119" s="96">
        <f t="shared" si="38"/>
        <v>26.407338212727993</v>
      </c>
      <c r="Q119" s="96">
        <f t="shared" si="38"/>
        <v>27.991778505491673</v>
      </c>
      <c r="R119" s="96">
        <v>29.671285215821175</v>
      </c>
      <c r="S119" s="102">
        <f t="shared" si="30"/>
        <v>29.671285215821175</v>
      </c>
      <c r="U119" s="130">
        <f t="shared" si="32"/>
        <v>23.480710642938071</v>
      </c>
      <c r="V119" s="96">
        <f t="shared" si="32"/>
        <v>24.654746175084977</v>
      </c>
      <c r="W119" s="96">
        <f t="shared" si="32"/>
        <v>25.887483483839226</v>
      </c>
      <c r="X119" s="96">
        <f t="shared" si="32"/>
        <v>27.181857658031188</v>
      </c>
      <c r="Y119" s="96">
        <f t="shared" si="32"/>
        <v>28.540950540932748</v>
      </c>
      <c r="Z119" s="96">
        <v>29.967998067979387</v>
      </c>
      <c r="AA119" s="102">
        <f t="shared" si="31"/>
        <v>29.967998067979387</v>
      </c>
      <c r="AC119" s="96">
        <f t="shared" si="24"/>
        <v>24.654746175084977</v>
      </c>
      <c r="AD119" s="96">
        <f t="shared" si="24"/>
        <v>25.887483483839226</v>
      </c>
      <c r="AE119" s="96">
        <f t="shared" si="24"/>
        <v>27.181857658031188</v>
      </c>
      <c r="AF119" s="96">
        <f t="shared" si="24"/>
        <v>28.540950540932748</v>
      </c>
      <c r="AG119" s="96">
        <v>29.967998067979387</v>
      </c>
      <c r="AJ119" s="96">
        <f t="shared" si="39"/>
        <v>25.024567367711242</v>
      </c>
      <c r="AK119" s="96">
        <f t="shared" si="39"/>
        <v>26.275795736096807</v>
      </c>
      <c r="AL119" s="96">
        <f t="shared" si="39"/>
        <v>27.58958552290165</v>
      </c>
      <c r="AM119" s="96">
        <f t="shared" si="39"/>
        <v>28.969064799046734</v>
      </c>
      <c r="AN119" s="96">
        <v>30.417518038999074</v>
      </c>
      <c r="AO119" s="106">
        <f t="shared" si="25"/>
        <v>30.417518038999074</v>
      </c>
      <c r="AQ119" s="96">
        <f t="shared" si="40"/>
        <v>25.274813041388359</v>
      </c>
      <c r="AR119" s="96">
        <f t="shared" si="40"/>
        <v>26.538553693457779</v>
      </c>
      <c r="AS119" s="96">
        <f t="shared" si="40"/>
        <v>27.865481378130667</v>
      </c>
      <c r="AT119" s="96">
        <f t="shared" si="40"/>
        <v>29.258755447037203</v>
      </c>
      <c r="AU119" s="131">
        <v>30.721693219389064</v>
      </c>
      <c r="AV119" s="133">
        <v>6</v>
      </c>
      <c r="AW119" s="133">
        <v>288</v>
      </c>
      <c r="AX119" s="142">
        <v>18</v>
      </c>
      <c r="AY119" s="132"/>
      <c r="AZ119" s="143" t="s">
        <v>390</v>
      </c>
    </row>
    <row r="120" spans="1:52" ht="15.75">
      <c r="A120" s="133">
        <v>289</v>
      </c>
      <c r="B120" s="133">
        <v>6</v>
      </c>
      <c r="C120" s="140">
        <v>19</v>
      </c>
      <c r="D120" s="141" t="s">
        <v>390</v>
      </c>
      <c r="E120" s="96">
        <f t="shared" si="37"/>
        <v>21.898380619221911</v>
      </c>
      <c r="F120" s="96">
        <f t="shared" si="37"/>
        <v>23.212283456375225</v>
      </c>
      <c r="G120" s="96">
        <f t="shared" si="37"/>
        <v>24.605020463757739</v>
      </c>
      <c r="H120" s="96">
        <f t="shared" si="37"/>
        <v>26.081321691583206</v>
      </c>
      <c r="I120" s="96">
        <f t="shared" si="37"/>
        <v>27.6462009930782</v>
      </c>
      <c r="J120" s="96">
        <v>29.304973052662891</v>
      </c>
      <c r="K120" s="102">
        <f t="shared" si="23"/>
        <v>29.304973052662891</v>
      </c>
      <c r="M120" s="96">
        <f t="shared" si="38"/>
        <v>22.172110376962181</v>
      </c>
      <c r="N120" s="96">
        <f t="shared" si="38"/>
        <v>23.502436999579913</v>
      </c>
      <c r="O120" s="96">
        <f t="shared" si="38"/>
        <v>24.912583219554708</v>
      </c>
      <c r="P120" s="96">
        <f t="shared" si="38"/>
        <v>26.407338212727993</v>
      </c>
      <c r="Q120" s="96">
        <f t="shared" si="38"/>
        <v>27.991778505491673</v>
      </c>
      <c r="R120" s="96">
        <v>29.671285215821175</v>
      </c>
      <c r="S120" s="102">
        <f t="shared" si="30"/>
        <v>29.671285215821175</v>
      </c>
      <c r="U120" s="130">
        <f t="shared" si="32"/>
        <v>23.480710642938071</v>
      </c>
      <c r="V120" s="96">
        <f t="shared" si="32"/>
        <v>24.654746175084977</v>
      </c>
      <c r="W120" s="96">
        <f t="shared" si="32"/>
        <v>25.887483483839226</v>
      </c>
      <c r="X120" s="96">
        <f t="shared" si="32"/>
        <v>27.181857658031188</v>
      </c>
      <c r="Y120" s="96">
        <f t="shared" si="32"/>
        <v>28.540950540932748</v>
      </c>
      <c r="Z120" s="96">
        <v>29.967998067979387</v>
      </c>
      <c r="AA120" s="102">
        <f t="shared" si="31"/>
        <v>29.967998067979387</v>
      </c>
      <c r="AC120" s="96">
        <f t="shared" si="24"/>
        <v>24.654746175084977</v>
      </c>
      <c r="AD120" s="96">
        <f t="shared" si="24"/>
        <v>25.887483483839226</v>
      </c>
      <c r="AE120" s="96">
        <f t="shared" si="24"/>
        <v>27.181857658031188</v>
      </c>
      <c r="AF120" s="96">
        <f t="shared" si="24"/>
        <v>28.540950540932748</v>
      </c>
      <c r="AG120" s="96">
        <v>29.967998067979387</v>
      </c>
      <c r="AJ120" s="96">
        <f t="shared" si="39"/>
        <v>25.024567367711242</v>
      </c>
      <c r="AK120" s="96">
        <f t="shared" si="39"/>
        <v>26.275795736096807</v>
      </c>
      <c r="AL120" s="96">
        <f t="shared" si="39"/>
        <v>27.58958552290165</v>
      </c>
      <c r="AM120" s="96">
        <f t="shared" si="39"/>
        <v>28.969064799046734</v>
      </c>
      <c r="AN120" s="96">
        <v>30.417518038999074</v>
      </c>
      <c r="AO120" s="106">
        <f t="shared" si="25"/>
        <v>30.417518038999074</v>
      </c>
      <c r="AQ120" s="96">
        <f t="shared" si="40"/>
        <v>25.274813041388359</v>
      </c>
      <c r="AR120" s="96">
        <f t="shared" si="40"/>
        <v>26.538553693457779</v>
      </c>
      <c r="AS120" s="96">
        <f t="shared" si="40"/>
        <v>27.865481378130667</v>
      </c>
      <c r="AT120" s="96">
        <f t="shared" si="40"/>
        <v>29.258755447037203</v>
      </c>
      <c r="AU120" s="131">
        <v>30.721693219389064</v>
      </c>
      <c r="AV120" s="133">
        <v>6</v>
      </c>
      <c r="AW120" s="133">
        <v>289</v>
      </c>
      <c r="AX120" s="142">
        <v>19</v>
      </c>
      <c r="AY120" s="132"/>
      <c r="AZ120" s="143" t="s">
        <v>390</v>
      </c>
    </row>
    <row r="121" spans="1:52" ht="15.75">
      <c r="A121" s="133">
        <v>290</v>
      </c>
      <c r="B121" s="133">
        <v>6</v>
      </c>
      <c r="C121" s="140">
        <v>20</v>
      </c>
      <c r="D121" s="141" t="s">
        <v>390</v>
      </c>
      <c r="E121" s="96">
        <f t="shared" si="37"/>
        <v>21.898380619221911</v>
      </c>
      <c r="F121" s="96">
        <f t="shared" si="37"/>
        <v>23.212283456375225</v>
      </c>
      <c r="G121" s="96">
        <f t="shared" si="37"/>
        <v>24.605020463757739</v>
      </c>
      <c r="H121" s="96">
        <f t="shared" si="37"/>
        <v>26.081321691583206</v>
      </c>
      <c r="I121" s="96">
        <f t="shared" si="37"/>
        <v>27.6462009930782</v>
      </c>
      <c r="J121" s="96">
        <v>29.304973052662891</v>
      </c>
      <c r="K121" s="102">
        <f t="shared" si="23"/>
        <v>29.304973052662891</v>
      </c>
      <c r="M121" s="96">
        <f t="shared" si="38"/>
        <v>22.172110376962181</v>
      </c>
      <c r="N121" s="96">
        <f t="shared" si="38"/>
        <v>23.502436999579913</v>
      </c>
      <c r="O121" s="96">
        <f t="shared" si="38"/>
        <v>24.912583219554708</v>
      </c>
      <c r="P121" s="96">
        <f t="shared" si="38"/>
        <v>26.407338212727993</v>
      </c>
      <c r="Q121" s="96">
        <f t="shared" si="38"/>
        <v>27.991778505491673</v>
      </c>
      <c r="R121" s="96">
        <v>29.671285215821175</v>
      </c>
      <c r="S121" s="102">
        <f t="shared" si="30"/>
        <v>29.671285215821175</v>
      </c>
      <c r="U121" s="130">
        <f t="shared" si="32"/>
        <v>23.480710642938071</v>
      </c>
      <c r="V121" s="96">
        <f t="shared" si="32"/>
        <v>24.654746175084977</v>
      </c>
      <c r="W121" s="96">
        <f t="shared" si="32"/>
        <v>25.887483483839226</v>
      </c>
      <c r="X121" s="96">
        <f t="shared" si="32"/>
        <v>27.181857658031188</v>
      </c>
      <c r="Y121" s="96">
        <f t="shared" si="32"/>
        <v>28.540950540932748</v>
      </c>
      <c r="Z121" s="96">
        <v>29.967998067979387</v>
      </c>
      <c r="AA121" s="102">
        <f t="shared" si="31"/>
        <v>29.967998067979387</v>
      </c>
      <c r="AC121" s="96">
        <f t="shared" si="24"/>
        <v>24.654746175084977</v>
      </c>
      <c r="AD121" s="96">
        <f t="shared" si="24"/>
        <v>25.887483483839226</v>
      </c>
      <c r="AE121" s="96">
        <f t="shared" si="24"/>
        <v>27.181857658031188</v>
      </c>
      <c r="AF121" s="96">
        <f t="shared" si="24"/>
        <v>28.540950540932748</v>
      </c>
      <c r="AG121" s="96">
        <v>29.967998067979387</v>
      </c>
      <c r="AJ121" s="96">
        <f t="shared" si="39"/>
        <v>25.024567367711242</v>
      </c>
      <c r="AK121" s="96">
        <f t="shared" si="39"/>
        <v>26.275795736096807</v>
      </c>
      <c r="AL121" s="96">
        <f t="shared" si="39"/>
        <v>27.58958552290165</v>
      </c>
      <c r="AM121" s="96">
        <f t="shared" si="39"/>
        <v>28.969064799046734</v>
      </c>
      <c r="AN121" s="96">
        <v>30.417518038999074</v>
      </c>
      <c r="AO121" s="106">
        <f t="shared" si="25"/>
        <v>30.417518038999074</v>
      </c>
      <c r="AQ121" s="96">
        <f t="shared" si="40"/>
        <v>25.274813041388359</v>
      </c>
      <c r="AR121" s="96">
        <f t="shared" si="40"/>
        <v>26.538553693457779</v>
      </c>
      <c r="AS121" s="96">
        <f t="shared" si="40"/>
        <v>27.865481378130667</v>
      </c>
      <c r="AT121" s="96">
        <f t="shared" si="40"/>
        <v>29.258755447037203</v>
      </c>
      <c r="AU121" s="131">
        <v>30.721693219389064</v>
      </c>
      <c r="AV121" s="133">
        <v>6</v>
      </c>
      <c r="AW121" s="133">
        <v>290</v>
      </c>
      <c r="AX121" s="142">
        <v>20</v>
      </c>
      <c r="AY121" s="132"/>
      <c r="AZ121" s="143" t="s">
        <v>390</v>
      </c>
    </row>
    <row r="122" spans="1:52" ht="15.75">
      <c r="A122" s="133">
        <v>291</v>
      </c>
      <c r="B122" s="133">
        <v>6</v>
      </c>
      <c r="C122" s="140">
        <v>21</v>
      </c>
      <c r="D122" s="141" t="s">
        <v>390</v>
      </c>
      <c r="E122" s="96">
        <f t="shared" si="37"/>
        <v>21.898380619221911</v>
      </c>
      <c r="F122" s="96">
        <f t="shared" si="37"/>
        <v>23.212283456375225</v>
      </c>
      <c r="G122" s="96">
        <f t="shared" si="37"/>
        <v>24.605020463757739</v>
      </c>
      <c r="H122" s="96">
        <f t="shared" si="37"/>
        <v>26.081321691583206</v>
      </c>
      <c r="I122" s="96">
        <f t="shared" si="37"/>
        <v>27.6462009930782</v>
      </c>
      <c r="J122" s="96">
        <v>29.304973052662891</v>
      </c>
      <c r="K122" s="102">
        <f t="shared" si="23"/>
        <v>29.304973052662891</v>
      </c>
      <c r="M122" s="96">
        <f t="shared" si="38"/>
        <v>22.172110376962181</v>
      </c>
      <c r="N122" s="96">
        <f t="shared" si="38"/>
        <v>23.502436999579913</v>
      </c>
      <c r="O122" s="96">
        <f t="shared" si="38"/>
        <v>24.912583219554708</v>
      </c>
      <c r="P122" s="96">
        <f t="shared" si="38"/>
        <v>26.407338212727993</v>
      </c>
      <c r="Q122" s="96">
        <f t="shared" si="38"/>
        <v>27.991778505491673</v>
      </c>
      <c r="R122" s="96">
        <v>29.671285215821175</v>
      </c>
      <c r="S122" s="102">
        <f t="shared" si="30"/>
        <v>29.671285215821175</v>
      </c>
      <c r="U122" s="130">
        <f t="shared" si="32"/>
        <v>23.480710642938071</v>
      </c>
      <c r="V122" s="96">
        <f t="shared" si="32"/>
        <v>24.654746175084977</v>
      </c>
      <c r="W122" s="96">
        <f t="shared" si="32"/>
        <v>25.887483483839226</v>
      </c>
      <c r="X122" s="96">
        <f t="shared" si="32"/>
        <v>27.181857658031188</v>
      </c>
      <c r="Y122" s="96">
        <f t="shared" si="32"/>
        <v>28.540950540932748</v>
      </c>
      <c r="Z122" s="96">
        <v>29.967998067979387</v>
      </c>
      <c r="AA122" s="102">
        <f t="shared" si="31"/>
        <v>29.967998067979387</v>
      </c>
      <c r="AC122" s="96">
        <f t="shared" si="24"/>
        <v>24.654746175084977</v>
      </c>
      <c r="AD122" s="96">
        <f t="shared" si="24"/>
        <v>25.887483483839226</v>
      </c>
      <c r="AE122" s="96">
        <f t="shared" si="24"/>
        <v>27.181857658031188</v>
      </c>
      <c r="AF122" s="96">
        <f t="shared" si="24"/>
        <v>28.540950540932748</v>
      </c>
      <c r="AG122" s="96">
        <v>29.967998067979387</v>
      </c>
      <c r="AJ122" s="96">
        <f t="shared" si="39"/>
        <v>25.024567367711242</v>
      </c>
      <c r="AK122" s="96">
        <f t="shared" si="39"/>
        <v>26.275795736096807</v>
      </c>
      <c r="AL122" s="96">
        <f t="shared" si="39"/>
        <v>27.58958552290165</v>
      </c>
      <c r="AM122" s="96">
        <f t="shared" si="39"/>
        <v>28.969064799046734</v>
      </c>
      <c r="AN122" s="96">
        <v>30.417518038999074</v>
      </c>
      <c r="AO122" s="106">
        <f t="shared" si="25"/>
        <v>30.417518038999074</v>
      </c>
      <c r="AQ122" s="96">
        <f t="shared" si="40"/>
        <v>25.274813041388359</v>
      </c>
      <c r="AR122" s="96">
        <f t="shared" si="40"/>
        <v>26.538553693457779</v>
      </c>
      <c r="AS122" s="96">
        <f t="shared" si="40"/>
        <v>27.865481378130667</v>
      </c>
      <c r="AT122" s="96">
        <f t="shared" si="40"/>
        <v>29.258755447037203</v>
      </c>
      <c r="AU122" s="131">
        <v>30.721693219389064</v>
      </c>
      <c r="AV122" s="133">
        <v>6</v>
      </c>
      <c r="AW122" s="133">
        <v>291</v>
      </c>
      <c r="AX122" s="142">
        <v>21</v>
      </c>
      <c r="AY122" s="132"/>
      <c r="AZ122" s="143" t="s">
        <v>390</v>
      </c>
    </row>
    <row r="123" spans="1:52" ht="15.75">
      <c r="A123" s="133">
        <v>292</v>
      </c>
      <c r="B123" s="133">
        <v>6</v>
      </c>
      <c r="C123" s="140">
        <v>22</v>
      </c>
      <c r="D123" s="141" t="s">
        <v>390</v>
      </c>
      <c r="E123" s="96">
        <f t="shared" si="37"/>
        <v>21.898380619221911</v>
      </c>
      <c r="F123" s="96">
        <f t="shared" si="37"/>
        <v>23.212283456375225</v>
      </c>
      <c r="G123" s="96">
        <f t="shared" si="37"/>
        <v>24.605020463757739</v>
      </c>
      <c r="H123" s="96">
        <f t="shared" si="37"/>
        <v>26.081321691583206</v>
      </c>
      <c r="I123" s="96">
        <f t="shared" si="37"/>
        <v>27.6462009930782</v>
      </c>
      <c r="J123" s="96">
        <v>29.304973052662891</v>
      </c>
      <c r="K123" s="102">
        <f t="shared" si="23"/>
        <v>29.304973052662891</v>
      </c>
      <c r="M123" s="96">
        <f t="shared" si="38"/>
        <v>22.172110376962181</v>
      </c>
      <c r="N123" s="96">
        <f t="shared" si="38"/>
        <v>23.502436999579913</v>
      </c>
      <c r="O123" s="96">
        <f t="shared" si="38"/>
        <v>24.912583219554708</v>
      </c>
      <c r="P123" s="96">
        <f t="shared" si="38"/>
        <v>26.407338212727993</v>
      </c>
      <c r="Q123" s="96">
        <f t="shared" si="38"/>
        <v>27.991778505491673</v>
      </c>
      <c r="R123" s="96">
        <v>29.671285215821175</v>
      </c>
      <c r="S123" s="102">
        <f t="shared" si="30"/>
        <v>29.671285215821175</v>
      </c>
      <c r="U123" s="130">
        <f t="shared" si="32"/>
        <v>23.480710642938071</v>
      </c>
      <c r="V123" s="96">
        <f t="shared" si="32"/>
        <v>24.654746175084977</v>
      </c>
      <c r="W123" s="96">
        <f t="shared" si="32"/>
        <v>25.887483483839226</v>
      </c>
      <c r="X123" s="96">
        <f t="shared" si="32"/>
        <v>27.181857658031188</v>
      </c>
      <c r="Y123" s="96">
        <f t="shared" si="32"/>
        <v>28.540950540932748</v>
      </c>
      <c r="Z123" s="96">
        <v>29.967998067979387</v>
      </c>
      <c r="AA123" s="102">
        <f t="shared" si="31"/>
        <v>29.967998067979387</v>
      </c>
      <c r="AC123" s="96">
        <f t="shared" si="24"/>
        <v>24.654746175084977</v>
      </c>
      <c r="AD123" s="96">
        <f t="shared" si="24"/>
        <v>25.887483483839226</v>
      </c>
      <c r="AE123" s="96">
        <f t="shared" si="24"/>
        <v>27.181857658031188</v>
      </c>
      <c r="AF123" s="96">
        <f t="shared" si="24"/>
        <v>28.540950540932748</v>
      </c>
      <c r="AG123" s="96">
        <v>29.967998067979387</v>
      </c>
      <c r="AJ123" s="96">
        <f t="shared" si="39"/>
        <v>25.024567367711242</v>
      </c>
      <c r="AK123" s="96">
        <f t="shared" si="39"/>
        <v>26.275795736096807</v>
      </c>
      <c r="AL123" s="96">
        <f t="shared" si="39"/>
        <v>27.58958552290165</v>
      </c>
      <c r="AM123" s="96">
        <f t="shared" si="39"/>
        <v>28.969064799046734</v>
      </c>
      <c r="AN123" s="96">
        <v>30.417518038999074</v>
      </c>
      <c r="AO123" s="106">
        <f t="shared" si="25"/>
        <v>30.417518038999074</v>
      </c>
      <c r="AQ123" s="96">
        <f t="shared" si="40"/>
        <v>25.274813041388359</v>
      </c>
      <c r="AR123" s="96">
        <f t="shared" si="40"/>
        <v>26.538553693457779</v>
      </c>
      <c r="AS123" s="96">
        <f t="shared" si="40"/>
        <v>27.865481378130667</v>
      </c>
      <c r="AT123" s="96">
        <f t="shared" si="40"/>
        <v>29.258755447037203</v>
      </c>
      <c r="AU123" s="131">
        <v>30.721693219389064</v>
      </c>
      <c r="AV123" s="133">
        <v>6</v>
      </c>
      <c r="AW123" s="133">
        <v>292</v>
      </c>
      <c r="AX123" s="142">
        <v>22</v>
      </c>
      <c r="AY123" s="144" t="e">
        <f>#REF!</f>
        <v>#REF!</v>
      </c>
      <c r="AZ123" s="143" t="s">
        <v>390</v>
      </c>
    </row>
    <row r="124" spans="1:52" ht="15.75">
      <c r="A124" s="133">
        <v>293</v>
      </c>
      <c r="B124" s="133">
        <v>6</v>
      </c>
      <c r="C124" s="140">
        <v>23</v>
      </c>
      <c r="D124" s="141" t="s">
        <v>390</v>
      </c>
      <c r="E124" s="96">
        <f t="shared" ref="E124:I139" si="41">F124/1.06</f>
        <v>21.898380619221911</v>
      </c>
      <c r="F124" s="96">
        <f t="shared" si="41"/>
        <v>23.212283456375225</v>
      </c>
      <c r="G124" s="96">
        <f t="shared" si="41"/>
        <v>24.605020463757739</v>
      </c>
      <c r="H124" s="96">
        <f t="shared" si="41"/>
        <v>26.081321691583206</v>
      </c>
      <c r="I124" s="96">
        <f t="shared" si="41"/>
        <v>27.6462009930782</v>
      </c>
      <c r="J124" s="96">
        <v>29.304973052662891</v>
      </c>
      <c r="K124" s="102">
        <f t="shared" si="23"/>
        <v>29.304973052662891</v>
      </c>
      <c r="M124" s="96">
        <f t="shared" ref="M124:Q139" si="42">N124/1.06</f>
        <v>22.172110376962181</v>
      </c>
      <c r="N124" s="96">
        <f t="shared" si="42"/>
        <v>23.502436999579913</v>
      </c>
      <c r="O124" s="96">
        <f t="shared" si="42"/>
        <v>24.912583219554708</v>
      </c>
      <c r="P124" s="96">
        <f t="shared" si="42"/>
        <v>26.407338212727993</v>
      </c>
      <c r="Q124" s="96">
        <f t="shared" si="42"/>
        <v>27.991778505491673</v>
      </c>
      <c r="R124" s="96">
        <v>29.671285215821175</v>
      </c>
      <c r="S124" s="102">
        <f t="shared" si="30"/>
        <v>29.671285215821175</v>
      </c>
      <c r="U124" s="130">
        <f t="shared" si="32"/>
        <v>23.480710642938071</v>
      </c>
      <c r="V124" s="96">
        <f t="shared" si="32"/>
        <v>24.654746175084977</v>
      </c>
      <c r="W124" s="96">
        <f t="shared" si="32"/>
        <v>25.887483483839226</v>
      </c>
      <c r="X124" s="96">
        <f t="shared" si="32"/>
        <v>27.181857658031188</v>
      </c>
      <c r="Y124" s="96">
        <f t="shared" si="32"/>
        <v>28.540950540932748</v>
      </c>
      <c r="Z124" s="96">
        <v>29.967998067979387</v>
      </c>
      <c r="AA124" s="102">
        <f t="shared" si="31"/>
        <v>29.967998067979387</v>
      </c>
      <c r="AC124" s="96">
        <f t="shared" si="24"/>
        <v>24.654746175084977</v>
      </c>
      <c r="AD124" s="96">
        <f t="shared" si="24"/>
        <v>25.887483483839226</v>
      </c>
      <c r="AE124" s="96">
        <f t="shared" si="24"/>
        <v>27.181857658031188</v>
      </c>
      <c r="AF124" s="96">
        <f t="shared" si="24"/>
        <v>28.540950540932748</v>
      </c>
      <c r="AG124" s="96">
        <v>29.967998067979387</v>
      </c>
      <c r="AJ124" s="96">
        <f t="shared" ref="AJ124:AM139" si="43">AK124/1.05</f>
        <v>25.024567367711242</v>
      </c>
      <c r="AK124" s="96">
        <f t="shared" si="43"/>
        <v>26.275795736096807</v>
      </c>
      <c r="AL124" s="96">
        <f t="shared" si="43"/>
        <v>27.58958552290165</v>
      </c>
      <c r="AM124" s="96">
        <f t="shared" si="43"/>
        <v>28.969064799046734</v>
      </c>
      <c r="AN124" s="96">
        <v>30.417518038999074</v>
      </c>
      <c r="AO124" s="106">
        <f t="shared" si="25"/>
        <v>30.417518038999074</v>
      </c>
      <c r="AQ124" s="96">
        <f t="shared" ref="AQ124:AT139" si="44">AR124/1.05</f>
        <v>25.274813041388359</v>
      </c>
      <c r="AR124" s="96">
        <f t="shared" si="44"/>
        <v>26.538553693457779</v>
      </c>
      <c r="AS124" s="96">
        <f t="shared" si="44"/>
        <v>27.865481378130667</v>
      </c>
      <c r="AT124" s="96">
        <f t="shared" si="44"/>
        <v>29.258755447037203</v>
      </c>
      <c r="AU124" s="131">
        <v>30.721693219389064</v>
      </c>
      <c r="AV124" s="133">
        <v>6</v>
      </c>
      <c r="AW124" s="133">
        <v>293</v>
      </c>
      <c r="AX124" s="142">
        <v>23</v>
      </c>
      <c r="AY124" s="132"/>
      <c r="AZ124" s="143" t="s">
        <v>390</v>
      </c>
    </row>
    <row r="125" spans="1:52" ht="15.75">
      <c r="A125" s="133">
        <v>294</v>
      </c>
      <c r="B125" s="133">
        <v>6</v>
      </c>
      <c r="C125" s="140">
        <v>24</v>
      </c>
      <c r="D125" s="141" t="s">
        <v>390</v>
      </c>
      <c r="E125" s="96">
        <f t="shared" si="41"/>
        <v>21.898380619221911</v>
      </c>
      <c r="F125" s="96">
        <f t="shared" si="41"/>
        <v>23.212283456375225</v>
      </c>
      <c r="G125" s="96">
        <f t="shared" si="41"/>
        <v>24.605020463757739</v>
      </c>
      <c r="H125" s="96">
        <f t="shared" si="41"/>
        <v>26.081321691583206</v>
      </c>
      <c r="I125" s="96">
        <f t="shared" si="41"/>
        <v>27.6462009930782</v>
      </c>
      <c r="J125" s="96">
        <v>29.304973052662891</v>
      </c>
      <c r="K125" s="102">
        <f t="shared" si="23"/>
        <v>29.304973052662891</v>
      </c>
      <c r="M125" s="96">
        <f t="shared" si="42"/>
        <v>22.172110376962181</v>
      </c>
      <c r="N125" s="96">
        <f t="shared" si="42"/>
        <v>23.502436999579913</v>
      </c>
      <c r="O125" s="96">
        <f t="shared" si="42"/>
        <v>24.912583219554708</v>
      </c>
      <c r="P125" s="96">
        <f t="shared" si="42"/>
        <v>26.407338212727993</v>
      </c>
      <c r="Q125" s="96">
        <f t="shared" si="42"/>
        <v>27.991778505491673</v>
      </c>
      <c r="R125" s="96">
        <v>29.671285215821175</v>
      </c>
      <c r="S125" s="102">
        <f t="shared" si="30"/>
        <v>29.671285215821175</v>
      </c>
      <c r="U125" s="130">
        <f t="shared" si="32"/>
        <v>23.480710642938071</v>
      </c>
      <c r="V125" s="96">
        <f t="shared" si="32"/>
        <v>24.654746175084977</v>
      </c>
      <c r="W125" s="96">
        <f t="shared" si="32"/>
        <v>25.887483483839226</v>
      </c>
      <c r="X125" s="96">
        <f t="shared" si="32"/>
        <v>27.181857658031188</v>
      </c>
      <c r="Y125" s="96">
        <f t="shared" si="32"/>
        <v>28.540950540932748</v>
      </c>
      <c r="Z125" s="96">
        <v>29.967998067979387</v>
      </c>
      <c r="AA125" s="102">
        <f t="shared" si="31"/>
        <v>29.967998067979387</v>
      </c>
      <c r="AC125" s="96">
        <f t="shared" si="24"/>
        <v>24.654746175084977</v>
      </c>
      <c r="AD125" s="96">
        <f t="shared" si="24"/>
        <v>25.887483483839226</v>
      </c>
      <c r="AE125" s="96">
        <f t="shared" si="24"/>
        <v>27.181857658031188</v>
      </c>
      <c r="AF125" s="96">
        <f t="shared" si="24"/>
        <v>28.540950540932748</v>
      </c>
      <c r="AG125" s="96">
        <v>29.967998067979387</v>
      </c>
      <c r="AJ125" s="96">
        <f t="shared" si="43"/>
        <v>25.024567367711242</v>
      </c>
      <c r="AK125" s="96">
        <f t="shared" si="43"/>
        <v>26.275795736096807</v>
      </c>
      <c r="AL125" s="96">
        <f t="shared" si="43"/>
        <v>27.58958552290165</v>
      </c>
      <c r="AM125" s="96">
        <f t="shared" si="43"/>
        <v>28.969064799046734</v>
      </c>
      <c r="AN125" s="96">
        <v>30.417518038999074</v>
      </c>
      <c r="AO125" s="106">
        <f t="shared" si="25"/>
        <v>30.417518038999074</v>
      </c>
      <c r="AQ125" s="96">
        <f t="shared" si="44"/>
        <v>25.274813041388359</v>
      </c>
      <c r="AR125" s="96">
        <f t="shared" si="44"/>
        <v>26.538553693457779</v>
      </c>
      <c r="AS125" s="96">
        <f t="shared" si="44"/>
        <v>27.865481378130667</v>
      </c>
      <c r="AT125" s="96">
        <f t="shared" si="44"/>
        <v>29.258755447037203</v>
      </c>
      <c r="AU125" s="131">
        <v>30.721693219389064</v>
      </c>
      <c r="AV125" s="133">
        <v>6</v>
      </c>
      <c r="AW125" s="133">
        <v>294</v>
      </c>
      <c r="AX125" s="142">
        <v>24</v>
      </c>
      <c r="AY125" s="132"/>
      <c r="AZ125" s="143" t="s">
        <v>390</v>
      </c>
    </row>
    <row r="126" spans="1:52" ht="15.75">
      <c r="A126" s="133">
        <v>295</v>
      </c>
      <c r="B126" s="133">
        <v>6</v>
      </c>
      <c r="C126" s="140">
        <v>25</v>
      </c>
      <c r="D126" s="141" t="s">
        <v>390</v>
      </c>
      <c r="E126" s="96">
        <f t="shared" si="41"/>
        <v>21.898380619221911</v>
      </c>
      <c r="F126" s="96">
        <f t="shared" si="41"/>
        <v>23.212283456375225</v>
      </c>
      <c r="G126" s="96">
        <f t="shared" si="41"/>
        <v>24.605020463757739</v>
      </c>
      <c r="H126" s="96">
        <f t="shared" si="41"/>
        <v>26.081321691583206</v>
      </c>
      <c r="I126" s="96">
        <f t="shared" si="41"/>
        <v>27.6462009930782</v>
      </c>
      <c r="J126" s="96">
        <v>29.304973052662891</v>
      </c>
      <c r="K126" s="102">
        <f t="shared" si="23"/>
        <v>29.304973052662891</v>
      </c>
      <c r="M126" s="96">
        <f t="shared" si="42"/>
        <v>22.172110376962181</v>
      </c>
      <c r="N126" s="96">
        <f t="shared" si="42"/>
        <v>23.502436999579913</v>
      </c>
      <c r="O126" s="96">
        <f t="shared" si="42"/>
        <v>24.912583219554708</v>
      </c>
      <c r="P126" s="96">
        <f t="shared" si="42"/>
        <v>26.407338212727993</v>
      </c>
      <c r="Q126" s="96">
        <f t="shared" si="42"/>
        <v>27.991778505491673</v>
      </c>
      <c r="R126" s="96">
        <v>29.671285215821175</v>
      </c>
      <c r="S126" s="102">
        <f t="shared" si="30"/>
        <v>29.671285215821175</v>
      </c>
      <c r="U126" s="130">
        <f t="shared" si="32"/>
        <v>23.480710642938071</v>
      </c>
      <c r="V126" s="96">
        <f t="shared" si="32"/>
        <v>24.654746175084977</v>
      </c>
      <c r="W126" s="96">
        <f t="shared" si="32"/>
        <v>25.887483483839226</v>
      </c>
      <c r="X126" s="96">
        <f t="shared" si="32"/>
        <v>27.181857658031188</v>
      </c>
      <c r="Y126" s="96">
        <f t="shared" si="32"/>
        <v>28.540950540932748</v>
      </c>
      <c r="Z126" s="96">
        <v>29.967998067979387</v>
      </c>
      <c r="AA126" s="102">
        <f t="shared" si="31"/>
        <v>29.967998067979387</v>
      </c>
      <c r="AC126" s="96">
        <f t="shared" si="24"/>
        <v>24.654746175084977</v>
      </c>
      <c r="AD126" s="96">
        <f t="shared" si="24"/>
        <v>25.887483483839226</v>
      </c>
      <c r="AE126" s="96">
        <f t="shared" si="24"/>
        <v>27.181857658031188</v>
      </c>
      <c r="AF126" s="96">
        <f t="shared" si="24"/>
        <v>28.540950540932748</v>
      </c>
      <c r="AG126" s="96">
        <v>29.967998067979387</v>
      </c>
      <c r="AJ126" s="96">
        <f t="shared" si="43"/>
        <v>25.024567367711242</v>
      </c>
      <c r="AK126" s="96">
        <f t="shared" si="43"/>
        <v>26.275795736096807</v>
      </c>
      <c r="AL126" s="96">
        <f t="shared" si="43"/>
        <v>27.58958552290165</v>
      </c>
      <c r="AM126" s="96">
        <f t="shared" si="43"/>
        <v>28.969064799046734</v>
      </c>
      <c r="AN126" s="96">
        <v>30.417518038999074</v>
      </c>
      <c r="AO126" s="106">
        <f t="shared" si="25"/>
        <v>30.417518038999074</v>
      </c>
      <c r="AQ126" s="96">
        <f t="shared" si="44"/>
        <v>25.274813041388359</v>
      </c>
      <c r="AR126" s="96">
        <f t="shared" si="44"/>
        <v>26.538553693457779</v>
      </c>
      <c r="AS126" s="96">
        <f t="shared" si="44"/>
        <v>27.865481378130667</v>
      </c>
      <c r="AT126" s="96">
        <f t="shared" si="44"/>
        <v>29.258755447037203</v>
      </c>
      <c r="AU126" s="131">
        <v>30.721693219389064</v>
      </c>
      <c r="AV126" s="133">
        <v>6</v>
      </c>
      <c r="AW126" s="133">
        <v>295</v>
      </c>
      <c r="AX126" s="142">
        <v>25</v>
      </c>
      <c r="AY126" s="132"/>
      <c r="AZ126" s="143" t="s">
        <v>390</v>
      </c>
    </row>
    <row r="127" spans="1:52" ht="15.75">
      <c r="A127" s="133">
        <v>296</v>
      </c>
      <c r="B127" s="133">
        <v>6</v>
      </c>
      <c r="C127" s="140">
        <v>26</v>
      </c>
      <c r="D127" s="141" t="s">
        <v>390</v>
      </c>
      <c r="E127" s="96">
        <f t="shared" si="41"/>
        <v>21.898380619221911</v>
      </c>
      <c r="F127" s="96">
        <f t="shared" si="41"/>
        <v>23.212283456375225</v>
      </c>
      <c r="G127" s="96">
        <f t="shared" si="41"/>
        <v>24.605020463757739</v>
      </c>
      <c r="H127" s="96">
        <f t="shared" si="41"/>
        <v>26.081321691583206</v>
      </c>
      <c r="I127" s="96">
        <f t="shared" si="41"/>
        <v>27.6462009930782</v>
      </c>
      <c r="J127" s="96">
        <v>29.304973052662891</v>
      </c>
      <c r="K127" s="102">
        <f t="shared" si="23"/>
        <v>29.304973052662891</v>
      </c>
      <c r="M127" s="96">
        <f t="shared" si="42"/>
        <v>22.172110376962181</v>
      </c>
      <c r="N127" s="96">
        <f t="shared" si="42"/>
        <v>23.502436999579913</v>
      </c>
      <c r="O127" s="96">
        <f t="shared" si="42"/>
        <v>24.912583219554708</v>
      </c>
      <c r="P127" s="96">
        <f t="shared" si="42"/>
        <v>26.407338212727993</v>
      </c>
      <c r="Q127" s="96">
        <f t="shared" si="42"/>
        <v>27.991778505491673</v>
      </c>
      <c r="R127" s="96">
        <v>29.671285215821175</v>
      </c>
      <c r="S127" s="102">
        <f t="shared" si="30"/>
        <v>29.671285215821175</v>
      </c>
      <c r="U127" s="130">
        <f t="shared" si="32"/>
        <v>23.480710642938071</v>
      </c>
      <c r="V127" s="96">
        <f t="shared" si="32"/>
        <v>24.654746175084977</v>
      </c>
      <c r="W127" s="96">
        <f t="shared" si="32"/>
        <v>25.887483483839226</v>
      </c>
      <c r="X127" s="96">
        <f t="shared" si="32"/>
        <v>27.181857658031188</v>
      </c>
      <c r="Y127" s="96">
        <f t="shared" si="32"/>
        <v>28.540950540932748</v>
      </c>
      <c r="Z127" s="96">
        <v>29.967998067979387</v>
      </c>
      <c r="AA127" s="102">
        <f t="shared" si="31"/>
        <v>29.967998067979387</v>
      </c>
      <c r="AC127" s="96">
        <f t="shared" si="24"/>
        <v>24.654746175084977</v>
      </c>
      <c r="AD127" s="96">
        <f t="shared" si="24"/>
        <v>25.887483483839226</v>
      </c>
      <c r="AE127" s="96">
        <f t="shared" si="24"/>
        <v>27.181857658031188</v>
      </c>
      <c r="AF127" s="96">
        <f t="shared" si="24"/>
        <v>28.540950540932748</v>
      </c>
      <c r="AG127" s="96">
        <v>29.967998067979387</v>
      </c>
      <c r="AJ127" s="96">
        <f t="shared" si="43"/>
        <v>25.024567367711242</v>
      </c>
      <c r="AK127" s="96">
        <f t="shared" si="43"/>
        <v>26.275795736096807</v>
      </c>
      <c r="AL127" s="96">
        <f t="shared" si="43"/>
        <v>27.58958552290165</v>
      </c>
      <c r="AM127" s="96">
        <f t="shared" si="43"/>
        <v>28.969064799046734</v>
      </c>
      <c r="AN127" s="96">
        <v>30.417518038999074</v>
      </c>
      <c r="AO127" s="106">
        <f t="shared" si="25"/>
        <v>30.417518038999074</v>
      </c>
      <c r="AQ127" s="96">
        <f t="shared" si="44"/>
        <v>25.274813041388359</v>
      </c>
      <c r="AR127" s="96">
        <f t="shared" si="44"/>
        <v>26.538553693457779</v>
      </c>
      <c r="AS127" s="96">
        <f t="shared" si="44"/>
        <v>27.865481378130667</v>
      </c>
      <c r="AT127" s="96">
        <f t="shared" si="44"/>
        <v>29.258755447037203</v>
      </c>
      <c r="AU127" s="131">
        <v>30.721693219389064</v>
      </c>
      <c r="AV127" s="133">
        <v>6</v>
      </c>
      <c r="AW127" s="133">
        <v>296</v>
      </c>
      <c r="AX127" s="142">
        <v>26</v>
      </c>
      <c r="AY127" s="132"/>
      <c r="AZ127" s="143" t="s">
        <v>390</v>
      </c>
    </row>
    <row r="128" spans="1:52" ht="15.75">
      <c r="A128" s="133">
        <v>297</v>
      </c>
      <c r="B128" s="133">
        <v>6</v>
      </c>
      <c r="C128" s="140">
        <v>27</v>
      </c>
      <c r="D128" s="141" t="s">
        <v>390</v>
      </c>
      <c r="E128" s="96">
        <f t="shared" si="41"/>
        <v>21.898380619221911</v>
      </c>
      <c r="F128" s="96">
        <f t="shared" si="41"/>
        <v>23.212283456375225</v>
      </c>
      <c r="G128" s="96">
        <f t="shared" si="41"/>
        <v>24.605020463757739</v>
      </c>
      <c r="H128" s="96">
        <f t="shared" si="41"/>
        <v>26.081321691583206</v>
      </c>
      <c r="I128" s="96">
        <f t="shared" si="41"/>
        <v>27.6462009930782</v>
      </c>
      <c r="J128" s="96">
        <v>29.304973052662891</v>
      </c>
      <c r="K128" s="102">
        <f t="shared" si="23"/>
        <v>29.304973052662891</v>
      </c>
      <c r="M128" s="96">
        <f t="shared" si="42"/>
        <v>22.172110376962181</v>
      </c>
      <c r="N128" s="96">
        <f t="shared" si="42"/>
        <v>23.502436999579913</v>
      </c>
      <c r="O128" s="96">
        <f t="shared" si="42"/>
        <v>24.912583219554708</v>
      </c>
      <c r="P128" s="96">
        <f t="shared" si="42"/>
        <v>26.407338212727993</v>
      </c>
      <c r="Q128" s="96">
        <f t="shared" si="42"/>
        <v>27.991778505491673</v>
      </c>
      <c r="R128" s="96">
        <v>29.671285215821175</v>
      </c>
      <c r="S128" s="102">
        <f t="shared" si="30"/>
        <v>29.671285215821175</v>
      </c>
      <c r="U128" s="130">
        <f t="shared" si="32"/>
        <v>23.480710642938071</v>
      </c>
      <c r="V128" s="96">
        <f t="shared" si="32"/>
        <v>24.654746175084977</v>
      </c>
      <c r="W128" s="96">
        <f t="shared" si="32"/>
        <v>25.887483483839226</v>
      </c>
      <c r="X128" s="96">
        <f t="shared" si="32"/>
        <v>27.181857658031188</v>
      </c>
      <c r="Y128" s="96">
        <f t="shared" si="32"/>
        <v>28.540950540932748</v>
      </c>
      <c r="Z128" s="96">
        <v>29.967998067979387</v>
      </c>
      <c r="AA128" s="102">
        <f t="shared" si="31"/>
        <v>29.967998067979387</v>
      </c>
      <c r="AC128" s="96">
        <f t="shared" si="24"/>
        <v>24.654746175084977</v>
      </c>
      <c r="AD128" s="96">
        <f t="shared" si="24"/>
        <v>25.887483483839226</v>
      </c>
      <c r="AE128" s="96">
        <f t="shared" si="24"/>
        <v>27.181857658031188</v>
      </c>
      <c r="AF128" s="96">
        <f t="shared" si="24"/>
        <v>28.540950540932748</v>
      </c>
      <c r="AG128" s="96">
        <v>29.967998067979387</v>
      </c>
      <c r="AJ128" s="96">
        <f t="shared" si="43"/>
        <v>25.024567367711242</v>
      </c>
      <c r="AK128" s="96">
        <f t="shared" si="43"/>
        <v>26.275795736096807</v>
      </c>
      <c r="AL128" s="96">
        <f t="shared" si="43"/>
        <v>27.58958552290165</v>
      </c>
      <c r="AM128" s="96">
        <f t="shared" si="43"/>
        <v>28.969064799046734</v>
      </c>
      <c r="AN128" s="96">
        <v>30.417518038999074</v>
      </c>
      <c r="AO128" s="106">
        <f t="shared" si="25"/>
        <v>30.417518038999074</v>
      </c>
      <c r="AQ128" s="96">
        <f t="shared" si="44"/>
        <v>25.274813041388359</v>
      </c>
      <c r="AR128" s="96">
        <f t="shared" si="44"/>
        <v>26.538553693457779</v>
      </c>
      <c r="AS128" s="96">
        <f t="shared" si="44"/>
        <v>27.865481378130667</v>
      </c>
      <c r="AT128" s="96">
        <f t="shared" si="44"/>
        <v>29.258755447037203</v>
      </c>
      <c r="AU128" s="131">
        <v>30.721693219389064</v>
      </c>
      <c r="AV128" s="133">
        <v>6</v>
      </c>
      <c r="AW128" s="133">
        <v>297</v>
      </c>
      <c r="AX128" s="142">
        <v>27</v>
      </c>
      <c r="AY128" s="132"/>
      <c r="AZ128" s="143" t="s">
        <v>390</v>
      </c>
    </row>
    <row r="129" spans="1:52" ht="15.75">
      <c r="A129" s="133">
        <v>298</v>
      </c>
      <c r="B129" s="133">
        <v>6</v>
      </c>
      <c r="C129" s="140">
        <v>28</v>
      </c>
      <c r="D129" s="141" t="s">
        <v>390</v>
      </c>
      <c r="E129" s="96">
        <f t="shared" si="41"/>
        <v>21.898380619221911</v>
      </c>
      <c r="F129" s="96">
        <f t="shared" si="41"/>
        <v>23.212283456375225</v>
      </c>
      <c r="G129" s="96">
        <f t="shared" si="41"/>
        <v>24.605020463757739</v>
      </c>
      <c r="H129" s="96">
        <f t="shared" si="41"/>
        <v>26.081321691583206</v>
      </c>
      <c r="I129" s="96">
        <f t="shared" si="41"/>
        <v>27.6462009930782</v>
      </c>
      <c r="J129" s="96">
        <v>29.304973052662891</v>
      </c>
      <c r="K129" s="102">
        <f t="shared" si="23"/>
        <v>29.304973052662891</v>
      </c>
      <c r="M129" s="96">
        <f t="shared" si="42"/>
        <v>22.172110376962181</v>
      </c>
      <c r="N129" s="96">
        <f t="shared" si="42"/>
        <v>23.502436999579913</v>
      </c>
      <c r="O129" s="96">
        <f t="shared" si="42"/>
        <v>24.912583219554708</v>
      </c>
      <c r="P129" s="96">
        <f t="shared" si="42"/>
        <v>26.407338212727993</v>
      </c>
      <c r="Q129" s="96">
        <f t="shared" si="42"/>
        <v>27.991778505491673</v>
      </c>
      <c r="R129" s="96">
        <v>29.671285215821175</v>
      </c>
      <c r="S129" s="102">
        <f t="shared" si="30"/>
        <v>29.671285215821175</v>
      </c>
      <c r="U129" s="130">
        <f t="shared" si="32"/>
        <v>23.480710642938071</v>
      </c>
      <c r="V129" s="96">
        <f t="shared" si="32"/>
        <v>24.654746175084977</v>
      </c>
      <c r="W129" s="96">
        <f t="shared" si="32"/>
        <v>25.887483483839226</v>
      </c>
      <c r="X129" s="96">
        <f t="shared" si="32"/>
        <v>27.181857658031188</v>
      </c>
      <c r="Y129" s="96">
        <f t="shared" si="32"/>
        <v>28.540950540932748</v>
      </c>
      <c r="Z129" s="96">
        <v>29.967998067979387</v>
      </c>
      <c r="AA129" s="102">
        <f t="shared" si="31"/>
        <v>29.967998067979387</v>
      </c>
      <c r="AC129" s="96">
        <f t="shared" si="24"/>
        <v>24.654746175084977</v>
      </c>
      <c r="AD129" s="96">
        <f t="shared" si="24"/>
        <v>25.887483483839226</v>
      </c>
      <c r="AE129" s="96">
        <f t="shared" si="24"/>
        <v>27.181857658031188</v>
      </c>
      <c r="AF129" s="96">
        <f t="shared" si="24"/>
        <v>28.540950540932748</v>
      </c>
      <c r="AG129" s="96">
        <v>29.967998067979387</v>
      </c>
      <c r="AJ129" s="96">
        <f t="shared" si="43"/>
        <v>25.024567367711242</v>
      </c>
      <c r="AK129" s="96">
        <f t="shared" si="43"/>
        <v>26.275795736096807</v>
      </c>
      <c r="AL129" s="96">
        <f t="shared" si="43"/>
        <v>27.58958552290165</v>
      </c>
      <c r="AM129" s="96">
        <f t="shared" si="43"/>
        <v>28.969064799046734</v>
      </c>
      <c r="AN129" s="96">
        <v>30.417518038999074</v>
      </c>
      <c r="AO129" s="106">
        <f t="shared" si="25"/>
        <v>30.417518038999074</v>
      </c>
      <c r="AQ129" s="96">
        <f t="shared" si="44"/>
        <v>25.274813041388359</v>
      </c>
      <c r="AR129" s="96">
        <f t="shared" si="44"/>
        <v>26.538553693457779</v>
      </c>
      <c r="AS129" s="96">
        <f t="shared" si="44"/>
        <v>27.865481378130667</v>
      </c>
      <c r="AT129" s="96">
        <f t="shared" si="44"/>
        <v>29.258755447037203</v>
      </c>
      <c r="AU129" s="131">
        <v>30.721693219389064</v>
      </c>
      <c r="AV129" s="133">
        <v>6</v>
      </c>
      <c r="AW129" s="133">
        <v>298</v>
      </c>
      <c r="AX129" s="142">
        <v>28</v>
      </c>
      <c r="AY129" s="132"/>
      <c r="AZ129" s="143" t="s">
        <v>390</v>
      </c>
    </row>
    <row r="130" spans="1:52" ht="15.75">
      <c r="A130" s="133">
        <v>299</v>
      </c>
      <c r="B130" s="133">
        <v>6</v>
      </c>
      <c r="C130" s="140">
        <v>29</v>
      </c>
      <c r="D130" s="141" t="s">
        <v>390</v>
      </c>
      <c r="E130" s="96">
        <f t="shared" si="41"/>
        <v>21.898380619221911</v>
      </c>
      <c r="F130" s="96">
        <f t="shared" si="41"/>
        <v>23.212283456375225</v>
      </c>
      <c r="G130" s="96">
        <f t="shared" si="41"/>
        <v>24.605020463757739</v>
      </c>
      <c r="H130" s="96">
        <f t="shared" si="41"/>
        <v>26.081321691583206</v>
      </c>
      <c r="I130" s="96">
        <f t="shared" si="41"/>
        <v>27.6462009930782</v>
      </c>
      <c r="J130" s="96">
        <v>29.304973052662891</v>
      </c>
      <c r="K130" s="102">
        <f t="shared" si="23"/>
        <v>29.304973052662891</v>
      </c>
      <c r="M130" s="96">
        <f t="shared" si="42"/>
        <v>22.172110376962181</v>
      </c>
      <c r="N130" s="96">
        <f t="shared" si="42"/>
        <v>23.502436999579913</v>
      </c>
      <c r="O130" s="96">
        <f t="shared" si="42"/>
        <v>24.912583219554708</v>
      </c>
      <c r="P130" s="96">
        <f t="shared" si="42"/>
        <v>26.407338212727993</v>
      </c>
      <c r="Q130" s="96">
        <f t="shared" si="42"/>
        <v>27.991778505491673</v>
      </c>
      <c r="R130" s="96">
        <v>29.671285215821175</v>
      </c>
      <c r="S130" s="102">
        <f t="shared" si="30"/>
        <v>29.671285215821175</v>
      </c>
      <c r="U130" s="130">
        <f t="shared" ref="U130:Y180" si="45">V130/1.05</f>
        <v>23.480710642938071</v>
      </c>
      <c r="V130" s="96">
        <f t="shared" si="45"/>
        <v>24.654746175084977</v>
      </c>
      <c r="W130" s="96">
        <f t="shared" si="45"/>
        <v>25.887483483839226</v>
      </c>
      <c r="X130" s="96">
        <f t="shared" si="45"/>
        <v>27.181857658031188</v>
      </c>
      <c r="Y130" s="96">
        <f t="shared" si="45"/>
        <v>28.540950540932748</v>
      </c>
      <c r="Z130" s="96">
        <v>29.967998067979387</v>
      </c>
      <c r="AA130" s="102">
        <f t="shared" si="31"/>
        <v>29.967998067979387</v>
      </c>
      <c r="AC130" s="96">
        <f t="shared" si="24"/>
        <v>24.654746175084977</v>
      </c>
      <c r="AD130" s="96">
        <f t="shared" si="24"/>
        <v>25.887483483839226</v>
      </c>
      <c r="AE130" s="96">
        <f t="shared" si="24"/>
        <v>27.181857658031188</v>
      </c>
      <c r="AF130" s="96">
        <f t="shared" si="24"/>
        <v>28.540950540932748</v>
      </c>
      <c r="AG130" s="96">
        <v>29.967998067979387</v>
      </c>
      <c r="AJ130" s="96">
        <f t="shared" si="43"/>
        <v>25.024567367711242</v>
      </c>
      <c r="AK130" s="96">
        <f t="shared" si="43"/>
        <v>26.275795736096807</v>
      </c>
      <c r="AL130" s="96">
        <f t="shared" si="43"/>
        <v>27.58958552290165</v>
      </c>
      <c r="AM130" s="96">
        <f t="shared" si="43"/>
        <v>28.969064799046734</v>
      </c>
      <c r="AN130" s="96">
        <v>30.417518038999074</v>
      </c>
      <c r="AO130" s="106">
        <f t="shared" si="25"/>
        <v>30.417518038999074</v>
      </c>
      <c r="AQ130" s="96">
        <f t="shared" si="44"/>
        <v>25.274813041388359</v>
      </c>
      <c r="AR130" s="96">
        <f t="shared" si="44"/>
        <v>26.538553693457779</v>
      </c>
      <c r="AS130" s="96">
        <f t="shared" si="44"/>
        <v>27.865481378130667</v>
      </c>
      <c r="AT130" s="96">
        <f t="shared" si="44"/>
        <v>29.258755447037203</v>
      </c>
      <c r="AU130" s="131">
        <v>30.721693219389064</v>
      </c>
      <c r="AV130" s="133">
        <v>6</v>
      </c>
      <c r="AW130" s="133">
        <v>299</v>
      </c>
      <c r="AX130" s="142">
        <v>29</v>
      </c>
      <c r="AY130" s="132"/>
      <c r="AZ130" s="143" t="s">
        <v>390</v>
      </c>
    </row>
    <row r="131" spans="1:52" ht="15.75">
      <c r="A131" s="133">
        <v>300</v>
      </c>
      <c r="B131" s="133">
        <v>6</v>
      </c>
      <c r="C131" s="140">
        <v>30</v>
      </c>
      <c r="D131" s="141" t="s">
        <v>390</v>
      </c>
      <c r="E131" s="96">
        <f t="shared" si="41"/>
        <v>21.898380619221911</v>
      </c>
      <c r="F131" s="96">
        <f t="shared" si="41"/>
        <v>23.212283456375225</v>
      </c>
      <c r="G131" s="96">
        <f t="shared" si="41"/>
        <v>24.605020463757739</v>
      </c>
      <c r="H131" s="96">
        <f t="shared" si="41"/>
        <v>26.081321691583206</v>
      </c>
      <c r="I131" s="96">
        <f t="shared" si="41"/>
        <v>27.6462009930782</v>
      </c>
      <c r="J131" s="96">
        <v>29.304973052662891</v>
      </c>
      <c r="K131" s="102">
        <f t="shared" si="23"/>
        <v>29.304973052662891</v>
      </c>
      <c r="M131" s="96">
        <f t="shared" si="42"/>
        <v>22.172110376962181</v>
      </c>
      <c r="N131" s="96">
        <f t="shared" si="42"/>
        <v>23.502436999579913</v>
      </c>
      <c r="O131" s="96">
        <f t="shared" si="42"/>
        <v>24.912583219554708</v>
      </c>
      <c r="P131" s="96">
        <f t="shared" si="42"/>
        <v>26.407338212727993</v>
      </c>
      <c r="Q131" s="96">
        <f t="shared" si="42"/>
        <v>27.991778505491673</v>
      </c>
      <c r="R131" s="96">
        <v>29.671285215821175</v>
      </c>
      <c r="S131" s="102">
        <f t="shared" si="30"/>
        <v>29.671285215821175</v>
      </c>
      <c r="U131" s="130">
        <f t="shared" si="45"/>
        <v>23.480710642938071</v>
      </c>
      <c r="V131" s="96">
        <f t="shared" si="45"/>
        <v>24.654746175084977</v>
      </c>
      <c r="W131" s="96">
        <f t="shared" si="45"/>
        <v>25.887483483839226</v>
      </c>
      <c r="X131" s="96">
        <f t="shared" si="45"/>
        <v>27.181857658031188</v>
      </c>
      <c r="Y131" s="96">
        <f t="shared" si="45"/>
        <v>28.540950540932748</v>
      </c>
      <c r="Z131" s="96">
        <v>29.967998067979387</v>
      </c>
      <c r="AA131" s="102">
        <f t="shared" si="31"/>
        <v>29.967998067979387</v>
      </c>
      <c r="AC131" s="96">
        <f t="shared" si="24"/>
        <v>24.654746175084977</v>
      </c>
      <c r="AD131" s="96">
        <f t="shared" si="24"/>
        <v>25.887483483839226</v>
      </c>
      <c r="AE131" s="96">
        <f t="shared" si="24"/>
        <v>27.181857658031188</v>
      </c>
      <c r="AF131" s="96">
        <f t="shared" si="24"/>
        <v>28.540950540932748</v>
      </c>
      <c r="AG131" s="96">
        <v>29.967998067979387</v>
      </c>
      <c r="AJ131" s="96">
        <f t="shared" si="43"/>
        <v>25.024567367711242</v>
      </c>
      <c r="AK131" s="96">
        <f t="shared" si="43"/>
        <v>26.275795736096807</v>
      </c>
      <c r="AL131" s="96">
        <f t="shared" si="43"/>
        <v>27.58958552290165</v>
      </c>
      <c r="AM131" s="96">
        <f t="shared" si="43"/>
        <v>28.969064799046734</v>
      </c>
      <c r="AN131" s="96">
        <v>30.417518038999074</v>
      </c>
      <c r="AO131" s="106">
        <f t="shared" si="25"/>
        <v>30.417518038999074</v>
      </c>
      <c r="AQ131" s="96">
        <f t="shared" si="44"/>
        <v>25.274813041388359</v>
      </c>
      <c r="AR131" s="96">
        <f t="shared" si="44"/>
        <v>26.538553693457779</v>
      </c>
      <c r="AS131" s="96">
        <f t="shared" si="44"/>
        <v>27.865481378130667</v>
      </c>
      <c r="AT131" s="96">
        <f t="shared" si="44"/>
        <v>29.258755447037203</v>
      </c>
      <c r="AU131" s="131">
        <v>30.721693219389064</v>
      </c>
      <c r="AV131" s="133">
        <v>6</v>
      </c>
      <c r="AW131" s="133">
        <v>300</v>
      </c>
      <c r="AX131" s="142">
        <v>30</v>
      </c>
      <c r="AY131" s="132"/>
      <c r="AZ131" s="143" t="s">
        <v>390</v>
      </c>
    </row>
    <row r="132" spans="1:52" ht="15.75">
      <c r="A132" s="133">
        <v>301</v>
      </c>
      <c r="B132" s="133">
        <v>6</v>
      </c>
      <c r="C132" s="145">
        <v>31</v>
      </c>
      <c r="D132" s="146" t="s">
        <v>319</v>
      </c>
      <c r="E132" s="96">
        <f t="shared" si="41"/>
        <v>22.766568455186945</v>
      </c>
      <c r="F132" s="96">
        <f t="shared" si="41"/>
        <v>24.132562562498162</v>
      </c>
      <c r="G132" s="96">
        <f t="shared" si="41"/>
        <v>25.580516316248051</v>
      </c>
      <c r="H132" s="96">
        <f t="shared" si="41"/>
        <v>27.115347295222936</v>
      </c>
      <c r="I132" s="96">
        <f t="shared" si="41"/>
        <v>28.742268132936314</v>
      </c>
      <c r="J132" s="96">
        <v>30.466804220912493</v>
      </c>
      <c r="K132" s="102">
        <f t="shared" si="23"/>
        <v>30.466804220912493</v>
      </c>
      <c r="M132" s="96">
        <f t="shared" si="42"/>
        <v>23.051150560876781</v>
      </c>
      <c r="N132" s="96">
        <f t="shared" si="42"/>
        <v>24.434219594529388</v>
      </c>
      <c r="O132" s="96">
        <f t="shared" si="42"/>
        <v>25.900272770201152</v>
      </c>
      <c r="P132" s="96">
        <f t="shared" si="42"/>
        <v>27.454289136413223</v>
      </c>
      <c r="Q132" s="96">
        <f t="shared" si="42"/>
        <v>29.101546484598018</v>
      </c>
      <c r="R132" s="96">
        <v>30.847639273673899</v>
      </c>
      <c r="S132" s="102">
        <f t="shared" si="30"/>
        <v>30.847639273673899</v>
      </c>
      <c r="U132" s="130">
        <f t="shared" si="45"/>
        <v>24.411631870150622</v>
      </c>
      <c r="V132" s="96">
        <f t="shared" si="45"/>
        <v>25.632213463658154</v>
      </c>
      <c r="W132" s="96">
        <f t="shared" si="45"/>
        <v>26.913824136841061</v>
      </c>
      <c r="X132" s="96">
        <f t="shared" si="45"/>
        <v>28.259515343683116</v>
      </c>
      <c r="Y132" s="96">
        <f t="shared" si="45"/>
        <v>29.672491110867274</v>
      </c>
      <c r="Z132" s="96">
        <v>31.156115666410638</v>
      </c>
      <c r="AA132" s="102">
        <f t="shared" si="31"/>
        <v>31.156115666410638</v>
      </c>
      <c r="AC132" s="96">
        <f t="shared" si="24"/>
        <v>25.632213463658154</v>
      </c>
      <c r="AD132" s="96">
        <f t="shared" si="24"/>
        <v>26.913824136841061</v>
      </c>
      <c r="AE132" s="96">
        <f t="shared" si="24"/>
        <v>28.259515343683116</v>
      </c>
      <c r="AF132" s="96">
        <f t="shared" si="24"/>
        <v>29.672491110867274</v>
      </c>
      <c r="AG132" s="96">
        <v>31.156115666410638</v>
      </c>
      <c r="AJ132" s="96">
        <f t="shared" si="43"/>
        <v>26.016696665613022</v>
      </c>
      <c r="AK132" s="96">
        <f t="shared" si="43"/>
        <v>27.317531498893675</v>
      </c>
      <c r="AL132" s="96">
        <f t="shared" si="43"/>
        <v>28.683408073838361</v>
      </c>
      <c r="AM132" s="96">
        <f t="shared" si="43"/>
        <v>30.11757847753028</v>
      </c>
      <c r="AN132" s="96">
        <v>31.623457401406796</v>
      </c>
      <c r="AO132" s="106">
        <f t="shared" si="25"/>
        <v>31.623457401406796</v>
      </c>
      <c r="AQ132" s="96">
        <f t="shared" si="44"/>
        <v>26.276863632269151</v>
      </c>
      <c r="AR132" s="96">
        <f t="shared" si="44"/>
        <v>27.590706813882612</v>
      </c>
      <c r="AS132" s="96">
        <f t="shared" si="44"/>
        <v>28.970242154576745</v>
      </c>
      <c r="AT132" s="96">
        <f t="shared" si="44"/>
        <v>30.418754262305583</v>
      </c>
      <c r="AU132" s="131">
        <v>31.939691975420864</v>
      </c>
      <c r="AV132" s="133">
        <v>6</v>
      </c>
      <c r="AW132" s="133">
        <v>301</v>
      </c>
      <c r="AX132" s="147">
        <v>31</v>
      </c>
      <c r="AY132" s="132"/>
      <c r="AZ132" s="148" t="s">
        <v>319</v>
      </c>
    </row>
    <row r="133" spans="1:52" ht="15.75">
      <c r="A133" s="133">
        <v>302</v>
      </c>
      <c r="B133" s="133">
        <v>6</v>
      </c>
      <c r="C133" s="145">
        <v>32</v>
      </c>
      <c r="D133" s="146" t="s">
        <v>319</v>
      </c>
      <c r="E133" s="96">
        <f t="shared" si="41"/>
        <v>22.766568455186945</v>
      </c>
      <c r="F133" s="96">
        <f t="shared" si="41"/>
        <v>24.132562562498162</v>
      </c>
      <c r="G133" s="96">
        <f t="shared" si="41"/>
        <v>25.580516316248051</v>
      </c>
      <c r="H133" s="96">
        <f t="shared" si="41"/>
        <v>27.115347295222936</v>
      </c>
      <c r="I133" s="96">
        <f t="shared" si="41"/>
        <v>28.742268132936314</v>
      </c>
      <c r="J133" s="96">
        <v>30.466804220912493</v>
      </c>
      <c r="K133" s="102">
        <f t="shared" si="23"/>
        <v>30.466804220912493</v>
      </c>
      <c r="M133" s="96">
        <f t="shared" si="42"/>
        <v>23.051150560876781</v>
      </c>
      <c r="N133" s="96">
        <f t="shared" si="42"/>
        <v>24.434219594529388</v>
      </c>
      <c r="O133" s="96">
        <f t="shared" si="42"/>
        <v>25.900272770201152</v>
      </c>
      <c r="P133" s="96">
        <f t="shared" si="42"/>
        <v>27.454289136413223</v>
      </c>
      <c r="Q133" s="96">
        <f t="shared" si="42"/>
        <v>29.101546484598018</v>
      </c>
      <c r="R133" s="96">
        <v>30.847639273673899</v>
      </c>
      <c r="S133" s="102">
        <f t="shared" si="30"/>
        <v>30.847639273673899</v>
      </c>
      <c r="U133" s="130">
        <f t="shared" si="45"/>
        <v>24.411631870150622</v>
      </c>
      <c r="V133" s="96">
        <f t="shared" si="45"/>
        <v>25.632213463658154</v>
      </c>
      <c r="W133" s="96">
        <f t="shared" si="45"/>
        <v>26.913824136841061</v>
      </c>
      <c r="X133" s="96">
        <f t="shared" si="45"/>
        <v>28.259515343683116</v>
      </c>
      <c r="Y133" s="96">
        <f t="shared" si="45"/>
        <v>29.672491110867274</v>
      </c>
      <c r="Z133" s="96">
        <v>31.156115666410638</v>
      </c>
      <c r="AA133" s="102">
        <f t="shared" si="31"/>
        <v>31.156115666410638</v>
      </c>
      <c r="AC133" s="96">
        <f t="shared" si="24"/>
        <v>25.632213463658154</v>
      </c>
      <c r="AD133" s="96">
        <f t="shared" si="24"/>
        <v>26.913824136841061</v>
      </c>
      <c r="AE133" s="96">
        <f t="shared" si="24"/>
        <v>28.259515343683116</v>
      </c>
      <c r="AF133" s="96">
        <f t="shared" si="24"/>
        <v>29.672491110867274</v>
      </c>
      <c r="AG133" s="96">
        <v>31.156115666410638</v>
      </c>
      <c r="AJ133" s="96">
        <f t="shared" si="43"/>
        <v>26.016696665613022</v>
      </c>
      <c r="AK133" s="96">
        <f t="shared" si="43"/>
        <v>27.317531498893675</v>
      </c>
      <c r="AL133" s="96">
        <f t="shared" si="43"/>
        <v>28.683408073838361</v>
      </c>
      <c r="AM133" s="96">
        <f t="shared" si="43"/>
        <v>30.11757847753028</v>
      </c>
      <c r="AN133" s="96">
        <v>31.623457401406796</v>
      </c>
      <c r="AO133" s="106">
        <f t="shared" si="25"/>
        <v>31.623457401406796</v>
      </c>
      <c r="AQ133" s="96">
        <f t="shared" si="44"/>
        <v>26.276863632269151</v>
      </c>
      <c r="AR133" s="96">
        <f t="shared" si="44"/>
        <v>27.590706813882612</v>
      </c>
      <c r="AS133" s="96">
        <f t="shared" si="44"/>
        <v>28.970242154576745</v>
      </c>
      <c r="AT133" s="96">
        <f t="shared" si="44"/>
        <v>30.418754262305583</v>
      </c>
      <c r="AU133" s="131">
        <v>31.939691975420864</v>
      </c>
      <c r="AV133" s="133">
        <v>6</v>
      </c>
      <c r="AW133" s="133">
        <v>302</v>
      </c>
      <c r="AX133" s="147">
        <v>32</v>
      </c>
      <c r="AY133" s="132"/>
      <c r="AZ133" s="148" t="s">
        <v>319</v>
      </c>
    </row>
    <row r="134" spans="1:52" s="153" customFormat="1" ht="15.75">
      <c r="A134" s="150">
        <v>303</v>
      </c>
      <c r="B134" s="150">
        <v>6</v>
      </c>
      <c r="C134" s="151">
        <v>33</v>
      </c>
      <c r="D134" s="152" t="s">
        <v>319</v>
      </c>
      <c r="E134" s="95">
        <f t="shared" si="41"/>
        <v>22.766568455186945</v>
      </c>
      <c r="F134" s="95">
        <f t="shared" si="41"/>
        <v>24.132562562498162</v>
      </c>
      <c r="G134" s="95">
        <f t="shared" si="41"/>
        <v>25.580516316248051</v>
      </c>
      <c r="H134" s="95">
        <f t="shared" si="41"/>
        <v>27.115347295222936</v>
      </c>
      <c r="I134" s="95">
        <f t="shared" si="41"/>
        <v>28.742268132936314</v>
      </c>
      <c r="J134" s="95">
        <v>30.466804220912493</v>
      </c>
      <c r="K134" s="106">
        <f t="shared" si="23"/>
        <v>30.466804220912493</v>
      </c>
      <c r="M134" s="95">
        <f t="shared" si="42"/>
        <v>23.051150560876781</v>
      </c>
      <c r="N134" s="95">
        <f t="shared" si="42"/>
        <v>24.434219594529388</v>
      </c>
      <c r="O134" s="95">
        <f t="shared" si="42"/>
        <v>25.900272770201152</v>
      </c>
      <c r="P134" s="95">
        <f t="shared" si="42"/>
        <v>27.454289136413223</v>
      </c>
      <c r="Q134" s="95">
        <f t="shared" si="42"/>
        <v>29.101546484598018</v>
      </c>
      <c r="R134" s="95">
        <v>30.847639273673899</v>
      </c>
      <c r="S134" s="106">
        <f t="shared" si="30"/>
        <v>30.847639273673899</v>
      </c>
      <c r="T134" s="154"/>
      <c r="U134" s="155">
        <f t="shared" si="45"/>
        <v>24.411631870150622</v>
      </c>
      <c r="V134" s="95">
        <f t="shared" si="45"/>
        <v>25.632213463658154</v>
      </c>
      <c r="W134" s="95">
        <f t="shared" si="45"/>
        <v>26.913824136841061</v>
      </c>
      <c r="X134" s="95">
        <f t="shared" si="45"/>
        <v>28.259515343683116</v>
      </c>
      <c r="Y134" s="95">
        <f t="shared" si="45"/>
        <v>29.672491110867274</v>
      </c>
      <c r="Z134" s="95">
        <v>31.156115666410638</v>
      </c>
      <c r="AA134" s="106">
        <f t="shared" si="31"/>
        <v>31.156115666410638</v>
      </c>
      <c r="AB134" s="154"/>
      <c r="AC134" s="95">
        <f t="shared" si="24"/>
        <v>25.632213463658154</v>
      </c>
      <c r="AD134" s="95">
        <f t="shared" si="24"/>
        <v>26.913824136841061</v>
      </c>
      <c r="AE134" s="95">
        <f t="shared" si="24"/>
        <v>28.259515343683116</v>
      </c>
      <c r="AF134" s="95">
        <f t="shared" si="24"/>
        <v>29.672491110867274</v>
      </c>
      <c r="AG134" s="95">
        <v>31.156115666410638</v>
      </c>
      <c r="AH134" s="154"/>
      <c r="AJ134" s="95">
        <f t="shared" si="43"/>
        <v>26.016696665613022</v>
      </c>
      <c r="AK134" s="95">
        <f t="shared" si="43"/>
        <v>27.317531498893675</v>
      </c>
      <c r="AL134" s="95">
        <f t="shared" si="43"/>
        <v>28.683408073838361</v>
      </c>
      <c r="AM134" s="95">
        <f t="shared" si="43"/>
        <v>30.11757847753028</v>
      </c>
      <c r="AN134" s="95">
        <v>31.623457401406796</v>
      </c>
      <c r="AO134" s="106">
        <f t="shared" si="25"/>
        <v>31.623457401406796</v>
      </c>
      <c r="AQ134" s="95">
        <f t="shared" si="44"/>
        <v>26.276863632269151</v>
      </c>
      <c r="AR134" s="95">
        <f t="shared" si="44"/>
        <v>27.590706813882612</v>
      </c>
      <c r="AS134" s="95">
        <f t="shared" si="44"/>
        <v>28.970242154576745</v>
      </c>
      <c r="AT134" s="95">
        <f t="shared" si="44"/>
        <v>30.418754262305583</v>
      </c>
      <c r="AU134" s="99">
        <v>31.939691975420864</v>
      </c>
      <c r="AV134" s="150">
        <v>6</v>
      </c>
      <c r="AW134" s="150">
        <v>303</v>
      </c>
      <c r="AX134" s="156">
        <v>33</v>
      </c>
      <c r="AY134" s="157"/>
      <c r="AZ134" s="158" t="s">
        <v>319</v>
      </c>
    </row>
    <row r="135" spans="1:52" ht="15.75">
      <c r="A135" s="133">
        <v>304</v>
      </c>
      <c r="B135" s="133">
        <v>6</v>
      </c>
      <c r="C135" s="145">
        <v>34</v>
      </c>
      <c r="D135" s="146" t="s">
        <v>319</v>
      </c>
      <c r="E135" s="96">
        <f t="shared" si="41"/>
        <v>22.766568455186945</v>
      </c>
      <c r="F135" s="96">
        <f t="shared" si="41"/>
        <v>24.132562562498162</v>
      </c>
      <c r="G135" s="96">
        <f t="shared" si="41"/>
        <v>25.580516316248051</v>
      </c>
      <c r="H135" s="96">
        <f t="shared" si="41"/>
        <v>27.115347295222936</v>
      </c>
      <c r="I135" s="96">
        <f t="shared" si="41"/>
        <v>28.742268132936314</v>
      </c>
      <c r="J135" s="96">
        <v>30.466804220912493</v>
      </c>
      <c r="K135" s="102">
        <f t="shared" si="23"/>
        <v>30.466804220912493</v>
      </c>
      <c r="M135" s="96">
        <f t="shared" si="42"/>
        <v>23.051150560876781</v>
      </c>
      <c r="N135" s="96">
        <f t="shared" si="42"/>
        <v>24.434219594529388</v>
      </c>
      <c r="O135" s="96">
        <f t="shared" si="42"/>
        <v>25.900272770201152</v>
      </c>
      <c r="P135" s="96">
        <f t="shared" si="42"/>
        <v>27.454289136413223</v>
      </c>
      <c r="Q135" s="96">
        <f t="shared" si="42"/>
        <v>29.101546484598018</v>
      </c>
      <c r="R135" s="96">
        <v>30.847639273673899</v>
      </c>
      <c r="S135" s="102">
        <f t="shared" si="30"/>
        <v>30.847639273673899</v>
      </c>
      <c r="U135" s="130">
        <f t="shared" si="45"/>
        <v>24.411631870150622</v>
      </c>
      <c r="V135" s="96">
        <f t="shared" si="45"/>
        <v>25.632213463658154</v>
      </c>
      <c r="W135" s="96">
        <f t="shared" si="45"/>
        <v>26.913824136841061</v>
      </c>
      <c r="X135" s="96">
        <f t="shared" si="45"/>
        <v>28.259515343683116</v>
      </c>
      <c r="Y135" s="96">
        <f t="shared" si="45"/>
        <v>29.672491110867274</v>
      </c>
      <c r="Z135" s="96">
        <v>31.156115666410638</v>
      </c>
      <c r="AA135" s="102">
        <f t="shared" si="31"/>
        <v>31.156115666410638</v>
      </c>
      <c r="AC135" s="96">
        <f t="shared" si="24"/>
        <v>25.632213463658154</v>
      </c>
      <c r="AD135" s="96">
        <f t="shared" si="24"/>
        <v>26.913824136841061</v>
      </c>
      <c r="AE135" s="96">
        <f t="shared" si="24"/>
        <v>28.259515343683116</v>
      </c>
      <c r="AF135" s="96">
        <f t="shared" si="24"/>
        <v>29.672491110867274</v>
      </c>
      <c r="AG135" s="96">
        <v>31.156115666410638</v>
      </c>
      <c r="AJ135" s="96">
        <f t="shared" si="43"/>
        <v>26.016696665613022</v>
      </c>
      <c r="AK135" s="96">
        <f t="shared" si="43"/>
        <v>27.317531498893675</v>
      </c>
      <c r="AL135" s="96">
        <f t="shared" si="43"/>
        <v>28.683408073838361</v>
      </c>
      <c r="AM135" s="96">
        <f t="shared" si="43"/>
        <v>30.11757847753028</v>
      </c>
      <c r="AN135" s="96">
        <v>31.623457401406796</v>
      </c>
      <c r="AO135" s="106">
        <f t="shared" si="25"/>
        <v>31.623457401406796</v>
      </c>
      <c r="AQ135" s="96">
        <f t="shared" si="44"/>
        <v>26.276863632269151</v>
      </c>
      <c r="AR135" s="96">
        <f t="shared" si="44"/>
        <v>27.590706813882612</v>
      </c>
      <c r="AS135" s="96">
        <f t="shared" si="44"/>
        <v>28.970242154576745</v>
      </c>
      <c r="AT135" s="96">
        <f t="shared" si="44"/>
        <v>30.418754262305583</v>
      </c>
      <c r="AU135" s="131">
        <v>31.939691975420864</v>
      </c>
      <c r="AV135" s="133">
        <v>6</v>
      </c>
      <c r="AW135" s="133">
        <v>304</v>
      </c>
      <c r="AX135" s="147">
        <v>34</v>
      </c>
      <c r="AY135" s="132"/>
      <c r="AZ135" s="148" t="s">
        <v>319</v>
      </c>
    </row>
    <row r="136" spans="1:52" ht="15.75">
      <c r="A136" s="133">
        <v>305</v>
      </c>
      <c r="B136" s="133">
        <v>6</v>
      </c>
      <c r="C136" s="145">
        <v>35</v>
      </c>
      <c r="D136" s="146" t="s">
        <v>319</v>
      </c>
      <c r="E136" s="96">
        <f t="shared" si="41"/>
        <v>22.766568455186945</v>
      </c>
      <c r="F136" s="96">
        <f t="shared" si="41"/>
        <v>24.132562562498162</v>
      </c>
      <c r="G136" s="96">
        <f t="shared" si="41"/>
        <v>25.580516316248051</v>
      </c>
      <c r="H136" s="96">
        <f t="shared" si="41"/>
        <v>27.115347295222936</v>
      </c>
      <c r="I136" s="96">
        <f t="shared" si="41"/>
        <v>28.742268132936314</v>
      </c>
      <c r="J136" s="96">
        <v>30.466804220912493</v>
      </c>
      <c r="K136" s="102">
        <f t="shared" si="23"/>
        <v>30.466804220912493</v>
      </c>
      <c r="M136" s="96">
        <f t="shared" si="42"/>
        <v>23.051150560876781</v>
      </c>
      <c r="N136" s="96">
        <f t="shared" si="42"/>
        <v>24.434219594529388</v>
      </c>
      <c r="O136" s="96">
        <f t="shared" si="42"/>
        <v>25.900272770201152</v>
      </c>
      <c r="P136" s="96">
        <f t="shared" si="42"/>
        <v>27.454289136413223</v>
      </c>
      <c r="Q136" s="96">
        <f t="shared" si="42"/>
        <v>29.101546484598018</v>
      </c>
      <c r="R136" s="96">
        <v>30.847639273673899</v>
      </c>
      <c r="S136" s="102">
        <f t="shared" si="30"/>
        <v>30.847639273673899</v>
      </c>
      <c r="U136" s="130">
        <f t="shared" si="45"/>
        <v>24.411631870150622</v>
      </c>
      <c r="V136" s="96">
        <f t="shared" si="45"/>
        <v>25.632213463658154</v>
      </c>
      <c r="W136" s="96">
        <f t="shared" si="45"/>
        <v>26.913824136841061</v>
      </c>
      <c r="X136" s="96">
        <f t="shared" si="45"/>
        <v>28.259515343683116</v>
      </c>
      <c r="Y136" s="96">
        <f t="shared" si="45"/>
        <v>29.672491110867274</v>
      </c>
      <c r="Z136" s="96">
        <v>31.156115666410638</v>
      </c>
      <c r="AA136" s="102">
        <f t="shared" si="31"/>
        <v>31.156115666410638</v>
      </c>
      <c r="AC136" s="96">
        <f t="shared" si="24"/>
        <v>25.632213463658154</v>
      </c>
      <c r="AD136" s="96">
        <f t="shared" si="24"/>
        <v>26.913824136841061</v>
      </c>
      <c r="AE136" s="96">
        <f t="shared" si="24"/>
        <v>28.259515343683116</v>
      </c>
      <c r="AF136" s="96">
        <f t="shared" si="24"/>
        <v>29.672491110867274</v>
      </c>
      <c r="AG136" s="96">
        <v>31.156115666410638</v>
      </c>
      <c r="AJ136" s="96">
        <f t="shared" si="43"/>
        <v>26.016696665613022</v>
      </c>
      <c r="AK136" s="96">
        <f t="shared" si="43"/>
        <v>27.317531498893675</v>
      </c>
      <c r="AL136" s="96">
        <f t="shared" si="43"/>
        <v>28.683408073838361</v>
      </c>
      <c r="AM136" s="96">
        <f t="shared" si="43"/>
        <v>30.11757847753028</v>
      </c>
      <c r="AN136" s="96">
        <v>31.623457401406796</v>
      </c>
      <c r="AO136" s="106">
        <f t="shared" si="25"/>
        <v>31.623457401406796</v>
      </c>
      <c r="AQ136" s="96">
        <f t="shared" si="44"/>
        <v>26.276863632269151</v>
      </c>
      <c r="AR136" s="96">
        <f t="shared" si="44"/>
        <v>27.590706813882612</v>
      </c>
      <c r="AS136" s="96">
        <f t="shared" si="44"/>
        <v>28.970242154576745</v>
      </c>
      <c r="AT136" s="96">
        <f t="shared" si="44"/>
        <v>30.418754262305583</v>
      </c>
      <c r="AU136" s="131">
        <v>31.939691975420864</v>
      </c>
      <c r="AV136" s="133">
        <v>6</v>
      </c>
      <c r="AW136" s="133">
        <v>305</v>
      </c>
      <c r="AX136" s="147">
        <v>35</v>
      </c>
      <c r="AY136" s="132"/>
      <c r="AZ136" s="148" t="s">
        <v>319</v>
      </c>
    </row>
    <row r="137" spans="1:52" ht="15.75">
      <c r="A137" s="133">
        <v>306</v>
      </c>
      <c r="B137" s="133">
        <v>6</v>
      </c>
      <c r="C137" s="145">
        <v>36</v>
      </c>
      <c r="D137" s="146" t="s">
        <v>319</v>
      </c>
      <c r="E137" s="96">
        <f t="shared" si="41"/>
        <v>22.766568455186945</v>
      </c>
      <c r="F137" s="96">
        <f t="shared" si="41"/>
        <v>24.132562562498162</v>
      </c>
      <c r="G137" s="96">
        <f t="shared" si="41"/>
        <v>25.580516316248051</v>
      </c>
      <c r="H137" s="96">
        <f t="shared" si="41"/>
        <v>27.115347295222936</v>
      </c>
      <c r="I137" s="96">
        <f t="shared" si="41"/>
        <v>28.742268132936314</v>
      </c>
      <c r="J137" s="96">
        <v>30.466804220912493</v>
      </c>
      <c r="K137" s="102">
        <f t="shared" si="23"/>
        <v>30.466804220912493</v>
      </c>
      <c r="M137" s="96">
        <f t="shared" si="42"/>
        <v>23.051150560876781</v>
      </c>
      <c r="N137" s="96">
        <f t="shared" si="42"/>
        <v>24.434219594529388</v>
      </c>
      <c r="O137" s="96">
        <f t="shared" si="42"/>
        <v>25.900272770201152</v>
      </c>
      <c r="P137" s="96">
        <f t="shared" si="42"/>
        <v>27.454289136413223</v>
      </c>
      <c r="Q137" s="96">
        <f t="shared" si="42"/>
        <v>29.101546484598018</v>
      </c>
      <c r="R137" s="96">
        <v>30.847639273673899</v>
      </c>
      <c r="S137" s="102">
        <f t="shared" si="30"/>
        <v>30.847639273673899</v>
      </c>
      <c r="U137" s="130">
        <f t="shared" si="45"/>
        <v>24.411631870150622</v>
      </c>
      <c r="V137" s="96">
        <f t="shared" si="45"/>
        <v>25.632213463658154</v>
      </c>
      <c r="W137" s="96">
        <f t="shared" si="45"/>
        <v>26.913824136841061</v>
      </c>
      <c r="X137" s="96">
        <f t="shared" si="45"/>
        <v>28.259515343683116</v>
      </c>
      <c r="Y137" s="96">
        <f t="shared" si="45"/>
        <v>29.672491110867274</v>
      </c>
      <c r="Z137" s="96">
        <v>31.156115666410638</v>
      </c>
      <c r="AA137" s="102">
        <f t="shared" si="31"/>
        <v>31.156115666410638</v>
      </c>
      <c r="AC137" s="96">
        <f t="shared" si="24"/>
        <v>25.632213463658154</v>
      </c>
      <c r="AD137" s="96">
        <f t="shared" si="24"/>
        <v>26.913824136841061</v>
      </c>
      <c r="AE137" s="96">
        <f t="shared" si="24"/>
        <v>28.259515343683116</v>
      </c>
      <c r="AF137" s="96">
        <f t="shared" si="24"/>
        <v>29.672491110867274</v>
      </c>
      <c r="AG137" s="96">
        <v>31.156115666410638</v>
      </c>
      <c r="AJ137" s="96">
        <f t="shared" si="43"/>
        <v>26.016696665613022</v>
      </c>
      <c r="AK137" s="96">
        <f t="shared" si="43"/>
        <v>27.317531498893675</v>
      </c>
      <c r="AL137" s="96">
        <f t="shared" si="43"/>
        <v>28.683408073838361</v>
      </c>
      <c r="AM137" s="96">
        <f t="shared" si="43"/>
        <v>30.11757847753028</v>
      </c>
      <c r="AN137" s="96">
        <v>31.623457401406796</v>
      </c>
      <c r="AO137" s="106">
        <f t="shared" si="25"/>
        <v>31.623457401406796</v>
      </c>
      <c r="AQ137" s="96">
        <f t="shared" si="44"/>
        <v>26.276863632269151</v>
      </c>
      <c r="AR137" s="96">
        <f t="shared" si="44"/>
        <v>27.590706813882612</v>
      </c>
      <c r="AS137" s="96">
        <f t="shared" si="44"/>
        <v>28.970242154576745</v>
      </c>
      <c r="AT137" s="96">
        <f t="shared" si="44"/>
        <v>30.418754262305583</v>
      </c>
      <c r="AU137" s="131">
        <v>31.939691975420864</v>
      </c>
      <c r="AV137" s="133">
        <v>6</v>
      </c>
      <c r="AW137" s="133">
        <v>306</v>
      </c>
      <c r="AX137" s="147">
        <v>36</v>
      </c>
      <c r="AY137" s="132"/>
      <c r="AZ137" s="148" t="s">
        <v>319</v>
      </c>
    </row>
    <row r="138" spans="1:52" ht="15.75">
      <c r="A138" s="133">
        <v>307</v>
      </c>
      <c r="B138" s="133">
        <v>6</v>
      </c>
      <c r="C138" s="145">
        <v>37</v>
      </c>
      <c r="D138" s="146" t="s">
        <v>319</v>
      </c>
      <c r="E138" s="96">
        <f t="shared" si="41"/>
        <v>22.766568455186945</v>
      </c>
      <c r="F138" s="96">
        <f t="shared" si="41"/>
        <v>24.132562562498162</v>
      </c>
      <c r="G138" s="96">
        <f t="shared" si="41"/>
        <v>25.580516316248051</v>
      </c>
      <c r="H138" s="96">
        <f t="shared" si="41"/>
        <v>27.115347295222936</v>
      </c>
      <c r="I138" s="96">
        <f t="shared" si="41"/>
        <v>28.742268132936314</v>
      </c>
      <c r="J138" s="96">
        <v>30.466804220912493</v>
      </c>
      <c r="K138" s="102">
        <f t="shared" si="23"/>
        <v>30.466804220912493</v>
      </c>
      <c r="M138" s="96">
        <f t="shared" si="42"/>
        <v>23.051150560876781</v>
      </c>
      <c r="N138" s="96">
        <f t="shared" si="42"/>
        <v>24.434219594529388</v>
      </c>
      <c r="O138" s="96">
        <f t="shared" si="42"/>
        <v>25.900272770201152</v>
      </c>
      <c r="P138" s="96">
        <f t="shared" si="42"/>
        <v>27.454289136413223</v>
      </c>
      <c r="Q138" s="96">
        <f t="shared" si="42"/>
        <v>29.101546484598018</v>
      </c>
      <c r="R138" s="96">
        <v>30.847639273673899</v>
      </c>
      <c r="S138" s="102">
        <f t="shared" si="30"/>
        <v>30.847639273673899</v>
      </c>
      <c r="U138" s="130">
        <f t="shared" si="45"/>
        <v>24.411631870150622</v>
      </c>
      <c r="V138" s="96">
        <f t="shared" si="45"/>
        <v>25.632213463658154</v>
      </c>
      <c r="W138" s="96">
        <f t="shared" si="45"/>
        <v>26.913824136841061</v>
      </c>
      <c r="X138" s="96">
        <f t="shared" si="45"/>
        <v>28.259515343683116</v>
      </c>
      <c r="Y138" s="96">
        <f t="shared" si="45"/>
        <v>29.672491110867274</v>
      </c>
      <c r="Z138" s="96">
        <v>31.156115666410638</v>
      </c>
      <c r="AA138" s="102">
        <f t="shared" si="31"/>
        <v>31.156115666410638</v>
      </c>
      <c r="AC138" s="96">
        <f t="shared" si="24"/>
        <v>25.632213463658154</v>
      </c>
      <c r="AD138" s="96">
        <f t="shared" si="24"/>
        <v>26.913824136841061</v>
      </c>
      <c r="AE138" s="96">
        <f t="shared" si="24"/>
        <v>28.259515343683116</v>
      </c>
      <c r="AF138" s="96">
        <f t="shared" ref="AF138:AF201" si="46">AG138/1.05</f>
        <v>29.672491110867274</v>
      </c>
      <c r="AG138" s="96">
        <v>31.156115666410638</v>
      </c>
      <c r="AJ138" s="96">
        <f t="shared" si="43"/>
        <v>26.016696665613022</v>
      </c>
      <c r="AK138" s="96">
        <f t="shared" si="43"/>
        <v>27.317531498893675</v>
      </c>
      <c r="AL138" s="96">
        <f t="shared" si="43"/>
        <v>28.683408073838361</v>
      </c>
      <c r="AM138" s="96">
        <f t="shared" si="43"/>
        <v>30.11757847753028</v>
      </c>
      <c r="AN138" s="96">
        <v>31.623457401406796</v>
      </c>
      <c r="AO138" s="106">
        <f t="shared" si="25"/>
        <v>31.623457401406796</v>
      </c>
      <c r="AQ138" s="96">
        <f t="shared" si="44"/>
        <v>26.276863632269151</v>
      </c>
      <c r="AR138" s="96">
        <f t="shared" si="44"/>
        <v>27.590706813882612</v>
      </c>
      <c r="AS138" s="96">
        <f t="shared" si="44"/>
        <v>28.970242154576745</v>
      </c>
      <c r="AT138" s="96">
        <f t="shared" si="44"/>
        <v>30.418754262305583</v>
      </c>
      <c r="AU138" s="131">
        <v>31.939691975420864</v>
      </c>
      <c r="AV138" s="133">
        <v>6</v>
      </c>
      <c r="AW138" s="133">
        <v>307</v>
      </c>
      <c r="AX138" s="147">
        <v>37</v>
      </c>
      <c r="AY138" s="149" t="e">
        <f>#REF!</f>
        <v>#REF!</v>
      </c>
      <c r="AZ138" s="148" t="s">
        <v>319</v>
      </c>
    </row>
    <row r="139" spans="1:52" ht="15.75">
      <c r="A139" s="133">
        <v>308</v>
      </c>
      <c r="B139" s="133">
        <v>6</v>
      </c>
      <c r="C139" s="145">
        <v>38</v>
      </c>
      <c r="D139" s="146" t="s">
        <v>319</v>
      </c>
      <c r="E139" s="96">
        <f t="shared" si="41"/>
        <v>22.766568455186945</v>
      </c>
      <c r="F139" s="96">
        <f t="shared" si="41"/>
        <v>24.132562562498162</v>
      </c>
      <c r="G139" s="96">
        <f t="shared" si="41"/>
        <v>25.580516316248051</v>
      </c>
      <c r="H139" s="96">
        <f t="shared" si="41"/>
        <v>27.115347295222936</v>
      </c>
      <c r="I139" s="96">
        <f t="shared" si="41"/>
        <v>28.742268132936314</v>
      </c>
      <c r="J139" s="96">
        <v>30.466804220912493</v>
      </c>
      <c r="K139" s="102">
        <f t="shared" ref="K139:K202" si="47">S139/$AK$4</f>
        <v>30.466804220912493</v>
      </c>
      <c r="M139" s="96">
        <f t="shared" si="42"/>
        <v>23.051150560876781</v>
      </c>
      <c r="N139" s="96">
        <f t="shared" si="42"/>
        <v>24.434219594529388</v>
      </c>
      <c r="O139" s="96">
        <f t="shared" si="42"/>
        <v>25.900272770201152</v>
      </c>
      <c r="P139" s="96">
        <f t="shared" si="42"/>
        <v>27.454289136413223</v>
      </c>
      <c r="Q139" s="96">
        <f t="shared" si="42"/>
        <v>29.101546484598018</v>
      </c>
      <c r="R139" s="96">
        <v>30.847639273673899</v>
      </c>
      <c r="S139" s="102">
        <f t="shared" si="30"/>
        <v>30.847639273673899</v>
      </c>
      <c r="U139" s="130">
        <f t="shared" si="45"/>
        <v>24.411631870150622</v>
      </c>
      <c r="V139" s="96">
        <f t="shared" si="45"/>
        <v>25.632213463658154</v>
      </c>
      <c r="W139" s="96">
        <f t="shared" si="45"/>
        <v>26.913824136841061</v>
      </c>
      <c r="X139" s="96">
        <f t="shared" si="45"/>
        <v>28.259515343683116</v>
      </c>
      <c r="Y139" s="96">
        <f t="shared" si="45"/>
        <v>29.672491110867274</v>
      </c>
      <c r="Z139" s="96">
        <v>31.156115666410638</v>
      </c>
      <c r="AA139" s="102">
        <f t="shared" si="31"/>
        <v>31.156115666410638</v>
      </c>
      <c r="AC139" s="96">
        <f t="shared" ref="AC139:AF202" si="48">AD139/1.05</f>
        <v>25.632213463658154</v>
      </c>
      <c r="AD139" s="96">
        <f t="shared" si="48"/>
        <v>26.913824136841061</v>
      </c>
      <c r="AE139" s="96">
        <f t="shared" si="48"/>
        <v>28.259515343683116</v>
      </c>
      <c r="AF139" s="96">
        <f t="shared" si="46"/>
        <v>29.672491110867274</v>
      </c>
      <c r="AG139" s="96">
        <v>31.156115666410638</v>
      </c>
      <c r="AJ139" s="96">
        <f t="shared" si="43"/>
        <v>26.016696665613022</v>
      </c>
      <c r="AK139" s="96">
        <f t="shared" si="43"/>
        <v>27.317531498893675</v>
      </c>
      <c r="AL139" s="96">
        <f t="shared" si="43"/>
        <v>28.683408073838361</v>
      </c>
      <c r="AM139" s="96">
        <f t="shared" si="43"/>
        <v>30.11757847753028</v>
      </c>
      <c r="AN139" s="96">
        <v>31.623457401406796</v>
      </c>
      <c r="AO139" s="106">
        <f t="shared" ref="AO139:AO202" si="49">AU139/$AN$4</f>
        <v>31.623457401406796</v>
      </c>
      <c r="AQ139" s="96">
        <f t="shared" si="44"/>
        <v>26.276863632269151</v>
      </c>
      <c r="AR139" s="96">
        <f t="shared" si="44"/>
        <v>27.590706813882612</v>
      </c>
      <c r="AS139" s="96">
        <f t="shared" si="44"/>
        <v>28.970242154576745</v>
      </c>
      <c r="AT139" s="96">
        <f t="shared" si="44"/>
        <v>30.418754262305583</v>
      </c>
      <c r="AU139" s="131">
        <v>31.939691975420864</v>
      </c>
      <c r="AV139" s="133">
        <v>6</v>
      </c>
      <c r="AW139" s="133">
        <v>308</v>
      </c>
      <c r="AX139" s="147">
        <v>38</v>
      </c>
      <c r="AY139" s="132"/>
      <c r="AZ139" s="148" t="s">
        <v>319</v>
      </c>
    </row>
    <row r="140" spans="1:52" ht="15.75">
      <c r="A140" s="133">
        <v>309</v>
      </c>
      <c r="B140" s="133">
        <v>6</v>
      </c>
      <c r="C140" s="145">
        <v>39</v>
      </c>
      <c r="D140" s="146" t="s">
        <v>319</v>
      </c>
      <c r="E140" s="96">
        <f t="shared" ref="E140:I155" si="50">F140/1.06</f>
        <v>22.766568455186945</v>
      </c>
      <c r="F140" s="96">
        <f t="shared" si="50"/>
        <v>24.132562562498162</v>
      </c>
      <c r="G140" s="96">
        <f t="shared" si="50"/>
        <v>25.580516316248051</v>
      </c>
      <c r="H140" s="96">
        <f t="shared" si="50"/>
        <v>27.115347295222936</v>
      </c>
      <c r="I140" s="96">
        <f t="shared" si="50"/>
        <v>28.742268132936314</v>
      </c>
      <c r="J140" s="96">
        <v>30.466804220912493</v>
      </c>
      <c r="K140" s="102">
        <f t="shared" si="47"/>
        <v>30.466804220912493</v>
      </c>
      <c r="M140" s="96">
        <f t="shared" ref="M140:Q155" si="51">N140/1.06</f>
        <v>23.051150560876781</v>
      </c>
      <c r="N140" s="96">
        <f t="shared" si="51"/>
        <v>24.434219594529388</v>
      </c>
      <c r="O140" s="96">
        <f t="shared" si="51"/>
        <v>25.900272770201152</v>
      </c>
      <c r="P140" s="96">
        <f t="shared" si="51"/>
        <v>27.454289136413223</v>
      </c>
      <c r="Q140" s="96">
        <f t="shared" si="51"/>
        <v>29.101546484598018</v>
      </c>
      <c r="R140" s="96">
        <v>30.847639273673899</v>
      </c>
      <c r="S140" s="102">
        <f t="shared" si="30"/>
        <v>30.847639273673899</v>
      </c>
      <c r="U140" s="130">
        <f t="shared" si="45"/>
        <v>24.411631870150622</v>
      </c>
      <c r="V140" s="96">
        <f t="shared" si="45"/>
        <v>25.632213463658154</v>
      </c>
      <c r="W140" s="96">
        <f t="shared" si="45"/>
        <v>26.913824136841061</v>
      </c>
      <c r="X140" s="96">
        <f t="shared" si="45"/>
        <v>28.259515343683116</v>
      </c>
      <c r="Y140" s="96">
        <f t="shared" si="45"/>
        <v>29.672491110867274</v>
      </c>
      <c r="Z140" s="96">
        <v>31.156115666410638</v>
      </c>
      <c r="AA140" s="102">
        <f t="shared" si="31"/>
        <v>31.156115666410638</v>
      </c>
      <c r="AC140" s="96">
        <f t="shared" si="48"/>
        <v>25.632213463658154</v>
      </c>
      <c r="AD140" s="96">
        <f t="shared" si="48"/>
        <v>26.913824136841061</v>
      </c>
      <c r="AE140" s="96">
        <f t="shared" si="48"/>
        <v>28.259515343683116</v>
      </c>
      <c r="AF140" s="96">
        <f t="shared" si="46"/>
        <v>29.672491110867274</v>
      </c>
      <c r="AG140" s="96">
        <v>31.156115666410638</v>
      </c>
      <c r="AJ140" s="96">
        <f t="shared" ref="AJ140:AM155" si="52">AK140/1.05</f>
        <v>26.016696665613022</v>
      </c>
      <c r="AK140" s="96">
        <f t="shared" si="52"/>
        <v>27.317531498893675</v>
      </c>
      <c r="AL140" s="96">
        <f t="shared" si="52"/>
        <v>28.683408073838361</v>
      </c>
      <c r="AM140" s="96">
        <f t="shared" si="52"/>
        <v>30.11757847753028</v>
      </c>
      <c r="AN140" s="96">
        <v>31.623457401406796</v>
      </c>
      <c r="AO140" s="106">
        <f t="shared" si="49"/>
        <v>31.623457401406796</v>
      </c>
      <c r="AQ140" s="96">
        <f t="shared" ref="AQ140:AT155" si="53">AR140/1.05</f>
        <v>26.276863632269151</v>
      </c>
      <c r="AR140" s="96">
        <f t="shared" si="53"/>
        <v>27.590706813882612</v>
      </c>
      <c r="AS140" s="96">
        <f t="shared" si="53"/>
        <v>28.970242154576745</v>
      </c>
      <c r="AT140" s="96">
        <f t="shared" si="53"/>
        <v>30.418754262305583</v>
      </c>
      <c r="AU140" s="131">
        <v>31.939691975420864</v>
      </c>
      <c r="AV140" s="133">
        <v>6</v>
      </c>
      <c r="AW140" s="133">
        <v>309</v>
      </c>
      <c r="AX140" s="147">
        <v>39</v>
      </c>
      <c r="AY140" s="132"/>
      <c r="AZ140" s="148" t="s">
        <v>319</v>
      </c>
    </row>
    <row r="141" spans="1:52" ht="15.75">
      <c r="A141" s="133">
        <v>310</v>
      </c>
      <c r="B141" s="133">
        <v>6</v>
      </c>
      <c r="C141" s="145">
        <v>40</v>
      </c>
      <c r="D141" s="146" t="s">
        <v>319</v>
      </c>
      <c r="E141" s="96">
        <f t="shared" si="50"/>
        <v>22.766568455186945</v>
      </c>
      <c r="F141" s="96">
        <f t="shared" si="50"/>
        <v>24.132562562498162</v>
      </c>
      <c r="G141" s="96">
        <f t="shared" si="50"/>
        <v>25.580516316248051</v>
      </c>
      <c r="H141" s="96">
        <f t="shared" si="50"/>
        <v>27.115347295222936</v>
      </c>
      <c r="I141" s="96">
        <f t="shared" si="50"/>
        <v>28.742268132936314</v>
      </c>
      <c r="J141" s="96">
        <v>30.466804220912493</v>
      </c>
      <c r="K141" s="102">
        <f t="shared" si="47"/>
        <v>30.466804220912493</v>
      </c>
      <c r="M141" s="96">
        <f t="shared" si="51"/>
        <v>23.051150560876781</v>
      </c>
      <c r="N141" s="96">
        <f t="shared" si="51"/>
        <v>24.434219594529388</v>
      </c>
      <c r="O141" s="96">
        <f t="shared" si="51"/>
        <v>25.900272770201152</v>
      </c>
      <c r="P141" s="96">
        <f t="shared" si="51"/>
        <v>27.454289136413223</v>
      </c>
      <c r="Q141" s="96">
        <f t="shared" si="51"/>
        <v>29.101546484598018</v>
      </c>
      <c r="R141" s="96">
        <v>30.847639273673899</v>
      </c>
      <c r="S141" s="102">
        <f t="shared" ref="S141:S204" si="54">AA141/$AL$4</f>
        <v>30.847639273673899</v>
      </c>
      <c r="U141" s="130">
        <f t="shared" si="45"/>
        <v>24.411631870150622</v>
      </c>
      <c r="V141" s="96">
        <f t="shared" si="45"/>
        <v>25.632213463658154</v>
      </c>
      <c r="W141" s="96">
        <f t="shared" si="45"/>
        <v>26.913824136841061</v>
      </c>
      <c r="X141" s="96">
        <f t="shared" si="45"/>
        <v>28.259515343683116</v>
      </c>
      <c r="Y141" s="96">
        <f t="shared" si="45"/>
        <v>29.672491110867274</v>
      </c>
      <c r="Z141" s="96">
        <v>31.156115666410638</v>
      </c>
      <c r="AA141" s="102">
        <f t="shared" ref="AA141:AA204" si="55">AN141/$AM$4</f>
        <v>31.156115666410638</v>
      </c>
      <c r="AC141" s="96">
        <f t="shared" si="48"/>
        <v>25.632213463658154</v>
      </c>
      <c r="AD141" s="96">
        <f t="shared" si="48"/>
        <v>26.913824136841061</v>
      </c>
      <c r="AE141" s="96">
        <f t="shared" si="48"/>
        <v>28.259515343683116</v>
      </c>
      <c r="AF141" s="96">
        <f t="shared" si="46"/>
        <v>29.672491110867274</v>
      </c>
      <c r="AG141" s="96">
        <v>31.156115666410638</v>
      </c>
      <c r="AJ141" s="96">
        <f t="shared" si="52"/>
        <v>26.016696665613022</v>
      </c>
      <c r="AK141" s="96">
        <f t="shared" si="52"/>
        <v>27.317531498893675</v>
      </c>
      <c r="AL141" s="96">
        <f t="shared" si="52"/>
        <v>28.683408073838361</v>
      </c>
      <c r="AM141" s="96">
        <f t="shared" si="52"/>
        <v>30.11757847753028</v>
      </c>
      <c r="AN141" s="96">
        <v>31.623457401406796</v>
      </c>
      <c r="AO141" s="106">
        <f t="shared" si="49"/>
        <v>31.623457401406796</v>
      </c>
      <c r="AQ141" s="96">
        <f t="shared" si="53"/>
        <v>26.276863632269151</v>
      </c>
      <c r="AR141" s="96">
        <f t="shared" si="53"/>
        <v>27.590706813882612</v>
      </c>
      <c r="AS141" s="96">
        <f t="shared" si="53"/>
        <v>28.970242154576745</v>
      </c>
      <c r="AT141" s="96">
        <f t="shared" si="53"/>
        <v>30.418754262305583</v>
      </c>
      <c r="AU141" s="131">
        <v>31.939691975420864</v>
      </c>
      <c r="AV141" s="133">
        <v>6</v>
      </c>
      <c r="AW141" s="133">
        <v>310</v>
      </c>
      <c r="AX141" s="147">
        <v>40</v>
      </c>
      <c r="AY141" s="132"/>
      <c r="AZ141" s="148" t="s">
        <v>319</v>
      </c>
    </row>
    <row r="142" spans="1:52" ht="15.75">
      <c r="A142" s="133">
        <v>311</v>
      </c>
      <c r="B142" s="133">
        <v>6</v>
      </c>
      <c r="C142" s="145">
        <v>41</v>
      </c>
      <c r="D142" s="146" t="s">
        <v>319</v>
      </c>
      <c r="E142" s="96">
        <f t="shared" si="50"/>
        <v>22.766568455186945</v>
      </c>
      <c r="F142" s="96">
        <f t="shared" si="50"/>
        <v>24.132562562498162</v>
      </c>
      <c r="G142" s="96">
        <f t="shared" si="50"/>
        <v>25.580516316248051</v>
      </c>
      <c r="H142" s="96">
        <f t="shared" si="50"/>
        <v>27.115347295222936</v>
      </c>
      <c r="I142" s="96">
        <f t="shared" si="50"/>
        <v>28.742268132936314</v>
      </c>
      <c r="J142" s="96">
        <v>30.466804220912493</v>
      </c>
      <c r="K142" s="102">
        <f t="shared" si="47"/>
        <v>30.466804220912493</v>
      </c>
      <c r="M142" s="96">
        <f t="shared" si="51"/>
        <v>23.051150560876781</v>
      </c>
      <c r="N142" s="96">
        <f t="shared" si="51"/>
        <v>24.434219594529388</v>
      </c>
      <c r="O142" s="96">
        <f t="shared" si="51"/>
        <v>25.900272770201152</v>
      </c>
      <c r="P142" s="96">
        <f t="shared" si="51"/>
        <v>27.454289136413223</v>
      </c>
      <c r="Q142" s="96">
        <f t="shared" si="51"/>
        <v>29.101546484598018</v>
      </c>
      <c r="R142" s="96">
        <v>30.847639273673899</v>
      </c>
      <c r="S142" s="102">
        <f t="shared" si="54"/>
        <v>30.847639273673899</v>
      </c>
      <c r="U142" s="130">
        <f t="shared" si="45"/>
        <v>24.411631870150622</v>
      </c>
      <c r="V142" s="96">
        <f t="shared" si="45"/>
        <v>25.632213463658154</v>
      </c>
      <c r="W142" s="96">
        <f t="shared" si="45"/>
        <v>26.913824136841061</v>
      </c>
      <c r="X142" s="96">
        <f t="shared" si="45"/>
        <v>28.259515343683116</v>
      </c>
      <c r="Y142" s="96">
        <f t="shared" si="45"/>
        <v>29.672491110867274</v>
      </c>
      <c r="Z142" s="96">
        <v>31.156115666410638</v>
      </c>
      <c r="AA142" s="102">
        <f t="shared" si="55"/>
        <v>31.156115666410638</v>
      </c>
      <c r="AC142" s="96">
        <f t="shared" si="48"/>
        <v>25.632213463658154</v>
      </c>
      <c r="AD142" s="96">
        <f t="shared" si="48"/>
        <v>26.913824136841061</v>
      </c>
      <c r="AE142" s="96">
        <f t="shared" si="48"/>
        <v>28.259515343683116</v>
      </c>
      <c r="AF142" s="96">
        <f t="shared" si="46"/>
        <v>29.672491110867274</v>
      </c>
      <c r="AG142" s="96">
        <v>31.156115666410638</v>
      </c>
      <c r="AJ142" s="96">
        <f t="shared" si="52"/>
        <v>26.016696665613022</v>
      </c>
      <c r="AK142" s="96">
        <f t="shared" si="52"/>
        <v>27.317531498893675</v>
      </c>
      <c r="AL142" s="96">
        <f t="shared" si="52"/>
        <v>28.683408073838361</v>
      </c>
      <c r="AM142" s="96">
        <f t="shared" si="52"/>
        <v>30.11757847753028</v>
      </c>
      <c r="AN142" s="96">
        <v>31.623457401406796</v>
      </c>
      <c r="AO142" s="106">
        <f t="shared" si="49"/>
        <v>31.623457401406796</v>
      </c>
      <c r="AQ142" s="96">
        <f t="shared" si="53"/>
        <v>26.276863632269151</v>
      </c>
      <c r="AR142" s="96">
        <f t="shared" si="53"/>
        <v>27.590706813882612</v>
      </c>
      <c r="AS142" s="96">
        <f t="shared" si="53"/>
        <v>28.970242154576745</v>
      </c>
      <c r="AT142" s="96">
        <f t="shared" si="53"/>
        <v>30.418754262305583</v>
      </c>
      <c r="AU142" s="131">
        <v>31.939691975420864</v>
      </c>
      <c r="AV142" s="133">
        <v>6</v>
      </c>
      <c r="AW142" s="133">
        <v>311</v>
      </c>
      <c r="AX142" s="147">
        <v>41</v>
      </c>
      <c r="AY142" s="132"/>
      <c r="AZ142" s="148" t="s">
        <v>319</v>
      </c>
    </row>
    <row r="143" spans="1:52" ht="15.75">
      <c r="A143" s="133">
        <v>312</v>
      </c>
      <c r="B143" s="133">
        <v>6</v>
      </c>
      <c r="C143" s="145">
        <v>42</v>
      </c>
      <c r="D143" s="146" t="s">
        <v>319</v>
      </c>
      <c r="E143" s="96">
        <f t="shared" si="50"/>
        <v>22.766568455186945</v>
      </c>
      <c r="F143" s="96">
        <f t="shared" si="50"/>
        <v>24.132562562498162</v>
      </c>
      <c r="G143" s="96">
        <f t="shared" si="50"/>
        <v>25.580516316248051</v>
      </c>
      <c r="H143" s="96">
        <f t="shared" si="50"/>
        <v>27.115347295222936</v>
      </c>
      <c r="I143" s="96">
        <f t="shared" si="50"/>
        <v>28.742268132936314</v>
      </c>
      <c r="J143" s="96">
        <v>30.466804220912493</v>
      </c>
      <c r="K143" s="102">
        <f t="shared" si="47"/>
        <v>30.466804220912493</v>
      </c>
      <c r="M143" s="96">
        <f t="shared" si="51"/>
        <v>23.051150560876781</v>
      </c>
      <c r="N143" s="96">
        <f t="shared" si="51"/>
        <v>24.434219594529388</v>
      </c>
      <c r="O143" s="96">
        <f t="shared" si="51"/>
        <v>25.900272770201152</v>
      </c>
      <c r="P143" s="96">
        <f t="shared" si="51"/>
        <v>27.454289136413223</v>
      </c>
      <c r="Q143" s="96">
        <f t="shared" si="51"/>
        <v>29.101546484598018</v>
      </c>
      <c r="R143" s="96">
        <v>30.847639273673899</v>
      </c>
      <c r="S143" s="102">
        <f t="shared" si="54"/>
        <v>30.847639273673899</v>
      </c>
      <c r="U143" s="130">
        <f t="shared" si="45"/>
        <v>24.411631870150622</v>
      </c>
      <c r="V143" s="96">
        <f t="shared" si="45"/>
        <v>25.632213463658154</v>
      </c>
      <c r="W143" s="96">
        <f t="shared" si="45"/>
        <v>26.913824136841061</v>
      </c>
      <c r="X143" s="96">
        <f t="shared" si="45"/>
        <v>28.259515343683116</v>
      </c>
      <c r="Y143" s="96">
        <f t="shared" si="45"/>
        <v>29.672491110867274</v>
      </c>
      <c r="Z143" s="96">
        <v>31.156115666410638</v>
      </c>
      <c r="AA143" s="102">
        <f t="shared" si="55"/>
        <v>31.156115666410638</v>
      </c>
      <c r="AC143" s="96">
        <f t="shared" si="48"/>
        <v>25.632213463658154</v>
      </c>
      <c r="AD143" s="96">
        <f t="shared" si="48"/>
        <v>26.913824136841061</v>
      </c>
      <c r="AE143" s="96">
        <f t="shared" si="48"/>
        <v>28.259515343683116</v>
      </c>
      <c r="AF143" s="96">
        <f t="shared" si="46"/>
        <v>29.672491110867274</v>
      </c>
      <c r="AG143" s="96">
        <v>31.156115666410638</v>
      </c>
      <c r="AJ143" s="96">
        <f t="shared" si="52"/>
        <v>26.016696665613022</v>
      </c>
      <c r="AK143" s="96">
        <f t="shared" si="52"/>
        <v>27.317531498893675</v>
      </c>
      <c r="AL143" s="96">
        <f t="shared" si="52"/>
        <v>28.683408073838361</v>
      </c>
      <c r="AM143" s="96">
        <f t="shared" si="52"/>
        <v>30.11757847753028</v>
      </c>
      <c r="AN143" s="96">
        <v>31.623457401406796</v>
      </c>
      <c r="AO143" s="106">
        <f t="shared" si="49"/>
        <v>31.623457401406796</v>
      </c>
      <c r="AQ143" s="96">
        <f t="shared" si="53"/>
        <v>26.276863632269151</v>
      </c>
      <c r="AR143" s="96">
        <f t="shared" si="53"/>
        <v>27.590706813882612</v>
      </c>
      <c r="AS143" s="96">
        <f t="shared" si="53"/>
        <v>28.970242154576745</v>
      </c>
      <c r="AT143" s="96">
        <f t="shared" si="53"/>
        <v>30.418754262305583</v>
      </c>
      <c r="AU143" s="131">
        <v>31.939691975420864</v>
      </c>
      <c r="AV143" s="133">
        <v>6</v>
      </c>
      <c r="AW143" s="133">
        <v>312</v>
      </c>
      <c r="AX143" s="147">
        <v>42</v>
      </c>
      <c r="AY143" s="132"/>
      <c r="AZ143" s="148" t="s">
        <v>319</v>
      </c>
    </row>
    <row r="144" spans="1:52" ht="15.75">
      <c r="A144" s="133">
        <v>313</v>
      </c>
      <c r="B144" s="133">
        <v>6</v>
      </c>
      <c r="C144" s="145">
        <v>43</v>
      </c>
      <c r="D144" s="146" t="s">
        <v>319</v>
      </c>
      <c r="E144" s="96">
        <f t="shared" si="50"/>
        <v>22.766568455186945</v>
      </c>
      <c r="F144" s="96">
        <f t="shared" si="50"/>
        <v>24.132562562498162</v>
      </c>
      <c r="G144" s="96">
        <f t="shared" si="50"/>
        <v>25.580516316248051</v>
      </c>
      <c r="H144" s="96">
        <f t="shared" si="50"/>
        <v>27.115347295222936</v>
      </c>
      <c r="I144" s="96">
        <f t="shared" si="50"/>
        <v>28.742268132936314</v>
      </c>
      <c r="J144" s="96">
        <v>30.466804220912493</v>
      </c>
      <c r="K144" s="102">
        <f t="shared" si="47"/>
        <v>30.466804220912493</v>
      </c>
      <c r="M144" s="96">
        <f t="shared" si="51"/>
        <v>23.051150560876781</v>
      </c>
      <c r="N144" s="96">
        <f t="shared" si="51"/>
        <v>24.434219594529388</v>
      </c>
      <c r="O144" s="96">
        <f t="shared" si="51"/>
        <v>25.900272770201152</v>
      </c>
      <c r="P144" s="96">
        <f t="shared" si="51"/>
        <v>27.454289136413223</v>
      </c>
      <c r="Q144" s="96">
        <f t="shared" si="51"/>
        <v>29.101546484598018</v>
      </c>
      <c r="R144" s="96">
        <v>30.847639273673899</v>
      </c>
      <c r="S144" s="102">
        <f t="shared" si="54"/>
        <v>30.847639273673899</v>
      </c>
      <c r="U144" s="130">
        <f t="shared" si="45"/>
        <v>24.411631870150622</v>
      </c>
      <c r="V144" s="96">
        <f t="shared" si="45"/>
        <v>25.632213463658154</v>
      </c>
      <c r="W144" s="96">
        <f t="shared" si="45"/>
        <v>26.913824136841061</v>
      </c>
      <c r="X144" s="96">
        <f t="shared" si="45"/>
        <v>28.259515343683116</v>
      </c>
      <c r="Y144" s="96">
        <f t="shared" si="45"/>
        <v>29.672491110867274</v>
      </c>
      <c r="Z144" s="96">
        <v>31.156115666410638</v>
      </c>
      <c r="AA144" s="102">
        <f t="shared" si="55"/>
        <v>31.156115666410638</v>
      </c>
      <c r="AC144" s="96">
        <f t="shared" si="48"/>
        <v>25.632213463658154</v>
      </c>
      <c r="AD144" s="96">
        <f t="shared" si="48"/>
        <v>26.913824136841061</v>
      </c>
      <c r="AE144" s="96">
        <f t="shared" si="48"/>
        <v>28.259515343683116</v>
      </c>
      <c r="AF144" s="96">
        <f t="shared" si="46"/>
        <v>29.672491110867274</v>
      </c>
      <c r="AG144" s="96">
        <v>31.156115666410638</v>
      </c>
      <c r="AJ144" s="96">
        <f t="shared" si="52"/>
        <v>26.016696665613022</v>
      </c>
      <c r="AK144" s="96">
        <f t="shared" si="52"/>
        <v>27.317531498893675</v>
      </c>
      <c r="AL144" s="96">
        <f t="shared" si="52"/>
        <v>28.683408073838361</v>
      </c>
      <c r="AM144" s="96">
        <f t="shared" si="52"/>
        <v>30.11757847753028</v>
      </c>
      <c r="AN144" s="96">
        <v>31.623457401406796</v>
      </c>
      <c r="AO144" s="106">
        <f t="shared" si="49"/>
        <v>31.623457401406796</v>
      </c>
      <c r="AQ144" s="96">
        <f t="shared" si="53"/>
        <v>26.276863632269151</v>
      </c>
      <c r="AR144" s="96">
        <f t="shared" si="53"/>
        <v>27.590706813882612</v>
      </c>
      <c r="AS144" s="96">
        <f t="shared" si="53"/>
        <v>28.970242154576745</v>
      </c>
      <c r="AT144" s="96">
        <f t="shared" si="53"/>
        <v>30.418754262305583</v>
      </c>
      <c r="AU144" s="131">
        <v>31.939691975420864</v>
      </c>
      <c r="AV144" s="133">
        <v>6</v>
      </c>
      <c r="AW144" s="133">
        <v>313</v>
      </c>
      <c r="AX144" s="147">
        <v>43</v>
      </c>
      <c r="AY144" s="132"/>
      <c r="AZ144" s="148" t="s">
        <v>319</v>
      </c>
    </row>
    <row r="145" spans="1:52" ht="15.75">
      <c r="A145" s="133">
        <v>314</v>
      </c>
      <c r="B145" s="133">
        <v>6</v>
      </c>
      <c r="C145" s="145">
        <v>44</v>
      </c>
      <c r="D145" s="146" t="s">
        <v>319</v>
      </c>
      <c r="E145" s="96">
        <f t="shared" si="50"/>
        <v>22.766568455186945</v>
      </c>
      <c r="F145" s="96">
        <f t="shared" si="50"/>
        <v>24.132562562498162</v>
      </c>
      <c r="G145" s="96">
        <f t="shared" si="50"/>
        <v>25.580516316248051</v>
      </c>
      <c r="H145" s="96">
        <f t="shared" si="50"/>
        <v>27.115347295222936</v>
      </c>
      <c r="I145" s="96">
        <f t="shared" si="50"/>
        <v>28.742268132936314</v>
      </c>
      <c r="J145" s="96">
        <v>30.466804220912493</v>
      </c>
      <c r="K145" s="102">
        <f t="shared" si="47"/>
        <v>30.466804220912493</v>
      </c>
      <c r="M145" s="96">
        <f t="shared" si="51"/>
        <v>23.051150560876781</v>
      </c>
      <c r="N145" s="96">
        <f t="shared" si="51"/>
        <v>24.434219594529388</v>
      </c>
      <c r="O145" s="96">
        <f t="shared" si="51"/>
        <v>25.900272770201152</v>
      </c>
      <c r="P145" s="96">
        <f t="shared" si="51"/>
        <v>27.454289136413223</v>
      </c>
      <c r="Q145" s="96">
        <f t="shared" si="51"/>
        <v>29.101546484598018</v>
      </c>
      <c r="R145" s="96">
        <v>30.847639273673899</v>
      </c>
      <c r="S145" s="102">
        <f t="shared" si="54"/>
        <v>30.847639273673899</v>
      </c>
      <c r="U145" s="130">
        <f t="shared" si="45"/>
        <v>24.411631870150622</v>
      </c>
      <c r="V145" s="96">
        <f t="shared" si="45"/>
        <v>25.632213463658154</v>
      </c>
      <c r="W145" s="96">
        <f t="shared" si="45"/>
        <v>26.913824136841061</v>
      </c>
      <c r="X145" s="96">
        <f t="shared" si="45"/>
        <v>28.259515343683116</v>
      </c>
      <c r="Y145" s="96">
        <f t="shared" si="45"/>
        <v>29.672491110867274</v>
      </c>
      <c r="Z145" s="96">
        <v>31.156115666410638</v>
      </c>
      <c r="AA145" s="102">
        <f t="shared" si="55"/>
        <v>31.156115666410638</v>
      </c>
      <c r="AC145" s="96">
        <f t="shared" si="48"/>
        <v>25.632213463658154</v>
      </c>
      <c r="AD145" s="96">
        <f t="shared" si="48"/>
        <v>26.913824136841061</v>
      </c>
      <c r="AE145" s="96">
        <f t="shared" si="48"/>
        <v>28.259515343683116</v>
      </c>
      <c r="AF145" s="96">
        <f t="shared" si="46"/>
        <v>29.672491110867274</v>
      </c>
      <c r="AG145" s="96">
        <v>31.156115666410638</v>
      </c>
      <c r="AJ145" s="96">
        <f t="shared" si="52"/>
        <v>26.016696665613022</v>
      </c>
      <c r="AK145" s="96">
        <f t="shared" si="52"/>
        <v>27.317531498893675</v>
      </c>
      <c r="AL145" s="96">
        <f t="shared" si="52"/>
        <v>28.683408073838361</v>
      </c>
      <c r="AM145" s="96">
        <f t="shared" si="52"/>
        <v>30.11757847753028</v>
      </c>
      <c r="AN145" s="96">
        <v>31.623457401406796</v>
      </c>
      <c r="AO145" s="106">
        <f t="shared" si="49"/>
        <v>31.623457401406796</v>
      </c>
      <c r="AQ145" s="96">
        <f t="shared" si="53"/>
        <v>26.276863632269151</v>
      </c>
      <c r="AR145" s="96">
        <f t="shared" si="53"/>
        <v>27.590706813882612</v>
      </c>
      <c r="AS145" s="96">
        <f t="shared" si="53"/>
        <v>28.970242154576745</v>
      </c>
      <c r="AT145" s="96">
        <f t="shared" si="53"/>
        <v>30.418754262305583</v>
      </c>
      <c r="AU145" s="131">
        <v>31.939691975420864</v>
      </c>
      <c r="AV145" s="133">
        <v>6</v>
      </c>
      <c r="AW145" s="133">
        <v>314</v>
      </c>
      <c r="AX145" s="147">
        <v>44</v>
      </c>
      <c r="AY145" s="132"/>
      <c r="AZ145" s="148" t="s">
        <v>319</v>
      </c>
    </row>
    <row r="146" spans="1:52" s="153" customFormat="1" ht="15.75">
      <c r="A146" s="150">
        <v>315</v>
      </c>
      <c r="B146" s="150">
        <v>6</v>
      </c>
      <c r="C146" s="151">
        <v>45</v>
      </c>
      <c r="D146" s="152" t="s">
        <v>319</v>
      </c>
      <c r="E146" s="95">
        <f t="shared" si="50"/>
        <v>22.766568455186945</v>
      </c>
      <c r="F146" s="95">
        <f t="shared" si="50"/>
        <v>24.132562562498162</v>
      </c>
      <c r="G146" s="95">
        <f t="shared" si="50"/>
        <v>25.580516316248051</v>
      </c>
      <c r="H146" s="95">
        <f t="shared" si="50"/>
        <v>27.115347295222936</v>
      </c>
      <c r="I146" s="95">
        <f t="shared" si="50"/>
        <v>28.742268132936314</v>
      </c>
      <c r="J146" s="95">
        <v>30.466804220912493</v>
      </c>
      <c r="K146" s="106">
        <f t="shared" si="47"/>
        <v>30.466804220912493</v>
      </c>
      <c r="M146" s="95">
        <f t="shared" si="51"/>
        <v>23.051150560876781</v>
      </c>
      <c r="N146" s="95">
        <f t="shared" si="51"/>
        <v>24.434219594529388</v>
      </c>
      <c r="O146" s="95">
        <f t="shared" si="51"/>
        <v>25.900272770201152</v>
      </c>
      <c r="P146" s="95">
        <f t="shared" si="51"/>
        <v>27.454289136413223</v>
      </c>
      <c r="Q146" s="95">
        <f t="shared" si="51"/>
        <v>29.101546484598018</v>
      </c>
      <c r="R146" s="95">
        <v>30.847639273673899</v>
      </c>
      <c r="S146" s="106">
        <f t="shared" si="54"/>
        <v>30.847639273673899</v>
      </c>
      <c r="T146" s="154"/>
      <c r="U146" s="155">
        <f t="shared" si="45"/>
        <v>24.411631870150622</v>
      </c>
      <c r="V146" s="95">
        <f t="shared" si="45"/>
        <v>25.632213463658154</v>
      </c>
      <c r="W146" s="95">
        <f t="shared" si="45"/>
        <v>26.913824136841061</v>
      </c>
      <c r="X146" s="95">
        <f t="shared" si="45"/>
        <v>28.259515343683116</v>
      </c>
      <c r="Y146" s="95">
        <f t="shared" si="45"/>
        <v>29.672491110867274</v>
      </c>
      <c r="Z146" s="95">
        <v>31.156115666410638</v>
      </c>
      <c r="AA146" s="106">
        <f t="shared" si="55"/>
        <v>31.156115666410638</v>
      </c>
      <c r="AB146" s="154"/>
      <c r="AC146" s="95">
        <f t="shared" si="48"/>
        <v>25.632213463658154</v>
      </c>
      <c r="AD146" s="95">
        <f t="shared" si="48"/>
        <v>26.913824136841061</v>
      </c>
      <c r="AE146" s="95">
        <f t="shared" si="48"/>
        <v>28.259515343683116</v>
      </c>
      <c r="AF146" s="95">
        <f t="shared" si="46"/>
        <v>29.672491110867274</v>
      </c>
      <c r="AG146" s="95">
        <v>31.156115666410638</v>
      </c>
      <c r="AH146" s="154"/>
      <c r="AJ146" s="95">
        <f t="shared" si="52"/>
        <v>26.016696665613022</v>
      </c>
      <c r="AK146" s="95">
        <f t="shared" si="52"/>
        <v>27.317531498893675</v>
      </c>
      <c r="AL146" s="95">
        <f t="shared" si="52"/>
        <v>28.683408073838361</v>
      </c>
      <c r="AM146" s="95">
        <f t="shared" si="52"/>
        <v>30.11757847753028</v>
      </c>
      <c r="AN146" s="95">
        <v>31.623457401406796</v>
      </c>
      <c r="AO146" s="106">
        <f t="shared" si="49"/>
        <v>31.623457401406796</v>
      </c>
      <c r="AQ146" s="95">
        <f t="shared" si="53"/>
        <v>26.276863632269151</v>
      </c>
      <c r="AR146" s="95">
        <f t="shared" si="53"/>
        <v>27.590706813882612</v>
      </c>
      <c r="AS146" s="95">
        <f t="shared" si="53"/>
        <v>28.970242154576745</v>
      </c>
      <c r="AT146" s="95">
        <f t="shared" si="53"/>
        <v>30.418754262305583</v>
      </c>
      <c r="AU146" s="99">
        <v>31.939691975420864</v>
      </c>
      <c r="AV146" s="150">
        <v>6</v>
      </c>
      <c r="AW146" s="150">
        <v>315</v>
      </c>
      <c r="AX146" s="156">
        <v>45</v>
      </c>
      <c r="AY146" s="157"/>
      <c r="AZ146" s="158" t="s">
        <v>319</v>
      </c>
    </row>
    <row r="147" spans="1:52" ht="15.75">
      <c r="A147" s="133">
        <v>316</v>
      </c>
      <c r="B147" s="133">
        <v>7</v>
      </c>
      <c r="C147" s="134">
        <v>1</v>
      </c>
      <c r="D147" s="135" t="s">
        <v>391</v>
      </c>
      <c r="E147" s="96">
        <f t="shared" si="50"/>
        <v>23.644019089994291</v>
      </c>
      <c r="F147" s="96">
        <f t="shared" si="50"/>
        <v>25.062660235393949</v>
      </c>
      <c r="G147" s="96">
        <f t="shared" si="50"/>
        <v>26.566419849517587</v>
      </c>
      <c r="H147" s="96">
        <f t="shared" si="50"/>
        <v>28.160405040488644</v>
      </c>
      <c r="I147" s="96">
        <f t="shared" si="50"/>
        <v>29.850029342917964</v>
      </c>
      <c r="J147" s="96">
        <v>31.641031103493042</v>
      </c>
      <c r="K147" s="102">
        <f t="shared" si="47"/>
        <v>31.641031103493042</v>
      </c>
      <c r="M147" s="96">
        <f t="shared" si="51"/>
        <v>23.939569328619214</v>
      </c>
      <c r="N147" s="96">
        <f t="shared" si="51"/>
        <v>25.375943488336368</v>
      </c>
      <c r="O147" s="96">
        <f t="shared" si="51"/>
        <v>26.898500097636553</v>
      </c>
      <c r="P147" s="96">
        <f t="shared" si="51"/>
        <v>28.512410103494748</v>
      </c>
      <c r="Q147" s="96">
        <f t="shared" si="51"/>
        <v>30.223154709704435</v>
      </c>
      <c r="R147" s="96">
        <v>32.036543992286703</v>
      </c>
      <c r="S147" s="102">
        <f t="shared" si="54"/>
        <v>32.036543992286703</v>
      </c>
      <c r="U147" s="130">
        <f t="shared" si="45"/>
        <v>25.352485206186284</v>
      </c>
      <c r="V147" s="96">
        <f t="shared" si="45"/>
        <v>26.620109466495599</v>
      </c>
      <c r="W147" s="96">
        <f t="shared" si="45"/>
        <v>27.951114939820378</v>
      </c>
      <c r="X147" s="96">
        <f t="shared" si="45"/>
        <v>29.348670686811399</v>
      </c>
      <c r="Y147" s="96">
        <f t="shared" si="45"/>
        <v>30.816104221151971</v>
      </c>
      <c r="Z147" s="96">
        <v>32.356909432209569</v>
      </c>
      <c r="AA147" s="102">
        <f t="shared" si="55"/>
        <v>32.356909432209569</v>
      </c>
      <c r="AC147" s="96">
        <f t="shared" si="48"/>
        <v>26.620109466495599</v>
      </c>
      <c r="AD147" s="96">
        <f t="shared" si="48"/>
        <v>27.951114939820378</v>
      </c>
      <c r="AE147" s="96">
        <f t="shared" si="48"/>
        <v>29.348670686811399</v>
      </c>
      <c r="AF147" s="96">
        <f t="shared" si="46"/>
        <v>30.816104221151971</v>
      </c>
      <c r="AG147" s="96">
        <v>32.356909432209569</v>
      </c>
      <c r="AJ147" s="96">
        <f t="shared" si="52"/>
        <v>27.019411108493031</v>
      </c>
      <c r="AK147" s="96">
        <f t="shared" si="52"/>
        <v>28.370381663917684</v>
      </c>
      <c r="AL147" s="96">
        <f t="shared" si="52"/>
        <v>29.788900747113569</v>
      </c>
      <c r="AM147" s="96">
        <f t="shared" si="52"/>
        <v>31.278345784469249</v>
      </c>
      <c r="AN147" s="96">
        <v>32.842263073692713</v>
      </c>
      <c r="AO147" s="106">
        <f t="shared" si="49"/>
        <v>32.842263073692713</v>
      </c>
      <c r="AQ147" s="96">
        <f t="shared" si="53"/>
        <v>27.289605219577965</v>
      </c>
      <c r="AR147" s="96">
        <f t="shared" si="53"/>
        <v>28.654085480556866</v>
      </c>
      <c r="AS147" s="96">
        <f t="shared" si="53"/>
        <v>30.086789754584711</v>
      </c>
      <c r="AT147" s="96">
        <f t="shared" si="53"/>
        <v>31.591129242313947</v>
      </c>
      <c r="AU147" s="131">
        <v>33.170685704429644</v>
      </c>
      <c r="AV147" s="133">
        <v>7</v>
      </c>
      <c r="AW147" s="133">
        <v>316</v>
      </c>
      <c r="AX147" s="137">
        <v>1</v>
      </c>
      <c r="AY147" s="132"/>
      <c r="AZ147" s="138" t="s">
        <v>391</v>
      </c>
    </row>
    <row r="148" spans="1:52" ht="15.75">
      <c r="A148" s="133">
        <v>317</v>
      </c>
      <c r="B148" s="133">
        <v>7</v>
      </c>
      <c r="C148" s="134">
        <v>2</v>
      </c>
      <c r="D148" s="135" t="s">
        <v>391</v>
      </c>
      <c r="E148" s="96">
        <f t="shared" si="50"/>
        <v>23.644019089994291</v>
      </c>
      <c r="F148" s="96">
        <f t="shared" si="50"/>
        <v>25.062660235393949</v>
      </c>
      <c r="G148" s="96">
        <f t="shared" si="50"/>
        <v>26.566419849517587</v>
      </c>
      <c r="H148" s="96">
        <f t="shared" si="50"/>
        <v>28.160405040488644</v>
      </c>
      <c r="I148" s="96">
        <f t="shared" si="50"/>
        <v>29.850029342917964</v>
      </c>
      <c r="J148" s="96">
        <v>31.641031103493042</v>
      </c>
      <c r="K148" s="102">
        <f t="shared" si="47"/>
        <v>31.641031103493042</v>
      </c>
      <c r="M148" s="96">
        <f t="shared" si="51"/>
        <v>23.939569328619214</v>
      </c>
      <c r="N148" s="96">
        <f t="shared" si="51"/>
        <v>25.375943488336368</v>
      </c>
      <c r="O148" s="96">
        <f t="shared" si="51"/>
        <v>26.898500097636553</v>
      </c>
      <c r="P148" s="96">
        <f t="shared" si="51"/>
        <v>28.512410103494748</v>
      </c>
      <c r="Q148" s="96">
        <f t="shared" si="51"/>
        <v>30.223154709704435</v>
      </c>
      <c r="R148" s="96">
        <v>32.036543992286703</v>
      </c>
      <c r="S148" s="102">
        <f t="shared" si="54"/>
        <v>32.036543992286703</v>
      </c>
      <c r="U148" s="130">
        <f t="shared" si="45"/>
        <v>25.352485206186284</v>
      </c>
      <c r="V148" s="96">
        <f t="shared" si="45"/>
        <v>26.620109466495599</v>
      </c>
      <c r="W148" s="96">
        <f t="shared" si="45"/>
        <v>27.951114939820378</v>
      </c>
      <c r="X148" s="96">
        <f t="shared" si="45"/>
        <v>29.348670686811399</v>
      </c>
      <c r="Y148" s="96">
        <f t="shared" si="45"/>
        <v>30.816104221151971</v>
      </c>
      <c r="Z148" s="96">
        <v>32.356909432209569</v>
      </c>
      <c r="AA148" s="102">
        <f t="shared" si="55"/>
        <v>32.356909432209569</v>
      </c>
      <c r="AC148" s="96">
        <f t="shared" si="48"/>
        <v>26.620109466495599</v>
      </c>
      <c r="AD148" s="96">
        <f t="shared" si="48"/>
        <v>27.951114939820378</v>
      </c>
      <c r="AE148" s="96">
        <f t="shared" si="48"/>
        <v>29.348670686811399</v>
      </c>
      <c r="AF148" s="96">
        <f t="shared" si="46"/>
        <v>30.816104221151971</v>
      </c>
      <c r="AG148" s="96">
        <v>32.356909432209569</v>
      </c>
      <c r="AJ148" s="96">
        <f t="shared" si="52"/>
        <v>27.019411108493031</v>
      </c>
      <c r="AK148" s="96">
        <f t="shared" si="52"/>
        <v>28.370381663917684</v>
      </c>
      <c r="AL148" s="96">
        <f t="shared" si="52"/>
        <v>29.788900747113569</v>
      </c>
      <c r="AM148" s="96">
        <f t="shared" si="52"/>
        <v>31.278345784469249</v>
      </c>
      <c r="AN148" s="96">
        <v>32.842263073692713</v>
      </c>
      <c r="AO148" s="106">
        <f t="shared" si="49"/>
        <v>32.842263073692713</v>
      </c>
      <c r="AQ148" s="96">
        <f t="shared" si="53"/>
        <v>27.289605219577965</v>
      </c>
      <c r="AR148" s="96">
        <f t="shared" si="53"/>
        <v>28.654085480556866</v>
      </c>
      <c r="AS148" s="96">
        <f t="shared" si="53"/>
        <v>30.086789754584711</v>
      </c>
      <c r="AT148" s="96">
        <f t="shared" si="53"/>
        <v>31.591129242313947</v>
      </c>
      <c r="AU148" s="131">
        <v>33.170685704429644</v>
      </c>
      <c r="AV148" s="133">
        <v>7</v>
      </c>
      <c r="AW148" s="133">
        <v>317</v>
      </c>
      <c r="AX148" s="137">
        <v>2</v>
      </c>
      <c r="AY148" s="132"/>
      <c r="AZ148" s="138" t="s">
        <v>391</v>
      </c>
    </row>
    <row r="149" spans="1:52" ht="15.75">
      <c r="A149" s="133">
        <v>318</v>
      </c>
      <c r="B149" s="133">
        <v>7</v>
      </c>
      <c r="C149" s="134">
        <v>3</v>
      </c>
      <c r="D149" s="135" t="s">
        <v>391</v>
      </c>
      <c r="E149" s="96">
        <f t="shared" si="50"/>
        <v>23.644019089994291</v>
      </c>
      <c r="F149" s="96">
        <f t="shared" si="50"/>
        <v>25.062660235393949</v>
      </c>
      <c r="G149" s="96">
        <f t="shared" si="50"/>
        <v>26.566419849517587</v>
      </c>
      <c r="H149" s="96">
        <f t="shared" si="50"/>
        <v>28.160405040488644</v>
      </c>
      <c r="I149" s="96">
        <f t="shared" si="50"/>
        <v>29.850029342917964</v>
      </c>
      <c r="J149" s="96">
        <v>31.641031103493042</v>
      </c>
      <c r="K149" s="102">
        <f t="shared" si="47"/>
        <v>31.641031103493042</v>
      </c>
      <c r="M149" s="96">
        <f t="shared" si="51"/>
        <v>23.939569328619214</v>
      </c>
      <c r="N149" s="96">
        <f t="shared" si="51"/>
        <v>25.375943488336368</v>
      </c>
      <c r="O149" s="96">
        <f t="shared" si="51"/>
        <v>26.898500097636553</v>
      </c>
      <c r="P149" s="96">
        <f t="shared" si="51"/>
        <v>28.512410103494748</v>
      </c>
      <c r="Q149" s="96">
        <f t="shared" si="51"/>
        <v>30.223154709704435</v>
      </c>
      <c r="R149" s="96">
        <v>32.036543992286703</v>
      </c>
      <c r="S149" s="102">
        <f t="shared" si="54"/>
        <v>32.036543992286703</v>
      </c>
      <c r="U149" s="130">
        <f t="shared" si="45"/>
        <v>25.352485206186284</v>
      </c>
      <c r="V149" s="96">
        <f t="shared" si="45"/>
        <v>26.620109466495599</v>
      </c>
      <c r="W149" s="96">
        <f t="shared" si="45"/>
        <v>27.951114939820378</v>
      </c>
      <c r="X149" s="96">
        <f t="shared" si="45"/>
        <v>29.348670686811399</v>
      </c>
      <c r="Y149" s="96">
        <f t="shared" si="45"/>
        <v>30.816104221151971</v>
      </c>
      <c r="Z149" s="96">
        <v>32.356909432209569</v>
      </c>
      <c r="AA149" s="102">
        <f t="shared" si="55"/>
        <v>32.356909432209569</v>
      </c>
      <c r="AC149" s="96">
        <f t="shared" si="48"/>
        <v>26.620109466495599</v>
      </c>
      <c r="AD149" s="96">
        <f t="shared" si="48"/>
        <v>27.951114939820378</v>
      </c>
      <c r="AE149" s="96">
        <f t="shared" si="48"/>
        <v>29.348670686811399</v>
      </c>
      <c r="AF149" s="96">
        <f t="shared" si="46"/>
        <v>30.816104221151971</v>
      </c>
      <c r="AG149" s="96">
        <v>32.356909432209569</v>
      </c>
      <c r="AJ149" s="96">
        <f t="shared" si="52"/>
        <v>27.019411108493031</v>
      </c>
      <c r="AK149" s="96">
        <f t="shared" si="52"/>
        <v>28.370381663917684</v>
      </c>
      <c r="AL149" s="96">
        <f t="shared" si="52"/>
        <v>29.788900747113569</v>
      </c>
      <c r="AM149" s="96">
        <f t="shared" si="52"/>
        <v>31.278345784469249</v>
      </c>
      <c r="AN149" s="96">
        <v>32.842263073692713</v>
      </c>
      <c r="AO149" s="106">
        <f t="shared" si="49"/>
        <v>32.842263073692713</v>
      </c>
      <c r="AQ149" s="96">
        <f t="shared" si="53"/>
        <v>27.289605219577965</v>
      </c>
      <c r="AR149" s="96">
        <f t="shared" si="53"/>
        <v>28.654085480556866</v>
      </c>
      <c r="AS149" s="96">
        <f t="shared" si="53"/>
        <v>30.086789754584711</v>
      </c>
      <c r="AT149" s="96">
        <f t="shared" si="53"/>
        <v>31.591129242313947</v>
      </c>
      <c r="AU149" s="131">
        <v>33.170685704429644</v>
      </c>
      <c r="AV149" s="133">
        <v>7</v>
      </c>
      <c r="AW149" s="133">
        <v>318</v>
      </c>
      <c r="AX149" s="137">
        <v>3</v>
      </c>
      <c r="AY149" s="132"/>
      <c r="AZ149" s="138" t="s">
        <v>391</v>
      </c>
    </row>
    <row r="150" spans="1:52" ht="15.75">
      <c r="A150" s="133">
        <v>319</v>
      </c>
      <c r="B150" s="133">
        <v>7</v>
      </c>
      <c r="C150" s="134">
        <v>4</v>
      </c>
      <c r="D150" s="135" t="s">
        <v>391</v>
      </c>
      <c r="E150" s="96">
        <f t="shared" si="50"/>
        <v>23.644019089994291</v>
      </c>
      <c r="F150" s="96">
        <f t="shared" si="50"/>
        <v>25.062660235393949</v>
      </c>
      <c r="G150" s="96">
        <f t="shared" si="50"/>
        <v>26.566419849517587</v>
      </c>
      <c r="H150" s="96">
        <f t="shared" si="50"/>
        <v>28.160405040488644</v>
      </c>
      <c r="I150" s="96">
        <f t="shared" si="50"/>
        <v>29.850029342917964</v>
      </c>
      <c r="J150" s="96">
        <v>31.641031103493042</v>
      </c>
      <c r="K150" s="102">
        <f t="shared" si="47"/>
        <v>31.641031103493042</v>
      </c>
      <c r="M150" s="96">
        <f t="shared" si="51"/>
        <v>23.939569328619214</v>
      </c>
      <c r="N150" s="96">
        <f t="shared" si="51"/>
        <v>25.375943488336368</v>
      </c>
      <c r="O150" s="96">
        <f t="shared" si="51"/>
        <v>26.898500097636553</v>
      </c>
      <c r="P150" s="96">
        <f t="shared" si="51"/>
        <v>28.512410103494748</v>
      </c>
      <c r="Q150" s="96">
        <f t="shared" si="51"/>
        <v>30.223154709704435</v>
      </c>
      <c r="R150" s="96">
        <v>32.036543992286703</v>
      </c>
      <c r="S150" s="102">
        <f t="shared" si="54"/>
        <v>32.036543992286703</v>
      </c>
      <c r="U150" s="130">
        <f t="shared" si="45"/>
        <v>25.352485206186284</v>
      </c>
      <c r="V150" s="96">
        <f t="shared" si="45"/>
        <v>26.620109466495599</v>
      </c>
      <c r="W150" s="96">
        <f t="shared" si="45"/>
        <v>27.951114939820378</v>
      </c>
      <c r="X150" s="96">
        <f t="shared" si="45"/>
        <v>29.348670686811399</v>
      </c>
      <c r="Y150" s="96">
        <f t="shared" si="45"/>
        <v>30.816104221151971</v>
      </c>
      <c r="Z150" s="96">
        <v>32.356909432209569</v>
      </c>
      <c r="AA150" s="102">
        <f t="shared" si="55"/>
        <v>32.356909432209569</v>
      </c>
      <c r="AC150" s="96">
        <f t="shared" si="48"/>
        <v>26.620109466495599</v>
      </c>
      <c r="AD150" s="96">
        <f t="shared" si="48"/>
        <v>27.951114939820378</v>
      </c>
      <c r="AE150" s="96">
        <f t="shared" si="48"/>
        <v>29.348670686811399</v>
      </c>
      <c r="AF150" s="96">
        <f t="shared" si="46"/>
        <v>30.816104221151971</v>
      </c>
      <c r="AG150" s="96">
        <v>32.356909432209569</v>
      </c>
      <c r="AJ150" s="96">
        <f t="shared" si="52"/>
        <v>27.019411108493031</v>
      </c>
      <c r="AK150" s="96">
        <f t="shared" si="52"/>
        <v>28.370381663917684</v>
      </c>
      <c r="AL150" s="96">
        <f t="shared" si="52"/>
        <v>29.788900747113569</v>
      </c>
      <c r="AM150" s="96">
        <f t="shared" si="52"/>
        <v>31.278345784469249</v>
      </c>
      <c r="AN150" s="96">
        <v>32.842263073692713</v>
      </c>
      <c r="AO150" s="106">
        <f t="shared" si="49"/>
        <v>32.842263073692713</v>
      </c>
      <c r="AQ150" s="96">
        <f t="shared" si="53"/>
        <v>27.289605219577965</v>
      </c>
      <c r="AR150" s="96">
        <f t="shared" si="53"/>
        <v>28.654085480556866</v>
      </c>
      <c r="AS150" s="96">
        <f t="shared" si="53"/>
        <v>30.086789754584711</v>
      </c>
      <c r="AT150" s="96">
        <f t="shared" si="53"/>
        <v>31.591129242313947</v>
      </c>
      <c r="AU150" s="131">
        <v>33.170685704429644</v>
      </c>
      <c r="AV150" s="133">
        <v>7</v>
      </c>
      <c r="AW150" s="133">
        <v>319</v>
      </c>
      <c r="AX150" s="137">
        <v>4</v>
      </c>
      <c r="AY150" s="132"/>
      <c r="AZ150" s="138" t="s">
        <v>391</v>
      </c>
    </row>
    <row r="151" spans="1:52" ht="15.75">
      <c r="A151" s="133">
        <v>320</v>
      </c>
      <c r="B151" s="133">
        <v>7</v>
      </c>
      <c r="C151" s="134">
        <v>5</v>
      </c>
      <c r="D151" s="135" t="s">
        <v>391</v>
      </c>
      <c r="E151" s="96">
        <f t="shared" si="50"/>
        <v>23.644019089994291</v>
      </c>
      <c r="F151" s="96">
        <f t="shared" si="50"/>
        <v>25.062660235393949</v>
      </c>
      <c r="G151" s="96">
        <f t="shared" si="50"/>
        <v>26.566419849517587</v>
      </c>
      <c r="H151" s="96">
        <f t="shared" si="50"/>
        <v>28.160405040488644</v>
      </c>
      <c r="I151" s="96">
        <f t="shared" si="50"/>
        <v>29.850029342917964</v>
      </c>
      <c r="J151" s="96">
        <v>31.641031103493042</v>
      </c>
      <c r="K151" s="102">
        <f t="shared" si="47"/>
        <v>31.641031103493042</v>
      </c>
      <c r="M151" s="96">
        <f t="shared" si="51"/>
        <v>23.939569328619214</v>
      </c>
      <c r="N151" s="96">
        <f t="shared" si="51"/>
        <v>25.375943488336368</v>
      </c>
      <c r="O151" s="96">
        <f t="shared" si="51"/>
        <v>26.898500097636553</v>
      </c>
      <c r="P151" s="96">
        <f t="shared" si="51"/>
        <v>28.512410103494748</v>
      </c>
      <c r="Q151" s="96">
        <f t="shared" si="51"/>
        <v>30.223154709704435</v>
      </c>
      <c r="R151" s="96">
        <v>32.036543992286703</v>
      </c>
      <c r="S151" s="102">
        <f t="shared" si="54"/>
        <v>32.036543992286703</v>
      </c>
      <c r="U151" s="130">
        <f t="shared" si="45"/>
        <v>25.352485206186284</v>
      </c>
      <c r="V151" s="96">
        <f t="shared" si="45"/>
        <v>26.620109466495599</v>
      </c>
      <c r="W151" s="96">
        <f t="shared" si="45"/>
        <v>27.951114939820378</v>
      </c>
      <c r="X151" s="96">
        <f t="shared" si="45"/>
        <v>29.348670686811399</v>
      </c>
      <c r="Y151" s="96">
        <f t="shared" si="45"/>
        <v>30.816104221151971</v>
      </c>
      <c r="Z151" s="96">
        <v>32.356909432209569</v>
      </c>
      <c r="AA151" s="102">
        <f t="shared" si="55"/>
        <v>32.356909432209569</v>
      </c>
      <c r="AC151" s="96">
        <f t="shared" si="48"/>
        <v>26.620109466495599</v>
      </c>
      <c r="AD151" s="96">
        <f t="shared" si="48"/>
        <v>27.951114939820378</v>
      </c>
      <c r="AE151" s="96">
        <f t="shared" si="48"/>
        <v>29.348670686811399</v>
      </c>
      <c r="AF151" s="96">
        <f t="shared" si="46"/>
        <v>30.816104221151971</v>
      </c>
      <c r="AG151" s="96">
        <v>32.356909432209569</v>
      </c>
      <c r="AJ151" s="96">
        <f t="shared" si="52"/>
        <v>27.019411108493031</v>
      </c>
      <c r="AK151" s="96">
        <f t="shared" si="52"/>
        <v>28.370381663917684</v>
      </c>
      <c r="AL151" s="96">
        <f t="shared" si="52"/>
        <v>29.788900747113569</v>
      </c>
      <c r="AM151" s="96">
        <f t="shared" si="52"/>
        <v>31.278345784469249</v>
      </c>
      <c r="AN151" s="96">
        <v>32.842263073692713</v>
      </c>
      <c r="AO151" s="106">
        <f t="shared" si="49"/>
        <v>32.842263073692713</v>
      </c>
      <c r="AQ151" s="96">
        <f t="shared" si="53"/>
        <v>27.289605219577965</v>
      </c>
      <c r="AR151" s="96">
        <f t="shared" si="53"/>
        <v>28.654085480556866</v>
      </c>
      <c r="AS151" s="96">
        <f t="shared" si="53"/>
        <v>30.086789754584711</v>
      </c>
      <c r="AT151" s="96">
        <f t="shared" si="53"/>
        <v>31.591129242313947</v>
      </c>
      <c r="AU151" s="131">
        <v>33.170685704429644</v>
      </c>
      <c r="AV151" s="133">
        <v>7</v>
      </c>
      <c r="AW151" s="133">
        <v>320</v>
      </c>
      <c r="AX151" s="137">
        <v>5</v>
      </c>
      <c r="AY151" s="132"/>
      <c r="AZ151" s="138" t="s">
        <v>391</v>
      </c>
    </row>
    <row r="152" spans="1:52" ht="15.75">
      <c r="A152" s="133">
        <v>321</v>
      </c>
      <c r="B152" s="133">
        <v>7</v>
      </c>
      <c r="C152" s="134">
        <v>6</v>
      </c>
      <c r="D152" s="135" t="s">
        <v>391</v>
      </c>
      <c r="E152" s="96">
        <f t="shared" si="50"/>
        <v>23.644019089994291</v>
      </c>
      <c r="F152" s="96">
        <f t="shared" si="50"/>
        <v>25.062660235393949</v>
      </c>
      <c r="G152" s="96">
        <f t="shared" si="50"/>
        <v>26.566419849517587</v>
      </c>
      <c r="H152" s="96">
        <f t="shared" si="50"/>
        <v>28.160405040488644</v>
      </c>
      <c r="I152" s="96">
        <f t="shared" si="50"/>
        <v>29.850029342917964</v>
      </c>
      <c r="J152" s="96">
        <v>31.641031103493042</v>
      </c>
      <c r="K152" s="102">
        <f t="shared" si="47"/>
        <v>31.641031103493042</v>
      </c>
      <c r="M152" s="96">
        <f t="shared" si="51"/>
        <v>23.939569328619214</v>
      </c>
      <c r="N152" s="96">
        <f t="shared" si="51"/>
        <v>25.375943488336368</v>
      </c>
      <c r="O152" s="96">
        <f t="shared" si="51"/>
        <v>26.898500097636553</v>
      </c>
      <c r="P152" s="96">
        <f t="shared" si="51"/>
        <v>28.512410103494748</v>
      </c>
      <c r="Q152" s="96">
        <f t="shared" si="51"/>
        <v>30.223154709704435</v>
      </c>
      <c r="R152" s="96">
        <v>32.036543992286703</v>
      </c>
      <c r="S152" s="102">
        <f t="shared" si="54"/>
        <v>32.036543992286703</v>
      </c>
      <c r="U152" s="130">
        <f t="shared" si="45"/>
        <v>25.352485206186284</v>
      </c>
      <c r="V152" s="96">
        <f t="shared" si="45"/>
        <v>26.620109466495599</v>
      </c>
      <c r="W152" s="96">
        <f t="shared" si="45"/>
        <v>27.951114939820378</v>
      </c>
      <c r="X152" s="96">
        <f t="shared" si="45"/>
        <v>29.348670686811399</v>
      </c>
      <c r="Y152" s="96">
        <f t="shared" si="45"/>
        <v>30.816104221151971</v>
      </c>
      <c r="Z152" s="96">
        <v>32.356909432209569</v>
      </c>
      <c r="AA152" s="102">
        <f t="shared" si="55"/>
        <v>32.356909432209569</v>
      </c>
      <c r="AC152" s="96">
        <f t="shared" si="48"/>
        <v>26.620109466495599</v>
      </c>
      <c r="AD152" s="96">
        <f t="shared" si="48"/>
        <v>27.951114939820378</v>
      </c>
      <c r="AE152" s="96">
        <f t="shared" si="48"/>
        <v>29.348670686811399</v>
      </c>
      <c r="AF152" s="96">
        <f t="shared" si="46"/>
        <v>30.816104221151971</v>
      </c>
      <c r="AG152" s="96">
        <v>32.356909432209569</v>
      </c>
      <c r="AJ152" s="96">
        <f t="shared" si="52"/>
        <v>27.019411108493031</v>
      </c>
      <c r="AK152" s="96">
        <f t="shared" si="52"/>
        <v>28.370381663917684</v>
      </c>
      <c r="AL152" s="96">
        <f t="shared" si="52"/>
        <v>29.788900747113569</v>
      </c>
      <c r="AM152" s="96">
        <f t="shared" si="52"/>
        <v>31.278345784469249</v>
      </c>
      <c r="AN152" s="96">
        <v>32.842263073692713</v>
      </c>
      <c r="AO152" s="106">
        <f t="shared" si="49"/>
        <v>32.842263073692713</v>
      </c>
      <c r="AQ152" s="96">
        <f t="shared" si="53"/>
        <v>27.289605219577965</v>
      </c>
      <c r="AR152" s="96">
        <f t="shared" si="53"/>
        <v>28.654085480556866</v>
      </c>
      <c r="AS152" s="96">
        <f t="shared" si="53"/>
        <v>30.086789754584711</v>
      </c>
      <c r="AT152" s="96">
        <f t="shared" si="53"/>
        <v>31.591129242313947</v>
      </c>
      <c r="AU152" s="131">
        <v>33.170685704429644</v>
      </c>
      <c r="AV152" s="133">
        <v>7</v>
      </c>
      <c r="AW152" s="133">
        <v>321</v>
      </c>
      <c r="AX152" s="137">
        <v>6</v>
      </c>
      <c r="AY152" s="132"/>
      <c r="AZ152" s="138" t="s">
        <v>391</v>
      </c>
    </row>
    <row r="153" spans="1:52" ht="15.75">
      <c r="A153" s="133">
        <v>322</v>
      </c>
      <c r="B153" s="133">
        <v>7</v>
      </c>
      <c r="C153" s="134">
        <v>7</v>
      </c>
      <c r="D153" s="135" t="s">
        <v>391</v>
      </c>
      <c r="E153" s="96">
        <f t="shared" si="50"/>
        <v>23.644019089994291</v>
      </c>
      <c r="F153" s="96">
        <f t="shared" si="50"/>
        <v>25.062660235393949</v>
      </c>
      <c r="G153" s="96">
        <f t="shared" si="50"/>
        <v>26.566419849517587</v>
      </c>
      <c r="H153" s="96">
        <f t="shared" si="50"/>
        <v>28.160405040488644</v>
      </c>
      <c r="I153" s="96">
        <f t="shared" si="50"/>
        <v>29.850029342917964</v>
      </c>
      <c r="J153" s="96">
        <v>31.641031103493042</v>
      </c>
      <c r="K153" s="102">
        <f t="shared" si="47"/>
        <v>31.641031103493042</v>
      </c>
      <c r="M153" s="96">
        <f t="shared" si="51"/>
        <v>23.939569328619214</v>
      </c>
      <c r="N153" s="96">
        <f t="shared" si="51"/>
        <v>25.375943488336368</v>
      </c>
      <c r="O153" s="96">
        <f t="shared" si="51"/>
        <v>26.898500097636553</v>
      </c>
      <c r="P153" s="96">
        <f t="shared" si="51"/>
        <v>28.512410103494748</v>
      </c>
      <c r="Q153" s="96">
        <f t="shared" si="51"/>
        <v>30.223154709704435</v>
      </c>
      <c r="R153" s="96">
        <v>32.036543992286703</v>
      </c>
      <c r="S153" s="102">
        <f t="shared" si="54"/>
        <v>32.036543992286703</v>
      </c>
      <c r="U153" s="130">
        <f t="shared" si="45"/>
        <v>25.352485206186284</v>
      </c>
      <c r="V153" s="96">
        <f t="shared" si="45"/>
        <v>26.620109466495599</v>
      </c>
      <c r="W153" s="96">
        <f t="shared" si="45"/>
        <v>27.951114939820378</v>
      </c>
      <c r="X153" s="96">
        <f t="shared" si="45"/>
        <v>29.348670686811399</v>
      </c>
      <c r="Y153" s="96">
        <f t="shared" si="45"/>
        <v>30.816104221151971</v>
      </c>
      <c r="Z153" s="96">
        <v>32.356909432209569</v>
      </c>
      <c r="AA153" s="102">
        <f t="shared" si="55"/>
        <v>32.356909432209569</v>
      </c>
      <c r="AC153" s="96">
        <f t="shared" si="48"/>
        <v>26.620109466495599</v>
      </c>
      <c r="AD153" s="96">
        <f t="shared" si="48"/>
        <v>27.951114939820378</v>
      </c>
      <c r="AE153" s="96">
        <f t="shared" si="48"/>
        <v>29.348670686811399</v>
      </c>
      <c r="AF153" s="96">
        <f t="shared" si="46"/>
        <v>30.816104221151971</v>
      </c>
      <c r="AG153" s="96">
        <v>32.356909432209569</v>
      </c>
      <c r="AJ153" s="96">
        <f t="shared" si="52"/>
        <v>27.019411108493031</v>
      </c>
      <c r="AK153" s="96">
        <f t="shared" si="52"/>
        <v>28.370381663917684</v>
      </c>
      <c r="AL153" s="96">
        <f t="shared" si="52"/>
        <v>29.788900747113569</v>
      </c>
      <c r="AM153" s="96">
        <f t="shared" si="52"/>
        <v>31.278345784469249</v>
      </c>
      <c r="AN153" s="96">
        <v>32.842263073692713</v>
      </c>
      <c r="AO153" s="106">
        <f t="shared" si="49"/>
        <v>32.842263073692713</v>
      </c>
      <c r="AQ153" s="96">
        <f t="shared" si="53"/>
        <v>27.289605219577965</v>
      </c>
      <c r="AR153" s="96">
        <f t="shared" si="53"/>
        <v>28.654085480556866</v>
      </c>
      <c r="AS153" s="96">
        <f t="shared" si="53"/>
        <v>30.086789754584711</v>
      </c>
      <c r="AT153" s="96">
        <f t="shared" si="53"/>
        <v>31.591129242313947</v>
      </c>
      <c r="AU153" s="131">
        <v>33.170685704429644</v>
      </c>
      <c r="AV153" s="133">
        <v>7</v>
      </c>
      <c r="AW153" s="133">
        <v>322</v>
      </c>
      <c r="AX153" s="137">
        <v>7</v>
      </c>
      <c r="AY153" s="139" t="e">
        <f>#REF!</f>
        <v>#REF!</v>
      </c>
      <c r="AZ153" s="138" t="s">
        <v>391</v>
      </c>
    </row>
    <row r="154" spans="1:52" ht="15.75">
      <c r="A154" s="133">
        <v>323</v>
      </c>
      <c r="B154" s="133">
        <v>7</v>
      </c>
      <c r="C154" s="134">
        <v>8</v>
      </c>
      <c r="D154" s="135" t="s">
        <v>391</v>
      </c>
      <c r="E154" s="96">
        <f t="shared" si="50"/>
        <v>23.644019089994291</v>
      </c>
      <c r="F154" s="96">
        <f t="shared" si="50"/>
        <v>25.062660235393949</v>
      </c>
      <c r="G154" s="96">
        <f t="shared" si="50"/>
        <v>26.566419849517587</v>
      </c>
      <c r="H154" s="96">
        <f t="shared" si="50"/>
        <v>28.160405040488644</v>
      </c>
      <c r="I154" s="96">
        <f t="shared" si="50"/>
        <v>29.850029342917964</v>
      </c>
      <c r="J154" s="96">
        <v>31.641031103493042</v>
      </c>
      <c r="K154" s="102">
        <f t="shared" si="47"/>
        <v>31.641031103493042</v>
      </c>
      <c r="M154" s="96">
        <f t="shared" si="51"/>
        <v>23.939569328619214</v>
      </c>
      <c r="N154" s="96">
        <f t="shared" si="51"/>
        <v>25.375943488336368</v>
      </c>
      <c r="O154" s="96">
        <f t="shared" si="51"/>
        <v>26.898500097636553</v>
      </c>
      <c r="P154" s="96">
        <f t="shared" si="51"/>
        <v>28.512410103494748</v>
      </c>
      <c r="Q154" s="96">
        <f t="shared" si="51"/>
        <v>30.223154709704435</v>
      </c>
      <c r="R154" s="96">
        <v>32.036543992286703</v>
      </c>
      <c r="S154" s="102">
        <f t="shared" si="54"/>
        <v>32.036543992286703</v>
      </c>
      <c r="U154" s="130">
        <f t="shared" si="45"/>
        <v>25.352485206186284</v>
      </c>
      <c r="V154" s="96">
        <f t="shared" si="45"/>
        <v>26.620109466495599</v>
      </c>
      <c r="W154" s="96">
        <f t="shared" si="45"/>
        <v>27.951114939820378</v>
      </c>
      <c r="X154" s="96">
        <f t="shared" si="45"/>
        <v>29.348670686811399</v>
      </c>
      <c r="Y154" s="96">
        <f t="shared" si="45"/>
        <v>30.816104221151971</v>
      </c>
      <c r="Z154" s="96">
        <v>32.356909432209569</v>
      </c>
      <c r="AA154" s="102">
        <f t="shared" si="55"/>
        <v>32.356909432209569</v>
      </c>
      <c r="AC154" s="96">
        <f t="shared" si="48"/>
        <v>26.620109466495599</v>
      </c>
      <c r="AD154" s="96">
        <f t="shared" si="48"/>
        <v>27.951114939820378</v>
      </c>
      <c r="AE154" s="96">
        <f t="shared" si="48"/>
        <v>29.348670686811399</v>
      </c>
      <c r="AF154" s="96">
        <f t="shared" si="46"/>
        <v>30.816104221151971</v>
      </c>
      <c r="AG154" s="96">
        <v>32.356909432209569</v>
      </c>
      <c r="AJ154" s="96">
        <f t="shared" si="52"/>
        <v>27.019411108493031</v>
      </c>
      <c r="AK154" s="96">
        <f t="shared" si="52"/>
        <v>28.370381663917684</v>
      </c>
      <c r="AL154" s="96">
        <f t="shared" si="52"/>
        <v>29.788900747113569</v>
      </c>
      <c r="AM154" s="96">
        <f t="shared" si="52"/>
        <v>31.278345784469249</v>
      </c>
      <c r="AN154" s="96">
        <v>32.842263073692713</v>
      </c>
      <c r="AO154" s="106">
        <f t="shared" si="49"/>
        <v>32.842263073692713</v>
      </c>
      <c r="AQ154" s="96">
        <f t="shared" si="53"/>
        <v>27.289605219577965</v>
      </c>
      <c r="AR154" s="96">
        <f t="shared" si="53"/>
        <v>28.654085480556866</v>
      </c>
      <c r="AS154" s="96">
        <f t="shared" si="53"/>
        <v>30.086789754584711</v>
      </c>
      <c r="AT154" s="96">
        <f t="shared" si="53"/>
        <v>31.591129242313947</v>
      </c>
      <c r="AU154" s="131">
        <v>33.170685704429644</v>
      </c>
      <c r="AV154" s="133">
        <v>7</v>
      </c>
      <c r="AW154" s="133">
        <v>323</v>
      </c>
      <c r="AX154" s="137">
        <v>8</v>
      </c>
      <c r="AY154" s="132"/>
      <c r="AZ154" s="138" t="s">
        <v>391</v>
      </c>
    </row>
    <row r="155" spans="1:52" ht="15.75">
      <c r="A155" s="133">
        <v>324</v>
      </c>
      <c r="B155" s="133">
        <v>7</v>
      </c>
      <c r="C155" s="134">
        <v>9</v>
      </c>
      <c r="D155" s="135" t="s">
        <v>391</v>
      </c>
      <c r="E155" s="96">
        <f t="shared" si="50"/>
        <v>23.644019089994291</v>
      </c>
      <c r="F155" s="96">
        <f t="shared" si="50"/>
        <v>25.062660235393949</v>
      </c>
      <c r="G155" s="96">
        <f t="shared" si="50"/>
        <v>26.566419849517587</v>
      </c>
      <c r="H155" s="96">
        <f t="shared" si="50"/>
        <v>28.160405040488644</v>
      </c>
      <c r="I155" s="96">
        <f t="shared" si="50"/>
        <v>29.850029342917964</v>
      </c>
      <c r="J155" s="96">
        <v>31.641031103493042</v>
      </c>
      <c r="K155" s="102">
        <f t="shared" si="47"/>
        <v>31.641031103493042</v>
      </c>
      <c r="M155" s="96">
        <f t="shared" si="51"/>
        <v>23.939569328619214</v>
      </c>
      <c r="N155" s="96">
        <f t="shared" si="51"/>
        <v>25.375943488336368</v>
      </c>
      <c r="O155" s="96">
        <f t="shared" si="51"/>
        <v>26.898500097636553</v>
      </c>
      <c r="P155" s="96">
        <f t="shared" si="51"/>
        <v>28.512410103494748</v>
      </c>
      <c r="Q155" s="96">
        <f t="shared" si="51"/>
        <v>30.223154709704435</v>
      </c>
      <c r="R155" s="96">
        <v>32.036543992286703</v>
      </c>
      <c r="S155" s="102">
        <f t="shared" si="54"/>
        <v>32.036543992286703</v>
      </c>
      <c r="U155" s="130">
        <f t="shared" si="45"/>
        <v>25.352485206186284</v>
      </c>
      <c r="V155" s="96">
        <f t="shared" si="45"/>
        <v>26.620109466495599</v>
      </c>
      <c r="W155" s="96">
        <f t="shared" si="45"/>
        <v>27.951114939820378</v>
      </c>
      <c r="X155" s="96">
        <f t="shared" si="45"/>
        <v>29.348670686811399</v>
      </c>
      <c r="Y155" s="96">
        <f t="shared" si="45"/>
        <v>30.816104221151971</v>
      </c>
      <c r="Z155" s="96">
        <v>32.356909432209569</v>
      </c>
      <c r="AA155" s="102">
        <f t="shared" si="55"/>
        <v>32.356909432209569</v>
      </c>
      <c r="AC155" s="96">
        <f t="shared" si="48"/>
        <v>26.620109466495599</v>
      </c>
      <c r="AD155" s="96">
        <f t="shared" si="48"/>
        <v>27.951114939820378</v>
      </c>
      <c r="AE155" s="96">
        <f t="shared" si="48"/>
        <v>29.348670686811399</v>
      </c>
      <c r="AF155" s="96">
        <f t="shared" si="46"/>
        <v>30.816104221151971</v>
      </c>
      <c r="AG155" s="96">
        <v>32.356909432209569</v>
      </c>
      <c r="AJ155" s="96">
        <f t="shared" si="52"/>
        <v>27.019411108493031</v>
      </c>
      <c r="AK155" s="96">
        <f t="shared" si="52"/>
        <v>28.370381663917684</v>
      </c>
      <c r="AL155" s="96">
        <f t="shared" si="52"/>
        <v>29.788900747113569</v>
      </c>
      <c r="AM155" s="96">
        <f t="shared" si="52"/>
        <v>31.278345784469249</v>
      </c>
      <c r="AN155" s="96">
        <v>32.842263073692713</v>
      </c>
      <c r="AO155" s="106">
        <f t="shared" si="49"/>
        <v>32.842263073692713</v>
      </c>
      <c r="AQ155" s="96">
        <f t="shared" si="53"/>
        <v>27.289605219577965</v>
      </c>
      <c r="AR155" s="96">
        <f t="shared" si="53"/>
        <v>28.654085480556866</v>
      </c>
      <c r="AS155" s="96">
        <f t="shared" si="53"/>
        <v>30.086789754584711</v>
      </c>
      <c r="AT155" s="96">
        <f t="shared" si="53"/>
        <v>31.591129242313947</v>
      </c>
      <c r="AU155" s="131">
        <v>33.170685704429644</v>
      </c>
      <c r="AV155" s="133">
        <v>7</v>
      </c>
      <c r="AW155" s="133">
        <v>324</v>
      </c>
      <c r="AX155" s="137">
        <v>9</v>
      </c>
      <c r="AY155" s="132"/>
      <c r="AZ155" s="138" t="s">
        <v>391</v>
      </c>
    </row>
    <row r="156" spans="1:52" ht="15.75">
      <c r="A156" s="133">
        <v>325</v>
      </c>
      <c r="B156" s="133">
        <v>7</v>
      </c>
      <c r="C156" s="134">
        <v>10</v>
      </c>
      <c r="D156" s="135" t="s">
        <v>391</v>
      </c>
      <c r="E156" s="96">
        <f t="shared" ref="E156:I171" si="56">F156/1.06</f>
        <v>23.644019089994291</v>
      </c>
      <c r="F156" s="96">
        <f t="shared" si="56"/>
        <v>25.062660235393949</v>
      </c>
      <c r="G156" s="96">
        <f t="shared" si="56"/>
        <v>26.566419849517587</v>
      </c>
      <c r="H156" s="96">
        <f t="shared" si="56"/>
        <v>28.160405040488644</v>
      </c>
      <c r="I156" s="96">
        <f t="shared" si="56"/>
        <v>29.850029342917964</v>
      </c>
      <c r="J156" s="96">
        <v>31.641031103493042</v>
      </c>
      <c r="K156" s="102">
        <f t="shared" si="47"/>
        <v>31.641031103493042</v>
      </c>
      <c r="M156" s="96">
        <f t="shared" ref="M156:Q171" si="57">N156/1.06</f>
        <v>23.939569328619214</v>
      </c>
      <c r="N156" s="96">
        <f t="shared" si="57"/>
        <v>25.375943488336368</v>
      </c>
      <c r="O156" s="96">
        <f t="shared" si="57"/>
        <v>26.898500097636553</v>
      </c>
      <c r="P156" s="96">
        <f t="shared" si="57"/>
        <v>28.512410103494748</v>
      </c>
      <c r="Q156" s="96">
        <f t="shared" si="57"/>
        <v>30.223154709704435</v>
      </c>
      <c r="R156" s="96">
        <v>32.036543992286703</v>
      </c>
      <c r="S156" s="102">
        <f t="shared" si="54"/>
        <v>32.036543992286703</v>
      </c>
      <c r="U156" s="130">
        <f t="shared" si="45"/>
        <v>25.352485206186284</v>
      </c>
      <c r="V156" s="96">
        <f t="shared" si="45"/>
        <v>26.620109466495599</v>
      </c>
      <c r="W156" s="96">
        <f t="shared" si="45"/>
        <v>27.951114939820378</v>
      </c>
      <c r="X156" s="96">
        <f t="shared" si="45"/>
        <v>29.348670686811399</v>
      </c>
      <c r="Y156" s="96">
        <f t="shared" si="45"/>
        <v>30.816104221151971</v>
      </c>
      <c r="Z156" s="96">
        <v>32.356909432209569</v>
      </c>
      <c r="AA156" s="102">
        <f t="shared" si="55"/>
        <v>32.356909432209569</v>
      </c>
      <c r="AC156" s="96">
        <f t="shared" si="48"/>
        <v>26.620109466495599</v>
      </c>
      <c r="AD156" s="96">
        <f t="shared" si="48"/>
        <v>27.951114939820378</v>
      </c>
      <c r="AE156" s="96">
        <f t="shared" si="48"/>
        <v>29.348670686811399</v>
      </c>
      <c r="AF156" s="96">
        <f t="shared" si="46"/>
        <v>30.816104221151971</v>
      </c>
      <c r="AG156" s="96">
        <v>32.356909432209569</v>
      </c>
      <c r="AJ156" s="96">
        <f t="shared" ref="AJ156:AM171" si="58">AK156/1.05</f>
        <v>27.019411108493031</v>
      </c>
      <c r="AK156" s="96">
        <f t="shared" si="58"/>
        <v>28.370381663917684</v>
      </c>
      <c r="AL156" s="96">
        <f t="shared" si="58"/>
        <v>29.788900747113569</v>
      </c>
      <c r="AM156" s="96">
        <f t="shared" si="58"/>
        <v>31.278345784469249</v>
      </c>
      <c r="AN156" s="96">
        <v>32.842263073692713</v>
      </c>
      <c r="AO156" s="106">
        <f t="shared" si="49"/>
        <v>32.842263073692713</v>
      </c>
      <c r="AQ156" s="96">
        <f t="shared" ref="AQ156:AT171" si="59">AR156/1.05</f>
        <v>27.289605219577965</v>
      </c>
      <c r="AR156" s="96">
        <f t="shared" si="59"/>
        <v>28.654085480556866</v>
      </c>
      <c r="AS156" s="96">
        <f t="shared" si="59"/>
        <v>30.086789754584711</v>
      </c>
      <c r="AT156" s="96">
        <f t="shared" si="59"/>
        <v>31.591129242313947</v>
      </c>
      <c r="AU156" s="131">
        <v>33.170685704429644</v>
      </c>
      <c r="AV156" s="133">
        <v>7</v>
      </c>
      <c r="AW156" s="133">
        <v>325</v>
      </c>
      <c r="AX156" s="137">
        <v>10</v>
      </c>
      <c r="AY156" s="132"/>
      <c r="AZ156" s="138" t="s">
        <v>391</v>
      </c>
    </row>
    <row r="157" spans="1:52" ht="15.75">
      <c r="A157" s="133">
        <v>326</v>
      </c>
      <c r="B157" s="133">
        <v>7</v>
      </c>
      <c r="C157" s="134">
        <v>11</v>
      </c>
      <c r="D157" s="135" t="s">
        <v>391</v>
      </c>
      <c r="E157" s="96">
        <f t="shared" si="56"/>
        <v>23.644019089994291</v>
      </c>
      <c r="F157" s="96">
        <f t="shared" si="56"/>
        <v>25.062660235393949</v>
      </c>
      <c r="G157" s="96">
        <f t="shared" si="56"/>
        <v>26.566419849517587</v>
      </c>
      <c r="H157" s="96">
        <f t="shared" si="56"/>
        <v>28.160405040488644</v>
      </c>
      <c r="I157" s="96">
        <f t="shared" si="56"/>
        <v>29.850029342917964</v>
      </c>
      <c r="J157" s="96">
        <v>31.641031103493042</v>
      </c>
      <c r="K157" s="102">
        <f t="shared" si="47"/>
        <v>31.641031103493042</v>
      </c>
      <c r="M157" s="96">
        <f t="shared" si="57"/>
        <v>23.939569328619214</v>
      </c>
      <c r="N157" s="96">
        <f t="shared" si="57"/>
        <v>25.375943488336368</v>
      </c>
      <c r="O157" s="96">
        <f t="shared" si="57"/>
        <v>26.898500097636553</v>
      </c>
      <c r="P157" s="96">
        <f t="shared" si="57"/>
        <v>28.512410103494748</v>
      </c>
      <c r="Q157" s="96">
        <f t="shared" si="57"/>
        <v>30.223154709704435</v>
      </c>
      <c r="R157" s="96">
        <v>32.036543992286703</v>
      </c>
      <c r="S157" s="102">
        <f t="shared" si="54"/>
        <v>32.036543992286703</v>
      </c>
      <c r="U157" s="130">
        <f t="shared" si="45"/>
        <v>25.352485206186284</v>
      </c>
      <c r="V157" s="96">
        <f t="shared" si="45"/>
        <v>26.620109466495599</v>
      </c>
      <c r="W157" s="96">
        <f t="shared" si="45"/>
        <v>27.951114939820378</v>
      </c>
      <c r="X157" s="96">
        <f t="shared" si="45"/>
        <v>29.348670686811399</v>
      </c>
      <c r="Y157" s="96">
        <f t="shared" si="45"/>
        <v>30.816104221151971</v>
      </c>
      <c r="Z157" s="96">
        <v>32.356909432209569</v>
      </c>
      <c r="AA157" s="102">
        <f t="shared" si="55"/>
        <v>32.356909432209569</v>
      </c>
      <c r="AC157" s="96">
        <f t="shared" si="48"/>
        <v>26.620109466495599</v>
      </c>
      <c r="AD157" s="96">
        <f t="shared" si="48"/>
        <v>27.951114939820378</v>
      </c>
      <c r="AE157" s="96">
        <f t="shared" si="48"/>
        <v>29.348670686811399</v>
      </c>
      <c r="AF157" s="96">
        <f t="shared" si="46"/>
        <v>30.816104221151971</v>
      </c>
      <c r="AG157" s="96">
        <v>32.356909432209569</v>
      </c>
      <c r="AJ157" s="96">
        <f t="shared" si="58"/>
        <v>27.019411108493031</v>
      </c>
      <c r="AK157" s="96">
        <f t="shared" si="58"/>
        <v>28.370381663917684</v>
      </c>
      <c r="AL157" s="96">
        <f t="shared" si="58"/>
        <v>29.788900747113569</v>
      </c>
      <c r="AM157" s="96">
        <f t="shared" si="58"/>
        <v>31.278345784469249</v>
      </c>
      <c r="AN157" s="96">
        <v>32.842263073692713</v>
      </c>
      <c r="AO157" s="106">
        <f t="shared" si="49"/>
        <v>32.842263073692713</v>
      </c>
      <c r="AQ157" s="96">
        <f t="shared" si="59"/>
        <v>27.289605219577965</v>
      </c>
      <c r="AR157" s="96">
        <f t="shared" si="59"/>
        <v>28.654085480556866</v>
      </c>
      <c r="AS157" s="96">
        <f t="shared" si="59"/>
        <v>30.086789754584711</v>
      </c>
      <c r="AT157" s="96">
        <f t="shared" si="59"/>
        <v>31.591129242313947</v>
      </c>
      <c r="AU157" s="131">
        <v>33.170685704429644</v>
      </c>
      <c r="AV157" s="133">
        <v>7</v>
      </c>
      <c r="AW157" s="133">
        <v>326</v>
      </c>
      <c r="AX157" s="137">
        <v>11</v>
      </c>
      <c r="AY157" s="132"/>
      <c r="AZ157" s="138" t="s">
        <v>391</v>
      </c>
    </row>
    <row r="158" spans="1:52" ht="15.75">
      <c r="A158" s="133">
        <v>327</v>
      </c>
      <c r="B158" s="133">
        <v>7</v>
      </c>
      <c r="C158" s="134">
        <v>12</v>
      </c>
      <c r="D158" s="135" t="s">
        <v>391</v>
      </c>
      <c r="E158" s="96">
        <f t="shared" si="56"/>
        <v>23.644019089994291</v>
      </c>
      <c r="F158" s="96">
        <f t="shared" si="56"/>
        <v>25.062660235393949</v>
      </c>
      <c r="G158" s="96">
        <f t="shared" si="56"/>
        <v>26.566419849517587</v>
      </c>
      <c r="H158" s="96">
        <f t="shared" si="56"/>
        <v>28.160405040488644</v>
      </c>
      <c r="I158" s="96">
        <f t="shared" si="56"/>
        <v>29.850029342917964</v>
      </c>
      <c r="J158" s="96">
        <v>31.641031103493042</v>
      </c>
      <c r="K158" s="102">
        <f t="shared" si="47"/>
        <v>31.641031103493042</v>
      </c>
      <c r="M158" s="96">
        <f t="shared" si="57"/>
        <v>23.939569328619214</v>
      </c>
      <c r="N158" s="96">
        <f t="shared" si="57"/>
        <v>25.375943488336368</v>
      </c>
      <c r="O158" s="96">
        <f t="shared" si="57"/>
        <v>26.898500097636553</v>
      </c>
      <c r="P158" s="96">
        <f t="shared" si="57"/>
        <v>28.512410103494748</v>
      </c>
      <c r="Q158" s="96">
        <f t="shared" si="57"/>
        <v>30.223154709704435</v>
      </c>
      <c r="R158" s="96">
        <v>32.036543992286703</v>
      </c>
      <c r="S158" s="102">
        <f t="shared" si="54"/>
        <v>32.036543992286703</v>
      </c>
      <c r="U158" s="130">
        <f t="shared" si="45"/>
        <v>25.352485206186284</v>
      </c>
      <c r="V158" s="96">
        <f t="shared" si="45"/>
        <v>26.620109466495599</v>
      </c>
      <c r="W158" s="96">
        <f t="shared" si="45"/>
        <v>27.951114939820378</v>
      </c>
      <c r="X158" s="96">
        <f t="shared" si="45"/>
        <v>29.348670686811399</v>
      </c>
      <c r="Y158" s="96">
        <f t="shared" si="45"/>
        <v>30.816104221151971</v>
      </c>
      <c r="Z158" s="96">
        <v>32.356909432209569</v>
      </c>
      <c r="AA158" s="102">
        <f t="shared" si="55"/>
        <v>32.356909432209569</v>
      </c>
      <c r="AC158" s="96">
        <f t="shared" si="48"/>
        <v>26.620109466495599</v>
      </c>
      <c r="AD158" s="96">
        <f t="shared" si="48"/>
        <v>27.951114939820378</v>
      </c>
      <c r="AE158" s="96">
        <f t="shared" si="48"/>
        <v>29.348670686811399</v>
      </c>
      <c r="AF158" s="96">
        <f t="shared" si="46"/>
        <v>30.816104221151971</v>
      </c>
      <c r="AG158" s="96">
        <v>32.356909432209569</v>
      </c>
      <c r="AJ158" s="96">
        <f t="shared" si="58"/>
        <v>27.019411108493031</v>
      </c>
      <c r="AK158" s="96">
        <f t="shared" si="58"/>
        <v>28.370381663917684</v>
      </c>
      <c r="AL158" s="96">
        <f t="shared" si="58"/>
        <v>29.788900747113569</v>
      </c>
      <c r="AM158" s="96">
        <f t="shared" si="58"/>
        <v>31.278345784469249</v>
      </c>
      <c r="AN158" s="96">
        <v>32.842263073692713</v>
      </c>
      <c r="AO158" s="106">
        <f t="shared" si="49"/>
        <v>32.842263073692713</v>
      </c>
      <c r="AQ158" s="96">
        <f t="shared" si="59"/>
        <v>27.289605219577965</v>
      </c>
      <c r="AR158" s="96">
        <f t="shared" si="59"/>
        <v>28.654085480556866</v>
      </c>
      <c r="AS158" s="96">
        <f t="shared" si="59"/>
        <v>30.086789754584711</v>
      </c>
      <c r="AT158" s="96">
        <f t="shared" si="59"/>
        <v>31.591129242313947</v>
      </c>
      <c r="AU158" s="131">
        <v>33.170685704429644</v>
      </c>
      <c r="AV158" s="133">
        <v>7</v>
      </c>
      <c r="AW158" s="133">
        <v>327</v>
      </c>
      <c r="AX158" s="137">
        <v>12</v>
      </c>
      <c r="AY158" s="132"/>
      <c r="AZ158" s="138" t="s">
        <v>391</v>
      </c>
    </row>
    <row r="159" spans="1:52" ht="15.75">
      <c r="A159" s="133">
        <v>328</v>
      </c>
      <c r="B159" s="133">
        <v>7</v>
      </c>
      <c r="C159" s="134">
        <v>13</v>
      </c>
      <c r="D159" s="135" t="s">
        <v>391</v>
      </c>
      <c r="E159" s="96">
        <f t="shared" si="56"/>
        <v>23.644019089994291</v>
      </c>
      <c r="F159" s="96">
        <f t="shared" si="56"/>
        <v>25.062660235393949</v>
      </c>
      <c r="G159" s="96">
        <f t="shared" si="56"/>
        <v>26.566419849517587</v>
      </c>
      <c r="H159" s="96">
        <f t="shared" si="56"/>
        <v>28.160405040488644</v>
      </c>
      <c r="I159" s="96">
        <f t="shared" si="56"/>
        <v>29.850029342917964</v>
      </c>
      <c r="J159" s="96">
        <v>31.641031103493042</v>
      </c>
      <c r="K159" s="102">
        <f t="shared" si="47"/>
        <v>31.641031103493042</v>
      </c>
      <c r="M159" s="96">
        <f t="shared" si="57"/>
        <v>23.939569328619214</v>
      </c>
      <c r="N159" s="96">
        <f t="shared" si="57"/>
        <v>25.375943488336368</v>
      </c>
      <c r="O159" s="96">
        <f t="shared" si="57"/>
        <v>26.898500097636553</v>
      </c>
      <c r="P159" s="96">
        <f t="shared" si="57"/>
        <v>28.512410103494748</v>
      </c>
      <c r="Q159" s="96">
        <f t="shared" si="57"/>
        <v>30.223154709704435</v>
      </c>
      <c r="R159" s="96">
        <v>32.036543992286703</v>
      </c>
      <c r="S159" s="102">
        <f t="shared" si="54"/>
        <v>32.036543992286703</v>
      </c>
      <c r="U159" s="130">
        <f t="shared" si="45"/>
        <v>25.352485206186284</v>
      </c>
      <c r="V159" s="96">
        <f t="shared" si="45"/>
        <v>26.620109466495599</v>
      </c>
      <c r="W159" s="96">
        <f t="shared" si="45"/>
        <v>27.951114939820378</v>
      </c>
      <c r="X159" s="96">
        <f t="shared" si="45"/>
        <v>29.348670686811399</v>
      </c>
      <c r="Y159" s="96">
        <f t="shared" si="45"/>
        <v>30.816104221151971</v>
      </c>
      <c r="Z159" s="96">
        <v>32.356909432209569</v>
      </c>
      <c r="AA159" s="102">
        <f t="shared" si="55"/>
        <v>32.356909432209569</v>
      </c>
      <c r="AC159" s="96">
        <f t="shared" si="48"/>
        <v>26.620109466495599</v>
      </c>
      <c r="AD159" s="96">
        <f t="shared" si="48"/>
        <v>27.951114939820378</v>
      </c>
      <c r="AE159" s="96">
        <f t="shared" si="48"/>
        <v>29.348670686811399</v>
      </c>
      <c r="AF159" s="96">
        <f t="shared" si="46"/>
        <v>30.816104221151971</v>
      </c>
      <c r="AG159" s="96">
        <v>32.356909432209569</v>
      </c>
      <c r="AJ159" s="96">
        <f t="shared" si="58"/>
        <v>27.019411108493031</v>
      </c>
      <c r="AK159" s="96">
        <f t="shared" si="58"/>
        <v>28.370381663917684</v>
      </c>
      <c r="AL159" s="96">
        <f t="shared" si="58"/>
        <v>29.788900747113569</v>
      </c>
      <c r="AM159" s="96">
        <f t="shared" si="58"/>
        <v>31.278345784469249</v>
      </c>
      <c r="AN159" s="96">
        <v>32.842263073692713</v>
      </c>
      <c r="AO159" s="106">
        <f t="shared" si="49"/>
        <v>32.842263073692713</v>
      </c>
      <c r="AQ159" s="96">
        <f t="shared" si="59"/>
        <v>27.289605219577965</v>
      </c>
      <c r="AR159" s="96">
        <f t="shared" si="59"/>
        <v>28.654085480556866</v>
      </c>
      <c r="AS159" s="96">
        <f t="shared" si="59"/>
        <v>30.086789754584711</v>
      </c>
      <c r="AT159" s="96">
        <f t="shared" si="59"/>
        <v>31.591129242313947</v>
      </c>
      <c r="AU159" s="131">
        <v>33.170685704429644</v>
      </c>
      <c r="AV159" s="133">
        <v>7</v>
      </c>
      <c r="AW159" s="133">
        <v>328</v>
      </c>
      <c r="AX159" s="137">
        <v>13</v>
      </c>
      <c r="AY159" s="132"/>
      <c r="AZ159" s="138" t="s">
        <v>391</v>
      </c>
    </row>
    <row r="160" spans="1:52" ht="15.75">
      <c r="A160" s="133">
        <v>329</v>
      </c>
      <c r="B160" s="133">
        <v>7</v>
      </c>
      <c r="C160" s="134">
        <v>14</v>
      </c>
      <c r="D160" s="135" t="s">
        <v>391</v>
      </c>
      <c r="E160" s="96">
        <f t="shared" si="56"/>
        <v>23.644019089994291</v>
      </c>
      <c r="F160" s="96">
        <f t="shared" si="56"/>
        <v>25.062660235393949</v>
      </c>
      <c r="G160" s="96">
        <f t="shared" si="56"/>
        <v>26.566419849517587</v>
      </c>
      <c r="H160" s="96">
        <f t="shared" si="56"/>
        <v>28.160405040488644</v>
      </c>
      <c r="I160" s="96">
        <f t="shared" si="56"/>
        <v>29.850029342917964</v>
      </c>
      <c r="J160" s="96">
        <v>31.641031103493042</v>
      </c>
      <c r="K160" s="102">
        <f t="shared" si="47"/>
        <v>31.641031103493042</v>
      </c>
      <c r="M160" s="96">
        <f t="shared" si="57"/>
        <v>23.939569328619214</v>
      </c>
      <c r="N160" s="96">
        <f t="shared" si="57"/>
        <v>25.375943488336368</v>
      </c>
      <c r="O160" s="96">
        <f t="shared" si="57"/>
        <v>26.898500097636553</v>
      </c>
      <c r="P160" s="96">
        <f t="shared" si="57"/>
        <v>28.512410103494748</v>
      </c>
      <c r="Q160" s="96">
        <f t="shared" si="57"/>
        <v>30.223154709704435</v>
      </c>
      <c r="R160" s="96">
        <v>32.036543992286703</v>
      </c>
      <c r="S160" s="102">
        <f t="shared" si="54"/>
        <v>32.036543992286703</v>
      </c>
      <c r="U160" s="130">
        <f t="shared" si="45"/>
        <v>25.352485206186284</v>
      </c>
      <c r="V160" s="96">
        <f t="shared" si="45"/>
        <v>26.620109466495599</v>
      </c>
      <c r="W160" s="96">
        <f t="shared" si="45"/>
        <v>27.951114939820378</v>
      </c>
      <c r="X160" s="96">
        <f t="shared" si="45"/>
        <v>29.348670686811399</v>
      </c>
      <c r="Y160" s="96">
        <f t="shared" si="45"/>
        <v>30.816104221151971</v>
      </c>
      <c r="Z160" s="96">
        <v>32.356909432209569</v>
      </c>
      <c r="AA160" s="102">
        <f t="shared" si="55"/>
        <v>32.356909432209569</v>
      </c>
      <c r="AC160" s="96">
        <f t="shared" si="48"/>
        <v>26.620109466495599</v>
      </c>
      <c r="AD160" s="96">
        <f t="shared" si="48"/>
        <v>27.951114939820378</v>
      </c>
      <c r="AE160" s="96">
        <f t="shared" si="48"/>
        <v>29.348670686811399</v>
      </c>
      <c r="AF160" s="96">
        <f t="shared" si="46"/>
        <v>30.816104221151971</v>
      </c>
      <c r="AG160" s="96">
        <v>32.356909432209569</v>
      </c>
      <c r="AJ160" s="96">
        <f t="shared" si="58"/>
        <v>27.019411108493031</v>
      </c>
      <c r="AK160" s="96">
        <f t="shared" si="58"/>
        <v>28.370381663917684</v>
      </c>
      <c r="AL160" s="96">
        <f t="shared" si="58"/>
        <v>29.788900747113569</v>
      </c>
      <c r="AM160" s="96">
        <f t="shared" si="58"/>
        <v>31.278345784469249</v>
      </c>
      <c r="AN160" s="96">
        <v>32.842263073692713</v>
      </c>
      <c r="AO160" s="106">
        <f t="shared" si="49"/>
        <v>32.842263073692713</v>
      </c>
      <c r="AQ160" s="96">
        <f t="shared" si="59"/>
        <v>27.289605219577965</v>
      </c>
      <c r="AR160" s="96">
        <f t="shared" si="59"/>
        <v>28.654085480556866</v>
      </c>
      <c r="AS160" s="96">
        <f t="shared" si="59"/>
        <v>30.086789754584711</v>
      </c>
      <c r="AT160" s="96">
        <f t="shared" si="59"/>
        <v>31.591129242313947</v>
      </c>
      <c r="AU160" s="131">
        <v>33.170685704429644</v>
      </c>
      <c r="AV160" s="133">
        <v>7</v>
      </c>
      <c r="AW160" s="133">
        <v>329</v>
      </c>
      <c r="AX160" s="137">
        <v>14</v>
      </c>
      <c r="AY160" s="132"/>
      <c r="AZ160" s="138" t="s">
        <v>391</v>
      </c>
    </row>
    <row r="161" spans="1:52" ht="15.75">
      <c r="A161" s="133">
        <v>330</v>
      </c>
      <c r="B161" s="133">
        <v>7</v>
      </c>
      <c r="C161" s="134">
        <v>15</v>
      </c>
      <c r="D161" s="135" t="s">
        <v>391</v>
      </c>
      <c r="E161" s="96">
        <f t="shared" si="56"/>
        <v>23.644019089994291</v>
      </c>
      <c r="F161" s="96">
        <f t="shared" si="56"/>
        <v>25.062660235393949</v>
      </c>
      <c r="G161" s="96">
        <f t="shared" si="56"/>
        <v>26.566419849517587</v>
      </c>
      <c r="H161" s="96">
        <f t="shared" si="56"/>
        <v>28.160405040488644</v>
      </c>
      <c r="I161" s="96">
        <f t="shared" si="56"/>
        <v>29.850029342917964</v>
      </c>
      <c r="J161" s="96">
        <v>31.641031103493042</v>
      </c>
      <c r="K161" s="102">
        <f t="shared" si="47"/>
        <v>31.641031103493042</v>
      </c>
      <c r="M161" s="96">
        <f t="shared" si="57"/>
        <v>23.939569328619214</v>
      </c>
      <c r="N161" s="96">
        <f t="shared" si="57"/>
        <v>25.375943488336368</v>
      </c>
      <c r="O161" s="96">
        <f t="shared" si="57"/>
        <v>26.898500097636553</v>
      </c>
      <c r="P161" s="96">
        <f t="shared" si="57"/>
        <v>28.512410103494748</v>
      </c>
      <c r="Q161" s="96">
        <f t="shared" si="57"/>
        <v>30.223154709704435</v>
      </c>
      <c r="R161" s="96">
        <v>32.036543992286703</v>
      </c>
      <c r="S161" s="102">
        <f t="shared" si="54"/>
        <v>32.036543992286703</v>
      </c>
      <c r="U161" s="130">
        <f t="shared" si="45"/>
        <v>25.352485206186284</v>
      </c>
      <c r="V161" s="96">
        <f t="shared" si="45"/>
        <v>26.620109466495599</v>
      </c>
      <c r="W161" s="96">
        <f t="shared" si="45"/>
        <v>27.951114939820378</v>
      </c>
      <c r="X161" s="96">
        <f t="shared" si="45"/>
        <v>29.348670686811399</v>
      </c>
      <c r="Y161" s="96">
        <f t="shared" si="45"/>
        <v>30.816104221151971</v>
      </c>
      <c r="Z161" s="96">
        <v>32.356909432209569</v>
      </c>
      <c r="AA161" s="102">
        <f t="shared" si="55"/>
        <v>32.356909432209569</v>
      </c>
      <c r="AC161" s="96">
        <f t="shared" si="48"/>
        <v>26.620109466495599</v>
      </c>
      <c r="AD161" s="96">
        <f t="shared" si="48"/>
        <v>27.951114939820378</v>
      </c>
      <c r="AE161" s="96">
        <f t="shared" si="48"/>
        <v>29.348670686811399</v>
      </c>
      <c r="AF161" s="96">
        <f t="shared" si="46"/>
        <v>30.816104221151971</v>
      </c>
      <c r="AG161" s="96">
        <v>32.356909432209569</v>
      </c>
      <c r="AJ161" s="96">
        <f t="shared" si="58"/>
        <v>27.019411108493031</v>
      </c>
      <c r="AK161" s="96">
        <f t="shared" si="58"/>
        <v>28.370381663917684</v>
      </c>
      <c r="AL161" s="96">
        <f t="shared" si="58"/>
        <v>29.788900747113569</v>
      </c>
      <c r="AM161" s="96">
        <f t="shared" si="58"/>
        <v>31.278345784469249</v>
      </c>
      <c r="AN161" s="96">
        <v>32.842263073692713</v>
      </c>
      <c r="AO161" s="106">
        <f t="shared" si="49"/>
        <v>32.842263073692713</v>
      </c>
      <c r="AQ161" s="96">
        <f t="shared" si="59"/>
        <v>27.289605219577965</v>
      </c>
      <c r="AR161" s="96">
        <f t="shared" si="59"/>
        <v>28.654085480556866</v>
      </c>
      <c r="AS161" s="96">
        <f t="shared" si="59"/>
        <v>30.086789754584711</v>
      </c>
      <c r="AT161" s="96">
        <f t="shared" si="59"/>
        <v>31.591129242313947</v>
      </c>
      <c r="AU161" s="131">
        <v>33.170685704429644</v>
      </c>
      <c r="AV161" s="133">
        <v>7</v>
      </c>
      <c r="AW161" s="133">
        <v>330</v>
      </c>
      <c r="AX161" s="137">
        <v>15</v>
      </c>
      <c r="AY161" s="132"/>
      <c r="AZ161" s="138" t="s">
        <v>391</v>
      </c>
    </row>
    <row r="162" spans="1:52" ht="15.75">
      <c r="A162" s="133">
        <v>331</v>
      </c>
      <c r="B162" s="133">
        <v>7</v>
      </c>
      <c r="C162" s="140">
        <v>16</v>
      </c>
      <c r="D162" s="141" t="s">
        <v>392</v>
      </c>
      <c r="E162" s="96">
        <f t="shared" si="56"/>
        <v>24.489060017143942</v>
      </c>
      <c r="F162" s="96">
        <f t="shared" si="56"/>
        <v>25.958403618172579</v>
      </c>
      <c r="G162" s="96">
        <f t="shared" si="56"/>
        <v>27.515907835262936</v>
      </c>
      <c r="H162" s="96">
        <f t="shared" si="56"/>
        <v>29.166862305378714</v>
      </c>
      <c r="I162" s="96">
        <f t="shared" si="56"/>
        <v>30.916874043701437</v>
      </c>
      <c r="J162" s="96">
        <v>32.771886486323524</v>
      </c>
      <c r="K162" s="102">
        <f t="shared" si="47"/>
        <v>32.771886486323524</v>
      </c>
      <c r="M162" s="96">
        <f t="shared" si="57"/>
        <v>24.795173267358237</v>
      </c>
      <c r="N162" s="96">
        <f t="shared" si="57"/>
        <v>26.282883663399733</v>
      </c>
      <c r="O162" s="96">
        <f t="shared" si="57"/>
        <v>27.85985668320372</v>
      </c>
      <c r="P162" s="96">
        <f t="shared" si="57"/>
        <v>29.531448084195944</v>
      </c>
      <c r="Q162" s="96">
        <f t="shared" si="57"/>
        <v>31.3033349692477</v>
      </c>
      <c r="R162" s="96">
        <v>33.181535067402564</v>
      </c>
      <c r="S162" s="102">
        <f t="shared" si="54"/>
        <v>33.181535067402564</v>
      </c>
      <c r="U162" s="130">
        <f t="shared" si="45"/>
        <v>26.258586978589673</v>
      </c>
      <c r="V162" s="96">
        <f t="shared" si="45"/>
        <v>27.571516327519156</v>
      </c>
      <c r="W162" s="96">
        <f t="shared" si="45"/>
        <v>28.950092143895116</v>
      </c>
      <c r="X162" s="96">
        <f t="shared" si="45"/>
        <v>30.397596751089875</v>
      </c>
      <c r="Y162" s="96">
        <f t="shared" si="45"/>
        <v>31.917476588644369</v>
      </c>
      <c r="Z162" s="96">
        <v>33.513350418076591</v>
      </c>
      <c r="AA162" s="102">
        <f t="shared" si="55"/>
        <v>33.513350418076591</v>
      </c>
      <c r="AC162" s="96">
        <f t="shared" si="48"/>
        <v>27.571516327519156</v>
      </c>
      <c r="AD162" s="96">
        <f t="shared" si="48"/>
        <v>28.950092143895116</v>
      </c>
      <c r="AE162" s="96">
        <f t="shared" si="48"/>
        <v>30.397596751089875</v>
      </c>
      <c r="AF162" s="96">
        <f t="shared" si="46"/>
        <v>31.917476588644369</v>
      </c>
      <c r="AG162" s="96">
        <v>33.513350418076591</v>
      </c>
      <c r="AJ162" s="96">
        <f t="shared" si="58"/>
        <v>27.985089072431947</v>
      </c>
      <c r="AK162" s="96">
        <f t="shared" si="58"/>
        <v>29.384343526053545</v>
      </c>
      <c r="AL162" s="96">
        <f t="shared" si="58"/>
        <v>30.853560702356223</v>
      </c>
      <c r="AM162" s="96">
        <f t="shared" si="58"/>
        <v>32.396238737474036</v>
      </c>
      <c r="AN162" s="96">
        <v>34.016050674347738</v>
      </c>
      <c r="AO162" s="106">
        <f t="shared" si="49"/>
        <v>34.016050674347738</v>
      </c>
      <c r="AQ162" s="96">
        <f t="shared" si="59"/>
        <v>28.264939963156269</v>
      </c>
      <c r="AR162" s="96">
        <f t="shared" si="59"/>
        <v>29.678186961314083</v>
      </c>
      <c r="AS162" s="96">
        <f t="shared" si="59"/>
        <v>31.162096309379788</v>
      </c>
      <c r="AT162" s="96">
        <f t="shared" si="59"/>
        <v>32.720201124848778</v>
      </c>
      <c r="AU162" s="131">
        <v>34.356211181091219</v>
      </c>
      <c r="AV162" s="133">
        <v>7</v>
      </c>
      <c r="AW162" s="133">
        <v>331</v>
      </c>
      <c r="AX162" s="142">
        <v>16</v>
      </c>
      <c r="AY162" s="132"/>
      <c r="AZ162" s="143" t="s">
        <v>392</v>
      </c>
    </row>
    <row r="163" spans="1:52" ht="15.75">
      <c r="A163" s="133">
        <v>332</v>
      </c>
      <c r="B163" s="133">
        <v>7</v>
      </c>
      <c r="C163" s="140">
        <v>17</v>
      </c>
      <c r="D163" s="141" t="s">
        <v>392</v>
      </c>
      <c r="E163" s="96">
        <f t="shared" si="56"/>
        <v>24.489060017143942</v>
      </c>
      <c r="F163" s="96">
        <f t="shared" si="56"/>
        <v>25.958403618172579</v>
      </c>
      <c r="G163" s="96">
        <f t="shared" si="56"/>
        <v>27.515907835262936</v>
      </c>
      <c r="H163" s="96">
        <f t="shared" si="56"/>
        <v>29.166862305378714</v>
      </c>
      <c r="I163" s="96">
        <f t="shared" si="56"/>
        <v>30.916874043701437</v>
      </c>
      <c r="J163" s="96">
        <v>32.771886486323524</v>
      </c>
      <c r="K163" s="102">
        <f t="shared" si="47"/>
        <v>32.771886486323524</v>
      </c>
      <c r="M163" s="96">
        <f t="shared" si="57"/>
        <v>24.795173267358237</v>
      </c>
      <c r="N163" s="96">
        <f t="shared" si="57"/>
        <v>26.282883663399733</v>
      </c>
      <c r="O163" s="96">
        <f t="shared" si="57"/>
        <v>27.85985668320372</v>
      </c>
      <c r="P163" s="96">
        <f t="shared" si="57"/>
        <v>29.531448084195944</v>
      </c>
      <c r="Q163" s="96">
        <f t="shared" si="57"/>
        <v>31.3033349692477</v>
      </c>
      <c r="R163" s="96">
        <v>33.181535067402564</v>
      </c>
      <c r="S163" s="102">
        <f t="shared" si="54"/>
        <v>33.181535067402564</v>
      </c>
      <c r="U163" s="130">
        <f t="shared" si="45"/>
        <v>26.258586978589673</v>
      </c>
      <c r="V163" s="96">
        <f t="shared" si="45"/>
        <v>27.571516327519156</v>
      </c>
      <c r="W163" s="96">
        <f t="shared" si="45"/>
        <v>28.950092143895116</v>
      </c>
      <c r="X163" s="96">
        <f t="shared" si="45"/>
        <v>30.397596751089875</v>
      </c>
      <c r="Y163" s="96">
        <f t="shared" si="45"/>
        <v>31.917476588644369</v>
      </c>
      <c r="Z163" s="96">
        <v>33.513350418076591</v>
      </c>
      <c r="AA163" s="102">
        <f t="shared" si="55"/>
        <v>33.513350418076591</v>
      </c>
      <c r="AC163" s="96">
        <f t="shared" si="48"/>
        <v>27.571516327519156</v>
      </c>
      <c r="AD163" s="96">
        <f t="shared" si="48"/>
        <v>28.950092143895116</v>
      </c>
      <c r="AE163" s="96">
        <f t="shared" si="48"/>
        <v>30.397596751089875</v>
      </c>
      <c r="AF163" s="96">
        <f t="shared" si="46"/>
        <v>31.917476588644369</v>
      </c>
      <c r="AG163" s="96">
        <v>33.513350418076591</v>
      </c>
      <c r="AJ163" s="96">
        <f t="shared" si="58"/>
        <v>27.985089072431947</v>
      </c>
      <c r="AK163" s="96">
        <f t="shared" si="58"/>
        <v>29.384343526053545</v>
      </c>
      <c r="AL163" s="96">
        <f t="shared" si="58"/>
        <v>30.853560702356223</v>
      </c>
      <c r="AM163" s="96">
        <f t="shared" si="58"/>
        <v>32.396238737474036</v>
      </c>
      <c r="AN163" s="96">
        <v>34.016050674347738</v>
      </c>
      <c r="AO163" s="106">
        <f t="shared" si="49"/>
        <v>34.016050674347738</v>
      </c>
      <c r="AQ163" s="96">
        <f t="shared" si="59"/>
        <v>28.264939963156269</v>
      </c>
      <c r="AR163" s="96">
        <f t="shared" si="59"/>
        <v>29.678186961314083</v>
      </c>
      <c r="AS163" s="96">
        <f t="shared" si="59"/>
        <v>31.162096309379788</v>
      </c>
      <c r="AT163" s="96">
        <f t="shared" si="59"/>
        <v>32.720201124848778</v>
      </c>
      <c r="AU163" s="131">
        <v>34.356211181091219</v>
      </c>
      <c r="AV163" s="133">
        <v>7</v>
      </c>
      <c r="AW163" s="133">
        <v>332</v>
      </c>
      <c r="AX163" s="142">
        <v>17</v>
      </c>
      <c r="AY163" s="132"/>
      <c r="AZ163" s="143" t="s">
        <v>392</v>
      </c>
    </row>
    <row r="164" spans="1:52" ht="15.75">
      <c r="A164" s="133">
        <v>333</v>
      </c>
      <c r="B164" s="133">
        <v>7</v>
      </c>
      <c r="C164" s="140">
        <v>18</v>
      </c>
      <c r="D164" s="141" t="s">
        <v>392</v>
      </c>
      <c r="E164" s="96">
        <f t="shared" si="56"/>
        <v>24.489060017143942</v>
      </c>
      <c r="F164" s="96">
        <f t="shared" si="56"/>
        <v>25.958403618172579</v>
      </c>
      <c r="G164" s="96">
        <f t="shared" si="56"/>
        <v>27.515907835262936</v>
      </c>
      <c r="H164" s="96">
        <f t="shared" si="56"/>
        <v>29.166862305378714</v>
      </c>
      <c r="I164" s="96">
        <f t="shared" si="56"/>
        <v>30.916874043701437</v>
      </c>
      <c r="J164" s="96">
        <v>32.771886486323524</v>
      </c>
      <c r="K164" s="102">
        <f t="shared" si="47"/>
        <v>32.771886486323524</v>
      </c>
      <c r="M164" s="96">
        <f t="shared" si="57"/>
        <v>24.795173267358237</v>
      </c>
      <c r="N164" s="96">
        <f t="shared" si="57"/>
        <v>26.282883663399733</v>
      </c>
      <c r="O164" s="96">
        <f t="shared" si="57"/>
        <v>27.85985668320372</v>
      </c>
      <c r="P164" s="96">
        <f t="shared" si="57"/>
        <v>29.531448084195944</v>
      </c>
      <c r="Q164" s="96">
        <f t="shared" si="57"/>
        <v>31.3033349692477</v>
      </c>
      <c r="R164" s="96">
        <v>33.181535067402564</v>
      </c>
      <c r="S164" s="102">
        <f t="shared" si="54"/>
        <v>33.181535067402564</v>
      </c>
      <c r="U164" s="130">
        <f t="shared" si="45"/>
        <v>26.258586978589673</v>
      </c>
      <c r="V164" s="96">
        <f t="shared" si="45"/>
        <v>27.571516327519156</v>
      </c>
      <c r="W164" s="96">
        <f t="shared" si="45"/>
        <v>28.950092143895116</v>
      </c>
      <c r="X164" s="96">
        <f t="shared" si="45"/>
        <v>30.397596751089875</v>
      </c>
      <c r="Y164" s="96">
        <f t="shared" si="45"/>
        <v>31.917476588644369</v>
      </c>
      <c r="Z164" s="96">
        <v>33.513350418076591</v>
      </c>
      <c r="AA164" s="102">
        <f t="shared" si="55"/>
        <v>33.513350418076591</v>
      </c>
      <c r="AC164" s="96">
        <f t="shared" si="48"/>
        <v>27.571516327519156</v>
      </c>
      <c r="AD164" s="96">
        <f t="shared" si="48"/>
        <v>28.950092143895116</v>
      </c>
      <c r="AE164" s="96">
        <f t="shared" si="48"/>
        <v>30.397596751089875</v>
      </c>
      <c r="AF164" s="96">
        <f t="shared" si="46"/>
        <v>31.917476588644369</v>
      </c>
      <c r="AG164" s="96">
        <v>33.513350418076591</v>
      </c>
      <c r="AJ164" s="96">
        <f t="shared" si="58"/>
        <v>27.985089072431947</v>
      </c>
      <c r="AK164" s="96">
        <f t="shared" si="58"/>
        <v>29.384343526053545</v>
      </c>
      <c r="AL164" s="96">
        <f t="shared" si="58"/>
        <v>30.853560702356223</v>
      </c>
      <c r="AM164" s="96">
        <f t="shared" si="58"/>
        <v>32.396238737474036</v>
      </c>
      <c r="AN164" s="96">
        <v>34.016050674347738</v>
      </c>
      <c r="AO164" s="106">
        <f t="shared" si="49"/>
        <v>34.016050674347738</v>
      </c>
      <c r="AQ164" s="96">
        <f t="shared" si="59"/>
        <v>28.264939963156269</v>
      </c>
      <c r="AR164" s="96">
        <f t="shared" si="59"/>
        <v>29.678186961314083</v>
      </c>
      <c r="AS164" s="96">
        <f t="shared" si="59"/>
        <v>31.162096309379788</v>
      </c>
      <c r="AT164" s="96">
        <f t="shared" si="59"/>
        <v>32.720201124848778</v>
      </c>
      <c r="AU164" s="131">
        <v>34.356211181091219</v>
      </c>
      <c r="AV164" s="133">
        <v>7</v>
      </c>
      <c r="AW164" s="133">
        <v>333</v>
      </c>
      <c r="AX164" s="142">
        <v>18</v>
      </c>
      <c r="AY164" s="132"/>
      <c r="AZ164" s="143" t="s">
        <v>392</v>
      </c>
    </row>
    <row r="165" spans="1:52" ht="15.75">
      <c r="A165" s="133">
        <v>334</v>
      </c>
      <c r="B165" s="133">
        <v>7</v>
      </c>
      <c r="C165" s="140">
        <v>19</v>
      </c>
      <c r="D165" s="141" t="s">
        <v>392</v>
      </c>
      <c r="E165" s="96">
        <f t="shared" si="56"/>
        <v>24.489060017143942</v>
      </c>
      <c r="F165" s="96">
        <f t="shared" si="56"/>
        <v>25.958403618172579</v>
      </c>
      <c r="G165" s="96">
        <f t="shared" si="56"/>
        <v>27.515907835262936</v>
      </c>
      <c r="H165" s="96">
        <f t="shared" si="56"/>
        <v>29.166862305378714</v>
      </c>
      <c r="I165" s="96">
        <f t="shared" si="56"/>
        <v>30.916874043701437</v>
      </c>
      <c r="J165" s="96">
        <v>32.771886486323524</v>
      </c>
      <c r="K165" s="102">
        <f t="shared" si="47"/>
        <v>32.771886486323524</v>
      </c>
      <c r="M165" s="96">
        <f t="shared" si="57"/>
        <v>24.795173267358237</v>
      </c>
      <c r="N165" s="96">
        <f t="shared" si="57"/>
        <v>26.282883663399733</v>
      </c>
      <c r="O165" s="96">
        <f t="shared" si="57"/>
        <v>27.85985668320372</v>
      </c>
      <c r="P165" s="96">
        <f t="shared" si="57"/>
        <v>29.531448084195944</v>
      </c>
      <c r="Q165" s="96">
        <f t="shared" si="57"/>
        <v>31.3033349692477</v>
      </c>
      <c r="R165" s="96">
        <v>33.181535067402564</v>
      </c>
      <c r="S165" s="102">
        <f t="shared" si="54"/>
        <v>33.181535067402564</v>
      </c>
      <c r="U165" s="130">
        <f t="shared" si="45"/>
        <v>26.258586978589673</v>
      </c>
      <c r="V165" s="96">
        <f t="shared" si="45"/>
        <v>27.571516327519156</v>
      </c>
      <c r="W165" s="96">
        <f t="shared" si="45"/>
        <v>28.950092143895116</v>
      </c>
      <c r="X165" s="96">
        <f t="shared" si="45"/>
        <v>30.397596751089875</v>
      </c>
      <c r="Y165" s="96">
        <f t="shared" si="45"/>
        <v>31.917476588644369</v>
      </c>
      <c r="Z165" s="96">
        <v>33.513350418076591</v>
      </c>
      <c r="AA165" s="102">
        <f t="shared" si="55"/>
        <v>33.513350418076591</v>
      </c>
      <c r="AC165" s="96">
        <f t="shared" si="48"/>
        <v>27.571516327519156</v>
      </c>
      <c r="AD165" s="96">
        <f t="shared" si="48"/>
        <v>28.950092143895116</v>
      </c>
      <c r="AE165" s="96">
        <f t="shared" si="48"/>
        <v>30.397596751089875</v>
      </c>
      <c r="AF165" s="96">
        <f t="shared" si="46"/>
        <v>31.917476588644369</v>
      </c>
      <c r="AG165" s="96">
        <v>33.513350418076591</v>
      </c>
      <c r="AJ165" s="96">
        <f t="shared" si="58"/>
        <v>27.985089072431947</v>
      </c>
      <c r="AK165" s="96">
        <f t="shared" si="58"/>
        <v>29.384343526053545</v>
      </c>
      <c r="AL165" s="96">
        <f t="shared" si="58"/>
        <v>30.853560702356223</v>
      </c>
      <c r="AM165" s="96">
        <f t="shared" si="58"/>
        <v>32.396238737474036</v>
      </c>
      <c r="AN165" s="96">
        <v>34.016050674347738</v>
      </c>
      <c r="AO165" s="106">
        <f t="shared" si="49"/>
        <v>34.016050674347738</v>
      </c>
      <c r="AQ165" s="96">
        <f t="shared" si="59"/>
        <v>28.264939963156269</v>
      </c>
      <c r="AR165" s="96">
        <f t="shared" si="59"/>
        <v>29.678186961314083</v>
      </c>
      <c r="AS165" s="96">
        <f t="shared" si="59"/>
        <v>31.162096309379788</v>
      </c>
      <c r="AT165" s="96">
        <f t="shared" si="59"/>
        <v>32.720201124848778</v>
      </c>
      <c r="AU165" s="131">
        <v>34.356211181091219</v>
      </c>
      <c r="AV165" s="133">
        <v>7</v>
      </c>
      <c r="AW165" s="133">
        <v>334</v>
      </c>
      <c r="AX165" s="142">
        <v>19</v>
      </c>
      <c r="AY165" s="132"/>
      <c r="AZ165" s="143" t="s">
        <v>392</v>
      </c>
    </row>
    <row r="166" spans="1:52" ht="15.75">
      <c r="A166" s="133">
        <v>335</v>
      </c>
      <c r="B166" s="133">
        <v>7</v>
      </c>
      <c r="C166" s="140">
        <v>20</v>
      </c>
      <c r="D166" s="141" t="s">
        <v>392</v>
      </c>
      <c r="E166" s="96">
        <f t="shared" si="56"/>
        <v>24.489060017143942</v>
      </c>
      <c r="F166" s="96">
        <f t="shared" si="56"/>
        <v>25.958403618172579</v>
      </c>
      <c r="G166" s="96">
        <f t="shared" si="56"/>
        <v>27.515907835262936</v>
      </c>
      <c r="H166" s="96">
        <f t="shared" si="56"/>
        <v>29.166862305378714</v>
      </c>
      <c r="I166" s="96">
        <f t="shared" si="56"/>
        <v>30.916874043701437</v>
      </c>
      <c r="J166" s="96">
        <v>32.771886486323524</v>
      </c>
      <c r="K166" s="102">
        <f t="shared" si="47"/>
        <v>32.771886486323524</v>
      </c>
      <c r="M166" s="96">
        <f t="shared" si="57"/>
        <v>24.795173267358237</v>
      </c>
      <c r="N166" s="96">
        <f t="shared" si="57"/>
        <v>26.282883663399733</v>
      </c>
      <c r="O166" s="96">
        <f t="shared" si="57"/>
        <v>27.85985668320372</v>
      </c>
      <c r="P166" s="96">
        <f t="shared" si="57"/>
        <v>29.531448084195944</v>
      </c>
      <c r="Q166" s="96">
        <f t="shared" si="57"/>
        <v>31.3033349692477</v>
      </c>
      <c r="R166" s="96">
        <v>33.181535067402564</v>
      </c>
      <c r="S166" s="102">
        <f t="shared" si="54"/>
        <v>33.181535067402564</v>
      </c>
      <c r="U166" s="130">
        <f t="shared" si="45"/>
        <v>26.258586978589673</v>
      </c>
      <c r="V166" s="96">
        <f t="shared" si="45"/>
        <v>27.571516327519156</v>
      </c>
      <c r="W166" s="96">
        <f t="shared" si="45"/>
        <v>28.950092143895116</v>
      </c>
      <c r="X166" s="96">
        <f t="shared" si="45"/>
        <v>30.397596751089875</v>
      </c>
      <c r="Y166" s="96">
        <f t="shared" si="45"/>
        <v>31.917476588644369</v>
      </c>
      <c r="Z166" s="96">
        <v>33.513350418076591</v>
      </c>
      <c r="AA166" s="102">
        <f t="shared" si="55"/>
        <v>33.513350418076591</v>
      </c>
      <c r="AC166" s="96">
        <f t="shared" si="48"/>
        <v>27.571516327519156</v>
      </c>
      <c r="AD166" s="96">
        <f t="shared" si="48"/>
        <v>28.950092143895116</v>
      </c>
      <c r="AE166" s="96">
        <f t="shared" si="48"/>
        <v>30.397596751089875</v>
      </c>
      <c r="AF166" s="96">
        <f t="shared" si="46"/>
        <v>31.917476588644369</v>
      </c>
      <c r="AG166" s="96">
        <v>33.513350418076591</v>
      </c>
      <c r="AJ166" s="96">
        <f t="shared" si="58"/>
        <v>27.985089072431947</v>
      </c>
      <c r="AK166" s="96">
        <f t="shared" si="58"/>
        <v>29.384343526053545</v>
      </c>
      <c r="AL166" s="96">
        <f t="shared" si="58"/>
        <v>30.853560702356223</v>
      </c>
      <c r="AM166" s="96">
        <f t="shared" si="58"/>
        <v>32.396238737474036</v>
      </c>
      <c r="AN166" s="96">
        <v>34.016050674347738</v>
      </c>
      <c r="AO166" s="106">
        <f t="shared" si="49"/>
        <v>34.016050674347738</v>
      </c>
      <c r="AQ166" s="96">
        <f t="shared" si="59"/>
        <v>28.264939963156269</v>
      </c>
      <c r="AR166" s="96">
        <f t="shared" si="59"/>
        <v>29.678186961314083</v>
      </c>
      <c r="AS166" s="96">
        <f t="shared" si="59"/>
        <v>31.162096309379788</v>
      </c>
      <c r="AT166" s="96">
        <f t="shared" si="59"/>
        <v>32.720201124848778</v>
      </c>
      <c r="AU166" s="131">
        <v>34.356211181091219</v>
      </c>
      <c r="AV166" s="133">
        <v>7</v>
      </c>
      <c r="AW166" s="133">
        <v>335</v>
      </c>
      <c r="AX166" s="142">
        <v>20</v>
      </c>
      <c r="AY166" s="132"/>
      <c r="AZ166" s="143" t="s">
        <v>392</v>
      </c>
    </row>
    <row r="167" spans="1:52" ht="15.75">
      <c r="A167" s="133">
        <v>336</v>
      </c>
      <c r="B167" s="133">
        <v>7</v>
      </c>
      <c r="C167" s="140">
        <v>21</v>
      </c>
      <c r="D167" s="141" t="s">
        <v>392</v>
      </c>
      <c r="E167" s="96">
        <f t="shared" si="56"/>
        <v>24.489060017143942</v>
      </c>
      <c r="F167" s="96">
        <f t="shared" si="56"/>
        <v>25.958403618172579</v>
      </c>
      <c r="G167" s="96">
        <f t="shared" si="56"/>
        <v>27.515907835262936</v>
      </c>
      <c r="H167" s="96">
        <f t="shared" si="56"/>
        <v>29.166862305378714</v>
      </c>
      <c r="I167" s="96">
        <f t="shared" si="56"/>
        <v>30.916874043701437</v>
      </c>
      <c r="J167" s="96">
        <v>32.771886486323524</v>
      </c>
      <c r="K167" s="102">
        <f t="shared" si="47"/>
        <v>32.771886486323524</v>
      </c>
      <c r="M167" s="96">
        <f t="shared" si="57"/>
        <v>24.795173267358237</v>
      </c>
      <c r="N167" s="96">
        <f t="shared" si="57"/>
        <v>26.282883663399733</v>
      </c>
      <c r="O167" s="96">
        <f t="shared" si="57"/>
        <v>27.85985668320372</v>
      </c>
      <c r="P167" s="96">
        <f t="shared" si="57"/>
        <v>29.531448084195944</v>
      </c>
      <c r="Q167" s="96">
        <f t="shared" si="57"/>
        <v>31.3033349692477</v>
      </c>
      <c r="R167" s="96">
        <v>33.181535067402564</v>
      </c>
      <c r="S167" s="102">
        <f t="shared" si="54"/>
        <v>33.181535067402564</v>
      </c>
      <c r="U167" s="130">
        <f t="shared" si="45"/>
        <v>26.258586978589673</v>
      </c>
      <c r="V167" s="96">
        <f t="shared" si="45"/>
        <v>27.571516327519156</v>
      </c>
      <c r="W167" s="96">
        <f t="shared" si="45"/>
        <v>28.950092143895116</v>
      </c>
      <c r="X167" s="96">
        <f t="shared" si="45"/>
        <v>30.397596751089875</v>
      </c>
      <c r="Y167" s="96">
        <f t="shared" si="45"/>
        <v>31.917476588644369</v>
      </c>
      <c r="Z167" s="96">
        <v>33.513350418076591</v>
      </c>
      <c r="AA167" s="102">
        <f t="shared" si="55"/>
        <v>33.513350418076591</v>
      </c>
      <c r="AC167" s="96">
        <f t="shared" si="48"/>
        <v>27.571516327519156</v>
      </c>
      <c r="AD167" s="96">
        <f t="shared" si="48"/>
        <v>28.950092143895116</v>
      </c>
      <c r="AE167" s="96">
        <f t="shared" si="48"/>
        <v>30.397596751089875</v>
      </c>
      <c r="AF167" s="96">
        <f t="shared" si="46"/>
        <v>31.917476588644369</v>
      </c>
      <c r="AG167" s="96">
        <v>33.513350418076591</v>
      </c>
      <c r="AJ167" s="96">
        <f t="shared" si="58"/>
        <v>27.985089072431947</v>
      </c>
      <c r="AK167" s="96">
        <f t="shared" si="58"/>
        <v>29.384343526053545</v>
      </c>
      <c r="AL167" s="96">
        <f t="shared" si="58"/>
        <v>30.853560702356223</v>
      </c>
      <c r="AM167" s="96">
        <f t="shared" si="58"/>
        <v>32.396238737474036</v>
      </c>
      <c r="AN167" s="96">
        <v>34.016050674347738</v>
      </c>
      <c r="AO167" s="106">
        <f t="shared" si="49"/>
        <v>34.016050674347738</v>
      </c>
      <c r="AQ167" s="96">
        <f t="shared" si="59"/>
        <v>28.264939963156269</v>
      </c>
      <c r="AR167" s="96">
        <f t="shared" si="59"/>
        <v>29.678186961314083</v>
      </c>
      <c r="AS167" s="96">
        <f t="shared" si="59"/>
        <v>31.162096309379788</v>
      </c>
      <c r="AT167" s="96">
        <f t="shared" si="59"/>
        <v>32.720201124848778</v>
      </c>
      <c r="AU167" s="131">
        <v>34.356211181091219</v>
      </c>
      <c r="AV167" s="133">
        <v>7</v>
      </c>
      <c r="AW167" s="133">
        <v>336</v>
      </c>
      <c r="AX167" s="142">
        <v>21</v>
      </c>
      <c r="AY167" s="132"/>
      <c r="AZ167" s="143" t="s">
        <v>392</v>
      </c>
    </row>
    <row r="168" spans="1:52" ht="15.75">
      <c r="A168" s="133">
        <v>337</v>
      </c>
      <c r="B168" s="133">
        <v>7</v>
      </c>
      <c r="C168" s="140">
        <v>22</v>
      </c>
      <c r="D168" s="141" t="s">
        <v>392</v>
      </c>
      <c r="E168" s="96">
        <f t="shared" si="56"/>
        <v>24.489060017143942</v>
      </c>
      <c r="F168" s="96">
        <f t="shared" si="56"/>
        <v>25.958403618172579</v>
      </c>
      <c r="G168" s="96">
        <f t="shared" si="56"/>
        <v>27.515907835262936</v>
      </c>
      <c r="H168" s="96">
        <f t="shared" si="56"/>
        <v>29.166862305378714</v>
      </c>
      <c r="I168" s="96">
        <f t="shared" si="56"/>
        <v>30.916874043701437</v>
      </c>
      <c r="J168" s="96">
        <v>32.771886486323524</v>
      </c>
      <c r="K168" s="102">
        <f t="shared" si="47"/>
        <v>32.771886486323524</v>
      </c>
      <c r="M168" s="96">
        <f t="shared" si="57"/>
        <v>24.795173267358237</v>
      </c>
      <c r="N168" s="96">
        <f t="shared" si="57"/>
        <v>26.282883663399733</v>
      </c>
      <c r="O168" s="96">
        <f t="shared" si="57"/>
        <v>27.85985668320372</v>
      </c>
      <c r="P168" s="96">
        <f t="shared" si="57"/>
        <v>29.531448084195944</v>
      </c>
      <c r="Q168" s="96">
        <f t="shared" si="57"/>
        <v>31.3033349692477</v>
      </c>
      <c r="R168" s="96">
        <v>33.181535067402564</v>
      </c>
      <c r="S168" s="102">
        <f t="shared" si="54"/>
        <v>33.181535067402564</v>
      </c>
      <c r="U168" s="130">
        <f t="shared" si="45"/>
        <v>26.258586978589673</v>
      </c>
      <c r="V168" s="96">
        <f t="shared" si="45"/>
        <v>27.571516327519156</v>
      </c>
      <c r="W168" s="96">
        <f t="shared" si="45"/>
        <v>28.950092143895116</v>
      </c>
      <c r="X168" s="96">
        <f t="shared" si="45"/>
        <v>30.397596751089875</v>
      </c>
      <c r="Y168" s="96">
        <f t="shared" si="45"/>
        <v>31.917476588644369</v>
      </c>
      <c r="Z168" s="96">
        <v>33.513350418076591</v>
      </c>
      <c r="AA168" s="102">
        <f t="shared" si="55"/>
        <v>33.513350418076591</v>
      </c>
      <c r="AC168" s="96">
        <f t="shared" si="48"/>
        <v>27.571516327519156</v>
      </c>
      <c r="AD168" s="96">
        <f t="shared" si="48"/>
        <v>28.950092143895116</v>
      </c>
      <c r="AE168" s="96">
        <f t="shared" si="48"/>
        <v>30.397596751089875</v>
      </c>
      <c r="AF168" s="96">
        <f t="shared" si="46"/>
        <v>31.917476588644369</v>
      </c>
      <c r="AG168" s="96">
        <v>33.513350418076591</v>
      </c>
      <c r="AJ168" s="96">
        <f t="shared" si="58"/>
        <v>27.985089072431947</v>
      </c>
      <c r="AK168" s="96">
        <f t="shared" si="58"/>
        <v>29.384343526053545</v>
      </c>
      <c r="AL168" s="96">
        <f t="shared" si="58"/>
        <v>30.853560702356223</v>
      </c>
      <c r="AM168" s="96">
        <f t="shared" si="58"/>
        <v>32.396238737474036</v>
      </c>
      <c r="AN168" s="96">
        <v>34.016050674347738</v>
      </c>
      <c r="AO168" s="106">
        <f t="shared" si="49"/>
        <v>34.016050674347738</v>
      </c>
      <c r="AQ168" s="96">
        <f t="shared" si="59"/>
        <v>28.264939963156269</v>
      </c>
      <c r="AR168" s="96">
        <f t="shared" si="59"/>
        <v>29.678186961314083</v>
      </c>
      <c r="AS168" s="96">
        <f t="shared" si="59"/>
        <v>31.162096309379788</v>
      </c>
      <c r="AT168" s="96">
        <f t="shared" si="59"/>
        <v>32.720201124848778</v>
      </c>
      <c r="AU168" s="131">
        <v>34.356211181091219</v>
      </c>
      <c r="AV168" s="133">
        <v>7</v>
      </c>
      <c r="AW168" s="133">
        <v>337</v>
      </c>
      <c r="AX168" s="142">
        <v>22</v>
      </c>
      <c r="AY168" s="144" t="e">
        <f>#REF!</f>
        <v>#REF!</v>
      </c>
      <c r="AZ168" s="143" t="s">
        <v>392</v>
      </c>
    </row>
    <row r="169" spans="1:52" ht="15.75">
      <c r="A169" s="133">
        <v>338</v>
      </c>
      <c r="B169" s="133">
        <v>7</v>
      </c>
      <c r="C169" s="140">
        <v>23</v>
      </c>
      <c r="D169" s="141" t="s">
        <v>392</v>
      </c>
      <c r="E169" s="96">
        <f t="shared" si="56"/>
        <v>24.489060017143942</v>
      </c>
      <c r="F169" s="96">
        <f t="shared" si="56"/>
        <v>25.958403618172579</v>
      </c>
      <c r="G169" s="96">
        <f t="shared" si="56"/>
        <v>27.515907835262936</v>
      </c>
      <c r="H169" s="96">
        <f t="shared" si="56"/>
        <v>29.166862305378714</v>
      </c>
      <c r="I169" s="96">
        <f t="shared" si="56"/>
        <v>30.916874043701437</v>
      </c>
      <c r="J169" s="96">
        <v>32.771886486323524</v>
      </c>
      <c r="K169" s="102">
        <f t="shared" si="47"/>
        <v>32.771886486323524</v>
      </c>
      <c r="M169" s="96">
        <f t="shared" si="57"/>
        <v>24.795173267358237</v>
      </c>
      <c r="N169" s="96">
        <f t="shared" si="57"/>
        <v>26.282883663399733</v>
      </c>
      <c r="O169" s="96">
        <f t="shared" si="57"/>
        <v>27.85985668320372</v>
      </c>
      <c r="P169" s="96">
        <f t="shared" si="57"/>
        <v>29.531448084195944</v>
      </c>
      <c r="Q169" s="96">
        <f t="shared" si="57"/>
        <v>31.3033349692477</v>
      </c>
      <c r="R169" s="96">
        <v>33.181535067402564</v>
      </c>
      <c r="S169" s="102">
        <f t="shared" si="54"/>
        <v>33.181535067402564</v>
      </c>
      <c r="U169" s="130">
        <f t="shared" si="45"/>
        <v>26.258586978589673</v>
      </c>
      <c r="V169" s="96">
        <f t="shared" si="45"/>
        <v>27.571516327519156</v>
      </c>
      <c r="W169" s="96">
        <f t="shared" si="45"/>
        <v>28.950092143895116</v>
      </c>
      <c r="X169" s="96">
        <f t="shared" si="45"/>
        <v>30.397596751089875</v>
      </c>
      <c r="Y169" s="96">
        <f t="shared" si="45"/>
        <v>31.917476588644369</v>
      </c>
      <c r="Z169" s="96">
        <v>33.513350418076591</v>
      </c>
      <c r="AA169" s="102">
        <f t="shared" si="55"/>
        <v>33.513350418076591</v>
      </c>
      <c r="AC169" s="96">
        <f t="shared" si="48"/>
        <v>27.571516327519156</v>
      </c>
      <c r="AD169" s="96">
        <f t="shared" si="48"/>
        <v>28.950092143895116</v>
      </c>
      <c r="AE169" s="96">
        <f t="shared" si="48"/>
        <v>30.397596751089875</v>
      </c>
      <c r="AF169" s="96">
        <f t="shared" si="46"/>
        <v>31.917476588644369</v>
      </c>
      <c r="AG169" s="96">
        <v>33.513350418076591</v>
      </c>
      <c r="AJ169" s="96">
        <f t="shared" si="58"/>
        <v>27.985089072431947</v>
      </c>
      <c r="AK169" s="96">
        <f t="shared" si="58"/>
        <v>29.384343526053545</v>
      </c>
      <c r="AL169" s="96">
        <f t="shared" si="58"/>
        <v>30.853560702356223</v>
      </c>
      <c r="AM169" s="96">
        <f t="shared" si="58"/>
        <v>32.396238737474036</v>
      </c>
      <c r="AN169" s="96">
        <v>34.016050674347738</v>
      </c>
      <c r="AO169" s="106">
        <f t="shared" si="49"/>
        <v>34.016050674347738</v>
      </c>
      <c r="AQ169" s="96">
        <f t="shared" si="59"/>
        <v>28.264939963156269</v>
      </c>
      <c r="AR169" s="96">
        <f t="shared" si="59"/>
        <v>29.678186961314083</v>
      </c>
      <c r="AS169" s="96">
        <f t="shared" si="59"/>
        <v>31.162096309379788</v>
      </c>
      <c r="AT169" s="96">
        <f t="shared" si="59"/>
        <v>32.720201124848778</v>
      </c>
      <c r="AU169" s="131">
        <v>34.356211181091219</v>
      </c>
      <c r="AV169" s="133">
        <v>7</v>
      </c>
      <c r="AW169" s="133">
        <v>338</v>
      </c>
      <c r="AX169" s="142">
        <v>23</v>
      </c>
      <c r="AY169" s="132"/>
      <c r="AZ169" s="143" t="s">
        <v>392</v>
      </c>
    </row>
    <row r="170" spans="1:52" ht="15.75">
      <c r="A170" s="133">
        <v>339</v>
      </c>
      <c r="B170" s="133">
        <v>7</v>
      </c>
      <c r="C170" s="140">
        <v>24</v>
      </c>
      <c r="D170" s="141" t="s">
        <v>392</v>
      </c>
      <c r="E170" s="96">
        <f t="shared" si="56"/>
        <v>24.489060017143942</v>
      </c>
      <c r="F170" s="96">
        <f t="shared" si="56"/>
        <v>25.958403618172579</v>
      </c>
      <c r="G170" s="96">
        <f t="shared" si="56"/>
        <v>27.515907835262936</v>
      </c>
      <c r="H170" s="96">
        <f t="shared" si="56"/>
        <v>29.166862305378714</v>
      </c>
      <c r="I170" s="96">
        <f t="shared" si="56"/>
        <v>30.916874043701437</v>
      </c>
      <c r="J170" s="96">
        <v>32.771886486323524</v>
      </c>
      <c r="K170" s="102">
        <f t="shared" si="47"/>
        <v>32.771886486323524</v>
      </c>
      <c r="M170" s="96">
        <f t="shared" si="57"/>
        <v>24.795173267358237</v>
      </c>
      <c r="N170" s="96">
        <f t="shared" si="57"/>
        <v>26.282883663399733</v>
      </c>
      <c r="O170" s="96">
        <f t="shared" si="57"/>
        <v>27.85985668320372</v>
      </c>
      <c r="P170" s="96">
        <f t="shared" si="57"/>
        <v>29.531448084195944</v>
      </c>
      <c r="Q170" s="96">
        <f t="shared" si="57"/>
        <v>31.3033349692477</v>
      </c>
      <c r="R170" s="96">
        <v>33.181535067402564</v>
      </c>
      <c r="S170" s="102">
        <f t="shared" si="54"/>
        <v>33.181535067402564</v>
      </c>
      <c r="U170" s="130">
        <f t="shared" si="45"/>
        <v>26.258586978589673</v>
      </c>
      <c r="V170" s="96">
        <f t="shared" si="45"/>
        <v>27.571516327519156</v>
      </c>
      <c r="W170" s="96">
        <f t="shared" si="45"/>
        <v>28.950092143895116</v>
      </c>
      <c r="X170" s="96">
        <f t="shared" si="45"/>
        <v>30.397596751089875</v>
      </c>
      <c r="Y170" s="96">
        <f t="shared" si="45"/>
        <v>31.917476588644369</v>
      </c>
      <c r="Z170" s="96">
        <v>33.513350418076591</v>
      </c>
      <c r="AA170" s="102">
        <f t="shared" si="55"/>
        <v>33.513350418076591</v>
      </c>
      <c r="AC170" s="96">
        <f t="shared" si="48"/>
        <v>27.571516327519156</v>
      </c>
      <c r="AD170" s="96">
        <f t="shared" si="48"/>
        <v>28.950092143895116</v>
      </c>
      <c r="AE170" s="96">
        <f t="shared" si="48"/>
        <v>30.397596751089875</v>
      </c>
      <c r="AF170" s="96">
        <f t="shared" si="46"/>
        <v>31.917476588644369</v>
      </c>
      <c r="AG170" s="96">
        <v>33.513350418076591</v>
      </c>
      <c r="AJ170" s="96">
        <f t="shared" si="58"/>
        <v>27.985089072431947</v>
      </c>
      <c r="AK170" s="96">
        <f t="shared" si="58"/>
        <v>29.384343526053545</v>
      </c>
      <c r="AL170" s="96">
        <f t="shared" si="58"/>
        <v>30.853560702356223</v>
      </c>
      <c r="AM170" s="96">
        <f t="shared" si="58"/>
        <v>32.396238737474036</v>
      </c>
      <c r="AN170" s="96">
        <v>34.016050674347738</v>
      </c>
      <c r="AO170" s="106">
        <f t="shared" si="49"/>
        <v>34.016050674347738</v>
      </c>
      <c r="AQ170" s="96">
        <f t="shared" si="59"/>
        <v>28.264939963156269</v>
      </c>
      <c r="AR170" s="96">
        <f t="shared" si="59"/>
        <v>29.678186961314083</v>
      </c>
      <c r="AS170" s="96">
        <f t="shared" si="59"/>
        <v>31.162096309379788</v>
      </c>
      <c r="AT170" s="96">
        <f t="shared" si="59"/>
        <v>32.720201124848778</v>
      </c>
      <c r="AU170" s="131">
        <v>34.356211181091219</v>
      </c>
      <c r="AV170" s="133">
        <v>7</v>
      </c>
      <c r="AW170" s="133">
        <v>339</v>
      </c>
      <c r="AX170" s="142">
        <v>24</v>
      </c>
      <c r="AY170" s="132"/>
      <c r="AZ170" s="143" t="s">
        <v>392</v>
      </c>
    </row>
    <row r="171" spans="1:52" ht="15.75">
      <c r="A171" s="133">
        <v>340</v>
      </c>
      <c r="B171" s="133">
        <v>7</v>
      </c>
      <c r="C171" s="140">
        <v>25</v>
      </c>
      <c r="D171" s="141" t="s">
        <v>392</v>
      </c>
      <c r="E171" s="96">
        <f t="shared" si="56"/>
        <v>24.489060017143942</v>
      </c>
      <c r="F171" s="96">
        <f t="shared" si="56"/>
        <v>25.958403618172579</v>
      </c>
      <c r="G171" s="96">
        <f t="shared" si="56"/>
        <v>27.515907835262936</v>
      </c>
      <c r="H171" s="96">
        <f t="shared" si="56"/>
        <v>29.166862305378714</v>
      </c>
      <c r="I171" s="96">
        <f t="shared" si="56"/>
        <v>30.916874043701437</v>
      </c>
      <c r="J171" s="96">
        <v>32.771886486323524</v>
      </c>
      <c r="K171" s="102">
        <f t="shared" si="47"/>
        <v>32.771886486323524</v>
      </c>
      <c r="M171" s="96">
        <f t="shared" si="57"/>
        <v>24.795173267358237</v>
      </c>
      <c r="N171" s="96">
        <f t="shared" si="57"/>
        <v>26.282883663399733</v>
      </c>
      <c r="O171" s="96">
        <f t="shared" si="57"/>
        <v>27.85985668320372</v>
      </c>
      <c r="P171" s="96">
        <f t="shared" si="57"/>
        <v>29.531448084195944</v>
      </c>
      <c r="Q171" s="96">
        <f t="shared" si="57"/>
        <v>31.3033349692477</v>
      </c>
      <c r="R171" s="96">
        <v>33.181535067402564</v>
      </c>
      <c r="S171" s="102">
        <f t="shared" si="54"/>
        <v>33.181535067402564</v>
      </c>
      <c r="U171" s="130">
        <f t="shared" si="45"/>
        <v>26.258586978589673</v>
      </c>
      <c r="V171" s="96">
        <f t="shared" si="45"/>
        <v>27.571516327519156</v>
      </c>
      <c r="W171" s="96">
        <f t="shared" si="45"/>
        <v>28.950092143895116</v>
      </c>
      <c r="X171" s="96">
        <f t="shared" si="45"/>
        <v>30.397596751089875</v>
      </c>
      <c r="Y171" s="96">
        <f t="shared" si="45"/>
        <v>31.917476588644369</v>
      </c>
      <c r="Z171" s="96">
        <v>33.513350418076591</v>
      </c>
      <c r="AA171" s="102">
        <f t="shared" si="55"/>
        <v>33.513350418076591</v>
      </c>
      <c r="AC171" s="96">
        <f t="shared" si="48"/>
        <v>27.571516327519156</v>
      </c>
      <c r="AD171" s="96">
        <f t="shared" si="48"/>
        <v>28.950092143895116</v>
      </c>
      <c r="AE171" s="96">
        <f t="shared" si="48"/>
        <v>30.397596751089875</v>
      </c>
      <c r="AF171" s="96">
        <f t="shared" si="46"/>
        <v>31.917476588644369</v>
      </c>
      <c r="AG171" s="96">
        <v>33.513350418076591</v>
      </c>
      <c r="AJ171" s="96">
        <f t="shared" si="58"/>
        <v>27.985089072431947</v>
      </c>
      <c r="AK171" s="96">
        <f t="shared" si="58"/>
        <v>29.384343526053545</v>
      </c>
      <c r="AL171" s="96">
        <f t="shared" si="58"/>
        <v>30.853560702356223</v>
      </c>
      <c r="AM171" s="96">
        <f t="shared" si="58"/>
        <v>32.396238737474036</v>
      </c>
      <c r="AN171" s="96">
        <v>34.016050674347738</v>
      </c>
      <c r="AO171" s="106">
        <f t="shared" si="49"/>
        <v>34.016050674347738</v>
      </c>
      <c r="AQ171" s="96">
        <f t="shared" si="59"/>
        <v>28.264939963156269</v>
      </c>
      <c r="AR171" s="96">
        <f t="shared" si="59"/>
        <v>29.678186961314083</v>
      </c>
      <c r="AS171" s="96">
        <f t="shared" si="59"/>
        <v>31.162096309379788</v>
      </c>
      <c r="AT171" s="96">
        <f t="shared" si="59"/>
        <v>32.720201124848778</v>
      </c>
      <c r="AU171" s="131">
        <v>34.356211181091219</v>
      </c>
      <c r="AV171" s="133">
        <v>7</v>
      </c>
      <c r="AW171" s="133">
        <v>340</v>
      </c>
      <c r="AX171" s="142">
        <v>25</v>
      </c>
      <c r="AY171" s="132"/>
      <c r="AZ171" s="143" t="s">
        <v>392</v>
      </c>
    </row>
    <row r="172" spans="1:52" ht="15.75">
      <c r="A172" s="133">
        <v>341</v>
      </c>
      <c r="B172" s="133">
        <v>7</v>
      </c>
      <c r="C172" s="140">
        <v>26</v>
      </c>
      <c r="D172" s="141" t="s">
        <v>392</v>
      </c>
      <c r="E172" s="96">
        <f t="shared" ref="E172:I187" si="60">F172/1.06</f>
        <v>24.489060017143942</v>
      </c>
      <c r="F172" s="96">
        <f t="shared" si="60"/>
        <v>25.958403618172579</v>
      </c>
      <c r="G172" s="96">
        <f t="shared" si="60"/>
        <v>27.515907835262936</v>
      </c>
      <c r="H172" s="96">
        <f t="shared" si="60"/>
        <v>29.166862305378714</v>
      </c>
      <c r="I172" s="96">
        <f t="shared" si="60"/>
        <v>30.916874043701437</v>
      </c>
      <c r="J172" s="96">
        <v>32.771886486323524</v>
      </c>
      <c r="K172" s="102">
        <f t="shared" si="47"/>
        <v>32.771886486323524</v>
      </c>
      <c r="M172" s="96">
        <f t="shared" ref="M172:Q187" si="61">N172/1.06</f>
        <v>24.795173267358237</v>
      </c>
      <c r="N172" s="96">
        <f t="shared" si="61"/>
        <v>26.282883663399733</v>
      </c>
      <c r="O172" s="96">
        <f t="shared" si="61"/>
        <v>27.85985668320372</v>
      </c>
      <c r="P172" s="96">
        <f t="shared" si="61"/>
        <v>29.531448084195944</v>
      </c>
      <c r="Q172" s="96">
        <f t="shared" si="61"/>
        <v>31.3033349692477</v>
      </c>
      <c r="R172" s="96">
        <v>33.181535067402564</v>
      </c>
      <c r="S172" s="102">
        <f t="shared" si="54"/>
        <v>33.181535067402564</v>
      </c>
      <c r="U172" s="130">
        <f t="shared" si="45"/>
        <v>26.258586978589673</v>
      </c>
      <c r="V172" s="96">
        <f t="shared" si="45"/>
        <v>27.571516327519156</v>
      </c>
      <c r="W172" s="96">
        <f t="shared" si="45"/>
        <v>28.950092143895116</v>
      </c>
      <c r="X172" s="96">
        <f t="shared" si="45"/>
        <v>30.397596751089875</v>
      </c>
      <c r="Y172" s="96">
        <f t="shared" si="45"/>
        <v>31.917476588644369</v>
      </c>
      <c r="Z172" s="96">
        <v>33.513350418076591</v>
      </c>
      <c r="AA172" s="102">
        <f t="shared" si="55"/>
        <v>33.513350418076591</v>
      </c>
      <c r="AC172" s="96">
        <f t="shared" si="48"/>
        <v>27.571516327519156</v>
      </c>
      <c r="AD172" s="96">
        <f t="shared" si="48"/>
        <v>28.950092143895116</v>
      </c>
      <c r="AE172" s="96">
        <f t="shared" si="48"/>
        <v>30.397596751089875</v>
      </c>
      <c r="AF172" s="96">
        <f t="shared" si="46"/>
        <v>31.917476588644369</v>
      </c>
      <c r="AG172" s="96">
        <v>33.513350418076591</v>
      </c>
      <c r="AJ172" s="96">
        <f t="shared" ref="AJ172:AM187" si="62">AK172/1.05</f>
        <v>27.985089072431947</v>
      </c>
      <c r="AK172" s="96">
        <f t="shared" si="62"/>
        <v>29.384343526053545</v>
      </c>
      <c r="AL172" s="96">
        <f t="shared" si="62"/>
        <v>30.853560702356223</v>
      </c>
      <c r="AM172" s="96">
        <f t="shared" si="62"/>
        <v>32.396238737474036</v>
      </c>
      <c r="AN172" s="96">
        <v>34.016050674347738</v>
      </c>
      <c r="AO172" s="106">
        <f t="shared" si="49"/>
        <v>34.016050674347738</v>
      </c>
      <c r="AQ172" s="96">
        <f t="shared" ref="AQ172:AT187" si="63">AR172/1.05</f>
        <v>28.264939963156269</v>
      </c>
      <c r="AR172" s="96">
        <f t="shared" si="63"/>
        <v>29.678186961314083</v>
      </c>
      <c r="AS172" s="96">
        <f t="shared" si="63"/>
        <v>31.162096309379788</v>
      </c>
      <c r="AT172" s="96">
        <f t="shared" si="63"/>
        <v>32.720201124848778</v>
      </c>
      <c r="AU172" s="131">
        <v>34.356211181091219</v>
      </c>
      <c r="AV172" s="133">
        <v>7</v>
      </c>
      <c r="AW172" s="133">
        <v>341</v>
      </c>
      <c r="AX172" s="142">
        <v>26</v>
      </c>
      <c r="AY172" s="132"/>
      <c r="AZ172" s="143" t="s">
        <v>392</v>
      </c>
    </row>
    <row r="173" spans="1:52" ht="15.75">
      <c r="A173" s="133">
        <v>342</v>
      </c>
      <c r="B173" s="133">
        <v>7</v>
      </c>
      <c r="C173" s="140">
        <v>27</v>
      </c>
      <c r="D173" s="141" t="s">
        <v>392</v>
      </c>
      <c r="E173" s="96">
        <f t="shared" si="60"/>
        <v>24.489060017143942</v>
      </c>
      <c r="F173" s="96">
        <f t="shared" si="60"/>
        <v>25.958403618172579</v>
      </c>
      <c r="G173" s="96">
        <f t="shared" si="60"/>
        <v>27.515907835262936</v>
      </c>
      <c r="H173" s="96">
        <f t="shared" si="60"/>
        <v>29.166862305378714</v>
      </c>
      <c r="I173" s="96">
        <f t="shared" si="60"/>
        <v>30.916874043701437</v>
      </c>
      <c r="J173" s="96">
        <v>32.771886486323524</v>
      </c>
      <c r="K173" s="102">
        <f t="shared" si="47"/>
        <v>32.771886486323524</v>
      </c>
      <c r="M173" s="96">
        <f t="shared" si="61"/>
        <v>24.795173267358237</v>
      </c>
      <c r="N173" s="96">
        <f t="shared" si="61"/>
        <v>26.282883663399733</v>
      </c>
      <c r="O173" s="96">
        <f t="shared" si="61"/>
        <v>27.85985668320372</v>
      </c>
      <c r="P173" s="96">
        <f t="shared" si="61"/>
        <v>29.531448084195944</v>
      </c>
      <c r="Q173" s="96">
        <f t="shared" si="61"/>
        <v>31.3033349692477</v>
      </c>
      <c r="R173" s="96">
        <v>33.181535067402564</v>
      </c>
      <c r="S173" s="102">
        <f t="shared" si="54"/>
        <v>33.181535067402564</v>
      </c>
      <c r="U173" s="130">
        <f t="shared" si="45"/>
        <v>26.258586978589673</v>
      </c>
      <c r="V173" s="96">
        <f t="shared" si="45"/>
        <v>27.571516327519156</v>
      </c>
      <c r="W173" s="96">
        <f t="shared" si="45"/>
        <v>28.950092143895116</v>
      </c>
      <c r="X173" s="96">
        <f t="shared" si="45"/>
        <v>30.397596751089875</v>
      </c>
      <c r="Y173" s="96">
        <f t="shared" si="45"/>
        <v>31.917476588644369</v>
      </c>
      <c r="Z173" s="96">
        <v>33.513350418076591</v>
      </c>
      <c r="AA173" s="102">
        <f t="shared" si="55"/>
        <v>33.513350418076591</v>
      </c>
      <c r="AC173" s="96">
        <f t="shared" si="48"/>
        <v>27.571516327519156</v>
      </c>
      <c r="AD173" s="96">
        <f t="shared" si="48"/>
        <v>28.950092143895116</v>
      </c>
      <c r="AE173" s="96">
        <f t="shared" si="48"/>
        <v>30.397596751089875</v>
      </c>
      <c r="AF173" s="96">
        <f t="shared" si="46"/>
        <v>31.917476588644369</v>
      </c>
      <c r="AG173" s="96">
        <v>33.513350418076591</v>
      </c>
      <c r="AJ173" s="96">
        <f t="shared" si="62"/>
        <v>27.985089072431947</v>
      </c>
      <c r="AK173" s="96">
        <f t="shared" si="62"/>
        <v>29.384343526053545</v>
      </c>
      <c r="AL173" s="96">
        <f t="shared" si="62"/>
        <v>30.853560702356223</v>
      </c>
      <c r="AM173" s="96">
        <f t="shared" si="62"/>
        <v>32.396238737474036</v>
      </c>
      <c r="AN173" s="96">
        <v>34.016050674347738</v>
      </c>
      <c r="AO173" s="106">
        <f t="shared" si="49"/>
        <v>34.016050674347738</v>
      </c>
      <c r="AQ173" s="96">
        <f t="shared" si="63"/>
        <v>28.264939963156269</v>
      </c>
      <c r="AR173" s="96">
        <f t="shared" si="63"/>
        <v>29.678186961314083</v>
      </c>
      <c r="AS173" s="96">
        <f t="shared" si="63"/>
        <v>31.162096309379788</v>
      </c>
      <c r="AT173" s="96">
        <f t="shared" si="63"/>
        <v>32.720201124848778</v>
      </c>
      <c r="AU173" s="131">
        <v>34.356211181091219</v>
      </c>
      <c r="AV173" s="133">
        <v>7</v>
      </c>
      <c r="AW173" s="133">
        <v>342</v>
      </c>
      <c r="AX173" s="142">
        <v>27</v>
      </c>
      <c r="AY173" s="132"/>
      <c r="AZ173" s="143" t="s">
        <v>392</v>
      </c>
    </row>
    <row r="174" spans="1:52" ht="15.75">
      <c r="A174" s="133">
        <v>343</v>
      </c>
      <c r="B174" s="133">
        <v>7</v>
      </c>
      <c r="C174" s="140">
        <v>28</v>
      </c>
      <c r="D174" s="141" t="s">
        <v>392</v>
      </c>
      <c r="E174" s="96">
        <f t="shared" si="60"/>
        <v>24.489060017143942</v>
      </c>
      <c r="F174" s="96">
        <f t="shared" si="60"/>
        <v>25.958403618172579</v>
      </c>
      <c r="G174" s="96">
        <f t="shared" si="60"/>
        <v>27.515907835262936</v>
      </c>
      <c r="H174" s="96">
        <f t="shared" si="60"/>
        <v>29.166862305378714</v>
      </c>
      <c r="I174" s="96">
        <f t="shared" si="60"/>
        <v>30.916874043701437</v>
      </c>
      <c r="J174" s="96">
        <v>32.771886486323524</v>
      </c>
      <c r="K174" s="102">
        <f t="shared" si="47"/>
        <v>32.771886486323524</v>
      </c>
      <c r="M174" s="96">
        <f t="shared" si="61"/>
        <v>24.795173267358237</v>
      </c>
      <c r="N174" s="96">
        <f t="shared" si="61"/>
        <v>26.282883663399733</v>
      </c>
      <c r="O174" s="96">
        <f t="shared" si="61"/>
        <v>27.85985668320372</v>
      </c>
      <c r="P174" s="96">
        <f t="shared" si="61"/>
        <v>29.531448084195944</v>
      </c>
      <c r="Q174" s="96">
        <f t="shared" si="61"/>
        <v>31.3033349692477</v>
      </c>
      <c r="R174" s="96">
        <v>33.181535067402564</v>
      </c>
      <c r="S174" s="102">
        <f t="shared" si="54"/>
        <v>33.181535067402564</v>
      </c>
      <c r="U174" s="130">
        <f t="shared" si="45"/>
        <v>26.258586978589673</v>
      </c>
      <c r="V174" s="96">
        <f t="shared" si="45"/>
        <v>27.571516327519156</v>
      </c>
      <c r="W174" s="96">
        <f t="shared" si="45"/>
        <v>28.950092143895116</v>
      </c>
      <c r="X174" s="96">
        <f t="shared" si="45"/>
        <v>30.397596751089875</v>
      </c>
      <c r="Y174" s="96">
        <f t="shared" si="45"/>
        <v>31.917476588644369</v>
      </c>
      <c r="Z174" s="96">
        <v>33.513350418076591</v>
      </c>
      <c r="AA174" s="102">
        <f t="shared" si="55"/>
        <v>33.513350418076591</v>
      </c>
      <c r="AC174" s="96">
        <f t="shared" si="48"/>
        <v>27.571516327519156</v>
      </c>
      <c r="AD174" s="96">
        <f t="shared" si="48"/>
        <v>28.950092143895116</v>
      </c>
      <c r="AE174" s="96">
        <f t="shared" si="48"/>
        <v>30.397596751089875</v>
      </c>
      <c r="AF174" s="96">
        <f t="shared" si="46"/>
        <v>31.917476588644369</v>
      </c>
      <c r="AG174" s="96">
        <v>33.513350418076591</v>
      </c>
      <c r="AJ174" s="96">
        <f t="shared" si="62"/>
        <v>27.985089072431947</v>
      </c>
      <c r="AK174" s="96">
        <f t="shared" si="62"/>
        <v>29.384343526053545</v>
      </c>
      <c r="AL174" s="96">
        <f t="shared" si="62"/>
        <v>30.853560702356223</v>
      </c>
      <c r="AM174" s="96">
        <f t="shared" si="62"/>
        <v>32.396238737474036</v>
      </c>
      <c r="AN174" s="96">
        <v>34.016050674347738</v>
      </c>
      <c r="AO174" s="106">
        <f t="shared" si="49"/>
        <v>34.016050674347738</v>
      </c>
      <c r="AQ174" s="96">
        <f t="shared" si="63"/>
        <v>28.264939963156269</v>
      </c>
      <c r="AR174" s="96">
        <f t="shared" si="63"/>
        <v>29.678186961314083</v>
      </c>
      <c r="AS174" s="96">
        <f t="shared" si="63"/>
        <v>31.162096309379788</v>
      </c>
      <c r="AT174" s="96">
        <f t="shared" si="63"/>
        <v>32.720201124848778</v>
      </c>
      <c r="AU174" s="131">
        <v>34.356211181091219</v>
      </c>
      <c r="AV174" s="133">
        <v>7</v>
      </c>
      <c r="AW174" s="133">
        <v>343</v>
      </c>
      <c r="AX174" s="142">
        <v>28</v>
      </c>
      <c r="AY174" s="132"/>
      <c r="AZ174" s="143" t="s">
        <v>392</v>
      </c>
    </row>
    <row r="175" spans="1:52" ht="15.75">
      <c r="A175" s="133">
        <v>344</v>
      </c>
      <c r="B175" s="133">
        <v>7</v>
      </c>
      <c r="C175" s="140">
        <v>29</v>
      </c>
      <c r="D175" s="141" t="s">
        <v>392</v>
      </c>
      <c r="E175" s="96">
        <f t="shared" si="60"/>
        <v>24.489060017143942</v>
      </c>
      <c r="F175" s="96">
        <f t="shared" si="60"/>
        <v>25.958403618172579</v>
      </c>
      <c r="G175" s="96">
        <f t="shared" si="60"/>
        <v>27.515907835262936</v>
      </c>
      <c r="H175" s="96">
        <f t="shared" si="60"/>
        <v>29.166862305378714</v>
      </c>
      <c r="I175" s="96">
        <f t="shared" si="60"/>
        <v>30.916874043701437</v>
      </c>
      <c r="J175" s="96">
        <v>32.771886486323524</v>
      </c>
      <c r="K175" s="102">
        <f t="shared" si="47"/>
        <v>32.771886486323524</v>
      </c>
      <c r="M175" s="96">
        <f t="shared" si="61"/>
        <v>24.795173267358237</v>
      </c>
      <c r="N175" s="96">
        <f t="shared" si="61"/>
        <v>26.282883663399733</v>
      </c>
      <c r="O175" s="96">
        <f t="shared" si="61"/>
        <v>27.85985668320372</v>
      </c>
      <c r="P175" s="96">
        <f t="shared" si="61"/>
        <v>29.531448084195944</v>
      </c>
      <c r="Q175" s="96">
        <f t="shared" si="61"/>
        <v>31.3033349692477</v>
      </c>
      <c r="R175" s="96">
        <v>33.181535067402564</v>
      </c>
      <c r="S175" s="102">
        <f t="shared" si="54"/>
        <v>33.181535067402564</v>
      </c>
      <c r="U175" s="130">
        <f t="shared" si="45"/>
        <v>26.258586978589673</v>
      </c>
      <c r="V175" s="96">
        <f t="shared" si="45"/>
        <v>27.571516327519156</v>
      </c>
      <c r="W175" s="96">
        <f t="shared" si="45"/>
        <v>28.950092143895116</v>
      </c>
      <c r="X175" s="96">
        <f t="shared" si="45"/>
        <v>30.397596751089875</v>
      </c>
      <c r="Y175" s="96">
        <f t="shared" si="45"/>
        <v>31.917476588644369</v>
      </c>
      <c r="Z175" s="96">
        <v>33.513350418076591</v>
      </c>
      <c r="AA175" s="102">
        <f t="shared" si="55"/>
        <v>33.513350418076591</v>
      </c>
      <c r="AC175" s="96">
        <f t="shared" si="48"/>
        <v>27.571516327519156</v>
      </c>
      <c r="AD175" s="96">
        <f t="shared" si="48"/>
        <v>28.950092143895116</v>
      </c>
      <c r="AE175" s="96">
        <f t="shared" si="48"/>
        <v>30.397596751089875</v>
      </c>
      <c r="AF175" s="96">
        <f t="shared" si="46"/>
        <v>31.917476588644369</v>
      </c>
      <c r="AG175" s="96">
        <v>33.513350418076591</v>
      </c>
      <c r="AJ175" s="96">
        <f t="shared" si="62"/>
        <v>27.985089072431947</v>
      </c>
      <c r="AK175" s="96">
        <f t="shared" si="62"/>
        <v>29.384343526053545</v>
      </c>
      <c r="AL175" s="96">
        <f t="shared" si="62"/>
        <v>30.853560702356223</v>
      </c>
      <c r="AM175" s="96">
        <f t="shared" si="62"/>
        <v>32.396238737474036</v>
      </c>
      <c r="AN175" s="96">
        <v>34.016050674347738</v>
      </c>
      <c r="AO175" s="106">
        <f t="shared" si="49"/>
        <v>34.016050674347738</v>
      </c>
      <c r="AQ175" s="96">
        <f t="shared" si="63"/>
        <v>28.264939963156269</v>
      </c>
      <c r="AR175" s="96">
        <f t="shared" si="63"/>
        <v>29.678186961314083</v>
      </c>
      <c r="AS175" s="96">
        <f t="shared" si="63"/>
        <v>31.162096309379788</v>
      </c>
      <c r="AT175" s="96">
        <f t="shared" si="63"/>
        <v>32.720201124848778</v>
      </c>
      <c r="AU175" s="131">
        <v>34.356211181091219</v>
      </c>
      <c r="AV175" s="133">
        <v>7</v>
      </c>
      <c r="AW175" s="133">
        <v>344</v>
      </c>
      <c r="AX175" s="142">
        <v>29</v>
      </c>
      <c r="AY175" s="132"/>
      <c r="AZ175" s="143" t="s">
        <v>392</v>
      </c>
    </row>
    <row r="176" spans="1:52" ht="15.75">
      <c r="A176" s="133">
        <v>345</v>
      </c>
      <c r="B176" s="133">
        <v>7</v>
      </c>
      <c r="C176" s="140">
        <v>30</v>
      </c>
      <c r="D176" s="141" t="s">
        <v>392</v>
      </c>
      <c r="E176" s="96">
        <f t="shared" si="60"/>
        <v>24.489060017143942</v>
      </c>
      <c r="F176" s="96">
        <f t="shared" si="60"/>
        <v>25.958403618172579</v>
      </c>
      <c r="G176" s="96">
        <f t="shared" si="60"/>
        <v>27.515907835262936</v>
      </c>
      <c r="H176" s="96">
        <f t="shared" si="60"/>
        <v>29.166862305378714</v>
      </c>
      <c r="I176" s="96">
        <f t="shared" si="60"/>
        <v>30.916874043701437</v>
      </c>
      <c r="J176" s="96">
        <v>32.771886486323524</v>
      </c>
      <c r="K176" s="102">
        <f t="shared" si="47"/>
        <v>32.771886486323524</v>
      </c>
      <c r="M176" s="96">
        <f t="shared" si="61"/>
        <v>24.795173267358237</v>
      </c>
      <c r="N176" s="96">
        <f t="shared" si="61"/>
        <v>26.282883663399733</v>
      </c>
      <c r="O176" s="96">
        <f t="shared" si="61"/>
        <v>27.85985668320372</v>
      </c>
      <c r="P176" s="96">
        <f t="shared" si="61"/>
        <v>29.531448084195944</v>
      </c>
      <c r="Q176" s="96">
        <f t="shared" si="61"/>
        <v>31.3033349692477</v>
      </c>
      <c r="R176" s="96">
        <v>33.181535067402564</v>
      </c>
      <c r="S176" s="102">
        <f t="shared" si="54"/>
        <v>33.181535067402564</v>
      </c>
      <c r="U176" s="130">
        <f t="shared" si="45"/>
        <v>26.258586978589673</v>
      </c>
      <c r="V176" s="96">
        <f t="shared" si="45"/>
        <v>27.571516327519156</v>
      </c>
      <c r="W176" s="96">
        <f t="shared" si="45"/>
        <v>28.950092143895116</v>
      </c>
      <c r="X176" s="96">
        <f t="shared" si="45"/>
        <v>30.397596751089875</v>
      </c>
      <c r="Y176" s="96">
        <f t="shared" si="45"/>
        <v>31.917476588644369</v>
      </c>
      <c r="Z176" s="96">
        <v>33.513350418076591</v>
      </c>
      <c r="AA176" s="102">
        <f t="shared" si="55"/>
        <v>33.513350418076591</v>
      </c>
      <c r="AC176" s="96">
        <f t="shared" si="48"/>
        <v>27.571516327519156</v>
      </c>
      <c r="AD176" s="96">
        <f t="shared" si="48"/>
        <v>28.950092143895116</v>
      </c>
      <c r="AE176" s="96">
        <f t="shared" si="48"/>
        <v>30.397596751089875</v>
      </c>
      <c r="AF176" s="96">
        <f t="shared" si="46"/>
        <v>31.917476588644369</v>
      </c>
      <c r="AG176" s="96">
        <v>33.513350418076591</v>
      </c>
      <c r="AJ176" s="96">
        <f t="shared" si="62"/>
        <v>27.985089072431947</v>
      </c>
      <c r="AK176" s="96">
        <f t="shared" si="62"/>
        <v>29.384343526053545</v>
      </c>
      <c r="AL176" s="96">
        <f t="shared" si="62"/>
        <v>30.853560702356223</v>
      </c>
      <c r="AM176" s="96">
        <f t="shared" si="62"/>
        <v>32.396238737474036</v>
      </c>
      <c r="AN176" s="96">
        <v>34.016050674347738</v>
      </c>
      <c r="AO176" s="106">
        <f t="shared" si="49"/>
        <v>34.016050674347738</v>
      </c>
      <c r="AQ176" s="96">
        <f t="shared" si="63"/>
        <v>28.264939963156269</v>
      </c>
      <c r="AR176" s="96">
        <f t="shared" si="63"/>
        <v>29.678186961314083</v>
      </c>
      <c r="AS176" s="96">
        <f t="shared" si="63"/>
        <v>31.162096309379788</v>
      </c>
      <c r="AT176" s="96">
        <f t="shared" si="63"/>
        <v>32.720201124848778</v>
      </c>
      <c r="AU176" s="131">
        <v>34.356211181091219</v>
      </c>
      <c r="AV176" s="133">
        <v>7</v>
      </c>
      <c r="AW176" s="133">
        <v>345</v>
      </c>
      <c r="AX176" s="142">
        <v>30</v>
      </c>
      <c r="AY176" s="132"/>
      <c r="AZ176" s="143" t="s">
        <v>392</v>
      </c>
    </row>
    <row r="177" spans="1:52" ht="15.75">
      <c r="A177" s="133">
        <v>346</v>
      </c>
      <c r="B177" s="133">
        <v>7</v>
      </c>
      <c r="C177" s="145">
        <v>31</v>
      </c>
      <c r="D177" s="146" t="s">
        <v>413</v>
      </c>
      <c r="E177" s="96">
        <f t="shared" si="60"/>
        <v>25.381138207971066</v>
      </c>
      <c r="F177" s="96">
        <f t="shared" si="60"/>
        <v>26.904006500449331</v>
      </c>
      <c r="G177" s="96">
        <f t="shared" si="60"/>
        <v>28.518246890476291</v>
      </c>
      <c r="H177" s="96">
        <f t="shared" si="60"/>
        <v>30.229341703904872</v>
      </c>
      <c r="I177" s="96">
        <f t="shared" si="60"/>
        <v>32.043102206139167</v>
      </c>
      <c r="J177" s="96">
        <v>33.965688338507519</v>
      </c>
      <c r="K177" s="102">
        <f t="shared" si="47"/>
        <v>33.965688338507519</v>
      </c>
      <c r="M177" s="96">
        <f t="shared" si="61"/>
        <v>25.698402435570703</v>
      </c>
      <c r="N177" s="96">
        <f t="shared" si="61"/>
        <v>27.240306581704946</v>
      </c>
      <c r="O177" s="96">
        <f t="shared" si="61"/>
        <v>28.874724976607244</v>
      </c>
      <c r="P177" s="96">
        <f t="shared" si="61"/>
        <v>30.607208475203681</v>
      </c>
      <c r="Q177" s="96">
        <f t="shared" si="61"/>
        <v>32.443640983715902</v>
      </c>
      <c r="R177" s="96">
        <v>34.390259442738859</v>
      </c>
      <c r="S177" s="102">
        <f t="shared" si="54"/>
        <v>34.390259442738859</v>
      </c>
      <c r="U177" s="130">
        <f t="shared" si="45"/>
        <v>27.215124826475144</v>
      </c>
      <c r="V177" s="96">
        <f t="shared" si="45"/>
        <v>28.575881067798903</v>
      </c>
      <c r="W177" s="96">
        <f t="shared" si="45"/>
        <v>30.00467512118885</v>
      </c>
      <c r="X177" s="96">
        <f t="shared" si="45"/>
        <v>31.504908877248294</v>
      </c>
      <c r="Y177" s="96">
        <f t="shared" si="45"/>
        <v>33.080154321110712</v>
      </c>
      <c r="Z177" s="96">
        <v>34.73416203716625</v>
      </c>
      <c r="AA177" s="102">
        <f t="shared" si="55"/>
        <v>34.73416203716625</v>
      </c>
      <c r="AC177" s="96">
        <f t="shared" si="48"/>
        <v>28.575881067798903</v>
      </c>
      <c r="AD177" s="96">
        <f t="shared" si="48"/>
        <v>30.00467512118885</v>
      </c>
      <c r="AE177" s="96">
        <f t="shared" si="48"/>
        <v>31.504908877248294</v>
      </c>
      <c r="AF177" s="96">
        <f t="shared" si="46"/>
        <v>33.080154321110712</v>
      </c>
      <c r="AG177" s="96">
        <v>34.73416203716625</v>
      </c>
      <c r="AJ177" s="96">
        <f t="shared" si="62"/>
        <v>29.004519283815885</v>
      </c>
      <c r="AK177" s="96">
        <f t="shared" si="62"/>
        <v>30.454745248006681</v>
      </c>
      <c r="AL177" s="96">
        <f t="shared" si="62"/>
        <v>31.977482510407015</v>
      </c>
      <c r="AM177" s="96">
        <f t="shared" si="62"/>
        <v>33.576356635927368</v>
      </c>
      <c r="AN177" s="96">
        <v>35.255174467723741</v>
      </c>
      <c r="AO177" s="106">
        <f t="shared" si="49"/>
        <v>35.255174467723741</v>
      </c>
      <c r="AQ177" s="96">
        <f t="shared" si="63"/>
        <v>29.294564476654049</v>
      </c>
      <c r="AR177" s="96">
        <f t="shared" si="63"/>
        <v>30.759292700486753</v>
      </c>
      <c r="AS177" s="96">
        <f t="shared" si="63"/>
        <v>32.297257335511091</v>
      </c>
      <c r="AT177" s="96">
        <f t="shared" si="63"/>
        <v>33.912120202286644</v>
      </c>
      <c r="AU177" s="131">
        <v>35.607726212400976</v>
      </c>
      <c r="AV177" s="133">
        <v>7</v>
      </c>
      <c r="AW177" s="133">
        <v>346</v>
      </c>
      <c r="AX177" s="147">
        <v>31</v>
      </c>
      <c r="AY177" s="132"/>
      <c r="AZ177" s="148" t="s">
        <v>413</v>
      </c>
    </row>
    <row r="178" spans="1:52" ht="15.75">
      <c r="A178" s="133">
        <v>347</v>
      </c>
      <c r="B178" s="133">
        <v>7</v>
      </c>
      <c r="C178" s="145">
        <v>32</v>
      </c>
      <c r="D178" s="146" t="s">
        <v>413</v>
      </c>
      <c r="E178" s="96">
        <f t="shared" si="60"/>
        <v>25.381138207971066</v>
      </c>
      <c r="F178" s="96">
        <f t="shared" si="60"/>
        <v>26.904006500449331</v>
      </c>
      <c r="G178" s="96">
        <f t="shared" si="60"/>
        <v>28.518246890476291</v>
      </c>
      <c r="H178" s="96">
        <f t="shared" si="60"/>
        <v>30.229341703904872</v>
      </c>
      <c r="I178" s="96">
        <f t="shared" si="60"/>
        <v>32.043102206139167</v>
      </c>
      <c r="J178" s="96">
        <v>33.965688338507519</v>
      </c>
      <c r="K178" s="102">
        <f t="shared" si="47"/>
        <v>33.965688338507519</v>
      </c>
      <c r="M178" s="96">
        <f t="shared" si="61"/>
        <v>25.698402435570703</v>
      </c>
      <c r="N178" s="96">
        <f t="shared" si="61"/>
        <v>27.240306581704946</v>
      </c>
      <c r="O178" s="96">
        <f t="shared" si="61"/>
        <v>28.874724976607244</v>
      </c>
      <c r="P178" s="96">
        <f t="shared" si="61"/>
        <v>30.607208475203681</v>
      </c>
      <c r="Q178" s="96">
        <f t="shared" si="61"/>
        <v>32.443640983715902</v>
      </c>
      <c r="R178" s="96">
        <v>34.390259442738859</v>
      </c>
      <c r="S178" s="102">
        <f t="shared" si="54"/>
        <v>34.390259442738859</v>
      </c>
      <c r="U178" s="130">
        <f t="shared" si="45"/>
        <v>27.215124826475144</v>
      </c>
      <c r="V178" s="96">
        <f t="shared" si="45"/>
        <v>28.575881067798903</v>
      </c>
      <c r="W178" s="96">
        <f t="shared" si="45"/>
        <v>30.00467512118885</v>
      </c>
      <c r="X178" s="96">
        <f t="shared" si="45"/>
        <v>31.504908877248294</v>
      </c>
      <c r="Y178" s="96">
        <f t="shared" si="45"/>
        <v>33.080154321110712</v>
      </c>
      <c r="Z178" s="96">
        <v>34.73416203716625</v>
      </c>
      <c r="AA178" s="102">
        <f t="shared" si="55"/>
        <v>34.73416203716625</v>
      </c>
      <c r="AC178" s="96">
        <f t="shared" si="48"/>
        <v>28.575881067798903</v>
      </c>
      <c r="AD178" s="96">
        <f t="shared" si="48"/>
        <v>30.00467512118885</v>
      </c>
      <c r="AE178" s="96">
        <f t="shared" si="48"/>
        <v>31.504908877248294</v>
      </c>
      <c r="AF178" s="96">
        <f t="shared" si="46"/>
        <v>33.080154321110712</v>
      </c>
      <c r="AG178" s="96">
        <v>34.73416203716625</v>
      </c>
      <c r="AJ178" s="96">
        <f t="shared" si="62"/>
        <v>29.004519283815885</v>
      </c>
      <c r="AK178" s="96">
        <f t="shared" si="62"/>
        <v>30.454745248006681</v>
      </c>
      <c r="AL178" s="96">
        <f t="shared" si="62"/>
        <v>31.977482510407015</v>
      </c>
      <c r="AM178" s="96">
        <f t="shared" si="62"/>
        <v>33.576356635927368</v>
      </c>
      <c r="AN178" s="96">
        <v>35.255174467723741</v>
      </c>
      <c r="AO178" s="106">
        <f t="shared" si="49"/>
        <v>35.255174467723741</v>
      </c>
      <c r="AQ178" s="96">
        <f t="shared" si="63"/>
        <v>29.294564476654049</v>
      </c>
      <c r="AR178" s="96">
        <f t="shared" si="63"/>
        <v>30.759292700486753</v>
      </c>
      <c r="AS178" s="96">
        <f t="shared" si="63"/>
        <v>32.297257335511091</v>
      </c>
      <c r="AT178" s="96">
        <f t="shared" si="63"/>
        <v>33.912120202286644</v>
      </c>
      <c r="AU178" s="131">
        <v>35.607726212400976</v>
      </c>
      <c r="AV178" s="133">
        <v>7</v>
      </c>
      <c r="AW178" s="133">
        <v>347</v>
      </c>
      <c r="AX178" s="147">
        <v>32</v>
      </c>
      <c r="AY178" s="132"/>
      <c r="AZ178" s="148" t="s">
        <v>413</v>
      </c>
    </row>
    <row r="179" spans="1:52" ht="15.75">
      <c r="A179" s="133">
        <v>348</v>
      </c>
      <c r="B179" s="133">
        <v>7</v>
      </c>
      <c r="C179" s="145">
        <v>33</v>
      </c>
      <c r="D179" s="146" t="s">
        <v>413</v>
      </c>
      <c r="E179" s="96">
        <f t="shared" si="60"/>
        <v>25.381138207971066</v>
      </c>
      <c r="F179" s="96">
        <f t="shared" si="60"/>
        <v>26.904006500449331</v>
      </c>
      <c r="G179" s="96">
        <f t="shared" si="60"/>
        <v>28.518246890476291</v>
      </c>
      <c r="H179" s="96">
        <f t="shared" si="60"/>
        <v>30.229341703904872</v>
      </c>
      <c r="I179" s="96">
        <f t="shared" si="60"/>
        <v>32.043102206139167</v>
      </c>
      <c r="J179" s="96">
        <v>33.965688338507519</v>
      </c>
      <c r="K179" s="102">
        <f t="shared" si="47"/>
        <v>33.965688338507519</v>
      </c>
      <c r="M179" s="96">
        <f t="shared" si="61"/>
        <v>25.698402435570703</v>
      </c>
      <c r="N179" s="96">
        <f t="shared" si="61"/>
        <v>27.240306581704946</v>
      </c>
      <c r="O179" s="96">
        <f t="shared" si="61"/>
        <v>28.874724976607244</v>
      </c>
      <c r="P179" s="96">
        <f t="shared" si="61"/>
        <v>30.607208475203681</v>
      </c>
      <c r="Q179" s="96">
        <f t="shared" si="61"/>
        <v>32.443640983715902</v>
      </c>
      <c r="R179" s="96">
        <v>34.390259442738859</v>
      </c>
      <c r="S179" s="102">
        <f t="shared" si="54"/>
        <v>34.390259442738859</v>
      </c>
      <c r="U179" s="130">
        <f t="shared" si="45"/>
        <v>27.215124826475144</v>
      </c>
      <c r="V179" s="96">
        <f t="shared" si="45"/>
        <v>28.575881067798903</v>
      </c>
      <c r="W179" s="96">
        <f t="shared" si="45"/>
        <v>30.00467512118885</v>
      </c>
      <c r="X179" s="96">
        <f t="shared" si="45"/>
        <v>31.504908877248294</v>
      </c>
      <c r="Y179" s="96">
        <f t="shared" si="45"/>
        <v>33.080154321110712</v>
      </c>
      <c r="Z179" s="96">
        <v>34.73416203716625</v>
      </c>
      <c r="AA179" s="102">
        <f t="shared" si="55"/>
        <v>34.73416203716625</v>
      </c>
      <c r="AC179" s="96">
        <f t="shared" si="48"/>
        <v>28.575881067798903</v>
      </c>
      <c r="AD179" s="96">
        <f t="shared" si="48"/>
        <v>30.00467512118885</v>
      </c>
      <c r="AE179" s="96">
        <f t="shared" si="48"/>
        <v>31.504908877248294</v>
      </c>
      <c r="AF179" s="96">
        <f t="shared" si="46"/>
        <v>33.080154321110712</v>
      </c>
      <c r="AG179" s="96">
        <v>34.73416203716625</v>
      </c>
      <c r="AJ179" s="96">
        <f t="shared" si="62"/>
        <v>29.004519283815885</v>
      </c>
      <c r="AK179" s="96">
        <f t="shared" si="62"/>
        <v>30.454745248006681</v>
      </c>
      <c r="AL179" s="96">
        <f t="shared" si="62"/>
        <v>31.977482510407015</v>
      </c>
      <c r="AM179" s="96">
        <f t="shared" si="62"/>
        <v>33.576356635927368</v>
      </c>
      <c r="AN179" s="96">
        <v>35.255174467723741</v>
      </c>
      <c r="AO179" s="106">
        <f t="shared" si="49"/>
        <v>35.255174467723741</v>
      </c>
      <c r="AQ179" s="96">
        <f t="shared" si="63"/>
        <v>29.294564476654049</v>
      </c>
      <c r="AR179" s="96">
        <f t="shared" si="63"/>
        <v>30.759292700486753</v>
      </c>
      <c r="AS179" s="96">
        <f t="shared" si="63"/>
        <v>32.297257335511091</v>
      </c>
      <c r="AT179" s="96">
        <f t="shared" si="63"/>
        <v>33.912120202286644</v>
      </c>
      <c r="AU179" s="131">
        <v>35.607726212400976</v>
      </c>
      <c r="AV179" s="133">
        <v>7</v>
      </c>
      <c r="AW179" s="133">
        <v>348</v>
      </c>
      <c r="AX179" s="147">
        <v>33</v>
      </c>
      <c r="AY179" s="132"/>
      <c r="AZ179" s="148" t="s">
        <v>413</v>
      </c>
    </row>
    <row r="180" spans="1:52" ht="15.75">
      <c r="A180" s="133">
        <v>349</v>
      </c>
      <c r="B180" s="133">
        <v>7</v>
      </c>
      <c r="C180" s="145">
        <v>34</v>
      </c>
      <c r="D180" s="146" t="s">
        <v>413</v>
      </c>
      <c r="E180" s="96">
        <f t="shared" si="60"/>
        <v>25.381138207971066</v>
      </c>
      <c r="F180" s="96">
        <f t="shared" si="60"/>
        <v>26.904006500449331</v>
      </c>
      <c r="G180" s="96">
        <f t="shared" si="60"/>
        <v>28.518246890476291</v>
      </c>
      <c r="H180" s="96">
        <f t="shared" si="60"/>
        <v>30.229341703904872</v>
      </c>
      <c r="I180" s="96">
        <f t="shared" si="60"/>
        <v>32.043102206139167</v>
      </c>
      <c r="J180" s="96">
        <v>33.965688338507519</v>
      </c>
      <c r="K180" s="102">
        <f t="shared" si="47"/>
        <v>33.965688338507519</v>
      </c>
      <c r="M180" s="96">
        <f t="shared" si="61"/>
        <v>25.698402435570703</v>
      </c>
      <c r="N180" s="96">
        <f t="shared" si="61"/>
        <v>27.240306581704946</v>
      </c>
      <c r="O180" s="96">
        <f t="shared" si="61"/>
        <v>28.874724976607244</v>
      </c>
      <c r="P180" s="96">
        <f t="shared" si="61"/>
        <v>30.607208475203681</v>
      </c>
      <c r="Q180" s="96">
        <f t="shared" si="61"/>
        <v>32.443640983715902</v>
      </c>
      <c r="R180" s="96">
        <v>34.390259442738859</v>
      </c>
      <c r="S180" s="102">
        <f t="shared" si="54"/>
        <v>34.390259442738859</v>
      </c>
      <c r="U180" s="130">
        <f t="shared" si="45"/>
        <v>27.215124826475144</v>
      </c>
      <c r="V180" s="96">
        <f t="shared" si="45"/>
        <v>28.575881067798903</v>
      </c>
      <c r="W180" s="96">
        <f t="shared" si="45"/>
        <v>30.00467512118885</v>
      </c>
      <c r="X180" s="96">
        <f t="shared" si="45"/>
        <v>31.504908877248294</v>
      </c>
      <c r="Y180" s="96">
        <f t="shared" si="45"/>
        <v>33.080154321110712</v>
      </c>
      <c r="Z180" s="96">
        <v>34.73416203716625</v>
      </c>
      <c r="AA180" s="102">
        <f t="shared" si="55"/>
        <v>34.73416203716625</v>
      </c>
      <c r="AC180" s="96">
        <f t="shared" si="48"/>
        <v>28.575881067798903</v>
      </c>
      <c r="AD180" s="96">
        <f t="shared" si="48"/>
        <v>30.00467512118885</v>
      </c>
      <c r="AE180" s="96">
        <f t="shared" si="48"/>
        <v>31.504908877248294</v>
      </c>
      <c r="AF180" s="96">
        <f t="shared" si="46"/>
        <v>33.080154321110712</v>
      </c>
      <c r="AG180" s="96">
        <v>34.73416203716625</v>
      </c>
      <c r="AJ180" s="96">
        <f t="shared" si="62"/>
        <v>29.004519283815885</v>
      </c>
      <c r="AK180" s="96">
        <f t="shared" si="62"/>
        <v>30.454745248006681</v>
      </c>
      <c r="AL180" s="96">
        <f t="shared" si="62"/>
        <v>31.977482510407015</v>
      </c>
      <c r="AM180" s="96">
        <f t="shared" si="62"/>
        <v>33.576356635927368</v>
      </c>
      <c r="AN180" s="96">
        <v>35.255174467723741</v>
      </c>
      <c r="AO180" s="106">
        <f t="shared" si="49"/>
        <v>35.255174467723741</v>
      </c>
      <c r="AQ180" s="96">
        <f t="shared" si="63"/>
        <v>29.294564476654049</v>
      </c>
      <c r="AR180" s="96">
        <f t="shared" si="63"/>
        <v>30.759292700486753</v>
      </c>
      <c r="AS180" s="96">
        <f t="shared" si="63"/>
        <v>32.297257335511091</v>
      </c>
      <c r="AT180" s="96">
        <f t="shared" si="63"/>
        <v>33.912120202286644</v>
      </c>
      <c r="AU180" s="131">
        <v>35.607726212400976</v>
      </c>
      <c r="AV180" s="133">
        <v>7</v>
      </c>
      <c r="AW180" s="133">
        <v>349</v>
      </c>
      <c r="AX180" s="147">
        <v>34</v>
      </c>
      <c r="AY180" s="132"/>
      <c r="AZ180" s="148" t="s">
        <v>413</v>
      </c>
    </row>
    <row r="181" spans="1:52" ht="15.75">
      <c r="A181" s="133">
        <v>350</v>
      </c>
      <c r="B181" s="133">
        <v>7</v>
      </c>
      <c r="C181" s="145">
        <v>35</v>
      </c>
      <c r="D181" s="146" t="s">
        <v>413</v>
      </c>
      <c r="E181" s="96">
        <f t="shared" si="60"/>
        <v>25.381138207971066</v>
      </c>
      <c r="F181" s="96">
        <f t="shared" si="60"/>
        <v>26.904006500449331</v>
      </c>
      <c r="G181" s="96">
        <f t="shared" si="60"/>
        <v>28.518246890476291</v>
      </c>
      <c r="H181" s="96">
        <f t="shared" si="60"/>
        <v>30.229341703904872</v>
      </c>
      <c r="I181" s="96">
        <f t="shared" si="60"/>
        <v>32.043102206139167</v>
      </c>
      <c r="J181" s="96">
        <v>33.965688338507519</v>
      </c>
      <c r="K181" s="102">
        <f t="shared" si="47"/>
        <v>33.965688338507519</v>
      </c>
      <c r="M181" s="96">
        <f t="shared" si="61"/>
        <v>25.698402435570703</v>
      </c>
      <c r="N181" s="96">
        <f t="shared" si="61"/>
        <v>27.240306581704946</v>
      </c>
      <c r="O181" s="96">
        <f t="shared" si="61"/>
        <v>28.874724976607244</v>
      </c>
      <c r="P181" s="96">
        <f t="shared" si="61"/>
        <v>30.607208475203681</v>
      </c>
      <c r="Q181" s="96">
        <f t="shared" si="61"/>
        <v>32.443640983715902</v>
      </c>
      <c r="R181" s="96">
        <v>34.390259442738859</v>
      </c>
      <c r="S181" s="102">
        <f t="shared" si="54"/>
        <v>34.390259442738859</v>
      </c>
      <c r="U181" s="130">
        <f t="shared" ref="U181:Y231" si="64">V181/1.05</f>
        <v>27.215124826475144</v>
      </c>
      <c r="V181" s="96">
        <f t="shared" si="64"/>
        <v>28.575881067798903</v>
      </c>
      <c r="W181" s="96">
        <f t="shared" si="64"/>
        <v>30.00467512118885</v>
      </c>
      <c r="X181" s="96">
        <f t="shared" si="64"/>
        <v>31.504908877248294</v>
      </c>
      <c r="Y181" s="96">
        <f t="shared" si="64"/>
        <v>33.080154321110712</v>
      </c>
      <c r="Z181" s="96">
        <v>34.73416203716625</v>
      </c>
      <c r="AA181" s="102">
        <f t="shared" si="55"/>
        <v>34.73416203716625</v>
      </c>
      <c r="AC181" s="96">
        <f t="shared" si="48"/>
        <v>28.575881067798903</v>
      </c>
      <c r="AD181" s="96">
        <f t="shared" si="48"/>
        <v>30.00467512118885</v>
      </c>
      <c r="AE181" s="96">
        <f t="shared" si="48"/>
        <v>31.504908877248294</v>
      </c>
      <c r="AF181" s="96">
        <f t="shared" si="46"/>
        <v>33.080154321110712</v>
      </c>
      <c r="AG181" s="96">
        <v>34.73416203716625</v>
      </c>
      <c r="AJ181" s="96">
        <f t="shared" si="62"/>
        <v>29.004519283815885</v>
      </c>
      <c r="AK181" s="96">
        <f t="shared" si="62"/>
        <v>30.454745248006681</v>
      </c>
      <c r="AL181" s="96">
        <f t="shared" si="62"/>
        <v>31.977482510407015</v>
      </c>
      <c r="AM181" s="96">
        <f t="shared" si="62"/>
        <v>33.576356635927368</v>
      </c>
      <c r="AN181" s="96">
        <v>35.255174467723741</v>
      </c>
      <c r="AO181" s="106">
        <f t="shared" si="49"/>
        <v>35.255174467723741</v>
      </c>
      <c r="AQ181" s="96">
        <f t="shared" si="63"/>
        <v>29.294564476654049</v>
      </c>
      <c r="AR181" s="96">
        <f t="shared" si="63"/>
        <v>30.759292700486753</v>
      </c>
      <c r="AS181" s="96">
        <f t="shared" si="63"/>
        <v>32.297257335511091</v>
      </c>
      <c r="AT181" s="96">
        <f t="shared" si="63"/>
        <v>33.912120202286644</v>
      </c>
      <c r="AU181" s="131">
        <v>35.607726212400976</v>
      </c>
      <c r="AV181" s="133">
        <v>7</v>
      </c>
      <c r="AW181" s="133">
        <v>350</v>
      </c>
      <c r="AX181" s="147">
        <v>35</v>
      </c>
      <c r="AY181" s="132"/>
      <c r="AZ181" s="148" t="s">
        <v>413</v>
      </c>
    </row>
    <row r="182" spans="1:52" ht="15.75">
      <c r="A182" s="133">
        <v>351</v>
      </c>
      <c r="B182" s="133">
        <v>7</v>
      </c>
      <c r="C182" s="145">
        <v>36</v>
      </c>
      <c r="D182" s="146" t="s">
        <v>413</v>
      </c>
      <c r="E182" s="96">
        <f t="shared" si="60"/>
        <v>25.381138207971066</v>
      </c>
      <c r="F182" s="96">
        <f t="shared" si="60"/>
        <v>26.904006500449331</v>
      </c>
      <c r="G182" s="96">
        <f t="shared" si="60"/>
        <v>28.518246890476291</v>
      </c>
      <c r="H182" s="96">
        <f t="shared" si="60"/>
        <v>30.229341703904872</v>
      </c>
      <c r="I182" s="96">
        <f t="shared" si="60"/>
        <v>32.043102206139167</v>
      </c>
      <c r="J182" s="96">
        <v>33.965688338507519</v>
      </c>
      <c r="K182" s="102">
        <f t="shared" si="47"/>
        <v>33.965688338507519</v>
      </c>
      <c r="M182" s="96">
        <f t="shared" si="61"/>
        <v>25.698402435570703</v>
      </c>
      <c r="N182" s="96">
        <f t="shared" si="61"/>
        <v>27.240306581704946</v>
      </c>
      <c r="O182" s="96">
        <f t="shared" si="61"/>
        <v>28.874724976607244</v>
      </c>
      <c r="P182" s="96">
        <f t="shared" si="61"/>
        <v>30.607208475203681</v>
      </c>
      <c r="Q182" s="96">
        <f t="shared" si="61"/>
        <v>32.443640983715902</v>
      </c>
      <c r="R182" s="96">
        <v>34.390259442738859</v>
      </c>
      <c r="S182" s="102">
        <f t="shared" si="54"/>
        <v>34.390259442738859</v>
      </c>
      <c r="U182" s="130">
        <f t="shared" si="64"/>
        <v>27.215124826475144</v>
      </c>
      <c r="V182" s="96">
        <f t="shared" si="64"/>
        <v>28.575881067798903</v>
      </c>
      <c r="W182" s="96">
        <f t="shared" si="64"/>
        <v>30.00467512118885</v>
      </c>
      <c r="X182" s="96">
        <f t="shared" si="64"/>
        <v>31.504908877248294</v>
      </c>
      <c r="Y182" s="96">
        <f t="shared" si="64"/>
        <v>33.080154321110712</v>
      </c>
      <c r="Z182" s="96">
        <v>34.73416203716625</v>
      </c>
      <c r="AA182" s="102">
        <f t="shared" si="55"/>
        <v>34.73416203716625</v>
      </c>
      <c r="AC182" s="96">
        <f t="shared" si="48"/>
        <v>28.575881067798903</v>
      </c>
      <c r="AD182" s="96">
        <f t="shared" si="48"/>
        <v>30.00467512118885</v>
      </c>
      <c r="AE182" s="96">
        <f t="shared" si="48"/>
        <v>31.504908877248294</v>
      </c>
      <c r="AF182" s="96">
        <f t="shared" si="46"/>
        <v>33.080154321110712</v>
      </c>
      <c r="AG182" s="96">
        <v>34.73416203716625</v>
      </c>
      <c r="AJ182" s="96">
        <f t="shared" si="62"/>
        <v>29.004519283815885</v>
      </c>
      <c r="AK182" s="96">
        <f t="shared" si="62"/>
        <v>30.454745248006681</v>
      </c>
      <c r="AL182" s="96">
        <f t="shared" si="62"/>
        <v>31.977482510407015</v>
      </c>
      <c r="AM182" s="96">
        <f t="shared" si="62"/>
        <v>33.576356635927368</v>
      </c>
      <c r="AN182" s="96">
        <v>35.255174467723741</v>
      </c>
      <c r="AO182" s="106">
        <f t="shared" si="49"/>
        <v>35.255174467723741</v>
      </c>
      <c r="AQ182" s="96">
        <f t="shared" si="63"/>
        <v>29.294564476654049</v>
      </c>
      <c r="AR182" s="96">
        <f t="shared" si="63"/>
        <v>30.759292700486753</v>
      </c>
      <c r="AS182" s="96">
        <f t="shared" si="63"/>
        <v>32.297257335511091</v>
      </c>
      <c r="AT182" s="96">
        <f t="shared" si="63"/>
        <v>33.912120202286644</v>
      </c>
      <c r="AU182" s="131">
        <v>35.607726212400976</v>
      </c>
      <c r="AV182" s="133">
        <v>7</v>
      </c>
      <c r="AW182" s="133">
        <v>351</v>
      </c>
      <c r="AX182" s="147">
        <v>36</v>
      </c>
      <c r="AY182" s="132"/>
      <c r="AZ182" s="148" t="s">
        <v>413</v>
      </c>
    </row>
    <row r="183" spans="1:52" ht="15.75">
      <c r="A183" s="133">
        <v>352</v>
      </c>
      <c r="B183" s="133">
        <v>7</v>
      </c>
      <c r="C183" s="145">
        <v>37</v>
      </c>
      <c r="D183" s="146" t="s">
        <v>413</v>
      </c>
      <c r="E183" s="96">
        <f t="shared" si="60"/>
        <v>25.381138207971066</v>
      </c>
      <c r="F183" s="96">
        <f t="shared" si="60"/>
        <v>26.904006500449331</v>
      </c>
      <c r="G183" s="96">
        <f t="shared" si="60"/>
        <v>28.518246890476291</v>
      </c>
      <c r="H183" s="96">
        <f t="shared" si="60"/>
        <v>30.229341703904872</v>
      </c>
      <c r="I183" s="96">
        <f t="shared" si="60"/>
        <v>32.043102206139167</v>
      </c>
      <c r="J183" s="96">
        <v>33.965688338507519</v>
      </c>
      <c r="K183" s="102">
        <f t="shared" si="47"/>
        <v>33.965688338507519</v>
      </c>
      <c r="M183" s="96">
        <f t="shared" si="61"/>
        <v>25.698402435570703</v>
      </c>
      <c r="N183" s="96">
        <f t="shared" si="61"/>
        <v>27.240306581704946</v>
      </c>
      <c r="O183" s="96">
        <f t="shared" si="61"/>
        <v>28.874724976607244</v>
      </c>
      <c r="P183" s="96">
        <f t="shared" si="61"/>
        <v>30.607208475203681</v>
      </c>
      <c r="Q183" s="96">
        <f t="shared" si="61"/>
        <v>32.443640983715902</v>
      </c>
      <c r="R183" s="96">
        <v>34.390259442738859</v>
      </c>
      <c r="S183" s="102">
        <f t="shared" si="54"/>
        <v>34.390259442738859</v>
      </c>
      <c r="U183" s="130">
        <f t="shared" si="64"/>
        <v>27.215124826475144</v>
      </c>
      <c r="V183" s="96">
        <f t="shared" si="64"/>
        <v>28.575881067798903</v>
      </c>
      <c r="W183" s="96">
        <f t="shared" si="64"/>
        <v>30.00467512118885</v>
      </c>
      <c r="X183" s="96">
        <f t="shared" si="64"/>
        <v>31.504908877248294</v>
      </c>
      <c r="Y183" s="96">
        <f t="shared" si="64"/>
        <v>33.080154321110712</v>
      </c>
      <c r="Z183" s="96">
        <v>34.73416203716625</v>
      </c>
      <c r="AA183" s="102">
        <f t="shared" si="55"/>
        <v>34.73416203716625</v>
      </c>
      <c r="AC183" s="96">
        <f t="shared" si="48"/>
        <v>28.575881067798903</v>
      </c>
      <c r="AD183" s="96">
        <f t="shared" si="48"/>
        <v>30.00467512118885</v>
      </c>
      <c r="AE183" s="96">
        <f t="shared" si="48"/>
        <v>31.504908877248294</v>
      </c>
      <c r="AF183" s="96">
        <f t="shared" si="46"/>
        <v>33.080154321110712</v>
      </c>
      <c r="AG183" s="96">
        <v>34.73416203716625</v>
      </c>
      <c r="AJ183" s="96">
        <f t="shared" si="62"/>
        <v>29.004519283815885</v>
      </c>
      <c r="AK183" s="96">
        <f t="shared" si="62"/>
        <v>30.454745248006681</v>
      </c>
      <c r="AL183" s="96">
        <f t="shared" si="62"/>
        <v>31.977482510407015</v>
      </c>
      <c r="AM183" s="96">
        <f t="shared" si="62"/>
        <v>33.576356635927368</v>
      </c>
      <c r="AN183" s="96">
        <v>35.255174467723741</v>
      </c>
      <c r="AO183" s="106">
        <f t="shared" si="49"/>
        <v>35.255174467723741</v>
      </c>
      <c r="AQ183" s="96">
        <f t="shared" si="63"/>
        <v>29.294564476654049</v>
      </c>
      <c r="AR183" s="96">
        <f t="shared" si="63"/>
        <v>30.759292700486753</v>
      </c>
      <c r="AS183" s="96">
        <f t="shared" si="63"/>
        <v>32.297257335511091</v>
      </c>
      <c r="AT183" s="96">
        <f t="shared" si="63"/>
        <v>33.912120202286644</v>
      </c>
      <c r="AU183" s="131">
        <v>35.607726212400976</v>
      </c>
      <c r="AV183" s="133">
        <v>7</v>
      </c>
      <c r="AW183" s="133">
        <v>352</v>
      </c>
      <c r="AX183" s="147">
        <v>37</v>
      </c>
      <c r="AY183" s="149" t="e">
        <f>#REF!</f>
        <v>#REF!</v>
      </c>
      <c r="AZ183" s="148" t="s">
        <v>413</v>
      </c>
    </row>
    <row r="184" spans="1:52" ht="15.75">
      <c r="A184" s="133">
        <v>353</v>
      </c>
      <c r="B184" s="133">
        <v>7</v>
      </c>
      <c r="C184" s="145">
        <v>38</v>
      </c>
      <c r="D184" s="146" t="s">
        <v>413</v>
      </c>
      <c r="E184" s="96">
        <f t="shared" si="60"/>
        <v>25.381138207971066</v>
      </c>
      <c r="F184" s="96">
        <f t="shared" si="60"/>
        <v>26.904006500449331</v>
      </c>
      <c r="G184" s="96">
        <f t="shared" si="60"/>
        <v>28.518246890476291</v>
      </c>
      <c r="H184" s="96">
        <f t="shared" si="60"/>
        <v>30.229341703904872</v>
      </c>
      <c r="I184" s="96">
        <f t="shared" si="60"/>
        <v>32.043102206139167</v>
      </c>
      <c r="J184" s="96">
        <v>33.965688338507519</v>
      </c>
      <c r="K184" s="102">
        <f t="shared" si="47"/>
        <v>33.965688338507519</v>
      </c>
      <c r="M184" s="96">
        <f t="shared" si="61"/>
        <v>25.698402435570703</v>
      </c>
      <c r="N184" s="96">
        <f t="shared" si="61"/>
        <v>27.240306581704946</v>
      </c>
      <c r="O184" s="96">
        <f t="shared" si="61"/>
        <v>28.874724976607244</v>
      </c>
      <c r="P184" s="96">
        <f t="shared" si="61"/>
        <v>30.607208475203681</v>
      </c>
      <c r="Q184" s="96">
        <f t="shared" si="61"/>
        <v>32.443640983715902</v>
      </c>
      <c r="R184" s="96">
        <v>34.390259442738859</v>
      </c>
      <c r="S184" s="102">
        <f t="shared" si="54"/>
        <v>34.390259442738859</v>
      </c>
      <c r="U184" s="130">
        <f t="shared" si="64"/>
        <v>27.215124826475144</v>
      </c>
      <c r="V184" s="96">
        <f t="shared" si="64"/>
        <v>28.575881067798903</v>
      </c>
      <c r="W184" s="96">
        <f t="shared" si="64"/>
        <v>30.00467512118885</v>
      </c>
      <c r="X184" s="96">
        <f t="shared" si="64"/>
        <v>31.504908877248294</v>
      </c>
      <c r="Y184" s="96">
        <f t="shared" si="64"/>
        <v>33.080154321110712</v>
      </c>
      <c r="Z184" s="96">
        <v>34.73416203716625</v>
      </c>
      <c r="AA184" s="102">
        <f t="shared" si="55"/>
        <v>34.73416203716625</v>
      </c>
      <c r="AC184" s="96">
        <f t="shared" si="48"/>
        <v>28.575881067798903</v>
      </c>
      <c r="AD184" s="96">
        <f t="shared" si="48"/>
        <v>30.00467512118885</v>
      </c>
      <c r="AE184" s="96">
        <f t="shared" si="48"/>
        <v>31.504908877248294</v>
      </c>
      <c r="AF184" s="96">
        <f t="shared" si="46"/>
        <v>33.080154321110712</v>
      </c>
      <c r="AG184" s="96">
        <v>34.73416203716625</v>
      </c>
      <c r="AJ184" s="96">
        <f t="shared" si="62"/>
        <v>29.004519283815885</v>
      </c>
      <c r="AK184" s="96">
        <f t="shared" si="62"/>
        <v>30.454745248006681</v>
      </c>
      <c r="AL184" s="96">
        <f t="shared" si="62"/>
        <v>31.977482510407015</v>
      </c>
      <c r="AM184" s="96">
        <f t="shared" si="62"/>
        <v>33.576356635927368</v>
      </c>
      <c r="AN184" s="96">
        <v>35.255174467723741</v>
      </c>
      <c r="AO184" s="106">
        <f t="shared" si="49"/>
        <v>35.255174467723741</v>
      </c>
      <c r="AQ184" s="96">
        <f t="shared" si="63"/>
        <v>29.294564476654049</v>
      </c>
      <c r="AR184" s="96">
        <f t="shared" si="63"/>
        <v>30.759292700486753</v>
      </c>
      <c r="AS184" s="96">
        <f t="shared" si="63"/>
        <v>32.297257335511091</v>
      </c>
      <c r="AT184" s="96">
        <f t="shared" si="63"/>
        <v>33.912120202286644</v>
      </c>
      <c r="AU184" s="131">
        <v>35.607726212400976</v>
      </c>
      <c r="AV184" s="133">
        <v>7</v>
      </c>
      <c r="AW184" s="133">
        <v>353</v>
      </c>
      <c r="AX184" s="147">
        <v>38</v>
      </c>
      <c r="AY184" s="132"/>
      <c r="AZ184" s="148" t="s">
        <v>413</v>
      </c>
    </row>
    <row r="185" spans="1:52" ht="15.75">
      <c r="A185" s="133">
        <v>354</v>
      </c>
      <c r="B185" s="133">
        <v>7</v>
      </c>
      <c r="C185" s="145">
        <v>39</v>
      </c>
      <c r="D185" s="146" t="s">
        <v>413</v>
      </c>
      <c r="E185" s="96">
        <f t="shared" si="60"/>
        <v>25.381138207971066</v>
      </c>
      <c r="F185" s="96">
        <f t="shared" si="60"/>
        <v>26.904006500449331</v>
      </c>
      <c r="G185" s="96">
        <f t="shared" si="60"/>
        <v>28.518246890476291</v>
      </c>
      <c r="H185" s="96">
        <f t="shared" si="60"/>
        <v>30.229341703904872</v>
      </c>
      <c r="I185" s="96">
        <f t="shared" si="60"/>
        <v>32.043102206139167</v>
      </c>
      <c r="J185" s="96">
        <v>33.965688338507519</v>
      </c>
      <c r="K185" s="102">
        <f t="shared" si="47"/>
        <v>33.965688338507519</v>
      </c>
      <c r="M185" s="96">
        <f t="shared" si="61"/>
        <v>25.698402435570703</v>
      </c>
      <c r="N185" s="96">
        <f t="shared" si="61"/>
        <v>27.240306581704946</v>
      </c>
      <c r="O185" s="96">
        <f t="shared" si="61"/>
        <v>28.874724976607244</v>
      </c>
      <c r="P185" s="96">
        <f t="shared" si="61"/>
        <v>30.607208475203681</v>
      </c>
      <c r="Q185" s="96">
        <f t="shared" si="61"/>
        <v>32.443640983715902</v>
      </c>
      <c r="R185" s="96">
        <v>34.390259442738859</v>
      </c>
      <c r="S185" s="102">
        <f t="shared" si="54"/>
        <v>34.390259442738859</v>
      </c>
      <c r="U185" s="130">
        <f t="shared" si="64"/>
        <v>27.215124826475144</v>
      </c>
      <c r="V185" s="96">
        <f t="shared" si="64"/>
        <v>28.575881067798903</v>
      </c>
      <c r="W185" s="96">
        <f t="shared" si="64"/>
        <v>30.00467512118885</v>
      </c>
      <c r="X185" s="96">
        <f t="shared" si="64"/>
        <v>31.504908877248294</v>
      </c>
      <c r="Y185" s="96">
        <f t="shared" si="64"/>
        <v>33.080154321110712</v>
      </c>
      <c r="Z185" s="96">
        <v>34.73416203716625</v>
      </c>
      <c r="AA185" s="102">
        <f t="shared" si="55"/>
        <v>34.73416203716625</v>
      </c>
      <c r="AC185" s="96">
        <f t="shared" si="48"/>
        <v>28.575881067798903</v>
      </c>
      <c r="AD185" s="96">
        <f t="shared" si="48"/>
        <v>30.00467512118885</v>
      </c>
      <c r="AE185" s="96">
        <f t="shared" si="48"/>
        <v>31.504908877248294</v>
      </c>
      <c r="AF185" s="96">
        <f t="shared" si="46"/>
        <v>33.080154321110712</v>
      </c>
      <c r="AG185" s="96">
        <v>34.73416203716625</v>
      </c>
      <c r="AJ185" s="96">
        <f t="shared" si="62"/>
        <v>29.004519283815885</v>
      </c>
      <c r="AK185" s="96">
        <f t="shared" si="62"/>
        <v>30.454745248006681</v>
      </c>
      <c r="AL185" s="96">
        <f t="shared" si="62"/>
        <v>31.977482510407015</v>
      </c>
      <c r="AM185" s="96">
        <f t="shared" si="62"/>
        <v>33.576356635927368</v>
      </c>
      <c r="AN185" s="96">
        <v>35.255174467723741</v>
      </c>
      <c r="AO185" s="106">
        <f t="shared" si="49"/>
        <v>35.255174467723741</v>
      </c>
      <c r="AQ185" s="96">
        <f t="shared" si="63"/>
        <v>29.294564476654049</v>
      </c>
      <c r="AR185" s="96">
        <f t="shared" si="63"/>
        <v>30.759292700486753</v>
      </c>
      <c r="AS185" s="96">
        <f t="shared" si="63"/>
        <v>32.297257335511091</v>
      </c>
      <c r="AT185" s="96">
        <f t="shared" si="63"/>
        <v>33.912120202286644</v>
      </c>
      <c r="AU185" s="131">
        <v>35.607726212400976</v>
      </c>
      <c r="AV185" s="133">
        <v>7</v>
      </c>
      <c r="AW185" s="133">
        <v>354</v>
      </c>
      <c r="AX185" s="147">
        <v>39</v>
      </c>
      <c r="AY185" s="132"/>
      <c r="AZ185" s="148" t="s">
        <v>413</v>
      </c>
    </row>
    <row r="186" spans="1:52" ht="15.75">
      <c r="A186" s="133">
        <v>355</v>
      </c>
      <c r="B186" s="133">
        <v>7</v>
      </c>
      <c r="C186" s="145">
        <v>40</v>
      </c>
      <c r="D186" s="146" t="s">
        <v>413</v>
      </c>
      <c r="E186" s="96">
        <f t="shared" si="60"/>
        <v>25.381138207971066</v>
      </c>
      <c r="F186" s="96">
        <f t="shared" si="60"/>
        <v>26.904006500449331</v>
      </c>
      <c r="G186" s="96">
        <f t="shared" si="60"/>
        <v>28.518246890476291</v>
      </c>
      <c r="H186" s="96">
        <f t="shared" si="60"/>
        <v>30.229341703904872</v>
      </c>
      <c r="I186" s="96">
        <f t="shared" si="60"/>
        <v>32.043102206139167</v>
      </c>
      <c r="J186" s="96">
        <v>33.965688338507519</v>
      </c>
      <c r="K186" s="102">
        <f t="shared" si="47"/>
        <v>33.965688338507519</v>
      </c>
      <c r="M186" s="96">
        <f t="shared" si="61"/>
        <v>25.698402435570703</v>
      </c>
      <c r="N186" s="96">
        <f t="shared" si="61"/>
        <v>27.240306581704946</v>
      </c>
      <c r="O186" s="96">
        <f t="shared" si="61"/>
        <v>28.874724976607244</v>
      </c>
      <c r="P186" s="96">
        <f t="shared" si="61"/>
        <v>30.607208475203681</v>
      </c>
      <c r="Q186" s="96">
        <f t="shared" si="61"/>
        <v>32.443640983715902</v>
      </c>
      <c r="R186" s="96">
        <v>34.390259442738859</v>
      </c>
      <c r="S186" s="102">
        <f t="shared" si="54"/>
        <v>34.390259442738859</v>
      </c>
      <c r="U186" s="130">
        <f t="shared" si="64"/>
        <v>27.215124826475144</v>
      </c>
      <c r="V186" s="96">
        <f t="shared" si="64"/>
        <v>28.575881067798903</v>
      </c>
      <c r="W186" s="96">
        <f t="shared" si="64"/>
        <v>30.00467512118885</v>
      </c>
      <c r="X186" s="96">
        <f t="shared" si="64"/>
        <v>31.504908877248294</v>
      </c>
      <c r="Y186" s="96">
        <f t="shared" si="64"/>
        <v>33.080154321110712</v>
      </c>
      <c r="Z186" s="96">
        <v>34.73416203716625</v>
      </c>
      <c r="AA186" s="102">
        <f t="shared" si="55"/>
        <v>34.73416203716625</v>
      </c>
      <c r="AC186" s="96">
        <f t="shared" si="48"/>
        <v>28.575881067798903</v>
      </c>
      <c r="AD186" s="96">
        <f t="shared" si="48"/>
        <v>30.00467512118885</v>
      </c>
      <c r="AE186" s="96">
        <f t="shared" si="48"/>
        <v>31.504908877248294</v>
      </c>
      <c r="AF186" s="96">
        <f t="shared" si="46"/>
        <v>33.080154321110712</v>
      </c>
      <c r="AG186" s="96">
        <v>34.73416203716625</v>
      </c>
      <c r="AJ186" s="96">
        <f t="shared" si="62"/>
        <v>29.004519283815885</v>
      </c>
      <c r="AK186" s="96">
        <f t="shared" si="62"/>
        <v>30.454745248006681</v>
      </c>
      <c r="AL186" s="96">
        <f t="shared" si="62"/>
        <v>31.977482510407015</v>
      </c>
      <c r="AM186" s="96">
        <f t="shared" si="62"/>
        <v>33.576356635927368</v>
      </c>
      <c r="AN186" s="96">
        <v>35.255174467723741</v>
      </c>
      <c r="AO186" s="106">
        <f t="shared" si="49"/>
        <v>35.255174467723741</v>
      </c>
      <c r="AQ186" s="96">
        <f t="shared" si="63"/>
        <v>29.294564476654049</v>
      </c>
      <c r="AR186" s="96">
        <f t="shared" si="63"/>
        <v>30.759292700486753</v>
      </c>
      <c r="AS186" s="96">
        <f t="shared" si="63"/>
        <v>32.297257335511091</v>
      </c>
      <c r="AT186" s="96">
        <f t="shared" si="63"/>
        <v>33.912120202286644</v>
      </c>
      <c r="AU186" s="131">
        <v>35.607726212400976</v>
      </c>
      <c r="AV186" s="133">
        <v>7</v>
      </c>
      <c r="AW186" s="133">
        <v>355</v>
      </c>
      <c r="AX186" s="147">
        <v>40</v>
      </c>
      <c r="AY186" s="132"/>
      <c r="AZ186" s="148" t="s">
        <v>413</v>
      </c>
    </row>
    <row r="187" spans="1:52" ht="15.75">
      <c r="A187" s="133">
        <v>356</v>
      </c>
      <c r="B187" s="133">
        <v>7</v>
      </c>
      <c r="C187" s="145">
        <v>41</v>
      </c>
      <c r="D187" s="146" t="s">
        <v>413</v>
      </c>
      <c r="E187" s="96">
        <f t="shared" si="60"/>
        <v>25.381138207971066</v>
      </c>
      <c r="F187" s="96">
        <f t="shared" si="60"/>
        <v>26.904006500449331</v>
      </c>
      <c r="G187" s="96">
        <f t="shared" si="60"/>
        <v>28.518246890476291</v>
      </c>
      <c r="H187" s="96">
        <f t="shared" si="60"/>
        <v>30.229341703904872</v>
      </c>
      <c r="I187" s="96">
        <f t="shared" si="60"/>
        <v>32.043102206139167</v>
      </c>
      <c r="J187" s="96">
        <v>33.965688338507519</v>
      </c>
      <c r="K187" s="102">
        <f t="shared" si="47"/>
        <v>33.965688338507519</v>
      </c>
      <c r="M187" s="96">
        <f t="shared" si="61"/>
        <v>25.698402435570703</v>
      </c>
      <c r="N187" s="96">
        <f t="shared" si="61"/>
        <v>27.240306581704946</v>
      </c>
      <c r="O187" s="96">
        <f t="shared" si="61"/>
        <v>28.874724976607244</v>
      </c>
      <c r="P187" s="96">
        <f t="shared" si="61"/>
        <v>30.607208475203681</v>
      </c>
      <c r="Q187" s="96">
        <f t="shared" si="61"/>
        <v>32.443640983715902</v>
      </c>
      <c r="R187" s="96">
        <v>34.390259442738859</v>
      </c>
      <c r="S187" s="102">
        <f t="shared" si="54"/>
        <v>34.390259442738859</v>
      </c>
      <c r="U187" s="130">
        <f t="shared" si="64"/>
        <v>27.215124826475144</v>
      </c>
      <c r="V187" s="96">
        <f t="shared" si="64"/>
        <v>28.575881067798903</v>
      </c>
      <c r="W187" s="96">
        <f t="shared" si="64"/>
        <v>30.00467512118885</v>
      </c>
      <c r="X187" s="96">
        <f t="shared" si="64"/>
        <v>31.504908877248294</v>
      </c>
      <c r="Y187" s="96">
        <f t="shared" si="64"/>
        <v>33.080154321110712</v>
      </c>
      <c r="Z187" s="96">
        <v>34.73416203716625</v>
      </c>
      <c r="AA187" s="102">
        <f t="shared" si="55"/>
        <v>34.73416203716625</v>
      </c>
      <c r="AC187" s="96">
        <f t="shared" si="48"/>
        <v>28.575881067798903</v>
      </c>
      <c r="AD187" s="96">
        <f t="shared" si="48"/>
        <v>30.00467512118885</v>
      </c>
      <c r="AE187" s="96">
        <f t="shared" si="48"/>
        <v>31.504908877248294</v>
      </c>
      <c r="AF187" s="96">
        <f t="shared" si="46"/>
        <v>33.080154321110712</v>
      </c>
      <c r="AG187" s="96">
        <v>34.73416203716625</v>
      </c>
      <c r="AJ187" s="96">
        <f t="shared" si="62"/>
        <v>29.004519283815885</v>
      </c>
      <c r="AK187" s="96">
        <f t="shared" si="62"/>
        <v>30.454745248006681</v>
      </c>
      <c r="AL187" s="96">
        <f t="shared" si="62"/>
        <v>31.977482510407015</v>
      </c>
      <c r="AM187" s="96">
        <f t="shared" si="62"/>
        <v>33.576356635927368</v>
      </c>
      <c r="AN187" s="96">
        <v>35.255174467723741</v>
      </c>
      <c r="AO187" s="106">
        <f t="shared" si="49"/>
        <v>35.255174467723741</v>
      </c>
      <c r="AQ187" s="96">
        <f t="shared" si="63"/>
        <v>29.294564476654049</v>
      </c>
      <c r="AR187" s="96">
        <f t="shared" si="63"/>
        <v>30.759292700486753</v>
      </c>
      <c r="AS187" s="96">
        <f t="shared" si="63"/>
        <v>32.297257335511091</v>
      </c>
      <c r="AT187" s="96">
        <f t="shared" si="63"/>
        <v>33.912120202286644</v>
      </c>
      <c r="AU187" s="131">
        <v>35.607726212400976</v>
      </c>
      <c r="AV187" s="133">
        <v>7</v>
      </c>
      <c r="AW187" s="133">
        <v>356</v>
      </c>
      <c r="AX187" s="147">
        <v>41</v>
      </c>
      <c r="AY187" s="132"/>
      <c r="AZ187" s="148" t="s">
        <v>413</v>
      </c>
    </row>
    <row r="188" spans="1:52" ht="15.75">
      <c r="A188" s="133">
        <v>357</v>
      </c>
      <c r="B188" s="133">
        <v>7</v>
      </c>
      <c r="C188" s="145">
        <v>42</v>
      </c>
      <c r="D188" s="146" t="s">
        <v>413</v>
      </c>
      <c r="E188" s="96">
        <f t="shared" ref="E188:I203" si="65">F188/1.06</f>
        <v>25.381138207971066</v>
      </c>
      <c r="F188" s="96">
        <f t="shared" si="65"/>
        <v>26.904006500449331</v>
      </c>
      <c r="G188" s="96">
        <f t="shared" si="65"/>
        <v>28.518246890476291</v>
      </c>
      <c r="H188" s="96">
        <f t="shared" si="65"/>
        <v>30.229341703904872</v>
      </c>
      <c r="I188" s="96">
        <f t="shared" si="65"/>
        <v>32.043102206139167</v>
      </c>
      <c r="J188" s="96">
        <v>33.965688338507519</v>
      </c>
      <c r="K188" s="102">
        <f t="shared" si="47"/>
        <v>33.965688338507519</v>
      </c>
      <c r="M188" s="96">
        <f t="shared" ref="M188:Q203" si="66">N188/1.06</f>
        <v>25.698402435570703</v>
      </c>
      <c r="N188" s="96">
        <f t="shared" si="66"/>
        <v>27.240306581704946</v>
      </c>
      <c r="O188" s="96">
        <f t="shared" si="66"/>
        <v>28.874724976607244</v>
      </c>
      <c r="P188" s="96">
        <f t="shared" si="66"/>
        <v>30.607208475203681</v>
      </c>
      <c r="Q188" s="96">
        <f t="shared" si="66"/>
        <v>32.443640983715902</v>
      </c>
      <c r="R188" s="96">
        <v>34.390259442738859</v>
      </c>
      <c r="S188" s="102">
        <f t="shared" si="54"/>
        <v>34.390259442738859</v>
      </c>
      <c r="U188" s="130">
        <f t="shared" si="64"/>
        <v>27.215124826475144</v>
      </c>
      <c r="V188" s="96">
        <f t="shared" si="64"/>
        <v>28.575881067798903</v>
      </c>
      <c r="W188" s="96">
        <f t="shared" si="64"/>
        <v>30.00467512118885</v>
      </c>
      <c r="X188" s="96">
        <f t="shared" si="64"/>
        <v>31.504908877248294</v>
      </c>
      <c r="Y188" s="96">
        <f t="shared" si="64"/>
        <v>33.080154321110712</v>
      </c>
      <c r="Z188" s="96">
        <v>34.73416203716625</v>
      </c>
      <c r="AA188" s="102">
        <f t="shared" si="55"/>
        <v>34.73416203716625</v>
      </c>
      <c r="AC188" s="96">
        <f t="shared" si="48"/>
        <v>28.575881067798903</v>
      </c>
      <c r="AD188" s="96">
        <f t="shared" si="48"/>
        <v>30.00467512118885</v>
      </c>
      <c r="AE188" s="96">
        <f t="shared" si="48"/>
        <v>31.504908877248294</v>
      </c>
      <c r="AF188" s="96">
        <f t="shared" si="46"/>
        <v>33.080154321110712</v>
      </c>
      <c r="AG188" s="96">
        <v>34.73416203716625</v>
      </c>
      <c r="AJ188" s="96">
        <f t="shared" ref="AJ188:AM203" si="67">AK188/1.05</f>
        <v>29.004519283815885</v>
      </c>
      <c r="AK188" s="96">
        <f t="shared" si="67"/>
        <v>30.454745248006681</v>
      </c>
      <c r="AL188" s="96">
        <f t="shared" si="67"/>
        <v>31.977482510407015</v>
      </c>
      <c r="AM188" s="96">
        <f t="shared" si="67"/>
        <v>33.576356635927368</v>
      </c>
      <c r="AN188" s="96">
        <v>35.255174467723741</v>
      </c>
      <c r="AO188" s="106">
        <f t="shared" si="49"/>
        <v>35.255174467723741</v>
      </c>
      <c r="AQ188" s="96">
        <f t="shared" ref="AQ188:AT203" si="68">AR188/1.05</f>
        <v>29.294564476654049</v>
      </c>
      <c r="AR188" s="96">
        <f t="shared" si="68"/>
        <v>30.759292700486753</v>
      </c>
      <c r="AS188" s="96">
        <f t="shared" si="68"/>
        <v>32.297257335511091</v>
      </c>
      <c r="AT188" s="96">
        <f t="shared" si="68"/>
        <v>33.912120202286644</v>
      </c>
      <c r="AU188" s="131">
        <v>35.607726212400976</v>
      </c>
      <c r="AV188" s="133">
        <v>7</v>
      </c>
      <c r="AW188" s="133">
        <v>357</v>
      </c>
      <c r="AX188" s="147">
        <v>42</v>
      </c>
      <c r="AY188" s="132"/>
      <c r="AZ188" s="148" t="s">
        <v>413</v>
      </c>
    </row>
    <row r="189" spans="1:52" ht="15.75">
      <c r="A189" s="133">
        <v>358</v>
      </c>
      <c r="B189" s="133">
        <v>7</v>
      </c>
      <c r="C189" s="145">
        <v>43</v>
      </c>
      <c r="D189" s="146" t="s">
        <v>413</v>
      </c>
      <c r="E189" s="96">
        <f t="shared" si="65"/>
        <v>25.381138207971066</v>
      </c>
      <c r="F189" s="96">
        <f t="shared" si="65"/>
        <v>26.904006500449331</v>
      </c>
      <c r="G189" s="96">
        <f t="shared" si="65"/>
        <v>28.518246890476291</v>
      </c>
      <c r="H189" s="96">
        <f t="shared" si="65"/>
        <v>30.229341703904872</v>
      </c>
      <c r="I189" s="96">
        <f t="shared" si="65"/>
        <v>32.043102206139167</v>
      </c>
      <c r="J189" s="96">
        <v>33.965688338507519</v>
      </c>
      <c r="K189" s="102">
        <f t="shared" si="47"/>
        <v>33.965688338507519</v>
      </c>
      <c r="M189" s="96">
        <f t="shared" si="66"/>
        <v>25.698402435570703</v>
      </c>
      <c r="N189" s="96">
        <f t="shared" si="66"/>
        <v>27.240306581704946</v>
      </c>
      <c r="O189" s="96">
        <f t="shared" si="66"/>
        <v>28.874724976607244</v>
      </c>
      <c r="P189" s="96">
        <f t="shared" si="66"/>
        <v>30.607208475203681</v>
      </c>
      <c r="Q189" s="96">
        <f t="shared" si="66"/>
        <v>32.443640983715902</v>
      </c>
      <c r="R189" s="96">
        <v>34.390259442738859</v>
      </c>
      <c r="S189" s="102">
        <f t="shared" si="54"/>
        <v>34.390259442738859</v>
      </c>
      <c r="U189" s="130">
        <f t="shared" si="64"/>
        <v>27.215124826475144</v>
      </c>
      <c r="V189" s="96">
        <f t="shared" si="64"/>
        <v>28.575881067798903</v>
      </c>
      <c r="W189" s="96">
        <f t="shared" si="64"/>
        <v>30.00467512118885</v>
      </c>
      <c r="X189" s="96">
        <f t="shared" si="64"/>
        <v>31.504908877248294</v>
      </c>
      <c r="Y189" s="96">
        <f t="shared" si="64"/>
        <v>33.080154321110712</v>
      </c>
      <c r="Z189" s="96">
        <v>34.73416203716625</v>
      </c>
      <c r="AA189" s="102">
        <f t="shared" si="55"/>
        <v>34.73416203716625</v>
      </c>
      <c r="AC189" s="96">
        <f t="shared" si="48"/>
        <v>28.575881067798903</v>
      </c>
      <c r="AD189" s="96">
        <f t="shared" si="48"/>
        <v>30.00467512118885</v>
      </c>
      <c r="AE189" s="96">
        <f t="shared" si="48"/>
        <v>31.504908877248294</v>
      </c>
      <c r="AF189" s="96">
        <f t="shared" si="46"/>
        <v>33.080154321110712</v>
      </c>
      <c r="AG189" s="96">
        <v>34.73416203716625</v>
      </c>
      <c r="AJ189" s="96">
        <f t="shared" si="67"/>
        <v>29.004519283815885</v>
      </c>
      <c r="AK189" s="96">
        <f t="shared" si="67"/>
        <v>30.454745248006681</v>
      </c>
      <c r="AL189" s="96">
        <f t="shared" si="67"/>
        <v>31.977482510407015</v>
      </c>
      <c r="AM189" s="96">
        <f t="shared" si="67"/>
        <v>33.576356635927368</v>
      </c>
      <c r="AN189" s="96">
        <v>35.255174467723741</v>
      </c>
      <c r="AO189" s="106">
        <f t="shared" si="49"/>
        <v>35.255174467723741</v>
      </c>
      <c r="AQ189" s="96">
        <f t="shared" si="68"/>
        <v>29.294564476654049</v>
      </c>
      <c r="AR189" s="96">
        <f t="shared" si="68"/>
        <v>30.759292700486753</v>
      </c>
      <c r="AS189" s="96">
        <f t="shared" si="68"/>
        <v>32.297257335511091</v>
      </c>
      <c r="AT189" s="96">
        <f t="shared" si="68"/>
        <v>33.912120202286644</v>
      </c>
      <c r="AU189" s="131">
        <v>35.607726212400976</v>
      </c>
      <c r="AV189" s="133">
        <v>7</v>
      </c>
      <c r="AW189" s="133">
        <v>358</v>
      </c>
      <c r="AX189" s="147">
        <v>43</v>
      </c>
      <c r="AY189" s="132"/>
      <c r="AZ189" s="148" t="s">
        <v>413</v>
      </c>
    </row>
    <row r="190" spans="1:52" ht="15.75">
      <c r="A190" s="133">
        <v>359</v>
      </c>
      <c r="B190" s="133">
        <v>7</v>
      </c>
      <c r="C190" s="145">
        <v>44</v>
      </c>
      <c r="D190" s="146" t="s">
        <v>413</v>
      </c>
      <c r="E190" s="96">
        <f t="shared" si="65"/>
        <v>25.381138207971066</v>
      </c>
      <c r="F190" s="96">
        <f t="shared" si="65"/>
        <v>26.904006500449331</v>
      </c>
      <c r="G190" s="96">
        <f t="shared" si="65"/>
        <v>28.518246890476291</v>
      </c>
      <c r="H190" s="96">
        <f t="shared" si="65"/>
        <v>30.229341703904872</v>
      </c>
      <c r="I190" s="96">
        <f t="shared" si="65"/>
        <v>32.043102206139167</v>
      </c>
      <c r="J190" s="96">
        <v>33.965688338507519</v>
      </c>
      <c r="K190" s="102">
        <f t="shared" si="47"/>
        <v>33.965688338507519</v>
      </c>
      <c r="M190" s="96">
        <f t="shared" si="66"/>
        <v>25.698402435570703</v>
      </c>
      <c r="N190" s="96">
        <f t="shared" si="66"/>
        <v>27.240306581704946</v>
      </c>
      <c r="O190" s="96">
        <f t="shared" si="66"/>
        <v>28.874724976607244</v>
      </c>
      <c r="P190" s="96">
        <f t="shared" si="66"/>
        <v>30.607208475203681</v>
      </c>
      <c r="Q190" s="96">
        <f t="shared" si="66"/>
        <v>32.443640983715902</v>
      </c>
      <c r="R190" s="96">
        <v>34.390259442738859</v>
      </c>
      <c r="S190" s="102">
        <f t="shared" si="54"/>
        <v>34.390259442738859</v>
      </c>
      <c r="U190" s="130">
        <f t="shared" si="64"/>
        <v>27.215124826475144</v>
      </c>
      <c r="V190" s="96">
        <f t="shared" si="64"/>
        <v>28.575881067798903</v>
      </c>
      <c r="W190" s="96">
        <f t="shared" si="64"/>
        <v>30.00467512118885</v>
      </c>
      <c r="X190" s="96">
        <f t="shared" si="64"/>
        <v>31.504908877248294</v>
      </c>
      <c r="Y190" s="96">
        <f t="shared" si="64"/>
        <v>33.080154321110712</v>
      </c>
      <c r="Z190" s="96">
        <v>34.73416203716625</v>
      </c>
      <c r="AA190" s="102">
        <f t="shared" si="55"/>
        <v>34.73416203716625</v>
      </c>
      <c r="AC190" s="96">
        <f t="shared" si="48"/>
        <v>28.575881067798903</v>
      </c>
      <c r="AD190" s="96">
        <f t="shared" si="48"/>
        <v>30.00467512118885</v>
      </c>
      <c r="AE190" s="96">
        <f t="shared" si="48"/>
        <v>31.504908877248294</v>
      </c>
      <c r="AF190" s="96">
        <f t="shared" si="46"/>
        <v>33.080154321110712</v>
      </c>
      <c r="AG190" s="96">
        <v>34.73416203716625</v>
      </c>
      <c r="AJ190" s="96">
        <f t="shared" si="67"/>
        <v>29.004519283815885</v>
      </c>
      <c r="AK190" s="96">
        <f t="shared" si="67"/>
        <v>30.454745248006681</v>
      </c>
      <c r="AL190" s="96">
        <f t="shared" si="67"/>
        <v>31.977482510407015</v>
      </c>
      <c r="AM190" s="96">
        <f t="shared" si="67"/>
        <v>33.576356635927368</v>
      </c>
      <c r="AN190" s="96">
        <v>35.255174467723741</v>
      </c>
      <c r="AO190" s="106">
        <f t="shared" si="49"/>
        <v>35.255174467723741</v>
      </c>
      <c r="AQ190" s="96">
        <f t="shared" si="68"/>
        <v>29.294564476654049</v>
      </c>
      <c r="AR190" s="96">
        <f t="shared" si="68"/>
        <v>30.759292700486753</v>
      </c>
      <c r="AS190" s="96">
        <f t="shared" si="68"/>
        <v>32.297257335511091</v>
      </c>
      <c r="AT190" s="96">
        <f t="shared" si="68"/>
        <v>33.912120202286644</v>
      </c>
      <c r="AU190" s="131">
        <v>35.607726212400976</v>
      </c>
      <c r="AV190" s="133">
        <v>7</v>
      </c>
      <c r="AW190" s="133">
        <v>359</v>
      </c>
      <c r="AX190" s="147">
        <v>44</v>
      </c>
      <c r="AY190" s="132"/>
      <c r="AZ190" s="148" t="s">
        <v>413</v>
      </c>
    </row>
    <row r="191" spans="1:52" ht="15.75">
      <c r="A191" s="133">
        <v>360</v>
      </c>
      <c r="B191" s="133">
        <v>7</v>
      </c>
      <c r="C191" s="145">
        <v>45</v>
      </c>
      <c r="D191" s="146" t="s">
        <v>413</v>
      </c>
      <c r="E191" s="96">
        <f t="shared" si="65"/>
        <v>25.381138207971066</v>
      </c>
      <c r="F191" s="96">
        <f t="shared" si="65"/>
        <v>26.904006500449331</v>
      </c>
      <c r="G191" s="96">
        <f t="shared" si="65"/>
        <v>28.518246890476291</v>
      </c>
      <c r="H191" s="96">
        <f t="shared" si="65"/>
        <v>30.229341703904872</v>
      </c>
      <c r="I191" s="96">
        <f t="shared" si="65"/>
        <v>32.043102206139167</v>
      </c>
      <c r="J191" s="96">
        <v>33.965688338507519</v>
      </c>
      <c r="K191" s="102">
        <f t="shared" si="47"/>
        <v>33.965688338507519</v>
      </c>
      <c r="M191" s="96">
        <f t="shared" si="66"/>
        <v>25.698402435570703</v>
      </c>
      <c r="N191" s="96">
        <f t="shared" si="66"/>
        <v>27.240306581704946</v>
      </c>
      <c r="O191" s="96">
        <f t="shared" si="66"/>
        <v>28.874724976607244</v>
      </c>
      <c r="P191" s="96">
        <f t="shared" si="66"/>
        <v>30.607208475203681</v>
      </c>
      <c r="Q191" s="96">
        <f t="shared" si="66"/>
        <v>32.443640983715902</v>
      </c>
      <c r="R191" s="96">
        <v>34.390259442738859</v>
      </c>
      <c r="S191" s="102">
        <f t="shared" si="54"/>
        <v>34.390259442738859</v>
      </c>
      <c r="U191" s="130">
        <f t="shared" si="64"/>
        <v>27.215124826475144</v>
      </c>
      <c r="V191" s="96">
        <f t="shared" si="64"/>
        <v>28.575881067798903</v>
      </c>
      <c r="W191" s="96">
        <f t="shared" si="64"/>
        <v>30.00467512118885</v>
      </c>
      <c r="X191" s="96">
        <f t="shared" si="64"/>
        <v>31.504908877248294</v>
      </c>
      <c r="Y191" s="96">
        <f t="shared" si="64"/>
        <v>33.080154321110712</v>
      </c>
      <c r="Z191" s="96">
        <v>34.73416203716625</v>
      </c>
      <c r="AA191" s="102">
        <f t="shared" si="55"/>
        <v>34.73416203716625</v>
      </c>
      <c r="AC191" s="96">
        <f t="shared" si="48"/>
        <v>28.575881067798903</v>
      </c>
      <c r="AD191" s="96">
        <f t="shared" si="48"/>
        <v>30.00467512118885</v>
      </c>
      <c r="AE191" s="96">
        <f t="shared" si="48"/>
        <v>31.504908877248294</v>
      </c>
      <c r="AF191" s="96">
        <f t="shared" si="46"/>
        <v>33.080154321110712</v>
      </c>
      <c r="AG191" s="96">
        <v>34.73416203716625</v>
      </c>
      <c r="AJ191" s="96">
        <f t="shared" si="67"/>
        <v>29.004519283815885</v>
      </c>
      <c r="AK191" s="96">
        <f t="shared" si="67"/>
        <v>30.454745248006681</v>
      </c>
      <c r="AL191" s="96">
        <f t="shared" si="67"/>
        <v>31.977482510407015</v>
      </c>
      <c r="AM191" s="96">
        <f t="shared" si="67"/>
        <v>33.576356635927368</v>
      </c>
      <c r="AN191" s="96">
        <v>35.255174467723741</v>
      </c>
      <c r="AO191" s="106">
        <f t="shared" si="49"/>
        <v>35.255174467723741</v>
      </c>
      <c r="AQ191" s="96">
        <f t="shared" si="68"/>
        <v>29.294564476654049</v>
      </c>
      <c r="AR191" s="96">
        <f t="shared" si="68"/>
        <v>30.759292700486753</v>
      </c>
      <c r="AS191" s="96">
        <f t="shared" si="68"/>
        <v>32.297257335511091</v>
      </c>
      <c r="AT191" s="96">
        <f t="shared" si="68"/>
        <v>33.912120202286644</v>
      </c>
      <c r="AU191" s="131">
        <v>35.607726212400976</v>
      </c>
      <c r="AV191" s="133">
        <v>7</v>
      </c>
      <c r="AW191" s="133">
        <v>360</v>
      </c>
      <c r="AX191" s="147">
        <v>45</v>
      </c>
      <c r="AY191" s="132"/>
      <c r="AZ191" s="148" t="s">
        <v>413</v>
      </c>
    </row>
    <row r="192" spans="1:52" ht="15.75">
      <c r="A192" s="133">
        <v>361</v>
      </c>
      <c r="B192" s="133">
        <v>8</v>
      </c>
      <c r="C192" s="134">
        <v>1</v>
      </c>
      <c r="D192" s="135" t="s">
        <v>414</v>
      </c>
      <c r="E192" s="96">
        <f t="shared" si="65"/>
        <v>26.238104057560825</v>
      </c>
      <c r="F192" s="96">
        <f t="shared" si="65"/>
        <v>27.812390301014474</v>
      </c>
      <c r="G192" s="96">
        <f t="shared" si="65"/>
        <v>29.481133719075345</v>
      </c>
      <c r="H192" s="96">
        <f t="shared" si="65"/>
        <v>31.250001742219865</v>
      </c>
      <c r="I192" s="96">
        <f t="shared" si="65"/>
        <v>33.125001846753058</v>
      </c>
      <c r="J192" s="96">
        <v>35.112501957558244</v>
      </c>
      <c r="K192" s="102">
        <f t="shared" si="47"/>
        <v>35.112501957558244</v>
      </c>
      <c r="M192" s="96">
        <f t="shared" si="66"/>
        <v>26.566080358280328</v>
      </c>
      <c r="N192" s="96">
        <f t="shared" si="66"/>
        <v>28.16004517977715</v>
      </c>
      <c r="O192" s="96">
        <f t="shared" si="66"/>
        <v>29.84964789056378</v>
      </c>
      <c r="P192" s="96">
        <f t="shared" si="66"/>
        <v>31.640626763997609</v>
      </c>
      <c r="Q192" s="96">
        <f t="shared" si="66"/>
        <v>33.539064369837469</v>
      </c>
      <c r="R192" s="96">
        <v>35.551408232027718</v>
      </c>
      <c r="S192" s="102">
        <f t="shared" si="54"/>
        <v>35.551408232027718</v>
      </c>
      <c r="U192" s="130">
        <f t="shared" si="64"/>
        <v>28.134013190641848</v>
      </c>
      <c r="V192" s="96">
        <f t="shared" si="64"/>
        <v>29.54071385017394</v>
      </c>
      <c r="W192" s="96">
        <f t="shared" si="64"/>
        <v>31.017749542682637</v>
      </c>
      <c r="X192" s="96">
        <f t="shared" si="64"/>
        <v>32.568637019816769</v>
      </c>
      <c r="Y192" s="96">
        <f t="shared" si="64"/>
        <v>34.197068870807612</v>
      </c>
      <c r="Z192" s="96">
        <v>35.906922314347995</v>
      </c>
      <c r="AA192" s="102">
        <f t="shared" si="55"/>
        <v>35.906922314347995</v>
      </c>
      <c r="AC192" s="96">
        <f t="shared" si="48"/>
        <v>29.54071385017394</v>
      </c>
      <c r="AD192" s="96">
        <f t="shared" si="48"/>
        <v>31.017749542682637</v>
      </c>
      <c r="AE192" s="96">
        <f t="shared" si="48"/>
        <v>32.568637019816769</v>
      </c>
      <c r="AF192" s="96">
        <f t="shared" si="46"/>
        <v>34.197068870807612</v>
      </c>
      <c r="AG192" s="96">
        <v>35.906922314347995</v>
      </c>
      <c r="AJ192" s="96">
        <f t="shared" si="67"/>
        <v>29.983824557926543</v>
      </c>
      <c r="AK192" s="96">
        <f t="shared" si="67"/>
        <v>31.483015785822872</v>
      </c>
      <c r="AL192" s="96">
        <f t="shared" si="67"/>
        <v>33.057166575114017</v>
      </c>
      <c r="AM192" s="96">
        <f t="shared" si="67"/>
        <v>34.710024903869723</v>
      </c>
      <c r="AN192" s="96">
        <v>36.445526149063213</v>
      </c>
      <c r="AO192" s="106">
        <f t="shared" si="49"/>
        <v>36.445526149063213</v>
      </c>
      <c r="AQ192" s="96">
        <f t="shared" si="68"/>
        <v>30.28366280350582</v>
      </c>
      <c r="AR192" s="96">
        <f t="shared" si="68"/>
        <v>31.797845943681111</v>
      </c>
      <c r="AS192" s="96">
        <f t="shared" si="68"/>
        <v>33.387738240865168</v>
      </c>
      <c r="AT192" s="96">
        <f t="shared" si="68"/>
        <v>35.057125152908426</v>
      </c>
      <c r="AU192" s="99">
        <v>36.809981410553846</v>
      </c>
      <c r="AV192" s="133">
        <v>8</v>
      </c>
      <c r="AW192" s="133">
        <v>361</v>
      </c>
      <c r="AX192" s="137">
        <v>1</v>
      </c>
      <c r="AY192" s="132"/>
      <c r="AZ192" s="138" t="s">
        <v>414</v>
      </c>
    </row>
    <row r="193" spans="1:52" ht="15.75">
      <c r="A193" s="133">
        <v>362</v>
      </c>
      <c r="B193" s="133">
        <v>8</v>
      </c>
      <c r="C193" s="134">
        <v>2</v>
      </c>
      <c r="D193" s="135" t="s">
        <v>414</v>
      </c>
      <c r="E193" s="96">
        <f t="shared" si="65"/>
        <v>26.238104057560825</v>
      </c>
      <c r="F193" s="96">
        <f t="shared" si="65"/>
        <v>27.812390301014474</v>
      </c>
      <c r="G193" s="96">
        <f t="shared" si="65"/>
        <v>29.481133719075345</v>
      </c>
      <c r="H193" s="96">
        <f t="shared" si="65"/>
        <v>31.250001742219865</v>
      </c>
      <c r="I193" s="96">
        <f t="shared" si="65"/>
        <v>33.125001846753058</v>
      </c>
      <c r="J193" s="96">
        <v>35.112501957558244</v>
      </c>
      <c r="K193" s="102">
        <f t="shared" si="47"/>
        <v>35.112501957558244</v>
      </c>
      <c r="M193" s="96">
        <f t="shared" si="66"/>
        <v>26.566080358280328</v>
      </c>
      <c r="N193" s="96">
        <f t="shared" si="66"/>
        <v>28.16004517977715</v>
      </c>
      <c r="O193" s="96">
        <f t="shared" si="66"/>
        <v>29.84964789056378</v>
      </c>
      <c r="P193" s="96">
        <f t="shared" si="66"/>
        <v>31.640626763997609</v>
      </c>
      <c r="Q193" s="96">
        <f t="shared" si="66"/>
        <v>33.539064369837469</v>
      </c>
      <c r="R193" s="96">
        <v>35.551408232027718</v>
      </c>
      <c r="S193" s="102">
        <f t="shared" si="54"/>
        <v>35.551408232027718</v>
      </c>
      <c r="U193" s="130">
        <f t="shared" si="64"/>
        <v>28.134013190641848</v>
      </c>
      <c r="V193" s="96">
        <f t="shared" si="64"/>
        <v>29.54071385017394</v>
      </c>
      <c r="W193" s="96">
        <f t="shared" si="64"/>
        <v>31.017749542682637</v>
      </c>
      <c r="X193" s="96">
        <f t="shared" si="64"/>
        <v>32.568637019816769</v>
      </c>
      <c r="Y193" s="96">
        <f t="shared" si="64"/>
        <v>34.197068870807612</v>
      </c>
      <c r="Z193" s="96">
        <v>35.906922314347995</v>
      </c>
      <c r="AA193" s="102">
        <f t="shared" si="55"/>
        <v>35.906922314347995</v>
      </c>
      <c r="AC193" s="96">
        <f t="shared" si="48"/>
        <v>29.54071385017394</v>
      </c>
      <c r="AD193" s="96">
        <f t="shared" si="48"/>
        <v>31.017749542682637</v>
      </c>
      <c r="AE193" s="96">
        <f t="shared" si="48"/>
        <v>32.568637019816769</v>
      </c>
      <c r="AF193" s="96">
        <f t="shared" si="46"/>
        <v>34.197068870807612</v>
      </c>
      <c r="AG193" s="96">
        <v>35.906922314347995</v>
      </c>
      <c r="AJ193" s="96">
        <f t="shared" si="67"/>
        <v>29.983824557926543</v>
      </c>
      <c r="AK193" s="96">
        <f t="shared" si="67"/>
        <v>31.483015785822872</v>
      </c>
      <c r="AL193" s="96">
        <f t="shared" si="67"/>
        <v>33.057166575114017</v>
      </c>
      <c r="AM193" s="96">
        <f t="shared" si="67"/>
        <v>34.710024903869723</v>
      </c>
      <c r="AN193" s="96">
        <v>36.445526149063213</v>
      </c>
      <c r="AO193" s="106">
        <f t="shared" si="49"/>
        <v>36.445526149063213</v>
      </c>
      <c r="AQ193" s="96">
        <f t="shared" si="68"/>
        <v>30.28366280350582</v>
      </c>
      <c r="AR193" s="96">
        <f t="shared" si="68"/>
        <v>31.797845943681111</v>
      </c>
      <c r="AS193" s="96">
        <f t="shared" si="68"/>
        <v>33.387738240865168</v>
      </c>
      <c r="AT193" s="96">
        <f t="shared" si="68"/>
        <v>35.057125152908426</v>
      </c>
      <c r="AU193" s="99">
        <v>36.809981410553846</v>
      </c>
      <c r="AV193" s="133">
        <v>8</v>
      </c>
      <c r="AW193" s="133">
        <v>362</v>
      </c>
      <c r="AX193" s="137">
        <v>2</v>
      </c>
      <c r="AY193" s="132"/>
      <c r="AZ193" s="138" t="s">
        <v>414</v>
      </c>
    </row>
    <row r="194" spans="1:52" ht="15.75">
      <c r="A194" s="133">
        <v>363</v>
      </c>
      <c r="B194" s="133">
        <v>8</v>
      </c>
      <c r="C194" s="134">
        <v>3</v>
      </c>
      <c r="D194" s="135" t="s">
        <v>414</v>
      </c>
      <c r="E194" s="96">
        <f t="shared" si="65"/>
        <v>26.238104057560825</v>
      </c>
      <c r="F194" s="96">
        <f t="shared" si="65"/>
        <v>27.812390301014474</v>
      </c>
      <c r="G194" s="96">
        <f t="shared" si="65"/>
        <v>29.481133719075345</v>
      </c>
      <c r="H194" s="96">
        <f t="shared" si="65"/>
        <v>31.250001742219865</v>
      </c>
      <c r="I194" s="96">
        <f t="shared" si="65"/>
        <v>33.125001846753058</v>
      </c>
      <c r="J194" s="96">
        <v>35.112501957558244</v>
      </c>
      <c r="K194" s="102">
        <f t="shared" si="47"/>
        <v>35.112501957558244</v>
      </c>
      <c r="M194" s="96">
        <f t="shared" si="66"/>
        <v>26.566080358280328</v>
      </c>
      <c r="N194" s="96">
        <f t="shared" si="66"/>
        <v>28.16004517977715</v>
      </c>
      <c r="O194" s="96">
        <f t="shared" si="66"/>
        <v>29.84964789056378</v>
      </c>
      <c r="P194" s="96">
        <f t="shared" si="66"/>
        <v>31.640626763997609</v>
      </c>
      <c r="Q194" s="96">
        <f t="shared" si="66"/>
        <v>33.539064369837469</v>
      </c>
      <c r="R194" s="96">
        <v>35.551408232027718</v>
      </c>
      <c r="S194" s="102">
        <f t="shared" si="54"/>
        <v>35.551408232027718</v>
      </c>
      <c r="U194" s="130">
        <f t="shared" si="64"/>
        <v>28.134013190641848</v>
      </c>
      <c r="V194" s="96">
        <f t="shared" si="64"/>
        <v>29.54071385017394</v>
      </c>
      <c r="W194" s="96">
        <f t="shared" si="64"/>
        <v>31.017749542682637</v>
      </c>
      <c r="X194" s="96">
        <f t="shared" si="64"/>
        <v>32.568637019816769</v>
      </c>
      <c r="Y194" s="96">
        <f t="shared" si="64"/>
        <v>34.197068870807612</v>
      </c>
      <c r="Z194" s="96">
        <v>35.906922314347995</v>
      </c>
      <c r="AA194" s="102">
        <f t="shared" si="55"/>
        <v>35.906922314347995</v>
      </c>
      <c r="AC194" s="96">
        <f t="shared" si="48"/>
        <v>29.54071385017394</v>
      </c>
      <c r="AD194" s="96">
        <f t="shared" si="48"/>
        <v>31.017749542682637</v>
      </c>
      <c r="AE194" s="96">
        <f t="shared" si="48"/>
        <v>32.568637019816769</v>
      </c>
      <c r="AF194" s="96">
        <f t="shared" si="46"/>
        <v>34.197068870807612</v>
      </c>
      <c r="AG194" s="96">
        <v>35.906922314347995</v>
      </c>
      <c r="AJ194" s="96">
        <f t="shared" si="67"/>
        <v>29.983824557926543</v>
      </c>
      <c r="AK194" s="96">
        <f t="shared" si="67"/>
        <v>31.483015785822872</v>
      </c>
      <c r="AL194" s="96">
        <f t="shared" si="67"/>
        <v>33.057166575114017</v>
      </c>
      <c r="AM194" s="96">
        <f t="shared" si="67"/>
        <v>34.710024903869723</v>
      </c>
      <c r="AN194" s="96">
        <v>36.445526149063213</v>
      </c>
      <c r="AO194" s="106">
        <f t="shared" si="49"/>
        <v>36.445526149063213</v>
      </c>
      <c r="AQ194" s="96">
        <f t="shared" si="68"/>
        <v>30.28366280350582</v>
      </c>
      <c r="AR194" s="96">
        <f t="shared" si="68"/>
        <v>31.797845943681111</v>
      </c>
      <c r="AS194" s="96">
        <f t="shared" si="68"/>
        <v>33.387738240865168</v>
      </c>
      <c r="AT194" s="96">
        <f t="shared" si="68"/>
        <v>35.057125152908426</v>
      </c>
      <c r="AU194" s="99">
        <v>36.809981410553846</v>
      </c>
      <c r="AV194" s="133">
        <v>8</v>
      </c>
      <c r="AW194" s="133">
        <v>363</v>
      </c>
      <c r="AX194" s="137">
        <v>3</v>
      </c>
      <c r="AY194" s="132"/>
      <c r="AZ194" s="138" t="s">
        <v>414</v>
      </c>
    </row>
    <row r="195" spans="1:52" ht="15.75">
      <c r="A195" s="133">
        <v>364</v>
      </c>
      <c r="B195" s="133">
        <v>8</v>
      </c>
      <c r="C195" s="134">
        <v>4</v>
      </c>
      <c r="D195" s="135" t="s">
        <v>414</v>
      </c>
      <c r="E195" s="96">
        <f t="shared" si="65"/>
        <v>26.238104057560825</v>
      </c>
      <c r="F195" s="96">
        <f t="shared" si="65"/>
        <v>27.812390301014474</v>
      </c>
      <c r="G195" s="96">
        <f t="shared" si="65"/>
        <v>29.481133719075345</v>
      </c>
      <c r="H195" s="96">
        <f t="shared" si="65"/>
        <v>31.250001742219865</v>
      </c>
      <c r="I195" s="96">
        <f t="shared" si="65"/>
        <v>33.125001846753058</v>
      </c>
      <c r="J195" s="96">
        <v>35.112501957558244</v>
      </c>
      <c r="K195" s="102">
        <f t="shared" si="47"/>
        <v>35.112501957558244</v>
      </c>
      <c r="M195" s="96">
        <f t="shared" si="66"/>
        <v>26.566080358280328</v>
      </c>
      <c r="N195" s="96">
        <f t="shared" si="66"/>
        <v>28.16004517977715</v>
      </c>
      <c r="O195" s="96">
        <f t="shared" si="66"/>
        <v>29.84964789056378</v>
      </c>
      <c r="P195" s="96">
        <f t="shared" si="66"/>
        <v>31.640626763997609</v>
      </c>
      <c r="Q195" s="96">
        <f t="shared" si="66"/>
        <v>33.539064369837469</v>
      </c>
      <c r="R195" s="96">
        <v>35.551408232027718</v>
      </c>
      <c r="S195" s="102">
        <f t="shared" si="54"/>
        <v>35.551408232027718</v>
      </c>
      <c r="U195" s="130">
        <f t="shared" si="64"/>
        <v>28.134013190641848</v>
      </c>
      <c r="V195" s="96">
        <f t="shared" si="64"/>
        <v>29.54071385017394</v>
      </c>
      <c r="W195" s="96">
        <f t="shared" si="64"/>
        <v>31.017749542682637</v>
      </c>
      <c r="X195" s="96">
        <f t="shared" si="64"/>
        <v>32.568637019816769</v>
      </c>
      <c r="Y195" s="96">
        <f t="shared" si="64"/>
        <v>34.197068870807612</v>
      </c>
      <c r="Z195" s="96">
        <v>35.906922314347995</v>
      </c>
      <c r="AA195" s="102">
        <f t="shared" si="55"/>
        <v>35.906922314347995</v>
      </c>
      <c r="AC195" s="96">
        <f t="shared" si="48"/>
        <v>29.54071385017394</v>
      </c>
      <c r="AD195" s="96">
        <f t="shared" si="48"/>
        <v>31.017749542682637</v>
      </c>
      <c r="AE195" s="96">
        <f t="shared" si="48"/>
        <v>32.568637019816769</v>
      </c>
      <c r="AF195" s="96">
        <f t="shared" si="46"/>
        <v>34.197068870807612</v>
      </c>
      <c r="AG195" s="96">
        <v>35.906922314347995</v>
      </c>
      <c r="AJ195" s="96">
        <f t="shared" si="67"/>
        <v>29.983824557926543</v>
      </c>
      <c r="AK195" s="96">
        <f t="shared" si="67"/>
        <v>31.483015785822872</v>
      </c>
      <c r="AL195" s="96">
        <f t="shared" si="67"/>
        <v>33.057166575114017</v>
      </c>
      <c r="AM195" s="96">
        <f t="shared" si="67"/>
        <v>34.710024903869723</v>
      </c>
      <c r="AN195" s="96">
        <v>36.445526149063213</v>
      </c>
      <c r="AO195" s="106">
        <f t="shared" si="49"/>
        <v>36.445526149063213</v>
      </c>
      <c r="AQ195" s="96">
        <f t="shared" si="68"/>
        <v>30.28366280350582</v>
      </c>
      <c r="AR195" s="96">
        <f t="shared" si="68"/>
        <v>31.797845943681111</v>
      </c>
      <c r="AS195" s="96">
        <f t="shared" si="68"/>
        <v>33.387738240865168</v>
      </c>
      <c r="AT195" s="96">
        <f t="shared" si="68"/>
        <v>35.057125152908426</v>
      </c>
      <c r="AU195" s="99">
        <v>36.809981410553846</v>
      </c>
      <c r="AV195" s="133">
        <v>8</v>
      </c>
      <c r="AW195" s="133">
        <v>364</v>
      </c>
      <c r="AX195" s="137">
        <v>4</v>
      </c>
      <c r="AY195" s="132"/>
      <c r="AZ195" s="138" t="s">
        <v>414</v>
      </c>
    </row>
    <row r="196" spans="1:52" ht="15.75">
      <c r="A196" s="133">
        <v>365</v>
      </c>
      <c r="B196" s="133">
        <v>8</v>
      </c>
      <c r="C196" s="134">
        <v>5</v>
      </c>
      <c r="D196" s="135" t="s">
        <v>414</v>
      </c>
      <c r="E196" s="96">
        <f t="shared" si="65"/>
        <v>26.238104057560825</v>
      </c>
      <c r="F196" s="96">
        <f t="shared" si="65"/>
        <v>27.812390301014474</v>
      </c>
      <c r="G196" s="96">
        <f t="shared" si="65"/>
        <v>29.481133719075345</v>
      </c>
      <c r="H196" s="96">
        <f t="shared" si="65"/>
        <v>31.250001742219865</v>
      </c>
      <c r="I196" s="96">
        <f t="shared" si="65"/>
        <v>33.125001846753058</v>
      </c>
      <c r="J196" s="96">
        <v>35.112501957558244</v>
      </c>
      <c r="K196" s="102">
        <f t="shared" si="47"/>
        <v>35.112501957558244</v>
      </c>
      <c r="M196" s="96">
        <f t="shared" si="66"/>
        <v>26.566080358280328</v>
      </c>
      <c r="N196" s="96">
        <f t="shared" si="66"/>
        <v>28.16004517977715</v>
      </c>
      <c r="O196" s="96">
        <f t="shared" si="66"/>
        <v>29.84964789056378</v>
      </c>
      <c r="P196" s="96">
        <f t="shared" si="66"/>
        <v>31.640626763997609</v>
      </c>
      <c r="Q196" s="96">
        <f t="shared" si="66"/>
        <v>33.539064369837469</v>
      </c>
      <c r="R196" s="96">
        <v>35.551408232027718</v>
      </c>
      <c r="S196" s="102">
        <f t="shared" si="54"/>
        <v>35.551408232027718</v>
      </c>
      <c r="U196" s="130">
        <f t="shared" si="64"/>
        <v>28.134013190641848</v>
      </c>
      <c r="V196" s="96">
        <f t="shared" si="64"/>
        <v>29.54071385017394</v>
      </c>
      <c r="W196" s="96">
        <f t="shared" si="64"/>
        <v>31.017749542682637</v>
      </c>
      <c r="X196" s="96">
        <f t="shared" si="64"/>
        <v>32.568637019816769</v>
      </c>
      <c r="Y196" s="96">
        <f t="shared" si="64"/>
        <v>34.197068870807612</v>
      </c>
      <c r="Z196" s="96">
        <v>35.906922314347995</v>
      </c>
      <c r="AA196" s="102">
        <f t="shared" si="55"/>
        <v>35.906922314347995</v>
      </c>
      <c r="AC196" s="96">
        <f t="shared" si="48"/>
        <v>29.54071385017394</v>
      </c>
      <c r="AD196" s="96">
        <f t="shared" si="48"/>
        <v>31.017749542682637</v>
      </c>
      <c r="AE196" s="96">
        <f t="shared" si="48"/>
        <v>32.568637019816769</v>
      </c>
      <c r="AF196" s="96">
        <f t="shared" si="46"/>
        <v>34.197068870807612</v>
      </c>
      <c r="AG196" s="96">
        <v>35.906922314347995</v>
      </c>
      <c r="AJ196" s="96">
        <f t="shared" si="67"/>
        <v>29.983824557926543</v>
      </c>
      <c r="AK196" s="96">
        <f t="shared" si="67"/>
        <v>31.483015785822872</v>
      </c>
      <c r="AL196" s="96">
        <f t="shared" si="67"/>
        <v>33.057166575114017</v>
      </c>
      <c r="AM196" s="96">
        <f t="shared" si="67"/>
        <v>34.710024903869723</v>
      </c>
      <c r="AN196" s="96">
        <v>36.445526149063213</v>
      </c>
      <c r="AO196" s="106">
        <f t="shared" si="49"/>
        <v>36.445526149063213</v>
      </c>
      <c r="AQ196" s="96">
        <f t="shared" si="68"/>
        <v>30.28366280350582</v>
      </c>
      <c r="AR196" s="96">
        <f t="shared" si="68"/>
        <v>31.797845943681111</v>
      </c>
      <c r="AS196" s="96">
        <f t="shared" si="68"/>
        <v>33.387738240865168</v>
      </c>
      <c r="AT196" s="96">
        <f t="shared" si="68"/>
        <v>35.057125152908426</v>
      </c>
      <c r="AU196" s="99">
        <v>36.809981410553846</v>
      </c>
      <c r="AV196" s="133">
        <v>8</v>
      </c>
      <c r="AW196" s="133">
        <v>365</v>
      </c>
      <c r="AX196" s="137">
        <v>5</v>
      </c>
      <c r="AY196" s="132"/>
      <c r="AZ196" s="138" t="s">
        <v>414</v>
      </c>
    </row>
    <row r="197" spans="1:52" ht="15.75">
      <c r="A197" s="133">
        <v>366</v>
      </c>
      <c r="B197" s="133">
        <v>8</v>
      </c>
      <c r="C197" s="134">
        <v>6</v>
      </c>
      <c r="D197" s="135" t="s">
        <v>414</v>
      </c>
      <c r="E197" s="96">
        <f t="shared" si="65"/>
        <v>26.238104057560825</v>
      </c>
      <c r="F197" s="96">
        <f t="shared" si="65"/>
        <v>27.812390301014474</v>
      </c>
      <c r="G197" s="96">
        <f t="shared" si="65"/>
        <v>29.481133719075345</v>
      </c>
      <c r="H197" s="96">
        <f t="shared" si="65"/>
        <v>31.250001742219865</v>
      </c>
      <c r="I197" s="96">
        <f t="shared" si="65"/>
        <v>33.125001846753058</v>
      </c>
      <c r="J197" s="96">
        <v>35.112501957558244</v>
      </c>
      <c r="K197" s="102">
        <f t="shared" si="47"/>
        <v>35.112501957558244</v>
      </c>
      <c r="M197" s="96">
        <f t="shared" si="66"/>
        <v>26.566080358280328</v>
      </c>
      <c r="N197" s="96">
        <f t="shared" si="66"/>
        <v>28.16004517977715</v>
      </c>
      <c r="O197" s="96">
        <f t="shared" si="66"/>
        <v>29.84964789056378</v>
      </c>
      <c r="P197" s="96">
        <f t="shared" si="66"/>
        <v>31.640626763997609</v>
      </c>
      <c r="Q197" s="96">
        <f t="shared" si="66"/>
        <v>33.539064369837469</v>
      </c>
      <c r="R197" s="96">
        <v>35.551408232027718</v>
      </c>
      <c r="S197" s="102">
        <f t="shared" si="54"/>
        <v>35.551408232027718</v>
      </c>
      <c r="U197" s="130">
        <f t="shared" si="64"/>
        <v>28.134013190641848</v>
      </c>
      <c r="V197" s="96">
        <f t="shared" si="64"/>
        <v>29.54071385017394</v>
      </c>
      <c r="W197" s="96">
        <f t="shared" si="64"/>
        <v>31.017749542682637</v>
      </c>
      <c r="X197" s="96">
        <f t="shared" si="64"/>
        <v>32.568637019816769</v>
      </c>
      <c r="Y197" s="96">
        <f t="shared" si="64"/>
        <v>34.197068870807612</v>
      </c>
      <c r="Z197" s="96">
        <v>35.906922314347995</v>
      </c>
      <c r="AA197" s="102">
        <f t="shared" si="55"/>
        <v>35.906922314347995</v>
      </c>
      <c r="AC197" s="96">
        <f t="shared" si="48"/>
        <v>29.54071385017394</v>
      </c>
      <c r="AD197" s="96">
        <f t="shared" si="48"/>
        <v>31.017749542682637</v>
      </c>
      <c r="AE197" s="96">
        <f t="shared" si="48"/>
        <v>32.568637019816769</v>
      </c>
      <c r="AF197" s="96">
        <f t="shared" si="46"/>
        <v>34.197068870807612</v>
      </c>
      <c r="AG197" s="96">
        <v>35.906922314347995</v>
      </c>
      <c r="AJ197" s="96">
        <f t="shared" si="67"/>
        <v>29.983824557926543</v>
      </c>
      <c r="AK197" s="96">
        <f t="shared" si="67"/>
        <v>31.483015785822872</v>
      </c>
      <c r="AL197" s="96">
        <f t="shared" si="67"/>
        <v>33.057166575114017</v>
      </c>
      <c r="AM197" s="96">
        <f t="shared" si="67"/>
        <v>34.710024903869723</v>
      </c>
      <c r="AN197" s="96">
        <v>36.445526149063213</v>
      </c>
      <c r="AO197" s="106">
        <f t="shared" si="49"/>
        <v>36.445526149063213</v>
      </c>
      <c r="AQ197" s="96">
        <f t="shared" si="68"/>
        <v>30.28366280350582</v>
      </c>
      <c r="AR197" s="96">
        <f t="shared" si="68"/>
        <v>31.797845943681111</v>
      </c>
      <c r="AS197" s="96">
        <f t="shared" si="68"/>
        <v>33.387738240865168</v>
      </c>
      <c r="AT197" s="96">
        <f t="shared" si="68"/>
        <v>35.057125152908426</v>
      </c>
      <c r="AU197" s="99">
        <v>36.809981410553846</v>
      </c>
      <c r="AV197" s="133">
        <v>8</v>
      </c>
      <c r="AW197" s="133">
        <v>366</v>
      </c>
      <c r="AX197" s="137">
        <v>6</v>
      </c>
      <c r="AY197" s="132"/>
      <c r="AZ197" s="138" t="s">
        <v>414</v>
      </c>
    </row>
    <row r="198" spans="1:52" ht="15.75">
      <c r="A198" s="133">
        <v>367</v>
      </c>
      <c r="B198" s="133">
        <v>8</v>
      </c>
      <c r="C198" s="134">
        <v>7</v>
      </c>
      <c r="D198" s="135" t="s">
        <v>414</v>
      </c>
      <c r="E198" s="96">
        <f t="shared" si="65"/>
        <v>26.238104057560825</v>
      </c>
      <c r="F198" s="96">
        <f t="shared" si="65"/>
        <v>27.812390301014474</v>
      </c>
      <c r="G198" s="96">
        <f t="shared" si="65"/>
        <v>29.481133719075345</v>
      </c>
      <c r="H198" s="96">
        <f t="shared" si="65"/>
        <v>31.250001742219865</v>
      </c>
      <c r="I198" s="96">
        <f t="shared" si="65"/>
        <v>33.125001846753058</v>
      </c>
      <c r="J198" s="96">
        <v>35.112501957558244</v>
      </c>
      <c r="K198" s="102">
        <f t="shared" si="47"/>
        <v>35.112501957558244</v>
      </c>
      <c r="M198" s="96">
        <f t="shared" si="66"/>
        <v>26.566080358280328</v>
      </c>
      <c r="N198" s="96">
        <f t="shared" si="66"/>
        <v>28.16004517977715</v>
      </c>
      <c r="O198" s="96">
        <f t="shared" si="66"/>
        <v>29.84964789056378</v>
      </c>
      <c r="P198" s="96">
        <f t="shared" si="66"/>
        <v>31.640626763997609</v>
      </c>
      <c r="Q198" s="96">
        <f t="shared" si="66"/>
        <v>33.539064369837469</v>
      </c>
      <c r="R198" s="96">
        <v>35.551408232027718</v>
      </c>
      <c r="S198" s="102">
        <f t="shared" si="54"/>
        <v>35.551408232027718</v>
      </c>
      <c r="U198" s="130">
        <f t="shared" si="64"/>
        <v>28.134013190641848</v>
      </c>
      <c r="V198" s="96">
        <f t="shared" si="64"/>
        <v>29.54071385017394</v>
      </c>
      <c r="W198" s="96">
        <f t="shared" si="64"/>
        <v>31.017749542682637</v>
      </c>
      <c r="X198" s="96">
        <f t="shared" si="64"/>
        <v>32.568637019816769</v>
      </c>
      <c r="Y198" s="96">
        <f t="shared" si="64"/>
        <v>34.197068870807612</v>
      </c>
      <c r="Z198" s="96">
        <v>35.906922314347995</v>
      </c>
      <c r="AA198" s="102">
        <f t="shared" si="55"/>
        <v>35.906922314347995</v>
      </c>
      <c r="AC198" s="96">
        <f t="shared" si="48"/>
        <v>29.54071385017394</v>
      </c>
      <c r="AD198" s="96">
        <f t="shared" si="48"/>
        <v>31.017749542682637</v>
      </c>
      <c r="AE198" s="96">
        <f t="shared" si="48"/>
        <v>32.568637019816769</v>
      </c>
      <c r="AF198" s="96">
        <f t="shared" si="46"/>
        <v>34.197068870807612</v>
      </c>
      <c r="AG198" s="96">
        <v>35.906922314347995</v>
      </c>
      <c r="AJ198" s="96">
        <f t="shared" si="67"/>
        <v>29.983824557926543</v>
      </c>
      <c r="AK198" s="96">
        <f t="shared" si="67"/>
        <v>31.483015785822872</v>
      </c>
      <c r="AL198" s="96">
        <f t="shared" si="67"/>
        <v>33.057166575114017</v>
      </c>
      <c r="AM198" s="96">
        <f t="shared" si="67"/>
        <v>34.710024903869723</v>
      </c>
      <c r="AN198" s="96">
        <v>36.445526149063213</v>
      </c>
      <c r="AO198" s="106">
        <f t="shared" si="49"/>
        <v>36.445526149063213</v>
      </c>
      <c r="AQ198" s="96">
        <f t="shared" si="68"/>
        <v>30.28366280350582</v>
      </c>
      <c r="AR198" s="96">
        <f t="shared" si="68"/>
        <v>31.797845943681111</v>
      </c>
      <c r="AS198" s="96">
        <f t="shared" si="68"/>
        <v>33.387738240865168</v>
      </c>
      <c r="AT198" s="96">
        <f t="shared" si="68"/>
        <v>35.057125152908426</v>
      </c>
      <c r="AU198" s="99">
        <v>36.809981410553846</v>
      </c>
      <c r="AV198" s="133">
        <v>8</v>
      </c>
      <c r="AW198" s="133">
        <v>367</v>
      </c>
      <c r="AX198" s="137">
        <v>7</v>
      </c>
      <c r="AY198" s="139" t="e">
        <f>#REF!</f>
        <v>#REF!</v>
      </c>
      <c r="AZ198" s="138" t="s">
        <v>414</v>
      </c>
    </row>
    <row r="199" spans="1:52" ht="15.75">
      <c r="A199" s="133">
        <v>368</v>
      </c>
      <c r="B199" s="133">
        <v>8</v>
      </c>
      <c r="C199" s="134">
        <v>8</v>
      </c>
      <c r="D199" s="135" t="s">
        <v>414</v>
      </c>
      <c r="E199" s="96">
        <f t="shared" si="65"/>
        <v>26.238104057560825</v>
      </c>
      <c r="F199" s="96">
        <f t="shared" si="65"/>
        <v>27.812390301014474</v>
      </c>
      <c r="G199" s="96">
        <f t="shared" si="65"/>
        <v>29.481133719075345</v>
      </c>
      <c r="H199" s="96">
        <f t="shared" si="65"/>
        <v>31.250001742219865</v>
      </c>
      <c r="I199" s="96">
        <f t="shared" si="65"/>
        <v>33.125001846753058</v>
      </c>
      <c r="J199" s="96">
        <v>35.112501957558244</v>
      </c>
      <c r="K199" s="102">
        <f t="shared" si="47"/>
        <v>35.112501957558244</v>
      </c>
      <c r="M199" s="96">
        <f t="shared" si="66"/>
        <v>26.566080358280328</v>
      </c>
      <c r="N199" s="96">
        <f t="shared" si="66"/>
        <v>28.16004517977715</v>
      </c>
      <c r="O199" s="96">
        <f t="shared" si="66"/>
        <v>29.84964789056378</v>
      </c>
      <c r="P199" s="96">
        <f t="shared" si="66"/>
        <v>31.640626763997609</v>
      </c>
      <c r="Q199" s="96">
        <f t="shared" si="66"/>
        <v>33.539064369837469</v>
      </c>
      <c r="R199" s="96">
        <v>35.551408232027718</v>
      </c>
      <c r="S199" s="102">
        <f t="shared" si="54"/>
        <v>35.551408232027718</v>
      </c>
      <c r="U199" s="130">
        <f t="shared" si="64"/>
        <v>28.134013190641848</v>
      </c>
      <c r="V199" s="96">
        <f t="shared" si="64"/>
        <v>29.54071385017394</v>
      </c>
      <c r="W199" s="96">
        <f t="shared" si="64"/>
        <v>31.017749542682637</v>
      </c>
      <c r="X199" s="96">
        <f t="shared" si="64"/>
        <v>32.568637019816769</v>
      </c>
      <c r="Y199" s="96">
        <f t="shared" si="64"/>
        <v>34.197068870807612</v>
      </c>
      <c r="Z199" s="96">
        <v>35.906922314347995</v>
      </c>
      <c r="AA199" s="102">
        <f t="shared" si="55"/>
        <v>35.906922314347995</v>
      </c>
      <c r="AC199" s="96">
        <f t="shared" si="48"/>
        <v>29.54071385017394</v>
      </c>
      <c r="AD199" s="96">
        <f t="shared" si="48"/>
        <v>31.017749542682637</v>
      </c>
      <c r="AE199" s="96">
        <f t="shared" si="48"/>
        <v>32.568637019816769</v>
      </c>
      <c r="AF199" s="96">
        <f t="shared" si="46"/>
        <v>34.197068870807612</v>
      </c>
      <c r="AG199" s="96">
        <v>35.906922314347995</v>
      </c>
      <c r="AJ199" s="96">
        <f t="shared" si="67"/>
        <v>29.983824557926543</v>
      </c>
      <c r="AK199" s="96">
        <f t="shared" si="67"/>
        <v>31.483015785822872</v>
      </c>
      <c r="AL199" s="96">
        <f t="shared" si="67"/>
        <v>33.057166575114017</v>
      </c>
      <c r="AM199" s="96">
        <f t="shared" si="67"/>
        <v>34.710024903869723</v>
      </c>
      <c r="AN199" s="96">
        <v>36.445526149063213</v>
      </c>
      <c r="AO199" s="106">
        <f t="shared" si="49"/>
        <v>36.445526149063213</v>
      </c>
      <c r="AQ199" s="96">
        <f t="shared" si="68"/>
        <v>30.28366280350582</v>
      </c>
      <c r="AR199" s="96">
        <f t="shared" si="68"/>
        <v>31.797845943681111</v>
      </c>
      <c r="AS199" s="96">
        <f t="shared" si="68"/>
        <v>33.387738240865168</v>
      </c>
      <c r="AT199" s="96">
        <f t="shared" si="68"/>
        <v>35.057125152908426</v>
      </c>
      <c r="AU199" s="99">
        <v>36.809981410553846</v>
      </c>
      <c r="AV199" s="133">
        <v>8</v>
      </c>
      <c r="AW199" s="133">
        <v>368</v>
      </c>
      <c r="AX199" s="137">
        <v>8</v>
      </c>
      <c r="AY199" s="132"/>
      <c r="AZ199" s="138" t="s">
        <v>414</v>
      </c>
    </row>
    <row r="200" spans="1:52" ht="15.75">
      <c r="A200" s="133">
        <v>369</v>
      </c>
      <c r="B200" s="133">
        <v>8</v>
      </c>
      <c r="C200" s="134">
        <v>9</v>
      </c>
      <c r="D200" s="135" t="s">
        <v>414</v>
      </c>
      <c r="E200" s="96">
        <f t="shared" si="65"/>
        <v>26.238104057560825</v>
      </c>
      <c r="F200" s="96">
        <f t="shared" si="65"/>
        <v>27.812390301014474</v>
      </c>
      <c r="G200" s="96">
        <f t="shared" si="65"/>
        <v>29.481133719075345</v>
      </c>
      <c r="H200" s="96">
        <f t="shared" si="65"/>
        <v>31.250001742219865</v>
      </c>
      <c r="I200" s="96">
        <f t="shared" si="65"/>
        <v>33.125001846753058</v>
      </c>
      <c r="J200" s="96">
        <v>35.112501957558244</v>
      </c>
      <c r="K200" s="102">
        <f t="shared" si="47"/>
        <v>35.112501957558244</v>
      </c>
      <c r="M200" s="96">
        <f t="shared" si="66"/>
        <v>26.566080358280328</v>
      </c>
      <c r="N200" s="96">
        <f t="shared" si="66"/>
        <v>28.16004517977715</v>
      </c>
      <c r="O200" s="96">
        <f t="shared" si="66"/>
        <v>29.84964789056378</v>
      </c>
      <c r="P200" s="96">
        <f t="shared" si="66"/>
        <v>31.640626763997609</v>
      </c>
      <c r="Q200" s="96">
        <f t="shared" si="66"/>
        <v>33.539064369837469</v>
      </c>
      <c r="R200" s="96">
        <v>35.551408232027718</v>
      </c>
      <c r="S200" s="102">
        <f t="shared" si="54"/>
        <v>35.551408232027718</v>
      </c>
      <c r="U200" s="130">
        <f t="shared" si="64"/>
        <v>28.134013190641848</v>
      </c>
      <c r="V200" s="96">
        <f t="shared" si="64"/>
        <v>29.54071385017394</v>
      </c>
      <c r="W200" s="96">
        <f t="shared" si="64"/>
        <v>31.017749542682637</v>
      </c>
      <c r="X200" s="96">
        <f t="shared" si="64"/>
        <v>32.568637019816769</v>
      </c>
      <c r="Y200" s="96">
        <f t="shared" si="64"/>
        <v>34.197068870807612</v>
      </c>
      <c r="Z200" s="96">
        <v>35.906922314347995</v>
      </c>
      <c r="AA200" s="102">
        <f t="shared" si="55"/>
        <v>35.906922314347995</v>
      </c>
      <c r="AC200" s="96">
        <f t="shared" si="48"/>
        <v>29.54071385017394</v>
      </c>
      <c r="AD200" s="96">
        <f t="shared" si="48"/>
        <v>31.017749542682637</v>
      </c>
      <c r="AE200" s="96">
        <f t="shared" si="48"/>
        <v>32.568637019816769</v>
      </c>
      <c r="AF200" s="96">
        <f t="shared" si="46"/>
        <v>34.197068870807612</v>
      </c>
      <c r="AG200" s="96">
        <v>35.906922314347995</v>
      </c>
      <c r="AJ200" s="96">
        <f t="shared" si="67"/>
        <v>29.983824557926543</v>
      </c>
      <c r="AK200" s="96">
        <f t="shared" si="67"/>
        <v>31.483015785822872</v>
      </c>
      <c r="AL200" s="96">
        <f t="shared" si="67"/>
        <v>33.057166575114017</v>
      </c>
      <c r="AM200" s="96">
        <f t="shared" si="67"/>
        <v>34.710024903869723</v>
      </c>
      <c r="AN200" s="96">
        <v>36.445526149063213</v>
      </c>
      <c r="AO200" s="106">
        <f t="shared" si="49"/>
        <v>36.445526149063213</v>
      </c>
      <c r="AQ200" s="96">
        <f t="shared" si="68"/>
        <v>30.28366280350582</v>
      </c>
      <c r="AR200" s="96">
        <f t="shared" si="68"/>
        <v>31.797845943681111</v>
      </c>
      <c r="AS200" s="96">
        <f t="shared" si="68"/>
        <v>33.387738240865168</v>
      </c>
      <c r="AT200" s="96">
        <f t="shared" si="68"/>
        <v>35.057125152908426</v>
      </c>
      <c r="AU200" s="99">
        <v>36.809981410553846</v>
      </c>
      <c r="AV200" s="133">
        <v>8</v>
      </c>
      <c r="AW200" s="133">
        <v>369</v>
      </c>
      <c r="AX200" s="137">
        <v>9</v>
      </c>
      <c r="AY200" s="132"/>
      <c r="AZ200" s="138" t="s">
        <v>414</v>
      </c>
    </row>
    <row r="201" spans="1:52" ht="15.75">
      <c r="A201" s="133">
        <v>370</v>
      </c>
      <c r="B201" s="133">
        <v>8</v>
      </c>
      <c r="C201" s="134">
        <v>10</v>
      </c>
      <c r="D201" s="135" t="s">
        <v>414</v>
      </c>
      <c r="E201" s="96">
        <f t="shared" si="65"/>
        <v>26.238104057560825</v>
      </c>
      <c r="F201" s="96">
        <f t="shared" si="65"/>
        <v>27.812390301014474</v>
      </c>
      <c r="G201" s="96">
        <f t="shared" si="65"/>
        <v>29.481133719075345</v>
      </c>
      <c r="H201" s="96">
        <f t="shared" si="65"/>
        <v>31.250001742219865</v>
      </c>
      <c r="I201" s="96">
        <f t="shared" si="65"/>
        <v>33.125001846753058</v>
      </c>
      <c r="J201" s="96">
        <v>35.112501957558244</v>
      </c>
      <c r="K201" s="102">
        <f t="shared" si="47"/>
        <v>35.112501957558244</v>
      </c>
      <c r="M201" s="96">
        <f t="shared" si="66"/>
        <v>26.566080358280328</v>
      </c>
      <c r="N201" s="96">
        <f t="shared" si="66"/>
        <v>28.16004517977715</v>
      </c>
      <c r="O201" s="96">
        <f t="shared" si="66"/>
        <v>29.84964789056378</v>
      </c>
      <c r="P201" s="96">
        <f t="shared" si="66"/>
        <v>31.640626763997609</v>
      </c>
      <c r="Q201" s="96">
        <f t="shared" si="66"/>
        <v>33.539064369837469</v>
      </c>
      <c r="R201" s="96">
        <v>35.551408232027718</v>
      </c>
      <c r="S201" s="102">
        <f t="shared" si="54"/>
        <v>35.551408232027718</v>
      </c>
      <c r="U201" s="130">
        <f t="shared" si="64"/>
        <v>28.134013190641848</v>
      </c>
      <c r="V201" s="96">
        <f t="shared" si="64"/>
        <v>29.54071385017394</v>
      </c>
      <c r="W201" s="96">
        <f t="shared" si="64"/>
        <v>31.017749542682637</v>
      </c>
      <c r="X201" s="96">
        <f t="shared" si="64"/>
        <v>32.568637019816769</v>
      </c>
      <c r="Y201" s="96">
        <f t="shared" si="64"/>
        <v>34.197068870807612</v>
      </c>
      <c r="Z201" s="96">
        <v>35.906922314347995</v>
      </c>
      <c r="AA201" s="102">
        <f t="shared" si="55"/>
        <v>35.906922314347995</v>
      </c>
      <c r="AC201" s="96">
        <f t="shared" si="48"/>
        <v>29.54071385017394</v>
      </c>
      <c r="AD201" s="96">
        <f t="shared" si="48"/>
        <v>31.017749542682637</v>
      </c>
      <c r="AE201" s="96">
        <f t="shared" si="48"/>
        <v>32.568637019816769</v>
      </c>
      <c r="AF201" s="96">
        <f t="shared" si="46"/>
        <v>34.197068870807612</v>
      </c>
      <c r="AG201" s="96">
        <v>35.906922314347995</v>
      </c>
      <c r="AJ201" s="96">
        <f t="shared" si="67"/>
        <v>29.983824557926543</v>
      </c>
      <c r="AK201" s="96">
        <f t="shared" si="67"/>
        <v>31.483015785822872</v>
      </c>
      <c r="AL201" s="96">
        <f t="shared" si="67"/>
        <v>33.057166575114017</v>
      </c>
      <c r="AM201" s="96">
        <f t="shared" si="67"/>
        <v>34.710024903869723</v>
      </c>
      <c r="AN201" s="96">
        <v>36.445526149063213</v>
      </c>
      <c r="AO201" s="106">
        <f t="shared" si="49"/>
        <v>36.445526149063213</v>
      </c>
      <c r="AQ201" s="96">
        <f t="shared" si="68"/>
        <v>30.28366280350582</v>
      </c>
      <c r="AR201" s="96">
        <f t="shared" si="68"/>
        <v>31.797845943681111</v>
      </c>
      <c r="AS201" s="96">
        <f t="shared" si="68"/>
        <v>33.387738240865168</v>
      </c>
      <c r="AT201" s="96">
        <f t="shared" si="68"/>
        <v>35.057125152908426</v>
      </c>
      <c r="AU201" s="99">
        <v>36.809981410553846</v>
      </c>
      <c r="AV201" s="133">
        <v>8</v>
      </c>
      <c r="AW201" s="133">
        <v>370</v>
      </c>
      <c r="AX201" s="137">
        <v>10</v>
      </c>
      <c r="AY201" s="132"/>
      <c r="AZ201" s="138" t="s">
        <v>414</v>
      </c>
    </row>
    <row r="202" spans="1:52" ht="15.75">
      <c r="A202" s="133">
        <v>371</v>
      </c>
      <c r="B202" s="133">
        <v>8</v>
      </c>
      <c r="C202" s="134">
        <v>11</v>
      </c>
      <c r="D202" s="135" t="s">
        <v>414</v>
      </c>
      <c r="E202" s="96">
        <f t="shared" si="65"/>
        <v>26.238104057560825</v>
      </c>
      <c r="F202" s="96">
        <f t="shared" si="65"/>
        <v>27.812390301014474</v>
      </c>
      <c r="G202" s="96">
        <f t="shared" si="65"/>
        <v>29.481133719075345</v>
      </c>
      <c r="H202" s="96">
        <f t="shared" si="65"/>
        <v>31.250001742219865</v>
      </c>
      <c r="I202" s="96">
        <f t="shared" si="65"/>
        <v>33.125001846753058</v>
      </c>
      <c r="J202" s="96">
        <v>35.112501957558244</v>
      </c>
      <c r="K202" s="102">
        <f t="shared" si="47"/>
        <v>35.112501957558244</v>
      </c>
      <c r="M202" s="96">
        <f t="shared" si="66"/>
        <v>26.566080358280328</v>
      </c>
      <c r="N202" s="96">
        <f t="shared" si="66"/>
        <v>28.16004517977715</v>
      </c>
      <c r="O202" s="96">
        <f t="shared" si="66"/>
        <v>29.84964789056378</v>
      </c>
      <c r="P202" s="96">
        <f t="shared" si="66"/>
        <v>31.640626763997609</v>
      </c>
      <c r="Q202" s="96">
        <f t="shared" si="66"/>
        <v>33.539064369837469</v>
      </c>
      <c r="R202" s="96">
        <v>35.551408232027718</v>
      </c>
      <c r="S202" s="102">
        <f t="shared" si="54"/>
        <v>35.551408232027718</v>
      </c>
      <c r="U202" s="130">
        <f t="shared" si="64"/>
        <v>28.134013190641848</v>
      </c>
      <c r="V202" s="96">
        <f t="shared" si="64"/>
        <v>29.54071385017394</v>
      </c>
      <c r="W202" s="96">
        <f t="shared" si="64"/>
        <v>31.017749542682637</v>
      </c>
      <c r="X202" s="96">
        <f t="shared" si="64"/>
        <v>32.568637019816769</v>
      </c>
      <c r="Y202" s="96">
        <f t="shared" si="64"/>
        <v>34.197068870807612</v>
      </c>
      <c r="Z202" s="96">
        <v>35.906922314347995</v>
      </c>
      <c r="AA202" s="102">
        <f t="shared" si="55"/>
        <v>35.906922314347995</v>
      </c>
      <c r="AC202" s="96">
        <f t="shared" si="48"/>
        <v>29.54071385017394</v>
      </c>
      <c r="AD202" s="96">
        <f t="shared" si="48"/>
        <v>31.017749542682637</v>
      </c>
      <c r="AE202" s="96">
        <f t="shared" si="48"/>
        <v>32.568637019816769</v>
      </c>
      <c r="AF202" s="96">
        <f t="shared" si="48"/>
        <v>34.197068870807612</v>
      </c>
      <c r="AG202" s="96">
        <v>35.906922314347995</v>
      </c>
      <c r="AJ202" s="96">
        <f t="shared" si="67"/>
        <v>29.983824557926543</v>
      </c>
      <c r="AK202" s="96">
        <f t="shared" si="67"/>
        <v>31.483015785822872</v>
      </c>
      <c r="AL202" s="96">
        <f t="shared" si="67"/>
        <v>33.057166575114017</v>
      </c>
      <c r="AM202" s="96">
        <f t="shared" si="67"/>
        <v>34.710024903869723</v>
      </c>
      <c r="AN202" s="96">
        <v>36.445526149063213</v>
      </c>
      <c r="AO202" s="106">
        <f t="shared" si="49"/>
        <v>36.445526149063213</v>
      </c>
      <c r="AQ202" s="96">
        <f t="shared" si="68"/>
        <v>30.28366280350582</v>
      </c>
      <c r="AR202" s="96">
        <f t="shared" si="68"/>
        <v>31.797845943681111</v>
      </c>
      <c r="AS202" s="96">
        <f t="shared" si="68"/>
        <v>33.387738240865168</v>
      </c>
      <c r="AT202" s="96">
        <f t="shared" si="68"/>
        <v>35.057125152908426</v>
      </c>
      <c r="AU202" s="99">
        <v>36.809981410553846</v>
      </c>
      <c r="AV202" s="133">
        <v>8</v>
      </c>
      <c r="AW202" s="133">
        <v>371</v>
      </c>
      <c r="AX202" s="137">
        <v>11</v>
      </c>
      <c r="AY202" s="132"/>
      <c r="AZ202" s="138" t="s">
        <v>414</v>
      </c>
    </row>
    <row r="203" spans="1:52" ht="15.75">
      <c r="A203" s="133">
        <v>372</v>
      </c>
      <c r="B203" s="133">
        <v>8</v>
      </c>
      <c r="C203" s="134">
        <v>12</v>
      </c>
      <c r="D203" s="135" t="s">
        <v>414</v>
      </c>
      <c r="E203" s="96">
        <f t="shared" si="65"/>
        <v>26.238104057560825</v>
      </c>
      <c r="F203" s="96">
        <f t="shared" si="65"/>
        <v>27.812390301014474</v>
      </c>
      <c r="G203" s="96">
        <f t="shared" si="65"/>
        <v>29.481133719075345</v>
      </c>
      <c r="H203" s="96">
        <f t="shared" si="65"/>
        <v>31.250001742219865</v>
      </c>
      <c r="I203" s="96">
        <f t="shared" si="65"/>
        <v>33.125001846753058</v>
      </c>
      <c r="J203" s="96">
        <v>35.112501957558244</v>
      </c>
      <c r="K203" s="102">
        <f t="shared" ref="K203:K266" si="69">S203/$AK$4</f>
        <v>35.112501957558244</v>
      </c>
      <c r="M203" s="96">
        <f t="shared" si="66"/>
        <v>26.566080358280328</v>
      </c>
      <c r="N203" s="96">
        <f t="shared" si="66"/>
        <v>28.16004517977715</v>
      </c>
      <c r="O203" s="96">
        <f t="shared" si="66"/>
        <v>29.84964789056378</v>
      </c>
      <c r="P203" s="96">
        <f t="shared" si="66"/>
        <v>31.640626763997609</v>
      </c>
      <c r="Q203" s="96">
        <f t="shared" si="66"/>
        <v>33.539064369837469</v>
      </c>
      <c r="R203" s="96">
        <v>35.551408232027718</v>
      </c>
      <c r="S203" s="102">
        <f t="shared" si="54"/>
        <v>35.551408232027718</v>
      </c>
      <c r="U203" s="130">
        <f t="shared" si="64"/>
        <v>28.134013190641848</v>
      </c>
      <c r="V203" s="96">
        <f t="shared" si="64"/>
        <v>29.54071385017394</v>
      </c>
      <c r="W203" s="96">
        <f t="shared" si="64"/>
        <v>31.017749542682637</v>
      </c>
      <c r="X203" s="96">
        <f t="shared" si="64"/>
        <v>32.568637019816769</v>
      </c>
      <c r="Y203" s="96">
        <f t="shared" si="64"/>
        <v>34.197068870807612</v>
      </c>
      <c r="Z203" s="96">
        <v>35.906922314347995</v>
      </c>
      <c r="AA203" s="102">
        <f t="shared" si="55"/>
        <v>35.906922314347995</v>
      </c>
      <c r="AC203" s="96">
        <f t="shared" ref="AC203:AF266" si="70">AD203/1.05</f>
        <v>29.54071385017394</v>
      </c>
      <c r="AD203" s="96">
        <f t="shared" si="70"/>
        <v>31.017749542682637</v>
      </c>
      <c r="AE203" s="96">
        <f t="shared" si="70"/>
        <v>32.568637019816769</v>
      </c>
      <c r="AF203" s="96">
        <f t="shared" si="70"/>
        <v>34.197068870807612</v>
      </c>
      <c r="AG203" s="96">
        <v>35.906922314347995</v>
      </c>
      <c r="AJ203" s="96">
        <f t="shared" si="67"/>
        <v>29.983824557926543</v>
      </c>
      <c r="AK203" s="96">
        <f t="shared" si="67"/>
        <v>31.483015785822872</v>
      </c>
      <c r="AL203" s="96">
        <f t="shared" si="67"/>
        <v>33.057166575114017</v>
      </c>
      <c r="AM203" s="96">
        <f t="shared" si="67"/>
        <v>34.710024903869723</v>
      </c>
      <c r="AN203" s="96">
        <v>36.445526149063213</v>
      </c>
      <c r="AO203" s="106">
        <f t="shared" ref="AO203:AO266" si="71">AU203/$AN$4</f>
        <v>36.445526149063213</v>
      </c>
      <c r="AQ203" s="96">
        <f t="shared" si="68"/>
        <v>30.28366280350582</v>
      </c>
      <c r="AR203" s="96">
        <f t="shared" si="68"/>
        <v>31.797845943681111</v>
      </c>
      <c r="AS203" s="96">
        <f t="shared" si="68"/>
        <v>33.387738240865168</v>
      </c>
      <c r="AT203" s="96">
        <f t="shared" si="68"/>
        <v>35.057125152908426</v>
      </c>
      <c r="AU203" s="99">
        <v>36.809981410553846</v>
      </c>
      <c r="AV203" s="133">
        <v>8</v>
      </c>
      <c r="AW203" s="133">
        <v>372</v>
      </c>
      <c r="AX203" s="137">
        <v>12</v>
      </c>
      <c r="AY203" s="132"/>
      <c r="AZ203" s="138" t="s">
        <v>414</v>
      </c>
    </row>
    <row r="204" spans="1:52" ht="15.75">
      <c r="A204" s="133">
        <v>373</v>
      </c>
      <c r="B204" s="133">
        <v>8</v>
      </c>
      <c r="C204" s="134">
        <v>13</v>
      </c>
      <c r="D204" s="135" t="s">
        <v>414</v>
      </c>
      <c r="E204" s="96">
        <f t="shared" ref="E204:I219" si="72">F204/1.06</f>
        <v>26.238104057560825</v>
      </c>
      <c r="F204" s="96">
        <f t="shared" si="72"/>
        <v>27.812390301014474</v>
      </c>
      <c r="G204" s="96">
        <f t="shared" si="72"/>
        <v>29.481133719075345</v>
      </c>
      <c r="H204" s="96">
        <f t="shared" si="72"/>
        <v>31.250001742219865</v>
      </c>
      <c r="I204" s="96">
        <f t="shared" si="72"/>
        <v>33.125001846753058</v>
      </c>
      <c r="J204" s="96">
        <v>35.112501957558244</v>
      </c>
      <c r="K204" s="102">
        <f t="shared" si="69"/>
        <v>35.112501957558244</v>
      </c>
      <c r="M204" s="96">
        <f t="shared" ref="M204:Q219" si="73">N204/1.06</f>
        <v>26.566080358280328</v>
      </c>
      <c r="N204" s="96">
        <f t="shared" si="73"/>
        <v>28.16004517977715</v>
      </c>
      <c r="O204" s="96">
        <f t="shared" si="73"/>
        <v>29.84964789056378</v>
      </c>
      <c r="P204" s="96">
        <f t="shared" si="73"/>
        <v>31.640626763997609</v>
      </c>
      <c r="Q204" s="96">
        <f t="shared" si="73"/>
        <v>33.539064369837469</v>
      </c>
      <c r="R204" s="96">
        <v>35.551408232027718</v>
      </c>
      <c r="S204" s="102">
        <f t="shared" si="54"/>
        <v>35.551408232027718</v>
      </c>
      <c r="U204" s="130">
        <f t="shared" si="64"/>
        <v>28.134013190641848</v>
      </c>
      <c r="V204" s="96">
        <f t="shared" si="64"/>
        <v>29.54071385017394</v>
      </c>
      <c r="W204" s="96">
        <f t="shared" si="64"/>
        <v>31.017749542682637</v>
      </c>
      <c r="X204" s="96">
        <f t="shared" si="64"/>
        <v>32.568637019816769</v>
      </c>
      <c r="Y204" s="96">
        <f t="shared" si="64"/>
        <v>34.197068870807612</v>
      </c>
      <c r="Z204" s="96">
        <v>35.906922314347995</v>
      </c>
      <c r="AA204" s="102">
        <f t="shared" si="55"/>
        <v>35.906922314347995</v>
      </c>
      <c r="AC204" s="96">
        <f t="shared" si="70"/>
        <v>29.54071385017394</v>
      </c>
      <c r="AD204" s="96">
        <f t="shared" si="70"/>
        <v>31.017749542682637</v>
      </c>
      <c r="AE204" s="96">
        <f t="shared" si="70"/>
        <v>32.568637019816769</v>
      </c>
      <c r="AF204" s="96">
        <f t="shared" si="70"/>
        <v>34.197068870807612</v>
      </c>
      <c r="AG204" s="96">
        <v>35.906922314347995</v>
      </c>
      <c r="AJ204" s="96">
        <f t="shared" ref="AJ204:AM219" si="74">AK204/1.05</f>
        <v>29.983824557926543</v>
      </c>
      <c r="AK204" s="96">
        <f t="shared" si="74"/>
        <v>31.483015785822872</v>
      </c>
      <c r="AL204" s="96">
        <f t="shared" si="74"/>
        <v>33.057166575114017</v>
      </c>
      <c r="AM204" s="96">
        <f t="shared" si="74"/>
        <v>34.710024903869723</v>
      </c>
      <c r="AN204" s="96">
        <v>36.445526149063213</v>
      </c>
      <c r="AO204" s="106">
        <f t="shared" si="71"/>
        <v>36.445526149063213</v>
      </c>
      <c r="AQ204" s="96">
        <f t="shared" ref="AQ204:AT219" si="75">AR204/1.05</f>
        <v>30.28366280350582</v>
      </c>
      <c r="AR204" s="96">
        <f t="shared" si="75"/>
        <v>31.797845943681111</v>
      </c>
      <c r="AS204" s="96">
        <f t="shared" si="75"/>
        <v>33.387738240865168</v>
      </c>
      <c r="AT204" s="96">
        <f t="shared" si="75"/>
        <v>35.057125152908426</v>
      </c>
      <c r="AU204" s="99">
        <v>36.809981410553846</v>
      </c>
      <c r="AV204" s="133">
        <v>8</v>
      </c>
      <c r="AW204" s="133">
        <v>373</v>
      </c>
      <c r="AX204" s="137">
        <v>13</v>
      </c>
      <c r="AY204" s="132"/>
      <c r="AZ204" s="138" t="s">
        <v>414</v>
      </c>
    </row>
    <row r="205" spans="1:52" ht="15.75">
      <c r="A205" s="133">
        <v>374</v>
      </c>
      <c r="B205" s="133">
        <v>8</v>
      </c>
      <c r="C205" s="134">
        <v>14</v>
      </c>
      <c r="D205" s="135" t="s">
        <v>414</v>
      </c>
      <c r="E205" s="96">
        <f t="shared" si="72"/>
        <v>26.238104057560825</v>
      </c>
      <c r="F205" s="96">
        <f t="shared" si="72"/>
        <v>27.812390301014474</v>
      </c>
      <c r="G205" s="96">
        <f t="shared" si="72"/>
        <v>29.481133719075345</v>
      </c>
      <c r="H205" s="96">
        <f t="shared" si="72"/>
        <v>31.250001742219865</v>
      </c>
      <c r="I205" s="96">
        <f t="shared" si="72"/>
        <v>33.125001846753058</v>
      </c>
      <c r="J205" s="96">
        <v>35.112501957558244</v>
      </c>
      <c r="K205" s="102">
        <f t="shared" si="69"/>
        <v>35.112501957558244</v>
      </c>
      <c r="M205" s="96">
        <f t="shared" si="73"/>
        <v>26.566080358280328</v>
      </c>
      <c r="N205" s="96">
        <f t="shared" si="73"/>
        <v>28.16004517977715</v>
      </c>
      <c r="O205" s="96">
        <f t="shared" si="73"/>
        <v>29.84964789056378</v>
      </c>
      <c r="P205" s="96">
        <f t="shared" si="73"/>
        <v>31.640626763997609</v>
      </c>
      <c r="Q205" s="96">
        <f t="shared" si="73"/>
        <v>33.539064369837469</v>
      </c>
      <c r="R205" s="96">
        <v>35.551408232027718</v>
      </c>
      <c r="S205" s="102">
        <f t="shared" ref="S205:S268" si="76">AA205/$AL$4</f>
        <v>35.551408232027718</v>
      </c>
      <c r="U205" s="130">
        <f t="shared" si="64"/>
        <v>28.134013190641848</v>
      </c>
      <c r="V205" s="96">
        <f t="shared" si="64"/>
        <v>29.54071385017394</v>
      </c>
      <c r="W205" s="96">
        <f t="shared" si="64"/>
        <v>31.017749542682637</v>
      </c>
      <c r="X205" s="96">
        <f t="shared" si="64"/>
        <v>32.568637019816769</v>
      </c>
      <c r="Y205" s="96">
        <f t="shared" si="64"/>
        <v>34.197068870807612</v>
      </c>
      <c r="Z205" s="96">
        <v>35.906922314347995</v>
      </c>
      <c r="AA205" s="102">
        <f t="shared" ref="AA205:AA268" si="77">AN205/$AM$4</f>
        <v>35.906922314347995</v>
      </c>
      <c r="AC205" s="96">
        <f t="shared" si="70"/>
        <v>29.54071385017394</v>
      </c>
      <c r="AD205" s="96">
        <f t="shared" si="70"/>
        <v>31.017749542682637</v>
      </c>
      <c r="AE205" s="96">
        <f t="shared" si="70"/>
        <v>32.568637019816769</v>
      </c>
      <c r="AF205" s="96">
        <f t="shared" si="70"/>
        <v>34.197068870807612</v>
      </c>
      <c r="AG205" s="96">
        <v>35.906922314347995</v>
      </c>
      <c r="AJ205" s="96">
        <f t="shared" si="74"/>
        <v>29.983824557926543</v>
      </c>
      <c r="AK205" s="96">
        <f t="shared" si="74"/>
        <v>31.483015785822872</v>
      </c>
      <c r="AL205" s="96">
        <f t="shared" si="74"/>
        <v>33.057166575114017</v>
      </c>
      <c r="AM205" s="96">
        <f t="shared" si="74"/>
        <v>34.710024903869723</v>
      </c>
      <c r="AN205" s="96">
        <v>36.445526149063213</v>
      </c>
      <c r="AO205" s="106">
        <f t="shared" si="71"/>
        <v>36.445526149063213</v>
      </c>
      <c r="AQ205" s="96">
        <f t="shared" si="75"/>
        <v>30.28366280350582</v>
      </c>
      <c r="AR205" s="96">
        <f t="shared" si="75"/>
        <v>31.797845943681111</v>
      </c>
      <c r="AS205" s="96">
        <f t="shared" si="75"/>
        <v>33.387738240865168</v>
      </c>
      <c r="AT205" s="96">
        <f t="shared" si="75"/>
        <v>35.057125152908426</v>
      </c>
      <c r="AU205" s="99">
        <v>36.809981410553846</v>
      </c>
      <c r="AV205" s="133">
        <v>8</v>
      </c>
      <c r="AW205" s="133">
        <v>374</v>
      </c>
      <c r="AX205" s="137">
        <v>14</v>
      </c>
      <c r="AY205" s="132"/>
      <c r="AZ205" s="138" t="s">
        <v>414</v>
      </c>
    </row>
    <row r="206" spans="1:52" ht="15.75">
      <c r="A206" s="133">
        <v>375</v>
      </c>
      <c r="B206" s="133">
        <v>8</v>
      </c>
      <c r="C206" s="134">
        <v>15</v>
      </c>
      <c r="D206" s="135" t="s">
        <v>414</v>
      </c>
      <c r="E206" s="96">
        <f t="shared" si="72"/>
        <v>26.238104057560825</v>
      </c>
      <c r="F206" s="96">
        <f t="shared" si="72"/>
        <v>27.812390301014474</v>
      </c>
      <c r="G206" s="96">
        <f t="shared" si="72"/>
        <v>29.481133719075345</v>
      </c>
      <c r="H206" s="96">
        <f t="shared" si="72"/>
        <v>31.250001742219865</v>
      </c>
      <c r="I206" s="96">
        <f t="shared" si="72"/>
        <v>33.125001846753058</v>
      </c>
      <c r="J206" s="96">
        <v>35.112501957558244</v>
      </c>
      <c r="K206" s="102">
        <f t="shared" si="69"/>
        <v>35.112501957558244</v>
      </c>
      <c r="M206" s="96">
        <f t="shared" si="73"/>
        <v>26.566080358280328</v>
      </c>
      <c r="N206" s="96">
        <f t="shared" si="73"/>
        <v>28.16004517977715</v>
      </c>
      <c r="O206" s="96">
        <f t="shared" si="73"/>
        <v>29.84964789056378</v>
      </c>
      <c r="P206" s="96">
        <f t="shared" si="73"/>
        <v>31.640626763997609</v>
      </c>
      <c r="Q206" s="96">
        <f t="shared" si="73"/>
        <v>33.539064369837469</v>
      </c>
      <c r="R206" s="96">
        <v>35.551408232027718</v>
      </c>
      <c r="S206" s="102">
        <f t="shared" si="76"/>
        <v>35.551408232027718</v>
      </c>
      <c r="U206" s="130">
        <f t="shared" si="64"/>
        <v>28.134013190641848</v>
      </c>
      <c r="V206" s="96">
        <f t="shared" si="64"/>
        <v>29.54071385017394</v>
      </c>
      <c r="W206" s="96">
        <f t="shared" si="64"/>
        <v>31.017749542682637</v>
      </c>
      <c r="X206" s="96">
        <f t="shared" si="64"/>
        <v>32.568637019816769</v>
      </c>
      <c r="Y206" s="96">
        <f t="shared" si="64"/>
        <v>34.197068870807612</v>
      </c>
      <c r="Z206" s="96">
        <v>35.906922314347995</v>
      </c>
      <c r="AA206" s="102">
        <f t="shared" si="77"/>
        <v>35.906922314347995</v>
      </c>
      <c r="AC206" s="96">
        <f t="shared" si="70"/>
        <v>29.54071385017394</v>
      </c>
      <c r="AD206" s="96">
        <f t="shared" si="70"/>
        <v>31.017749542682637</v>
      </c>
      <c r="AE206" s="96">
        <f t="shared" si="70"/>
        <v>32.568637019816769</v>
      </c>
      <c r="AF206" s="96">
        <f t="shared" si="70"/>
        <v>34.197068870807612</v>
      </c>
      <c r="AG206" s="96">
        <v>35.906922314347995</v>
      </c>
      <c r="AJ206" s="96">
        <f t="shared" si="74"/>
        <v>29.983824557926543</v>
      </c>
      <c r="AK206" s="96">
        <f t="shared" si="74"/>
        <v>31.483015785822872</v>
      </c>
      <c r="AL206" s="96">
        <f t="shared" si="74"/>
        <v>33.057166575114017</v>
      </c>
      <c r="AM206" s="96">
        <f t="shared" si="74"/>
        <v>34.710024903869723</v>
      </c>
      <c r="AN206" s="96">
        <v>36.445526149063213</v>
      </c>
      <c r="AO206" s="106">
        <f t="shared" si="71"/>
        <v>36.445526149063213</v>
      </c>
      <c r="AQ206" s="96">
        <f t="shared" si="75"/>
        <v>30.28366280350582</v>
      </c>
      <c r="AR206" s="96">
        <f t="shared" si="75"/>
        <v>31.797845943681111</v>
      </c>
      <c r="AS206" s="96">
        <f t="shared" si="75"/>
        <v>33.387738240865168</v>
      </c>
      <c r="AT206" s="96">
        <f t="shared" si="75"/>
        <v>35.057125152908426</v>
      </c>
      <c r="AU206" s="99">
        <v>36.809981410553846</v>
      </c>
      <c r="AV206" s="133">
        <v>8</v>
      </c>
      <c r="AW206" s="133">
        <v>375</v>
      </c>
      <c r="AX206" s="137">
        <v>15</v>
      </c>
      <c r="AY206" s="132"/>
      <c r="AZ206" s="138" t="s">
        <v>414</v>
      </c>
    </row>
    <row r="207" spans="1:52" ht="15.75">
      <c r="A207" s="133">
        <v>376</v>
      </c>
      <c r="B207" s="133">
        <v>8</v>
      </c>
      <c r="C207" s="140">
        <v>16</v>
      </c>
      <c r="D207" s="141" t="s">
        <v>393</v>
      </c>
      <c r="E207" s="96">
        <f t="shared" si="72"/>
        <v>27.112171762831494</v>
      </c>
      <c r="F207" s="96">
        <f t="shared" si="72"/>
        <v>28.738902068601384</v>
      </c>
      <c r="G207" s="96">
        <f t="shared" si="72"/>
        <v>30.463236192717467</v>
      </c>
      <c r="H207" s="96">
        <f t="shared" si="72"/>
        <v>32.291030364280516</v>
      </c>
      <c r="I207" s="96">
        <f t="shared" si="72"/>
        <v>34.228492186137352</v>
      </c>
      <c r="J207" s="96">
        <v>36.282201717305597</v>
      </c>
      <c r="K207" s="102">
        <f t="shared" si="69"/>
        <v>36.282201717305597</v>
      </c>
      <c r="M207" s="96">
        <f t="shared" si="73"/>
        <v>27.451073909866892</v>
      </c>
      <c r="N207" s="96">
        <f t="shared" si="73"/>
        <v>29.098138344458906</v>
      </c>
      <c r="O207" s="96">
        <f t="shared" si="73"/>
        <v>30.844026645126441</v>
      </c>
      <c r="P207" s="96">
        <f t="shared" si="73"/>
        <v>32.69466824383403</v>
      </c>
      <c r="Q207" s="96">
        <f t="shared" si="73"/>
        <v>34.65634833846407</v>
      </c>
      <c r="R207" s="96">
        <v>36.735729238771917</v>
      </c>
      <c r="S207" s="102">
        <f t="shared" si="76"/>
        <v>36.735729238771917</v>
      </c>
      <c r="U207" s="130">
        <f t="shared" si="64"/>
        <v>29.071239153907015</v>
      </c>
      <c r="V207" s="96">
        <f t="shared" si="64"/>
        <v>30.524801111602368</v>
      </c>
      <c r="W207" s="96">
        <f t="shared" si="64"/>
        <v>32.05104116718249</v>
      </c>
      <c r="X207" s="96">
        <f t="shared" si="64"/>
        <v>33.653593225541613</v>
      </c>
      <c r="Y207" s="96">
        <f t="shared" si="64"/>
        <v>35.336272886818698</v>
      </c>
      <c r="Z207" s="96">
        <v>37.103086531159633</v>
      </c>
      <c r="AA207" s="102">
        <f t="shared" si="77"/>
        <v>37.103086531159633</v>
      </c>
      <c r="AC207" s="96">
        <f t="shared" si="70"/>
        <v>30.524801111602368</v>
      </c>
      <c r="AD207" s="96">
        <f t="shared" si="70"/>
        <v>32.05104116718249</v>
      </c>
      <c r="AE207" s="96">
        <f t="shared" si="70"/>
        <v>33.653593225541613</v>
      </c>
      <c r="AF207" s="96">
        <f t="shared" si="70"/>
        <v>35.336272886818698</v>
      </c>
      <c r="AG207" s="96">
        <v>37.103086531159633</v>
      </c>
      <c r="AJ207" s="96">
        <f t="shared" si="74"/>
        <v>30.982673128276403</v>
      </c>
      <c r="AK207" s="96">
        <f t="shared" si="74"/>
        <v>32.531806784690225</v>
      </c>
      <c r="AL207" s="96">
        <f t="shared" si="74"/>
        <v>34.158397123924736</v>
      </c>
      <c r="AM207" s="96">
        <f t="shared" si="74"/>
        <v>35.866316980120978</v>
      </c>
      <c r="AN207" s="96">
        <v>37.659632829127027</v>
      </c>
      <c r="AO207" s="106">
        <f t="shared" si="71"/>
        <v>37.659632829127027</v>
      </c>
      <c r="AQ207" s="96">
        <f t="shared" si="75"/>
        <v>31.292499859559172</v>
      </c>
      <c r="AR207" s="96">
        <f t="shared" si="75"/>
        <v>32.857124852537133</v>
      </c>
      <c r="AS207" s="96">
        <f t="shared" si="75"/>
        <v>34.499981095163989</v>
      </c>
      <c r="AT207" s="96">
        <f t="shared" si="75"/>
        <v>36.224980149922189</v>
      </c>
      <c r="AU207" s="131">
        <v>38.036229157418298</v>
      </c>
      <c r="AV207" s="133">
        <v>8</v>
      </c>
      <c r="AW207" s="133">
        <v>376</v>
      </c>
      <c r="AX207" s="142">
        <v>16</v>
      </c>
      <c r="AY207" s="132"/>
      <c r="AZ207" s="143" t="s">
        <v>393</v>
      </c>
    </row>
    <row r="208" spans="1:52" ht="15.75">
      <c r="A208" s="133">
        <v>377</v>
      </c>
      <c r="B208" s="133">
        <v>8</v>
      </c>
      <c r="C208" s="140">
        <v>17</v>
      </c>
      <c r="D208" s="141" t="s">
        <v>393</v>
      </c>
      <c r="E208" s="96">
        <f t="shared" si="72"/>
        <v>27.112171762831494</v>
      </c>
      <c r="F208" s="96">
        <f t="shared" si="72"/>
        <v>28.738902068601384</v>
      </c>
      <c r="G208" s="96">
        <f t="shared" si="72"/>
        <v>30.463236192717467</v>
      </c>
      <c r="H208" s="96">
        <f t="shared" si="72"/>
        <v>32.291030364280516</v>
      </c>
      <c r="I208" s="96">
        <f t="shared" si="72"/>
        <v>34.228492186137352</v>
      </c>
      <c r="J208" s="96">
        <v>36.282201717305597</v>
      </c>
      <c r="K208" s="102">
        <f t="shared" si="69"/>
        <v>36.282201717305597</v>
      </c>
      <c r="M208" s="96">
        <f t="shared" si="73"/>
        <v>27.451073909866892</v>
      </c>
      <c r="N208" s="96">
        <f t="shared" si="73"/>
        <v>29.098138344458906</v>
      </c>
      <c r="O208" s="96">
        <f t="shared" si="73"/>
        <v>30.844026645126441</v>
      </c>
      <c r="P208" s="96">
        <f t="shared" si="73"/>
        <v>32.69466824383403</v>
      </c>
      <c r="Q208" s="96">
        <f t="shared" si="73"/>
        <v>34.65634833846407</v>
      </c>
      <c r="R208" s="96">
        <v>36.735729238771917</v>
      </c>
      <c r="S208" s="102">
        <f t="shared" si="76"/>
        <v>36.735729238771917</v>
      </c>
      <c r="U208" s="130">
        <f t="shared" si="64"/>
        <v>29.071239153907015</v>
      </c>
      <c r="V208" s="96">
        <f t="shared" si="64"/>
        <v>30.524801111602368</v>
      </c>
      <c r="W208" s="96">
        <f t="shared" si="64"/>
        <v>32.05104116718249</v>
      </c>
      <c r="X208" s="96">
        <f t="shared" si="64"/>
        <v>33.653593225541613</v>
      </c>
      <c r="Y208" s="96">
        <f t="shared" si="64"/>
        <v>35.336272886818698</v>
      </c>
      <c r="Z208" s="96">
        <v>37.103086531159633</v>
      </c>
      <c r="AA208" s="102">
        <f t="shared" si="77"/>
        <v>37.103086531159633</v>
      </c>
      <c r="AC208" s="96">
        <f t="shared" si="70"/>
        <v>30.524801111602368</v>
      </c>
      <c r="AD208" s="96">
        <f t="shared" si="70"/>
        <v>32.05104116718249</v>
      </c>
      <c r="AE208" s="96">
        <f t="shared" si="70"/>
        <v>33.653593225541613</v>
      </c>
      <c r="AF208" s="96">
        <f t="shared" si="70"/>
        <v>35.336272886818698</v>
      </c>
      <c r="AG208" s="96">
        <v>37.103086531159633</v>
      </c>
      <c r="AJ208" s="96">
        <f t="shared" si="74"/>
        <v>30.982673128276403</v>
      </c>
      <c r="AK208" s="96">
        <f t="shared" si="74"/>
        <v>32.531806784690225</v>
      </c>
      <c r="AL208" s="96">
        <f t="shared" si="74"/>
        <v>34.158397123924736</v>
      </c>
      <c r="AM208" s="96">
        <f t="shared" si="74"/>
        <v>35.866316980120978</v>
      </c>
      <c r="AN208" s="96">
        <v>37.659632829127027</v>
      </c>
      <c r="AO208" s="106">
        <f t="shared" si="71"/>
        <v>37.659632829127027</v>
      </c>
      <c r="AQ208" s="96">
        <f t="shared" si="75"/>
        <v>31.292499859559172</v>
      </c>
      <c r="AR208" s="96">
        <f t="shared" si="75"/>
        <v>32.857124852537133</v>
      </c>
      <c r="AS208" s="96">
        <f t="shared" si="75"/>
        <v>34.499981095163989</v>
      </c>
      <c r="AT208" s="96">
        <f t="shared" si="75"/>
        <v>36.224980149922189</v>
      </c>
      <c r="AU208" s="131">
        <v>38.036229157418298</v>
      </c>
      <c r="AV208" s="133">
        <v>8</v>
      </c>
      <c r="AW208" s="133">
        <v>377</v>
      </c>
      <c r="AX208" s="142">
        <v>17</v>
      </c>
      <c r="AY208" s="132"/>
      <c r="AZ208" s="143" t="s">
        <v>393</v>
      </c>
    </row>
    <row r="209" spans="1:52" ht="15.75">
      <c r="A209" s="133">
        <v>378</v>
      </c>
      <c r="B209" s="133">
        <v>8</v>
      </c>
      <c r="C209" s="140">
        <v>18</v>
      </c>
      <c r="D209" s="141" t="s">
        <v>393</v>
      </c>
      <c r="E209" s="96">
        <f t="shared" si="72"/>
        <v>27.112171762831494</v>
      </c>
      <c r="F209" s="96">
        <f t="shared" si="72"/>
        <v>28.738902068601384</v>
      </c>
      <c r="G209" s="96">
        <f t="shared" si="72"/>
        <v>30.463236192717467</v>
      </c>
      <c r="H209" s="96">
        <f t="shared" si="72"/>
        <v>32.291030364280516</v>
      </c>
      <c r="I209" s="96">
        <f t="shared" si="72"/>
        <v>34.228492186137352</v>
      </c>
      <c r="J209" s="96">
        <v>36.282201717305597</v>
      </c>
      <c r="K209" s="102">
        <f t="shared" si="69"/>
        <v>36.282201717305597</v>
      </c>
      <c r="M209" s="96">
        <f t="shared" si="73"/>
        <v>27.451073909866892</v>
      </c>
      <c r="N209" s="96">
        <f t="shared" si="73"/>
        <v>29.098138344458906</v>
      </c>
      <c r="O209" s="96">
        <f t="shared" si="73"/>
        <v>30.844026645126441</v>
      </c>
      <c r="P209" s="96">
        <f t="shared" si="73"/>
        <v>32.69466824383403</v>
      </c>
      <c r="Q209" s="96">
        <f t="shared" si="73"/>
        <v>34.65634833846407</v>
      </c>
      <c r="R209" s="96">
        <v>36.735729238771917</v>
      </c>
      <c r="S209" s="102">
        <f t="shared" si="76"/>
        <v>36.735729238771917</v>
      </c>
      <c r="U209" s="130">
        <f t="shared" si="64"/>
        <v>29.071239153907015</v>
      </c>
      <c r="V209" s="96">
        <f t="shared" si="64"/>
        <v>30.524801111602368</v>
      </c>
      <c r="W209" s="96">
        <f t="shared" si="64"/>
        <v>32.05104116718249</v>
      </c>
      <c r="X209" s="96">
        <f t="shared" si="64"/>
        <v>33.653593225541613</v>
      </c>
      <c r="Y209" s="96">
        <f t="shared" si="64"/>
        <v>35.336272886818698</v>
      </c>
      <c r="Z209" s="96">
        <v>37.103086531159633</v>
      </c>
      <c r="AA209" s="102">
        <f t="shared" si="77"/>
        <v>37.103086531159633</v>
      </c>
      <c r="AC209" s="96">
        <f t="shared" si="70"/>
        <v>30.524801111602368</v>
      </c>
      <c r="AD209" s="96">
        <f t="shared" si="70"/>
        <v>32.05104116718249</v>
      </c>
      <c r="AE209" s="96">
        <f t="shared" si="70"/>
        <v>33.653593225541613</v>
      </c>
      <c r="AF209" s="96">
        <f t="shared" si="70"/>
        <v>35.336272886818698</v>
      </c>
      <c r="AG209" s="96">
        <v>37.103086531159633</v>
      </c>
      <c r="AJ209" s="96">
        <f t="shared" si="74"/>
        <v>30.982673128276403</v>
      </c>
      <c r="AK209" s="96">
        <f t="shared" si="74"/>
        <v>32.531806784690225</v>
      </c>
      <c r="AL209" s="96">
        <f t="shared" si="74"/>
        <v>34.158397123924736</v>
      </c>
      <c r="AM209" s="96">
        <f t="shared" si="74"/>
        <v>35.866316980120978</v>
      </c>
      <c r="AN209" s="96">
        <v>37.659632829127027</v>
      </c>
      <c r="AO209" s="106">
        <f t="shared" si="71"/>
        <v>37.659632829127027</v>
      </c>
      <c r="AQ209" s="96">
        <f t="shared" si="75"/>
        <v>31.292499859559172</v>
      </c>
      <c r="AR209" s="96">
        <f t="shared" si="75"/>
        <v>32.857124852537133</v>
      </c>
      <c r="AS209" s="96">
        <f t="shared" si="75"/>
        <v>34.499981095163989</v>
      </c>
      <c r="AT209" s="96">
        <f t="shared" si="75"/>
        <v>36.224980149922189</v>
      </c>
      <c r="AU209" s="131">
        <v>38.036229157418298</v>
      </c>
      <c r="AV209" s="133">
        <v>8</v>
      </c>
      <c r="AW209" s="133">
        <v>378</v>
      </c>
      <c r="AX209" s="142">
        <v>18</v>
      </c>
      <c r="AY209" s="132"/>
      <c r="AZ209" s="143" t="s">
        <v>393</v>
      </c>
    </row>
    <row r="210" spans="1:52" ht="15.75">
      <c r="A210" s="133">
        <v>379</v>
      </c>
      <c r="B210" s="133">
        <v>8</v>
      </c>
      <c r="C210" s="140">
        <v>19</v>
      </c>
      <c r="D210" s="141" t="s">
        <v>393</v>
      </c>
      <c r="E210" s="96">
        <f t="shared" si="72"/>
        <v>27.112171762831494</v>
      </c>
      <c r="F210" s="96">
        <f t="shared" si="72"/>
        <v>28.738902068601384</v>
      </c>
      <c r="G210" s="96">
        <f t="shared" si="72"/>
        <v>30.463236192717467</v>
      </c>
      <c r="H210" s="96">
        <f t="shared" si="72"/>
        <v>32.291030364280516</v>
      </c>
      <c r="I210" s="96">
        <f t="shared" si="72"/>
        <v>34.228492186137352</v>
      </c>
      <c r="J210" s="96">
        <v>36.282201717305597</v>
      </c>
      <c r="K210" s="102">
        <f t="shared" si="69"/>
        <v>36.282201717305597</v>
      </c>
      <c r="M210" s="96">
        <f t="shared" si="73"/>
        <v>27.451073909866892</v>
      </c>
      <c r="N210" s="96">
        <f t="shared" si="73"/>
        <v>29.098138344458906</v>
      </c>
      <c r="O210" s="96">
        <f t="shared" si="73"/>
        <v>30.844026645126441</v>
      </c>
      <c r="P210" s="96">
        <f t="shared" si="73"/>
        <v>32.69466824383403</v>
      </c>
      <c r="Q210" s="96">
        <f t="shared" si="73"/>
        <v>34.65634833846407</v>
      </c>
      <c r="R210" s="96">
        <v>36.735729238771917</v>
      </c>
      <c r="S210" s="102">
        <f t="shared" si="76"/>
        <v>36.735729238771917</v>
      </c>
      <c r="U210" s="130">
        <f t="shared" si="64"/>
        <v>29.071239153907015</v>
      </c>
      <c r="V210" s="96">
        <f t="shared" si="64"/>
        <v>30.524801111602368</v>
      </c>
      <c r="W210" s="96">
        <f t="shared" si="64"/>
        <v>32.05104116718249</v>
      </c>
      <c r="X210" s="96">
        <f t="shared" si="64"/>
        <v>33.653593225541613</v>
      </c>
      <c r="Y210" s="96">
        <f t="shared" si="64"/>
        <v>35.336272886818698</v>
      </c>
      <c r="Z210" s="96">
        <v>37.103086531159633</v>
      </c>
      <c r="AA210" s="102">
        <f t="shared" si="77"/>
        <v>37.103086531159633</v>
      </c>
      <c r="AC210" s="96">
        <f t="shared" si="70"/>
        <v>30.524801111602368</v>
      </c>
      <c r="AD210" s="96">
        <f t="shared" si="70"/>
        <v>32.05104116718249</v>
      </c>
      <c r="AE210" s="96">
        <f t="shared" si="70"/>
        <v>33.653593225541613</v>
      </c>
      <c r="AF210" s="96">
        <f t="shared" si="70"/>
        <v>35.336272886818698</v>
      </c>
      <c r="AG210" s="96">
        <v>37.103086531159633</v>
      </c>
      <c r="AJ210" s="96">
        <f t="shared" si="74"/>
        <v>30.982673128276403</v>
      </c>
      <c r="AK210" s="96">
        <f t="shared" si="74"/>
        <v>32.531806784690225</v>
      </c>
      <c r="AL210" s="96">
        <f t="shared" si="74"/>
        <v>34.158397123924736</v>
      </c>
      <c r="AM210" s="96">
        <f t="shared" si="74"/>
        <v>35.866316980120978</v>
      </c>
      <c r="AN210" s="96">
        <v>37.659632829127027</v>
      </c>
      <c r="AO210" s="106">
        <f t="shared" si="71"/>
        <v>37.659632829127027</v>
      </c>
      <c r="AQ210" s="96">
        <f t="shared" si="75"/>
        <v>31.292499859559172</v>
      </c>
      <c r="AR210" s="96">
        <f t="shared" si="75"/>
        <v>32.857124852537133</v>
      </c>
      <c r="AS210" s="96">
        <f t="shared" si="75"/>
        <v>34.499981095163989</v>
      </c>
      <c r="AT210" s="96">
        <f t="shared" si="75"/>
        <v>36.224980149922189</v>
      </c>
      <c r="AU210" s="131">
        <v>38.036229157418298</v>
      </c>
      <c r="AV210" s="133">
        <v>8</v>
      </c>
      <c r="AW210" s="133">
        <v>379</v>
      </c>
      <c r="AX210" s="142">
        <v>19</v>
      </c>
      <c r="AY210" s="132"/>
      <c r="AZ210" s="143" t="s">
        <v>393</v>
      </c>
    </row>
    <row r="211" spans="1:52" ht="15.75">
      <c r="A211" s="133">
        <v>380</v>
      </c>
      <c r="B211" s="133">
        <v>8</v>
      </c>
      <c r="C211" s="140">
        <v>20</v>
      </c>
      <c r="D211" s="141" t="s">
        <v>393</v>
      </c>
      <c r="E211" s="96">
        <f t="shared" si="72"/>
        <v>27.112171762831494</v>
      </c>
      <c r="F211" s="96">
        <f t="shared" si="72"/>
        <v>28.738902068601384</v>
      </c>
      <c r="G211" s="96">
        <f t="shared" si="72"/>
        <v>30.463236192717467</v>
      </c>
      <c r="H211" s="96">
        <f t="shared" si="72"/>
        <v>32.291030364280516</v>
      </c>
      <c r="I211" s="96">
        <f t="shared" si="72"/>
        <v>34.228492186137352</v>
      </c>
      <c r="J211" s="96">
        <v>36.282201717305597</v>
      </c>
      <c r="K211" s="102">
        <f t="shared" si="69"/>
        <v>36.282201717305597</v>
      </c>
      <c r="M211" s="96">
        <f t="shared" si="73"/>
        <v>27.451073909866892</v>
      </c>
      <c r="N211" s="96">
        <f t="shared" si="73"/>
        <v>29.098138344458906</v>
      </c>
      <c r="O211" s="96">
        <f t="shared" si="73"/>
        <v>30.844026645126441</v>
      </c>
      <c r="P211" s="96">
        <f t="shared" si="73"/>
        <v>32.69466824383403</v>
      </c>
      <c r="Q211" s="96">
        <f t="shared" si="73"/>
        <v>34.65634833846407</v>
      </c>
      <c r="R211" s="96">
        <v>36.735729238771917</v>
      </c>
      <c r="S211" s="102">
        <f t="shared" si="76"/>
        <v>36.735729238771917</v>
      </c>
      <c r="U211" s="130">
        <f t="shared" si="64"/>
        <v>29.071239153907015</v>
      </c>
      <c r="V211" s="96">
        <f t="shared" si="64"/>
        <v>30.524801111602368</v>
      </c>
      <c r="W211" s="96">
        <f t="shared" si="64"/>
        <v>32.05104116718249</v>
      </c>
      <c r="X211" s="96">
        <f t="shared" si="64"/>
        <v>33.653593225541613</v>
      </c>
      <c r="Y211" s="96">
        <f t="shared" si="64"/>
        <v>35.336272886818698</v>
      </c>
      <c r="Z211" s="96">
        <v>37.103086531159633</v>
      </c>
      <c r="AA211" s="102">
        <f t="shared" si="77"/>
        <v>37.103086531159633</v>
      </c>
      <c r="AC211" s="96">
        <f t="shared" si="70"/>
        <v>30.524801111602368</v>
      </c>
      <c r="AD211" s="96">
        <f t="shared" si="70"/>
        <v>32.05104116718249</v>
      </c>
      <c r="AE211" s="96">
        <f t="shared" si="70"/>
        <v>33.653593225541613</v>
      </c>
      <c r="AF211" s="96">
        <f t="shared" si="70"/>
        <v>35.336272886818698</v>
      </c>
      <c r="AG211" s="96">
        <v>37.103086531159633</v>
      </c>
      <c r="AJ211" s="96">
        <f t="shared" si="74"/>
        <v>30.982673128276403</v>
      </c>
      <c r="AK211" s="96">
        <f t="shared" si="74"/>
        <v>32.531806784690225</v>
      </c>
      <c r="AL211" s="96">
        <f t="shared" si="74"/>
        <v>34.158397123924736</v>
      </c>
      <c r="AM211" s="96">
        <f t="shared" si="74"/>
        <v>35.866316980120978</v>
      </c>
      <c r="AN211" s="96">
        <v>37.659632829127027</v>
      </c>
      <c r="AO211" s="106">
        <f t="shared" si="71"/>
        <v>37.659632829127027</v>
      </c>
      <c r="AQ211" s="96">
        <f t="shared" si="75"/>
        <v>31.292499859559172</v>
      </c>
      <c r="AR211" s="96">
        <f t="shared" si="75"/>
        <v>32.857124852537133</v>
      </c>
      <c r="AS211" s="96">
        <f t="shared" si="75"/>
        <v>34.499981095163989</v>
      </c>
      <c r="AT211" s="96">
        <f t="shared" si="75"/>
        <v>36.224980149922189</v>
      </c>
      <c r="AU211" s="131">
        <v>38.036229157418298</v>
      </c>
      <c r="AV211" s="133">
        <v>8</v>
      </c>
      <c r="AW211" s="133">
        <v>380</v>
      </c>
      <c r="AX211" s="142">
        <v>20</v>
      </c>
      <c r="AY211" s="132"/>
      <c r="AZ211" s="143" t="s">
        <v>393</v>
      </c>
    </row>
    <row r="212" spans="1:52" ht="15.75">
      <c r="A212" s="133">
        <v>381</v>
      </c>
      <c r="B212" s="133">
        <v>8</v>
      </c>
      <c r="C212" s="140">
        <v>21</v>
      </c>
      <c r="D212" s="141" t="s">
        <v>393</v>
      </c>
      <c r="E212" s="96">
        <f t="shared" si="72"/>
        <v>27.112171762831494</v>
      </c>
      <c r="F212" s="96">
        <f t="shared" si="72"/>
        <v>28.738902068601384</v>
      </c>
      <c r="G212" s="96">
        <f t="shared" si="72"/>
        <v>30.463236192717467</v>
      </c>
      <c r="H212" s="96">
        <f t="shared" si="72"/>
        <v>32.291030364280516</v>
      </c>
      <c r="I212" s="96">
        <f t="shared" si="72"/>
        <v>34.228492186137352</v>
      </c>
      <c r="J212" s="96">
        <v>36.282201717305597</v>
      </c>
      <c r="K212" s="102">
        <f t="shared" si="69"/>
        <v>36.282201717305597</v>
      </c>
      <c r="M212" s="96">
        <f t="shared" si="73"/>
        <v>27.451073909866892</v>
      </c>
      <c r="N212" s="96">
        <f t="shared" si="73"/>
        <v>29.098138344458906</v>
      </c>
      <c r="O212" s="96">
        <f t="shared" si="73"/>
        <v>30.844026645126441</v>
      </c>
      <c r="P212" s="96">
        <f t="shared" si="73"/>
        <v>32.69466824383403</v>
      </c>
      <c r="Q212" s="96">
        <f t="shared" si="73"/>
        <v>34.65634833846407</v>
      </c>
      <c r="R212" s="96">
        <v>36.735729238771917</v>
      </c>
      <c r="S212" s="102">
        <f t="shared" si="76"/>
        <v>36.735729238771917</v>
      </c>
      <c r="U212" s="130">
        <f t="shared" si="64"/>
        <v>29.071239153907015</v>
      </c>
      <c r="V212" s="96">
        <f t="shared" si="64"/>
        <v>30.524801111602368</v>
      </c>
      <c r="W212" s="96">
        <f t="shared" si="64"/>
        <v>32.05104116718249</v>
      </c>
      <c r="X212" s="96">
        <f t="shared" si="64"/>
        <v>33.653593225541613</v>
      </c>
      <c r="Y212" s="96">
        <f t="shared" si="64"/>
        <v>35.336272886818698</v>
      </c>
      <c r="Z212" s="96">
        <v>37.103086531159633</v>
      </c>
      <c r="AA212" s="102">
        <f t="shared" si="77"/>
        <v>37.103086531159633</v>
      </c>
      <c r="AC212" s="96">
        <f t="shared" si="70"/>
        <v>30.524801111602368</v>
      </c>
      <c r="AD212" s="96">
        <f t="shared" si="70"/>
        <v>32.05104116718249</v>
      </c>
      <c r="AE212" s="96">
        <f t="shared" si="70"/>
        <v>33.653593225541613</v>
      </c>
      <c r="AF212" s="96">
        <f t="shared" si="70"/>
        <v>35.336272886818698</v>
      </c>
      <c r="AG212" s="96">
        <v>37.103086531159633</v>
      </c>
      <c r="AJ212" s="96">
        <f t="shared" si="74"/>
        <v>30.982673128276403</v>
      </c>
      <c r="AK212" s="96">
        <f t="shared" si="74"/>
        <v>32.531806784690225</v>
      </c>
      <c r="AL212" s="96">
        <f t="shared" si="74"/>
        <v>34.158397123924736</v>
      </c>
      <c r="AM212" s="96">
        <f t="shared" si="74"/>
        <v>35.866316980120978</v>
      </c>
      <c r="AN212" s="96">
        <v>37.659632829127027</v>
      </c>
      <c r="AO212" s="106">
        <f t="shared" si="71"/>
        <v>37.659632829127027</v>
      </c>
      <c r="AQ212" s="96">
        <f t="shared" si="75"/>
        <v>31.292499859559172</v>
      </c>
      <c r="AR212" s="96">
        <f t="shared" si="75"/>
        <v>32.857124852537133</v>
      </c>
      <c r="AS212" s="96">
        <f t="shared" si="75"/>
        <v>34.499981095163989</v>
      </c>
      <c r="AT212" s="96">
        <f t="shared" si="75"/>
        <v>36.224980149922189</v>
      </c>
      <c r="AU212" s="131">
        <v>38.036229157418298</v>
      </c>
      <c r="AV212" s="133">
        <v>8</v>
      </c>
      <c r="AW212" s="133">
        <v>381</v>
      </c>
      <c r="AX212" s="142">
        <v>21</v>
      </c>
      <c r="AY212" s="132"/>
      <c r="AZ212" s="143" t="s">
        <v>393</v>
      </c>
    </row>
    <row r="213" spans="1:52" ht="15.75">
      <c r="A213" s="133">
        <v>382</v>
      </c>
      <c r="B213" s="133">
        <v>8</v>
      </c>
      <c r="C213" s="140">
        <v>22</v>
      </c>
      <c r="D213" s="141" t="s">
        <v>393</v>
      </c>
      <c r="E213" s="96">
        <f t="shared" si="72"/>
        <v>27.112171762831494</v>
      </c>
      <c r="F213" s="96">
        <f t="shared" si="72"/>
        <v>28.738902068601384</v>
      </c>
      <c r="G213" s="96">
        <f t="shared" si="72"/>
        <v>30.463236192717467</v>
      </c>
      <c r="H213" s="96">
        <f t="shared" si="72"/>
        <v>32.291030364280516</v>
      </c>
      <c r="I213" s="96">
        <f t="shared" si="72"/>
        <v>34.228492186137352</v>
      </c>
      <c r="J213" s="96">
        <v>36.282201717305597</v>
      </c>
      <c r="K213" s="102">
        <f t="shared" si="69"/>
        <v>36.282201717305597</v>
      </c>
      <c r="M213" s="96">
        <f t="shared" si="73"/>
        <v>27.451073909866892</v>
      </c>
      <c r="N213" s="96">
        <f t="shared" si="73"/>
        <v>29.098138344458906</v>
      </c>
      <c r="O213" s="96">
        <f t="shared" si="73"/>
        <v>30.844026645126441</v>
      </c>
      <c r="P213" s="96">
        <f t="shared" si="73"/>
        <v>32.69466824383403</v>
      </c>
      <c r="Q213" s="96">
        <f t="shared" si="73"/>
        <v>34.65634833846407</v>
      </c>
      <c r="R213" s="96">
        <v>36.735729238771917</v>
      </c>
      <c r="S213" s="102">
        <f t="shared" si="76"/>
        <v>36.735729238771917</v>
      </c>
      <c r="U213" s="130">
        <f t="shared" si="64"/>
        <v>29.071239153907015</v>
      </c>
      <c r="V213" s="96">
        <f t="shared" si="64"/>
        <v>30.524801111602368</v>
      </c>
      <c r="W213" s="96">
        <f t="shared" si="64"/>
        <v>32.05104116718249</v>
      </c>
      <c r="X213" s="96">
        <f t="shared" si="64"/>
        <v>33.653593225541613</v>
      </c>
      <c r="Y213" s="96">
        <f t="shared" si="64"/>
        <v>35.336272886818698</v>
      </c>
      <c r="Z213" s="96">
        <v>37.103086531159633</v>
      </c>
      <c r="AA213" s="102">
        <f t="shared" si="77"/>
        <v>37.103086531159633</v>
      </c>
      <c r="AC213" s="96">
        <f t="shared" si="70"/>
        <v>30.524801111602368</v>
      </c>
      <c r="AD213" s="96">
        <f t="shared" si="70"/>
        <v>32.05104116718249</v>
      </c>
      <c r="AE213" s="96">
        <f t="shared" si="70"/>
        <v>33.653593225541613</v>
      </c>
      <c r="AF213" s="96">
        <f t="shared" si="70"/>
        <v>35.336272886818698</v>
      </c>
      <c r="AG213" s="96">
        <v>37.103086531159633</v>
      </c>
      <c r="AJ213" s="96">
        <f t="shared" si="74"/>
        <v>30.982673128276403</v>
      </c>
      <c r="AK213" s="96">
        <f t="shared" si="74"/>
        <v>32.531806784690225</v>
      </c>
      <c r="AL213" s="96">
        <f t="shared" si="74"/>
        <v>34.158397123924736</v>
      </c>
      <c r="AM213" s="96">
        <f t="shared" si="74"/>
        <v>35.866316980120978</v>
      </c>
      <c r="AN213" s="96">
        <v>37.659632829127027</v>
      </c>
      <c r="AO213" s="106">
        <f t="shared" si="71"/>
        <v>37.659632829127027</v>
      </c>
      <c r="AQ213" s="96">
        <f t="shared" si="75"/>
        <v>31.292499859559172</v>
      </c>
      <c r="AR213" s="96">
        <f t="shared" si="75"/>
        <v>32.857124852537133</v>
      </c>
      <c r="AS213" s="96">
        <f t="shared" si="75"/>
        <v>34.499981095163989</v>
      </c>
      <c r="AT213" s="96">
        <f t="shared" si="75"/>
        <v>36.224980149922189</v>
      </c>
      <c r="AU213" s="131">
        <v>38.036229157418298</v>
      </c>
      <c r="AV213" s="133">
        <v>8</v>
      </c>
      <c r="AW213" s="133">
        <v>382</v>
      </c>
      <c r="AX213" s="142">
        <v>22</v>
      </c>
      <c r="AY213" s="144" t="e">
        <f>#REF!</f>
        <v>#REF!</v>
      </c>
      <c r="AZ213" s="143" t="s">
        <v>393</v>
      </c>
    </row>
    <row r="214" spans="1:52" ht="15.75">
      <c r="A214" s="133">
        <v>383</v>
      </c>
      <c r="B214" s="133">
        <v>8</v>
      </c>
      <c r="C214" s="140">
        <v>23</v>
      </c>
      <c r="D214" s="141" t="s">
        <v>393</v>
      </c>
      <c r="E214" s="96">
        <f t="shared" si="72"/>
        <v>27.112171762831494</v>
      </c>
      <c r="F214" s="96">
        <f t="shared" si="72"/>
        <v>28.738902068601384</v>
      </c>
      <c r="G214" s="96">
        <f t="shared" si="72"/>
        <v>30.463236192717467</v>
      </c>
      <c r="H214" s="96">
        <f t="shared" si="72"/>
        <v>32.291030364280516</v>
      </c>
      <c r="I214" s="96">
        <f t="shared" si="72"/>
        <v>34.228492186137352</v>
      </c>
      <c r="J214" s="96">
        <v>36.282201717305597</v>
      </c>
      <c r="K214" s="102">
        <f t="shared" si="69"/>
        <v>36.282201717305597</v>
      </c>
      <c r="M214" s="96">
        <f t="shared" si="73"/>
        <v>27.451073909866892</v>
      </c>
      <c r="N214" s="96">
        <f t="shared" si="73"/>
        <v>29.098138344458906</v>
      </c>
      <c r="O214" s="96">
        <f t="shared" si="73"/>
        <v>30.844026645126441</v>
      </c>
      <c r="P214" s="96">
        <f t="shared" si="73"/>
        <v>32.69466824383403</v>
      </c>
      <c r="Q214" s="96">
        <f t="shared" si="73"/>
        <v>34.65634833846407</v>
      </c>
      <c r="R214" s="96">
        <v>36.735729238771917</v>
      </c>
      <c r="S214" s="102">
        <f t="shared" si="76"/>
        <v>36.735729238771917</v>
      </c>
      <c r="U214" s="130">
        <f t="shared" si="64"/>
        <v>29.071239153907015</v>
      </c>
      <c r="V214" s="96">
        <f t="shared" si="64"/>
        <v>30.524801111602368</v>
      </c>
      <c r="W214" s="96">
        <f t="shared" si="64"/>
        <v>32.05104116718249</v>
      </c>
      <c r="X214" s="96">
        <f t="shared" si="64"/>
        <v>33.653593225541613</v>
      </c>
      <c r="Y214" s="96">
        <f t="shared" si="64"/>
        <v>35.336272886818698</v>
      </c>
      <c r="Z214" s="96">
        <v>37.103086531159633</v>
      </c>
      <c r="AA214" s="102">
        <f t="shared" si="77"/>
        <v>37.103086531159633</v>
      </c>
      <c r="AC214" s="96">
        <f t="shared" si="70"/>
        <v>30.524801111602368</v>
      </c>
      <c r="AD214" s="96">
        <f t="shared" si="70"/>
        <v>32.05104116718249</v>
      </c>
      <c r="AE214" s="96">
        <f t="shared" si="70"/>
        <v>33.653593225541613</v>
      </c>
      <c r="AF214" s="96">
        <f t="shared" si="70"/>
        <v>35.336272886818698</v>
      </c>
      <c r="AG214" s="96">
        <v>37.103086531159633</v>
      </c>
      <c r="AJ214" s="96">
        <f t="shared" si="74"/>
        <v>30.982673128276403</v>
      </c>
      <c r="AK214" s="96">
        <f t="shared" si="74"/>
        <v>32.531806784690225</v>
      </c>
      <c r="AL214" s="96">
        <f t="shared" si="74"/>
        <v>34.158397123924736</v>
      </c>
      <c r="AM214" s="96">
        <f t="shared" si="74"/>
        <v>35.866316980120978</v>
      </c>
      <c r="AN214" s="96">
        <v>37.659632829127027</v>
      </c>
      <c r="AO214" s="106">
        <f t="shared" si="71"/>
        <v>37.659632829127027</v>
      </c>
      <c r="AQ214" s="96">
        <f t="shared" si="75"/>
        <v>31.292499859559172</v>
      </c>
      <c r="AR214" s="96">
        <f t="shared" si="75"/>
        <v>32.857124852537133</v>
      </c>
      <c r="AS214" s="96">
        <f t="shared" si="75"/>
        <v>34.499981095163989</v>
      </c>
      <c r="AT214" s="96">
        <f t="shared" si="75"/>
        <v>36.224980149922189</v>
      </c>
      <c r="AU214" s="131">
        <v>38.036229157418298</v>
      </c>
      <c r="AV214" s="133">
        <v>8</v>
      </c>
      <c r="AW214" s="133">
        <v>383</v>
      </c>
      <c r="AX214" s="142">
        <v>23</v>
      </c>
      <c r="AY214" s="132"/>
      <c r="AZ214" s="143" t="s">
        <v>393</v>
      </c>
    </row>
    <row r="215" spans="1:52" ht="15.75">
      <c r="A215" s="133">
        <v>384</v>
      </c>
      <c r="B215" s="133">
        <v>8</v>
      </c>
      <c r="C215" s="140">
        <v>24</v>
      </c>
      <c r="D215" s="141" t="s">
        <v>393</v>
      </c>
      <c r="E215" s="96">
        <f t="shared" si="72"/>
        <v>27.112171762831494</v>
      </c>
      <c r="F215" s="96">
        <f t="shared" si="72"/>
        <v>28.738902068601384</v>
      </c>
      <c r="G215" s="96">
        <f t="shared" si="72"/>
        <v>30.463236192717467</v>
      </c>
      <c r="H215" s="96">
        <f t="shared" si="72"/>
        <v>32.291030364280516</v>
      </c>
      <c r="I215" s="96">
        <f t="shared" si="72"/>
        <v>34.228492186137352</v>
      </c>
      <c r="J215" s="96">
        <v>36.282201717305597</v>
      </c>
      <c r="K215" s="102">
        <f t="shared" si="69"/>
        <v>36.282201717305597</v>
      </c>
      <c r="M215" s="96">
        <f t="shared" si="73"/>
        <v>27.451073909866892</v>
      </c>
      <c r="N215" s="96">
        <f t="shared" si="73"/>
        <v>29.098138344458906</v>
      </c>
      <c r="O215" s="96">
        <f t="shared" si="73"/>
        <v>30.844026645126441</v>
      </c>
      <c r="P215" s="96">
        <f t="shared" si="73"/>
        <v>32.69466824383403</v>
      </c>
      <c r="Q215" s="96">
        <f t="shared" si="73"/>
        <v>34.65634833846407</v>
      </c>
      <c r="R215" s="96">
        <v>36.735729238771917</v>
      </c>
      <c r="S215" s="102">
        <f t="shared" si="76"/>
        <v>36.735729238771917</v>
      </c>
      <c r="U215" s="130">
        <f t="shared" si="64"/>
        <v>29.071239153907015</v>
      </c>
      <c r="V215" s="96">
        <f t="shared" si="64"/>
        <v>30.524801111602368</v>
      </c>
      <c r="W215" s="96">
        <f t="shared" si="64"/>
        <v>32.05104116718249</v>
      </c>
      <c r="X215" s="96">
        <f t="shared" si="64"/>
        <v>33.653593225541613</v>
      </c>
      <c r="Y215" s="96">
        <f t="shared" si="64"/>
        <v>35.336272886818698</v>
      </c>
      <c r="Z215" s="96">
        <v>37.103086531159633</v>
      </c>
      <c r="AA215" s="102">
        <f t="shared" si="77"/>
        <v>37.103086531159633</v>
      </c>
      <c r="AC215" s="96">
        <f t="shared" si="70"/>
        <v>30.524801111602368</v>
      </c>
      <c r="AD215" s="96">
        <f t="shared" si="70"/>
        <v>32.05104116718249</v>
      </c>
      <c r="AE215" s="96">
        <f t="shared" si="70"/>
        <v>33.653593225541613</v>
      </c>
      <c r="AF215" s="96">
        <f t="shared" si="70"/>
        <v>35.336272886818698</v>
      </c>
      <c r="AG215" s="96">
        <v>37.103086531159633</v>
      </c>
      <c r="AJ215" s="96">
        <f t="shared" si="74"/>
        <v>30.982673128276403</v>
      </c>
      <c r="AK215" s="96">
        <f t="shared" si="74"/>
        <v>32.531806784690225</v>
      </c>
      <c r="AL215" s="96">
        <f t="shared" si="74"/>
        <v>34.158397123924736</v>
      </c>
      <c r="AM215" s="96">
        <f t="shared" si="74"/>
        <v>35.866316980120978</v>
      </c>
      <c r="AN215" s="96">
        <v>37.659632829127027</v>
      </c>
      <c r="AO215" s="106">
        <f t="shared" si="71"/>
        <v>37.659632829127027</v>
      </c>
      <c r="AQ215" s="96">
        <f t="shared" si="75"/>
        <v>31.292499859559172</v>
      </c>
      <c r="AR215" s="96">
        <f t="shared" si="75"/>
        <v>32.857124852537133</v>
      </c>
      <c r="AS215" s="96">
        <f t="shared" si="75"/>
        <v>34.499981095163989</v>
      </c>
      <c r="AT215" s="96">
        <f t="shared" si="75"/>
        <v>36.224980149922189</v>
      </c>
      <c r="AU215" s="131">
        <v>38.036229157418298</v>
      </c>
      <c r="AV215" s="133">
        <v>8</v>
      </c>
      <c r="AW215" s="133">
        <v>384</v>
      </c>
      <c r="AX215" s="142">
        <v>24</v>
      </c>
      <c r="AY215" s="132"/>
      <c r="AZ215" s="143" t="s">
        <v>393</v>
      </c>
    </row>
    <row r="216" spans="1:52" ht="15.75">
      <c r="A216" s="133">
        <v>385</v>
      </c>
      <c r="B216" s="133">
        <v>8</v>
      </c>
      <c r="C216" s="140">
        <v>25</v>
      </c>
      <c r="D216" s="141" t="s">
        <v>393</v>
      </c>
      <c r="E216" s="96">
        <f t="shared" si="72"/>
        <v>27.112171762831494</v>
      </c>
      <c r="F216" s="96">
        <f t="shared" si="72"/>
        <v>28.738902068601384</v>
      </c>
      <c r="G216" s="96">
        <f t="shared" si="72"/>
        <v>30.463236192717467</v>
      </c>
      <c r="H216" s="96">
        <f t="shared" si="72"/>
        <v>32.291030364280516</v>
      </c>
      <c r="I216" s="96">
        <f t="shared" si="72"/>
        <v>34.228492186137352</v>
      </c>
      <c r="J216" s="96">
        <v>36.282201717305597</v>
      </c>
      <c r="K216" s="102">
        <f t="shared" si="69"/>
        <v>36.282201717305597</v>
      </c>
      <c r="M216" s="96">
        <f t="shared" si="73"/>
        <v>27.451073909866892</v>
      </c>
      <c r="N216" s="96">
        <f t="shared" si="73"/>
        <v>29.098138344458906</v>
      </c>
      <c r="O216" s="96">
        <f t="shared" si="73"/>
        <v>30.844026645126441</v>
      </c>
      <c r="P216" s="96">
        <f t="shared" si="73"/>
        <v>32.69466824383403</v>
      </c>
      <c r="Q216" s="96">
        <f t="shared" si="73"/>
        <v>34.65634833846407</v>
      </c>
      <c r="R216" s="96">
        <v>36.735729238771917</v>
      </c>
      <c r="S216" s="102">
        <f t="shared" si="76"/>
        <v>36.735729238771917</v>
      </c>
      <c r="U216" s="130">
        <f t="shared" si="64"/>
        <v>29.071239153907015</v>
      </c>
      <c r="V216" s="96">
        <f t="shared" si="64"/>
        <v>30.524801111602368</v>
      </c>
      <c r="W216" s="96">
        <f t="shared" si="64"/>
        <v>32.05104116718249</v>
      </c>
      <c r="X216" s="96">
        <f t="shared" si="64"/>
        <v>33.653593225541613</v>
      </c>
      <c r="Y216" s="96">
        <f t="shared" si="64"/>
        <v>35.336272886818698</v>
      </c>
      <c r="Z216" s="96">
        <v>37.103086531159633</v>
      </c>
      <c r="AA216" s="102">
        <f t="shared" si="77"/>
        <v>37.103086531159633</v>
      </c>
      <c r="AC216" s="96">
        <f t="shared" si="70"/>
        <v>30.524801111602368</v>
      </c>
      <c r="AD216" s="96">
        <f t="shared" si="70"/>
        <v>32.05104116718249</v>
      </c>
      <c r="AE216" s="96">
        <f t="shared" si="70"/>
        <v>33.653593225541613</v>
      </c>
      <c r="AF216" s="96">
        <f t="shared" si="70"/>
        <v>35.336272886818698</v>
      </c>
      <c r="AG216" s="96">
        <v>37.103086531159633</v>
      </c>
      <c r="AJ216" s="96">
        <f t="shared" si="74"/>
        <v>30.982673128276403</v>
      </c>
      <c r="AK216" s="96">
        <f t="shared" si="74"/>
        <v>32.531806784690225</v>
      </c>
      <c r="AL216" s="96">
        <f t="shared" si="74"/>
        <v>34.158397123924736</v>
      </c>
      <c r="AM216" s="96">
        <f t="shared" si="74"/>
        <v>35.866316980120978</v>
      </c>
      <c r="AN216" s="96">
        <v>37.659632829127027</v>
      </c>
      <c r="AO216" s="106">
        <f t="shared" si="71"/>
        <v>37.659632829127027</v>
      </c>
      <c r="AQ216" s="96">
        <f t="shared" si="75"/>
        <v>31.292499859559172</v>
      </c>
      <c r="AR216" s="96">
        <f t="shared" si="75"/>
        <v>32.857124852537133</v>
      </c>
      <c r="AS216" s="96">
        <f t="shared" si="75"/>
        <v>34.499981095163989</v>
      </c>
      <c r="AT216" s="96">
        <f t="shared" si="75"/>
        <v>36.224980149922189</v>
      </c>
      <c r="AU216" s="131">
        <v>38.036229157418298</v>
      </c>
      <c r="AV216" s="133">
        <v>8</v>
      </c>
      <c r="AW216" s="133">
        <v>385</v>
      </c>
      <c r="AX216" s="142">
        <v>25</v>
      </c>
      <c r="AY216" s="132"/>
      <c r="AZ216" s="143" t="s">
        <v>393</v>
      </c>
    </row>
    <row r="217" spans="1:52" ht="15.75">
      <c r="A217" s="133">
        <v>386</v>
      </c>
      <c r="B217" s="133">
        <v>8</v>
      </c>
      <c r="C217" s="140">
        <v>26</v>
      </c>
      <c r="D217" s="141" t="s">
        <v>393</v>
      </c>
      <c r="E217" s="96">
        <f t="shared" si="72"/>
        <v>27.112171762831494</v>
      </c>
      <c r="F217" s="96">
        <f t="shared" si="72"/>
        <v>28.738902068601384</v>
      </c>
      <c r="G217" s="96">
        <f t="shared" si="72"/>
        <v>30.463236192717467</v>
      </c>
      <c r="H217" s="96">
        <f t="shared" si="72"/>
        <v>32.291030364280516</v>
      </c>
      <c r="I217" s="96">
        <f t="shared" si="72"/>
        <v>34.228492186137352</v>
      </c>
      <c r="J217" s="96">
        <v>36.282201717305597</v>
      </c>
      <c r="K217" s="102">
        <f t="shared" si="69"/>
        <v>36.282201717305597</v>
      </c>
      <c r="M217" s="96">
        <f t="shared" si="73"/>
        <v>27.451073909866892</v>
      </c>
      <c r="N217" s="96">
        <f t="shared" si="73"/>
        <v>29.098138344458906</v>
      </c>
      <c r="O217" s="96">
        <f t="shared" si="73"/>
        <v>30.844026645126441</v>
      </c>
      <c r="P217" s="96">
        <f t="shared" si="73"/>
        <v>32.69466824383403</v>
      </c>
      <c r="Q217" s="96">
        <f t="shared" si="73"/>
        <v>34.65634833846407</v>
      </c>
      <c r="R217" s="96">
        <v>36.735729238771917</v>
      </c>
      <c r="S217" s="102">
        <f t="shared" si="76"/>
        <v>36.735729238771917</v>
      </c>
      <c r="U217" s="130">
        <f t="shared" si="64"/>
        <v>29.071239153907015</v>
      </c>
      <c r="V217" s="96">
        <f t="shared" si="64"/>
        <v>30.524801111602368</v>
      </c>
      <c r="W217" s="96">
        <f t="shared" si="64"/>
        <v>32.05104116718249</v>
      </c>
      <c r="X217" s="96">
        <f t="shared" si="64"/>
        <v>33.653593225541613</v>
      </c>
      <c r="Y217" s="96">
        <f t="shared" si="64"/>
        <v>35.336272886818698</v>
      </c>
      <c r="Z217" s="96">
        <v>37.103086531159633</v>
      </c>
      <c r="AA217" s="102">
        <f t="shared" si="77"/>
        <v>37.103086531159633</v>
      </c>
      <c r="AC217" s="96">
        <f t="shared" si="70"/>
        <v>30.524801111602368</v>
      </c>
      <c r="AD217" s="96">
        <f t="shared" si="70"/>
        <v>32.05104116718249</v>
      </c>
      <c r="AE217" s="96">
        <f t="shared" si="70"/>
        <v>33.653593225541613</v>
      </c>
      <c r="AF217" s="96">
        <f t="shared" si="70"/>
        <v>35.336272886818698</v>
      </c>
      <c r="AG217" s="96">
        <v>37.103086531159633</v>
      </c>
      <c r="AJ217" s="96">
        <f t="shared" si="74"/>
        <v>30.982673128276403</v>
      </c>
      <c r="AK217" s="96">
        <f t="shared" si="74"/>
        <v>32.531806784690225</v>
      </c>
      <c r="AL217" s="96">
        <f t="shared" si="74"/>
        <v>34.158397123924736</v>
      </c>
      <c r="AM217" s="96">
        <f t="shared" si="74"/>
        <v>35.866316980120978</v>
      </c>
      <c r="AN217" s="96">
        <v>37.659632829127027</v>
      </c>
      <c r="AO217" s="106">
        <f t="shared" si="71"/>
        <v>37.659632829127027</v>
      </c>
      <c r="AQ217" s="96">
        <f t="shared" si="75"/>
        <v>31.292499859559172</v>
      </c>
      <c r="AR217" s="96">
        <f t="shared" si="75"/>
        <v>32.857124852537133</v>
      </c>
      <c r="AS217" s="96">
        <f t="shared" si="75"/>
        <v>34.499981095163989</v>
      </c>
      <c r="AT217" s="96">
        <f t="shared" si="75"/>
        <v>36.224980149922189</v>
      </c>
      <c r="AU217" s="131">
        <v>38.036229157418298</v>
      </c>
      <c r="AV217" s="133">
        <v>8</v>
      </c>
      <c r="AW217" s="133">
        <v>386</v>
      </c>
      <c r="AX217" s="142">
        <v>26</v>
      </c>
      <c r="AY217" s="132"/>
      <c r="AZ217" s="143" t="s">
        <v>393</v>
      </c>
    </row>
    <row r="218" spans="1:52" ht="15.75">
      <c r="A218" s="133">
        <v>387</v>
      </c>
      <c r="B218" s="133">
        <v>8</v>
      </c>
      <c r="C218" s="140">
        <v>27</v>
      </c>
      <c r="D218" s="141" t="s">
        <v>393</v>
      </c>
      <c r="E218" s="96">
        <f t="shared" si="72"/>
        <v>27.112171762831494</v>
      </c>
      <c r="F218" s="96">
        <f t="shared" si="72"/>
        <v>28.738902068601384</v>
      </c>
      <c r="G218" s="96">
        <f t="shared" si="72"/>
        <v>30.463236192717467</v>
      </c>
      <c r="H218" s="96">
        <f t="shared" si="72"/>
        <v>32.291030364280516</v>
      </c>
      <c r="I218" s="96">
        <f t="shared" si="72"/>
        <v>34.228492186137352</v>
      </c>
      <c r="J218" s="96">
        <v>36.282201717305597</v>
      </c>
      <c r="K218" s="102">
        <f t="shared" si="69"/>
        <v>36.282201717305597</v>
      </c>
      <c r="M218" s="96">
        <f t="shared" si="73"/>
        <v>27.451073909866892</v>
      </c>
      <c r="N218" s="96">
        <f t="shared" si="73"/>
        <v>29.098138344458906</v>
      </c>
      <c r="O218" s="96">
        <f t="shared" si="73"/>
        <v>30.844026645126441</v>
      </c>
      <c r="P218" s="96">
        <f t="shared" si="73"/>
        <v>32.69466824383403</v>
      </c>
      <c r="Q218" s="96">
        <f t="shared" si="73"/>
        <v>34.65634833846407</v>
      </c>
      <c r="R218" s="96">
        <v>36.735729238771917</v>
      </c>
      <c r="S218" s="102">
        <f t="shared" si="76"/>
        <v>36.735729238771917</v>
      </c>
      <c r="U218" s="130">
        <f t="shared" si="64"/>
        <v>29.071239153907015</v>
      </c>
      <c r="V218" s="96">
        <f t="shared" si="64"/>
        <v>30.524801111602368</v>
      </c>
      <c r="W218" s="96">
        <f t="shared" si="64"/>
        <v>32.05104116718249</v>
      </c>
      <c r="X218" s="96">
        <f t="shared" si="64"/>
        <v>33.653593225541613</v>
      </c>
      <c r="Y218" s="96">
        <f t="shared" si="64"/>
        <v>35.336272886818698</v>
      </c>
      <c r="Z218" s="96">
        <v>37.103086531159633</v>
      </c>
      <c r="AA218" s="102">
        <f t="shared" si="77"/>
        <v>37.103086531159633</v>
      </c>
      <c r="AC218" s="96">
        <f t="shared" si="70"/>
        <v>30.524801111602368</v>
      </c>
      <c r="AD218" s="96">
        <f t="shared" si="70"/>
        <v>32.05104116718249</v>
      </c>
      <c r="AE218" s="96">
        <f t="shared" si="70"/>
        <v>33.653593225541613</v>
      </c>
      <c r="AF218" s="96">
        <f t="shared" si="70"/>
        <v>35.336272886818698</v>
      </c>
      <c r="AG218" s="96">
        <v>37.103086531159633</v>
      </c>
      <c r="AJ218" s="96">
        <f t="shared" si="74"/>
        <v>30.982673128276403</v>
      </c>
      <c r="AK218" s="96">
        <f t="shared" si="74"/>
        <v>32.531806784690225</v>
      </c>
      <c r="AL218" s="96">
        <f t="shared" si="74"/>
        <v>34.158397123924736</v>
      </c>
      <c r="AM218" s="96">
        <f t="shared" si="74"/>
        <v>35.866316980120978</v>
      </c>
      <c r="AN218" s="96">
        <v>37.659632829127027</v>
      </c>
      <c r="AO218" s="106">
        <f t="shared" si="71"/>
        <v>37.659632829127027</v>
      </c>
      <c r="AQ218" s="96">
        <f t="shared" si="75"/>
        <v>31.292499859559172</v>
      </c>
      <c r="AR218" s="96">
        <f t="shared" si="75"/>
        <v>32.857124852537133</v>
      </c>
      <c r="AS218" s="96">
        <f t="shared" si="75"/>
        <v>34.499981095163989</v>
      </c>
      <c r="AT218" s="96">
        <f t="shared" si="75"/>
        <v>36.224980149922189</v>
      </c>
      <c r="AU218" s="131">
        <v>38.036229157418298</v>
      </c>
      <c r="AV218" s="133">
        <v>8</v>
      </c>
      <c r="AW218" s="133">
        <v>387</v>
      </c>
      <c r="AX218" s="142">
        <v>27</v>
      </c>
      <c r="AY218" s="132"/>
      <c r="AZ218" s="143" t="s">
        <v>393</v>
      </c>
    </row>
    <row r="219" spans="1:52" ht="15.75">
      <c r="A219" s="133">
        <v>388</v>
      </c>
      <c r="B219" s="133">
        <v>8</v>
      </c>
      <c r="C219" s="140">
        <v>28</v>
      </c>
      <c r="D219" s="141" t="s">
        <v>393</v>
      </c>
      <c r="E219" s="96">
        <f t="shared" si="72"/>
        <v>27.112171762831494</v>
      </c>
      <c r="F219" s="96">
        <f t="shared" si="72"/>
        <v>28.738902068601384</v>
      </c>
      <c r="G219" s="96">
        <f t="shared" si="72"/>
        <v>30.463236192717467</v>
      </c>
      <c r="H219" s="96">
        <f t="shared" si="72"/>
        <v>32.291030364280516</v>
      </c>
      <c r="I219" s="96">
        <f t="shared" si="72"/>
        <v>34.228492186137352</v>
      </c>
      <c r="J219" s="96">
        <v>36.282201717305597</v>
      </c>
      <c r="K219" s="102">
        <f t="shared" si="69"/>
        <v>36.282201717305597</v>
      </c>
      <c r="M219" s="96">
        <f t="shared" si="73"/>
        <v>27.451073909866892</v>
      </c>
      <c r="N219" s="96">
        <f t="shared" si="73"/>
        <v>29.098138344458906</v>
      </c>
      <c r="O219" s="96">
        <f t="shared" si="73"/>
        <v>30.844026645126441</v>
      </c>
      <c r="P219" s="96">
        <f t="shared" si="73"/>
        <v>32.69466824383403</v>
      </c>
      <c r="Q219" s="96">
        <f t="shared" si="73"/>
        <v>34.65634833846407</v>
      </c>
      <c r="R219" s="96">
        <v>36.735729238771917</v>
      </c>
      <c r="S219" s="102">
        <f t="shared" si="76"/>
        <v>36.735729238771917</v>
      </c>
      <c r="U219" s="130">
        <f t="shared" si="64"/>
        <v>29.071239153907015</v>
      </c>
      <c r="V219" s="96">
        <f t="shared" si="64"/>
        <v>30.524801111602368</v>
      </c>
      <c r="W219" s="96">
        <f t="shared" si="64"/>
        <v>32.05104116718249</v>
      </c>
      <c r="X219" s="96">
        <f t="shared" si="64"/>
        <v>33.653593225541613</v>
      </c>
      <c r="Y219" s="96">
        <f t="shared" si="64"/>
        <v>35.336272886818698</v>
      </c>
      <c r="Z219" s="96">
        <v>37.103086531159633</v>
      </c>
      <c r="AA219" s="102">
        <f t="shared" si="77"/>
        <v>37.103086531159633</v>
      </c>
      <c r="AC219" s="96">
        <f t="shared" si="70"/>
        <v>30.524801111602368</v>
      </c>
      <c r="AD219" s="96">
        <f t="shared" si="70"/>
        <v>32.05104116718249</v>
      </c>
      <c r="AE219" s="96">
        <f t="shared" si="70"/>
        <v>33.653593225541613</v>
      </c>
      <c r="AF219" s="96">
        <f t="shared" si="70"/>
        <v>35.336272886818698</v>
      </c>
      <c r="AG219" s="96">
        <v>37.103086531159633</v>
      </c>
      <c r="AJ219" s="96">
        <f t="shared" si="74"/>
        <v>30.982673128276403</v>
      </c>
      <c r="AK219" s="96">
        <f t="shared" si="74"/>
        <v>32.531806784690225</v>
      </c>
      <c r="AL219" s="96">
        <f t="shared" si="74"/>
        <v>34.158397123924736</v>
      </c>
      <c r="AM219" s="96">
        <f t="shared" si="74"/>
        <v>35.866316980120978</v>
      </c>
      <c r="AN219" s="96">
        <v>37.659632829127027</v>
      </c>
      <c r="AO219" s="106">
        <f t="shared" si="71"/>
        <v>37.659632829127027</v>
      </c>
      <c r="AQ219" s="96">
        <f t="shared" si="75"/>
        <v>31.292499859559172</v>
      </c>
      <c r="AR219" s="96">
        <f t="shared" si="75"/>
        <v>32.857124852537133</v>
      </c>
      <c r="AS219" s="96">
        <f t="shared" si="75"/>
        <v>34.499981095163989</v>
      </c>
      <c r="AT219" s="96">
        <f t="shared" si="75"/>
        <v>36.224980149922189</v>
      </c>
      <c r="AU219" s="131">
        <v>38.036229157418298</v>
      </c>
      <c r="AV219" s="133">
        <v>8</v>
      </c>
      <c r="AW219" s="133">
        <v>388</v>
      </c>
      <c r="AX219" s="142">
        <v>28</v>
      </c>
      <c r="AY219" s="132"/>
      <c r="AZ219" s="143" t="s">
        <v>393</v>
      </c>
    </row>
    <row r="220" spans="1:52" ht="15.75">
      <c r="A220" s="133">
        <v>389</v>
      </c>
      <c r="B220" s="133">
        <v>8</v>
      </c>
      <c r="C220" s="140">
        <v>29</v>
      </c>
      <c r="D220" s="141" t="s">
        <v>393</v>
      </c>
      <c r="E220" s="96">
        <f t="shared" ref="E220:I235" si="78">F220/1.06</f>
        <v>27.112171762831494</v>
      </c>
      <c r="F220" s="96">
        <f t="shared" si="78"/>
        <v>28.738902068601384</v>
      </c>
      <c r="G220" s="96">
        <f t="shared" si="78"/>
        <v>30.463236192717467</v>
      </c>
      <c r="H220" s="96">
        <f t="shared" si="78"/>
        <v>32.291030364280516</v>
      </c>
      <c r="I220" s="96">
        <f t="shared" si="78"/>
        <v>34.228492186137352</v>
      </c>
      <c r="J220" s="96">
        <v>36.282201717305597</v>
      </c>
      <c r="K220" s="102">
        <f t="shared" si="69"/>
        <v>36.282201717305597</v>
      </c>
      <c r="M220" s="96">
        <f t="shared" ref="M220:Q235" si="79">N220/1.06</f>
        <v>27.451073909866892</v>
      </c>
      <c r="N220" s="96">
        <f t="shared" si="79"/>
        <v>29.098138344458906</v>
      </c>
      <c r="O220" s="96">
        <f t="shared" si="79"/>
        <v>30.844026645126441</v>
      </c>
      <c r="P220" s="96">
        <f t="shared" si="79"/>
        <v>32.69466824383403</v>
      </c>
      <c r="Q220" s="96">
        <f t="shared" si="79"/>
        <v>34.65634833846407</v>
      </c>
      <c r="R220" s="96">
        <v>36.735729238771917</v>
      </c>
      <c r="S220" s="102">
        <f t="shared" si="76"/>
        <v>36.735729238771917</v>
      </c>
      <c r="U220" s="130">
        <f t="shared" si="64"/>
        <v>29.071239153907015</v>
      </c>
      <c r="V220" s="96">
        <f t="shared" si="64"/>
        <v>30.524801111602368</v>
      </c>
      <c r="W220" s="96">
        <f t="shared" si="64"/>
        <v>32.05104116718249</v>
      </c>
      <c r="X220" s="96">
        <f t="shared" si="64"/>
        <v>33.653593225541613</v>
      </c>
      <c r="Y220" s="96">
        <f t="shared" si="64"/>
        <v>35.336272886818698</v>
      </c>
      <c r="Z220" s="96">
        <v>37.103086531159633</v>
      </c>
      <c r="AA220" s="102">
        <f t="shared" si="77"/>
        <v>37.103086531159633</v>
      </c>
      <c r="AC220" s="96">
        <f t="shared" si="70"/>
        <v>30.524801111602368</v>
      </c>
      <c r="AD220" s="96">
        <f t="shared" si="70"/>
        <v>32.05104116718249</v>
      </c>
      <c r="AE220" s="96">
        <f t="shared" si="70"/>
        <v>33.653593225541613</v>
      </c>
      <c r="AF220" s="96">
        <f t="shared" si="70"/>
        <v>35.336272886818698</v>
      </c>
      <c r="AG220" s="96">
        <v>37.103086531159633</v>
      </c>
      <c r="AJ220" s="96">
        <f t="shared" ref="AJ220:AM235" si="80">AK220/1.05</f>
        <v>30.982673128276403</v>
      </c>
      <c r="AK220" s="96">
        <f t="shared" si="80"/>
        <v>32.531806784690225</v>
      </c>
      <c r="AL220" s="96">
        <f t="shared" si="80"/>
        <v>34.158397123924736</v>
      </c>
      <c r="AM220" s="96">
        <f t="shared" si="80"/>
        <v>35.866316980120978</v>
      </c>
      <c r="AN220" s="96">
        <v>37.659632829127027</v>
      </c>
      <c r="AO220" s="106">
        <f t="shared" si="71"/>
        <v>37.659632829127027</v>
      </c>
      <c r="AQ220" s="96">
        <f t="shared" ref="AQ220:AT235" si="81">AR220/1.05</f>
        <v>31.292499859559172</v>
      </c>
      <c r="AR220" s="96">
        <f t="shared" si="81"/>
        <v>32.857124852537133</v>
      </c>
      <c r="AS220" s="96">
        <f t="shared" si="81"/>
        <v>34.499981095163989</v>
      </c>
      <c r="AT220" s="96">
        <f t="shared" si="81"/>
        <v>36.224980149922189</v>
      </c>
      <c r="AU220" s="131">
        <v>38.036229157418298</v>
      </c>
      <c r="AV220" s="133">
        <v>8</v>
      </c>
      <c r="AW220" s="133">
        <v>389</v>
      </c>
      <c r="AX220" s="142">
        <v>29</v>
      </c>
      <c r="AY220" s="132"/>
      <c r="AZ220" s="143" t="s">
        <v>393</v>
      </c>
    </row>
    <row r="221" spans="1:52" ht="15.75">
      <c r="A221" s="133">
        <v>390</v>
      </c>
      <c r="B221" s="133">
        <v>8</v>
      </c>
      <c r="C221" s="140">
        <v>30</v>
      </c>
      <c r="D221" s="141" t="s">
        <v>393</v>
      </c>
      <c r="E221" s="96">
        <f t="shared" si="78"/>
        <v>27.112171762831494</v>
      </c>
      <c r="F221" s="96">
        <f t="shared" si="78"/>
        <v>28.738902068601384</v>
      </c>
      <c r="G221" s="96">
        <f t="shared" si="78"/>
        <v>30.463236192717467</v>
      </c>
      <c r="H221" s="96">
        <f t="shared" si="78"/>
        <v>32.291030364280516</v>
      </c>
      <c r="I221" s="96">
        <f t="shared" si="78"/>
        <v>34.228492186137352</v>
      </c>
      <c r="J221" s="96">
        <v>36.282201717305597</v>
      </c>
      <c r="K221" s="102">
        <f t="shared" si="69"/>
        <v>36.282201717305597</v>
      </c>
      <c r="M221" s="96">
        <f t="shared" si="79"/>
        <v>27.451073909866892</v>
      </c>
      <c r="N221" s="96">
        <f t="shared" si="79"/>
        <v>29.098138344458906</v>
      </c>
      <c r="O221" s="96">
        <f t="shared" si="79"/>
        <v>30.844026645126441</v>
      </c>
      <c r="P221" s="96">
        <f t="shared" si="79"/>
        <v>32.69466824383403</v>
      </c>
      <c r="Q221" s="96">
        <f t="shared" si="79"/>
        <v>34.65634833846407</v>
      </c>
      <c r="R221" s="96">
        <v>36.735729238771917</v>
      </c>
      <c r="S221" s="102">
        <f t="shared" si="76"/>
        <v>36.735729238771917</v>
      </c>
      <c r="U221" s="130">
        <f t="shared" si="64"/>
        <v>29.071239153907015</v>
      </c>
      <c r="V221" s="96">
        <f t="shared" si="64"/>
        <v>30.524801111602368</v>
      </c>
      <c r="W221" s="96">
        <f t="shared" si="64"/>
        <v>32.05104116718249</v>
      </c>
      <c r="X221" s="96">
        <f t="shared" si="64"/>
        <v>33.653593225541613</v>
      </c>
      <c r="Y221" s="96">
        <f t="shared" si="64"/>
        <v>35.336272886818698</v>
      </c>
      <c r="Z221" s="96">
        <v>37.103086531159633</v>
      </c>
      <c r="AA221" s="102">
        <f t="shared" si="77"/>
        <v>37.103086531159633</v>
      </c>
      <c r="AC221" s="96">
        <f t="shared" si="70"/>
        <v>30.524801111602368</v>
      </c>
      <c r="AD221" s="96">
        <f t="shared" si="70"/>
        <v>32.05104116718249</v>
      </c>
      <c r="AE221" s="96">
        <f t="shared" si="70"/>
        <v>33.653593225541613</v>
      </c>
      <c r="AF221" s="96">
        <f t="shared" si="70"/>
        <v>35.336272886818698</v>
      </c>
      <c r="AG221" s="96">
        <v>37.103086531159633</v>
      </c>
      <c r="AJ221" s="96">
        <f t="shared" si="80"/>
        <v>30.982673128276403</v>
      </c>
      <c r="AK221" s="96">
        <f t="shared" si="80"/>
        <v>32.531806784690225</v>
      </c>
      <c r="AL221" s="96">
        <f t="shared" si="80"/>
        <v>34.158397123924736</v>
      </c>
      <c r="AM221" s="96">
        <f t="shared" si="80"/>
        <v>35.866316980120978</v>
      </c>
      <c r="AN221" s="96">
        <v>37.659632829127027</v>
      </c>
      <c r="AO221" s="106">
        <f t="shared" si="71"/>
        <v>37.659632829127027</v>
      </c>
      <c r="AQ221" s="96">
        <f t="shared" si="81"/>
        <v>31.292499859559172</v>
      </c>
      <c r="AR221" s="96">
        <f t="shared" si="81"/>
        <v>32.857124852537133</v>
      </c>
      <c r="AS221" s="96">
        <f t="shared" si="81"/>
        <v>34.499981095163989</v>
      </c>
      <c r="AT221" s="96">
        <f t="shared" si="81"/>
        <v>36.224980149922189</v>
      </c>
      <c r="AU221" s="131">
        <v>38.036229157418298</v>
      </c>
      <c r="AV221" s="133">
        <v>8</v>
      </c>
      <c r="AW221" s="133">
        <v>390</v>
      </c>
      <c r="AX221" s="142">
        <v>30</v>
      </c>
      <c r="AY221" s="132"/>
      <c r="AZ221" s="143" t="s">
        <v>393</v>
      </c>
    </row>
    <row r="222" spans="1:52" ht="15.75">
      <c r="A222" s="133">
        <v>391</v>
      </c>
      <c r="B222" s="133">
        <v>8</v>
      </c>
      <c r="C222" s="145">
        <v>31</v>
      </c>
      <c r="D222" s="146" t="s">
        <v>394</v>
      </c>
      <c r="E222" s="96">
        <f t="shared" si="78"/>
        <v>27.935720405881</v>
      </c>
      <c r="F222" s="96">
        <f t="shared" si="78"/>
        <v>29.611863630233863</v>
      </c>
      <c r="G222" s="96">
        <f t="shared" si="78"/>
        <v>31.388575448047895</v>
      </c>
      <c r="H222" s="96">
        <f t="shared" si="78"/>
        <v>33.271889974930772</v>
      </c>
      <c r="I222" s="96">
        <f t="shared" si="78"/>
        <v>35.268203373426623</v>
      </c>
      <c r="J222" s="96">
        <v>37.384295575832219</v>
      </c>
      <c r="K222" s="102">
        <f t="shared" si="69"/>
        <v>37.384295575832219</v>
      </c>
      <c r="M222" s="96">
        <f t="shared" si="79"/>
        <v>28.284916910954514</v>
      </c>
      <c r="N222" s="96">
        <f t="shared" si="79"/>
        <v>29.982011925611786</v>
      </c>
      <c r="O222" s="96">
        <f t="shared" si="79"/>
        <v>31.780932641148496</v>
      </c>
      <c r="P222" s="96">
        <f t="shared" si="79"/>
        <v>33.687788599617406</v>
      </c>
      <c r="Q222" s="96">
        <f t="shared" si="79"/>
        <v>35.709055915594455</v>
      </c>
      <c r="R222" s="96">
        <v>37.851599270530123</v>
      </c>
      <c r="S222" s="102">
        <f t="shared" si="76"/>
        <v>37.851599270530123</v>
      </c>
      <c r="U222" s="130">
        <f t="shared" si="64"/>
        <v>29.954295655850167</v>
      </c>
      <c r="V222" s="96">
        <f t="shared" si="64"/>
        <v>31.452010438642677</v>
      </c>
      <c r="W222" s="96">
        <f t="shared" si="64"/>
        <v>33.024610960574812</v>
      </c>
      <c r="X222" s="96">
        <f t="shared" si="64"/>
        <v>34.675841508603554</v>
      </c>
      <c r="Y222" s="96">
        <f t="shared" si="64"/>
        <v>36.409633584033735</v>
      </c>
      <c r="Z222" s="96">
        <v>38.230115263235426</v>
      </c>
      <c r="AA222" s="102">
        <f t="shared" si="77"/>
        <v>38.230115263235426</v>
      </c>
      <c r="AC222" s="96">
        <f t="shared" si="70"/>
        <v>31.452010438642677</v>
      </c>
      <c r="AD222" s="96">
        <f t="shared" si="70"/>
        <v>33.024610960574812</v>
      </c>
      <c r="AE222" s="96">
        <f t="shared" si="70"/>
        <v>34.675841508603554</v>
      </c>
      <c r="AF222" s="96">
        <f t="shared" si="70"/>
        <v>36.409633584033735</v>
      </c>
      <c r="AG222" s="96">
        <v>38.230115263235426</v>
      </c>
      <c r="AJ222" s="96">
        <f t="shared" si="80"/>
        <v>31.923790595222318</v>
      </c>
      <c r="AK222" s="96">
        <f t="shared" si="80"/>
        <v>33.519980124983434</v>
      </c>
      <c r="AL222" s="96">
        <f t="shared" si="80"/>
        <v>35.195979131232605</v>
      </c>
      <c r="AM222" s="96">
        <f t="shared" si="80"/>
        <v>36.955778087794236</v>
      </c>
      <c r="AN222" s="96">
        <v>38.803566992183953</v>
      </c>
      <c r="AO222" s="106">
        <f t="shared" si="71"/>
        <v>38.803566992183953</v>
      </c>
      <c r="AQ222" s="96">
        <f t="shared" si="81"/>
        <v>32.243028501174543</v>
      </c>
      <c r="AR222" s="96">
        <f t="shared" si="81"/>
        <v>33.855179926233269</v>
      </c>
      <c r="AS222" s="96">
        <f t="shared" si="81"/>
        <v>35.547938922544937</v>
      </c>
      <c r="AT222" s="96">
        <f t="shared" si="81"/>
        <v>37.325335868672184</v>
      </c>
      <c r="AU222" s="131">
        <v>39.191602662105794</v>
      </c>
      <c r="AV222" s="133">
        <v>8</v>
      </c>
      <c r="AW222" s="133">
        <v>391</v>
      </c>
      <c r="AX222" s="147">
        <v>31</v>
      </c>
      <c r="AY222" s="132"/>
      <c r="AZ222" s="148" t="s">
        <v>394</v>
      </c>
    </row>
    <row r="223" spans="1:52" ht="15.75">
      <c r="A223" s="133">
        <v>392</v>
      </c>
      <c r="B223" s="133">
        <v>8</v>
      </c>
      <c r="C223" s="145">
        <v>32</v>
      </c>
      <c r="D223" s="146" t="s">
        <v>394</v>
      </c>
      <c r="E223" s="96">
        <f t="shared" si="78"/>
        <v>27.935720405881</v>
      </c>
      <c r="F223" s="96">
        <f t="shared" si="78"/>
        <v>29.611863630233863</v>
      </c>
      <c r="G223" s="96">
        <f t="shared" si="78"/>
        <v>31.388575448047895</v>
      </c>
      <c r="H223" s="96">
        <f t="shared" si="78"/>
        <v>33.271889974930772</v>
      </c>
      <c r="I223" s="96">
        <f t="shared" si="78"/>
        <v>35.268203373426623</v>
      </c>
      <c r="J223" s="96">
        <v>37.384295575832219</v>
      </c>
      <c r="K223" s="102">
        <f t="shared" si="69"/>
        <v>37.384295575832219</v>
      </c>
      <c r="M223" s="96">
        <f t="shared" si="79"/>
        <v>28.284916910954514</v>
      </c>
      <c r="N223" s="96">
        <f t="shared" si="79"/>
        <v>29.982011925611786</v>
      </c>
      <c r="O223" s="96">
        <f t="shared" si="79"/>
        <v>31.780932641148496</v>
      </c>
      <c r="P223" s="96">
        <f t="shared" si="79"/>
        <v>33.687788599617406</v>
      </c>
      <c r="Q223" s="96">
        <f t="shared" si="79"/>
        <v>35.709055915594455</v>
      </c>
      <c r="R223" s="96">
        <v>37.851599270530123</v>
      </c>
      <c r="S223" s="102">
        <f t="shared" si="76"/>
        <v>37.851599270530123</v>
      </c>
      <c r="U223" s="130">
        <f t="shared" si="64"/>
        <v>29.954295655850167</v>
      </c>
      <c r="V223" s="96">
        <f t="shared" si="64"/>
        <v>31.452010438642677</v>
      </c>
      <c r="W223" s="96">
        <f t="shared" si="64"/>
        <v>33.024610960574812</v>
      </c>
      <c r="X223" s="96">
        <f t="shared" si="64"/>
        <v>34.675841508603554</v>
      </c>
      <c r="Y223" s="96">
        <f t="shared" si="64"/>
        <v>36.409633584033735</v>
      </c>
      <c r="Z223" s="96">
        <v>38.230115263235426</v>
      </c>
      <c r="AA223" s="102">
        <f t="shared" si="77"/>
        <v>38.230115263235426</v>
      </c>
      <c r="AC223" s="96">
        <f t="shared" si="70"/>
        <v>31.452010438642677</v>
      </c>
      <c r="AD223" s="96">
        <f t="shared" si="70"/>
        <v>33.024610960574812</v>
      </c>
      <c r="AE223" s="96">
        <f t="shared" si="70"/>
        <v>34.675841508603554</v>
      </c>
      <c r="AF223" s="96">
        <f t="shared" si="70"/>
        <v>36.409633584033735</v>
      </c>
      <c r="AG223" s="96">
        <v>38.230115263235426</v>
      </c>
      <c r="AJ223" s="96">
        <f t="shared" si="80"/>
        <v>31.923790595222318</v>
      </c>
      <c r="AK223" s="96">
        <f t="shared" si="80"/>
        <v>33.519980124983434</v>
      </c>
      <c r="AL223" s="96">
        <f t="shared" si="80"/>
        <v>35.195979131232605</v>
      </c>
      <c r="AM223" s="96">
        <f t="shared" si="80"/>
        <v>36.955778087794236</v>
      </c>
      <c r="AN223" s="96">
        <v>38.803566992183953</v>
      </c>
      <c r="AO223" s="106">
        <f t="shared" si="71"/>
        <v>38.803566992183953</v>
      </c>
      <c r="AQ223" s="96">
        <f t="shared" si="81"/>
        <v>32.243028501174543</v>
      </c>
      <c r="AR223" s="96">
        <f t="shared" si="81"/>
        <v>33.855179926233269</v>
      </c>
      <c r="AS223" s="96">
        <f t="shared" si="81"/>
        <v>35.547938922544937</v>
      </c>
      <c r="AT223" s="96">
        <f t="shared" si="81"/>
        <v>37.325335868672184</v>
      </c>
      <c r="AU223" s="131">
        <v>39.191602662105794</v>
      </c>
      <c r="AV223" s="133">
        <v>8</v>
      </c>
      <c r="AW223" s="133">
        <v>392</v>
      </c>
      <c r="AX223" s="147">
        <v>32</v>
      </c>
      <c r="AY223" s="132"/>
      <c r="AZ223" s="148" t="s">
        <v>394</v>
      </c>
    </row>
    <row r="224" spans="1:52" ht="15.75">
      <c r="A224" s="133">
        <v>393</v>
      </c>
      <c r="B224" s="133">
        <v>8</v>
      </c>
      <c r="C224" s="145">
        <v>33</v>
      </c>
      <c r="D224" s="146" t="s">
        <v>394</v>
      </c>
      <c r="E224" s="96">
        <f t="shared" si="78"/>
        <v>27.935720405881</v>
      </c>
      <c r="F224" s="96">
        <f t="shared" si="78"/>
        <v>29.611863630233863</v>
      </c>
      <c r="G224" s="96">
        <f t="shared" si="78"/>
        <v>31.388575448047895</v>
      </c>
      <c r="H224" s="96">
        <f t="shared" si="78"/>
        <v>33.271889974930772</v>
      </c>
      <c r="I224" s="96">
        <f t="shared" si="78"/>
        <v>35.268203373426623</v>
      </c>
      <c r="J224" s="96">
        <v>37.384295575832219</v>
      </c>
      <c r="K224" s="102">
        <f t="shared" si="69"/>
        <v>37.384295575832219</v>
      </c>
      <c r="M224" s="96">
        <f t="shared" si="79"/>
        <v>28.284916910954514</v>
      </c>
      <c r="N224" s="96">
        <f t="shared" si="79"/>
        <v>29.982011925611786</v>
      </c>
      <c r="O224" s="96">
        <f t="shared" si="79"/>
        <v>31.780932641148496</v>
      </c>
      <c r="P224" s="96">
        <f t="shared" si="79"/>
        <v>33.687788599617406</v>
      </c>
      <c r="Q224" s="96">
        <f t="shared" si="79"/>
        <v>35.709055915594455</v>
      </c>
      <c r="R224" s="96">
        <v>37.851599270530123</v>
      </c>
      <c r="S224" s="102">
        <f t="shared" si="76"/>
        <v>37.851599270530123</v>
      </c>
      <c r="U224" s="130">
        <f t="shared" si="64"/>
        <v>29.954295655850167</v>
      </c>
      <c r="V224" s="96">
        <f t="shared" si="64"/>
        <v>31.452010438642677</v>
      </c>
      <c r="W224" s="96">
        <f t="shared" si="64"/>
        <v>33.024610960574812</v>
      </c>
      <c r="X224" s="96">
        <f t="shared" si="64"/>
        <v>34.675841508603554</v>
      </c>
      <c r="Y224" s="96">
        <f t="shared" si="64"/>
        <v>36.409633584033735</v>
      </c>
      <c r="Z224" s="96">
        <v>38.230115263235426</v>
      </c>
      <c r="AA224" s="102">
        <f t="shared" si="77"/>
        <v>38.230115263235426</v>
      </c>
      <c r="AC224" s="96">
        <f t="shared" si="70"/>
        <v>31.452010438642677</v>
      </c>
      <c r="AD224" s="96">
        <f t="shared" si="70"/>
        <v>33.024610960574812</v>
      </c>
      <c r="AE224" s="96">
        <f t="shared" si="70"/>
        <v>34.675841508603554</v>
      </c>
      <c r="AF224" s="96">
        <f t="shared" si="70"/>
        <v>36.409633584033735</v>
      </c>
      <c r="AG224" s="96">
        <v>38.230115263235426</v>
      </c>
      <c r="AJ224" s="96">
        <f t="shared" si="80"/>
        <v>31.923790595222318</v>
      </c>
      <c r="AK224" s="96">
        <f t="shared" si="80"/>
        <v>33.519980124983434</v>
      </c>
      <c r="AL224" s="96">
        <f t="shared" si="80"/>
        <v>35.195979131232605</v>
      </c>
      <c r="AM224" s="96">
        <f t="shared" si="80"/>
        <v>36.955778087794236</v>
      </c>
      <c r="AN224" s="96">
        <v>38.803566992183953</v>
      </c>
      <c r="AO224" s="106">
        <f t="shared" si="71"/>
        <v>38.803566992183953</v>
      </c>
      <c r="AQ224" s="96">
        <f t="shared" si="81"/>
        <v>32.243028501174543</v>
      </c>
      <c r="AR224" s="96">
        <f t="shared" si="81"/>
        <v>33.855179926233269</v>
      </c>
      <c r="AS224" s="96">
        <f t="shared" si="81"/>
        <v>35.547938922544937</v>
      </c>
      <c r="AT224" s="96">
        <f t="shared" si="81"/>
        <v>37.325335868672184</v>
      </c>
      <c r="AU224" s="131">
        <v>39.191602662105794</v>
      </c>
      <c r="AV224" s="133">
        <v>8</v>
      </c>
      <c r="AW224" s="133">
        <v>393</v>
      </c>
      <c r="AX224" s="147">
        <v>33</v>
      </c>
      <c r="AY224" s="132"/>
      <c r="AZ224" s="148" t="s">
        <v>394</v>
      </c>
    </row>
    <row r="225" spans="1:52" ht="15.75">
      <c r="A225" s="133">
        <v>394</v>
      </c>
      <c r="B225" s="133">
        <v>8</v>
      </c>
      <c r="C225" s="145">
        <v>34</v>
      </c>
      <c r="D225" s="146" t="s">
        <v>394</v>
      </c>
      <c r="E225" s="96">
        <f t="shared" si="78"/>
        <v>27.935720405881</v>
      </c>
      <c r="F225" s="96">
        <f t="shared" si="78"/>
        <v>29.611863630233863</v>
      </c>
      <c r="G225" s="96">
        <f t="shared" si="78"/>
        <v>31.388575448047895</v>
      </c>
      <c r="H225" s="96">
        <f t="shared" si="78"/>
        <v>33.271889974930772</v>
      </c>
      <c r="I225" s="96">
        <f t="shared" si="78"/>
        <v>35.268203373426623</v>
      </c>
      <c r="J225" s="96">
        <v>37.384295575832219</v>
      </c>
      <c r="K225" s="102">
        <f t="shared" si="69"/>
        <v>37.384295575832219</v>
      </c>
      <c r="M225" s="96">
        <f t="shared" si="79"/>
        <v>28.284916910954514</v>
      </c>
      <c r="N225" s="96">
        <f t="shared" si="79"/>
        <v>29.982011925611786</v>
      </c>
      <c r="O225" s="96">
        <f t="shared" si="79"/>
        <v>31.780932641148496</v>
      </c>
      <c r="P225" s="96">
        <f t="shared" si="79"/>
        <v>33.687788599617406</v>
      </c>
      <c r="Q225" s="96">
        <f t="shared" si="79"/>
        <v>35.709055915594455</v>
      </c>
      <c r="R225" s="96">
        <v>37.851599270530123</v>
      </c>
      <c r="S225" s="102">
        <f t="shared" si="76"/>
        <v>37.851599270530123</v>
      </c>
      <c r="U225" s="130">
        <f t="shared" si="64"/>
        <v>29.954295655850167</v>
      </c>
      <c r="V225" s="96">
        <f t="shared" si="64"/>
        <v>31.452010438642677</v>
      </c>
      <c r="W225" s="96">
        <f t="shared" si="64"/>
        <v>33.024610960574812</v>
      </c>
      <c r="X225" s="96">
        <f t="shared" si="64"/>
        <v>34.675841508603554</v>
      </c>
      <c r="Y225" s="96">
        <f t="shared" si="64"/>
        <v>36.409633584033735</v>
      </c>
      <c r="Z225" s="96">
        <v>38.230115263235426</v>
      </c>
      <c r="AA225" s="102">
        <f t="shared" si="77"/>
        <v>38.230115263235426</v>
      </c>
      <c r="AC225" s="96">
        <f t="shared" si="70"/>
        <v>31.452010438642677</v>
      </c>
      <c r="AD225" s="96">
        <f t="shared" si="70"/>
        <v>33.024610960574812</v>
      </c>
      <c r="AE225" s="96">
        <f t="shared" si="70"/>
        <v>34.675841508603554</v>
      </c>
      <c r="AF225" s="96">
        <f t="shared" si="70"/>
        <v>36.409633584033735</v>
      </c>
      <c r="AG225" s="96">
        <v>38.230115263235426</v>
      </c>
      <c r="AJ225" s="96">
        <f t="shared" si="80"/>
        <v>31.923790595222318</v>
      </c>
      <c r="AK225" s="96">
        <f t="shared" si="80"/>
        <v>33.519980124983434</v>
      </c>
      <c r="AL225" s="96">
        <f t="shared" si="80"/>
        <v>35.195979131232605</v>
      </c>
      <c r="AM225" s="96">
        <f t="shared" si="80"/>
        <v>36.955778087794236</v>
      </c>
      <c r="AN225" s="96">
        <v>38.803566992183953</v>
      </c>
      <c r="AO225" s="106">
        <f t="shared" si="71"/>
        <v>38.803566992183953</v>
      </c>
      <c r="AQ225" s="96">
        <f t="shared" si="81"/>
        <v>32.243028501174543</v>
      </c>
      <c r="AR225" s="96">
        <f t="shared" si="81"/>
        <v>33.855179926233269</v>
      </c>
      <c r="AS225" s="96">
        <f t="shared" si="81"/>
        <v>35.547938922544937</v>
      </c>
      <c r="AT225" s="96">
        <f t="shared" si="81"/>
        <v>37.325335868672184</v>
      </c>
      <c r="AU225" s="131">
        <v>39.191602662105794</v>
      </c>
      <c r="AV225" s="133">
        <v>8</v>
      </c>
      <c r="AW225" s="133">
        <v>394</v>
      </c>
      <c r="AX225" s="147">
        <v>34</v>
      </c>
      <c r="AY225" s="132"/>
      <c r="AZ225" s="148" t="s">
        <v>394</v>
      </c>
    </row>
    <row r="226" spans="1:52" ht="15.75">
      <c r="A226" s="133">
        <v>395</v>
      </c>
      <c r="B226" s="133">
        <v>8</v>
      </c>
      <c r="C226" s="145">
        <v>35</v>
      </c>
      <c r="D226" s="146" t="s">
        <v>394</v>
      </c>
      <c r="E226" s="96">
        <f t="shared" si="78"/>
        <v>27.935720405881</v>
      </c>
      <c r="F226" s="96">
        <f t="shared" si="78"/>
        <v>29.611863630233863</v>
      </c>
      <c r="G226" s="96">
        <f t="shared" si="78"/>
        <v>31.388575448047895</v>
      </c>
      <c r="H226" s="96">
        <f t="shared" si="78"/>
        <v>33.271889974930772</v>
      </c>
      <c r="I226" s="96">
        <f t="shared" si="78"/>
        <v>35.268203373426623</v>
      </c>
      <c r="J226" s="96">
        <v>37.384295575832219</v>
      </c>
      <c r="K226" s="102">
        <f t="shared" si="69"/>
        <v>37.384295575832219</v>
      </c>
      <c r="M226" s="96">
        <f t="shared" si="79"/>
        <v>28.284916910954514</v>
      </c>
      <c r="N226" s="96">
        <f t="shared" si="79"/>
        <v>29.982011925611786</v>
      </c>
      <c r="O226" s="96">
        <f t="shared" si="79"/>
        <v>31.780932641148496</v>
      </c>
      <c r="P226" s="96">
        <f t="shared" si="79"/>
        <v>33.687788599617406</v>
      </c>
      <c r="Q226" s="96">
        <f t="shared" si="79"/>
        <v>35.709055915594455</v>
      </c>
      <c r="R226" s="96">
        <v>37.851599270530123</v>
      </c>
      <c r="S226" s="102">
        <f t="shared" si="76"/>
        <v>37.851599270530123</v>
      </c>
      <c r="U226" s="130">
        <f t="shared" si="64"/>
        <v>29.954295655850167</v>
      </c>
      <c r="V226" s="96">
        <f t="shared" si="64"/>
        <v>31.452010438642677</v>
      </c>
      <c r="W226" s="96">
        <f t="shared" si="64"/>
        <v>33.024610960574812</v>
      </c>
      <c r="X226" s="96">
        <f t="shared" si="64"/>
        <v>34.675841508603554</v>
      </c>
      <c r="Y226" s="96">
        <f t="shared" si="64"/>
        <v>36.409633584033735</v>
      </c>
      <c r="Z226" s="96">
        <v>38.230115263235426</v>
      </c>
      <c r="AA226" s="102">
        <f t="shared" si="77"/>
        <v>38.230115263235426</v>
      </c>
      <c r="AC226" s="96">
        <f t="shared" si="70"/>
        <v>31.452010438642677</v>
      </c>
      <c r="AD226" s="96">
        <f t="shared" si="70"/>
        <v>33.024610960574812</v>
      </c>
      <c r="AE226" s="96">
        <f t="shared" si="70"/>
        <v>34.675841508603554</v>
      </c>
      <c r="AF226" s="96">
        <f t="shared" si="70"/>
        <v>36.409633584033735</v>
      </c>
      <c r="AG226" s="96">
        <v>38.230115263235426</v>
      </c>
      <c r="AJ226" s="96">
        <f t="shared" si="80"/>
        <v>31.923790595222318</v>
      </c>
      <c r="AK226" s="96">
        <f t="shared" si="80"/>
        <v>33.519980124983434</v>
      </c>
      <c r="AL226" s="96">
        <f t="shared" si="80"/>
        <v>35.195979131232605</v>
      </c>
      <c r="AM226" s="96">
        <f t="shared" si="80"/>
        <v>36.955778087794236</v>
      </c>
      <c r="AN226" s="96">
        <v>38.803566992183953</v>
      </c>
      <c r="AO226" s="106">
        <f t="shared" si="71"/>
        <v>38.803566992183953</v>
      </c>
      <c r="AQ226" s="96">
        <f t="shared" si="81"/>
        <v>32.243028501174543</v>
      </c>
      <c r="AR226" s="96">
        <f t="shared" si="81"/>
        <v>33.855179926233269</v>
      </c>
      <c r="AS226" s="96">
        <f t="shared" si="81"/>
        <v>35.547938922544937</v>
      </c>
      <c r="AT226" s="96">
        <f t="shared" si="81"/>
        <v>37.325335868672184</v>
      </c>
      <c r="AU226" s="131">
        <v>39.191602662105794</v>
      </c>
      <c r="AV226" s="133">
        <v>8</v>
      </c>
      <c r="AW226" s="133">
        <v>395</v>
      </c>
      <c r="AX226" s="147">
        <v>35</v>
      </c>
      <c r="AY226" s="132"/>
      <c r="AZ226" s="148" t="s">
        <v>394</v>
      </c>
    </row>
    <row r="227" spans="1:52" ht="15.75">
      <c r="A227" s="133">
        <v>396</v>
      </c>
      <c r="B227" s="133">
        <v>8</v>
      </c>
      <c r="C227" s="145">
        <v>36</v>
      </c>
      <c r="D227" s="146" t="s">
        <v>394</v>
      </c>
      <c r="E227" s="96">
        <f t="shared" si="78"/>
        <v>27.935720405881</v>
      </c>
      <c r="F227" s="96">
        <f t="shared" si="78"/>
        <v>29.611863630233863</v>
      </c>
      <c r="G227" s="96">
        <f t="shared" si="78"/>
        <v>31.388575448047895</v>
      </c>
      <c r="H227" s="96">
        <f t="shared" si="78"/>
        <v>33.271889974930772</v>
      </c>
      <c r="I227" s="96">
        <f t="shared" si="78"/>
        <v>35.268203373426623</v>
      </c>
      <c r="J227" s="96">
        <v>37.384295575832219</v>
      </c>
      <c r="K227" s="102">
        <f t="shared" si="69"/>
        <v>37.384295575832219</v>
      </c>
      <c r="M227" s="96">
        <f t="shared" si="79"/>
        <v>28.284916910954514</v>
      </c>
      <c r="N227" s="96">
        <f t="shared" si="79"/>
        <v>29.982011925611786</v>
      </c>
      <c r="O227" s="96">
        <f t="shared" si="79"/>
        <v>31.780932641148496</v>
      </c>
      <c r="P227" s="96">
        <f t="shared" si="79"/>
        <v>33.687788599617406</v>
      </c>
      <c r="Q227" s="96">
        <f t="shared" si="79"/>
        <v>35.709055915594455</v>
      </c>
      <c r="R227" s="96">
        <v>37.851599270530123</v>
      </c>
      <c r="S227" s="102">
        <f t="shared" si="76"/>
        <v>37.851599270530123</v>
      </c>
      <c r="U227" s="130">
        <f t="shared" si="64"/>
        <v>29.954295655850167</v>
      </c>
      <c r="V227" s="96">
        <f t="shared" si="64"/>
        <v>31.452010438642677</v>
      </c>
      <c r="W227" s="96">
        <f t="shared" si="64"/>
        <v>33.024610960574812</v>
      </c>
      <c r="X227" s="96">
        <f t="shared" si="64"/>
        <v>34.675841508603554</v>
      </c>
      <c r="Y227" s="96">
        <f t="shared" si="64"/>
        <v>36.409633584033735</v>
      </c>
      <c r="Z227" s="96">
        <v>38.230115263235426</v>
      </c>
      <c r="AA227" s="102">
        <f t="shared" si="77"/>
        <v>38.230115263235426</v>
      </c>
      <c r="AC227" s="96">
        <f t="shared" si="70"/>
        <v>31.452010438642677</v>
      </c>
      <c r="AD227" s="96">
        <f t="shared" si="70"/>
        <v>33.024610960574812</v>
      </c>
      <c r="AE227" s="96">
        <f t="shared" si="70"/>
        <v>34.675841508603554</v>
      </c>
      <c r="AF227" s="96">
        <f t="shared" si="70"/>
        <v>36.409633584033735</v>
      </c>
      <c r="AG227" s="96">
        <v>38.230115263235426</v>
      </c>
      <c r="AJ227" s="96">
        <f t="shared" si="80"/>
        <v>31.923790595222318</v>
      </c>
      <c r="AK227" s="96">
        <f t="shared" si="80"/>
        <v>33.519980124983434</v>
      </c>
      <c r="AL227" s="96">
        <f t="shared" si="80"/>
        <v>35.195979131232605</v>
      </c>
      <c r="AM227" s="96">
        <f t="shared" si="80"/>
        <v>36.955778087794236</v>
      </c>
      <c r="AN227" s="96">
        <v>38.803566992183953</v>
      </c>
      <c r="AO227" s="106">
        <f t="shared" si="71"/>
        <v>38.803566992183953</v>
      </c>
      <c r="AQ227" s="96">
        <f t="shared" si="81"/>
        <v>32.243028501174543</v>
      </c>
      <c r="AR227" s="96">
        <f t="shared" si="81"/>
        <v>33.855179926233269</v>
      </c>
      <c r="AS227" s="96">
        <f t="shared" si="81"/>
        <v>35.547938922544937</v>
      </c>
      <c r="AT227" s="96">
        <f t="shared" si="81"/>
        <v>37.325335868672184</v>
      </c>
      <c r="AU227" s="131">
        <v>39.191602662105794</v>
      </c>
      <c r="AV227" s="133">
        <v>8</v>
      </c>
      <c r="AW227" s="133">
        <v>396</v>
      </c>
      <c r="AX227" s="147">
        <v>36</v>
      </c>
      <c r="AY227" s="132"/>
      <c r="AZ227" s="148" t="s">
        <v>394</v>
      </c>
    </row>
    <row r="228" spans="1:52" ht="15.75">
      <c r="A228" s="133">
        <v>397</v>
      </c>
      <c r="B228" s="133">
        <v>8</v>
      </c>
      <c r="C228" s="145">
        <v>37</v>
      </c>
      <c r="D228" s="146" t="s">
        <v>394</v>
      </c>
      <c r="E228" s="96">
        <f t="shared" si="78"/>
        <v>27.935720405881</v>
      </c>
      <c r="F228" s="96">
        <f t="shared" si="78"/>
        <v>29.611863630233863</v>
      </c>
      <c r="G228" s="96">
        <f t="shared" si="78"/>
        <v>31.388575448047895</v>
      </c>
      <c r="H228" s="96">
        <f t="shared" si="78"/>
        <v>33.271889974930772</v>
      </c>
      <c r="I228" s="96">
        <f t="shared" si="78"/>
        <v>35.268203373426623</v>
      </c>
      <c r="J228" s="96">
        <v>37.384295575832219</v>
      </c>
      <c r="K228" s="102">
        <f t="shared" si="69"/>
        <v>37.384295575832219</v>
      </c>
      <c r="M228" s="96">
        <f t="shared" si="79"/>
        <v>28.284916910954514</v>
      </c>
      <c r="N228" s="96">
        <f t="shared" si="79"/>
        <v>29.982011925611786</v>
      </c>
      <c r="O228" s="96">
        <f t="shared" si="79"/>
        <v>31.780932641148496</v>
      </c>
      <c r="P228" s="96">
        <f t="shared" si="79"/>
        <v>33.687788599617406</v>
      </c>
      <c r="Q228" s="96">
        <f t="shared" si="79"/>
        <v>35.709055915594455</v>
      </c>
      <c r="R228" s="96">
        <v>37.851599270530123</v>
      </c>
      <c r="S228" s="102">
        <f t="shared" si="76"/>
        <v>37.851599270530123</v>
      </c>
      <c r="U228" s="130">
        <f t="shared" si="64"/>
        <v>29.954295655850167</v>
      </c>
      <c r="V228" s="96">
        <f t="shared" si="64"/>
        <v>31.452010438642677</v>
      </c>
      <c r="W228" s="96">
        <f t="shared" si="64"/>
        <v>33.024610960574812</v>
      </c>
      <c r="X228" s="96">
        <f t="shared" si="64"/>
        <v>34.675841508603554</v>
      </c>
      <c r="Y228" s="96">
        <f t="shared" si="64"/>
        <v>36.409633584033735</v>
      </c>
      <c r="Z228" s="96">
        <v>38.230115263235426</v>
      </c>
      <c r="AA228" s="102">
        <f t="shared" si="77"/>
        <v>38.230115263235426</v>
      </c>
      <c r="AC228" s="96">
        <f t="shared" si="70"/>
        <v>31.452010438642677</v>
      </c>
      <c r="AD228" s="96">
        <f t="shared" si="70"/>
        <v>33.024610960574812</v>
      </c>
      <c r="AE228" s="96">
        <f t="shared" si="70"/>
        <v>34.675841508603554</v>
      </c>
      <c r="AF228" s="96">
        <f t="shared" si="70"/>
        <v>36.409633584033735</v>
      </c>
      <c r="AG228" s="96">
        <v>38.230115263235426</v>
      </c>
      <c r="AJ228" s="96">
        <f t="shared" si="80"/>
        <v>31.923790595222318</v>
      </c>
      <c r="AK228" s="96">
        <f t="shared" si="80"/>
        <v>33.519980124983434</v>
      </c>
      <c r="AL228" s="96">
        <f t="shared" si="80"/>
        <v>35.195979131232605</v>
      </c>
      <c r="AM228" s="96">
        <f t="shared" si="80"/>
        <v>36.955778087794236</v>
      </c>
      <c r="AN228" s="96">
        <v>38.803566992183953</v>
      </c>
      <c r="AO228" s="106">
        <f t="shared" si="71"/>
        <v>38.803566992183953</v>
      </c>
      <c r="AQ228" s="96">
        <f t="shared" si="81"/>
        <v>32.243028501174543</v>
      </c>
      <c r="AR228" s="96">
        <f t="shared" si="81"/>
        <v>33.855179926233269</v>
      </c>
      <c r="AS228" s="96">
        <f t="shared" si="81"/>
        <v>35.547938922544937</v>
      </c>
      <c r="AT228" s="96">
        <f t="shared" si="81"/>
        <v>37.325335868672184</v>
      </c>
      <c r="AU228" s="131">
        <v>39.191602662105794</v>
      </c>
      <c r="AV228" s="133">
        <v>8</v>
      </c>
      <c r="AW228" s="133">
        <v>397</v>
      </c>
      <c r="AX228" s="147">
        <v>37</v>
      </c>
      <c r="AY228" s="149" t="e">
        <f>#REF!</f>
        <v>#REF!</v>
      </c>
      <c r="AZ228" s="148" t="s">
        <v>394</v>
      </c>
    </row>
    <row r="229" spans="1:52" ht="15.75">
      <c r="A229" s="133">
        <v>398</v>
      </c>
      <c r="B229" s="133">
        <v>8</v>
      </c>
      <c r="C229" s="145">
        <v>38</v>
      </c>
      <c r="D229" s="146" t="s">
        <v>394</v>
      </c>
      <c r="E229" s="96">
        <f t="shared" si="78"/>
        <v>27.935720405881</v>
      </c>
      <c r="F229" s="96">
        <f t="shared" si="78"/>
        <v>29.611863630233863</v>
      </c>
      <c r="G229" s="96">
        <f t="shared" si="78"/>
        <v>31.388575448047895</v>
      </c>
      <c r="H229" s="96">
        <f t="shared" si="78"/>
        <v>33.271889974930772</v>
      </c>
      <c r="I229" s="96">
        <f t="shared" si="78"/>
        <v>35.268203373426623</v>
      </c>
      <c r="J229" s="96">
        <v>37.384295575832219</v>
      </c>
      <c r="K229" s="102">
        <f t="shared" si="69"/>
        <v>37.384295575832219</v>
      </c>
      <c r="M229" s="96">
        <f t="shared" si="79"/>
        <v>28.284916910954514</v>
      </c>
      <c r="N229" s="96">
        <f t="shared" si="79"/>
        <v>29.982011925611786</v>
      </c>
      <c r="O229" s="96">
        <f t="shared" si="79"/>
        <v>31.780932641148496</v>
      </c>
      <c r="P229" s="96">
        <f t="shared" si="79"/>
        <v>33.687788599617406</v>
      </c>
      <c r="Q229" s="96">
        <f t="shared" si="79"/>
        <v>35.709055915594455</v>
      </c>
      <c r="R229" s="96">
        <v>37.851599270530123</v>
      </c>
      <c r="S229" s="102">
        <f t="shared" si="76"/>
        <v>37.851599270530123</v>
      </c>
      <c r="U229" s="130">
        <f t="shared" si="64"/>
        <v>29.954295655850167</v>
      </c>
      <c r="V229" s="96">
        <f t="shared" si="64"/>
        <v>31.452010438642677</v>
      </c>
      <c r="W229" s="96">
        <f t="shared" si="64"/>
        <v>33.024610960574812</v>
      </c>
      <c r="X229" s="96">
        <f t="shared" si="64"/>
        <v>34.675841508603554</v>
      </c>
      <c r="Y229" s="96">
        <f t="shared" si="64"/>
        <v>36.409633584033735</v>
      </c>
      <c r="Z229" s="96">
        <v>38.230115263235426</v>
      </c>
      <c r="AA229" s="102">
        <f t="shared" si="77"/>
        <v>38.230115263235426</v>
      </c>
      <c r="AC229" s="96">
        <f t="shared" si="70"/>
        <v>31.452010438642677</v>
      </c>
      <c r="AD229" s="96">
        <f t="shared" si="70"/>
        <v>33.024610960574812</v>
      </c>
      <c r="AE229" s="96">
        <f t="shared" si="70"/>
        <v>34.675841508603554</v>
      </c>
      <c r="AF229" s="96">
        <f t="shared" si="70"/>
        <v>36.409633584033735</v>
      </c>
      <c r="AG229" s="96">
        <v>38.230115263235426</v>
      </c>
      <c r="AJ229" s="96">
        <f t="shared" si="80"/>
        <v>31.923790595222318</v>
      </c>
      <c r="AK229" s="96">
        <f t="shared" si="80"/>
        <v>33.519980124983434</v>
      </c>
      <c r="AL229" s="96">
        <f t="shared" si="80"/>
        <v>35.195979131232605</v>
      </c>
      <c r="AM229" s="96">
        <f t="shared" si="80"/>
        <v>36.955778087794236</v>
      </c>
      <c r="AN229" s="96">
        <v>38.803566992183953</v>
      </c>
      <c r="AO229" s="106">
        <f t="shared" si="71"/>
        <v>38.803566992183953</v>
      </c>
      <c r="AQ229" s="96">
        <f t="shared" si="81"/>
        <v>32.243028501174543</v>
      </c>
      <c r="AR229" s="96">
        <f t="shared" si="81"/>
        <v>33.855179926233269</v>
      </c>
      <c r="AS229" s="96">
        <f t="shared" si="81"/>
        <v>35.547938922544937</v>
      </c>
      <c r="AT229" s="96">
        <f t="shared" si="81"/>
        <v>37.325335868672184</v>
      </c>
      <c r="AU229" s="131">
        <v>39.191602662105794</v>
      </c>
      <c r="AV229" s="133">
        <v>8</v>
      </c>
      <c r="AW229" s="133">
        <v>398</v>
      </c>
      <c r="AX229" s="147">
        <v>38</v>
      </c>
      <c r="AY229" s="132"/>
      <c r="AZ229" s="148" t="s">
        <v>394</v>
      </c>
    </row>
    <row r="230" spans="1:52" ht="15.75">
      <c r="A230" s="133">
        <v>399</v>
      </c>
      <c r="B230" s="133">
        <v>8</v>
      </c>
      <c r="C230" s="145">
        <v>39</v>
      </c>
      <c r="D230" s="146" t="s">
        <v>394</v>
      </c>
      <c r="E230" s="96">
        <f t="shared" si="78"/>
        <v>27.935720405881</v>
      </c>
      <c r="F230" s="96">
        <f t="shared" si="78"/>
        <v>29.611863630233863</v>
      </c>
      <c r="G230" s="96">
        <f t="shared" si="78"/>
        <v>31.388575448047895</v>
      </c>
      <c r="H230" s="96">
        <f t="shared" si="78"/>
        <v>33.271889974930772</v>
      </c>
      <c r="I230" s="96">
        <f t="shared" si="78"/>
        <v>35.268203373426623</v>
      </c>
      <c r="J230" s="96">
        <v>37.384295575832219</v>
      </c>
      <c r="K230" s="102">
        <f t="shared" si="69"/>
        <v>37.384295575832219</v>
      </c>
      <c r="M230" s="96">
        <f t="shared" si="79"/>
        <v>28.284916910954514</v>
      </c>
      <c r="N230" s="96">
        <f t="shared" si="79"/>
        <v>29.982011925611786</v>
      </c>
      <c r="O230" s="96">
        <f t="shared" si="79"/>
        <v>31.780932641148496</v>
      </c>
      <c r="P230" s="96">
        <f t="shared" si="79"/>
        <v>33.687788599617406</v>
      </c>
      <c r="Q230" s="96">
        <f t="shared" si="79"/>
        <v>35.709055915594455</v>
      </c>
      <c r="R230" s="96">
        <v>37.851599270530123</v>
      </c>
      <c r="S230" s="102">
        <f t="shared" si="76"/>
        <v>37.851599270530123</v>
      </c>
      <c r="U230" s="130">
        <f t="shared" si="64"/>
        <v>29.954295655850167</v>
      </c>
      <c r="V230" s="96">
        <f t="shared" si="64"/>
        <v>31.452010438642677</v>
      </c>
      <c r="W230" s="96">
        <f t="shared" si="64"/>
        <v>33.024610960574812</v>
      </c>
      <c r="X230" s="96">
        <f t="shared" si="64"/>
        <v>34.675841508603554</v>
      </c>
      <c r="Y230" s="96">
        <f t="shared" si="64"/>
        <v>36.409633584033735</v>
      </c>
      <c r="Z230" s="96">
        <v>38.230115263235426</v>
      </c>
      <c r="AA230" s="102">
        <f t="shared" si="77"/>
        <v>38.230115263235426</v>
      </c>
      <c r="AC230" s="96">
        <f t="shared" si="70"/>
        <v>31.452010438642677</v>
      </c>
      <c r="AD230" s="96">
        <f t="shared" si="70"/>
        <v>33.024610960574812</v>
      </c>
      <c r="AE230" s="96">
        <f t="shared" si="70"/>
        <v>34.675841508603554</v>
      </c>
      <c r="AF230" s="96">
        <f t="shared" si="70"/>
        <v>36.409633584033735</v>
      </c>
      <c r="AG230" s="96">
        <v>38.230115263235426</v>
      </c>
      <c r="AJ230" s="96">
        <f t="shared" si="80"/>
        <v>31.923790595222318</v>
      </c>
      <c r="AK230" s="96">
        <f t="shared" si="80"/>
        <v>33.519980124983434</v>
      </c>
      <c r="AL230" s="96">
        <f t="shared" si="80"/>
        <v>35.195979131232605</v>
      </c>
      <c r="AM230" s="96">
        <f t="shared" si="80"/>
        <v>36.955778087794236</v>
      </c>
      <c r="AN230" s="96">
        <v>38.803566992183953</v>
      </c>
      <c r="AO230" s="106">
        <f t="shared" si="71"/>
        <v>38.803566992183953</v>
      </c>
      <c r="AQ230" s="96">
        <f t="shared" si="81"/>
        <v>32.243028501174543</v>
      </c>
      <c r="AR230" s="96">
        <f t="shared" si="81"/>
        <v>33.855179926233269</v>
      </c>
      <c r="AS230" s="96">
        <f t="shared" si="81"/>
        <v>35.547938922544937</v>
      </c>
      <c r="AT230" s="96">
        <f t="shared" si="81"/>
        <v>37.325335868672184</v>
      </c>
      <c r="AU230" s="131">
        <v>39.191602662105794</v>
      </c>
      <c r="AV230" s="133">
        <v>8</v>
      </c>
      <c r="AW230" s="133">
        <v>399</v>
      </c>
      <c r="AX230" s="147">
        <v>39</v>
      </c>
      <c r="AY230" s="132"/>
      <c r="AZ230" s="148" t="s">
        <v>394</v>
      </c>
    </row>
    <row r="231" spans="1:52" ht="15.75">
      <c r="A231" s="133">
        <v>400</v>
      </c>
      <c r="B231" s="133">
        <v>8</v>
      </c>
      <c r="C231" s="145">
        <v>40</v>
      </c>
      <c r="D231" s="146" t="s">
        <v>394</v>
      </c>
      <c r="E231" s="96">
        <f t="shared" si="78"/>
        <v>27.935720405881</v>
      </c>
      <c r="F231" s="96">
        <f t="shared" si="78"/>
        <v>29.611863630233863</v>
      </c>
      <c r="G231" s="96">
        <f t="shared" si="78"/>
        <v>31.388575448047895</v>
      </c>
      <c r="H231" s="96">
        <f t="shared" si="78"/>
        <v>33.271889974930772</v>
      </c>
      <c r="I231" s="96">
        <f t="shared" si="78"/>
        <v>35.268203373426623</v>
      </c>
      <c r="J231" s="96">
        <v>37.384295575832219</v>
      </c>
      <c r="K231" s="102">
        <f t="shared" si="69"/>
        <v>37.384295575832219</v>
      </c>
      <c r="M231" s="96">
        <f t="shared" si="79"/>
        <v>28.284916910954514</v>
      </c>
      <c r="N231" s="96">
        <f t="shared" si="79"/>
        <v>29.982011925611786</v>
      </c>
      <c r="O231" s="96">
        <f t="shared" si="79"/>
        <v>31.780932641148496</v>
      </c>
      <c r="P231" s="96">
        <f t="shared" si="79"/>
        <v>33.687788599617406</v>
      </c>
      <c r="Q231" s="96">
        <f t="shared" si="79"/>
        <v>35.709055915594455</v>
      </c>
      <c r="R231" s="96">
        <v>37.851599270530123</v>
      </c>
      <c r="S231" s="102">
        <f t="shared" si="76"/>
        <v>37.851599270530123</v>
      </c>
      <c r="U231" s="130">
        <f t="shared" si="64"/>
        <v>29.954295655850167</v>
      </c>
      <c r="V231" s="96">
        <f t="shared" si="64"/>
        <v>31.452010438642677</v>
      </c>
      <c r="W231" s="96">
        <f t="shared" si="64"/>
        <v>33.024610960574812</v>
      </c>
      <c r="X231" s="96">
        <f t="shared" si="64"/>
        <v>34.675841508603554</v>
      </c>
      <c r="Y231" s="96">
        <f t="shared" si="64"/>
        <v>36.409633584033735</v>
      </c>
      <c r="Z231" s="96">
        <v>38.230115263235426</v>
      </c>
      <c r="AA231" s="102">
        <f t="shared" si="77"/>
        <v>38.230115263235426</v>
      </c>
      <c r="AC231" s="96">
        <f t="shared" si="70"/>
        <v>31.452010438642677</v>
      </c>
      <c r="AD231" s="96">
        <f t="shared" si="70"/>
        <v>33.024610960574812</v>
      </c>
      <c r="AE231" s="96">
        <f t="shared" si="70"/>
        <v>34.675841508603554</v>
      </c>
      <c r="AF231" s="96">
        <f t="shared" si="70"/>
        <v>36.409633584033735</v>
      </c>
      <c r="AG231" s="96">
        <v>38.230115263235426</v>
      </c>
      <c r="AJ231" s="96">
        <f t="shared" si="80"/>
        <v>31.923790595222318</v>
      </c>
      <c r="AK231" s="96">
        <f t="shared" si="80"/>
        <v>33.519980124983434</v>
      </c>
      <c r="AL231" s="96">
        <f t="shared" si="80"/>
        <v>35.195979131232605</v>
      </c>
      <c r="AM231" s="96">
        <f t="shared" si="80"/>
        <v>36.955778087794236</v>
      </c>
      <c r="AN231" s="96">
        <v>38.803566992183953</v>
      </c>
      <c r="AO231" s="106">
        <f t="shared" si="71"/>
        <v>38.803566992183953</v>
      </c>
      <c r="AQ231" s="96">
        <f t="shared" si="81"/>
        <v>32.243028501174543</v>
      </c>
      <c r="AR231" s="96">
        <f t="shared" si="81"/>
        <v>33.855179926233269</v>
      </c>
      <c r="AS231" s="96">
        <f t="shared" si="81"/>
        <v>35.547938922544937</v>
      </c>
      <c r="AT231" s="96">
        <f t="shared" si="81"/>
        <v>37.325335868672184</v>
      </c>
      <c r="AU231" s="131">
        <v>39.191602662105794</v>
      </c>
      <c r="AV231" s="133">
        <v>8</v>
      </c>
      <c r="AW231" s="133">
        <v>400</v>
      </c>
      <c r="AX231" s="147">
        <v>40</v>
      </c>
      <c r="AY231" s="132"/>
      <c r="AZ231" s="148" t="s">
        <v>394</v>
      </c>
    </row>
    <row r="232" spans="1:52" ht="15.75">
      <c r="A232" s="133">
        <v>401</v>
      </c>
      <c r="B232" s="133">
        <v>8</v>
      </c>
      <c r="C232" s="145">
        <v>41</v>
      </c>
      <c r="D232" s="146" t="s">
        <v>394</v>
      </c>
      <c r="E232" s="96">
        <f t="shared" si="78"/>
        <v>27.935720405881</v>
      </c>
      <c r="F232" s="96">
        <f t="shared" si="78"/>
        <v>29.611863630233863</v>
      </c>
      <c r="G232" s="96">
        <f t="shared" si="78"/>
        <v>31.388575448047895</v>
      </c>
      <c r="H232" s="96">
        <f t="shared" si="78"/>
        <v>33.271889974930772</v>
      </c>
      <c r="I232" s="96">
        <f t="shared" si="78"/>
        <v>35.268203373426623</v>
      </c>
      <c r="J232" s="96">
        <v>37.384295575832219</v>
      </c>
      <c r="K232" s="102">
        <f t="shared" si="69"/>
        <v>37.384295575832219</v>
      </c>
      <c r="M232" s="96">
        <f t="shared" si="79"/>
        <v>28.284916910954514</v>
      </c>
      <c r="N232" s="96">
        <f t="shared" si="79"/>
        <v>29.982011925611786</v>
      </c>
      <c r="O232" s="96">
        <f t="shared" si="79"/>
        <v>31.780932641148496</v>
      </c>
      <c r="P232" s="96">
        <f t="shared" si="79"/>
        <v>33.687788599617406</v>
      </c>
      <c r="Q232" s="96">
        <f t="shared" si="79"/>
        <v>35.709055915594455</v>
      </c>
      <c r="R232" s="96">
        <v>37.851599270530123</v>
      </c>
      <c r="S232" s="102">
        <f t="shared" si="76"/>
        <v>37.851599270530123</v>
      </c>
      <c r="U232" s="130">
        <f t="shared" ref="U232:Y282" si="82">V232/1.05</f>
        <v>29.954295655850167</v>
      </c>
      <c r="V232" s="96">
        <f t="shared" si="82"/>
        <v>31.452010438642677</v>
      </c>
      <c r="W232" s="96">
        <f t="shared" si="82"/>
        <v>33.024610960574812</v>
      </c>
      <c r="X232" s="96">
        <f t="shared" si="82"/>
        <v>34.675841508603554</v>
      </c>
      <c r="Y232" s="96">
        <f t="shared" si="82"/>
        <v>36.409633584033735</v>
      </c>
      <c r="Z232" s="96">
        <v>38.230115263235426</v>
      </c>
      <c r="AA232" s="102">
        <f t="shared" si="77"/>
        <v>38.230115263235426</v>
      </c>
      <c r="AC232" s="96">
        <f t="shared" si="70"/>
        <v>31.452010438642677</v>
      </c>
      <c r="AD232" s="96">
        <f t="shared" si="70"/>
        <v>33.024610960574812</v>
      </c>
      <c r="AE232" s="96">
        <f t="shared" si="70"/>
        <v>34.675841508603554</v>
      </c>
      <c r="AF232" s="96">
        <f t="shared" si="70"/>
        <v>36.409633584033735</v>
      </c>
      <c r="AG232" s="96">
        <v>38.230115263235426</v>
      </c>
      <c r="AJ232" s="96">
        <f t="shared" si="80"/>
        <v>31.923790595222318</v>
      </c>
      <c r="AK232" s="96">
        <f t="shared" si="80"/>
        <v>33.519980124983434</v>
      </c>
      <c r="AL232" s="96">
        <f t="shared" si="80"/>
        <v>35.195979131232605</v>
      </c>
      <c r="AM232" s="96">
        <f t="shared" si="80"/>
        <v>36.955778087794236</v>
      </c>
      <c r="AN232" s="96">
        <v>38.803566992183953</v>
      </c>
      <c r="AO232" s="106">
        <f t="shared" si="71"/>
        <v>38.803566992183953</v>
      </c>
      <c r="AQ232" s="96">
        <f t="shared" si="81"/>
        <v>32.243028501174543</v>
      </c>
      <c r="AR232" s="96">
        <f t="shared" si="81"/>
        <v>33.855179926233269</v>
      </c>
      <c r="AS232" s="96">
        <f t="shared" si="81"/>
        <v>35.547938922544937</v>
      </c>
      <c r="AT232" s="96">
        <f t="shared" si="81"/>
        <v>37.325335868672184</v>
      </c>
      <c r="AU232" s="131">
        <v>39.191602662105794</v>
      </c>
      <c r="AV232" s="133">
        <v>8</v>
      </c>
      <c r="AW232" s="133">
        <v>401</v>
      </c>
      <c r="AX232" s="147">
        <v>41</v>
      </c>
      <c r="AY232" s="132"/>
      <c r="AZ232" s="148" t="s">
        <v>394</v>
      </c>
    </row>
    <row r="233" spans="1:52" ht="15.75">
      <c r="A233" s="133">
        <v>402</v>
      </c>
      <c r="B233" s="133">
        <v>8</v>
      </c>
      <c r="C233" s="145">
        <v>42</v>
      </c>
      <c r="D233" s="146" t="s">
        <v>394</v>
      </c>
      <c r="E233" s="96">
        <f t="shared" si="78"/>
        <v>27.935720405881</v>
      </c>
      <c r="F233" s="96">
        <f t="shared" si="78"/>
        <v>29.611863630233863</v>
      </c>
      <c r="G233" s="96">
        <f t="shared" si="78"/>
        <v>31.388575448047895</v>
      </c>
      <c r="H233" s="96">
        <f t="shared" si="78"/>
        <v>33.271889974930772</v>
      </c>
      <c r="I233" s="96">
        <f t="shared" si="78"/>
        <v>35.268203373426623</v>
      </c>
      <c r="J233" s="96">
        <v>37.384295575832219</v>
      </c>
      <c r="K233" s="102">
        <f t="shared" si="69"/>
        <v>37.384295575832219</v>
      </c>
      <c r="M233" s="96">
        <f t="shared" si="79"/>
        <v>28.284916910954514</v>
      </c>
      <c r="N233" s="96">
        <f t="shared" si="79"/>
        <v>29.982011925611786</v>
      </c>
      <c r="O233" s="96">
        <f t="shared" si="79"/>
        <v>31.780932641148496</v>
      </c>
      <c r="P233" s="96">
        <f t="shared" si="79"/>
        <v>33.687788599617406</v>
      </c>
      <c r="Q233" s="96">
        <f t="shared" si="79"/>
        <v>35.709055915594455</v>
      </c>
      <c r="R233" s="96">
        <v>37.851599270530123</v>
      </c>
      <c r="S233" s="102">
        <f t="shared" si="76"/>
        <v>37.851599270530123</v>
      </c>
      <c r="U233" s="130">
        <f t="shared" si="82"/>
        <v>29.954295655850167</v>
      </c>
      <c r="V233" s="96">
        <f t="shared" si="82"/>
        <v>31.452010438642677</v>
      </c>
      <c r="W233" s="96">
        <f t="shared" si="82"/>
        <v>33.024610960574812</v>
      </c>
      <c r="X233" s="96">
        <f t="shared" si="82"/>
        <v>34.675841508603554</v>
      </c>
      <c r="Y233" s="96">
        <f t="shared" si="82"/>
        <v>36.409633584033735</v>
      </c>
      <c r="Z233" s="96">
        <v>38.230115263235426</v>
      </c>
      <c r="AA233" s="102">
        <f t="shared" si="77"/>
        <v>38.230115263235426</v>
      </c>
      <c r="AC233" s="96">
        <f t="shared" si="70"/>
        <v>31.452010438642677</v>
      </c>
      <c r="AD233" s="96">
        <f t="shared" si="70"/>
        <v>33.024610960574812</v>
      </c>
      <c r="AE233" s="96">
        <f t="shared" si="70"/>
        <v>34.675841508603554</v>
      </c>
      <c r="AF233" s="96">
        <f t="shared" si="70"/>
        <v>36.409633584033735</v>
      </c>
      <c r="AG233" s="96">
        <v>38.230115263235426</v>
      </c>
      <c r="AJ233" s="96">
        <f t="shared" si="80"/>
        <v>31.923790595222318</v>
      </c>
      <c r="AK233" s="96">
        <f t="shared" si="80"/>
        <v>33.519980124983434</v>
      </c>
      <c r="AL233" s="96">
        <f t="shared" si="80"/>
        <v>35.195979131232605</v>
      </c>
      <c r="AM233" s="96">
        <f t="shared" si="80"/>
        <v>36.955778087794236</v>
      </c>
      <c r="AN233" s="96">
        <v>38.803566992183953</v>
      </c>
      <c r="AO233" s="106">
        <f t="shared" si="71"/>
        <v>38.803566992183953</v>
      </c>
      <c r="AQ233" s="96">
        <f t="shared" si="81"/>
        <v>32.243028501174543</v>
      </c>
      <c r="AR233" s="96">
        <f t="shared" si="81"/>
        <v>33.855179926233269</v>
      </c>
      <c r="AS233" s="96">
        <f t="shared" si="81"/>
        <v>35.547938922544937</v>
      </c>
      <c r="AT233" s="96">
        <f t="shared" si="81"/>
        <v>37.325335868672184</v>
      </c>
      <c r="AU233" s="131">
        <v>39.191602662105794</v>
      </c>
      <c r="AV233" s="133">
        <v>8</v>
      </c>
      <c r="AW233" s="133">
        <v>402</v>
      </c>
      <c r="AX233" s="147">
        <v>42</v>
      </c>
      <c r="AY233" s="132"/>
      <c r="AZ233" s="148" t="s">
        <v>394</v>
      </c>
    </row>
    <row r="234" spans="1:52" ht="15.75">
      <c r="A234" s="133">
        <v>403</v>
      </c>
      <c r="B234" s="133">
        <v>8</v>
      </c>
      <c r="C234" s="145">
        <v>43</v>
      </c>
      <c r="D234" s="146" t="s">
        <v>394</v>
      </c>
      <c r="E234" s="96">
        <f t="shared" si="78"/>
        <v>27.935720405881</v>
      </c>
      <c r="F234" s="96">
        <f t="shared" si="78"/>
        <v>29.611863630233863</v>
      </c>
      <c r="G234" s="96">
        <f t="shared" si="78"/>
        <v>31.388575448047895</v>
      </c>
      <c r="H234" s="96">
        <f t="shared" si="78"/>
        <v>33.271889974930772</v>
      </c>
      <c r="I234" s="96">
        <f t="shared" si="78"/>
        <v>35.268203373426623</v>
      </c>
      <c r="J234" s="96">
        <v>37.384295575832219</v>
      </c>
      <c r="K234" s="102">
        <f t="shared" si="69"/>
        <v>37.384295575832219</v>
      </c>
      <c r="M234" s="96">
        <f t="shared" si="79"/>
        <v>28.284916910954514</v>
      </c>
      <c r="N234" s="96">
        <f t="shared" si="79"/>
        <v>29.982011925611786</v>
      </c>
      <c r="O234" s="96">
        <f t="shared" si="79"/>
        <v>31.780932641148496</v>
      </c>
      <c r="P234" s="96">
        <f t="shared" si="79"/>
        <v>33.687788599617406</v>
      </c>
      <c r="Q234" s="96">
        <f t="shared" si="79"/>
        <v>35.709055915594455</v>
      </c>
      <c r="R234" s="96">
        <v>37.851599270530123</v>
      </c>
      <c r="S234" s="102">
        <f t="shared" si="76"/>
        <v>37.851599270530123</v>
      </c>
      <c r="U234" s="130">
        <f t="shared" si="82"/>
        <v>29.954295655850167</v>
      </c>
      <c r="V234" s="96">
        <f t="shared" si="82"/>
        <v>31.452010438642677</v>
      </c>
      <c r="W234" s="96">
        <f t="shared" si="82"/>
        <v>33.024610960574812</v>
      </c>
      <c r="X234" s="96">
        <f t="shared" si="82"/>
        <v>34.675841508603554</v>
      </c>
      <c r="Y234" s="96">
        <f t="shared" si="82"/>
        <v>36.409633584033735</v>
      </c>
      <c r="Z234" s="96">
        <v>38.230115263235426</v>
      </c>
      <c r="AA234" s="102">
        <f t="shared" si="77"/>
        <v>38.230115263235426</v>
      </c>
      <c r="AC234" s="96">
        <f t="shared" si="70"/>
        <v>31.452010438642677</v>
      </c>
      <c r="AD234" s="96">
        <f t="shared" si="70"/>
        <v>33.024610960574812</v>
      </c>
      <c r="AE234" s="96">
        <f t="shared" si="70"/>
        <v>34.675841508603554</v>
      </c>
      <c r="AF234" s="96">
        <f t="shared" si="70"/>
        <v>36.409633584033735</v>
      </c>
      <c r="AG234" s="96">
        <v>38.230115263235426</v>
      </c>
      <c r="AJ234" s="96">
        <f t="shared" si="80"/>
        <v>31.923790595222318</v>
      </c>
      <c r="AK234" s="96">
        <f t="shared" si="80"/>
        <v>33.519980124983434</v>
      </c>
      <c r="AL234" s="96">
        <f t="shared" si="80"/>
        <v>35.195979131232605</v>
      </c>
      <c r="AM234" s="96">
        <f t="shared" si="80"/>
        <v>36.955778087794236</v>
      </c>
      <c r="AN234" s="96">
        <v>38.803566992183953</v>
      </c>
      <c r="AO234" s="106">
        <f t="shared" si="71"/>
        <v>38.803566992183953</v>
      </c>
      <c r="AQ234" s="96">
        <f t="shared" si="81"/>
        <v>32.243028501174543</v>
      </c>
      <c r="AR234" s="96">
        <f t="shared" si="81"/>
        <v>33.855179926233269</v>
      </c>
      <c r="AS234" s="96">
        <f t="shared" si="81"/>
        <v>35.547938922544937</v>
      </c>
      <c r="AT234" s="96">
        <f t="shared" si="81"/>
        <v>37.325335868672184</v>
      </c>
      <c r="AU234" s="131">
        <v>39.191602662105794</v>
      </c>
      <c r="AV234" s="133">
        <v>8</v>
      </c>
      <c r="AW234" s="133">
        <v>403</v>
      </c>
      <c r="AX234" s="147">
        <v>43</v>
      </c>
      <c r="AY234" s="132"/>
      <c r="AZ234" s="148" t="s">
        <v>394</v>
      </c>
    </row>
    <row r="235" spans="1:52" ht="15.75">
      <c r="A235" s="133">
        <v>404</v>
      </c>
      <c r="B235" s="133">
        <v>8</v>
      </c>
      <c r="C235" s="145">
        <v>44</v>
      </c>
      <c r="D235" s="146" t="s">
        <v>394</v>
      </c>
      <c r="E235" s="96">
        <f t="shared" si="78"/>
        <v>27.935720405881</v>
      </c>
      <c r="F235" s="96">
        <f t="shared" si="78"/>
        <v>29.611863630233863</v>
      </c>
      <c r="G235" s="96">
        <f t="shared" si="78"/>
        <v>31.388575448047895</v>
      </c>
      <c r="H235" s="96">
        <f t="shared" si="78"/>
        <v>33.271889974930772</v>
      </c>
      <c r="I235" s="96">
        <f t="shared" si="78"/>
        <v>35.268203373426623</v>
      </c>
      <c r="J235" s="96">
        <v>37.384295575832219</v>
      </c>
      <c r="K235" s="102">
        <f t="shared" si="69"/>
        <v>37.384295575832219</v>
      </c>
      <c r="M235" s="96">
        <f t="shared" si="79"/>
        <v>28.284916910954514</v>
      </c>
      <c r="N235" s="96">
        <f t="shared" si="79"/>
        <v>29.982011925611786</v>
      </c>
      <c r="O235" s="96">
        <f t="shared" si="79"/>
        <v>31.780932641148496</v>
      </c>
      <c r="P235" s="96">
        <f t="shared" si="79"/>
        <v>33.687788599617406</v>
      </c>
      <c r="Q235" s="96">
        <f t="shared" si="79"/>
        <v>35.709055915594455</v>
      </c>
      <c r="R235" s="96">
        <v>37.851599270530123</v>
      </c>
      <c r="S235" s="102">
        <f t="shared" si="76"/>
        <v>37.851599270530123</v>
      </c>
      <c r="U235" s="130">
        <f t="shared" si="82"/>
        <v>29.954295655850167</v>
      </c>
      <c r="V235" s="96">
        <f t="shared" si="82"/>
        <v>31.452010438642677</v>
      </c>
      <c r="W235" s="96">
        <f t="shared" si="82"/>
        <v>33.024610960574812</v>
      </c>
      <c r="X235" s="96">
        <f t="shared" si="82"/>
        <v>34.675841508603554</v>
      </c>
      <c r="Y235" s="96">
        <f t="shared" si="82"/>
        <v>36.409633584033735</v>
      </c>
      <c r="Z235" s="96">
        <v>38.230115263235426</v>
      </c>
      <c r="AA235" s="102">
        <f t="shared" si="77"/>
        <v>38.230115263235426</v>
      </c>
      <c r="AC235" s="96">
        <f t="shared" si="70"/>
        <v>31.452010438642677</v>
      </c>
      <c r="AD235" s="96">
        <f t="shared" si="70"/>
        <v>33.024610960574812</v>
      </c>
      <c r="AE235" s="96">
        <f t="shared" si="70"/>
        <v>34.675841508603554</v>
      </c>
      <c r="AF235" s="96">
        <f t="shared" si="70"/>
        <v>36.409633584033735</v>
      </c>
      <c r="AG235" s="96">
        <v>38.230115263235426</v>
      </c>
      <c r="AJ235" s="96">
        <f t="shared" si="80"/>
        <v>31.923790595222318</v>
      </c>
      <c r="AK235" s="96">
        <f t="shared" si="80"/>
        <v>33.519980124983434</v>
      </c>
      <c r="AL235" s="96">
        <f t="shared" si="80"/>
        <v>35.195979131232605</v>
      </c>
      <c r="AM235" s="96">
        <f t="shared" si="80"/>
        <v>36.955778087794236</v>
      </c>
      <c r="AN235" s="96">
        <v>38.803566992183953</v>
      </c>
      <c r="AO235" s="106">
        <f t="shared" si="71"/>
        <v>38.803566992183953</v>
      </c>
      <c r="AQ235" s="96">
        <f t="shared" si="81"/>
        <v>32.243028501174543</v>
      </c>
      <c r="AR235" s="96">
        <f t="shared" si="81"/>
        <v>33.855179926233269</v>
      </c>
      <c r="AS235" s="96">
        <f t="shared" si="81"/>
        <v>35.547938922544937</v>
      </c>
      <c r="AT235" s="96">
        <f t="shared" si="81"/>
        <v>37.325335868672184</v>
      </c>
      <c r="AU235" s="131">
        <v>39.191602662105794</v>
      </c>
      <c r="AV235" s="133">
        <v>8</v>
      </c>
      <c r="AW235" s="133">
        <v>404</v>
      </c>
      <c r="AX235" s="147">
        <v>44</v>
      </c>
      <c r="AY235" s="132"/>
      <c r="AZ235" s="148" t="s">
        <v>394</v>
      </c>
    </row>
    <row r="236" spans="1:52" ht="15.75">
      <c r="A236" s="133">
        <v>405</v>
      </c>
      <c r="B236" s="133">
        <v>8</v>
      </c>
      <c r="C236" s="145">
        <v>45</v>
      </c>
      <c r="D236" s="146" t="s">
        <v>394</v>
      </c>
      <c r="E236" s="96">
        <f t="shared" ref="E236:I251" si="83">F236/1.06</f>
        <v>27.935720405881</v>
      </c>
      <c r="F236" s="96">
        <f t="shared" si="83"/>
        <v>29.611863630233863</v>
      </c>
      <c r="G236" s="96">
        <f t="shared" si="83"/>
        <v>31.388575448047895</v>
      </c>
      <c r="H236" s="96">
        <f t="shared" si="83"/>
        <v>33.271889974930772</v>
      </c>
      <c r="I236" s="96">
        <f t="shared" si="83"/>
        <v>35.268203373426623</v>
      </c>
      <c r="J236" s="96">
        <v>37.384295575832219</v>
      </c>
      <c r="K236" s="102">
        <f t="shared" si="69"/>
        <v>37.384295575832219</v>
      </c>
      <c r="M236" s="96">
        <f t="shared" ref="M236:Q251" si="84">N236/1.06</f>
        <v>28.284916910954514</v>
      </c>
      <c r="N236" s="96">
        <f t="shared" si="84"/>
        <v>29.982011925611786</v>
      </c>
      <c r="O236" s="96">
        <f t="shared" si="84"/>
        <v>31.780932641148496</v>
      </c>
      <c r="P236" s="96">
        <f t="shared" si="84"/>
        <v>33.687788599617406</v>
      </c>
      <c r="Q236" s="96">
        <f t="shared" si="84"/>
        <v>35.709055915594455</v>
      </c>
      <c r="R236" s="96">
        <v>37.851599270530123</v>
      </c>
      <c r="S236" s="102">
        <f t="shared" si="76"/>
        <v>37.851599270530123</v>
      </c>
      <c r="U236" s="130">
        <f t="shared" si="82"/>
        <v>29.954295655850167</v>
      </c>
      <c r="V236" s="96">
        <f t="shared" si="82"/>
        <v>31.452010438642677</v>
      </c>
      <c r="W236" s="96">
        <f t="shared" si="82"/>
        <v>33.024610960574812</v>
      </c>
      <c r="X236" s="96">
        <f t="shared" si="82"/>
        <v>34.675841508603554</v>
      </c>
      <c r="Y236" s="96">
        <f t="shared" si="82"/>
        <v>36.409633584033735</v>
      </c>
      <c r="Z236" s="96">
        <v>38.230115263235426</v>
      </c>
      <c r="AA236" s="102">
        <f t="shared" si="77"/>
        <v>38.230115263235426</v>
      </c>
      <c r="AC236" s="96">
        <f t="shared" si="70"/>
        <v>31.452010438642677</v>
      </c>
      <c r="AD236" s="96">
        <f t="shared" si="70"/>
        <v>33.024610960574812</v>
      </c>
      <c r="AE236" s="96">
        <f t="shared" si="70"/>
        <v>34.675841508603554</v>
      </c>
      <c r="AF236" s="96">
        <f t="shared" si="70"/>
        <v>36.409633584033735</v>
      </c>
      <c r="AG236" s="96">
        <v>38.230115263235426</v>
      </c>
      <c r="AJ236" s="96">
        <f t="shared" ref="AJ236:AM251" si="85">AK236/1.05</f>
        <v>31.923790595222318</v>
      </c>
      <c r="AK236" s="96">
        <f t="shared" si="85"/>
        <v>33.519980124983434</v>
      </c>
      <c r="AL236" s="96">
        <f t="shared" si="85"/>
        <v>35.195979131232605</v>
      </c>
      <c r="AM236" s="96">
        <f t="shared" si="85"/>
        <v>36.955778087794236</v>
      </c>
      <c r="AN236" s="96">
        <v>38.803566992183953</v>
      </c>
      <c r="AO236" s="106">
        <f t="shared" si="71"/>
        <v>38.803566992183953</v>
      </c>
      <c r="AQ236" s="96">
        <f t="shared" ref="AQ236:AT251" si="86">AR236/1.05</f>
        <v>32.243028501174543</v>
      </c>
      <c r="AR236" s="96">
        <f t="shared" si="86"/>
        <v>33.855179926233269</v>
      </c>
      <c r="AS236" s="96">
        <f t="shared" si="86"/>
        <v>35.547938922544937</v>
      </c>
      <c r="AT236" s="96">
        <f t="shared" si="86"/>
        <v>37.325335868672184</v>
      </c>
      <c r="AU236" s="131">
        <v>39.191602662105794</v>
      </c>
      <c r="AV236" s="133">
        <v>8</v>
      </c>
      <c r="AW236" s="133">
        <v>405</v>
      </c>
      <c r="AX236" s="147">
        <v>45</v>
      </c>
      <c r="AY236" s="132"/>
      <c r="AZ236" s="148" t="s">
        <v>394</v>
      </c>
    </row>
    <row r="237" spans="1:52" ht="15.75">
      <c r="A237" s="133">
        <v>406</v>
      </c>
      <c r="B237" s="133">
        <v>9</v>
      </c>
      <c r="C237" s="134">
        <v>1</v>
      </c>
      <c r="D237" s="135" t="s">
        <v>395</v>
      </c>
      <c r="E237" s="96">
        <f t="shared" si="83"/>
        <v>28.849538391590485</v>
      </c>
      <c r="F237" s="96">
        <f t="shared" si="83"/>
        <v>30.580510695085916</v>
      </c>
      <c r="G237" s="96">
        <f t="shared" si="83"/>
        <v>32.415341336791073</v>
      </c>
      <c r="H237" s="96">
        <f t="shared" si="83"/>
        <v>34.360261816998538</v>
      </c>
      <c r="I237" s="96">
        <f t="shared" si="83"/>
        <v>36.421877526018449</v>
      </c>
      <c r="J237" s="96">
        <v>38.607190177579554</v>
      </c>
      <c r="K237" s="102">
        <f t="shared" si="69"/>
        <v>38.607190177579554</v>
      </c>
      <c r="M237" s="96">
        <f t="shared" si="84"/>
        <v>29.210157621485365</v>
      </c>
      <c r="N237" s="96">
        <f t="shared" si="84"/>
        <v>30.962767078774487</v>
      </c>
      <c r="O237" s="96">
        <f t="shared" si="84"/>
        <v>32.820533103500956</v>
      </c>
      <c r="P237" s="96">
        <f t="shared" si="84"/>
        <v>34.789765089711018</v>
      </c>
      <c r="Q237" s="96">
        <f t="shared" si="84"/>
        <v>36.877150995093679</v>
      </c>
      <c r="R237" s="96">
        <v>39.089780054799299</v>
      </c>
      <c r="S237" s="102">
        <f t="shared" si="76"/>
        <v>39.089780054799299</v>
      </c>
      <c r="U237" s="130">
        <f t="shared" si="82"/>
        <v>30.934144169576438</v>
      </c>
      <c r="V237" s="96">
        <f t="shared" si="82"/>
        <v>32.480851378055263</v>
      </c>
      <c r="W237" s="96">
        <f t="shared" si="82"/>
        <v>34.104893946958029</v>
      </c>
      <c r="X237" s="96">
        <f t="shared" si="82"/>
        <v>35.81013864430593</v>
      </c>
      <c r="Y237" s="96">
        <f t="shared" si="82"/>
        <v>37.600645576521231</v>
      </c>
      <c r="Z237" s="96">
        <v>39.480677855347295</v>
      </c>
      <c r="AA237" s="102">
        <f t="shared" si="77"/>
        <v>39.480677855347295</v>
      </c>
      <c r="AC237" s="96">
        <f t="shared" si="70"/>
        <v>32.480851378055263</v>
      </c>
      <c r="AD237" s="96">
        <f t="shared" si="70"/>
        <v>34.104893946958029</v>
      </c>
      <c r="AE237" s="96">
        <f t="shared" si="70"/>
        <v>35.81013864430593</v>
      </c>
      <c r="AF237" s="96">
        <f t="shared" si="70"/>
        <v>37.600645576521231</v>
      </c>
      <c r="AG237" s="96">
        <v>39.480677855347295</v>
      </c>
      <c r="AJ237" s="96">
        <f t="shared" si="85"/>
        <v>32.968064148726093</v>
      </c>
      <c r="AK237" s="96">
        <f t="shared" si="85"/>
        <v>34.616467356162396</v>
      </c>
      <c r="AL237" s="96">
        <f t="shared" si="85"/>
        <v>36.347290723970517</v>
      </c>
      <c r="AM237" s="96">
        <f t="shared" si="85"/>
        <v>38.164655260169042</v>
      </c>
      <c r="AN237" s="96">
        <v>40.072888023177498</v>
      </c>
      <c r="AO237" s="106">
        <f t="shared" si="71"/>
        <v>40.072888023177498</v>
      </c>
      <c r="AQ237" s="96">
        <f t="shared" si="86"/>
        <v>33.297744790213351</v>
      </c>
      <c r="AR237" s="96">
        <f t="shared" si="86"/>
        <v>34.96263202972402</v>
      </c>
      <c r="AS237" s="96">
        <f t="shared" si="86"/>
        <v>36.71076363121022</v>
      </c>
      <c r="AT237" s="96">
        <f t="shared" si="86"/>
        <v>38.546301812770736</v>
      </c>
      <c r="AU237" s="131">
        <v>40.473616903409273</v>
      </c>
      <c r="AV237" s="133">
        <v>9</v>
      </c>
      <c r="AW237" s="133">
        <v>406</v>
      </c>
      <c r="AX237" s="137">
        <v>1</v>
      </c>
      <c r="AY237" s="132"/>
      <c r="AZ237" s="138" t="s">
        <v>395</v>
      </c>
    </row>
    <row r="238" spans="1:52" ht="15.75">
      <c r="A238" s="133">
        <v>407</v>
      </c>
      <c r="B238" s="133">
        <v>9</v>
      </c>
      <c r="C238" s="134">
        <v>2</v>
      </c>
      <c r="D238" s="135" t="s">
        <v>395</v>
      </c>
      <c r="E238" s="96">
        <f t="shared" si="83"/>
        <v>28.849538391590485</v>
      </c>
      <c r="F238" s="96">
        <f t="shared" si="83"/>
        <v>30.580510695085916</v>
      </c>
      <c r="G238" s="96">
        <f t="shared" si="83"/>
        <v>32.415341336791073</v>
      </c>
      <c r="H238" s="96">
        <f t="shared" si="83"/>
        <v>34.360261816998538</v>
      </c>
      <c r="I238" s="96">
        <f t="shared" si="83"/>
        <v>36.421877526018449</v>
      </c>
      <c r="J238" s="96">
        <v>38.607190177579554</v>
      </c>
      <c r="K238" s="102">
        <f t="shared" si="69"/>
        <v>38.607190177579554</v>
      </c>
      <c r="M238" s="96">
        <f t="shared" si="84"/>
        <v>29.210157621485365</v>
      </c>
      <c r="N238" s="96">
        <f t="shared" si="84"/>
        <v>30.962767078774487</v>
      </c>
      <c r="O238" s="96">
        <f t="shared" si="84"/>
        <v>32.820533103500956</v>
      </c>
      <c r="P238" s="96">
        <f t="shared" si="84"/>
        <v>34.789765089711018</v>
      </c>
      <c r="Q238" s="96">
        <f t="shared" si="84"/>
        <v>36.877150995093679</v>
      </c>
      <c r="R238" s="96">
        <v>39.089780054799299</v>
      </c>
      <c r="S238" s="102">
        <f t="shared" si="76"/>
        <v>39.089780054799299</v>
      </c>
      <c r="U238" s="130">
        <f t="shared" si="82"/>
        <v>30.934144169576438</v>
      </c>
      <c r="V238" s="96">
        <f t="shared" si="82"/>
        <v>32.480851378055263</v>
      </c>
      <c r="W238" s="96">
        <f t="shared" si="82"/>
        <v>34.104893946958029</v>
      </c>
      <c r="X238" s="96">
        <f t="shared" si="82"/>
        <v>35.81013864430593</v>
      </c>
      <c r="Y238" s="96">
        <f t="shared" si="82"/>
        <v>37.600645576521231</v>
      </c>
      <c r="Z238" s="96">
        <v>39.480677855347295</v>
      </c>
      <c r="AA238" s="102">
        <f t="shared" si="77"/>
        <v>39.480677855347295</v>
      </c>
      <c r="AC238" s="96">
        <f t="shared" si="70"/>
        <v>32.480851378055263</v>
      </c>
      <c r="AD238" s="96">
        <f t="shared" si="70"/>
        <v>34.104893946958029</v>
      </c>
      <c r="AE238" s="96">
        <f t="shared" si="70"/>
        <v>35.81013864430593</v>
      </c>
      <c r="AF238" s="96">
        <f t="shared" si="70"/>
        <v>37.600645576521231</v>
      </c>
      <c r="AG238" s="96">
        <v>39.480677855347295</v>
      </c>
      <c r="AJ238" s="96">
        <f t="shared" si="85"/>
        <v>32.968064148726093</v>
      </c>
      <c r="AK238" s="96">
        <f t="shared" si="85"/>
        <v>34.616467356162396</v>
      </c>
      <c r="AL238" s="96">
        <f t="shared" si="85"/>
        <v>36.347290723970517</v>
      </c>
      <c r="AM238" s="96">
        <f t="shared" si="85"/>
        <v>38.164655260169042</v>
      </c>
      <c r="AN238" s="96">
        <v>40.072888023177498</v>
      </c>
      <c r="AO238" s="106">
        <f t="shared" si="71"/>
        <v>40.072888023177498</v>
      </c>
      <c r="AQ238" s="96">
        <f t="shared" si="86"/>
        <v>33.297744790213351</v>
      </c>
      <c r="AR238" s="96">
        <f t="shared" si="86"/>
        <v>34.96263202972402</v>
      </c>
      <c r="AS238" s="96">
        <f t="shared" si="86"/>
        <v>36.71076363121022</v>
      </c>
      <c r="AT238" s="96">
        <f t="shared" si="86"/>
        <v>38.546301812770736</v>
      </c>
      <c r="AU238" s="131">
        <v>40.473616903409273</v>
      </c>
      <c r="AV238" s="133">
        <v>9</v>
      </c>
      <c r="AW238" s="133">
        <v>407</v>
      </c>
      <c r="AX238" s="137">
        <v>2</v>
      </c>
      <c r="AY238" s="132"/>
      <c r="AZ238" s="138" t="s">
        <v>395</v>
      </c>
    </row>
    <row r="239" spans="1:52" ht="15.75">
      <c r="A239" s="133">
        <v>408</v>
      </c>
      <c r="B239" s="133">
        <v>9</v>
      </c>
      <c r="C239" s="134">
        <v>3</v>
      </c>
      <c r="D239" s="135" t="s">
        <v>395</v>
      </c>
      <c r="E239" s="96">
        <f t="shared" si="83"/>
        <v>28.849538391590485</v>
      </c>
      <c r="F239" s="96">
        <f t="shared" si="83"/>
        <v>30.580510695085916</v>
      </c>
      <c r="G239" s="96">
        <f t="shared" si="83"/>
        <v>32.415341336791073</v>
      </c>
      <c r="H239" s="96">
        <f t="shared" si="83"/>
        <v>34.360261816998538</v>
      </c>
      <c r="I239" s="96">
        <f t="shared" si="83"/>
        <v>36.421877526018449</v>
      </c>
      <c r="J239" s="96">
        <v>38.607190177579554</v>
      </c>
      <c r="K239" s="102">
        <f t="shared" si="69"/>
        <v>38.607190177579554</v>
      </c>
      <c r="M239" s="96">
        <f t="shared" si="84"/>
        <v>29.210157621485365</v>
      </c>
      <c r="N239" s="96">
        <f t="shared" si="84"/>
        <v>30.962767078774487</v>
      </c>
      <c r="O239" s="96">
        <f t="shared" si="84"/>
        <v>32.820533103500956</v>
      </c>
      <c r="P239" s="96">
        <f t="shared" si="84"/>
        <v>34.789765089711018</v>
      </c>
      <c r="Q239" s="96">
        <f t="shared" si="84"/>
        <v>36.877150995093679</v>
      </c>
      <c r="R239" s="96">
        <v>39.089780054799299</v>
      </c>
      <c r="S239" s="102">
        <f t="shared" si="76"/>
        <v>39.089780054799299</v>
      </c>
      <c r="U239" s="130">
        <f t="shared" si="82"/>
        <v>30.934144169576438</v>
      </c>
      <c r="V239" s="96">
        <f t="shared" si="82"/>
        <v>32.480851378055263</v>
      </c>
      <c r="W239" s="96">
        <f t="shared" si="82"/>
        <v>34.104893946958029</v>
      </c>
      <c r="X239" s="96">
        <f t="shared" si="82"/>
        <v>35.81013864430593</v>
      </c>
      <c r="Y239" s="96">
        <f t="shared" si="82"/>
        <v>37.600645576521231</v>
      </c>
      <c r="Z239" s="96">
        <v>39.480677855347295</v>
      </c>
      <c r="AA239" s="102">
        <f t="shared" si="77"/>
        <v>39.480677855347295</v>
      </c>
      <c r="AC239" s="96">
        <f t="shared" si="70"/>
        <v>32.480851378055263</v>
      </c>
      <c r="AD239" s="96">
        <f t="shared" si="70"/>
        <v>34.104893946958029</v>
      </c>
      <c r="AE239" s="96">
        <f t="shared" si="70"/>
        <v>35.81013864430593</v>
      </c>
      <c r="AF239" s="96">
        <f t="shared" si="70"/>
        <v>37.600645576521231</v>
      </c>
      <c r="AG239" s="96">
        <v>39.480677855347295</v>
      </c>
      <c r="AJ239" s="96">
        <f t="shared" si="85"/>
        <v>32.968064148726093</v>
      </c>
      <c r="AK239" s="96">
        <f t="shared" si="85"/>
        <v>34.616467356162396</v>
      </c>
      <c r="AL239" s="96">
        <f t="shared" si="85"/>
        <v>36.347290723970517</v>
      </c>
      <c r="AM239" s="96">
        <f t="shared" si="85"/>
        <v>38.164655260169042</v>
      </c>
      <c r="AN239" s="96">
        <v>40.072888023177498</v>
      </c>
      <c r="AO239" s="106">
        <f t="shared" si="71"/>
        <v>40.072888023177498</v>
      </c>
      <c r="AQ239" s="96">
        <f t="shared" si="86"/>
        <v>33.297744790213351</v>
      </c>
      <c r="AR239" s="96">
        <f t="shared" si="86"/>
        <v>34.96263202972402</v>
      </c>
      <c r="AS239" s="96">
        <f t="shared" si="86"/>
        <v>36.71076363121022</v>
      </c>
      <c r="AT239" s="96">
        <f t="shared" si="86"/>
        <v>38.546301812770736</v>
      </c>
      <c r="AU239" s="131">
        <v>40.473616903409273</v>
      </c>
      <c r="AV239" s="133">
        <v>9</v>
      </c>
      <c r="AW239" s="133">
        <v>408</v>
      </c>
      <c r="AX239" s="137">
        <v>3</v>
      </c>
      <c r="AY239" s="132"/>
      <c r="AZ239" s="138" t="s">
        <v>395</v>
      </c>
    </row>
    <row r="240" spans="1:52" ht="15.75">
      <c r="A240" s="133">
        <v>409</v>
      </c>
      <c r="B240" s="133">
        <v>9</v>
      </c>
      <c r="C240" s="134">
        <v>4</v>
      </c>
      <c r="D240" s="135" t="s">
        <v>395</v>
      </c>
      <c r="E240" s="96">
        <f t="shared" si="83"/>
        <v>28.849538391590485</v>
      </c>
      <c r="F240" s="96">
        <f t="shared" si="83"/>
        <v>30.580510695085916</v>
      </c>
      <c r="G240" s="96">
        <f t="shared" si="83"/>
        <v>32.415341336791073</v>
      </c>
      <c r="H240" s="96">
        <f t="shared" si="83"/>
        <v>34.360261816998538</v>
      </c>
      <c r="I240" s="96">
        <f t="shared" si="83"/>
        <v>36.421877526018449</v>
      </c>
      <c r="J240" s="96">
        <v>38.607190177579554</v>
      </c>
      <c r="K240" s="102">
        <f t="shared" si="69"/>
        <v>38.607190177579554</v>
      </c>
      <c r="M240" s="96">
        <f t="shared" si="84"/>
        <v>29.210157621485365</v>
      </c>
      <c r="N240" s="96">
        <f t="shared" si="84"/>
        <v>30.962767078774487</v>
      </c>
      <c r="O240" s="96">
        <f t="shared" si="84"/>
        <v>32.820533103500956</v>
      </c>
      <c r="P240" s="96">
        <f t="shared" si="84"/>
        <v>34.789765089711018</v>
      </c>
      <c r="Q240" s="96">
        <f t="shared" si="84"/>
        <v>36.877150995093679</v>
      </c>
      <c r="R240" s="96">
        <v>39.089780054799299</v>
      </c>
      <c r="S240" s="102">
        <f t="shared" si="76"/>
        <v>39.089780054799299</v>
      </c>
      <c r="U240" s="130">
        <f t="shared" si="82"/>
        <v>30.934144169576438</v>
      </c>
      <c r="V240" s="96">
        <f t="shared" si="82"/>
        <v>32.480851378055263</v>
      </c>
      <c r="W240" s="96">
        <f t="shared" si="82"/>
        <v>34.104893946958029</v>
      </c>
      <c r="X240" s="96">
        <f t="shared" si="82"/>
        <v>35.81013864430593</v>
      </c>
      <c r="Y240" s="96">
        <f t="shared" si="82"/>
        <v>37.600645576521231</v>
      </c>
      <c r="Z240" s="96">
        <v>39.480677855347295</v>
      </c>
      <c r="AA240" s="102">
        <f t="shared" si="77"/>
        <v>39.480677855347295</v>
      </c>
      <c r="AC240" s="96">
        <f t="shared" si="70"/>
        <v>32.480851378055263</v>
      </c>
      <c r="AD240" s="96">
        <f t="shared" si="70"/>
        <v>34.104893946958029</v>
      </c>
      <c r="AE240" s="96">
        <f t="shared" si="70"/>
        <v>35.81013864430593</v>
      </c>
      <c r="AF240" s="96">
        <f t="shared" si="70"/>
        <v>37.600645576521231</v>
      </c>
      <c r="AG240" s="96">
        <v>39.480677855347295</v>
      </c>
      <c r="AJ240" s="96">
        <f t="shared" si="85"/>
        <v>32.968064148726093</v>
      </c>
      <c r="AK240" s="96">
        <f t="shared" si="85"/>
        <v>34.616467356162396</v>
      </c>
      <c r="AL240" s="96">
        <f t="shared" si="85"/>
        <v>36.347290723970517</v>
      </c>
      <c r="AM240" s="96">
        <f t="shared" si="85"/>
        <v>38.164655260169042</v>
      </c>
      <c r="AN240" s="96">
        <v>40.072888023177498</v>
      </c>
      <c r="AO240" s="106">
        <f t="shared" si="71"/>
        <v>40.072888023177498</v>
      </c>
      <c r="AQ240" s="96">
        <f t="shared" si="86"/>
        <v>33.297744790213351</v>
      </c>
      <c r="AR240" s="96">
        <f t="shared" si="86"/>
        <v>34.96263202972402</v>
      </c>
      <c r="AS240" s="96">
        <f t="shared" si="86"/>
        <v>36.71076363121022</v>
      </c>
      <c r="AT240" s="96">
        <f t="shared" si="86"/>
        <v>38.546301812770736</v>
      </c>
      <c r="AU240" s="131">
        <v>40.473616903409273</v>
      </c>
      <c r="AV240" s="133">
        <v>9</v>
      </c>
      <c r="AW240" s="133">
        <v>409</v>
      </c>
      <c r="AX240" s="137">
        <v>4</v>
      </c>
      <c r="AY240" s="132"/>
      <c r="AZ240" s="138" t="s">
        <v>395</v>
      </c>
    </row>
    <row r="241" spans="1:52" ht="15.75">
      <c r="A241" s="133">
        <v>410</v>
      </c>
      <c r="B241" s="133">
        <v>9</v>
      </c>
      <c r="C241" s="134">
        <v>5</v>
      </c>
      <c r="D241" s="135" t="s">
        <v>395</v>
      </c>
      <c r="E241" s="96">
        <f t="shared" si="83"/>
        <v>28.849538391590485</v>
      </c>
      <c r="F241" s="96">
        <f t="shared" si="83"/>
        <v>30.580510695085916</v>
      </c>
      <c r="G241" s="96">
        <f t="shared" si="83"/>
        <v>32.415341336791073</v>
      </c>
      <c r="H241" s="96">
        <f t="shared" si="83"/>
        <v>34.360261816998538</v>
      </c>
      <c r="I241" s="96">
        <f t="shared" si="83"/>
        <v>36.421877526018449</v>
      </c>
      <c r="J241" s="96">
        <v>38.607190177579554</v>
      </c>
      <c r="K241" s="102">
        <f t="shared" si="69"/>
        <v>38.607190177579554</v>
      </c>
      <c r="M241" s="96">
        <f t="shared" si="84"/>
        <v>29.210157621485365</v>
      </c>
      <c r="N241" s="96">
        <f t="shared" si="84"/>
        <v>30.962767078774487</v>
      </c>
      <c r="O241" s="96">
        <f t="shared" si="84"/>
        <v>32.820533103500956</v>
      </c>
      <c r="P241" s="96">
        <f t="shared" si="84"/>
        <v>34.789765089711018</v>
      </c>
      <c r="Q241" s="96">
        <f t="shared" si="84"/>
        <v>36.877150995093679</v>
      </c>
      <c r="R241" s="96">
        <v>39.089780054799299</v>
      </c>
      <c r="S241" s="102">
        <f t="shared" si="76"/>
        <v>39.089780054799299</v>
      </c>
      <c r="U241" s="130">
        <f t="shared" si="82"/>
        <v>30.934144169576438</v>
      </c>
      <c r="V241" s="96">
        <f t="shared" si="82"/>
        <v>32.480851378055263</v>
      </c>
      <c r="W241" s="96">
        <f t="shared" si="82"/>
        <v>34.104893946958029</v>
      </c>
      <c r="X241" s="96">
        <f t="shared" si="82"/>
        <v>35.81013864430593</v>
      </c>
      <c r="Y241" s="96">
        <f t="shared" si="82"/>
        <v>37.600645576521231</v>
      </c>
      <c r="Z241" s="96">
        <v>39.480677855347295</v>
      </c>
      <c r="AA241" s="102">
        <f t="shared" si="77"/>
        <v>39.480677855347295</v>
      </c>
      <c r="AC241" s="96">
        <f t="shared" si="70"/>
        <v>32.480851378055263</v>
      </c>
      <c r="AD241" s="96">
        <f t="shared" si="70"/>
        <v>34.104893946958029</v>
      </c>
      <c r="AE241" s="96">
        <f t="shared" si="70"/>
        <v>35.81013864430593</v>
      </c>
      <c r="AF241" s="96">
        <f t="shared" si="70"/>
        <v>37.600645576521231</v>
      </c>
      <c r="AG241" s="96">
        <v>39.480677855347295</v>
      </c>
      <c r="AJ241" s="96">
        <f t="shared" si="85"/>
        <v>32.968064148726093</v>
      </c>
      <c r="AK241" s="96">
        <f t="shared" si="85"/>
        <v>34.616467356162396</v>
      </c>
      <c r="AL241" s="96">
        <f t="shared" si="85"/>
        <v>36.347290723970517</v>
      </c>
      <c r="AM241" s="96">
        <f t="shared" si="85"/>
        <v>38.164655260169042</v>
      </c>
      <c r="AN241" s="96">
        <v>40.072888023177498</v>
      </c>
      <c r="AO241" s="106">
        <f t="shared" si="71"/>
        <v>40.072888023177498</v>
      </c>
      <c r="AQ241" s="96">
        <f t="shared" si="86"/>
        <v>33.297744790213351</v>
      </c>
      <c r="AR241" s="96">
        <f t="shared" si="86"/>
        <v>34.96263202972402</v>
      </c>
      <c r="AS241" s="96">
        <f t="shared" si="86"/>
        <v>36.71076363121022</v>
      </c>
      <c r="AT241" s="96">
        <f t="shared" si="86"/>
        <v>38.546301812770736</v>
      </c>
      <c r="AU241" s="131">
        <v>40.473616903409273</v>
      </c>
      <c r="AV241" s="133">
        <v>9</v>
      </c>
      <c r="AW241" s="133">
        <v>410</v>
      </c>
      <c r="AX241" s="137">
        <v>5</v>
      </c>
      <c r="AY241" s="132"/>
      <c r="AZ241" s="138" t="s">
        <v>395</v>
      </c>
    </row>
    <row r="242" spans="1:52" ht="15.75">
      <c r="A242" s="133">
        <v>411</v>
      </c>
      <c r="B242" s="133">
        <v>9</v>
      </c>
      <c r="C242" s="134">
        <v>6</v>
      </c>
      <c r="D242" s="135" t="s">
        <v>395</v>
      </c>
      <c r="E242" s="96">
        <f t="shared" si="83"/>
        <v>28.849538391590485</v>
      </c>
      <c r="F242" s="96">
        <f t="shared" si="83"/>
        <v>30.580510695085916</v>
      </c>
      <c r="G242" s="96">
        <f t="shared" si="83"/>
        <v>32.415341336791073</v>
      </c>
      <c r="H242" s="96">
        <f t="shared" si="83"/>
        <v>34.360261816998538</v>
      </c>
      <c r="I242" s="96">
        <f t="shared" si="83"/>
        <v>36.421877526018449</v>
      </c>
      <c r="J242" s="96">
        <v>38.607190177579554</v>
      </c>
      <c r="K242" s="102">
        <f t="shared" si="69"/>
        <v>38.607190177579554</v>
      </c>
      <c r="M242" s="96">
        <f t="shared" si="84"/>
        <v>29.210157621485365</v>
      </c>
      <c r="N242" s="96">
        <f t="shared" si="84"/>
        <v>30.962767078774487</v>
      </c>
      <c r="O242" s="96">
        <f t="shared" si="84"/>
        <v>32.820533103500956</v>
      </c>
      <c r="P242" s="96">
        <f t="shared" si="84"/>
        <v>34.789765089711018</v>
      </c>
      <c r="Q242" s="96">
        <f t="shared" si="84"/>
        <v>36.877150995093679</v>
      </c>
      <c r="R242" s="96">
        <v>39.089780054799299</v>
      </c>
      <c r="S242" s="102">
        <f t="shared" si="76"/>
        <v>39.089780054799299</v>
      </c>
      <c r="U242" s="130">
        <f t="shared" si="82"/>
        <v>30.934144169576438</v>
      </c>
      <c r="V242" s="96">
        <f t="shared" si="82"/>
        <v>32.480851378055263</v>
      </c>
      <c r="W242" s="96">
        <f t="shared" si="82"/>
        <v>34.104893946958029</v>
      </c>
      <c r="X242" s="96">
        <f t="shared" si="82"/>
        <v>35.81013864430593</v>
      </c>
      <c r="Y242" s="96">
        <f t="shared" si="82"/>
        <v>37.600645576521231</v>
      </c>
      <c r="Z242" s="96">
        <v>39.480677855347295</v>
      </c>
      <c r="AA242" s="102">
        <f t="shared" si="77"/>
        <v>39.480677855347295</v>
      </c>
      <c r="AC242" s="96">
        <f t="shared" si="70"/>
        <v>32.480851378055263</v>
      </c>
      <c r="AD242" s="96">
        <f t="shared" si="70"/>
        <v>34.104893946958029</v>
      </c>
      <c r="AE242" s="96">
        <f t="shared" si="70"/>
        <v>35.81013864430593</v>
      </c>
      <c r="AF242" s="96">
        <f t="shared" si="70"/>
        <v>37.600645576521231</v>
      </c>
      <c r="AG242" s="96">
        <v>39.480677855347295</v>
      </c>
      <c r="AJ242" s="96">
        <f t="shared" si="85"/>
        <v>32.968064148726093</v>
      </c>
      <c r="AK242" s="96">
        <f t="shared" si="85"/>
        <v>34.616467356162396</v>
      </c>
      <c r="AL242" s="96">
        <f t="shared" si="85"/>
        <v>36.347290723970517</v>
      </c>
      <c r="AM242" s="96">
        <f t="shared" si="85"/>
        <v>38.164655260169042</v>
      </c>
      <c r="AN242" s="96">
        <v>40.072888023177498</v>
      </c>
      <c r="AO242" s="106">
        <f t="shared" si="71"/>
        <v>40.072888023177498</v>
      </c>
      <c r="AQ242" s="96">
        <f t="shared" si="86"/>
        <v>33.297744790213351</v>
      </c>
      <c r="AR242" s="96">
        <f t="shared" si="86"/>
        <v>34.96263202972402</v>
      </c>
      <c r="AS242" s="96">
        <f t="shared" si="86"/>
        <v>36.71076363121022</v>
      </c>
      <c r="AT242" s="96">
        <f t="shared" si="86"/>
        <v>38.546301812770736</v>
      </c>
      <c r="AU242" s="131">
        <v>40.473616903409273</v>
      </c>
      <c r="AV242" s="133">
        <v>9</v>
      </c>
      <c r="AW242" s="133">
        <v>411</v>
      </c>
      <c r="AX242" s="137">
        <v>6</v>
      </c>
      <c r="AY242" s="132"/>
      <c r="AZ242" s="138" t="s">
        <v>395</v>
      </c>
    </row>
    <row r="243" spans="1:52" ht="15.75">
      <c r="A243" s="133">
        <v>412</v>
      </c>
      <c r="B243" s="133">
        <v>9</v>
      </c>
      <c r="C243" s="134">
        <v>7</v>
      </c>
      <c r="D243" s="135" t="s">
        <v>395</v>
      </c>
      <c r="E243" s="96">
        <f t="shared" si="83"/>
        <v>28.849538391590485</v>
      </c>
      <c r="F243" s="96">
        <f t="shared" si="83"/>
        <v>30.580510695085916</v>
      </c>
      <c r="G243" s="96">
        <f t="shared" si="83"/>
        <v>32.415341336791073</v>
      </c>
      <c r="H243" s="96">
        <f t="shared" si="83"/>
        <v>34.360261816998538</v>
      </c>
      <c r="I243" s="96">
        <f t="shared" si="83"/>
        <v>36.421877526018449</v>
      </c>
      <c r="J243" s="96">
        <v>38.607190177579554</v>
      </c>
      <c r="K243" s="102">
        <f t="shared" si="69"/>
        <v>38.607190177579554</v>
      </c>
      <c r="M243" s="96">
        <f t="shared" si="84"/>
        <v>29.210157621485365</v>
      </c>
      <c r="N243" s="96">
        <f t="shared" si="84"/>
        <v>30.962767078774487</v>
      </c>
      <c r="O243" s="96">
        <f t="shared" si="84"/>
        <v>32.820533103500956</v>
      </c>
      <c r="P243" s="96">
        <f t="shared" si="84"/>
        <v>34.789765089711018</v>
      </c>
      <c r="Q243" s="96">
        <f t="shared" si="84"/>
        <v>36.877150995093679</v>
      </c>
      <c r="R243" s="96">
        <v>39.089780054799299</v>
      </c>
      <c r="S243" s="102">
        <f t="shared" si="76"/>
        <v>39.089780054799299</v>
      </c>
      <c r="U243" s="130">
        <f t="shared" si="82"/>
        <v>30.934144169576438</v>
      </c>
      <c r="V243" s="96">
        <f t="shared" si="82"/>
        <v>32.480851378055263</v>
      </c>
      <c r="W243" s="96">
        <f t="shared" si="82"/>
        <v>34.104893946958029</v>
      </c>
      <c r="X243" s="96">
        <f t="shared" si="82"/>
        <v>35.81013864430593</v>
      </c>
      <c r="Y243" s="96">
        <f t="shared" si="82"/>
        <v>37.600645576521231</v>
      </c>
      <c r="Z243" s="96">
        <v>39.480677855347295</v>
      </c>
      <c r="AA243" s="102">
        <f t="shared" si="77"/>
        <v>39.480677855347295</v>
      </c>
      <c r="AC243" s="96">
        <f t="shared" si="70"/>
        <v>32.480851378055263</v>
      </c>
      <c r="AD243" s="96">
        <f t="shared" si="70"/>
        <v>34.104893946958029</v>
      </c>
      <c r="AE243" s="96">
        <f t="shared" si="70"/>
        <v>35.81013864430593</v>
      </c>
      <c r="AF243" s="96">
        <f t="shared" si="70"/>
        <v>37.600645576521231</v>
      </c>
      <c r="AG243" s="96">
        <v>39.480677855347295</v>
      </c>
      <c r="AJ243" s="96">
        <f t="shared" si="85"/>
        <v>32.968064148726093</v>
      </c>
      <c r="AK243" s="96">
        <f t="shared" si="85"/>
        <v>34.616467356162396</v>
      </c>
      <c r="AL243" s="96">
        <f t="shared" si="85"/>
        <v>36.347290723970517</v>
      </c>
      <c r="AM243" s="96">
        <f t="shared" si="85"/>
        <v>38.164655260169042</v>
      </c>
      <c r="AN243" s="96">
        <v>40.072888023177498</v>
      </c>
      <c r="AO243" s="106">
        <f t="shared" si="71"/>
        <v>40.072888023177498</v>
      </c>
      <c r="AQ243" s="96">
        <f t="shared" si="86"/>
        <v>33.297744790213351</v>
      </c>
      <c r="AR243" s="96">
        <f t="shared" si="86"/>
        <v>34.96263202972402</v>
      </c>
      <c r="AS243" s="96">
        <f t="shared" si="86"/>
        <v>36.71076363121022</v>
      </c>
      <c r="AT243" s="96">
        <f t="shared" si="86"/>
        <v>38.546301812770736</v>
      </c>
      <c r="AU243" s="131">
        <v>40.473616903409273</v>
      </c>
      <c r="AV243" s="133">
        <v>9</v>
      </c>
      <c r="AW243" s="133">
        <v>412</v>
      </c>
      <c r="AX243" s="137">
        <v>7</v>
      </c>
      <c r="AY243" s="139" t="e">
        <f>#REF!</f>
        <v>#REF!</v>
      </c>
      <c r="AZ243" s="138" t="s">
        <v>395</v>
      </c>
    </row>
    <row r="244" spans="1:52" ht="15.75">
      <c r="A244" s="133">
        <v>413</v>
      </c>
      <c r="B244" s="133">
        <v>9</v>
      </c>
      <c r="C244" s="134">
        <v>8</v>
      </c>
      <c r="D244" s="135" t="s">
        <v>395</v>
      </c>
      <c r="E244" s="96">
        <f t="shared" si="83"/>
        <v>28.849538391590485</v>
      </c>
      <c r="F244" s="96">
        <f t="shared" si="83"/>
        <v>30.580510695085916</v>
      </c>
      <c r="G244" s="96">
        <f t="shared" si="83"/>
        <v>32.415341336791073</v>
      </c>
      <c r="H244" s="96">
        <f t="shared" si="83"/>
        <v>34.360261816998538</v>
      </c>
      <c r="I244" s="96">
        <f t="shared" si="83"/>
        <v>36.421877526018449</v>
      </c>
      <c r="J244" s="96">
        <v>38.607190177579554</v>
      </c>
      <c r="K244" s="102">
        <f t="shared" si="69"/>
        <v>38.607190177579554</v>
      </c>
      <c r="M244" s="96">
        <f t="shared" si="84"/>
        <v>29.210157621485365</v>
      </c>
      <c r="N244" s="96">
        <f t="shared" si="84"/>
        <v>30.962767078774487</v>
      </c>
      <c r="O244" s="96">
        <f t="shared" si="84"/>
        <v>32.820533103500956</v>
      </c>
      <c r="P244" s="96">
        <f t="shared" si="84"/>
        <v>34.789765089711018</v>
      </c>
      <c r="Q244" s="96">
        <f t="shared" si="84"/>
        <v>36.877150995093679</v>
      </c>
      <c r="R244" s="96">
        <v>39.089780054799299</v>
      </c>
      <c r="S244" s="102">
        <f t="shared" si="76"/>
        <v>39.089780054799299</v>
      </c>
      <c r="U244" s="130">
        <f t="shared" si="82"/>
        <v>30.934144169576438</v>
      </c>
      <c r="V244" s="96">
        <f t="shared" si="82"/>
        <v>32.480851378055263</v>
      </c>
      <c r="W244" s="96">
        <f t="shared" si="82"/>
        <v>34.104893946958029</v>
      </c>
      <c r="X244" s="96">
        <f t="shared" si="82"/>
        <v>35.81013864430593</v>
      </c>
      <c r="Y244" s="96">
        <f t="shared" si="82"/>
        <v>37.600645576521231</v>
      </c>
      <c r="Z244" s="96">
        <v>39.480677855347295</v>
      </c>
      <c r="AA244" s="102">
        <f t="shared" si="77"/>
        <v>39.480677855347295</v>
      </c>
      <c r="AC244" s="96">
        <f t="shared" si="70"/>
        <v>32.480851378055263</v>
      </c>
      <c r="AD244" s="96">
        <f t="shared" si="70"/>
        <v>34.104893946958029</v>
      </c>
      <c r="AE244" s="96">
        <f t="shared" si="70"/>
        <v>35.81013864430593</v>
      </c>
      <c r="AF244" s="96">
        <f t="shared" si="70"/>
        <v>37.600645576521231</v>
      </c>
      <c r="AG244" s="96">
        <v>39.480677855347295</v>
      </c>
      <c r="AJ244" s="96">
        <f t="shared" si="85"/>
        <v>32.968064148726093</v>
      </c>
      <c r="AK244" s="96">
        <f t="shared" si="85"/>
        <v>34.616467356162396</v>
      </c>
      <c r="AL244" s="96">
        <f t="shared" si="85"/>
        <v>36.347290723970517</v>
      </c>
      <c r="AM244" s="96">
        <f t="shared" si="85"/>
        <v>38.164655260169042</v>
      </c>
      <c r="AN244" s="96">
        <v>40.072888023177498</v>
      </c>
      <c r="AO244" s="106">
        <f t="shared" si="71"/>
        <v>40.072888023177498</v>
      </c>
      <c r="AQ244" s="96">
        <f t="shared" si="86"/>
        <v>33.297744790213351</v>
      </c>
      <c r="AR244" s="96">
        <f t="shared" si="86"/>
        <v>34.96263202972402</v>
      </c>
      <c r="AS244" s="96">
        <f t="shared" si="86"/>
        <v>36.71076363121022</v>
      </c>
      <c r="AT244" s="96">
        <f t="shared" si="86"/>
        <v>38.546301812770736</v>
      </c>
      <c r="AU244" s="131">
        <v>40.473616903409273</v>
      </c>
      <c r="AV244" s="133">
        <v>9</v>
      </c>
      <c r="AW244" s="133">
        <v>413</v>
      </c>
      <c r="AX244" s="137">
        <v>8</v>
      </c>
      <c r="AY244" s="132"/>
      <c r="AZ244" s="138" t="s">
        <v>395</v>
      </c>
    </row>
    <row r="245" spans="1:52" ht="15.75">
      <c r="A245" s="133">
        <v>414</v>
      </c>
      <c r="B245" s="133">
        <v>9</v>
      </c>
      <c r="C245" s="134">
        <v>9</v>
      </c>
      <c r="D245" s="135" t="s">
        <v>395</v>
      </c>
      <c r="E245" s="96">
        <f t="shared" si="83"/>
        <v>28.849538391590485</v>
      </c>
      <c r="F245" s="96">
        <f t="shared" si="83"/>
        <v>30.580510695085916</v>
      </c>
      <c r="G245" s="96">
        <f t="shared" si="83"/>
        <v>32.415341336791073</v>
      </c>
      <c r="H245" s="96">
        <f t="shared" si="83"/>
        <v>34.360261816998538</v>
      </c>
      <c r="I245" s="96">
        <f t="shared" si="83"/>
        <v>36.421877526018449</v>
      </c>
      <c r="J245" s="96">
        <v>38.607190177579554</v>
      </c>
      <c r="K245" s="102">
        <f t="shared" si="69"/>
        <v>38.607190177579554</v>
      </c>
      <c r="M245" s="96">
        <f t="shared" si="84"/>
        <v>29.210157621485365</v>
      </c>
      <c r="N245" s="96">
        <f t="shared" si="84"/>
        <v>30.962767078774487</v>
      </c>
      <c r="O245" s="96">
        <f t="shared" si="84"/>
        <v>32.820533103500956</v>
      </c>
      <c r="P245" s="96">
        <f t="shared" si="84"/>
        <v>34.789765089711018</v>
      </c>
      <c r="Q245" s="96">
        <f t="shared" si="84"/>
        <v>36.877150995093679</v>
      </c>
      <c r="R245" s="96">
        <v>39.089780054799299</v>
      </c>
      <c r="S245" s="102">
        <f t="shared" si="76"/>
        <v>39.089780054799299</v>
      </c>
      <c r="U245" s="130">
        <f t="shared" si="82"/>
        <v>30.934144169576438</v>
      </c>
      <c r="V245" s="96">
        <f t="shared" si="82"/>
        <v>32.480851378055263</v>
      </c>
      <c r="W245" s="96">
        <f t="shared" si="82"/>
        <v>34.104893946958029</v>
      </c>
      <c r="X245" s="96">
        <f t="shared" si="82"/>
        <v>35.81013864430593</v>
      </c>
      <c r="Y245" s="96">
        <f t="shared" si="82"/>
        <v>37.600645576521231</v>
      </c>
      <c r="Z245" s="96">
        <v>39.480677855347295</v>
      </c>
      <c r="AA245" s="102">
        <f t="shared" si="77"/>
        <v>39.480677855347295</v>
      </c>
      <c r="AC245" s="96">
        <f t="shared" si="70"/>
        <v>32.480851378055263</v>
      </c>
      <c r="AD245" s="96">
        <f t="shared" si="70"/>
        <v>34.104893946958029</v>
      </c>
      <c r="AE245" s="96">
        <f t="shared" si="70"/>
        <v>35.81013864430593</v>
      </c>
      <c r="AF245" s="96">
        <f t="shared" si="70"/>
        <v>37.600645576521231</v>
      </c>
      <c r="AG245" s="96">
        <v>39.480677855347295</v>
      </c>
      <c r="AJ245" s="96">
        <f t="shared" si="85"/>
        <v>32.968064148726093</v>
      </c>
      <c r="AK245" s="96">
        <f t="shared" si="85"/>
        <v>34.616467356162396</v>
      </c>
      <c r="AL245" s="96">
        <f t="shared" si="85"/>
        <v>36.347290723970517</v>
      </c>
      <c r="AM245" s="96">
        <f t="shared" si="85"/>
        <v>38.164655260169042</v>
      </c>
      <c r="AN245" s="96">
        <v>40.072888023177498</v>
      </c>
      <c r="AO245" s="106">
        <f t="shared" si="71"/>
        <v>40.072888023177498</v>
      </c>
      <c r="AQ245" s="96">
        <f t="shared" si="86"/>
        <v>33.297744790213351</v>
      </c>
      <c r="AR245" s="96">
        <f t="shared" si="86"/>
        <v>34.96263202972402</v>
      </c>
      <c r="AS245" s="96">
        <f t="shared" si="86"/>
        <v>36.71076363121022</v>
      </c>
      <c r="AT245" s="96">
        <f t="shared" si="86"/>
        <v>38.546301812770736</v>
      </c>
      <c r="AU245" s="131">
        <v>40.473616903409273</v>
      </c>
      <c r="AV245" s="133">
        <v>9</v>
      </c>
      <c r="AW245" s="133">
        <v>414</v>
      </c>
      <c r="AX245" s="137">
        <v>9</v>
      </c>
      <c r="AY245" s="132"/>
      <c r="AZ245" s="138" t="s">
        <v>395</v>
      </c>
    </row>
    <row r="246" spans="1:52" ht="15.75">
      <c r="A246" s="133">
        <v>415</v>
      </c>
      <c r="B246" s="133">
        <v>9</v>
      </c>
      <c r="C246" s="134">
        <v>10</v>
      </c>
      <c r="D246" s="135" t="s">
        <v>395</v>
      </c>
      <c r="E246" s="96">
        <f t="shared" si="83"/>
        <v>28.849538391590485</v>
      </c>
      <c r="F246" s="96">
        <f t="shared" si="83"/>
        <v>30.580510695085916</v>
      </c>
      <c r="G246" s="96">
        <f t="shared" si="83"/>
        <v>32.415341336791073</v>
      </c>
      <c r="H246" s="96">
        <f t="shared" si="83"/>
        <v>34.360261816998538</v>
      </c>
      <c r="I246" s="96">
        <f t="shared" si="83"/>
        <v>36.421877526018449</v>
      </c>
      <c r="J246" s="96">
        <v>38.607190177579554</v>
      </c>
      <c r="K246" s="102">
        <f t="shared" si="69"/>
        <v>38.607190177579554</v>
      </c>
      <c r="M246" s="96">
        <f t="shared" si="84"/>
        <v>29.210157621485365</v>
      </c>
      <c r="N246" s="96">
        <f t="shared" si="84"/>
        <v>30.962767078774487</v>
      </c>
      <c r="O246" s="96">
        <f t="shared" si="84"/>
        <v>32.820533103500956</v>
      </c>
      <c r="P246" s="96">
        <f t="shared" si="84"/>
        <v>34.789765089711018</v>
      </c>
      <c r="Q246" s="96">
        <f t="shared" si="84"/>
        <v>36.877150995093679</v>
      </c>
      <c r="R246" s="96">
        <v>39.089780054799299</v>
      </c>
      <c r="S246" s="102">
        <f t="shared" si="76"/>
        <v>39.089780054799299</v>
      </c>
      <c r="U246" s="130">
        <f t="shared" si="82"/>
        <v>30.934144169576438</v>
      </c>
      <c r="V246" s="96">
        <f t="shared" si="82"/>
        <v>32.480851378055263</v>
      </c>
      <c r="W246" s="96">
        <f t="shared" si="82"/>
        <v>34.104893946958029</v>
      </c>
      <c r="X246" s="96">
        <f t="shared" si="82"/>
        <v>35.81013864430593</v>
      </c>
      <c r="Y246" s="96">
        <f t="shared" si="82"/>
        <v>37.600645576521231</v>
      </c>
      <c r="Z246" s="96">
        <v>39.480677855347295</v>
      </c>
      <c r="AA246" s="102">
        <f t="shared" si="77"/>
        <v>39.480677855347295</v>
      </c>
      <c r="AC246" s="96">
        <f t="shared" si="70"/>
        <v>32.480851378055263</v>
      </c>
      <c r="AD246" s="96">
        <f t="shared" si="70"/>
        <v>34.104893946958029</v>
      </c>
      <c r="AE246" s="96">
        <f t="shared" si="70"/>
        <v>35.81013864430593</v>
      </c>
      <c r="AF246" s="96">
        <f t="shared" si="70"/>
        <v>37.600645576521231</v>
      </c>
      <c r="AG246" s="96">
        <v>39.480677855347295</v>
      </c>
      <c r="AJ246" s="96">
        <f t="shared" si="85"/>
        <v>32.968064148726093</v>
      </c>
      <c r="AK246" s="96">
        <f t="shared" si="85"/>
        <v>34.616467356162396</v>
      </c>
      <c r="AL246" s="96">
        <f t="shared" si="85"/>
        <v>36.347290723970517</v>
      </c>
      <c r="AM246" s="96">
        <f t="shared" si="85"/>
        <v>38.164655260169042</v>
      </c>
      <c r="AN246" s="96">
        <v>40.072888023177498</v>
      </c>
      <c r="AO246" s="106">
        <f t="shared" si="71"/>
        <v>40.072888023177498</v>
      </c>
      <c r="AQ246" s="96">
        <f t="shared" si="86"/>
        <v>33.297744790213351</v>
      </c>
      <c r="AR246" s="96">
        <f t="shared" si="86"/>
        <v>34.96263202972402</v>
      </c>
      <c r="AS246" s="96">
        <f t="shared" si="86"/>
        <v>36.71076363121022</v>
      </c>
      <c r="AT246" s="96">
        <f t="shared" si="86"/>
        <v>38.546301812770736</v>
      </c>
      <c r="AU246" s="131">
        <v>40.473616903409273</v>
      </c>
      <c r="AV246" s="133">
        <v>9</v>
      </c>
      <c r="AW246" s="133">
        <v>415</v>
      </c>
      <c r="AX246" s="137">
        <v>10</v>
      </c>
      <c r="AY246" s="132"/>
      <c r="AZ246" s="138" t="s">
        <v>395</v>
      </c>
    </row>
    <row r="247" spans="1:52" ht="15.75">
      <c r="A247" s="133">
        <v>416</v>
      </c>
      <c r="B247" s="133">
        <v>9</v>
      </c>
      <c r="C247" s="134">
        <v>11</v>
      </c>
      <c r="D247" s="135" t="s">
        <v>395</v>
      </c>
      <c r="E247" s="96">
        <f t="shared" si="83"/>
        <v>28.849538391590485</v>
      </c>
      <c r="F247" s="96">
        <f t="shared" si="83"/>
        <v>30.580510695085916</v>
      </c>
      <c r="G247" s="96">
        <f t="shared" si="83"/>
        <v>32.415341336791073</v>
      </c>
      <c r="H247" s="96">
        <f t="shared" si="83"/>
        <v>34.360261816998538</v>
      </c>
      <c r="I247" s="96">
        <f t="shared" si="83"/>
        <v>36.421877526018449</v>
      </c>
      <c r="J247" s="96">
        <v>38.607190177579554</v>
      </c>
      <c r="K247" s="102">
        <f t="shared" si="69"/>
        <v>38.607190177579554</v>
      </c>
      <c r="M247" s="96">
        <f t="shared" si="84"/>
        <v>29.210157621485365</v>
      </c>
      <c r="N247" s="96">
        <f t="shared" si="84"/>
        <v>30.962767078774487</v>
      </c>
      <c r="O247" s="96">
        <f t="shared" si="84"/>
        <v>32.820533103500956</v>
      </c>
      <c r="P247" s="96">
        <f t="shared" si="84"/>
        <v>34.789765089711018</v>
      </c>
      <c r="Q247" s="96">
        <f t="shared" si="84"/>
        <v>36.877150995093679</v>
      </c>
      <c r="R247" s="96">
        <v>39.089780054799299</v>
      </c>
      <c r="S247" s="102">
        <f t="shared" si="76"/>
        <v>39.089780054799299</v>
      </c>
      <c r="U247" s="130">
        <f t="shared" si="82"/>
        <v>30.934144169576438</v>
      </c>
      <c r="V247" s="96">
        <f t="shared" si="82"/>
        <v>32.480851378055263</v>
      </c>
      <c r="W247" s="96">
        <f t="shared" si="82"/>
        <v>34.104893946958029</v>
      </c>
      <c r="X247" s="96">
        <f t="shared" si="82"/>
        <v>35.81013864430593</v>
      </c>
      <c r="Y247" s="96">
        <f t="shared" si="82"/>
        <v>37.600645576521231</v>
      </c>
      <c r="Z247" s="96">
        <v>39.480677855347295</v>
      </c>
      <c r="AA247" s="102">
        <f t="shared" si="77"/>
        <v>39.480677855347295</v>
      </c>
      <c r="AC247" s="96">
        <f t="shared" si="70"/>
        <v>32.480851378055263</v>
      </c>
      <c r="AD247" s="96">
        <f t="shared" si="70"/>
        <v>34.104893946958029</v>
      </c>
      <c r="AE247" s="96">
        <f t="shared" si="70"/>
        <v>35.81013864430593</v>
      </c>
      <c r="AF247" s="96">
        <f t="shared" si="70"/>
        <v>37.600645576521231</v>
      </c>
      <c r="AG247" s="96">
        <v>39.480677855347295</v>
      </c>
      <c r="AJ247" s="96">
        <f t="shared" si="85"/>
        <v>32.968064148726093</v>
      </c>
      <c r="AK247" s="96">
        <f t="shared" si="85"/>
        <v>34.616467356162396</v>
      </c>
      <c r="AL247" s="96">
        <f t="shared" si="85"/>
        <v>36.347290723970517</v>
      </c>
      <c r="AM247" s="96">
        <f t="shared" si="85"/>
        <v>38.164655260169042</v>
      </c>
      <c r="AN247" s="96">
        <v>40.072888023177498</v>
      </c>
      <c r="AO247" s="106">
        <f t="shared" si="71"/>
        <v>40.072888023177498</v>
      </c>
      <c r="AQ247" s="96">
        <f t="shared" si="86"/>
        <v>33.297744790213351</v>
      </c>
      <c r="AR247" s="96">
        <f t="shared" si="86"/>
        <v>34.96263202972402</v>
      </c>
      <c r="AS247" s="96">
        <f t="shared" si="86"/>
        <v>36.71076363121022</v>
      </c>
      <c r="AT247" s="96">
        <f t="shared" si="86"/>
        <v>38.546301812770736</v>
      </c>
      <c r="AU247" s="131">
        <v>40.473616903409273</v>
      </c>
      <c r="AV247" s="133">
        <v>9</v>
      </c>
      <c r="AW247" s="133">
        <v>416</v>
      </c>
      <c r="AX247" s="137">
        <v>11</v>
      </c>
      <c r="AY247" s="132"/>
      <c r="AZ247" s="138" t="s">
        <v>395</v>
      </c>
    </row>
    <row r="248" spans="1:52" ht="15.75">
      <c r="A248" s="133">
        <v>417</v>
      </c>
      <c r="B248" s="133">
        <v>9</v>
      </c>
      <c r="C248" s="134">
        <v>12</v>
      </c>
      <c r="D248" s="135" t="s">
        <v>395</v>
      </c>
      <c r="E248" s="96">
        <f t="shared" si="83"/>
        <v>28.849538391590485</v>
      </c>
      <c r="F248" s="96">
        <f t="shared" si="83"/>
        <v>30.580510695085916</v>
      </c>
      <c r="G248" s="96">
        <f t="shared" si="83"/>
        <v>32.415341336791073</v>
      </c>
      <c r="H248" s="96">
        <f t="shared" si="83"/>
        <v>34.360261816998538</v>
      </c>
      <c r="I248" s="96">
        <f t="shared" si="83"/>
        <v>36.421877526018449</v>
      </c>
      <c r="J248" s="96">
        <v>38.607190177579554</v>
      </c>
      <c r="K248" s="102">
        <f t="shared" si="69"/>
        <v>38.607190177579554</v>
      </c>
      <c r="M248" s="96">
        <f t="shared" si="84"/>
        <v>29.210157621485365</v>
      </c>
      <c r="N248" s="96">
        <f t="shared" si="84"/>
        <v>30.962767078774487</v>
      </c>
      <c r="O248" s="96">
        <f t="shared" si="84"/>
        <v>32.820533103500956</v>
      </c>
      <c r="P248" s="96">
        <f t="shared" si="84"/>
        <v>34.789765089711018</v>
      </c>
      <c r="Q248" s="96">
        <f t="shared" si="84"/>
        <v>36.877150995093679</v>
      </c>
      <c r="R248" s="96">
        <v>39.089780054799299</v>
      </c>
      <c r="S248" s="102">
        <f t="shared" si="76"/>
        <v>39.089780054799299</v>
      </c>
      <c r="U248" s="130">
        <f t="shared" si="82"/>
        <v>30.934144169576438</v>
      </c>
      <c r="V248" s="96">
        <f t="shared" si="82"/>
        <v>32.480851378055263</v>
      </c>
      <c r="W248" s="96">
        <f t="shared" si="82"/>
        <v>34.104893946958029</v>
      </c>
      <c r="X248" s="96">
        <f t="shared" si="82"/>
        <v>35.81013864430593</v>
      </c>
      <c r="Y248" s="96">
        <f t="shared" si="82"/>
        <v>37.600645576521231</v>
      </c>
      <c r="Z248" s="96">
        <v>39.480677855347295</v>
      </c>
      <c r="AA248" s="102">
        <f t="shared" si="77"/>
        <v>39.480677855347295</v>
      </c>
      <c r="AC248" s="96">
        <f t="shared" si="70"/>
        <v>32.480851378055263</v>
      </c>
      <c r="AD248" s="96">
        <f t="shared" si="70"/>
        <v>34.104893946958029</v>
      </c>
      <c r="AE248" s="96">
        <f t="shared" si="70"/>
        <v>35.81013864430593</v>
      </c>
      <c r="AF248" s="96">
        <f t="shared" si="70"/>
        <v>37.600645576521231</v>
      </c>
      <c r="AG248" s="96">
        <v>39.480677855347295</v>
      </c>
      <c r="AJ248" s="96">
        <f t="shared" si="85"/>
        <v>32.968064148726093</v>
      </c>
      <c r="AK248" s="96">
        <f t="shared" si="85"/>
        <v>34.616467356162396</v>
      </c>
      <c r="AL248" s="96">
        <f t="shared" si="85"/>
        <v>36.347290723970517</v>
      </c>
      <c r="AM248" s="96">
        <f t="shared" si="85"/>
        <v>38.164655260169042</v>
      </c>
      <c r="AN248" s="96">
        <v>40.072888023177498</v>
      </c>
      <c r="AO248" s="106">
        <f t="shared" si="71"/>
        <v>40.072888023177498</v>
      </c>
      <c r="AQ248" s="96">
        <f t="shared" si="86"/>
        <v>33.297744790213351</v>
      </c>
      <c r="AR248" s="96">
        <f t="shared" si="86"/>
        <v>34.96263202972402</v>
      </c>
      <c r="AS248" s="96">
        <f t="shared" si="86"/>
        <v>36.71076363121022</v>
      </c>
      <c r="AT248" s="96">
        <f t="shared" si="86"/>
        <v>38.546301812770736</v>
      </c>
      <c r="AU248" s="131">
        <v>40.473616903409273</v>
      </c>
      <c r="AV248" s="133">
        <v>9</v>
      </c>
      <c r="AW248" s="133">
        <v>417</v>
      </c>
      <c r="AX248" s="137">
        <v>12</v>
      </c>
      <c r="AY248" s="132"/>
      <c r="AZ248" s="138" t="s">
        <v>395</v>
      </c>
    </row>
    <row r="249" spans="1:52" ht="15.75">
      <c r="A249" s="133">
        <v>418</v>
      </c>
      <c r="B249" s="133">
        <v>9</v>
      </c>
      <c r="C249" s="134">
        <v>13</v>
      </c>
      <c r="D249" s="135" t="s">
        <v>395</v>
      </c>
      <c r="E249" s="96">
        <f t="shared" si="83"/>
        <v>28.849538391590485</v>
      </c>
      <c r="F249" s="96">
        <f t="shared" si="83"/>
        <v>30.580510695085916</v>
      </c>
      <c r="G249" s="96">
        <f t="shared" si="83"/>
        <v>32.415341336791073</v>
      </c>
      <c r="H249" s="96">
        <f t="shared" si="83"/>
        <v>34.360261816998538</v>
      </c>
      <c r="I249" s="96">
        <f t="shared" si="83"/>
        <v>36.421877526018449</v>
      </c>
      <c r="J249" s="96">
        <v>38.607190177579554</v>
      </c>
      <c r="K249" s="102">
        <f t="shared" si="69"/>
        <v>38.607190177579554</v>
      </c>
      <c r="M249" s="96">
        <f t="shared" si="84"/>
        <v>29.210157621485365</v>
      </c>
      <c r="N249" s="96">
        <f t="shared" si="84"/>
        <v>30.962767078774487</v>
      </c>
      <c r="O249" s="96">
        <f t="shared" si="84"/>
        <v>32.820533103500956</v>
      </c>
      <c r="P249" s="96">
        <f t="shared" si="84"/>
        <v>34.789765089711018</v>
      </c>
      <c r="Q249" s="96">
        <f t="shared" si="84"/>
        <v>36.877150995093679</v>
      </c>
      <c r="R249" s="96">
        <v>39.089780054799299</v>
      </c>
      <c r="S249" s="102">
        <f t="shared" si="76"/>
        <v>39.089780054799299</v>
      </c>
      <c r="U249" s="130">
        <f t="shared" si="82"/>
        <v>30.934144169576438</v>
      </c>
      <c r="V249" s="96">
        <f t="shared" si="82"/>
        <v>32.480851378055263</v>
      </c>
      <c r="W249" s="96">
        <f t="shared" si="82"/>
        <v>34.104893946958029</v>
      </c>
      <c r="X249" s="96">
        <f t="shared" si="82"/>
        <v>35.81013864430593</v>
      </c>
      <c r="Y249" s="96">
        <f t="shared" si="82"/>
        <v>37.600645576521231</v>
      </c>
      <c r="Z249" s="96">
        <v>39.480677855347295</v>
      </c>
      <c r="AA249" s="102">
        <f t="shared" si="77"/>
        <v>39.480677855347295</v>
      </c>
      <c r="AC249" s="96">
        <f t="shared" si="70"/>
        <v>32.480851378055263</v>
      </c>
      <c r="AD249" s="96">
        <f t="shared" si="70"/>
        <v>34.104893946958029</v>
      </c>
      <c r="AE249" s="96">
        <f t="shared" si="70"/>
        <v>35.81013864430593</v>
      </c>
      <c r="AF249" s="96">
        <f t="shared" si="70"/>
        <v>37.600645576521231</v>
      </c>
      <c r="AG249" s="96">
        <v>39.480677855347295</v>
      </c>
      <c r="AJ249" s="96">
        <f t="shared" si="85"/>
        <v>32.968064148726093</v>
      </c>
      <c r="AK249" s="96">
        <f t="shared" si="85"/>
        <v>34.616467356162396</v>
      </c>
      <c r="AL249" s="96">
        <f t="shared" si="85"/>
        <v>36.347290723970517</v>
      </c>
      <c r="AM249" s="96">
        <f t="shared" si="85"/>
        <v>38.164655260169042</v>
      </c>
      <c r="AN249" s="96">
        <v>40.072888023177498</v>
      </c>
      <c r="AO249" s="106">
        <f t="shared" si="71"/>
        <v>40.072888023177498</v>
      </c>
      <c r="AQ249" s="96">
        <f t="shared" si="86"/>
        <v>33.297744790213351</v>
      </c>
      <c r="AR249" s="96">
        <f t="shared" si="86"/>
        <v>34.96263202972402</v>
      </c>
      <c r="AS249" s="96">
        <f t="shared" si="86"/>
        <v>36.71076363121022</v>
      </c>
      <c r="AT249" s="96">
        <f t="shared" si="86"/>
        <v>38.546301812770736</v>
      </c>
      <c r="AU249" s="131">
        <v>40.473616903409273</v>
      </c>
      <c r="AV249" s="133">
        <v>9</v>
      </c>
      <c r="AW249" s="133">
        <v>418</v>
      </c>
      <c r="AX249" s="137">
        <v>13</v>
      </c>
      <c r="AY249" s="132"/>
      <c r="AZ249" s="138" t="s">
        <v>395</v>
      </c>
    </row>
    <row r="250" spans="1:52" ht="15.75">
      <c r="A250" s="133">
        <v>419</v>
      </c>
      <c r="B250" s="133">
        <v>9</v>
      </c>
      <c r="C250" s="134">
        <v>14</v>
      </c>
      <c r="D250" s="135" t="s">
        <v>395</v>
      </c>
      <c r="E250" s="96">
        <f t="shared" si="83"/>
        <v>28.849538391590485</v>
      </c>
      <c r="F250" s="96">
        <f t="shared" si="83"/>
        <v>30.580510695085916</v>
      </c>
      <c r="G250" s="96">
        <f t="shared" si="83"/>
        <v>32.415341336791073</v>
      </c>
      <c r="H250" s="96">
        <f t="shared" si="83"/>
        <v>34.360261816998538</v>
      </c>
      <c r="I250" s="96">
        <f t="shared" si="83"/>
        <v>36.421877526018449</v>
      </c>
      <c r="J250" s="96">
        <v>38.607190177579554</v>
      </c>
      <c r="K250" s="102">
        <f t="shared" si="69"/>
        <v>38.607190177579554</v>
      </c>
      <c r="M250" s="96">
        <f t="shared" si="84"/>
        <v>29.210157621485365</v>
      </c>
      <c r="N250" s="96">
        <f t="shared" si="84"/>
        <v>30.962767078774487</v>
      </c>
      <c r="O250" s="96">
        <f t="shared" si="84"/>
        <v>32.820533103500956</v>
      </c>
      <c r="P250" s="96">
        <f t="shared" si="84"/>
        <v>34.789765089711018</v>
      </c>
      <c r="Q250" s="96">
        <f t="shared" si="84"/>
        <v>36.877150995093679</v>
      </c>
      <c r="R250" s="96">
        <v>39.089780054799299</v>
      </c>
      <c r="S250" s="102">
        <f t="shared" si="76"/>
        <v>39.089780054799299</v>
      </c>
      <c r="U250" s="130">
        <f t="shared" si="82"/>
        <v>30.934144169576438</v>
      </c>
      <c r="V250" s="96">
        <f t="shared" si="82"/>
        <v>32.480851378055263</v>
      </c>
      <c r="W250" s="96">
        <f t="shared" si="82"/>
        <v>34.104893946958029</v>
      </c>
      <c r="X250" s="96">
        <f t="shared" si="82"/>
        <v>35.81013864430593</v>
      </c>
      <c r="Y250" s="96">
        <f t="shared" si="82"/>
        <v>37.600645576521231</v>
      </c>
      <c r="Z250" s="96">
        <v>39.480677855347295</v>
      </c>
      <c r="AA250" s="102">
        <f t="shared" si="77"/>
        <v>39.480677855347295</v>
      </c>
      <c r="AC250" s="96">
        <f t="shared" si="70"/>
        <v>32.480851378055263</v>
      </c>
      <c r="AD250" s="96">
        <f t="shared" si="70"/>
        <v>34.104893946958029</v>
      </c>
      <c r="AE250" s="96">
        <f t="shared" si="70"/>
        <v>35.81013864430593</v>
      </c>
      <c r="AF250" s="96">
        <f t="shared" si="70"/>
        <v>37.600645576521231</v>
      </c>
      <c r="AG250" s="96">
        <v>39.480677855347295</v>
      </c>
      <c r="AJ250" s="96">
        <f t="shared" si="85"/>
        <v>32.968064148726093</v>
      </c>
      <c r="AK250" s="96">
        <f t="shared" si="85"/>
        <v>34.616467356162396</v>
      </c>
      <c r="AL250" s="96">
        <f t="shared" si="85"/>
        <v>36.347290723970517</v>
      </c>
      <c r="AM250" s="96">
        <f t="shared" si="85"/>
        <v>38.164655260169042</v>
      </c>
      <c r="AN250" s="96">
        <v>40.072888023177498</v>
      </c>
      <c r="AO250" s="106">
        <f t="shared" si="71"/>
        <v>40.072888023177498</v>
      </c>
      <c r="AQ250" s="96">
        <f t="shared" si="86"/>
        <v>33.297744790213351</v>
      </c>
      <c r="AR250" s="96">
        <f t="shared" si="86"/>
        <v>34.96263202972402</v>
      </c>
      <c r="AS250" s="96">
        <f t="shared" si="86"/>
        <v>36.71076363121022</v>
      </c>
      <c r="AT250" s="96">
        <f t="shared" si="86"/>
        <v>38.546301812770736</v>
      </c>
      <c r="AU250" s="131">
        <v>40.473616903409273</v>
      </c>
      <c r="AV250" s="133">
        <v>9</v>
      </c>
      <c r="AW250" s="133">
        <v>419</v>
      </c>
      <c r="AX250" s="137">
        <v>14</v>
      </c>
      <c r="AY250" s="132"/>
      <c r="AZ250" s="138" t="s">
        <v>395</v>
      </c>
    </row>
    <row r="251" spans="1:52" ht="15.75">
      <c r="A251" s="133">
        <v>420</v>
      </c>
      <c r="B251" s="133">
        <v>9</v>
      </c>
      <c r="C251" s="134">
        <v>15</v>
      </c>
      <c r="D251" s="135" t="s">
        <v>395</v>
      </c>
      <c r="E251" s="96">
        <f t="shared" si="83"/>
        <v>28.849538391590485</v>
      </c>
      <c r="F251" s="96">
        <f t="shared" si="83"/>
        <v>30.580510695085916</v>
      </c>
      <c r="G251" s="96">
        <f t="shared" si="83"/>
        <v>32.415341336791073</v>
      </c>
      <c r="H251" s="96">
        <f t="shared" si="83"/>
        <v>34.360261816998538</v>
      </c>
      <c r="I251" s="96">
        <f t="shared" si="83"/>
        <v>36.421877526018449</v>
      </c>
      <c r="J251" s="96">
        <v>38.607190177579554</v>
      </c>
      <c r="K251" s="102">
        <f t="shared" si="69"/>
        <v>38.607190177579554</v>
      </c>
      <c r="M251" s="96">
        <f t="shared" si="84"/>
        <v>29.210157621485365</v>
      </c>
      <c r="N251" s="96">
        <f t="shared" si="84"/>
        <v>30.962767078774487</v>
      </c>
      <c r="O251" s="96">
        <f t="shared" si="84"/>
        <v>32.820533103500956</v>
      </c>
      <c r="P251" s="96">
        <f t="shared" si="84"/>
        <v>34.789765089711018</v>
      </c>
      <c r="Q251" s="96">
        <f t="shared" si="84"/>
        <v>36.877150995093679</v>
      </c>
      <c r="R251" s="96">
        <v>39.089780054799299</v>
      </c>
      <c r="S251" s="102">
        <f t="shared" si="76"/>
        <v>39.089780054799299</v>
      </c>
      <c r="U251" s="130">
        <f t="shared" si="82"/>
        <v>30.934144169576438</v>
      </c>
      <c r="V251" s="96">
        <f t="shared" si="82"/>
        <v>32.480851378055263</v>
      </c>
      <c r="W251" s="96">
        <f t="shared" si="82"/>
        <v>34.104893946958029</v>
      </c>
      <c r="X251" s="96">
        <f t="shared" si="82"/>
        <v>35.81013864430593</v>
      </c>
      <c r="Y251" s="96">
        <f t="shared" si="82"/>
        <v>37.600645576521231</v>
      </c>
      <c r="Z251" s="96">
        <v>39.480677855347295</v>
      </c>
      <c r="AA251" s="102">
        <f t="shared" si="77"/>
        <v>39.480677855347295</v>
      </c>
      <c r="AC251" s="96">
        <f t="shared" si="70"/>
        <v>32.480851378055263</v>
      </c>
      <c r="AD251" s="96">
        <f t="shared" si="70"/>
        <v>34.104893946958029</v>
      </c>
      <c r="AE251" s="96">
        <f t="shared" si="70"/>
        <v>35.81013864430593</v>
      </c>
      <c r="AF251" s="96">
        <f t="shared" si="70"/>
        <v>37.600645576521231</v>
      </c>
      <c r="AG251" s="96">
        <v>39.480677855347295</v>
      </c>
      <c r="AJ251" s="96">
        <f t="shared" si="85"/>
        <v>32.968064148726093</v>
      </c>
      <c r="AK251" s="96">
        <f t="shared" si="85"/>
        <v>34.616467356162396</v>
      </c>
      <c r="AL251" s="96">
        <f t="shared" si="85"/>
        <v>36.347290723970517</v>
      </c>
      <c r="AM251" s="96">
        <f t="shared" si="85"/>
        <v>38.164655260169042</v>
      </c>
      <c r="AN251" s="96">
        <v>40.072888023177498</v>
      </c>
      <c r="AO251" s="106">
        <f t="shared" si="71"/>
        <v>40.072888023177498</v>
      </c>
      <c r="AQ251" s="96">
        <f t="shared" si="86"/>
        <v>33.297744790213351</v>
      </c>
      <c r="AR251" s="96">
        <f t="shared" si="86"/>
        <v>34.96263202972402</v>
      </c>
      <c r="AS251" s="96">
        <f t="shared" si="86"/>
        <v>36.71076363121022</v>
      </c>
      <c r="AT251" s="96">
        <f t="shared" si="86"/>
        <v>38.546301812770736</v>
      </c>
      <c r="AU251" s="131">
        <v>40.473616903409273</v>
      </c>
      <c r="AV251" s="133">
        <v>9</v>
      </c>
      <c r="AW251" s="133">
        <v>420</v>
      </c>
      <c r="AX251" s="137">
        <v>15</v>
      </c>
      <c r="AY251" s="132"/>
      <c r="AZ251" s="138" t="s">
        <v>395</v>
      </c>
    </row>
    <row r="252" spans="1:52" ht="15.75">
      <c r="A252" s="133">
        <v>421</v>
      </c>
      <c r="B252" s="133">
        <v>9</v>
      </c>
      <c r="C252" s="140">
        <v>16</v>
      </c>
      <c r="D252" s="141" t="s">
        <v>415</v>
      </c>
      <c r="E252" s="96">
        <f t="shared" ref="E252:I267" si="87">F252/1.06</f>
        <v>29.708752742423382</v>
      </c>
      <c r="F252" s="96">
        <f t="shared" si="87"/>
        <v>31.491277906968786</v>
      </c>
      <c r="G252" s="96">
        <f t="shared" si="87"/>
        <v>33.380754581386917</v>
      </c>
      <c r="H252" s="96">
        <f t="shared" si="87"/>
        <v>35.383599856270131</v>
      </c>
      <c r="I252" s="96">
        <f t="shared" si="87"/>
        <v>37.506615847646337</v>
      </c>
      <c r="J252" s="96">
        <v>39.757012798505116</v>
      </c>
      <c r="K252" s="102">
        <f t="shared" si="69"/>
        <v>39.757012798505116</v>
      </c>
      <c r="M252" s="96">
        <f t="shared" ref="M252:Q267" si="88">N252/1.06</f>
        <v>30.08011215170367</v>
      </c>
      <c r="N252" s="96">
        <f t="shared" si="88"/>
        <v>31.884918880805891</v>
      </c>
      <c r="O252" s="96">
        <f t="shared" si="88"/>
        <v>33.798014013654246</v>
      </c>
      <c r="P252" s="96">
        <f t="shared" si="88"/>
        <v>35.825894854473503</v>
      </c>
      <c r="Q252" s="96">
        <f t="shared" si="88"/>
        <v>37.975448545741912</v>
      </c>
      <c r="R252" s="96">
        <v>40.25397545848643</v>
      </c>
      <c r="S252" s="102">
        <f t="shared" si="76"/>
        <v>40.25397545848643</v>
      </c>
      <c r="U252" s="130">
        <f t="shared" si="82"/>
        <v>31.855443506864329</v>
      </c>
      <c r="V252" s="96">
        <f t="shared" si="82"/>
        <v>33.448215682207547</v>
      </c>
      <c r="W252" s="96">
        <f t="shared" si="82"/>
        <v>35.120626466317923</v>
      </c>
      <c r="X252" s="96">
        <f t="shared" si="82"/>
        <v>36.876657789633818</v>
      </c>
      <c r="Y252" s="96">
        <f t="shared" si="82"/>
        <v>38.720490679115514</v>
      </c>
      <c r="Z252" s="96">
        <v>40.656515213071295</v>
      </c>
      <c r="AA252" s="102">
        <f t="shared" si="77"/>
        <v>40.656515213071295</v>
      </c>
      <c r="AC252" s="96">
        <f t="shared" si="70"/>
        <v>33.448215682207547</v>
      </c>
      <c r="AD252" s="96">
        <f t="shared" si="70"/>
        <v>35.120626466317923</v>
      </c>
      <c r="AE252" s="96">
        <f t="shared" si="70"/>
        <v>36.876657789633818</v>
      </c>
      <c r="AF252" s="96">
        <f t="shared" si="70"/>
        <v>38.720490679115514</v>
      </c>
      <c r="AG252" s="96">
        <v>40.656515213071295</v>
      </c>
      <c r="AJ252" s="96">
        <f t="shared" ref="AJ252:AM267" si="89">AK252/1.05</f>
        <v>33.949938917440655</v>
      </c>
      <c r="AK252" s="96">
        <f t="shared" si="89"/>
        <v>35.647435863312687</v>
      </c>
      <c r="AL252" s="96">
        <f t="shared" si="89"/>
        <v>37.429807656478324</v>
      </c>
      <c r="AM252" s="96">
        <f t="shared" si="89"/>
        <v>39.301298039302246</v>
      </c>
      <c r="AN252" s="96">
        <v>41.26636294126736</v>
      </c>
      <c r="AO252" s="106">
        <f t="shared" si="71"/>
        <v>41.26636294126736</v>
      </c>
      <c r="AQ252" s="96">
        <f t="shared" ref="AQ252:AT267" si="90">AR252/1.05</f>
        <v>34.289438306615068</v>
      </c>
      <c r="AR252" s="96">
        <f t="shared" si="90"/>
        <v>36.003910221945823</v>
      </c>
      <c r="AS252" s="96">
        <f t="shared" si="90"/>
        <v>37.804105733043116</v>
      </c>
      <c r="AT252" s="96">
        <f t="shared" si="90"/>
        <v>39.69431101969527</v>
      </c>
      <c r="AU252" s="99">
        <v>41.679026570680037</v>
      </c>
      <c r="AV252" s="133">
        <v>9</v>
      </c>
      <c r="AW252" s="133">
        <v>421</v>
      </c>
      <c r="AX252" s="142">
        <v>16</v>
      </c>
      <c r="AY252" s="132"/>
      <c r="AZ252" s="143" t="s">
        <v>415</v>
      </c>
    </row>
    <row r="253" spans="1:52" ht="15.75">
      <c r="A253" s="133">
        <v>422</v>
      </c>
      <c r="B253" s="133">
        <v>9</v>
      </c>
      <c r="C253" s="140">
        <v>17</v>
      </c>
      <c r="D253" s="141" t="s">
        <v>415</v>
      </c>
      <c r="E253" s="96">
        <f t="shared" si="87"/>
        <v>29.708752742423382</v>
      </c>
      <c r="F253" s="96">
        <f t="shared" si="87"/>
        <v>31.491277906968786</v>
      </c>
      <c r="G253" s="96">
        <f t="shared" si="87"/>
        <v>33.380754581386917</v>
      </c>
      <c r="H253" s="96">
        <f t="shared" si="87"/>
        <v>35.383599856270131</v>
      </c>
      <c r="I253" s="96">
        <f t="shared" si="87"/>
        <v>37.506615847646337</v>
      </c>
      <c r="J253" s="96">
        <v>39.757012798505116</v>
      </c>
      <c r="K253" s="102">
        <f t="shared" si="69"/>
        <v>39.757012798505116</v>
      </c>
      <c r="M253" s="96">
        <f t="shared" si="88"/>
        <v>30.08011215170367</v>
      </c>
      <c r="N253" s="96">
        <f t="shared" si="88"/>
        <v>31.884918880805891</v>
      </c>
      <c r="O253" s="96">
        <f t="shared" si="88"/>
        <v>33.798014013654246</v>
      </c>
      <c r="P253" s="96">
        <f t="shared" si="88"/>
        <v>35.825894854473503</v>
      </c>
      <c r="Q253" s="96">
        <f t="shared" si="88"/>
        <v>37.975448545741912</v>
      </c>
      <c r="R253" s="96">
        <v>40.25397545848643</v>
      </c>
      <c r="S253" s="102">
        <f t="shared" si="76"/>
        <v>40.25397545848643</v>
      </c>
      <c r="U253" s="130">
        <f t="shared" si="82"/>
        <v>31.855443506864329</v>
      </c>
      <c r="V253" s="96">
        <f t="shared" si="82"/>
        <v>33.448215682207547</v>
      </c>
      <c r="W253" s="96">
        <f t="shared" si="82"/>
        <v>35.120626466317923</v>
      </c>
      <c r="X253" s="96">
        <f t="shared" si="82"/>
        <v>36.876657789633818</v>
      </c>
      <c r="Y253" s="96">
        <f t="shared" si="82"/>
        <v>38.720490679115514</v>
      </c>
      <c r="Z253" s="96">
        <v>40.656515213071295</v>
      </c>
      <c r="AA253" s="102">
        <f t="shared" si="77"/>
        <v>40.656515213071295</v>
      </c>
      <c r="AC253" s="96">
        <f t="shared" si="70"/>
        <v>33.448215682207547</v>
      </c>
      <c r="AD253" s="96">
        <f t="shared" si="70"/>
        <v>35.120626466317923</v>
      </c>
      <c r="AE253" s="96">
        <f t="shared" si="70"/>
        <v>36.876657789633818</v>
      </c>
      <c r="AF253" s="96">
        <f t="shared" si="70"/>
        <v>38.720490679115514</v>
      </c>
      <c r="AG253" s="96">
        <v>40.656515213071295</v>
      </c>
      <c r="AJ253" s="96">
        <f t="shared" si="89"/>
        <v>33.949938917440655</v>
      </c>
      <c r="AK253" s="96">
        <f t="shared" si="89"/>
        <v>35.647435863312687</v>
      </c>
      <c r="AL253" s="96">
        <f t="shared" si="89"/>
        <v>37.429807656478324</v>
      </c>
      <c r="AM253" s="96">
        <f t="shared" si="89"/>
        <v>39.301298039302246</v>
      </c>
      <c r="AN253" s="96">
        <v>41.26636294126736</v>
      </c>
      <c r="AO253" s="106">
        <f t="shared" si="71"/>
        <v>41.26636294126736</v>
      </c>
      <c r="AQ253" s="96">
        <f t="shared" si="90"/>
        <v>34.289438306615068</v>
      </c>
      <c r="AR253" s="96">
        <f t="shared" si="90"/>
        <v>36.003910221945823</v>
      </c>
      <c r="AS253" s="96">
        <f t="shared" si="90"/>
        <v>37.804105733043116</v>
      </c>
      <c r="AT253" s="96">
        <f t="shared" si="90"/>
        <v>39.69431101969527</v>
      </c>
      <c r="AU253" s="99">
        <v>41.679026570680037</v>
      </c>
      <c r="AV253" s="133">
        <v>9</v>
      </c>
      <c r="AW253" s="133">
        <v>422</v>
      </c>
      <c r="AX253" s="142">
        <v>17</v>
      </c>
      <c r="AY253" s="132"/>
      <c r="AZ253" s="143" t="s">
        <v>415</v>
      </c>
    </row>
    <row r="254" spans="1:52" ht="15.75">
      <c r="A254" s="133">
        <v>423</v>
      </c>
      <c r="B254" s="133">
        <v>9</v>
      </c>
      <c r="C254" s="140">
        <v>18</v>
      </c>
      <c r="D254" s="141" t="s">
        <v>415</v>
      </c>
      <c r="E254" s="96">
        <f t="shared" si="87"/>
        <v>29.708752742423382</v>
      </c>
      <c r="F254" s="96">
        <f t="shared" si="87"/>
        <v>31.491277906968786</v>
      </c>
      <c r="G254" s="96">
        <f t="shared" si="87"/>
        <v>33.380754581386917</v>
      </c>
      <c r="H254" s="96">
        <f t="shared" si="87"/>
        <v>35.383599856270131</v>
      </c>
      <c r="I254" s="96">
        <f t="shared" si="87"/>
        <v>37.506615847646337</v>
      </c>
      <c r="J254" s="96">
        <v>39.757012798505116</v>
      </c>
      <c r="K254" s="102">
        <f t="shared" si="69"/>
        <v>39.757012798505116</v>
      </c>
      <c r="M254" s="96">
        <f t="shared" si="88"/>
        <v>30.08011215170367</v>
      </c>
      <c r="N254" s="96">
        <f t="shared" si="88"/>
        <v>31.884918880805891</v>
      </c>
      <c r="O254" s="96">
        <f t="shared" si="88"/>
        <v>33.798014013654246</v>
      </c>
      <c r="P254" s="96">
        <f t="shared" si="88"/>
        <v>35.825894854473503</v>
      </c>
      <c r="Q254" s="96">
        <f t="shared" si="88"/>
        <v>37.975448545741912</v>
      </c>
      <c r="R254" s="96">
        <v>40.25397545848643</v>
      </c>
      <c r="S254" s="102">
        <f t="shared" si="76"/>
        <v>40.25397545848643</v>
      </c>
      <c r="U254" s="130">
        <f t="shared" si="82"/>
        <v>31.855443506864329</v>
      </c>
      <c r="V254" s="96">
        <f t="shared" si="82"/>
        <v>33.448215682207547</v>
      </c>
      <c r="W254" s="96">
        <f t="shared" si="82"/>
        <v>35.120626466317923</v>
      </c>
      <c r="X254" s="96">
        <f t="shared" si="82"/>
        <v>36.876657789633818</v>
      </c>
      <c r="Y254" s="96">
        <f t="shared" si="82"/>
        <v>38.720490679115514</v>
      </c>
      <c r="Z254" s="96">
        <v>40.656515213071295</v>
      </c>
      <c r="AA254" s="102">
        <f t="shared" si="77"/>
        <v>40.656515213071295</v>
      </c>
      <c r="AC254" s="96">
        <f t="shared" si="70"/>
        <v>33.448215682207547</v>
      </c>
      <c r="AD254" s="96">
        <f t="shared" si="70"/>
        <v>35.120626466317923</v>
      </c>
      <c r="AE254" s="96">
        <f t="shared" si="70"/>
        <v>36.876657789633818</v>
      </c>
      <c r="AF254" s="96">
        <f t="shared" si="70"/>
        <v>38.720490679115514</v>
      </c>
      <c r="AG254" s="96">
        <v>40.656515213071295</v>
      </c>
      <c r="AJ254" s="96">
        <f t="shared" si="89"/>
        <v>33.949938917440655</v>
      </c>
      <c r="AK254" s="96">
        <f t="shared" si="89"/>
        <v>35.647435863312687</v>
      </c>
      <c r="AL254" s="96">
        <f t="shared" si="89"/>
        <v>37.429807656478324</v>
      </c>
      <c r="AM254" s="96">
        <f t="shared" si="89"/>
        <v>39.301298039302246</v>
      </c>
      <c r="AN254" s="96">
        <v>41.26636294126736</v>
      </c>
      <c r="AO254" s="106">
        <f t="shared" si="71"/>
        <v>41.26636294126736</v>
      </c>
      <c r="AQ254" s="96">
        <f t="shared" si="90"/>
        <v>34.289438306615068</v>
      </c>
      <c r="AR254" s="96">
        <f t="shared" si="90"/>
        <v>36.003910221945823</v>
      </c>
      <c r="AS254" s="96">
        <f t="shared" si="90"/>
        <v>37.804105733043116</v>
      </c>
      <c r="AT254" s="96">
        <f t="shared" si="90"/>
        <v>39.69431101969527</v>
      </c>
      <c r="AU254" s="99">
        <v>41.679026570680037</v>
      </c>
      <c r="AV254" s="133">
        <v>9</v>
      </c>
      <c r="AW254" s="133">
        <v>423</v>
      </c>
      <c r="AX254" s="142">
        <v>18</v>
      </c>
      <c r="AY254" s="132"/>
      <c r="AZ254" s="143" t="s">
        <v>415</v>
      </c>
    </row>
    <row r="255" spans="1:52" ht="15.75">
      <c r="A255" s="133">
        <v>424</v>
      </c>
      <c r="B255" s="133">
        <v>9</v>
      </c>
      <c r="C255" s="140">
        <v>19</v>
      </c>
      <c r="D255" s="141" t="s">
        <v>415</v>
      </c>
      <c r="E255" s="96">
        <f t="shared" si="87"/>
        <v>29.708752742423382</v>
      </c>
      <c r="F255" s="96">
        <f t="shared" si="87"/>
        <v>31.491277906968786</v>
      </c>
      <c r="G255" s="96">
        <f t="shared" si="87"/>
        <v>33.380754581386917</v>
      </c>
      <c r="H255" s="96">
        <f t="shared" si="87"/>
        <v>35.383599856270131</v>
      </c>
      <c r="I255" s="96">
        <f t="shared" si="87"/>
        <v>37.506615847646337</v>
      </c>
      <c r="J255" s="96">
        <v>39.757012798505116</v>
      </c>
      <c r="K255" s="102">
        <f t="shared" si="69"/>
        <v>39.757012798505116</v>
      </c>
      <c r="M255" s="96">
        <f t="shared" si="88"/>
        <v>30.08011215170367</v>
      </c>
      <c r="N255" s="96">
        <f t="shared" si="88"/>
        <v>31.884918880805891</v>
      </c>
      <c r="O255" s="96">
        <f t="shared" si="88"/>
        <v>33.798014013654246</v>
      </c>
      <c r="P255" s="96">
        <f t="shared" si="88"/>
        <v>35.825894854473503</v>
      </c>
      <c r="Q255" s="96">
        <f t="shared" si="88"/>
        <v>37.975448545741912</v>
      </c>
      <c r="R255" s="96">
        <v>40.25397545848643</v>
      </c>
      <c r="S255" s="102">
        <f t="shared" si="76"/>
        <v>40.25397545848643</v>
      </c>
      <c r="U255" s="130">
        <f t="shared" si="82"/>
        <v>31.855443506864329</v>
      </c>
      <c r="V255" s="96">
        <f t="shared" si="82"/>
        <v>33.448215682207547</v>
      </c>
      <c r="W255" s="96">
        <f t="shared" si="82"/>
        <v>35.120626466317923</v>
      </c>
      <c r="X255" s="96">
        <f t="shared" si="82"/>
        <v>36.876657789633818</v>
      </c>
      <c r="Y255" s="96">
        <f t="shared" si="82"/>
        <v>38.720490679115514</v>
      </c>
      <c r="Z255" s="96">
        <v>40.656515213071295</v>
      </c>
      <c r="AA255" s="102">
        <f t="shared" si="77"/>
        <v>40.656515213071295</v>
      </c>
      <c r="AC255" s="96">
        <f t="shared" si="70"/>
        <v>33.448215682207547</v>
      </c>
      <c r="AD255" s="96">
        <f t="shared" si="70"/>
        <v>35.120626466317923</v>
      </c>
      <c r="AE255" s="96">
        <f t="shared" si="70"/>
        <v>36.876657789633818</v>
      </c>
      <c r="AF255" s="96">
        <f t="shared" si="70"/>
        <v>38.720490679115514</v>
      </c>
      <c r="AG255" s="96">
        <v>40.656515213071295</v>
      </c>
      <c r="AJ255" s="96">
        <f t="shared" si="89"/>
        <v>33.949938917440655</v>
      </c>
      <c r="AK255" s="96">
        <f t="shared" si="89"/>
        <v>35.647435863312687</v>
      </c>
      <c r="AL255" s="96">
        <f t="shared" si="89"/>
        <v>37.429807656478324</v>
      </c>
      <c r="AM255" s="96">
        <f t="shared" si="89"/>
        <v>39.301298039302246</v>
      </c>
      <c r="AN255" s="96">
        <v>41.26636294126736</v>
      </c>
      <c r="AO255" s="106">
        <f t="shared" si="71"/>
        <v>41.26636294126736</v>
      </c>
      <c r="AQ255" s="96">
        <f t="shared" si="90"/>
        <v>34.289438306615068</v>
      </c>
      <c r="AR255" s="96">
        <f t="shared" si="90"/>
        <v>36.003910221945823</v>
      </c>
      <c r="AS255" s="96">
        <f t="shared" si="90"/>
        <v>37.804105733043116</v>
      </c>
      <c r="AT255" s="96">
        <f t="shared" si="90"/>
        <v>39.69431101969527</v>
      </c>
      <c r="AU255" s="99">
        <v>41.679026570680037</v>
      </c>
      <c r="AV255" s="133">
        <v>9</v>
      </c>
      <c r="AW255" s="133">
        <v>424</v>
      </c>
      <c r="AX255" s="142">
        <v>19</v>
      </c>
      <c r="AY255" s="132"/>
      <c r="AZ255" s="143" t="s">
        <v>415</v>
      </c>
    </row>
    <row r="256" spans="1:52" ht="15.75">
      <c r="A256" s="133">
        <v>425</v>
      </c>
      <c r="B256" s="133">
        <v>9</v>
      </c>
      <c r="C256" s="140">
        <v>20</v>
      </c>
      <c r="D256" s="141" t="s">
        <v>415</v>
      </c>
      <c r="E256" s="96">
        <f t="shared" si="87"/>
        <v>29.708752742423382</v>
      </c>
      <c r="F256" s="96">
        <f t="shared" si="87"/>
        <v>31.491277906968786</v>
      </c>
      <c r="G256" s="96">
        <f t="shared" si="87"/>
        <v>33.380754581386917</v>
      </c>
      <c r="H256" s="96">
        <f t="shared" si="87"/>
        <v>35.383599856270131</v>
      </c>
      <c r="I256" s="96">
        <f t="shared" si="87"/>
        <v>37.506615847646337</v>
      </c>
      <c r="J256" s="96">
        <v>39.757012798505116</v>
      </c>
      <c r="K256" s="102">
        <f t="shared" si="69"/>
        <v>39.757012798505116</v>
      </c>
      <c r="M256" s="96">
        <f t="shared" si="88"/>
        <v>30.08011215170367</v>
      </c>
      <c r="N256" s="96">
        <f t="shared" si="88"/>
        <v>31.884918880805891</v>
      </c>
      <c r="O256" s="96">
        <f t="shared" si="88"/>
        <v>33.798014013654246</v>
      </c>
      <c r="P256" s="96">
        <f t="shared" si="88"/>
        <v>35.825894854473503</v>
      </c>
      <c r="Q256" s="96">
        <f t="shared" si="88"/>
        <v>37.975448545741912</v>
      </c>
      <c r="R256" s="96">
        <v>40.25397545848643</v>
      </c>
      <c r="S256" s="102">
        <f t="shared" si="76"/>
        <v>40.25397545848643</v>
      </c>
      <c r="U256" s="130">
        <f t="shared" si="82"/>
        <v>31.855443506864329</v>
      </c>
      <c r="V256" s="96">
        <f t="shared" si="82"/>
        <v>33.448215682207547</v>
      </c>
      <c r="W256" s="96">
        <f t="shared" si="82"/>
        <v>35.120626466317923</v>
      </c>
      <c r="X256" s="96">
        <f t="shared" si="82"/>
        <v>36.876657789633818</v>
      </c>
      <c r="Y256" s="96">
        <f t="shared" si="82"/>
        <v>38.720490679115514</v>
      </c>
      <c r="Z256" s="96">
        <v>40.656515213071295</v>
      </c>
      <c r="AA256" s="102">
        <f t="shared" si="77"/>
        <v>40.656515213071295</v>
      </c>
      <c r="AC256" s="96">
        <f t="shared" si="70"/>
        <v>33.448215682207547</v>
      </c>
      <c r="AD256" s="96">
        <f t="shared" si="70"/>
        <v>35.120626466317923</v>
      </c>
      <c r="AE256" s="96">
        <f t="shared" si="70"/>
        <v>36.876657789633818</v>
      </c>
      <c r="AF256" s="96">
        <f t="shared" si="70"/>
        <v>38.720490679115514</v>
      </c>
      <c r="AG256" s="96">
        <v>40.656515213071295</v>
      </c>
      <c r="AJ256" s="96">
        <f t="shared" si="89"/>
        <v>33.949938917440655</v>
      </c>
      <c r="AK256" s="96">
        <f t="shared" si="89"/>
        <v>35.647435863312687</v>
      </c>
      <c r="AL256" s="96">
        <f t="shared" si="89"/>
        <v>37.429807656478324</v>
      </c>
      <c r="AM256" s="96">
        <f t="shared" si="89"/>
        <v>39.301298039302246</v>
      </c>
      <c r="AN256" s="96">
        <v>41.26636294126736</v>
      </c>
      <c r="AO256" s="106">
        <f t="shared" si="71"/>
        <v>41.26636294126736</v>
      </c>
      <c r="AQ256" s="96">
        <f t="shared" si="90"/>
        <v>34.289438306615068</v>
      </c>
      <c r="AR256" s="96">
        <f t="shared" si="90"/>
        <v>36.003910221945823</v>
      </c>
      <c r="AS256" s="96">
        <f t="shared" si="90"/>
        <v>37.804105733043116</v>
      </c>
      <c r="AT256" s="96">
        <f t="shared" si="90"/>
        <v>39.69431101969527</v>
      </c>
      <c r="AU256" s="99">
        <v>41.679026570680037</v>
      </c>
      <c r="AV256" s="133">
        <v>9</v>
      </c>
      <c r="AW256" s="133">
        <v>425</v>
      </c>
      <c r="AX256" s="142">
        <v>20</v>
      </c>
      <c r="AY256" s="132"/>
      <c r="AZ256" s="143" t="s">
        <v>415</v>
      </c>
    </row>
    <row r="257" spans="1:52" ht="15.75">
      <c r="A257" s="133">
        <v>426</v>
      </c>
      <c r="B257" s="133">
        <v>9</v>
      </c>
      <c r="C257" s="140">
        <v>21</v>
      </c>
      <c r="D257" s="141" t="s">
        <v>415</v>
      </c>
      <c r="E257" s="96">
        <f t="shared" si="87"/>
        <v>29.708752742423382</v>
      </c>
      <c r="F257" s="96">
        <f t="shared" si="87"/>
        <v>31.491277906968786</v>
      </c>
      <c r="G257" s="96">
        <f t="shared" si="87"/>
        <v>33.380754581386917</v>
      </c>
      <c r="H257" s="96">
        <f t="shared" si="87"/>
        <v>35.383599856270131</v>
      </c>
      <c r="I257" s="96">
        <f t="shared" si="87"/>
        <v>37.506615847646337</v>
      </c>
      <c r="J257" s="96">
        <v>39.757012798505116</v>
      </c>
      <c r="K257" s="102">
        <f t="shared" si="69"/>
        <v>39.757012798505116</v>
      </c>
      <c r="M257" s="96">
        <f t="shared" si="88"/>
        <v>30.08011215170367</v>
      </c>
      <c r="N257" s="96">
        <f t="shared" si="88"/>
        <v>31.884918880805891</v>
      </c>
      <c r="O257" s="96">
        <f t="shared" si="88"/>
        <v>33.798014013654246</v>
      </c>
      <c r="P257" s="96">
        <f t="shared" si="88"/>
        <v>35.825894854473503</v>
      </c>
      <c r="Q257" s="96">
        <f t="shared" si="88"/>
        <v>37.975448545741912</v>
      </c>
      <c r="R257" s="96">
        <v>40.25397545848643</v>
      </c>
      <c r="S257" s="102">
        <f t="shared" si="76"/>
        <v>40.25397545848643</v>
      </c>
      <c r="U257" s="130">
        <f t="shared" si="82"/>
        <v>31.855443506864329</v>
      </c>
      <c r="V257" s="96">
        <f t="shared" si="82"/>
        <v>33.448215682207547</v>
      </c>
      <c r="W257" s="96">
        <f t="shared" si="82"/>
        <v>35.120626466317923</v>
      </c>
      <c r="X257" s="96">
        <f t="shared" si="82"/>
        <v>36.876657789633818</v>
      </c>
      <c r="Y257" s="96">
        <f t="shared" si="82"/>
        <v>38.720490679115514</v>
      </c>
      <c r="Z257" s="96">
        <v>40.656515213071295</v>
      </c>
      <c r="AA257" s="102">
        <f t="shared" si="77"/>
        <v>40.656515213071295</v>
      </c>
      <c r="AC257" s="96">
        <f t="shared" si="70"/>
        <v>33.448215682207547</v>
      </c>
      <c r="AD257" s="96">
        <f t="shared" si="70"/>
        <v>35.120626466317923</v>
      </c>
      <c r="AE257" s="96">
        <f t="shared" si="70"/>
        <v>36.876657789633818</v>
      </c>
      <c r="AF257" s="96">
        <f t="shared" si="70"/>
        <v>38.720490679115514</v>
      </c>
      <c r="AG257" s="96">
        <v>40.656515213071295</v>
      </c>
      <c r="AJ257" s="96">
        <f t="shared" si="89"/>
        <v>33.949938917440655</v>
      </c>
      <c r="AK257" s="96">
        <f t="shared" si="89"/>
        <v>35.647435863312687</v>
      </c>
      <c r="AL257" s="96">
        <f t="shared" si="89"/>
        <v>37.429807656478324</v>
      </c>
      <c r="AM257" s="96">
        <f t="shared" si="89"/>
        <v>39.301298039302246</v>
      </c>
      <c r="AN257" s="96">
        <v>41.26636294126736</v>
      </c>
      <c r="AO257" s="106">
        <f t="shared" si="71"/>
        <v>41.26636294126736</v>
      </c>
      <c r="AQ257" s="96">
        <f t="shared" si="90"/>
        <v>34.289438306615068</v>
      </c>
      <c r="AR257" s="96">
        <f t="shared" si="90"/>
        <v>36.003910221945823</v>
      </c>
      <c r="AS257" s="96">
        <f t="shared" si="90"/>
        <v>37.804105733043116</v>
      </c>
      <c r="AT257" s="96">
        <f t="shared" si="90"/>
        <v>39.69431101969527</v>
      </c>
      <c r="AU257" s="99">
        <v>41.679026570680037</v>
      </c>
      <c r="AV257" s="133">
        <v>9</v>
      </c>
      <c r="AW257" s="133">
        <v>426</v>
      </c>
      <c r="AX257" s="142">
        <v>21</v>
      </c>
      <c r="AY257" s="132"/>
      <c r="AZ257" s="143" t="s">
        <v>415</v>
      </c>
    </row>
    <row r="258" spans="1:52" ht="15.75">
      <c r="A258" s="133">
        <v>427</v>
      </c>
      <c r="B258" s="133">
        <v>9</v>
      </c>
      <c r="C258" s="140">
        <v>22</v>
      </c>
      <c r="D258" s="141" t="s">
        <v>415</v>
      </c>
      <c r="E258" s="96">
        <f t="shared" si="87"/>
        <v>29.708752742423382</v>
      </c>
      <c r="F258" s="96">
        <f t="shared" si="87"/>
        <v>31.491277906968786</v>
      </c>
      <c r="G258" s="96">
        <f t="shared" si="87"/>
        <v>33.380754581386917</v>
      </c>
      <c r="H258" s="96">
        <f t="shared" si="87"/>
        <v>35.383599856270131</v>
      </c>
      <c r="I258" s="96">
        <f t="shared" si="87"/>
        <v>37.506615847646337</v>
      </c>
      <c r="J258" s="96">
        <v>39.757012798505116</v>
      </c>
      <c r="K258" s="102">
        <f t="shared" si="69"/>
        <v>39.757012798505116</v>
      </c>
      <c r="M258" s="96">
        <f t="shared" si="88"/>
        <v>30.08011215170367</v>
      </c>
      <c r="N258" s="96">
        <f t="shared" si="88"/>
        <v>31.884918880805891</v>
      </c>
      <c r="O258" s="96">
        <f t="shared" si="88"/>
        <v>33.798014013654246</v>
      </c>
      <c r="P258" s="96">
        <f t="shared" si="88"/>
        <v>35.825894854473503</v>
      </c>
      <c r="Q258" s="96">
        <f t="shared" si="88"/>
        <v>37.975448545741912</v>
      </c>
      <c r="R258" s="96">
        <v>40.25397545848643</v>
      </c>
      <c r="S258" s="102">
        <f t="shared" si="76"/>
        <v>40.25397545848643</v>
      </c>
      <c r="U258" s="130">
        <f t="shared" si="82"/>
        <v>31.855443506864329</v>
      </c>
      <c r="V258" s="96">
        <f t="shared" si="82"/>
        <v>33.448215682207547</v>
      </c>
      <c r="W258" s="96">
        <f t="shared" si="82"/>
        <v>35.120626466317923</v>
      </c>
      <c r="X258" s="96">
        <f t="shared" si="82"/>
        <v>36.876657789633818</v>
      </c>
      <c r="Y258" s="96">
        <f t="shared" si="82"/>
        <v>38.720490679115514</v>
      </c>
      <c r="Z258" s="96">
        <v>40.656515213071295</v>
      </c>
      <c r="AA258" s="102">
        <f t="shared" si="77"/>
        <v>40.656515213071295</v>
      </c>
      <c r="AC258" s="96">
        <f t="shared" si="70"/>
        <v>33.448215682207547</v>
      </c>
      <c r="AD258" s="96">
        <f t="shared" si="70"/>
        <v>35.120626466317923</v>
      </c>
      <c r="AE258" s="96">
        <f t="shared" si="70"/>
        <v>36.876657789633818</v>
      </c>
      <c r="AF258" s="96">
        <f t="shared" si="70"/>
        <v>38.720490679115514</v>
      </c>
      <c r="AG258" s="96">
        <v>40.656515213071295</v>
      </c>
      <c r="AJ258" s="96">
        <f t="shared" si="89"/>
        <v>33.949938917440655</v>
      </c>
      <c r="AK258" s="96">
        <f t="shared" si="89"/>
        <v>35.647435863312687</v>
      </c>
      <c r="AL258" s="96">
        <f t="shared" si="89"/>
        <v>37.429807656478324</v>
      </c>
      <c r="AM258" s="96">
        <f t="shared" si="89"/>
        <v>39.301298039302246</v>
      </c>
      <c r="AN258" s="96">
        <v>41.26636294126736</v>
      </c>
      <c r="AO258" s="106">
        <f t="shared" si="71"/>
        <v>41.26636294126736</v>
      </c>
      <c r="AQ258" s="96">
        <f t="shared" si="90"/>
        <v>34.289438306615068</v>
      </c>
      <c r="AR258" s="96">
        <f t="shared" si="90"/>
        <v>36.003910221945823</v>
      </c>
      <c r="AS258" s="96">
        <f t="shared" si="90"/>
        <v>37.804105733043116</v>
      </c>
      <c r="AT258" s="96">
        <f t="shared" si="90"/>
        <v>39.69431101969527</v>
      </c>
      <c r="AU258" s="99">
        <v>41.679026570680037</v>
      </c>
      <c r="AV258" s="133">
        <v>9</v>
      </c>
      <c r="AW258" s="133">
        <v>427</v>
      </c>
      <c r="AX258" s="142">
        <v>22</v>
      </c>
      <c r="AY258" s="144" t="e">
        <f>#REF!</f>
        <v>#REF!</v>
      </c>
      <c r="AZ258" s="143" t="s">
        <v>415</v>
      </c>
    </row>
    <row r="259" spans="1:52" ht="15.75">
      <c r="A259" s="133">
        <v>428</v>
      </c>
      <c r="B259" s="133">
        <v>9</v>
      </c>
      <c r="C259" s="140">
        <v>23</v>
      </c>
      <c r="D259" s="141" t="s">
        <v>415</v>
      </c>
      <c r="E259" s="96">
        <f t="shared" si="87"/>
        <v>29.708752742423382</v>
      </c>
      <c r="F259" s="96">
        <f t="shared" si="87"/>
        <v>31.491277906968786</v>
      </c>
      <c r="G259" s="96">
        <f t="shared" si="87"/>
        <v>33.380754581386917</v>
      </c>
      <c r="H259" s="96">
        <f t="shared" si="87"/>
        <v>35.383599856270131</v>
      </c>
      <c r="I259" s="96">
        <f t="shared" si="87"/>
        <v>37.506615847646337</v>
      </c>
      <c r="J259" s="96">
        <v>39.757012798505116</v>
      </c>
      <c r="K259" s="102">
        <f t="shared" si="69"/>
        <v>39.757012798505116</v>
      </c>
      <c r="M259" s="96">
        <f t="shared" si="88"/>
        <v>30.08011215170367</v>
      </c>
      <c r="N259" s="96">
        <f t="shared" si="88"/>
        <v>31.884918880805891</v>
      </c>
      <c r="O259" s="96">
        <f t="shared" si="88"/>
        <v>33.798014013654246</v>
      </c>
      <c r="P259" s="96">
        <f t="shared" si="88"/>
        <v>35.825894854473503</v>
      </c>
      <c r="Q259" s="96">
        <f t="shared" si="88"/>
        <v>37.975448545741912</v>
      </c>
      <c r="R259" s="96">
        <v>40.25397545848643</v>
      </c>
      <c r="S259" s="102">
        <f t="shared" si="76"/>
        <v>40.25397545848643</v>
      </c>
      <c r="U259" s="130">
        <f t="shared" si="82"/>
        <v>31.855443506864329</v>
      </c>
      <c r="V259" s="96">
        <f t="shared" si="82"/>
        <v>33.448215682207547</v>
      </c>
      <c r="W259" s="96">
        <f t="shared" si="82"/>
        <v>35.120626466317923</v>
      </c>
      <c r="X259" s="96">
        <f t="shared" si="82"/>
        <v>36.876657789633818</v>
      </c>
      <c r="Y259" s="96">
        <f t="shared" si="82"/>
        <v>38.720490679115514</v>
      </c>
      <c r="Z259" s="96">
        <v>40.656515213071295</v>
      </c>
      <c r="AA259" s="102">
        <f t="shared" si="77"/>
        <v>40.656515213071295</v>
      </c>
      <c r="AC259" s="96">
        <f t="shared" si="70"/>
        <v>33.448215682207547</v>
      </c>
      <c r="AD259" s="96">
        <f t="shared" si="70"/>
        <v>35.120626466317923</v>
      </c>
      <c r="AE259" s="96">
        <f t="shared" si="70"/>
        <v>36.876657789633818</v>
      </c>
      <c r="AF259" s="96">
        <f t="shared" si="70"/>
        <v>38.720490679115514</v>
      </c>
      <c r="AG259" s="96">
        <v>40.656515213071295</v>
      </c>
      <c r="AJ259" s="96">
        <f t="shared" si="89"/>
        <v>33.949938917440655</v>
      </c>
      <c r="AK259" s="96">
        <f t="shared" si="89"/>
        <v>35.647435863312687</v>
      </c>
      <c r="AL259" s="96">
        <f t="shared" si="89"/>
        <v>37.429807656478324</v>
      </c>
      <c r="AM259" s="96">
        <f t="shared" si="89"/>
        <v>39.301298039302246</v>
      </c>
      <c r="AN259" s="96">
        <v>41.26636294126736</v>
      </c>
      <c r="AO259" s="106">
        <f t="shared" si="71"/>
        <v>41.26636294126736</v>
      </c>
      <c r="AQ259" s="96">
        <f t="shared" si="90"/>
        <v>34.289438306615068</v>
      </c>
      <c r="AR259" s="96">
        <f t="shared" si="90"/>
        <v>36.003910221945823</v>
      </c>
      <c r="AS259" s="96">
        <f t="shared" si="90"/>
        <v>37.804105733043116</v>
      </c>
      <c r="AT259" s="96">
        <f t="shared" si="90"/>
        <v>39.69431101969527</v>
      </c>
      <c r="AU259" s="99">
        <v>41.679026570680037</v>
      </c>
      <c r="AV259" s="133">
        <v>9</v>
      </c>
      <c r="AW259" s="133">
        <v>428</v>
      </c>
      <c r="AX259" s="142">
        <v>23</v>
      </c>
      <c r="AY259" s="132"/>
      <c r="AZ259" s="143" t="s">
        <v>415</v>
      </c>
    </row>
    <row r="260" spans="1:52" ht="15.75">
      <c r="A260" s="133">
        <v>429</v>
      </c>
      <c r="B260" s="133">
        <v>9</v>
      </c>
      <c r="C260" s="140">
        <v>24</v>
      </c>
      <c r="D260" s="141" t="s">
        <v>415</v>
      </c>
      <c r="E260" s="96">
        <f t="shared" si="87"/>
        <v>29.708752742423382</v>
      </c>
      <c r="F260" s="96">
        <f t="shared" si="87"/>
        <v>31.491277906968786</v>
      </c>
      <c r="G260" s="96">
        <f t="shared" si="87"/>
        <v>33.380754581386917</v>
      </c>
      <c r="H260" s="96">
        <f t="shared" si="87"/>
        <v>35.383599856270131</v>
      </c>
      <c r="I260" s="96">
        <f t="shared" si="87"/>
        <v>37.506615847646337</v>
      </c>
      <c r="J260" s="96">
        <v>39.757012798505116</v>
      </c>
      <c r="K260" s="102">
        <f t="shared" si="69"/>
        <v>39.757012798505116</v>
      </c>
      <c r="M260" s="96">
        <f t="shared" si="88"/>
        <v>30.08011215170367</v>
      </c>
      <c r="N260" s="96">
        <f t="shared" si="88"/>
        <v>31.884918880805891</v>
      </c>
      <c r="O260" s="96">
        <f t="shared" si="88"/>
        <v>33.798014013654246</v>
      </c>
      <c r="P260" s="96">
        <f t="shared" si="88"/>
        <v>35.825894854473503</v>
      </c>
      <c r="Q260" s="96">
        <f t="shared" si="88"/>
        <v>37.975448545741912</v>
      </c>
      <c r="R260" s="96">
        <v>40.25397545848643</v>
      </c>
      <c r="S260" s="102">
        <f t="shared" si="76"/>
        <v>40.25397545848643</v>
      </c>
      <c r="U260" s="130">
        <f t="shared" si="82"/>
        <v>31.855443506864329</v>
      </c>
      <c r="V260" s="96">
        <f t="shared" si="82"/>
        <v>33.448215682207547</v>
      </c>
      <c r="W260" s="96">
        <f t="shared" si="82"/>
        <v>35.120626466317923</v>
      </c>
      <c r="X260" s="96">
        <f t="shared" si="82"/>
        <v>36.876657789633818</v>
      </c>
      <c r="Y260" s="96">
        <f t="shared" si="82"/>
        <v>38.720490679115514</v>
      </c>
      <c r="Z260" s="96">
        <v>40.656515213071295</v>
      </c>
      <c r="AA260" s="102">
        <f t="shared" si="77"/>
        <v>40.656515213071295</v>
      </c>
      <c r="AC260" s="96">
        <f t="shared" si="70"/>
        <v>33.448215682207547</v>
      </c>
      <c r="AD260" s="96">
        <f t="shared" si="70"/>
        <v>35.120626466317923</v>
      </c>
      <c r="AE260" s="96">
        <f t="shared" si="70"/>
        <v>36.876657789633818</v>
      </c>
      <c r="AF260" s="96">
        <f t="shared" si="70"/>
        <v>38.720490679115514</v>
      </c>
      <c r="AG260" s="96">
        <v>40.656515213071295</v>
      </c>
      <c r="AJ260" s="96">
        <f t="shared" si="89"/>
        <v>33.949938917440655</v>
      </c>
      <c r="AK260" s="96">
        <f t="shared" si="89"/>
        <v>35.647435863312687</v>
      </c>
      <c r="AL260" s="96">
        <f t="shared" si="89"/>
        <v>37.429807656478324</v>
      </c>
      <c r="AM260" s="96">
        <f t="shared" si="89"/>
        <v>39.301298039302246</v>
      </c>
      <c r="AN260" s="96">
        <v>41.26636294126736</v>
      </c>
      <c r="AO260" s="106">
        <f t="shared" si="71"/>
        <v>41.26636294126736</v>
      </c>
      <c r="AQ260" s="96">
        <f t="shared" si="90"/>
        <v>34.289438306615068</v>
      </c>
      <c r="AR260" s="96">
        <f t="shared" si="90"/>
        <v>36.003910221945823</v>
      </c>
      <c r="AS260" s="96">
        <f t="shared" si="90"/>
        <v>37.804105733043116</v>
      </c>
      <c r="AT260" s="96">
        <f t="shared" si="90"/>
        <v>39.69431101969527</v>
      </c>
      <c r="AU260" s="99">
        <v>41.679026570680037</v>
      </c>
      <c r="AV260" s="133">
        <v>9</v>
      </c>
      <c r="AW260" s="133">
        <v>429</v>
      </c>
      <c r="AX260" s="142">
        <v>24</v>
      </c>
      <c r="AY260" s="132"/>
      <c r="AZ260" s="143" t="s">
        <v>415</v>
      </c>
    </row>
    <row r="261" spans="1:52" ht="15.75">
      <c r="A261" s="133">
        <v>430</v>
      </c>
      <c r="B261" s="133">
        <v>9</v>
      </c>
      <c r="C261" s="140">
        <v>25</v>
      </c>
      <c r="D261" s="141" t="s">
        <v>415</v>
      </c>
      <c r="E261" s="96">
        <f t="shared" si="87"/>
        <v>29.708752742423382</v>
      </c>
      <c r="F261" s="96">
        <f t="shared" si="87"/>
        <v>31.491277906968786</v>
      </c>
      <c r="G261" s="96">
        <f t="shared" si="87"/>
        <v>33.380754581386917</v>
      </c>
      <c r="H261" s="96">
        <f t="shared" si="87"/>
        <v>35.383599856270131</v>
      </c>
      <c r="I261" s="96">
        <f t="shared" si="87"/>
        <v>37.506615847646337</v>
      </c>
      <c r="J261" s="96">
        <v>39.757012798505116</v>
      </c>
      <c r="K261" s="102">
        <f t="shared" si="69"/>
        <v>39.757012798505116</v>
      </c>
      <c r="M261" s="96">
        <f t="shared" si="88"/>
        <v>30.08011215170367</v>
      </c>
      <c r="N261" s="96">
        <f t="shared" si="88"/>
        <v>31.884918880805891</v>
      </c>
      <c r="O261" s="96">
        <f t="shared" si="88"/>
        <v>33.798014013654246</v>
      </c>
      <c r="P261" s="96">
        <f t="shared" si="88"/>
        <v>35.825894854473503</v>
      </c>
      <c r="Q261" s="96">
        <f t="shared" si="88"/>
        <v>37.975448545741912</v>
      </c>
      <c r="R261" s="96">
        <v>40.25397545848643</v>
      </c>
      <c r="S261" s="102">
        <f t="shared" si="76"/>
        <v>40.25397545848643</v>
      </c>
      <c r="U261" s="130">
        <f t="shared" si="82"/>
        <v>31.855443506864329</v>
      </c>
      <c r="V261" s="96">
        <f t="shared" si="82"/>
        <v>33.448215682207547</v>
      </c>
      <c r="W261" s="96">
        <f t="shared" si="82"/>
        <v>35.120626466317923</v>
      </c>
      <c r="X261" s="96">
        <f t="shared" si="82"/>
        <v>36.876657789633818</v>
      </c>
      <c r="Y261" s="96">
        <f t="shared" si="82"/>
        <v>38.720490679115514</v>
      </c>
      <c r="Z261" s="96">
        <v>40.656515213071295</v>
      </c>
      <c r="AA261" s="102">
        <f t="shared" si="77"/>
        <v>40.656515213071295</v>
      </c>
      <c r="AC261" s="96">
        <f t="shared" si="70"/>
        <v>33.448215682207547</v>
      </c>
      <c r="AD261" s="96">
        <f t="shared" si="70"/>
        <v>35.120626466317923</v>
      </c>
      <c r="AE261" s="96">
        <f t="shared" si="70"/>
        <v>36.876657789633818</v>
      </c>
      <c r="AF261" s="96">
        <f t="shared" si="70"/>
        <v>38.720490679115514</v>
      </c>
      <c r="AG261" s="96">
        <v>40.656515213071295</v>
      </c>
      <c r="AJ261" s="96">
        <f t="shared" si="89"/>
        <v>33.949938917440655</v>
      </c>
      <c r="AK261" s="96">
        <f t="shared" si="89"/>
        <v>35.647435863312687</v>
      </c>
      <c r="AL261" s="96">
        <f t="shared" si="89"/>
        <v>37.429807656478324</v>
      </c>
      <c r="AM261" s="96">
        <f t="shared" si="89"/>
        <v>39.301298039302246</v>
      </c>
      <c r="AN261" s="96">
        <v>41.26636294126736</v>
      </c>
      <c r="AO261" s="106">
        <f t="shared" si="71"/>
        <v>41.26636294126736</v>
      </c>
      <c r="AQ261" s="96">
        <f t="shared" si="90"/>
        <v>34.289438306615068</v>
      </c>
      <c r="AR261" s="96">
        <f t="shared" si="90"/>
        <v>36.003910221945823</v>
      </c>
      <c r="AS261" s="96">
        <f t="shared" si="90"/>
        <v>37.804105733043116</v>
      </c>
      <c r="AT261" s="96">
        <f t="shared" si="90"/>
        <v>39.69431101969527</v>
      </c>
      <c r="AU261" s="99">
        <v>41.679026570680037</v>
      </c>
      <c r="AV261" s="133">
        <v>9</v>
      </c>
      <c r="AW261" s="133">
        <v>430</v>
      </c>
      <c r="AX261" s="142">
        <v>25</v>
      </c>
      <c r="AY261" s="132"/>
      <c r="AZ261" s="143" t="s">
        <v>415</v>
      </c>
    </row>
    <row r="262" spans="1:52" ht="15.75">
      <c r="A262" s="133">
        <v>431</v>
      </c>
      <c r="B262" s="133">
        <v>9</v>
      </c>
      <c r="C262" s="140">
        <v>26</v>
      </c>
      <c r="D262" s="141" t="s">
        <v>415</v>
      </c>
      <c r="E262" s="96">
        <f t="shared" si="87"/>
        <v>29.708752742423382</v>
      </c>
      <c r="F262" s="96">
        <f t="shared" si="87"/>
        <v>31.491277906968786</v>
      </c>
      <c r="G262" s="96">
        <f t="shared" si="87"/>
        <v>33.380754581386917</v>
      </c>
      <c r="H262" s="96">
        <f t="shared" si="87"/>
        <v>35.383599856270131</v>
      </c>
      <c r="I262" s="96">
        <f t="shared" si="87"/>
        <v>37.506615847646337</v>
      </c>
      <c r="J262" s="96">
        <v>39.757012798505116</v>
      </c>
      <c r="K262" s="102">
        <f t="shared" si="69"/>
        <v>39.757012798505116</v>
      </c>
      <c r="M262" s="96">
        <f t="shared" si="88"/>
        <v>30.08011215170367</v>
      </c>
      <c r="N262" s="96">
        <f t="shared" si="88"/>
        <v>31.884918880805891</v>
      </c>
      <c r="O262" s="96">
        <f t="shared" si="88"/>
        <v>33.798014013654246</v>
      </c>
      <c r="P262" s="96">
        <f t="shared" si="88"/>
        <v>35.825894854473503</v>
      </c>
      <c r="Q262" s="96">
        <f t="shared" si="88"/>
        <v>37.975448545741912</v>
      </c>
      <c r="R262" s="96">
        <v>40.25397545848643</v>
      </c>
      <c r="S262" s="102">
        <f t="shared" si="76"/>
        <v>40.25397545848643</v>
      </c>
      <c r="U262" s="130">
        <f t="shared" si="82"/>
        <v>31.855443506864329</v>
      </c>
      <c r="V262" s="96">
        <f t="shared" si="82"/>
        <v>33.448215682207547</v>
      </c>
      <c r="W262" s="96">
        <f t="shared" si="82"/>
        <v>35.120626466317923</v>
      </c>
      <c r="X262" s="96">
        <f t="shared" si="82"/>
        <v>36.876657789633818</v>
      </c>
      <c r="Y262" s="96">
        <f t="shared" si="82"/>
        <v>38.720490679115514</v>
      </c>
      <c r="Z262" s="96">
        <v>40.656515213071295</v>
      </c>
      <c r="AA262" s="102">
        <f t="shared" si="77"/>
        <v>40.656515213071295</v>
      </c>
      <c r="AC262" s="96">
        <f t="shared" si="70"/>
        <v>33.448215682207547</v>
      </c>
      <c r="AD262" s="96">
        <f t="shared" si="70"/>
        <v>35.120626466317923</v>
      </c>
      <c r="AE262" s="96">
        <f t="shared" si="70"/>
        <v>36.876657789633818</v>
      </c>
      <c r="AF262" s="96">
        <f t="shared" si="70"/>
        <v>38.720490679115514</v>
      </c>
      <c r="AG262" s="96">
        <v>40.656515213071295</v>
      </c>
      <c r="AJ262" s="96">
        <f t="shared" si="89"/>
        <v>33.949938917440655</v>
      </c>
      <c r="AK262" s="96">
        <f t="shared" si="89"/>
        <v>35.647435863312687</v>
      </c>
      <c r="AL262" s="96">
        <f t="shared" si="89"/>
        <v>37.429807656478324</v>
      </c>
      <c r="AM262" s="96">
        <f t="shared" si="89"/>
        <v>39.301298039302246</v>
      </c>
      <c r="AN262" s="96">
        <v>41.26636294126736</v>
      </c>
      <c r="AO262" s="106">
        <f t="shared" si="71"/>
        <v>41.26636294126736</v>
      </c>
      <c r="AQ262" s="96">
        <f t="shared" si="90"/>
        <v>34.289438306615068</v>
      </c>
      <c r="AR262" s="96">
        <f t="shared" si="90"/>
        <v>36.003910221945823</v>
      </c>
      <c r="AS262" s="96">
        <f t="shared" si="90"/>
        <v>37.804105733043116</v>
      </c>
      <c r="AT262" s="96">
        <f t="shared" si="90"/>
        <v>39.69431101969527</v>
      </c>
      <c r="AU262" s="99">
        <v>41.679026570680037</v>
      </c>
      <c r="AV262" s="133">
        <v>9</v>
      </c>
      <c r="AW262" s="133">
        <v>431</v>
      </c>
      <c r="AX262" s="142">
        <v>26</v>
      </c>
      <c r="AY262" s="132"/>
      <c r="AZ262" s="143" t="s">
        <v>415</v>
      </c>
    </row>
    <row r="263" spans="1:52" ht="15.75">
      <c r="A263" s="133">
        <v>432</v>
      </c>
      <c r="B263" s="133">
        <v>9</v>
      </c>
      <c r="C263" s="140">
        <v>27</v>
      </c>
      <c r="D263" s="141" t="s">
        <v>415</v>
      </c>
      <c r="E263" s="96">
        <f t="shared" si="87"/>
        <v>29.708752742423382</v>
      </c>
      <c r="F263" s="96">
        <f t="shared" si="87"/>
        <v>31.491277906968786</v>
      </c>
      <c r="G263" s="96">
        <f t="shared" si="87"/>
        <v>33.380754581386917</v>
      </c>
      <c r="H263" s="96">
        <f t="shared" si="87"/>
        <v>35.383599856270131</v>
      </c>
      <c r="I263" s="96">
        <f t="shared" si="87"/>
        <v>37.506615847646337</v>
      </c>
      <c r="J263" s="96">
        <v>39.757012798505116</v>
      </c>
      <c r="K263" s="102">
        <f t="shared" si="69"/>
        <v>39.757012798505116</v>
      </c>
      <c r="M263" s="96">
        <f t="shared" si="88"/>
        <v>30.08011215170367</v>
      </c>
      <c r="N263" s="96">
        <f t="shared" si="88"/>
        <v>31.884918880805891</v>
      </c>
      <c r="O263" s="96">
        <f t="shared" si="88"/>
        <v>33.798014013654246</v>
      </c>
      <c r="P263" s="96">
        <f t="shared" si="88"/>
        <v>35.825894854473503</v>
      </c>
      <c r="Q263" s="96">
        <f t="shared" si="88"/>
        <v>37.975448545741912</v>
      </c>
      <c r="R263" s="96">
        <v>40.25397545848643</v>
      </c>
      <c r="S263" s="102">
        <f t="shared" si="76"/>
        <v>40.25397545848643</v>
      </c>
      <c r="U263" s="130">
        <f t="shared" si="82"/>
        <v>31.855443506864329</v>
      </c>
      <c r="V263" s="96">
        <f t="shared" si="82"/>
        <v>33.448215682207547</v>
      </c>
      <c r="W263" s="96">
        <f t="shared" si="82"/>
        <v>35.120626466317923</v>
      </c>
      <c r="X263" s="96">
        <f t="shared" si="82"/>
        <v>36.876657789633818</v>
      </c>
      <c r="Y263" s="96">
        <f t="shared" si="82"/>
        <v>38.720490679115514</v>
      </c>
      <c r="Z263" s="96">
        <v>40.656515213071295</v>
      </c>
      <c r="AA263" s="102">
        <f t="shared" si="77"/>
        <v>40.656515213071295</v>
      </c>
      <c r="AC263" s="96">
        <f t="shared" si="70"/>
        <v>33.448215682207547</v>
      </c>
      <c r="AD263" s="96">
        <f t="shared" si="70"/>
        <v>35.120626466317923</v>
      </c>
      <c r="AE263" s="96">
        <f t="shared" si="70"/>
        <v>36.876657789633818</v>
      </c>
      <c r="AF263" s="96">
        <f t="shared" si="70"/>
        <v>38.720490679115514</v>
      </c>
      <c r="AG263" s="96">
        <v>40.656515213071295</v>
      </c>
      <c r="AJ263" s="96">
        <f t="shared" si="89"/>
        <v>33.949938917440655</v>
      </c>
      <c r="AK263" s="96">
        <f t="shared" si="89"/>
        <v>35.647435863312687</v>
      </c>
      <c r="AL263" s="96">
        <f t="shared" si="89"/>
        <v>37.429807656478324</v>
      </c>
      <c r="AM263" s="96">
        <f t="shared" si="89"/>
        <v>39.301298039302246</v>
      </c>
      <c r="AN263" s="96">
        <v>41.26636294126736</v>
      </c>
      <c r="AO263" s="106">
        <f t="shared" si="71"/>
        <v>41.26636294126736</v>
      </c>
      <c r="AQ263" s="96">
        <f t="shared" si="90"/>
        <v>34.289438306615068</v>
      </c>
      <c r="AR263" s="96">
        <f t="shared" si="90"/>
        <v>36.003910221945823</v>
      </c>
      <c r="AS263" s="96">
        <f t="shared" si="90"/>
        <v>37.804105733043116</v>
      </c>
      <c r="AT263" s="96">
        <f t="shared" si="90"/>
        <v>39.69431101969527</v>
      </c>
      <c r="AU263" s="99">
        <v>41.679026570680037</v>
      </c>
      <c r="AV263" s="133">
        <v>9</v>
      </c>
      <c r="AW263" s="133">
        <v>432</v>
      </c>
      <c r="AX263" s="142">
        <v>27</v>
      </c>
      <c r="AY263" s="132"/>
      <c r="AZ263" s="143" t="s">
        <v>415</v>
      </c>
    </row>
    <row r="264" spans="1:52" ht="15.75">
      <c r="A264" s="133">
        <v>433</v>
      </c>
      <c r="B264" s="133">
        <v>9</v>
      </c>
      <c r="C264" s="140">
        <v>28</v>
      </c>
      <c r="D264" s="141" t="s">
        <v>415</v>
      </c>
      <c r="E264" s="96">
        <f t="shared" si="87"/>
        <v>29.708752742423382</v>
      </c>
      <c r="F264" s="96">
        <f t="shared" si="87"/>
        <v>31.491277906968786</v>
      </c>
      <c r="G264" s="96">
        <f t="shared" si="87"/>
        <v>33.380754581386917</v>
      </c>
      <c r="H264" s="96">
        <f t="shared" si="87"/>
        <v>35.383599856270131</v>
      </c>
      <c r="I264" s="96">
        <f t="shared" si="87"/>
        <v>37.506615847646337</v>
      </c>
      <c r="J264" s="96">
        <v>39.757012798505116</v>
      </c>
      <c r="K264" s="102">
        <f t="shared" si="69"/>
        <v>39.757012798505116</v>
      </c>
      <c r="M264" s="96">
        <f t="shared" si="88"/>
        <v>30.08011215170367</v>
      </c>
      <c r="N264" s="96">
        <f t="shared" si="88"/>
        <v>31.884918880805891</v>
      </c>
      <c r="O264" s="96">
        <f t="shared" si="88"/>
        <v>33.798014013654246</v>
      </c>
      <c r="P264" s="96">
        <f t="shared" si="88"/>
        <v>35.825894854473503</v>
      </c>
      <c r="Q264" s="96">
        <f t="shared" si="88"/>
        <v>37.975448545741912</v>
      </c>
      <c r="R264" s="96">
        <v>40.25397545848643</v>
      </c>
      <c r="S264" s="102">
        <f t="shared" si="76"/>
        <v>40.25397545848643</v>
      </c>
      <c r="U264" s="130">
        <f t="shared" si="82"/>
        <v>31.855443506864329</v>
      </c>
      <c r="V264" s="96">
        <f t="shared" si="82"/>
        <v>33.448215682207547</v>
      </c>
      <c r="W264" s="96">
        <f t="shared" si="82"/>
        <v>35.120626466317923</v>
      </c>
      <c r="X264" s="96">
        <f t="shared" si="82"/>
        <v>36.876657789633818</v>
      </c>
      <c r="Y264" s="96">
        <f t="shared" si="82"/>
        <v>38.720490679115514</v>
      </c>
      <c r="Z264" s="96">
        <v>40.656515213071295</v>
      </c>
      <c r="AA264" s="102">
        <f t="shared" si="77"/>
        <v>40.656515213071295</v>
      </c>
      <c r="AC264" s="96">
        <f t="shared" si="70"/>
        <v>33.448215682207547</v>
      </c>
      <c r="AD264" s="96">
        <f t="shared" si="70"/>
        <v>35.120626466317923</v>
      </c>
      <c r="AE264" s="96">
        <f t="shared" si="70"/>
        <v>36.876657789633818</v>
      </c>
      <c r="AF264" s="96">
        <f t="shared" si="70"/>
        <v>38.720490679115514</v>
      </c>
      <c r="AG264" s="96">
        <v>40.656515213071295</v>
      </c>
      <c r="AJ264" s="96">
        <f t="shared" si="89"/>
        <v>33.949938917440655</v>
      </c>
      <c r="AK264" s="96">
        <f t="shared" si="89"/>
        <v>35.647435863312687</v>
      </c>
      <c r="AL264" s="96">
        <f t="shared" si="89"/>
        <v>37.429807656478324</v>
      </c>
      <c r="AM264" s="96">
        <f t="shared" si="89"/>
        <v>39.301298039302246</v>
      </c>
      <c r="AN264" s="96">
        <v>41.26636294126736</v>
      </c>
      <c r="AO264" s="106">
        <f t="shared" si="71"/>
        <v>41.26636294126736</v>
      </c>
      <c r="AQ264" s="96">
        <f t="shared" si="90"/>
        <v>34.289438306615068</v>
      </c>
      <c r="AR264" s="96">
        <f t="shared" si="90"/>
        <v>36.003910221945823</v>
      </c>
      <c r="AS264" s="96">
        <f t="shared" si="90"/>
        <v>37.804105733043116</v>
      </c>
      <c r="AT264" s="96">
        <f t="shared" si="90"/>
        <v>39.69431101969527</v>
      </c>
      <c r="AU264" s="99">
        <v>41.679026570680037</v>
      </c>
      <c r="AV264" s="133">
        <v>9</v>
      </c>
      <c r="AW264" s="133">
        <v>433</v>
      </c>
      <c r="AX264" s="142">
        <v>28</v>
      </c>
      <c r="AY264" s="132"/>
      <c r="AZ264" s="143" t="s">
        <v>415</v>
      </c>
    </row>
    <row r="265" spans="1:52" ht="15.75">
      <c r="A265" s="133">
        <v>434</v>
      </c>
      <c r="B265" s="133">
        <v>9</v>
      </c>
      <c r="C265" s="140">
        <v>29</v>
      </c>
      <c r="D265" s="141" t="s">
        <v>415</v>
      </c>
      <c r="E265" s="96">
        <f t="shared" si="87"/>
        <v>29.708752742423382</v>
      </c>
      <c r="F265" s="96">
        <f t="shared" si="87"/>
        <v>31.491277906968786</v>
      </c>
      <c r="G265" s="96">
        <f t="shared" si="87"/>
        <v>33.380754581386917</v>
      </c>
      <c r="H265" s="96">
        <f t="shared" si="87"/>
        <v>35.383599856270131</v>
      </c>
      <c r="I265" s="96">
        <f t="shared" si="87"/>
        <v>37.506615847646337</v>
      </c>
      <c r="J265" s="96">
        <v>39.757012798505116</v>
      </c>
      <c r="K265" s="102">
        <f t="shared" si="69"/>
        <v>39.757012798505116</v>
      </c>
      <c r="M265" s="96">
        <f t="shared" si="88"/>
        <v>30.08011215170367</v>
      </c>
      <c r="N265" s="96">
        <f t="shared" si="88"/>
        <v>31.884918880805891</v>
      </c>
      <c r="O265" s="96">
        <f t="shared" si="88"/>
        <v>33.798014013654246</v>
      </c>
      <c r="P265" s="96">
        <f t="shared" si="88"/>
        <v>35.825894854473503</v>
      </c>
      <c r="Q265" s="96">
        <f t="shared" si="88"/>
        <v>37.975448545741912</v>
      </c>
      <c r="R265" s="96">
        <v>40.25397545848643</v>
      </c>
      <c r="S265" s="102">
        <f t="shared" si="76"/>
        <v>40.25397545848643</v>
      </c>
      <c r="U265" s="130">
        <f t="shared" si="82"/>
        <v>31.855443506864329</v>
      </c>
      <c r="V265" s="96">
        <f t="shared" si="82"/>
        <v>33.448215682207547</v>
      </c>
      <c r="W265" s="96">
        <f t="shared" si="82"/>
        <v>35.120626466317923</v>
      </c>
      <c r="X265" s="96">
        <f t="shared" si="82"/>
        <v>36.876657789633818</v>
      </c>
      <c r="Y265" s="96">
        <f t="shared" si="82"/>
        <v>38.720490679115514</v>
      </c>
      <c r="Z265" s="96">
        <v>40.656515213071295</v>
      </c>
      <c r="AA265" s="102">
        <f t="shared" si="77"/>
        <v>40.656515213071295</v>
      </c>
      <c r="AC265" s="96">
        <f t="shared" si="70"/>
        <v>33.448215682207547</v>
      </c>
      <c r="AD265" s="96">
        <f t="shared" si="70"/>
        <v>35.120626466317923</v>
      </c>
      <c r="AE265" s="96">
        <f t="shared" si="70"/>
        <v>36.876657789633818</v>
      </c>
      <c r="AF265" s="96">
        <f t="shared" si="70"/>
        <v>38.720490679115514</v>
      </c>
      <c r="AG265" s="96">
        <v>40.656515213071295</v>
      </c>
      <c r="AJ265" s="96">
        <f t="shared" si="89"/>
        <v>33.949938917440655</v>
      </c>
      <c r="AK265" s="96">
        <f t="shared" si="89"/>
        <v>35.647435863312687</v>
      </c>
      <c r="AL265" s="96">
        <f t="shared" si="89"/>
        <v>37.429807656478324</v>
      </c>
      <c r="AM265" s="96">
        <f t="shared" si="89"/>
        <v>39.301298039302246</v>
      </c>
      <c r="AN265" s="96">
        <v>41.26636294126736</v>
      </c>
      <c r="AO265" s="106">
        <f t="shared" si="71"/>
        <v>41.26636294126736</v>
      </c>
      <c r="AQ265" s="96">
        <f t="shared" si="90"/>
        <v>34.289438306615068</v>
      </c>
      <c r="AR265" s="96">
        <f t="shared" si="90"/>
        <v>36.003910221945823</v>
      </c>
      <c r="AS265" s="96">
        <f t="shared" si="90"/>
        <v>37.804105733043116</v>
      </c>
      <c r="AT265" s="96">
        <f t="shared" si="90"/>
        <v>39.69431101969527</v>
      </c>
      <c r="AU265" s="99">
        <v>41.679026570680037</v>
      </c>
      <c r="AV265" s="133">
        <v>9</v>
      </c>
      <c r="AW265" s="133">
        <v>434</v>
      </c>
      <c r="AX265" s="142">
        <v>29</v>
      </c>
      <c r="AY265" s="132"/>
      <c r="AZ265" s="143" t="s">
        <v>415</v>
      </c>
    </row>
    <row r="266" spans="1:52" ht="15.75">
      <c r="A266" s="133">
        <v>435</v>
      </c>
      <c r="B266" s="133">
        <v>9</v>
      </c>
      <c r="C266" s="140">
        <v>30</v>
      </c>
      <c r="D266" s="141" t="s">
        <v>415</v>
      </c>
      <c r="E266" s="96">
        <f t="shared" si="87"/>
        <v>29.708752742423382</v>
      </c>
      <c r="F266" s="96">
        <f t="shared" si="87"/>
        <v>31.491277906968786</v>
      </c>
      <c r="G266" s="96">
        <f t="shared" si="87"/>
        <v>33.380754581386917</v>
      </c>
      <c r="H266" s="96">
        <f t="shared" si="87"/>
        <v>35.383599856270131</v>
      </c>
      <c r="I266" s="96">
        <f t="shared" si="87"/>
        <v>37.506615847646337</v>
      </c>
      <c r="J266" s="96">
        <v>39.757012798505116</v>
      </c>
      <c r="K266" s="102">
        <f t="shared" si="69"/>
        <v>39.757012798505116</v>
      </c>
      <c r="M266" s="96">
        <f t="shared" si="88"/>
        <v>30.08011215170367</v>
      </c>
      <c r="N266" s="96">
        <f t="shared" si="88"/>
        <v>31.884918880805891</v>
      </c>
      <c r="O266" s="96">
        <f t="shared" si="88"/>
        <v>33.798014013654246</v>
      </c>
      <c r="P266" s="96">
        <f t="shared" si="88"/>
        <v>35.825894854473503</v>
      </c>
      <c r="Q266" s="96">
        <f t="shared" si="88"/>
        <v>37.975448545741912</v>
      </c>
      <c r="R266" s="96">
        <v>40.25397545848643</v>
      </c>
      <c r="S266" s="102">
        <f t="shared" si="76"/>
        <v>40.25397545848643</v>
      </c>
      <c r="U266" s="130">
        <f t="shared" si="82"/>
        <v>31.855443506864329</v>
      </c>
      <c r="V266" s="96">
        <f t="shared" si="82"/>
        <v>33.448215682207547</v>
      </c>
      <c r="W266" s="96">
        <f t="shared" si="82"/>
        <v>35.120626466317923</v>
      </c>
      <c r="X266" s="96">
        <f t="shared" si="82"/>
        <v>36.876657789633818</v>
      </c>
      <c r="Y266" s="96">
        <f t="shared" si="82"/>
        <v>38.720490679115514</v>
      </c>
      <c r="Z266" s="96">
        <v>40.656515213071295</v>
      </c>
      <c r="AA266" s="102">
        <f t="shared" si="77"/>
        <v>40.656515213071295</v>
      </c>
      <c r="AC266" s="96">
        <f t="shared" si="70"/>
        <v>33.448215682207547</v>
      </c>
      <c r="AD266" s="96">
        <f t="shared" si="70"/>
        <v>35.120626466317923</v>
      </c>
      <c r="AE266" s="96">
        <f t="shared" si="70"/>
        <v>36.876657789633818</v>
      </c>
      <c r="AF266" s="96">
        <f t="shared" ref="AF266:AF329" si="91">AG266/1.05</f>
        <v>38.720490679115514</v>
      </c>
      <c r="AG266" s="96">
        <v>40.656515213071295</v>
      </c>
      <c r="AJ266" s="96">
        <f t="shared" si="89"/>
        <v>33.949938917440655</v>
      </c>
      <c r="AK266" s="96">
        <f t="shared" si="89"/>
        <v>35.647435863312687</v>
      </c>
      <c r="AL266" s="96">
        <f t="shared" si="89"/>
        <v>37.429807656478324</v>
      </c>
      <c r="AM266" s="96">
        <f t="shared" si="89"/>
        <v>39.301298039302246</v>
      </c>
      <c r="AN266" s="96">
        <v>41.26636294126736</v>
      </c>
      <c r="AO266" s="106">
        <f t="shared" si="71"/>
        <v>41.26636294126736</v>
      </c>
      <c r="AQ266" s="96">
        <f t="shared" si="90"/>
        <v>34.289438306615068</v>
      </c>
      <c r="AR266" s="96">
        <f t="shared" si="90"/>
        <v>36.003910221945823</v>
      </c>
      <c r="AS266" s="96">
        <f t="shared" si="90"/>
        <v>37.804105733043116</v>
      </c>
      <c r="AT266" s="96">
        <f t="shared" si="90"/>
        <v>39.69431101969527</v>
      </c>
      <c r="AU266" s="99">
        <v>41.679026570680037</v>
      </c>
      <c r="AV266" s="133">
        <v>9</v>
      </c>
      <c r="AW266" s="133">
        <v>435</v>
      </c>
      <c r="AX266" s="142">
        <v>30</v>
      </c>
      <c r="AY266" s="132"/>
      <c r="AZ266" s="143" t="s">
        <v>415</v>
      </c>
    </row>
    <row r="267" spans="1:52" ht="15.75">
      <c r="A267" s="133">
        <v>436</v>
      </c>
      <c r="B267" s="133">
        <v>9</v>
      </c>
      <c r="C267" s="145">
        <v>31</v>
      </c>
      <c r="D267" s="146" t="s">
        <v>416</v>
      </c>
      <c r="E267" s="96">
        <f t="shared" si="87"/>
        <v>30.576414913639006</v>
      </c>
      <c r="F267" s="96">
        <f t="shared" si="87"/>
        <v>32.410999808457348</v>
      </c>
      <c r="G267" s="96">
        <f t="shared" si="87"/>
        <v>34.355659796964794</v>
      </c>
      <c r="H267" s="96">
        <f t="shared" si="87"/>
        <v>36.416999384782685</v>
      </c>
      <c r="I267" s="96">
        <f t="shared" si="87"/>
        <v>38.60201934786965</v>
      </c>
      <c r="J267" s="96">
        <v>40.918140508741828</v>
      </c>
      <c r="K267" s="102">
        <f t="shared" ref="K267:K330" si="92">S267/$AK$4</f>
        <v>40.918140508741828</v>
      </c>
      <c r="M267" s="96">
        <f t="shared" si="88"/>
        <v>30.958620100059491</v>
      </c>
      <c r="N267" s="96">
        <f t="shared" si="88"/>
        <v>32.816137306063062</v>
      </c>
      <c r="O267" s="96">
        <f t="shared" si="88"/>
        <v>34.785105544426848</v>
      </c>
      <c r="P267" s="96">
        <f t="shared" si="88"/>
        <v>36.872211877092461</v>
      </c>
      <c r="Q267" s="96">
        <f t="shared" si="88"/>
        <v>39.084544589718014</v>
      </c>
      <c r="R267" s="96">
        <v>41.429617265101101</v>
      </c>
      <c r="S267" s="102">
        <f t="shared" si="76"/>
        <v>41.429617265101101</v>
      </c>
      <c r="U267" s="130">
        <f t="shared" si="82"/>
        <v>32.785801085919942</v>
      </c>
      <c r="V267" s="96">
        <f t="shared" si="82"/>
        <v>34.42509114021594</v>
      </c>
      <c r="W267" s="96">
        <f t="shared" si="82"/>
        <v>36.146345697226742</v>
      </c>
      <c r="X267" s="96">
        <f t="shared" si="82"/>
        <v>37.953662982088083</v>
      </c>
      <c r="Y267" s="96">
        <f t="shared" si="82"/>
        <v>39.851346131192486</v>
      </c>
      <c r="Z267" s="96">
        <v>41.843913437752114</v>
      </c>
      <c r="AA267" s="102">
        <f t="shared" si="77"/>
        <v>41.843913437752114</v>
      </c>
      <c r="AC267" s="96">
        <f t="shared" ref="AC267:AF330" si="93">AD267/1.05</f>
        <v>34.42509114021594</v>
      </c>
      <c r="AD267" s="96">
        <f t="shared" si="93"/>
        <v>36.146345697226742</v>
      </c>
      <c r="AE267" s="96">
        <f t="shared" si="93"/>
        <v>37.953662982088083</v>
      </c>
      <c r="AF267" s="96">
        <f t="shared" si="91"/>
        <v>39.851346131192486</v>
      </c>
      <c r="AG267" s="96">
        <v>41.843913437752114</v>
      </c>
      <c r="AJ267" s="96">
        <f t="shared" si="89"/>
        <v>34.941467507319182</v>
      </c>
      <c r="AK267" s="96">
        <f t="shared" si="89"/>
        <v>36.688540882685139</v>
      </c>
      <c r="AL267" s="96">
        <f t="shared" si="89"/>
        <v>38.522967926819398</v>
      </c>
      <c r="AM267" s="96">
        <f t="shared" si="89"/>
        <v>40.449116323160368</v>
      </c>
      <c r="AN267" s="96">
        <v>42.47157213931839</v>
      </c>
      <c r="AO267" s="106">
        <f t="shared" ref="AO267:AO281" si="94">AU267/$AN$4</f>
        <v>42.47157213931839</v>
      </c>
      <c r="AQ267" s="96">
        <f t="shared" si="90"/>
        <v>35.290882182392373</v>
      </c>
      <c r="AR267" s="96">
        <f t="shared" si="90"/>
        <v>37.055426291511992</v>
      </c>
      <c r="AS267" s="96">
        <f t="shared" si="90"/>
        <v>38.90819760608759</v>
      </c>
      <c r="AT267" s="96">
        <f t="shared" si="90"/>
        <v>40.853607486391972</v>
      </c>
      <c r="AU267" s="99">
        <v>42.896287860711574</v>
      </c>
      <c r="AV267" s="133">
        <v>9</v>
      </c>
      <c r="AW267" s="133">
        <v>436</v>
      </c>
      <c r="AX267" s="147">
        <v>31</v>
      </c>
      <c r="AY267" s="132"/>
      <c r="AZ267" s="148" t="s">
        <v>416</v>
      </c>
    </row>
    <row r="268" spans="1:52" ht="15.75">
      <c r="A268" s="133">
        <v>437</v>
      </c>
      <c r="B268" s="133">
        <v>9</v>
      </c>
      <c r="C268" s="145">
        <v>32</v>
      </c>
      <c r="D268" s="146" t="s">
        <v>416</v>
      </c>
      <c r="E268" s="96">
        <f t="shared" ref="E268:I283" si="95">F268/1.06</f>
        <v>30.576414913639006</v>
      </c>
      <c r="F268" s="96">
        <f t="shared" si="95"/>
        <v>32.410999808457348</v>
      </c>
      <c r="G268" s="96">
        <f t="shared" si="95"/>
        <v>34.355659796964794</v>
      </c>
      <c r="H268" s="96">
        <f t="shared" si="95"/>
        <v>36.416999384782685</v>
      </c>
      <c r="I268" s="96">
        <f t="shared" si="95"/>
        <v>38.60201934786965</v>
      </c>
      <c r="J268" s="96">
        <v>40.918140508741828</v>
      </c>
      <c r="K268" s="102">
        <f t="shared" si="92"/>
        <v>40.918140508741828</v>
      </c>
      <c r="M268" s="96">
        <f t="shared" ref="M268:Q283" si="96">N268/1.06</f>
        <v>30.958620100059491</v>
      </c>
      <c r="N268" s="96">
        <f t="shared" si="96"/>
        <v>32.816137306063062</v>
      </c>
      <c r="O268" s="96">
        <f t="shared" si="96"/>
        <v>34.785105544426848</v>
      </c>
      <c r="P268" s="96">
        <f t="shared" si="96"/>
        <v>36.872211877092461</v>
      </c>
      <c r="Q268" s="96">
        <f t="shared" si="96"/>
        <v>39.084544589718014</v>
      </c>
      <c r="R268" s="96">
        <v>41.429617265101101</v>
      </c>
      <c r="S268" s="102">
        <f t="shared" si="76"/>
        <v>41.429617265101101</v>
      </c>
      <c r="U268" s="130">
        <f t="shared" si="82"/>
        <v>32.785801085919942</v>
      </c>
      <c r="V268" s="96">
        <f t="shared" si="82"/>
        <v>34.42509114021594</v>
      </c>
      <c r="W268" s="96">
        <f t="shared" si="82"/>
        <v>36.146345697226742</v>
      </c>
      <c r="X268" s="96">
        <f t="shared" si="82"/>
        <v>37.953662982088083</v>
      </c>
      <c r="Y268" s="96">
        <f t="shared" si="82"/>
        <v>39.851346131192486</v>
      </c>
      <c r="Z268" s="96">
        <v>41.843913437752114</v>
      </c>
      <c r="AA268" s="102">
        <f t="shared" si="77"/>
        <v>41.843913437752114</v>
      </c>
      <c r="AC268" s="96">
        <f t="shared" si="93"/>
        <v>34.42509114021594</v>
      </c>
      <c r="AD268" s="96">
        <f t="shared" si="93"/>
        <v>36.146345697226742</v>
      </c>
      <c r="AE268" s="96">
        <f t="shared" si="93"/>
        <v>37.953662982088083</v>
      </c>
      <c r="AF268" s="96">
        <f t="shared" si="91"/>
        <v>39.851346131192486</v>
      </c>
      <c r="AG268" s="96">
        <v>41.843913437752114</v>
      </c>
      <c r="AJ268" s="96">
        <f t="shared" ref="AJ268:AM283" si="97">AK268/1.05</f>
        <v>34.941467507319182</v>
      </c>
      <c r="AK268" s="96">
        <f t="shared" si="97"/>
        <v>36.688540882685139</v>
      </c>
      <c r="AL268" s="96">
        <f t="shared" si="97"/>
        <v>38.522967926819398</v>
      </c>
      <c r="AM268" s="96">
        <f t="shared" si="97"/>
        <v>40.449116323160368</v>
      </c>
      <c r="AN268" s="96">
        <v>42.47157213931839</v>
      </c>
      <c r="AO268" s="106">
        <f t="shared" si="94"/>
        <v>42.47157213931839</v>
      </c>
      <c r="AQ268" s="96">
        <f t="shared" ref="AQ268:AT283" si="98">AR268/1.05</f>
        <v>35.290882182392373</v>
      </c>
      <c r="AR268" s="96">
        <f t="shared" si="98"/>
        <v>37.055426291511992</v>
      </c>
      <c r="AS268" s="96">
        <f t="shared" si="98"/>
        <v>38.90819760608759</v>
      </c>
      <c r="AT268" s="96">
        <f t="shared" si="98"/>
        <v>40.853607486391972</v>
      </c>
      <c r="AU268" s="99">
        <v>42.896287860711574</v>
      </c>
      <c r="AV268" s="133">
        <v>9</v>
      </c>
      <c r="AW268" s="133">
        <v>437</v>
      </c>
      <c r="AX268" s="147">
        <v>32</v>
      </c>
      <c r="AY268" s="132"/>
      <c r="AZ268" s="148" t="s">
        <v>416</v>
      </c>
    </row>
    <row r="269" spans="1:52" ht="15.75">
      <c r="A269" s="133">
        <v>438</v>
      </c>
      <c r="B269" s="133">
        <v>9</v>
      </c>
      <c r="C269" s="145">
        <v>33</v>
      </c>
      <c r="D269" s="146" t="s">
        <v>416</v>
      </c>
      <c r="E269" s="96">
        <f t="shared" si="95"/>
        <v>30.576414913639006</v>
      </c>
      <c r="F269" s="96">
        <f t="shared" si="95"/>
        <v>32.410999808457348</v>
      </c>
      <c r="G269" s="96">
        <f t="shared" si="95"/>
        <v>34.355659796964794</v>
      </c>
      <c r="H269" s="96">
        <f t="shared" si="95"/>
        <v>36.416999384782685</v>
      </c>
      <c r="I269" s="96">
        <f t="shared" si="95"/>
        <v>38.60201934786965</v>
      </c>
      <c r="J269" s="96">
        <v>40.918140508741828</v>
      </c>
      <c r="K269" s="102">
        <f t="shared" si="92"/>
        <v>40.918140508741828</v>
      </c>
      <c r="M269" s="96">
        <f t="shared" si="96"/>
        <v>30.958620100059491</v>
      </c>
      <c r="N269" s="96">
        <f t="shared" si="96"/>
        <v>32.816137306063062</v>
      </c>
      <c r="O269" s="96">
        <f t="shared" si="96"/>
        <v>34.785105544426848</v>
      </c>
      <c r="P269" s="96">
        <f t="shared" si="96"/>
        <v>36.872211877092461</v>
      </c>
      <c r="Q269" s="96">
        <f t="shared" si="96"/>
        <v>39.084544589718014</v>
      </c>
      <c r="R269" s="96">
        <v>41.429617265101101</v>
      </c>
      <c r="S269" s="102">
        <f t="shared" ref="S269:S281" si="99">AA269/$AL$4</f>
        <v>41.429617265101101</v>
      </c>
      <c r="U269" s="130">
        <f t="shared" si="82"/>
        <v>32.785801085919942</v>
      </c>
      <c r="V269" s="96">
        <f t="shared" si="82"/>
        <v>34.42509114021594</v>
      </c>
      <c r="W269" s="96">
        <f t="shared" si="82"/>
        <v>36.146345697226742</v>
      </c>
      <c r="X269" s="96">
        <f t="shared" si="82"/>
        <v>37.953662982088083</v>
      </c>
      <c r="Y269" s="96">
        <f t="shared" si="82"/>
        <v>39.851346131192486</v>
      </c>
      <c r="Z269" s="96">
        <v>41.843913437752114</v>
      </c>
      <c r="AA269" s="102">
        <f t="shared" ref="AA269:AA281" si="100">AN269/$AM$4</f>
        <v>41.843913437752114</v>
      </c>
      <c r="AC269" s="96">
        <f t="shared" si="93"/>
        <v>34.42509114021594</v>
      </c>
      <c r="AD269" s="96">
        <f t="shared" si="93"/>
        <v>36.146345697226742</v>
      </c>
      <c r="AE269" s="96">
        <f t="shared" si="93"/>
        <v>37.953662982088083</v>
      </c>
      <c r="AF269" s="96">
        <f t="shared" si="91"/>
        <v>39.851346131192486</v>
      </c>
      <c r="AG269" s="96">
        <v>41.843913437752114</v>
      </c>
      <c r="AJ269" s="96">
        <f t="shared" si="97"/>
        <v>34.941467507319182</v>
      </c>
      <c r="AK269" s="96">
        <f t="shared" si="97"/>
        <v>36.688540882685139</v>
      </c>
      <c r="AL269" s="96">
        <f t="shared" si="97"/>
        <v>38.522967926819398</v>
      </c>
      <c r="AM269" s="96">
        <f t="shared" si="97"/>
        <v>40.449116323160368</v>
      </c>
      <c r="AN269" s="96">
        <v>42.47157213931839</v>
      </c>
      <c r="AO269" s="106">
        <f t="shared" si="94"/>
        <v>42.47157213931839</v>
      </c>
      <c r="AQ269" s="96">
        <f t="shared" si="98"/>
        <v>35.290882182392373</v>
      </c>
      <c r="AR269" s="96">
        <f t="shared" si="98"/>
        <v>37.055426291511992</v>
      </c>
      <c r="AS269" s="96">
        <f t="shared" si="98"/>
        <v>38.90819760608759</v>
      </c>
      <c r="AT269" s="96">
        <f t="shared" si="98"/>
        <v>40.853607486391972</v>
      </c>
      <c r="AU269" s="99">
        <v>42.896287860711574</v>
      </c>
      <c r="AV269" s="133">
        <v>9</v>
      </c>
      <c r="AW269" s="133">
        <v>438</v>
      </c>
      <c r="AX269" s="147">
        <v>33</v>
      </c>
      <c r="AY269" s="132"/>
      <c r="AZ269" s="148" t="s">
        <v>416</v>
      </c>
    </row>
    <row r="270" spans="1:52" ht="15.75">
      <c r="A270" s="133">
        <v>439</v>
      </c>
      <c r="B270" s="133">
        <v>9</v>
      </c>
      <c r="C270" s="145">
        <v>34</v>
      </c>
      <c r="D270" s="146" t="s">
        <v>416</v>
      </c>
      <c r="E270" s="96">
        <f t="shared" si="95"/>
        <v>30.576414913639006</v>
      </c>
      <c r="F270" s="96">
        <f t="shared" si="95"/>
        <v>32.410999808457348</v>
      </c>
      <c r="G270" s="96">
        <f t="shared" si="95"/>
        <v>34.355659796964794</v>
      </c>
      <c r="H270" s="96">
        <f t="shared" si="95"/>
        <v>36.416999384782685</v>
      </c>
      <c r="I270" s="96">
        <f t="shared" si="95"/>
        <v>38.60201934786965</v>
      </c>
      <c r="J270" s="96">
        <v>40.918140508741828</v>
      </c>
      <c r="K270" s="102">
        <f t="shared" si="92"/>
        <v>40.918140508741828</v>
      </c>
      <c r="M270" s="96">
        <f t="shared" si="96"/>
        <v>30.958620100059491</v>
      </c>
      <c r="N270" s="96">
        <f t="shared" si="96"/>
        <v>32.816137306063062</v>
      </c>
      <c r="O270" s="96">
        <f t="shared" si="96"/>
        <v>34.785105544426848</v>
      </c>
      <c r="P270" s="96">
        <f t="shared" si="96"/>
        <v>36.872211877092461</v>
      </c>
      <c r="Q270" s="96">
        <f t="shared" si="96"/>
        <v>39.084544589718014</v>
      </c>
      <c r="R270" s="96">
        <v>41.429617265101101</v>
      </c>
      <c r="S270" s="102">
        <f t="shared" si="99"/>
        <v>41.429617265101101</v>
      </c>
      <c r="U270" s="130">
        <f t="shared" si="82"/>
        <v>32.785801085919942</v>
      </c>
      <c r="V270" s="96">
        <f t="shared" si="82"/>
        <v>34.42509114021594</v>
      </c>
      <c r="W270" s="96">
        <f t="shared" si="82"/>
        <v>36.146345697226742</v>
      </c>
      <c r="X270" s="96">
        <f t="shared" si="82"/>
        <v>37.953662982088083</v>
      </c>
      <c r="Y270" s="96">
        <f t="shared" si="82"/>
        <v>39.851346131192486</v>
      </c>
      <c r="Z270" s="96">
        <v>41.843913437752114</v>
      </c>
      <c r="AA270" s="102">
        <f t="shared" si="100"/>
        <v>41.843913437752114</v>
      </c>
      <c r="AC270" s="96">
        <f t="shared" si="93"/>
        <v>34.42509114021594</v>
      </c>
      <c r="AD270" s="96">
        <f t="shared" si="93"/>
        <v>36.146345697226742</v>
      </c>
      <c r="AE270" s="96">
        <f t="shared" si="93"/>
        <v>37.953662982088083</v>
      </c>
      <c r="AF270" s="96">
        <f t="shared" si="91"/>
        <v>39.851346131192486</v>
      </c>
      <c r="AG270" s="96">
        <v>41.843913437752114</v>
      </c>
      <c r="AJ270" s="96">
        <f t="shared" si="97"/>
        <v>34.941467507319182</v>
      </c>
      <c r="AK270" s="96">
        <f t="shared" si="97"/>
        <v>36.688540882685139</v>
      </c>
      <c r="AL270" s="96">
        <f t="shared" si="97"/>
        <v>38.522967926819398</v>
      </c>
      <c r="AM270" s="96">
        <f t="shared" si="97"/>
        <v>40.449116323160368</v>
      </c>
      <c r="AN270" s="96">
        <v>42.47157213931839</v>
      </c>
      <c r="AO270" s="106">
        <f t="shared" si="94"/>
        <v>42.47157213931839</v>
      </c>
      <c r="AQ270" s="96">
        <f t="shared" si="98"/>
        <v>35.290882182392373</v>
      </c>
      <c r="AR270" s="96">
        <f t="shared" si="98"/>
        <v>37.055426291511992</v>
      </c>
      <c r="AS270" s="96">
        <f t="shared" si="98"/>
        <v>38.90819760608759</v>
      </c>
      <c r="AT270" s="96">
        <f t="shared" si="98"/>
        <v>40.853607486391972</v>
      </c>
      <c r="AU270" s="99">
        <v>42.896287860711574</v>
      </c>
      <c r="AV270" s="133">
        <v>9</v>
      </c>
      <c r="AW270" s="133">
        <v>439</v>
      </c>
      <c r="AX270" s="147">
        <v>34</v>
      </c>
      <c r="AY270" s="132"/>
      <c r="AZ270" s="148" t="s">
        <v>416</v>
      </c>
    </row>
    <row r="271" spans="1:52" ht="15.75">
      <c r="A271" s="133">
        <v>440</v>
      </c>
      <c r="B271" s="133">
        <v>9</v>
      </c>
      <c r="C271" s="145">
        <v>35</v>
      </c>
      <c r="D271" s="146" t="s">
        <v>416</v>
      </c>
      <c r="E271" s="96">
        <f t="shared" si="95"/>
        <v>30.576414913639006</v>
      </c>
      <c r="F271" s="96">
        <f t="shared" si="95"/>
        <v>32.410999808457348</v>
      </c>
      <c r="G271" s="96">
        <f t="shared" si="95"/>
        <v>34.355659796964794</v>
      </c>
      <c r="H271" s="96">
        <f t="shared" si="95"/>
        <v>36.416999384782685</v>
      </c>
      <c r="I271" s="96">
        <f t="shared" si="95"/>
        <v>38.60201934786965</v>
      </c>
      <c r="J271" s="96">
        <v>40.918140508741828</v>
      </c>
      <c r="K271" s="102">
        <f t="shared" si="92"/>
        <v>40.918140508741828</v>
      </c>
      <c r="M271" s="96">
        <f t="shared" si="96"/>
        <v>30.958620100059491</v>
      </c>
      <c r="N271" s="96">
        <f t="shared" si="96"/>
        <v>32.816137306063062</v>
      </c>
      <c r="O271" s="96">
        <f t="shared" si="96"/>
        <v>34.785105544426848</v>
      </c>
      <c r="P271" s="96">
        <f t="shared" si="96"/>
        <v>36.872211877092461</v>
      </c>
      <c r="Q271" s="96">
        <f t="shared" si="96"/>
        <v>39.084544589718014</v>
      </c>
      <c r="R271" s="96">
        <v>41.429617265101101</v>
      </c>
      <c r="S271" s="102">
        <f t="shared" si="99"/>
        <v>41.429617265101101</v>
      </c>
      <c r="U271" s="130">
        <f t="shared" si="82"/>
        <v>32.785801085919942</v>
      </c>
      <c r="V271" s="96">
        <f t="shared" si="82"/>
        <v>34.42509114021594</v>
      </c>
      <c r="W271" s="96">
        <f t="shared" si="82"/>
        <v>36.146345697226742</v>
      </c>
      <c r="X271" s="96">
        <f t="shared" si="82"/>
        <v>37.953662982088083</v>
      </c>
      <c r="Y271" s="96">
        <f t="shared" si="82"/>
        <v>39.851346131192486</v>
      </c>
      <c r="Z271" s="96">
        <v>41.843913437752114</v>
      </c>
      <c r="AA271" s="102">
        <f t="shared" si="100"/>
        <v>41.843913437752114</v>
      </c>
      <c r="AC271" s="96">
        <f t="shared" si="93"/>
        <v>34.42509114021594</v>
      </c>
      <c r="AD271" s="96">
        <f t="shared" si="93"/>
        <v>36.146345697226742</v>
      </c>
      <c r="AE271" s="96">
        <f t="shared" si="93"/>
        <v>37.953662982088083</v>
      </c>
      <c r="AF271" s="96">
        <f t="shared" si="91"/>
        <v>39.851346131192486</v>
      </c>
      <c r="AG271" s="96">
        <v>41.843913437752114</v>
      </c>
      <c r="AJ271" s="96">
        <f t="shared" si="97"/>
        <v>34.941467507319182</v>
      </c>
      <c r="AK271" s="96">
        <f t="shared" si="97"/>
        <v>36.688540882685139</v>
      </c>
      <c r="AL271" s="96">
        <f t="shared" si="97"/>
        <v>38.522967926819398</v>
      </c>
      <c r="AM271" s="96">
        <f t="shared" si="97"/>
        <v>40.449116323160368</v>
      </c>
      <c r="AN271" s="96">
        <v>42.47157213931839</v>
      </c>
      <c r="AO271" s="106">
        <f t="shared" si="94"/>
        <v>42.47157213931839</v>
      </c>
      <c r="AQ271" s="96">
        <f t="shared" si="98"/>
        <v>35.290882182392373</v>
      </c>
      <c r="AR271" s="96">
        <f t="shared" si="98"/>
        <v>37.055426291511992</v>
      </c>
      <c r="AS271" s="96">
        <f t="shared" si="98"/>
        <v>38.90819760608759</v>
      </c>
      <c r="AT271" s="96">
        <f t="shared" si="98"/>
        <v>40.853607486391972</v>
      </c>
      <c r="AU271" s="99">
        <v>42.896287860711574</v>
      </c>
      <c r="AV271" s="133">
        <v>9</v>
      </c>
      <c r="AW271" s="133">
        <v>440</v>
      </c>
      <c r="AX271" s="147">
        <v>35</v>
      </c>
      <c r="AY271" s="132"/>
      <c r="AZ271" s="148" t="s">
        <v>416</v>
      </c>
    </row>
    <row r="272" spans="1:52" ht="15.75">
      <c r="A272" s="133">
        <v>441</v>
      </c>
      <c r="B272" s="133">
        <v>9</v>
      </c>
      <c r="C272" s="145">
        <v>36</v>
      </c>
      <c r="D272" s="146" t="s">
        <v>416</v>
      </c>
      <c r="E272" s="96">
        <f t="shared" si="95"/>
        <v>30.576414913639006</v>
      </c>
      <c r="F272" s="96">
        <f t="shared" si="95"/>
        <v>32.410999808457348</v>
      </c>
      <c r="G272" s="96">
        <f t="shared" si="95"/>
        <v>34.355659796964794</v>
      </c>
      <c r="H272" s="96">
        <f t="shared" si="95"/>
        <v>36.416999384782685</v>
      </c>
      <c r="I272" s="96">
        <f t="shared" si="95"/>
        <v>38.60201934786965</v>
      </c>
      <c r="J272" s="96">
        <v>40.918140508741828</v>
      </c>
      <c r="K272" s="102">
        <f t="shared" si="92"/>
        <v>40.918140508741828</v>
      </c>
      <c r="M272" s="96">
        <f t="shared" si="96"/>
        <v>30.958620100059491</v>
      </c>
      <c r="N272" s="96">
        <f t="shared" si="96"/>
        <v>32.816137306063062</v>
      </c>
      <c r="O272" s="96">
        <f t="shared" si="96"/>
        <v>34.785105544426848</v>
      </c>
      <c r="P272" s="96">
        <f t="shared" si="96"/>
        <v>36.872211877092461</v>
      </c>
      <c r="Q272" s="96">
        <f t="shared" si="96"/>
        <v>39.084544589718014</v>
      </c>
      <c r="R272" s="96">
        <v>41.429617265101101</v>
      </c>
      <c r="S272" s="102">
        <f t="shared" si="99"/>
        <v>41.429617265101101</v>
      </c>
      <c r="U272" s="130">
        <f t="shared" si="82"/>
        <v>32.785801085919942</v>
      </c>
      <c r="V272" s="96">
        <f t="shared" si="82"/>
        <v>34.42509114021594</v>
      </c>
      <c r="W272" s="96">
        <f t="shared" si="82"/>
        <v>36.146345697226742</v>
      </c>
      <c r="X272" s="96">
        <f t="shared" si="82"/>
        <v>37.953662982088083</v>
      </c>
      <c r="Y272" s="96">
        <f t="shared" si="82"/>
        <v>39.851346131192486</v>
      </c>
      <c r="Z272" s="96">
        <v>41.843913437752114</v>
      </c>
      <c r="AA272" s="102">
        <f t="shared" si="100"/>
        <v>41.843913437752114</v>
      </c>
      <c r="AC272" s="96">
        <f t="shared" si="93"/>
        <v>34.42509114021594</v>
      </c>
      <c r="AD272" s="96">
        <f t="shared" si="93"/>
        <v>36.146345697226742</v>
      </c>
      <c r="AE272" s="96">
        <f t="shared" si="93"/>
        <v>37.953662982088083</v>
      </c>
      <c r="AF272" s="96">
        <f t="shared" si="91"/>
        <v>39.851346131192486</v>
      </c>
      <c r="AG272" s="96">
        <v>41.843913437752114</v>
      </c>
      <c r="AJ272" s="96">
        <f t="shared" si="97"/>
        <v>34.941467507319182</v>
      </c>
      <c r="AK272" s="96">
        <f t="shared" si="97"/>
        <v>36.688540882685139</v>
      </c>
      <c r="AL272" s="96">
        <f t="shared" si="97"/>
        <v>38.522967926819398</v>
      </c>
      <c r="AM272" s="96">
        <f t="shared" si="97"/>
        <v>40.449116323160368</v>
      </c>
      <c r="AN272" s="96">
        <v>42.47157213931839</v>
      </c>
      <c r="AO272" s="106">
        <f t="shared" si="94"/>
        <v>42.47157213931839</v>
      </c>
      <c r="AQ272" s="96">
        <f t="shared" si="98"/>
        <v>35.290882182392373</v>
      </c>
      <c r="AR272" s="96">
        <f t="shared" si="98"/>
        <v>37.055426291511992</v>
      </c>
      <c r="AS272" s="96">
        <f t="shared" si="98"/>
        <v>38.90819760608759</v>
      </c>
      <c r="AT272" s="96">
        <f t="shared" si="98"/>
        <v>40.853607486391972</v>
      </c>
      <c r="AU272" s="99">
        <v>42.896287860711574</v>
      </c>
      <c r="AV272" s="133">
        <v>9</v>
      </c>
      <c r="AW272" s="133">
        <v>441</v>
      </c>
      <c r="AX272" s="147">
        <v>36</v>
      </c>
      <c r="AY272" s="132"/>
      <c r="AZ272" s="148" t="s">
        <v>416</v>
      </c>
    </row>
    <row r="273" spans="1:53" ht="15.75">
      <c r="A273" s="133">
        <v>442</v>
      </c>
      <c r="B273" s="133">
        <v>9</v>
      </c>
      <c r="C273" s="145">
        <v>37</v>
      </c>
      <c r="D273" s="146" t="s">
        <v>416</v>
      </c>
      <c r="E273" s="96">
        <f t="shared" si="95"/>
        <v>30.576414913639006</v>
      </c>
      <c r="F273" s="96">
        <f t="shared" si="95"/>
        <v>32.410999808457348</v>
      </c>
      <c r="G273" s="96">
        <f t="shared" si="95"/>
        <v>34.355659796964794</v>
      </c>
      <c r="H273" s="96">
        <f t="shared" si="95"/>
        <v>36.416999384782685</v>
      </c>
      <c r="I273" s="96">
        <f t="shared" si="95"/>
        <v>38.60201934786965</v>
      </c>
      <c r="J273" s="96">
        <v>40.918140508741828</v>
      </c>
      <c r="K273" s="102">
        <f t="shared" si="92"/>
        <v>40.918140508741828</v>
      </c>
      <c r="M273" s="96">
        <f t="shared" si="96"/>
        <v>30.958620100059491</v>
      </c>
      <c r="N273" s="96">
        <f t="shared" si="96"/>
        <v>32.816137306063062</v>
      </c>
      <c r="O273" s="96">
        <f t="shared" si="96"/>
        <v>34.785105544426848</v>
      </c>
      <c r="P273" s="96">
        <f t="shared" si="96"/>
        <v>36.872211877092461</v>
      </c>
      <c r="Q273" s="96">
        <f t="shared" si="96"/>
        <v>39.084544589718014</v>
      </c>
      <c r="R273" s="96">
        <v>41.429617265101101</v>
      </c>
      <c r="S273" s="102">
        <f t="shared" si="99"/>
        <v>41.429617265101101</v>
      </c>
      <c r="U273" s="130">
        <f t="shared" si="82"/>
        <v>32.785801085919942</v>
      </c>
      <c r="V273" s="96">
        <f t="shared" si="82"/>
        <v>34.42509114021594</v>
      </c>
      <c r="W273" s="96">
        <f t="shared" si="82"/>
        <v>36.146345697226742</v>
      </c>
      <c r="X273" s="96">
        <f t="shared" si="82"/>
        <v>37.953662982088083</v>
      </c>
      <c r="Y273" s="96">
        <f t="shared" si="82"/>
        <v>39.851346131192486</v>
      </c>
      <c r="Z273" s="96">
        <v>41.843913437752114</v>
      </c>
      <c r="AA273" s="102">
        <f t="shared" si="100"/>
        <v>41.843913437752114</v>
      </c>
      <c r="AC273" s="96">
        <f t="shared" si="93"/>
        <v>34.42509114021594</v>
      </c>
      <c r="AD273" s="96">
        <f t="shared" si="93"/>
        <v>36.146345697226742</v>
      </c>
      <c r="AE273" s="96">
        <f t="shared" si="93"/>
        <v>37.953662982088083</v>
      </c>
      <c r="AF273" s="96">
        <f t="shared" si="91"/>
        <v>39.851346131192486</v>
      </c>
      <c r="AG273" s="96">
        <v>41.843913437752114</v>
      </c>
      <c r="AJ273" s="96">
        <f t="shared" si="97"/>
        <v>34.941467507319182</v>
      </c>
      <c r="AK273" s="96">
        <f t="shared" si="97"/>
        <v>36.688540882685139</v>
      </c>
      <c r="AL273" s="96">
        <f t="shared" si="97"/>
        <v>38.522967926819398</v>
      </c>
      <c r="AM273" s="96">
        <f t="shared" si="97"/>
        <v>40.449116323160368</v>
      </c>
      <c r="AN273" s="96">
        <v>42.47157213931839</v>
      </c>
      <c r="AO273" s="106">
        <f t="shared" si="94"/>
        <v>42.47157213931839</v>
      </c>
      <c r="AQ273" s="96">
        <f t="shared" si="98"/>
        <v>35.290882182392373</v>
      </c>
      <c r="AR273" s="96">
        <f t="shared" si="98"/>
        <v>37.055426291511992</v>
      </c>
      <c r="AS273" s="96">
        <f t="shared" si="98"/>
        <v>38.90819760608759</v>
      </c>
      <c r="AT273" s="96">
        <f t="shared" si="98"/>
        <v>40.853607486391972</v>
      </c>
      <c r="AU273" s="99">
        <v>42.896287860711574</v>
      </c>
      <c r="AV273" s="133">
        <v>9</v>
      </c>
      <c r="AW273" s="133">
        <v>442</v>
      </c>
      <c r="AX273" s="147">
        <v>37</v>
      </c>
      <c r="AY273" s="149" t="e">
        <f>#REF!</f>
        <v>#REF!</v>
      </c>
      <c r="AZ273" s="148" t="s">
        <v>416</v>
      </c>
    </row>
    <row r="274" spans="1:53" ht="15.75">
      <c r="A274" s="133">
        <v>443</v>
      </c>
      <c r="B274" s="133">
        <v>9</v>
      </c>
      <c r="C274" s="145">
        <v>38</v>
      </c>
      <c r="D274" s="146" t="s">
        <v>416</v>
      </c>
      <c r="E274" s="96">
        <f t="shared" si="95"/>
        <v>30.576414913639006</v>
      </c>
      <c r="F274" s="96">
        <f t="shared" si="95"/>
        <v>32.410999808457348</v>
      </c>
      <c r="G274" s="96">
        <f t="shared" si="95"/>
        <v>34.355659796964794</v>
      </c>
      <c r="H274" s="96">
        <f t="shared" si="95"/>
        <v>36.416999384782685</v>
      </c>
      <c r="I274" s="96">
        <f t="shared" si="95"/>
        <v>38.60201934786965</v>
      </c>
      <c r="J274" s="96">
        <v>40.918140508741828</v>
      </c>
      <c r="K274" s="102">
        <f t="shared" si="92"/>
        <v>40.918140508741828</v>
      </c>
      <c r="M274" s="96">
        <f t="shared" si="96"/>
        <v>30.958620100059491</v>
      </c>
      <c r="N274" s="96">
        <f t="shared" si="96"/>
        <v>32.816137306063062</v>
      </c>
      <c r="O274" s="96">
        <f t="shared" si="96"/>
        <v>34.785105544426848</v>
      </c>
      <c r="P274" s="96">
        <f t="shared" si="96"/>
        <v>36.872211877092461</v>
      </c>
      <c r="Q274" s="96">
        <f t="shared" si="96"/>
        <v>39.084544589718014</v>
      </c>
      <c r="R274" s="96">
        <v>41.429617265101101</v>
      </c>
      <c r="S274" s="102">
        <f t="shared" si="99"/>
        <v>41.429617265101101</v>
      </c>
      <c r="U274" s="130">
        <f t="shared" si="82"/>
        <v>32.785801085919942</v>
      </c>
      <c r="V274" s="96">
        <f t="shared" si="82"/>
        <v>34.42509114021594</v>
      </c>
      <c r="W274" s="96">
        <f t="shared" si="82"/>
        <v>36.146345697226742</v>
      </c>
      <c r="X274" s="96">
        <f t="shared" si="82"/>
        <v>37.953662982088083</v>
      </c>
      <c r="Y274" s="96">
        <f t="shared" si="82"/>
        <v>39.851346131192486</v>
      </c>
      <c r="Z274" s="96">
        <v>41.843913437752114</v>
      </c>
      <c r="AA274" s="102">
        <f t="shared" si="100"/>
        <v>41.843913437752114</v>
      </c>
      <c r="AC274" s="96">
        <f t="shared" si="93"/>
        <v>34.42509114021594</v>
      </c>
      <c r="AD274" s="96">
        <f t="shared" si="93"/>
        <v>36.146345697226742</v>
      </c>
      <c r="AE274" s="96">
        <f t="shared" si="93"/>
        <v>37.953662982088083</v>
      </c>
      <c r="AF274" s="96">
        <f t="shared" si="91"/>
        <v>39.851346131192486</v>
      </c>
      <c r="AG274" s="96">
        <v>41.843913437752114</v>
      </c>
      <c r="AJ274" s="96">
        <f t="shared" si="97"/>
        <v>34.941467507319182</v>
      </c>
      <c r="AK274" s="96">
        <f t="shared" si="97"/>
        <v>36.688540882685139</v>
      </c>
      <c r="AL274" s="96">
        <f t="shared" si="97"/>
        <v>38.522967926819398</v>
      </c>
      <c r="AM274" s="96">
        <f t="shared" si="97"/>
        <v>40.449116323160368</v>
      </c>
      <c r="AN274" s="96">
        <v>42.47157213931839</v>
      </c>
      <c r="AO274" s="106">
        <f t="shared" si="94"/>
        <v>42.47157213931839</v>
      </c>
      <c r="AQ274" s="96">
        <f t="shared" si="98"/>
        <v>35.290882182392373</v>
      </c>
      <c r="AR274" s="96">
        <f t="shared" si="98"/>
        <v>37.055426291511992</v>
      </c>
      <c r="AS274" s="96">
        <f t="shared" si="98"/>
        <v>38.90819760608759</v>
      </c>
      <c r="AT274" s="96">
        <f t="shared" si="98"/>
        <v>40.853607486391972</v>
      </c>
      <c r="AU274" s="99">
        <v>42.896287860711574</v>
      </c>
      <c r="AV274" s="133">
        <v>9</v>
      </c>
      <c r="AW274" s="133">
        <v>443</v>
      </c>
      <c r="AX274" s="147">
        <v>38</v>
      </c>
      <c r="AY274" s="132"/>
      <c r="AZ274" s="148" t="s">
        <v>416</v>
      </c>
    </row>
    <row r="275" spans="1:53" ht="15.75">
      <c r="A275" s="133">
        <v>444</v>
      </c>
      <c r="B275" s="133">
        <v>9</v>
      </c>
      <c r="C275" s="145">
        <v>39</v>
      </c>
      <c r="D275" s="146" t="s">
        <v>416</v>
      </c>
      <c r="E275" s="96">
        <f t="shared" si="95"/>
        <v>30.576414913639006</v>
      </c>
      <c r="F275" s="96">
        <f t="shared" si="95"/>
        <v>32.410999808457348</v>
      </c>
      <c r="G275" s="96">
        <f t="shared" si="95"/>
        <v>34.355659796964794</v>
      </c>
      <c r="H275" s="96">
        <f t="shared" si="95"/>
        <v>36.416999384782685</v>
      </c>
      <c r="I275" s="96">
        <f t="shared" si="95"/>
        <v>38.60201934786965</v>
      </c>
      <c r="J275" s="96">
        <v>40.918140508741828</v>
      </c>
      <c r="K275" s="102">
        <f t="shared" si="92"/>
        <v>40.918140508741828</v>
      </c>
      <c r="M275" s="96">
        <f t="shared" si="96"/>
        <v>30.958620100059491</v>
      </c>
      <c r="N275" s="96">
        <f t="shared" si="96"/>
        <v>32.816137306063062</v>
      </c>
      <c r="O275" s="96">
        <f t="shared" si="96"/>
        <v>34.785105544426848</v>
      </c>
      <c r="P275" s="96">
        <f t="shared" si="96"/>
        <v>36.872211877092461</v>
      </c>
      <c r="Q275" s="96">
        <f t="shared" si="96"/>
        <v>39.084544589718014</v>
      </c>
      <c r="R275" s="96">
        <v>41.429617265101101</v>
      </c>
      <c r="S275" s="102">
        <f t="shared" si="99"/>
        <v>41.429617265101101</v>
      </c>
      <c r="U275" s="130">
        <f t="shared" si="82"/>
        <v>32.785801085919942</v>
      </c>
      <c r="V275" s="96">
        <f t="shared" si="82"/>
        <v>34.42509114021594</v>
      </c>
      <c r="W275" s="96">
        <f t="shared" si="82"/>
        <v>36.146345697226742</v>
      </c>
      <c r="X275" s="96">
        <f t="shared" si="82"/>
        <v>37.953662982088083</v>
      </c>
      <c r="Y275" s="96">
        <f t="shared" si="82"/>
        <v>39.851346131192486</v>
      </c>
      <c r="Z275" s="96">
        <v>41.843913437752114</v>
      </c>
      <c r="AA275" s="102">
        <f t="shared" si="100"/>
        <v>41.843913437752114</v>
      </c>
      <c r="AC275" s="96">
        <f t="shared" si="93"/>
        <v>34.42509114021594</v>
      </c>
      <c r="AD275" s="96">
        <f t="shared" si="93"/>
        <v>36.146345697226742</v>
      </c>
      <c r="AE275" s="96">
        <f t="shared" si="93"/>
        <v>37.953662982088083</v>
      </c>
      <c r="AF275" s="96">
        <f t="shared" si="91"/>
        <v>39.851346131192486</v>
      </c>
      <c r="AG275" s="96">
        <v>41.843913437752114</v>
      </c>
      <c r="AJ275" s="96">
        <f t="shared" si="97"/>
        <v>34.941467507319182</v>
      </c>
      <c r="AK275" s="96">
        <f t="shared" si="97"/>
        <v>36.688540882685139</v>
      </c>
      <c r="AL275" s="96">
        <f t="shared" si="97"/>
        <v>38.522967926819398</v>
      </c>
      <c r="AM275" s="96">
        <f t="shared" si="97"/>
        <v>40.449116323160368</v>
      </c>
      <c r="AN275" s="96">
        <v>42.47157213931839</v>
      </c>
      <c r="AO275" s="106">
        <f t="shared" si="94"/>
        <v>42.47157213931839</v>
      </c>
      <c r="AQ275" s="96">
        <f t="shared" si="98"/>
        <v>35.290882182392373</v>
      </c>
      <c r="AR275" s="96">
        <f t="shared" si="98"/>
        <v>37.055426291511992</v>
      </c>
      <c r="AS275" s="96">
        <f t="shared" si="98"/>
        <v>38.90819760608759</v>
      </c>
      <c r="AT275" s="96">
        <f t="shared" si="98"/>
        <v>40.853607486391972</v>
      </c>
      <c r="AU275" s="99">
        <v>42.896287860711574</v>
      </c>
      <c r="AV275" s="133">
        <v>9</v>
      </c>
      <c r="AW275" s="133">
        <v>444</v>
      </c>
      <c r="AX275" s="147">
        <v>39</v>
      </c>
      <c r="AY275" s="132"/>
      <c r="AZ275" s="148" t="s">
        <v>416</v>
      </c>
    </row>
    <row r="276" spans="1:53" ht="15.75">
      <c r="A276" s="133">
        <v>445</v>
      </c>
      <c r="B276" s="133">
        <v>9</v>
      </c>
      <c r="C276" s="145">
        <v>40</v>
      </c>
      <c r="D276" s="146" t="s">
        <v>416</v>
      </c>
      <c r="E276" s="96">
        <f t="shared" si="95"/>
        <v>30.576414913639006</v>
      </c>
      <c r="F276" s="96">
        <f t="shared" si="95"/>
        <v>32.410999808457348</v>
      </c>
      <c r="G276" s="96">
        <f t="shared" si="95"/>
        <v>34.355659796964794</v>
      </c>
      <c r="H276" s="96">
        <f t="shared" si="95"/>
        <v>36.416999384782685</v>
      </c>
      <c r="I276" s="96">
        <f t="shared" si="95"/>
        <v>38.60201934786965</v>
      </c>
      <c r="J276" s="96">
        <v>40.918140508741828</v>
      </c>
      <c r="K276" s="102">
        <f t="shared" si="92"/>
        <v>40.918140508741828</v>
      </c>
      <c r="M276" s="96">
        <f t="shared" si="96"/>
        <v>30.958620100059491</v>
      </c>
      <c r="N276" s="96">
        <f t="shared" si="96"/>
        <v>32.816137306063062</v>
      </c>
      <c r="O276" s="96">
        <f t="shared" si="96"/>
        <v>34.785105544426848</v>
      </c>
      <c r="P276" s="96">
        <f t="shared" si="96"/>
        <v>36.872211877092461</v>
      </c>
      <c r="Q276" s="96">
        <f t="shared" si="96"/>
        <v>39.084544589718014</v>
      </c>
      <c r="R276" s="96">
        <v>41.429617265101101</v>
      </c>
      <c r="S276" s="102">
        <f t="shared" si="99"/>
        <v>41.429617265101101</v>
      </c>
      <c r="U276" s="130">
        <f t="shared" si="82"/>
        <v>32.785801085919942</v>
      </c>
      <c r="V276" s="96">
        <f t="shared" si="82"/>
        <v>34.42509114021594</v>
      </c>
      <c r="W276" s="96">
        <f t="shared" si="82"/>
        <v>36.146345697226742</v>
      </c>
      <c r="X276" s="96">
        <f t="shared" si="82"/>
        <v>37.953662982088083</v>
      </c>
      <c r="Y276" s="96">
        <f t="shared" si="82"/>
        <v>39.851346131192486</v>
      </c>
      <c r="Z276" s="96">
        <v>41.843913437752114</v>
      </c>
      <c r="AA276" s="102">
        <f t="shared" si="100"/>
        <v>41.843913437752114</v>
      </c>
      <c r="AC276" s="96">
        <f t="shared" si="93"/>
        <v>34.42509114021594</v>
      </c>
      <c r="AD276" s="96">
        <f t="shared" si="93"/>
        <v>36.146345697226742</v>
      </c>
      <c r="AE276" s="96">
        <f t="shared" si="93"/>
        <v>37.953662982088083</v>
      </c>
      <c r="AF276" s="96">
        <f t="shared" si="91"/>
        <v>39.851346131192486</v>
      </c>
      <c r="AG276" s="96">
        <v>41.843913437752114</v>
      </c>
      <c r="AJ276" s="96">
        <f t="shared" si="97"/>
        <v>34.941467507319182</v>
      </c>
      <c r="AK276" s="96">
        <f t="shared" si="97"/>
        <v>36.688540882685139</v>
      </c>
      <c r="AL276" s="96">
        <f t="shared" si="97"/>
        <v>38.522967926819398</v>
      </c>
      <c r="AM276" s="96">
        <f t="shared" si="97"/>
        <v>40.449116323160368</v>
      </c>
      <c r="AN276" s="96">
        <v>42.47157213931839</v>
      </c>
      <c r="AO276" s="106">
        <f t="shared" si="94"/>
        <v>42.47157213931839</v>
      </c>
      <c r="AQ276" s="96">
        <f t="shared" si="98"/>
        <v>35.290882182392373</v>
      </c>
      <c r="AR276" s="96">
        <f t="shared" si="98"/>
        <v>37.055426291511992</v>
      </c>
      <c r="AS276" s="96">
        <f t="shared" si="98"/>
        <v>38.90819760608759</v>
      </c>
      <c r="AT276" s="96">
        <f t="shared" si="98"/>
        <v>40.853607486391972</v>
      </c>
      <c r="AU276" s="99">
        <v>42.896287860711574</v>
      </c>
      <c r="AV276" s="133">
        <v>9</v>
      </c>
      <c r="AW276" s="133">
        <v>445</v>
      </c>
      <c r="AX276" s="147">
        <v>40</v>
      </c>
      <c r="AY276" s="132"/>
      <c r="AZ276" s="148" t="s">
        <v>416</v>
      </c>
    </row>
    <row r="277" spans="1:53" ht="15.75">
      <c r="A277" s="133">
        <v>446</v>
      </c>
      <c r="B277" s="133">
        <v>9</v>
      </c>
      <c r="C277" s="145">
        <v>41</v>
      </c>
      <c r="D277" s="146" t="s">
        <v>416</v>
      </c>
      <c r="E277" s="96">
        <f t="shared" si="95"/>
        <v>30.576414913639006</v>
      </c>
      <c r="F277" s="96">
        <f t="shared" si="95"/>
        <v>32.410999808457348</v>
      </c>
      <c r="G277" s="96">
        <f t="shared" si="95"/>
        <v>34.355659796964794</v>
      </c>
      <c r="H277" s="96">
        <f t="shared" si="95"/>
        <v>36.416999384782685</v>
      </c>
      <c r="I277" s="96">
        <f t="shared" si="95"/>
        <v>38.60201934786965</v>
      </c>
      <c r="J277" s="96">
        <v>40.918140508741828</v>
      </c>
      <c r="K277" s="102">
        <f t="shared" si="92"/>
        <v>40.918140508741828</v>
      </c>
      <c r="M277" s="96">
        <f t="shared" si="96"/>
        <v>30.958620100059491</v>
      </c>
      <c r="N277" s="96">
        <f t="shared" si="96"/>
        <v>32.816137306063062</v>
      </c>
      <c r="O277" s="96">
        <f t="shared" si="96"/>
        <v>34.785105544426848</v>
      </c>
      <c r="P277" s="96">
        <f t="shared" si="96"/>
        <v>36.872211877092461</v>
      </c>
      <c r="Q277" s="96">
        <f t="shared" si="96"/>
        <v>39.084544589718014</v>
      </c>
      <c r="R277" s="96">
        <v>41.429617265101101</v>
      </c>
      <c r="S277" s="102">
        <f t="shared" si="99"/>
        <v>41.429617265101101</v>
      </c>
      <c r="U277" s="130">
        <f t="shared" si="82"/>
        <v>32.785801085919942</v>
      </c>
      <c r="V277" s="96">
        <f t="shared" si="82"/>
        <v>34.42509114021594</v>
      </c>
      <c r="W277" s="96">
        <f t="shared" si="82"/>
        <v>36.146345697226742</v>
      </c>
      <c r="X277" s="96">
        <f t="shared" si="82"/>
        <v>37.953662982088083</v>
      </c>
      <c r="Y277" s="96">
        <f t="shared" si="82"/>
        <v>39.851346131192486</v>
      </c>
      <c r="Z277" s="96">
        <v>41.843913437752114</v>
      </c>
      <c r="AA277" s="102">
        <f t="shared" si="100"/>
        <v>41.843913437752114</v>
      </c>
      <c r="AC277" s="96">
        <f t="shared" si="93"/>
        <v>34.42509114021594</v>
      </c>
      <c r="AD277" s="96">
        <f t="shared" si="93"/>
        <v>36.146345697226742</v>
      </c>
      <c r="AE277" s="96">
        <f t="shared" si="93"/>
        <v>37.953662982088083</v>
      </c>
      <c r="AF277" s="96">
        <f t="shared" si="91"/>
        <v>39.851346131192486</v>
      </c>
      <c r="AG277" s="96">
        <v>41.843913437752114</v>
      </c>
      <c r="AJ277" s="96">
        <f t="shared" si="97"/>
        <v>34.941467507319182</v>
      </c>
      <c r="AK277" s="96">
        <f t="shared" si="97"/>
        <v>36.688540882685139</v>
      </c>
      <c r="AL277" s="96">
        <f t="shared" si="97"/>
        <v>38.522967926819398</v>
      </c>
      <c r="AM277" s="96">
        <f t="shared" si="97"/>
        <v>40.449116323160368</v>
      </c>
      <c r="AN277" s="96">
        <v>42.47157213931839</v>
      </c>
      <c r="AO277" s="106">
        <f t="shared" si="94"/>
        <v>42.47157213931839</v>
      </c>
      <c r="AQ277" s="96">
        <f t="shared" si="98"/>
        <v>35.290882182392373</v>
      </c>
      <c r="AR277" s="96">
        <f t="shared" si="98"/>
        <v>37.055426291511992</v>
      </c>
      <c r="AS277" s="96">
        <f t="shared" si="98"/>
        <v>38.90819760608759</v>
      </c>
      <c r="AT277" s="96">
        <f t="shared" si="98"/>
        <v>40.853607486391972</v>
      </c>
      <c r="AU277" s="99">
        <v>42.896287860711574</v>
      </c>
      <c r="AV277" s="133">
        <v>9</v>
      </c>
      <c r="AW277" s="133">
        <v>446</v>
      </c>
      <c r="AX277" s="147">
        <v>41</v>
      </c>
      <c r="AY277" s="132"/>
      <c r="AZ277" s="148" t="s">
        <v>416</v>
      </c>
    </row>
    <row r="278" spans="1:53" ht="15.75">
      <c r="A278" s="133">
        <v>447</v>
      </c>
      <c r="B278" s="133">
        <v>9</v>
      </c>
      <c r="C278" s="145">
        <v>42</v>
      </c>
      <c r="D278" s="146" t="s">
        <v>416</v>
      </c>
      <c r="E278" s="96">
        <f t="shared" si="95"/>
        <v>30.576414913639006</v>
      </c>
      <c r="F278" s="96">
        <f t="shared" si="95"/>
        <v>32.410999808457348</v>
      </c>
      <c r="G278" s="96">
        <f t="shared" si="95"/>
        <v>34.355659796964794</v>
      </c>
      <c r="H278" s="96">
        <f t="shared" si="95"/>
        <v>36.416999384782685</v>
      </c>
      <c r="I278" s="96">
        <f t="shared" si="95"/>
        <v>38.60201934786965</v>
      </c>
      <c r="J278" s="96">
        <v>40.918140508741828</v>
      </c>
      <c r="K278" s="102">
        <f t="shared" si="92"/>
        <v>40.918140508741828</v>
      </c>
      <c r="M278" s="96">
        <f t="shared" si="96"/>
        <v>30.958620100059491</v>
      </c>
      <c r="N278" s="96">
        <f t="shared" si="96"/>
        <v>32.816137306063062</v>
      </c>
      <c r="O278" s="96">
        <f t="shared" si="96"/>
        <v>34.785105544426848</v>
      </c>
      <c r="P278" s="96">
        <f t="shared" si="96"/>
        <v>36.872211877092461</v>
      </c>
      <c r="Q278" s="96">
        <f t="shared" si="96"/>
        <v>39.084544589718014</v>
      </c>
      <c r="R278" s="96">
        <v>41.429617265101101</v>
      </c>
      <c r="S278" s="102">
        <f t="shared" si="99"/>
        <v>41.429617265101101</v>
      </c>
      <c r="U278" s="130">
        <f t="shared" si="82"/>
        <v>32.785801085919942</v>
      </c>
      <c r="V278" s="96">
        <f t="shared" si="82"/>
        <v>34.42509114021594</v>
      </c>
      <c r="W278" s="96">
        <f t="shared" si="82"/>
        <v>36.146345697226742</v>
      </c>
      <c r="X278" s="96">
        <f t="shared" si="82"/>
        <v>37.953662982088083</v>
      </c>
      <c r="Y278" s="96">
        <f t="shared" si="82"/>
        <v>39.851346131192486</v>
      </c>
      <c r="Z278" s="96">
        <v>41.843913437752114</v>
      </c>
      <c r="AA278" s="102">
        <f t="shared" si="100"/>
        <v>41.843913437752114</v>
      </c>
      <c r="AC278" s="96">
        <f t="shared" si="93"/>
        <v>34.42509114021594</v>
      </c>
      <c r="AD278" s="96">
        <f t="shared" si="93"/>
        <v>36.146345697226742</v>
      </c>
      <c r="AE278" s="96">
        <f t="shared" si="93"/>
        <v>37.953662982088083</v>
      </c>
      <c r="AF278" s="96">
        <f t="shared" si="91"/>
        <v>39.851346131192486</v>
      </c>
      <c r="AG278" s="96">
        <v>41.843913437752114</v>
      </c>
      <c r="AJ278" s="96">
        <f t="shared" si="97"/>
        <v>34.941467507319182</v>
      </c>
      <c r="AK278" s="96">
        <f t="shared" si="97"/>
        <v>36.688540882685139</v>
      </c>
      <c r="AL278" s="96">
        <f t="shared" si="97"/>
        <v>38.522967926819398</v>
      </c>
      <c r="AM278" s="96">
        <f t="shared" si="97"/>
        <v>40.449116323160368</v>
      </c>
      <c r="AN278" s="96">
        <v>42.47157213931839</v>
      </c>
      <c r="AO278" s="106">
        <f t="shared" si="94"/>
        <v>42.47157213931839</v>
      </c>
      <c r="AQ278" s="96">
        <f t="shared" si="98"/>
        <v>35.290882182392373</v>
      </c>
      <c r="AR278" s="96">
        <f t="shared" si="98"/>
        <v>37.055426291511992</v>
      </c>
      <c r="AS278" s="96">
        <f t="shared" si="98"/>
        <v>38.90819760608759</v>
      </c>
      <c r="AT278" s="96">
        <f t="shared" si="98"/>
        <v>40.853607486391972</v>
      </c>
      <c r="AU278" s="99">
        <v>42.896287860711574</v>
      </c>
      <c r="AV278" s="133">
        <v>9</v>
      </c>
      <c r="AW278" s="133">
        <v>447</v>
      </c>
      <c r="AX278" s="147">
        <v>42</v>
      </c>
      <c r="AY278" s="132"/>
      <c r="AZ278" s="148" t="s">
        <v>416</v>
      </c>
    </row>
    <row r="279" spans="1:53" ht="15.75">
      <c r="A279" s="133">
        <v>448</v>
      </c>
      <c r="B279" s="133">
        <v>9</v>
      </c>
      <c r="C279" s="145">
        <v>43</v>
      </c>
      <c r="D279" s="146" t="s">
        <v>416</v>
      </c>
      <c r="E279" s="96">
        <f t="shared" si="95"/>
        <v>30.576414913639006</v>
      </c>
      <c r="F279" s="96">
        <f t="shared" si="95"/>
        <v>32.410999808457348</v>
      </c>
      <c r="G279" s="96">
        <f t="shared" si="95"/>
        <v>34.355659796964794</v>
      </c>
      <c r="H279" s="96">
        <f t="shared" si="95"/>
        <v>36.416999384782685</v>
      </c>
      <c r="I279" s="96">
        <f t="shared" si="95"/>
        <v>38.60201934786965</v>
      </c>
      <c r="J279" s="96">
        <v>40.918140508741828</v>
      </c>
      <c r="K279" s="102">
        <f t="shared" si="92"/>
        <v>40.918140508741828</v>
      </c>
      <c r="M279" s="96">
        <f t="shared" si="96"/>
        <v>30.958620100059491</v>
      </c>
      <c r="N279" s="96">
        <f t="shared" si="96"/>
        <v>32.816137306063062</v>
      </c>
      <c r="O279" s="96">
        <f t="shared" si="96"/>
        <v>34.785105544426848</v>
      </c>
      <c r="P279" s="96">
        <f t="shared" si="96"/>
        <v>36.872211877092461</v>
      </c>
      <c r="Q279" s="96">
        <f t="shared" si="96"/>
        <v>39.084544589718014</v>
      </c>
      <c r="R279" s="96">
        <v>41.429617265101101</v>
      </c>
      <c r="S279" s="102">
        <f t="shared" si="99"/>
        <v>41.429617265101101</v>
      </c>
      <c r="U279" s="130">
        <f t="shared" si="82"/>
        <v>32.785801085919942</v>
      </c>
      <c r="V279" s="96">
        <f t="shared" si="82"/>
        <v>34.42509114021594</v>
      </c>
      <c r="W279" s="96">
        <f t="shared" si="82"/>
        <v>36.146345697226742</v>
      </c>
      <c r="X279" s="96">
        <f t="shared" si="82"/>
        <v>37.953662982088083</v>
      </c>
      <c r="Y279" s="96">
        <f t="shared" si="82"/>
        <v>39.851346131192486</v>
      </c>
      <c r="Z279" s="96">
        <v>41.843913437752114</v>
      </c>
      <c r="AA279" s="102">
        <f t="shared" si="100"/>
        <v>41.843913437752114</v>
      </c>
      <c r="AC279" s="96">
        <f t="shared" si="93"/>
        <v>34.42509114021594</v>
      </c>
      <c r="AD279" s="96">
        <f t="shared" si="93"/>
        <v>36.146345697226742</v>
      </c>
      <c r="AE279" s="96">
        <f t="shared" si="93"/>
        <v>37.953662982088083</v>
      </c>
      <c r="AF279" s="96">
        <f t="shared" si="91"/>
        <v>39.851346131192486</v>
      </c>
      <c r="AG279" s="96">
        <v>41.843913437752114</v>
      </c>
      <c r="AJ279" s="96">
        <f t="shared" si="97"/>
        <v>34.941467507319182</v>
      </c>
      <c r="AK279" s="96">
        <f t="shared" si="97"/>
        <v>36.688540882685139</v>
      </c>
      <c r="AL279" s="96">
        <f t="shared" si="97"/>
        <v>38.522967926819398</v>
      </c>
      <c r="AM279" s="96">
        <f t="shared" si="97"/>
        <v>40.449116323160368</v>
      </c>
      <c r="AN279" s="96">
        <v>42.47157213931839</v>
      </c>
      <c r="AO279" s="106">
        <f t="shared" si="94"/>
        <v>42.47157213931839</v>
      </c>
      <c r="AQ279" s="96">
        <f t="shared" si="98"/>
        <v>35.290882182392373</v>
      </c>
      <c r="AR279" s="96">
        <f t="shared" si="98"/>
        <v>37.055426291511992</v>
      </c>
      <c r="AS279" s="96">
        <f t="shared" si="98"/>
        <v>38.90819760608759</v>
      </c>
      <c r="AT279" s="96">
        <f t="shared" si="98"/>
        <v>40.853607486391972</v>
      </c>
      <c r="AU279" s="99">
        <v>42.896287860711574</v>
      </c>
      <c r="AV279" s="133">
        <v>9</v>
      </c>
      <c r="AW279" s="133">
        <v>448</v>
      </c>
      <c r="AX279" s="147">
        <v>43</v>
      </c>
      <c r="AY279" s="132"/>
      <c r="AZ279" s="148" t="s">
        <v>416</v>
      </c>
    </row>
    <row r="280" spans="1:53" ht="15.75">
      <c r="A280" s="133">
        <v>449</v>
      </c>
      <c r="B280" s="133">
        <v>9</v>
      </c>
      <c r="C280" s="145">
        <v>44</v>
      </c>
      <c r="D280" s="146" t="s">
        <v>416</v>
      </c>
      <c r="E280" s="96">
        <f t="shared" si="95"/>
        <v>30.576414913639006</v>
      </c>
      <c r="F280" s="96">
        <f t="shared" si="95"/>
        <v>32.410999808457348</v>
      </c>
      <c r="G280" s="96">
        <f t="shared" si="95"/>
        <v>34.355659796964794</v>
      </c>
      <c r="H280" s="96">
        <f t="shared" si="95"/>
        <v>36.416999384782685</v>
      </c>
      <c r="I280" s="96">
        <f t="shared" si="95"/>
        <v>38.60201934786965</v>
      </c>
      <c r="J280" s="96">
        <v>40.918140508741828</v>
      </c>
      <c r="K280" s="102">
        <f t="shared" si="92"/>
        <v>40.918140508741828</v>
      </c>
      <c r="M280" s="96">
        <f t="shared" si="96"/>
        <v>30.958620100059491</v>
      </c>
      <c r="N280" s="96">
        <f t="shared" si="96"/>
        <v>32.816137306063062</v>
      </c>
      <c r="O280" s="96">
        <f t="shared" si="96"/>
        <v>34.785105544426848</v>
      </c>
      <c r="P280" s="96">
        <f t="shared" si="96"/>
        <v>36.872211877092461</v>
      </c>
      <c r="Q280" s="96">
        <f t="shared" si="96"/>
        <v>39.084544589718014</v>
      </c>
      <c r="R280" s="96">
        <v>41.429617265101101</v>
      </c>
      <c r="S280" s="102">
        <f t="shared" si="99"/>
        <v>41.429617265101101</v>
      </c>
      <c r="U280" s="130">
        <f t="shared" si="82"/>
        <v>32.785801085919942</v>
      </c>
      <c r="V280" s="96">
        <f t="shared" si="82"/>
        <v>34.42509114021594</v>
      </c>
      <c r="W280" s="96">
        <f t="shared" si="82"/>
        <v>36.146345697226742</v>
      </c>
      <c r="X280" s="96">
        <f t="shared" si="82"/>
        <v>37.953662982088083</v>
      </c>
      <c r="Y280" s="96">
        <f t="shared" si="82"/>
        <v>39.851346131192486</v>
      </c>
      <c r="Z280" s="96">
        <v>41.843913437752114</v>
      </c>
      <c r="AA280" s="102">
        <f t="shared" si="100"/>
        <v>41.843913437752114</v>
      </c>
      <c r="AC280" s="96">
        <f t="shared" si="93"/>
        <v>34.42509114021594</v>
      </c>
      <c r="AD280" s="96">
        <f t="shared" si="93"/>
        <v>36.146345697226742</v>
      </c>
      <c r="AE280" s="96">
        <f t="shared" si="93"/>
        <v>37.953662982088083</v>
      </c>
      <c r="AF280" s="96">
        <f t="shared" si="91"/>
        <v>39.851346131192486</v>
      </c>
      <c r="AG280" s="96">
        <v>41.843913437752114</v>
      </c>
      <c r="AJ280" s="96">
        <f t="shared" si="97"/>
        <v>34.941467507319182</v>
      </c>
      <c r="AK280" s="96">
        <f t="shared" si="97"/>
        <v>36.688540882685139</v>
      </c>
      <c r="AL280" s="96">
        <f t="shared" si="97"/>
        <v>38.522967926819398</v>
      </c>
      <c r="AM280" s="96">
        <f t="shared" si="97"/>
        <v>40.449116323160368</v>
      </c>
      <c r="AN280" s="96">
        <v>42.47157213931839</v>
      </c>
      <c r="AO280" s="106">
        <f t="shared" si="94"/>
        <v>42.47157213931839</v>
      </c>
      <c r="AQ280" s="96">
        <f t="shared" si="98"/>
        <v>35.290882182392373</v>
      </c>
      <c r="AR280" s="96">
        <f t="shared" si="98"/>
        <v>37.055426291511992</v>
      </c>
      <c r="AS280" s="96">
        <f t="shared" si="98"/>
        <v>38.90819760608759</v>
      </c>
      <c r="AT280" s="96">
        <f t="shared" si="98"/>
        <v>40.853607486391972</v>
      </c>
      <c r="AU280" s="99">
        <v>42.896287860711574</v>
      </c>
      <c r="AV280" s="133">
        <v>9</v>
      </c>
      <c r="AW280" s="133">
        <v>449</v>
      </c>
      <c r="AX280" s="147">
        <v>44</v>
      </c>
      <c r="AY280" s="132"/>
      <c r="AZ280" s="148" t="s">
        <v>416</v>
      </c>
    </row>
    <row r="281" spans="1:53" ht="15.75">
      <c r="A281" s="133">
        <v>450</v>
      </c>
      <c r="B281" s="133">
        <v>9</v>
      </c>
      <c r="C281" s="145">
        <v>45</v>
      </c>
      <c r="D281" s="146" t="s">
        <v>416</v>
      </c>
      <c r="E281" s="96">
        <f t="shared" si="95"/>
        <v>30.576414913639006</v>
      </c>
      <c r="F281" s="96">
        <f t="shared" si="95"/>
        <v>32.410999808457348</v>
      </c>
      <c r="G281" s="96">
        <f t="shared" si="95"/>
        <v>34.355659796964794</v>
      </c>
      <c r="H281" s="96">
        <f t="shared" si="95"/>
        <v>36.416999384782685</v>
      </c>
      <c r="I281" s="96">
        <f t="shared" si="95"/>
        <v>38.60201934786965</v>
      </c>
      <c r="J281" s="96">
        <v>40.918140508741828</v>
      </c>
      <c r="K281" s="102">
        <f t="shared" si="92"/>
        <v>40.918140508741828</v>
      </c>
      <c r="M281" s="96">
        <f t="shared" si="96"/>
        <v>30.958620100059491</v>
      </c>
      <c r="N281" s="96">
        <f t="shared" si="96"/>
        <v>32.816137306063062</v>
      </c>
      <c r="O281" s="96">
        <f t="shared" si="96"/>
        <v>34.785105544426848</v>
      </c>
      <c r="P281" s="96">
        <f t="shared" si="96"/>
        <v>36.872211877092461</v>
      </c>
      <c r="Q281" s="96">
        <f t="shared" si="96"/>
        <v>39.084544589718014</v>
      </c>
      <c r="R281" s="96">
        <v>41.429617265101101</v>
      </c>
      <c r="S281" s="102">
        <f t="shared" si="99"/>
        <v>41.429617265101101</v>
      </c>
      <c r="U281" s="130">
        <f t="shared" si="82"/>
        <v>32.785801085919942</v>
      </c>
      <c r="V281" s="96">
        <f t="shared" si="82"/>
        <v>34.42509114021594</v>
      </c>
      <c r="W281" s="96">
        <f t="shared" si="82"/>
        <v>36.146345697226742</v>
      </c>
      <c r="X281" s="96">
        <f t="shared" si="82"/>
        <v>37.953662982088083</v>
      </c>
      <c r="Y281" s="96">
        <f t="shared" si="82"/>
        <v>39.851346131192486</v>
      </c>
      <c r="Z281" s="96">
        <v>41.843913437752114</v>
      </c>
      <c r="AA281" s="102">
        <f t="shared" si="100"/>
        <v>41.843913437752114</v>
      </c>
      <c r="AC281" s="96">
        <f t="shared" si="93"/>
        <v>34.42509114021594</v>
      </c>
      <c r="AD281" s="96">
        <f t="shared" si="93"/>
        <v>36.146345697226742</v>
      </c>
      <c r="AE281" s="96">
        <f t="shared" si="93"/>
        <v>37.953662982088083</v>
      </c>
      <c r="AF281" s="96">
        <f t="shared" si="91"/>
        <v>39.851346131192486</v>
      </c>
      <c r="AG281" s="96">
        <v>41.843913437752114</v>
      </c>
      <c r="AJ281" s="96">
        <f t="shared" si="97"/>
        <v>34.941467507319182</v>
      </c>
      <c r="AK281" s="96">
        <f t="shared" si="97"/>
        <v>36.688540882685139</v>
      </c>
      <c r="AL281" s="96">
        <f t="shared" si="97"/>
        <v>38.522967926819398</v>
      </c>
      <c r="AM281" s="96">
        <f t="shared" si="97"/>
        <v>40.449116323160368</v>
      </c>
      <c r="AN281" s="96">
        <v>42.47157213931839</v>
      </c>
      <c r="AO281" s="106">
        <f t="shared" si="94"/>
        <v>42.47157213931839</v>
      </c>
      <c r="AQ281" s="96">
        <f t="shared" si="98"/>
        <v>35.290882182392373</v>
      </c>
      <c r="AR281" s="96">
        <f t="shared" si="98"/>
        <v>37.055426291511992</v>
      </c>
      <c r="AS281" s="96">
        <f t="shared" si="98"/>
        <v>38.90819760608759</v>
      </c>
      <c r="AT281" s="96">
        <f t="shared" si="98"/>
        <v>40.853607486391972</v>
      </c>
      <c r="AU281" s="99">
        <v>42.896287860711574</v>
      </c>
      <c r="AV281" s="133">
        <v>9</v>
      </c>
      <c r="AW281" s="133">
        <v>450</v>
      </c>
      <c r="AX281" s="147">
        <v>45</v>
      </c>
      <c r="AY281" s="132"/>
      <c r="AZ281" s="148" t="s">
        <v>416</v>
      </c>
    </row>
    <row r="282" spans="1:53" ht="15.75">
      <c r="A282" s="133">
        <v>361</v>
      </c>
      <c r="B282" s="133">
        <v>8</v>
      </c>
      <c r="C282" s="134">
        <v>1</v>
      </c>
      <c r="D282" s="135" t="s">
        <v>417</v>
      </c>
      <c r="E282" s="159">
        <f t="shared" si="95"/>
        <v>55121.009004123771</v>
      </c>
      <c r="F282" s="159">
        <f t="shared" si="95"/>
        <v>58428.2695443712</v>
      </c>
      <c r="G282" s="159">
        <f t="shared" si="95"/>
        <v>61933.965717033476</v>
      </c>
      <c r="H282" s="159">
        <f t="shared" si="95"/>
        <v>65650.003660055489</v>
      </c>
      <c r="I282" s="159">
        <f t="shared" si="95"/>
        <v>69589.00387965882</v>
      </c>
      <c r="J282" s="159">
        <v>73764.344112438353</v>
      </c>
      <c r="K282" s="183">
        <f t="shared" si="92"/>
        <v>73764.344112438353</v>
      </c>
      <c r="M282" s="159">
        <f t="shared" si="96"/>
        <v>55810.021616675309</v>
      </c>
      <c r="N282" s="159">
        <f t="shared" si="96"/>
        <v>59158.622913675827</v>
      </c>
      <c r="O282" s="159">
        <f t="shared" si="96"/>
        <v>62708.140288496383</v>
      </c>
      <c r="P282" s="159">
        <f t="shared" si="96"/>
        <v>66470.628705806172</v>
      </c>
      <c r="Q282" s="159">
        <f t="shared" si="96"/>
        <v>70458.86642815455</v>
      </c>
      <c r="R282" s="159">
        <v>74686.398413843825</v>
      </c>
      <c r="S282" s="102">
        <v>74686.398413843825</v>
      </c>
      <c r="U282" s="160">
        <f t="shared" si="82"/>
        <v>59103.934910900389</v>
      </c>
      <c r="V282" s="159">
        <f t="shared" si="82"/>
        <v>62059.13165644541</v>
      </c>
      <c r="W282" s="159">
        <f t="shared" si="82"/>
        <v>65162.088239267687</v>
      </c>
      <c r="X282" s="159">
        <f t="shared" si="82"/>
        <v>68420.192651231075</v>
      </c>
      <c r="Y282" s="159">
        <f t="shared" si="82"/>
        <v>71841.202283792634</v>
      </c>
      <c r="Z282" s="159">
        <v>75433.262397982267</v>
      </c>
      <c r="AA282" s="102" t="s">
        <v>418</v>
      </c>
      <c r="AC282" s="159">
        <f t="shared" si="93"/>
        <v>62059.13165644541</v>
      </c>
      <c r="AD282" s="159">
        <f t="shared" si="93"/>
        <v>65162.088239267687</v>
      </c>
      <c r="AE282" s="159">
        <f t="shared" si="93"/>
        <v>68420.192651231075</v>
      </c>
      <c r="AF282" s="159">
        <f t="shared" si="91"/>
        <v>71841.202283792634</v>
      </c>
      <c r="AG282" s="159">
        <v>75433.262397982267</v>
      </c>
      <c r="AH282" s="104">
        <f>AN282/$AM$4</f>
        <v>75433.262397982267</v>
      </c>
      <c r="AJ282" s="159">
        <f t="shared" si="97"/>
        <v>62990.018631292078</v>
      </c>
      <c r="AK282" s="159">
        <f t="shared" si="97"/>
        <v>66139.519562856687</v>
      </c>
      <c r="AL282" s="159">
        <f t="shared" si="97"/>
        <v>69446.495540999531</v>
      </c>
      <c r="AM282" s="159">
        <f t="shared" si="97"/>
        <v>72918.820318049504</v>
      </c>
      <c r="AN282" s="159">
        <v>76564.761333951988</v>
      </c>
      <c r="AO282" s="106">
        <f>AU282/$AN$4</f>
        <v>76564.761333951988</v>
      </c>
      <c r="AQ282" s="159">
        <f t="shared" si="98"/>
        <v>63619.918817604994</v>
      </c>
      <c r="AR282" s="159">
        <f t="shared" si="98"/>
        <v>66800.914758485247</v>
      </c>
      <c r="AS282" s="159">
        <f t="shared" si="98"/>
        <v>70140.96049640952</v>
      </c>
      <c r="AT282" s="159">
        <f t="shared" si="98"/>
        <v>73648.008521230004</v>
      </c>
      <c r="AU282" s="161">
        <v>77330.408947291508</v>
      </c>
      <c r="AV282" s="133">
        <v>8</v>
      </c>
      <c r="AW282" s="133">
        <v>361</v>
      </c>
      <c r="AX282" s="137">
        <v>1</v>
      </c>
      <c r="AY282" s="134">
        <v>1</v>
      </c>
      <c r="AZ282" s="135" t="s">
        <v>417</v>
      </c>
      <c r="BA282" s="96"/>
    </row>
    <row r="283" spans="1:53" ht="15.75">
      <c r="A283" s="133">
        <v>362</v>
      </c>
      <c r="B283" s="133">
        <v>8</v>
      </c>
      <c r="C283" s="134">
        <v>2</v>
      </c>
      <c r="D283" s="135" t="s">
        <v>417</v>
      </c>
      <c r="E283" s="159">
        <f t="shared" si="95"/>
        <v>55121.009004123771</v>
      </c>
      <c r="F283" s="159">
        <f t="shared" si="95"/>
        <v>58428.2695443712</v>
      </c>
      <c r="G283" s="159">
        <f t="shared" si="95"/>
        <v>61933.965717033476</v>
      </c>
      <c r="H283" s="159">
        <f t="shared" si="95"/>
        <v>65650.003660055489</v>
      </c>
      <c r="I283" s="159">
        <f t="shared" si="95"/>
        <v>69589.00387965882</v>
      </c>
      <c r="J283" s="159">
        <v>73764.344112438353</v>
      </c>
      <c r="K283" s="183">
        <f t="shared" si="92"/>
        <v>73764.344112438353</v>
      </c>
      <c r="M283" s="159">
        <f t="shared" si="96"/>
        <v>55810.021616675309</v>
      </c>
      <c r="N283" s="159">
        <f t="shared" si="96"/>
        <v>59158.622913675827</v>
      </c>
      <c r="O283" s="159">
        <f t="shared" si="96"/>
        <v>62708.140288496383</v>
      </c>
      <c r="P283" s="159">
        <f t="shared" si="96"/>
        <v>66470.628705806172</v>
      </c>
      <c r="Q283" s="159">
        <f t="shared" si="96"/>
        <v>70458.86642815455</v>
      </c>
      <c r="R283" s="159">
        <v>74686.398413843825</v>
      </c>
      <c r="S283" s="102">
        <f t="shared" ref="S283:S346" si="101">AA283/$AL$4</f>
        <v>74686.398413843825</v>
      </c>
      <c r="U283" s="160">
        <f t="shared" ref="U283:Y334" si="102">V283/1.05</f>
        <v>59103.934910900389</v>
      </c>
      <c r="V283" s="159">
        <f t="shared" si="102"/>
        <v>62059.13165644541</v>
      </c>
      <c r="W283" s="159">
        <f t="shared" si="102"/>
        <v>65162.088239267687</v>
      </c>
      <c r="X283" s="159">
        <f t="shared" si="102"/>
        <v>68420.192651231075</v>
      </c>
      <c r="Y283" s="159">
        <f t="shared" si="102"/>
        <v>71841.202283792634</v>
      </c>
      <c r="Z283" s="159">
        <v>75433.262397982267</v>
      </c>
      <c r="AA283" s="102">
        <f t="shared" ref="AA283:AA346" si="103">AN283/$AM$4</f>
        <v>75433.262397982267</v>
      </c>
      <c r="AC283" s="159">
        <f t="shared" si="93"/>
        <v>62059.13165644541</v>
      </c>
      <c r="AD283" s="159">
        <f t="shared" si="93"/>
        <v>65162.088239267687</v>
      </c>
      <c r="AE283" s="159">
        <f t="shared" si="93"/>
        <v>68420.192651231075</v>
      </c>
      <c r="AF283" s="159">
        <f t="shared" si="91"/>
        <v>71841.202283792634</v>
      </c>
      <c r="AG283" s="159">
        <v>75433.262397982267</v>
      </c>
      <c r="AH283" s="104">
        <f t="shared" ref="AH283:AH346" si="104">AN283/$AM$4</f>
        <v>75433.262397982267</v>
      </c>
      <c r="AJ283" s="159">
        <f t="shared" si="97"/>
        <v>62990.018631292078</v>
      </c>
      <c r="AK283" s="159">
        <f t="shared" si="97"/>
        <v>66139.519562856687</v>
      </c>
      <c r="AL283" s="159">
        <f t="shared" si="97"/>
        <v>69446.495540999531</v>
      </c>
      <c r="AM283" s="159">
        <f t="shared" si="97"/>
        <v>72918.820318049504</v>
      </c>
      <c r="AN283" s="159">
        <v>76564.761333951988</v>
      </c>
      <c r="AO283" s="106">
        <f t="shared" ref="AO283:AO346" si="105">AU283/$AN$4</f>
        <v>76564.761333951988</v>
      </c>
      <c r="AQ283" s="159">
        <f t="shared" si="98"/>
        <v>63619.918817604994</v>
      </c>
      <c r="AR283" s="159">
        <f t="shared" si="98"/>
        <v>66800.914758485247</v>
      </c>
      <c r="AS283" s="159">
        <f t="shared" si="98"/>
        <v>70140.96049640952</v>
      </c>
      <c r="AT283" s="159">
        <f t="shared" si="98"/>
        <v>73648.008521230004</v>
      </c>
      <c r="AU283" s="161">
        <v>77330.408947291508</v>
      </c>
      <c r="AV283" s="133">
        <v>8</v>
      </c>
      <c r="AW283" s="133">
        <v>362</v>
      </c>
      <c r="AX283" s="137">
        <v>2</v>
      </c>
      <c r="AY283" s="134">
        <v>2</v>
      </c>
      <c r="AZ283" s="135" t="s">
        <v>417</v>
      </c>
    </row>
    <row r="284" spans="1:53" ht="15.75">
      <c r="A284" s="133">
        <v>363</v>
      </c>
      <c r="B284" s="133">
        <v>8</v>
      </c>
      <c r="C284" s="134">
        <v>3</v>
      </c>
      <c r="D284" s="135" t="s">
        <v>417</v>
      </c>
      <c r="E284" s="159">
        <f t="shared" ref="E284:I334" si="106">F284/1.06</f>
        <v>55121.009004123771</v>
      </c>
      <c r="F284" s="159">
        <f t="shared" si="106"/>
        <v>58428.2695443712</v>
      </c>
      <c r="G284" s="159">
        <f t="shared" si="106"/>
        <v>61933.965717033476</v>
      </c>
      <c r="H284" s="159">
        <f t="shared" si="106"/>
        <v>65650.003660055489</v>
      </c>
      <c r="I284" s="159">
        <f t="shared" si="106"/>
        <v>69589.00387965882</v>
      </c>
      <c r="J284" s="159">
        <v>73764.344112438353</v>
      </c>
      <c r="K284" s="183">
        <f t="shared" si="92"/>
        <v>73764.344112438353</v>
      </c>
      <c r="M284" s="159">
        <f t="shared" ref="M284:Q334" si="107">N284/1.06</f>
        <v>55810.021616675309</v>
      </c>
      <c r="N284" s="159">
        <f t="shared" si="107"/>
        <v>59158.622913675827</v>
      </c>
      <c r="O284" s="159">
        <f t="shared" si="107"/>
        <v>62708.140288496383</v>
      </c>
      <c r="P284" s="159">
        <f t="shared" si="107"/>
        <v>66470.628705806172</v>
      </c>
      <c r="Q284" s="159">
        <f t="shared" si="107"/>
        <v>70458.86642815455</v>
      </c>
      <c r="R284" s="159">
        <v>74686.398413843825</v>
      </c>
      <c r="S284" s="102">
        <f t="shared" si="101"/>
        <v>74686.398413843825</v>
      </c>
      <c r="U284" s="160">
        <f t="shared" si="102"/>
        <v>59103.934910900389</v>
      </c>
      <c r="V284" s="159">
        <f t="shared" si="102"/>
        <v>62059.13165644541</v>
      </c>
      <c r="W284" s="159">
        <f t="shared" si="102"/>
        <v>65162.088239267687</v>
      </c>
      <c r="X284" s="159">
        <f t="shared" si="102"/>
        <v>68420.192651231075</v>
      </c>
      <c r="Y284" s="159">
        <f t="shared" si="102"/>
        <v>71841.202283792634</v>
      </c>
      <c r="Z284" s="159">
        <v>75433.262397982267</v>
      </c>
      <c r="AA284" s="102">
        <f t="shared" si="103"/>
        <v>75433.262397982267</v>
      </c>
      <c r="AC284" s="159">
        <f t="shared" si="93"/>
        <v>62059.13165644541</v>
      </c>
      <c r="AD284" s="159">
        <f t="shared" si="93"/>
        <v>65162.088239267687</v>
      </c>
      <c r="AE284" s="159">
        <f t="shared" si="93"/>
        <v>68420.192651231075</v>
      </c>
      <c r="AF284" s="159">
        <f t="shared" si="91"/>
        <v>71841.202283792634</v>
      </c>
      <c r="AG284" s="159">
        <v>75433.262397982267</v>
      </c>
      <c r="AH284" s="104">
        <f t="shared" si="104"/>
        <v>75433.262397982267</v>
      </c>
      <c r="AJ284" s="159">
        <f t="shared" ref="AJ284:AM347" si="108">AK284/1.05</f>
        <v>62990.018631292078</v>
      </c>
      <c r="AK284" s="159">
        <f t="shared" si="108"/>
        <v>66139.519562856687</v>
      </c>
      <c r="AL284" s="159">
        <f t="shared" si="108"/>
        <v>69446.495540999531</v>
      </c>
      <c r="AM284" s="159">
        <f t="shared" si="108"/>
        <v>72918.820318049504</v>
      </c>
      <c r="AN284" s="159">
        <v>76564.761333951988</v>
      </c>
      <c r="AO284" s="106">
        <f t="shared" si="105"/>
        <v>76564.761333951988</v>
      </c>
      <c r="AQ284" s="159">
        <f t="shared" ref="AQ284:AT347" si="109">AR284/1.05</f>
        <v>63619.918817604994</v>
      </c>
      <c r="AR284" s="159">
        <f t="shared" si="109"/>
        <v>66800.914758485247</v>
      </c>
      <c r="AS284" s="159">
        <f t="shared" si="109"/>
        <v>70140.96049640952</v>
      </c>
      <c r="AT284" s="159">
        <f t="shared" si="109"/>
        <v>73648.008521230004</v>
      </c>
      <c r="AU284" s="161">
        <v>77330.408947291508</v>
      </c>
      <c r="AV284" s="133">
        <v>8</v>
      </c>
      <c r="AW284" s="133">
        <v>363</v>
      </c>
      <c r="AX284" s="137">
        <v>3</v>
      </c>
      <c r="AY284" s="134">
        <v>3</v>
      </c>
      <c r="AZ284" s="135" t="s">
        <v>417</v>
      </c>
    </row>
    <row r="285" spans="1:53" ht="15.75">
      <c r="A285" s="133">
        <v>364</v>
      </c>
      <c r="B285" s="133">
        <v>8</v>
      </c>
      <c r="C285" s="134">
        <v>4</v>
      </c>
      <c r="D285" s="135" t="s">
        <v>417</v>
      </c>
      <c r="E285" s="159">
        <f t="shared" si="106"/>
        <v>55121.009004123771</v>
      </c>
      <c r="F285" s="159">
        <f t="shared" si="106"/>
        <v>58428.2695443712</v>
      </c>
      <c r="G285" s="159">
        <f t="shared" si="106"/>
        <v>61933.965717033476</v>
      </c>
      <c r="H285" s="159">
        <f t="shared" si="106"/>
        <v>65650.003660055489</v>
      </c>
      <c r="I285" s="159">
        <f t="shared" si="106"/>
        <v>69589.00387965882</v>
      </c>
      <c r="J285" s="159">
        <v>73764.344112438353</v>
      </c>
      <c r="K285" s="183">
        <f t="shared" si="92"/>
        <v>73764.344112438353</v>
      </c>
      <c r="M285" s="159">
        <f t="shared" si="107"/>
        <v>55810.021616675309</v>
      </c>
      <c r="N285" s="159">
        <f t="shared" si="107"/>
        <v>59158.622913675827</v>
      </c>
      <c r="O285" s="159">
        <f t="shared" si="107"/>
        <v>62708.140288496383</v>
      </c>
      <c r="P285" s="159">
        <f t="shared" si="107"/>
        <v>66470.628705806172</v>
      </c>
      <c r="Q285" s="159">
        <f t="shared" si="107"/>
        <v>70458.86642815455</v>
      </c>
      <c r="R285" s="159">
        <v>74686.398413843825</v>
      </c>
      <c r="S285" s="102">
        <f t="shared" si="101"/>
        <v>74686.398413843825</v>
      </c>
      <c r="U285" s="160">
        <f t="shared" si="102"/>
        <v>59103.934910900389</v>
      </c>
      <c r="V285" s="159">
        <f t="shared" si="102"/>
        <v>62059.13165644541</v>
      </c>
      <c r="W285" s="159">
        <f t="shared" si="102"/>
        <v>65162.088239267687</v>
      </c>
      <c r="X285" s="159">
        <f t="shared" si="102"/>
        <v>68420.192651231075</v>
      </c>
      <c r="Y285" s="159">
        <f t="shared" si="102"/>
        <v>71841.202283792634</v>
      </c>
      <c r="Z285" s="159">
        <v>75433.262397982267</v>
      </c>
      <c r="AA285" s="102">
        <f t="shared" si="103"/>
        <v>75433.262397982267</v>
      </c>
      <c r="AC285" s="159">
        <f t="shared" si="93"/>
        <v>62059.13165644541</v>
      </c>
      <c r="AD285" s="159">
        <f t="shared" si="93"/>
        <v>65162.088239267687</v>
      </c>
      <c r="AE285" s="159">
        <f t="shared" si="93"/>
        <v>68420.192651231075</v>
      </c>
      <c r="AF285" s="159">
        <f t="shared" si="91"/>
        <v>71841.202283792634</v>
      </c>
      <c r="AG285" s="159">
        <v>75433.262397982267</v>
      </c>
      <c r="AH285" s="104">
        <f t="shared" si="104"/>
        <v>75433.262397982267</v>
      </c>
      <c r="AJ285" s="159">
        <f t="shared" si="108"/>
        <v>62990.018631292078</v>
      </c>
      <c r="AK285" s="159">
        <f t="shared" si="108"/>
        <v>66139.519562856687</v>
      </c>
      <c r="AL285" s="159">
        <f t="shared" si="108"/>
        <v>69446.495540999531</v>
      </c>
      <c r="AM285" s="159">
        <f t="shared" si="108"/>
        <v>72918.820318049504</v>
      </c>
      <c r="AN285" s="159">
        <v>76564.761333951988</v>
      </c>
      <c r="AO285" s="106">
        <f t="shared" si="105"/>
        <v>76564.761333951988</v>
      </c>
      <c r="AQ285" s="159">
        <f t="shared" si="109"/>
        <v>63619.918817604994</v>
      </c>
      <c r="AR285" s="159">
        <f t="shared" si="109"/>
        <v>66800.914758485247</v>
      </c>
      <c r="AS285" s="159">
        <f t="shared" si="109"/>
        <v>70140.96049640952</v>
      </c>
      <c r="AT285" s="159">
        <f t="shared" si="109"/>
        <v>73648.008521230004</v>
      </c>
      <c r="AU285" s="161">
        <v>77330.408947291508</v>
      </c>
      <c r="AV285" s="133">
        <v>8</v>
      </c>
      <c r="AW285" s="133">
        <v>364</v>
      </c>
      <c r="AX285" s="137">
        <v>4</v>
      </c>
      <c r="AY285" s="134">
        <v>4</v>
      </c>
      <c r="AZ285" s="135" t="s">
        <v>417</v>
      </c>
    </row>
    <row r="286" spans="1:53" ht="15.75">
      <c r="A286" s="133">
        <v>365</v>
      </c>
      <c r="B286" s="133">
        <v>8</v>
      </c>
      <c r="C286" s="134">
        <v>5</v>
      </c>
      <c r="D286" s="135" t="s">
        <v>417</v>
      </c>
      <c r="E286" s="159">
        <f t="shared" si="106"/>
        <v>55121.009004123771</v>
      </c>
      <c r="F286" s="159">
        <f t="shared" si="106"/>
        <v>58428.2695443712</v>
      </c>
      <c r="G286" s="159">
        <f t="shared" si="106"/>
        <v>61933.965717033476</v>
      </c>
      <c r="H286" s="159">
        <f t="shared" si="106"/>
        <v>65650.003660055489</v>
      </c>
      <c r="I286" s="159">
        <f t="shared" si="106"/>
        <v>69589.00387965882</v>
      </c>
      <c r="J286" s="159">
        <v>73764.344112438353</v>
      </c>
      <c r="K286" s="183">
        <f t="shared" si="92"/>
        <v>73764.344112438353</v>
      </c>
      <c r="M286" s="159">
        <f t="shared" si="107"/>
        <v>55810.021616675309</v>
      </c>
      <c r="N286" s="159">
        <f t="shared" si="107"/>
        <v>59158.622913675827</v>
      </c>
      <c r="O286" s="159">
        <f t="shared" si="107"/>
        <v>62708.140288496383</v>
      </c>
      <c r="P286" s="159">
        <f t="shared" si="107"/>
        <v>66470.628705806172</v>
      </c>
      <c r="Q286" s="159">
        <f t="shared" si="107"/>
        <v>70458.86642815455</v>
      </c>
      <c r="R286" s="159">
        <v>74686.398413843825</v>
      </c>
      <c r="S286" s="102">
        <f t="shared" si="101"/>
        <v>74686.398413843825</v>
      </c>
      <c r="U286" s="160">
        <f t="shared" si="102"/>
        <v>59103.934910900389</v>
      </c>
      <c r="V286" s="159">
        <f t="shared" si="102"/>
        <v>62059.13165644541</v>
      </c>
      <c r="W286" s="159">
        <f t="shared" si="102"/>
        <v>65162.088239267687</v>
      </c>
      <c r="X286" s="159">
        <f t="shared" si="102"/>
        <v>68420.192651231075</v>
      </c>
      <c r="Y286" s="159">
        <f t="shared" si="102"/>
        <v>71841.202283792634</v>
      </c>
      <c r="Z286" s="159">
        <v>75433.262397982267</v>
      </c>
      <c r="AA286" s="102">
        <f t="shared" si="103"/>
        <v>75433.262397982267</v>
      </c>
      <c r="AC286" s="159">
        <f t="shared" si="93"/>
        <v>62059.13165644541</v>
      </c>
      <c r="AD286" s="159">
        <f t="shared" si="93"/>
        <v>65162.088239267687</v>
      </c>
      <c r="AE286" s="159">
        <f t="shared" si="93"/>
        <v>68420.192651231075</v>
      </c>
      <c r="AF286" s="159">
        <f t="shared" si="91"/>
        <v>71841.202283792634</v>
      </c>
      <c r="AG286" s="159">
        <v>75433.262397982267</v>
      </c>
      <c r="AH286" s="104">
        <f t="shared" si="104"/>
        <v>75433.262397982267</v>
      </c>
      <c r="AJ286" s="159">
        <f t="shared" si="108"/>
        <v>62990.018631292078</v>
      </c>
      <c r="AK286" s="159">
        <f t="shared" si="108"/>
        <v>66139.519562856687</v>
      </c>
      <c r="AL286" s="159">
        <f t="shared" si="108"/>
        <v>69446.495540999531</v>
      </c>
      <c r="AM286" s="159">
        <f t="shared" si="108"/>
        <v>72918.820318049504</v>
      </c>
      <c r="AN286" s="159">
        <v>76564.761333951988</v>
      </c>
      <c r="AO286" s="106">
        <f t="shared" si="105"/>
        <v>76564.761333951988</v>
      </c>
      <c r="AQ286" s="159">
        <f t="shared" si="109"/>
        <v>63619.918817604994</v>
      </c>
      <c r="AR286" s="159">
        <f t="shared" si="109"/>
        <v>66800.914758485247</v>
      </c>
      <c r="AS286" s="159">
        <f t="shared" si="109"/>
        <v>70140.96049640952</v>
      </c>
      <c r="AT286" s="159">
        <f t="shared" si="109"/>
        <v>73648.008521230004</v>
      </c>
      <c r="AU286" s="161">
        <v>77330.408947291508</v>
      </c>
      <c r="AV286" s="133">
        <v>8</v>
      </c>
      <c r="AW286" s="133">
        <v>365</v>
      </c>
      <c r="AX286" s="137">
        <v>5</v>
      </c>
      <c r="AY286" s="134">
        <v>5</v>
      </c>
      <c r="AZ286" s="135" t="s">
        <v>417</v>
      </c>
    </row>
    <row r="287" spans="1:53" ht="15.75">
      <c r="A287" s="133">
        <v>366</v>
      </c>
      <c r="B287" s="133">
        <v>8</v>
      </c>
      <c r="C287" s="134">
        <v>6</v>
      </c>
      <c r="D287" s="135" t="s">
        <v>417</v>
      </c>
      <c r="E287" s="159">
        <f t="shared" si="106"/>
        <v>55121.009004123771</v>
      </c>
      <c r="F287" s="159">
        <f t="shared" si="106"/>
        <v>58428.2695443712</v>
      </c>
      <c r="G287" s="159">
        <f t="shared" si="106"/>
        <v>61933.965717033476</v>
      </c>
      <c r="H287" s="159">
        <f t="shared" si="106"/>
        <v>65650.003660055489</v>
      </c>
      <c r="I287" s="159">
        <f t="shared" si="106"/>
        <v>69589.00387965882</v>
      </c>
      <c r="J287" s="159">
        <v>73764.344112438353</v>
      </c>
      <c r="K287" s="183">
        <f t="shared" si="92"/>
        <v>73764.344112438353</v>
      </c>
      <c r="M287" s="159">
        <f t="shared" si="107"/>
        <v>55810.021616675309</v>
      </c>
      <c r="N287" s="159">
        <f t="shared" si="107"/>
        <v>59158.622913675827</v>
      </c>
      <c r="O287" s="159">
        <f t="shared" si="107"/>
        <v>62708.140288496383</v>
      </c>
      <c r="P287" s="159">
        <f t="shared" si="107"/>
        <v>66470.628705806172</v>
      </c>
      <c r="Q287" s="159">
        <f t="shared" si="107"/>
        <v>70458.86642815455</v>
      </c>
      <c r="R287" s="159">
        <v>74686.398413843825</v>
      </c>
      <c r="S287" s="102">
        <f t="shared" si="101"/>
        <v>74686.398413843825</v>
      </c>
      <c r="U287" s="160">
        <f t="shared" si="102"/>
        <v>59103.934910900389</v>
      </c>
      <c r="V287" s="159">
        <f t="shared" si="102"/>
        <v>62059.13165644541</v>
      </c>
      <c r="W287" s="159">
        <f t="shared" si="102"/>
        <v>65162.088239267687</v>
      </c>
      <c r="X287" s="159">
        <f t="shared" si="102"/>
        <v>68420.192651231075</v>
      </c>
      <c r="Y287" s="159">
        <f t="shared" si="102"/>
        <v>71841.202283792634</v>
      </c>
      <c r="Z287" s="159">
        <v>75433.262397982267</v>
      </c>
      <c r="AA287" s="102">
        <f t="shared" si="103"/>
        <v>75433.262397982267</v>
      </c>
      <c r="AC287" s="159">
        <f t="shared" si="93"/>
        <v>62059.13165644541</v>
      </c>
      <c r="AD287" s="159">
        <f t="shared" si="93"/>
        <v>65162.088239267687</v>
      </c>
      <c r="AE287" s="159">
        <f t="shared" si="93"/>
        <v>68420.192651231075</v>
      </c>
      <c r="AF287" s="159">
        <f t="shared" si="91"/>
        <v>71841.202283792634</v>
      </c>
      <c r="AG287" s="159">
        <v>75433.262397982267</v>
      </c>
      <c r="AH287" s="104">
        <f t="shared" si="104"/>
        <v>75433.262397982267</v>
      </c>
      <c r="AJ287" s="159">
        <f t="shared" si="108"/>
        <v>62990.018631292078</v>
      </c>
      <c r="AK287" s="159">
        <f t="shared" si="108"/>
        <v>66139.519562856687</v>
      </c>
      <c r="AL287" s="159">
        <f t="shared" si="108"/>
        <v>69446.495540999531</v>
      </c>
      <c r="AM287" s="159">
        <f t="shared" si="108"/>
        <v>72918.820318049504</v>
      </c>
      <c r="AN287" s="159">
        <v>76564.761333951988</v>
      </c>
      <c r="AO287" s="106">
        <f t="shared" si="105"/>
        <v>76564.761333951988</v>
      </c>
      <c r="AQ287" s="159">
        <f t="shared" si="109"/>
        <v>63619.918817604994</v>
      </c>
      <c r="AR287" s="159">
        <f t="shared" si="109"/>
        <v>66800.914758485247</v>
      </c>
      <c r="AS287" s="159">
        <f t="shared" si="109"/>
        <v>70140.96049640952</v>
      </c>
      <c r="AT287" s="159">
        <f t="shared" si="109"/>
        <v>73648.008521230004</v>
      </c>
      <c r="AU287" s="161">
        <v>77330.408947291508</v>
      </c>
      <c r="AV287" s="133">
        <v>8</v>
      </c>
      <c r="AW287" s="133">
        <v>366</v>
      </c>
      <c r="AX287" s="137">
        <v>6</v>
      </c>
      <c r="AY287" s="134">
        <v>6</v>
      </c>
      <c r="AZ287" s="135" t="s">
        <v>417</v>
      </c>
    </row>
    <row r="288" spans="1:53" ht="15.75">
      <c r="A288" s="133">
        <v>367</v>
      </c>
      <c r="B288" s="133">
        <v>8</v>
      </c>
      <c r="C288" s="134">
        <v>7</v>
      </c>
      <c r="D288" s="135" t="s">
        <v>417</v>
      </c>
      <c r="E288" s="159">
        <f t="shared" si="106"/>
        <v>55121.009004123771</v>
      </c>
      <c r="F288" s="159">
        <f t="shared" si="106"/>
        <v>58428.2695443712</v>
      </c>
      <c r="G288" s="159">
        <f t="shared" si="106"/>
        <v>61933.965717033476</v>
      </c>
      <c r="H288" s="159">
        <f t="shared" si="106"/>
        <v>65650.003660055489</v>
      </c>
      <c r="I288" s="159">
        <f t="shared" si="106"/>
        <v>69589.00387965882</v>
      </c>
      <c r="J288" s="159">
        <v>73764.344112438353</v>
      </c>
      <c r="K288" s="183">
        <f t="shared" si="92"/>
        <v>73764.344112438353</v>
      </c>
      <c r="M288" s="159">
        <f t="shared" si="107"/>
        <v>55810.021616675309</v>
      </c>
      <c r="N288" s="159">
        <f t="shared" si="107"/>
        <v>59158.622913675827</v>
      </c>
      <c r="O288" s="159">
        <f t="shared" si="107"/>
        <v>62708.140288496383</v>
      </c>
      <c r="P288" s="159">
        <f t="shared" si="107"/>
        <v>66470.628705806172</v>
      </c>
      <c r="Q288" s="159">
        <f t="shared" si="107"/>
        <v>70458.86642815455</v>
      </c>
      <c r="R288" s="159">
        <v>74686.398413843825</v>
      </c>
      <c r="S288" s="102">
        <f t="shared" si="101"/>
        <v>74686.398413843825</v>
      </c>
      <c r="U288" s="160">
        <f t="shared" si="102"/>
        <v>59103.934910900389</v>
      </c>
      <c r="V288" s="159">
        <f t="shared" si="102"/>
        <v>62059.13165644541</v>
      </c>
      <c r="W288" s="159">
        <f t="shared" si="102"/>
        <v>65162.088239267687</v>
      </c>
      <c r="X288" s="159">
        <f t="shared" si="102"/>
        <v>68420.192651231075</v>
      </c>
      <c r="Y288" s="159">
        <f t="shared" si="102"/>
        <v>71841.202283792634</v>
      </c>
      <c r="Z288" s="159">
        <v>75433.262397982267</v>
      </c>
      <c r="AA288" s="102">
        <f t="shared" si="103"/>
        <v>75433.262397982267</v>
      </c>
      <c r="AC288" s="159">
        <f t="shared" si="93"/>
        <v>62059.13165644541</v>
      </c>
      <c r="AD288" s="159">
        <f t="shared" si="93"/>
        <v>65162.088239267687</v>
      </c>
      <c r="AE288" s="159">
        <f t="shared" si="93"/>
        <v>68420.192651231075</v>
      </c>
      <c r="AF288" s="159">
        <f t="shared" si="91"/>
        <v>71841.202283792634</v>
      </c>
      <c r="AG288" s="159">
        <v>75433.262397982267</v>
      </c>
      <c r="AH288" s="104">
        <f t="shared" si="104"/>
        <v>75433.262397982267</v>
      </c>
      <c r="AJ288" s="159">
        <f t="shared" si="108"/>
        <v>62990.018631292078</v>
      </c>
      <c r="AK288" s="159">
        <f t="shared" si="108"/>
        <v>66139.519562856687</v>
      </c>
      <c r="AL288" s="159">
        <f t="shared" si="108"/>
        <v>69446.495540999531</v>
      </c>
      <c r="AM288" s="159">
        <f t="shared" si="108"/>
        <v>72918.820318049504</v>
      </c>
      <c r="AN288" s="159">
        <v>76564.761333951988</v>
      </c>
      <c r="AO288" s="106">
        <f t="shared" si="105"/>
        <v>76564.761333951988</v>
      </c>
      <c r="AQ288" s="159">
        <f t="shared" si="109"/>
        <v>63619.918817604994</v>
      </c>
      <c r="AR288" s="159">
        <f t="shared" si="109"/>
        <v>66800.914758485247</v>
      </c>
      <c r="AS288" s="159">
        <f t="shared" si="109"/>
        <v>70140.96049640952</v>
      </c>
      <c r="AT288" s="159">
        <f t="shared" si="109"/>
        <v>73648.008521230004</v>
      </c>
      <c r="AU288" s="161">
        <v>77330.408947291508</v>
      </c>
      <c r="AV288" s="133">
        <v>8</v>
      </c>
      <c r="AW288" s="133">
        <v>367</v>
      </c>
      <c r="AX288" s="137">
        <v>7</v>
      </c>
      <c r="AY288" s="134">
        <v>7</v>
      </c>
      <c r="AZ288" s="135" t="s">
        <v>417</v>
      </c>
    </row>
    <row r="289" spans="1:52" ht="15.75">
      <c r="A289" s="133">
        <v>368</v>
      </c>
      <c r="B289" s="133">
        <v>8</v>
      </c>
      <c r="C289" s="134">
        <v>8</v>
      </c>
      <c r="D289" s="135" t="s">
        <v>417</v>
      </c>
      <c r="E289" s="159">
        <f t="shared" si="106"/>
        <v>55121.009004123771</v>
      </c>
      <c r="F289" s="159">
        <f t="shared" si="106"/>
        <v>58428.2695443712</v>
      </c>
      <c r="G289" s="159">
        <f t="shared" si="106"/>
        <v>61933.965717033476</v>
      </c>
      <c r="H289" s="159">
        <f t="shared" si="106"/>
        <v>65650.003660055489</v>
      </c>
      <c r="I289" s="159">
        <f t="shared" si="106"/>
        <v>69589.00387965882</v>
      </c>
      <c r="J289" s="159">
        <v>73764.344112438353</v>
      </c>
      <c r="K289" s="183">
        <f t="shared" si="92"/>
        <v>73764.344112438353</v>
      </c>
      <c r="M289" s="159">
        <f t="shared" si="107"/>
        <v>55810.021616675309</v>
      </c>
      <c r="N289" s="159">
        <f t="shared" si="107"/>
        <v>59158.622913675827</v>
      </c>
      <c r="O289" s="159">
        <f t="shared" si="107"/>
        <v>62708.140288496383</v>
      </c>
      <c r="P289" s="159">
        <f t="shared" si="107"/>
        <v>66470.628705806172</v>
      </c>
      <c r="Q289" s="159">
        <f t="shared" si="107"/>
        <v>70458.86642815455</v>
      </c>
      <c r="R289" s="159">
        <v>74686.398413843825</v>
      </c>
      <c r="S289" s="102">
        <f t="shared" si="101"/>
        <v>74686.398413843825</v>
      </c>
      <c r="U289" s="160">
        <f t="shared" si="102"/>
        <v>59103.934910900389</v>
      </c>
      <c r="V289" s="159">
        <f t="shared" si="102"/>
        <v>62059.13165644541</v>
      </c>
      <c r="W289" s="159">
        <f t="shared" si="102"/>
        <v>65162.088239267687</v>
      </c>
      <c r="X289" s="159">
        <f t="shared" si="102"/>
        <v>68420.192651231075</v>
      </c>
      <c r="Y289" s="159">
        <f t="shared" si="102"/>
        <v>71841.202283792634</v>
      </c>
      <c r="Z289" s="159">
        <v>75433.262397982267</v>
      </c>
      <c r="AA289" s="102">
        <f t="shared" si="103"/>
        <v>75433.262397982267</v>
      </c>
      <c r="AC289" s="159">
        <f t="shared" si="93"/>
        <v>62059.13165644541</v>
      </c>
      <c r="AD289" s="159">
        <f t="shared" si="93"/>
        <v>65162.088239267687</v>
      </c>
      <c r="AE289" s="159">
        <f t="shared" si="93"/>
        <v>68420.192651231075</v>
      </c>
      <c r="AF289" s="159">
        <f t="shared" si="91"/>
        <v>71841.202283792634</v>
      </c>
      <c r="AG289" s="159">
        <v>75433.262397982267</v>
      </c>
      <c r="AH289" s="104">
        <f t="shared" si="104"/>
        <v>75433.262397982267</v>
      </c>
      <c r="AJ289" s="159">
        <f t="shared" si="108"/>
        <v>62990.018631292078</v>
      </c>
      <c r="AK289" s="159">
        <f t="shared" si="108"/>
        <v>66139.519562856687</v>
      </c>
      <c r="AL289" s="159">
        <f t="shared" si="108"/>
        <v>69446.495540999531</v>
      </c>
      <c r="AM289" s="159">
        <f t="shared" si="108"/>
        <v>72918.820318049504</v>
      </c>
      <c r="AN289" s="159">
        <v>76564.761333951988</v>
      </c>
      <c r="AO289" s="106">
        <f t="shared" si="105"/>
        <v>76564.761333951988</v>
      </c>
      <c r="AQ289" s="159">
        <f t="shared" si="109"/>
        <v>63619.918817604994</v>
      </c>
      <c r="AR289" s="159">
        <f t="shared" si="109"/>
        <v>66800.914758485247</v>
      </c>
      <c r="AS289" s="159">
        <f t="shared" si="109"/>
        <v>70140.96049640952</v>
      </c>
      <c r="AT289" s="159">
        <f t="shared" si="109"/>
        <v>73648.008521230004</v>
      </c>
      <c r="AU289" s="161">
        <v>77330.408947291508</v>
      </c>
      <c r="AV289" s="133">
        <v>8</v>
      </c>
      <c r="AW289" s="133">
        <v>368</v>
      </c>
      <c r="AX289" s="137">
        <v>8</v>
      </c>
      <c r="AY289" s="134">
        <v>8</v>
      </c>
      <c r="AZ289" s="135" t="s">
        <v>417</v>
      </c>
    </row>
    <row r="290" spans="1:52" ht="15.75">
      <c r="A290" s="133">
        <v>369</v>
      </c>
      <c r="B290" s="133">
        <v>8</v>
      </c>
      <c r="C290" s="134">
        <v>9</v>
      </c>
      <c r="D290" s="135" t="s">
        <v>417</v>
      </c>
      <c r="E290" s="159">
        <f t="shared" si="106"/>
        <v>55121.009004123771</v>
      </c>
      <c r="F290" s="159">
        <f t="shared" si="106"/>
        <v>58428.2695443712</v>
      </c>
      <c r="G290" s="159">
        <f t="shared" si="106"/>
        <v>61933.965717033476</v>
      </c>
      <c r="H290" s="159">
        <f t="shared" si="106"/>
        <v>65650.003660055489</v>
      </c>
      <c r="I290" s="159">
        <f t="shared" si="106"/>
        <v>69589.00387965882</v>
      </c>
      <c r="J290" s="159">
        <v>73764.344112438353</v>
      </c>
      <c r="K290" s="183">
        <f t="shared" si="92"/>
        <v>73764.344112438353</v>
      </c>
      <c r="M290" s="159">
        <f t="shared" si="107"/>
        <v>55810.021616675309</v>
      </c>
      <c r="N290" s="159">
        <f t="shared" si="107"/>
        <v>59158.622913675827</v>
      </c>
      <c r="O290" s="159">
        <f t="shared" si="107"/>
        <v>62708.140288496383</v>
      </c>
      <c r="P290" s="159">
        <f t="shared" si="107"/>
        <v>66470.628705806172</v>
      </c>
      <c r="Q290" s="159">
        <f t="shared" si="107"/>
        <v>70458.86642815455</v>
      </c>
      <c r="R290" s="159">
        <v>74686.398413843825</v>
      </c>
      <c r="S290" s="102">
        <f t="shared" si="101"/>
        <v>74686.398413843825</v>
      </c>
      <c r="U290" s="160">
        <f t="shared" si="102"/>
        <v>59103.934910900389</v>
      </c>
      <c r="V290" s="159">
        <f t="shared" si="102"/>
        <v>62059.13165644541</v>
      </c>
      <c r="W290" s="159">
        <f t="shared" si="102"/>
        <v>65162.088239267687</v>
      </c>
      <c r="X290" s="159">
        <f t="shared" si="102"/>
        <v>68420.192651231075</v>
      </c>
      <c r="Y290" s="159">
        <f t="shared" si="102"/>
        <v>71841.202283792634</v>
      </c>
      <c r="Z290" s="159">
        <v>75433.262397982267</v>
      </c>
      <c r="AA290" s="102">
        <f t="shared" si="103"/>
        <v>75433.262397982267</v>
      </c>
      <c r="AC290" s="159">
        <f t="shared" si="93"/>
        <v>62059.13165644541</v>
      </c>
      <c r="AD290" s="159">
        <f t="shared" si="93"/>
        <v>65162.088239267687</v>
      </c>
      <c r="AE290" s="159">
        <f t="shared" si="93"/>
        <v>68420.192651231075</v>
      </c>
      <c r="AF290" s="159">
        <f t="shared" si="91"/>
        <v>71841.202283792634</v>
      </c>
      <c r="AG290" s="159">
        <v>75433.262397982267</v>
      </c>
      <c r="AH290" s="104">
        <f t="shared" si="104"/>
        <v>75433.262397982267</v>
      </c>
      <c r="AJ290" s="159">
        <f t="shared" si="108"/>
        <v>62990.018631292078</v>
      </c>
      <c r="AK290" s="159">
        <f t="shared" si="108"/>
        <v>66139.519562856687</v>
      </c>
      <c r="AL290" s="159">
        <f t="shared" si="108"/>
        <v>69446.495540999531</v>
      </c>
      <c r="AM290" s="159">
        <f t="shared" si="108"/>
        <v>72918.820318049504</v>
      </c>
      <c r="AN290" s="159">
        <v>76564.761333951988</v>
      </c>
      <c r="AO290" s="106">
        <f t="shared" si="105"/>
        <v>76564.761333951988</v>
      </c>
      <c r="AQ290" s="159">
        <f t="shared" si="109"/>
        <v>63619.918817604994</v>
      </c>
      <c r="AR290" s="159">
        <f t="shared" si="109"/>
        <v>66800.914758485247</v>
      </c>
      <c r="AS290" s="159">
        <f t="shared" si="109"/>
        <v>70140.96049640952</v>
      </c>
      <c r="AT290" s="159">
        <f t="shared" si="109"/>
        <v>73648.008521230004</v>
      </c>
      <c r="AU290" s="161">
        <v>77330.408947291508</v>
      </c>
      <c r="AV290" s="133">
        <v>8</v>
      </c>
      <c r="AW290" s="133">
        <v>369</v>
      </c>
      <c r="AX290" s="137">
        <v>9</v>
      </c>
      <c r="AY290" s="134">
        <v>9</v>
      </c>
      <c r="AZ290" s="135" t="s">
        <v>417</v>
      </c>
    </row>
    <row r="291" spans="1:52" ht="15.75">
      <c r="A291" s="133">
        <v>370</v>
      </c>
      <c r="B291" s="133">
        <v>8</v>
      </c>
      <c r="C291" s="134">
        <v>10</v>
      </c>
      <c r="D291" s="135" t="s">
        <v>417</v>
      </c>
      <c r="E291" s="159">
        <f t="shared" si="106"/>
        <v>55121.009004123771</v>
      </c>
      <c r="F291" s="159">
        <f t="shared" si="106"/>
        <v>58428.2695443712</v>
      </c>
      <c r="G291" s="159">
        <f t="shared" si="106"/>
        <v>61933.965717033476</v>
      </c>
      <c r="H291" s="159">
        <f t="shared" si="106"/>
        <v>65650.003660055489</v>
      </c>
      <c r="I291" s="159">
        <f t="shared" si="106"/>
        <v>69589.00387965882</v>
      </c>
      <c r="J291" s="159">
        <v>73764.344112438353</v>
      </c>
      <c r="K291" s="183">
        <f t="shared" si="92"/>
        <v>73764.344112438353</v>
      </c>
      <c r="M291" s="159">
        <f t="shared" si="107"/>
        <v>55810.021616675309</v>
      </c>
      <c r="N291" s="159">
        <f t="shared" si="107"/>
        <v>59158.622913675827</v>
      </c>
      <c r="O291" s="159">
        <f t="shared" si="107"/>
        <v>62708.140288496383</v>
      </c>
      <c r="P291" s="159">
        <f t="shared" si="107"/>
        <v>66470.628705806172</v>
      </c>
      <c r="Q291" s="159">
        <f t="shared" si="107"/>
        <v>70458.86642815455</v>
      </c>
      <c r="R291" s="159">
        <v>74686.398413843825</v>
      </c>
      <c r="S291" s="102">
        <f t="shared" si="101"/>
        <v>74686.398413843825</v>
      </c>
      <c r="U291" s="160">
        <f t="shared" si="102"/>
        <v>59103.934910900389</v>
      </c>
      <c r="V291" s="159">
        <f t="shared" si="102"/>
        <v>62059.13165644541</v>
      </c>
      <c r="W291" s="159">
        <f t="shared" si="102"/>
        <v>65162.088239267687</v>
      </c>
      <c r="X291" s="159">
        <f t="shared" si="102"/>
        <v>68420.192651231075</v>
      </c>
      <c r="Y291" s="159">
        <f t="shared" si="102"/>
        <v>71841.202283792634</v>
      </c>
      <c r="Z291" s="159">
        <v>75433.262397982267</v>
      </c>
      <c r="AA291" s="102">
        <f t="shared" si="103"/>
        <v>75433.262397982267</v>
      </c>
      <c r="AC291" s="159">
        <f t="shared" si="93"/>
        <v>62059.13165644541</v>
      </c>
      <c r="AD291" s="159">
        <f t="shared" si="93"/>
        <v>65162.088239267687</v>
      </c>
      <c r="AE291" s="159">
        <f t="shared" si="93"/>
        <v>68420.192651231075</v>
      </c>
      <c r="AF291" s="159">
        <f t="shared" si="91"/>
        <v>71841.202283792634</v>
      </c>
      <c r="AG291" s="159">
        <v>75433.262397982267</v>
      </c>
      <c r="AH291" s="104">
        <f t="shared" si="104"/>
        <v>75433.262397982267</v>
      </c>
      <c r="AJ291" s="159">
        <f t="shared" si="108"/>
        <v>62990.018631292078</v>
      </c>
      <c r="AK291" s="159">
        <f t="shared" si="108"/>
        <v>66139.519562856687</v>
      </c>
      <c r="AL291" s="159">
        <f t="shared" si="108"/>
        <v>69446.495540999531</v>
      </c>
      <c r="AM291" s="159">
        <f t="shared" si="108"/>
        <v>72918.820318049504</v>
      </c>
      <c r="AN291" s="159">
        <v>76564.761333951988</v>
      </c>
      <c r="AO291" s="106">
        <f t="shared" si="105"/>
        <v>76564.761333951988</v>
      </c>
      <c r="AQ291" s="159">
        <f t="shared" si="109"/>
        <v>63619.918817604994</v>
      </c>
      <c r="AR291" s="159">
        <f t="shared" si="109"/>
        <v>66800.914758485247</v>
      </c>
      <c r="AS291" s="159">
        <f t="shared" si="109"/>
        <v>70140.96049640952</v>
      </c>
      <c r="AT291" s="159">
        <f t="shared" si="109"/>
        <v>73648.008521230004</v>
      </c>
      <c r="AU291" s="161">
        <v>77330.408947291508</v>
      </c>
      <c r="AV291" s="133">
        <v>8</v>
      </c>
      <c r="AW291" s="133">
        <v>370</v>
      </c>
      <c r="AX291" s="137">
        <v>10</v>
      </c>
      <c r="AY291" s="134">
        <v>10</v>
      </c>
      <c r="AZ291" s="135" t="s">
        <v>417</v>
      </c>
    </row>
    <row r="292" spans="1:52" ht="15.75">
      <c r="A292" s="133">
        <v>371</v>
      </c>
      <c r="B292" s="133">
        <v>8</v>
      </c>
      <c r="C292" s="134">
        <v>11</v>
      </c>
      <c r="D292" s="135" t="s">
        <v>417</v>
      </c>
      <c r="E292" s="159">
        <f t="shared" si="106"/>
        <v>55121.009004123771</v>
      </c>
      <c r="F292" s="159">
        <f t="shared" si="106"/>
        <v>58428.2695443712</v>
      </c>
      <c r="G292" s="159">
        <f t="shared" si="106"/>
        <v>61933.965717033476</v>
      </c>
      <c r="H292" s="159">
        <f t="shared" si="106"/>
        <v>65650.003660055489</v>
      </c>
      <c r="I292" s="159">
        <f t="shared" si="106"/>
        <v>69589.00387965882</v>
      </c>
      <c r="J292" s="159">
        <v>73764.344112438353</v>
      </c>
      <c r="K292" s="183">
        <f t="shared" si="92"/>
        <v>73764.344112438353</v>
      </c>
      <c r="M292" s="159">
        <f t="shared" si="107"/>
        <v>55810.021616675309</v>
      </c>
      <c r="N292" s="159">
        <f t="shared" si="107"/>
        <v>59158.622913675827</v>
      </c>
      <c r="O292" s="159">
        <f t="shared" si="107"/>
        <v>62708.140288496383</v>
      </c>
      <c r="P292" s="159">
        <f t="shared" si="107"/>
        <v>66470.628705806172</v>
      </c>
      <c r="Q292" s="159">
        <f t="shared" si="107"/>
        <v>70458.86642815455</v>
      </c>
      <c r="R292" s="159">
        <v>74686.398413843825</v>
      </c>
      <c r="S292" s="102">
        <f t="shared" si="101"/>
        <v>74686.398413843825</v>
      </c>
      <c r="U292" s="160">
        <f t="shared" si="102"/>
        <v>59103.934910900389</v>
      </c>
      <c r="V292" s="159">
        <f t="shared" si="102"/>
        <v>62059.13165644541</v>
      </c>
      <c r="W292" s="159">
        <f t="shared" si="102"/>
        <v>65162.088239267687</v>
      </c>
      <c r="X292" s="159">
        <f t="shared" si="102"/>
        <v>68420.192651231075</v>
      </c>
      <c r="Y292" s="159">
        <f t="shared" si="102"/>
        <v>71841.202283792634</v>
      </c>
      <c r="Z292" s="159">
        <v>75433.262397982267</v>
      </c>
      <c r="AA292" s="102">
        <f t="shared" si="103"/>
        <v>75433.262397982267</v>
      </c>
      <c r="AC292" s="159">
        <f t="shared" si="93"/>
        <v>62059.13165644541</v>
      </c>
      <c r="AD292" s="159">
        <f t="shared" si="93"/>
        <v>65162.088239267687</v>
      </c>
      <c r="AE292" s="159">
        <f t="shared" si="93"/>
        <v>68420.192651231075</v>
      </c>
      <c r="AF292" s="159">
        <f t="shared" si="91"/>
        <v>71841.202283792634</v>
      </c>
      <c r="AG292" s="159">
        <v>75433.262397982267</v>
      </c>
      <c r="AH292" s="104">
        <f t="shared" si="104"/>
        <v>75433.262397982267</v>
      </c>
      <c r="AJ292" s="159">
        <f t="shared" si="108"/>
        <v>62990.018631292078</v>
      </c>
      <c r="AK292" s="159">
        <f t="shared" si="108"/>
        <v>66139.519562856687</v>
      </c>
      <c r="AL292" s="159">
        <f t="shared" si="108"/>
        <v>69446.495540999531</v>
      </c>
      <c r="AM292" s="159">
        <f t="shared" si="108"/>
        <v>72918.820318049504</v>
      </c>
      <c r="AN292" s="159">
        <v>76564.761333951988</v>
      </c>
      <c r="AO292" s="106">
        <f t="shared" si="105"/>
        <v>76564.761333951988</v>
      </c>
      <c r="AQ292" s="159">
        <f t="shared" si="109"/>
        <v>63619.918817604994</v>
      </c>
      <c r="AR292" s="159">
        <f t="shared" si="109"/>
        <v>66800.914758485247</v>
      </c>
      <c r="AS292" s="159">
        <f t="shared" si="109"/>
        <v>70140.96049640952</v>
      </c>
      <c r="AT292" s="159">
        <f t="shared" si="109"/>
        <v>73648.008521230004</v>
      </c>
      <c r="AU292" s="161">
        <v>77330.408947291508</v>
      </c>
      <c r="AV292" s="133">
        <v>8</v>
      </c>
      <c r="AW292" s="133">
        <v>371</v>
      </c>
      <c r="AX292" s="137">
        <v>11</v>
      </c>
      <c r="AY292" s="134">
        <v>11</v>
      </c>
      <c r="AZ292" s="135" t="s">
        <v>417</v>
      </c>
    </row>
    <row r="293" spans="1:52" ht="15.75">
      <c r="A293" s="133">
        <v>372</v>
      </c>
      <c r="B293" s="133">
        <v>8</v>
      </c>
      <c r="C293" s="134">
        <v>12</v>
      </c>
      <c r="D293" s="135" t="s">
        <v>417</v>
      </c>
      <c r="E293" s="159">
        <f t="shared" si="106"/>
        <v>55121.009004123771</v>
      </c>
      <c r="F293" s="159">
        <f t="shared" si="106"/>
        <v>58428.2695443712</v>
      </c>
      <c r="G293" s="159">
        <f t="shared" si="106"/>
        <v>61933.965717033476</v>
      </c>
      <c r="H293" s="159">
        <f t="shared" si="106"/>
        <v>65650.003660055489</v>
      </c>
      <c r="I293" s="159">
        <f t="shared" si="106"/>
        <v>69589.00387965882</v>
      </c>
      <c r="J293" s="159">
        <v>73764.344112438353</v>
      </c>
      <c r="K293" s="183">
        <f t="shared" si="92"/>
        <v>73764.344112438353</v>
      </c>
      <c r="M293" s="159">
        <f t="shared" si="107"/>
        <v>55810.021616675309</v>
      </c>
      <c r="N293" s="159">
        <f t="shared" si="107"/>
        <v>59158.622913675827</v>
      </c>
      <c r="O293" s="159">
        <f t="shared" si="107"/>
        <v>62708.140288496383</v>
      </c>
      <c r="P293" s="159">
        <f t="shared" si="107"/>
        <v>66470.628705806172</v>
      </c>
      <c r="Q293" s="159">
        <f t="shared" si="107"/>
        <v>70458.86642815455</v>
      </c>
      <c r="R293" s="159">
        <v>74686.398413843825</v>
      </c>
      <c r="S293" s="102">
        <f t="shared" si="101"/>
        <v>74686.398413843825</v>
      </c>
      <c r="U293" s="160">
        <f t="shared" si="102"/>
        <v>59103.934910900389</v>
      </c>
      <c r="V293" s="159">
        <f t="shared" si="102"/>
        <v>62059.13165644541</v>
      </c>
      <c r="W293" s="159">
        <f t="shared" si="102"/>
        <v>65162.088239267687</v>
      </c>
      <c r="X293" s="159">
        <f t="shared" si="102"/>
        <v>68420.192651231075</v>
      </c>
      <c r="Y293" s="159">
        <f t="shared" si="102"/>
        <v>71841.202283792634</v>
      </c>
      <c r="Z293" s="159">
        <v>75433.262397982267</v>
      </c>
      <c r="AA293" s="102">
        <f t="shared" si="103"/>
        <v>75433.262397982267</v>
      </c>
      <c r="AC293" s="159">
        <f t="shared" si="93"/>
        <v>62059.13165644541</v>
      </c>
      <c r="AD293" s="159">
        <f t="shared" si="93"/>
        <v>65162.088239267687</v>
      </c>
      <c r="AE293" s="159">
        <f t="shared" si="93"/>
        <v>68420.192651231075</v>
      </c>
      <c r="AF293" s="159">
        <f t="shared" si="91"/>
        <v>71841.202283792634</v>
      </c>
      <c r="AG293" s="159">
        <v>75433.262397982267</v>
      </c>
      <c r="AH293" s="104">
        <f t="shared" si="104"/>
        <v>75433.262397982267</v>
      </c>
      <c r="AJ293" s="159">
        <f t="shared" si="108"/>
        <v>62990.018631292078</v>
      </c>
      <c r="AK293" s="159">
        <f t="shared" si="108"/>
        <v>66139.519562856687</v>
      </c>
      <c r="AL293" s="159">
        <f t="shared" si="108"/>
        <v>69446.495540999531</v>
      </c>
      <c r="AM293" s="159">
        <f t="shared" si="108"/>
        <v>72918.820318049504</v>
      </c>
      <c r="AN293" s="159">
        <v>76564.761333951988</v>
      </c>
      <c r="AO293" s="106">
        <f t="shared" si="105"/>
        <v>76564.761333951988</v>
      </c>
      <c r="AQ293" s="159">
        <f t="shared" si="109"/>
        <v>63619.918817604994</v>
      </c>
      <c r="AR293" s="159">
        <f t="shared" si="109"/>
        <v>66800.914758485247</v>
      </c>
      <c r="AS293" s="159">
        <f t="shared" si="109"/>
        <v>70140.96049640952</v>
      </c>
      <c r="AT293" s="159">
        <f t="shared" si="109"/>
        <v>73648.008521230004</v>
      </c>
      <c r="AU293" s="161">
        <v>77330.408947291508</v>
      </c>
      <c r="AV293" s="133">
        <v>8</v>
      </c>
      <c r="AW293" s="133">
        <v>372</v>
      </c>
      <c r="AX293" s="137">
        <v>12</v>
      </c>
      <c r="AY293" s="134">
        <v>12</v>
      </c>
      <c r="AZ293" s="135" t="s">
        <v>417</v>
      </c>
    </row>
    <row r="294" spans="1:52" ht="15.75">
      <c r="A294" s="133">
        <v>373</v>
      </c>
      <c r="B294" s="133">
        <v>8</v>
      </c>
      <c r="C294" s="134">
        <v>13</v>
      </c>
      <c r="D294" s="135" t="s">
        <v>417</v>
      </c>
      <c r="E294" s="159">
        <f t="shared" si="106"/>
        <v>55121.009004123771</v>
      </c>
      <c r="F294" s="159">
        <f t="shared" si="106"/>
        <v>58428.2695443712</v>
      </c>
      <c r="G294" s="159">
        <f t="shared" si="106"/>
        <v>61933.965717033476</v>
      </c>
      <c r="H294" s="159">
        <f t="shared" si="106"/>
        <v>65650.003660055489</v>
      </c>
      <c r="I294" s="159">
        <f t="shared" si="106"/>
        <v>69589.00387965882</v>
      </c>
      <c r="J294" s="159">
        <v>73764.344112438353</v>
      </c>
      <c r="K294" s="183">
        <f t="shared" si="92"/>
        <v>73764.344112438353</v>
      </c>
      <c r="M294" s="159">
        <f t="shared" si="107"/>
        <v>55810.021616675309</v>
      </c>
      <c r="N294" s="159">
        <f t="shared" si="107"/>
        <v>59158.622913675827</v>
      </c>
      <c r="O294" s="159">
        <f t="shared" si="107"/>
        <v>62708.140288496383</v>
      </c>
      <c r="P294" s="159">
        <f t="shared" si="107"/>
        <v>66470.628705806172</v>
      </c>
      <c r="Q294" s="159">
        <f t="shared" si="107"/>
        <v>70458.86642815455</v>
      </c>
      <c r="R294" s="159">
        <v>74686.398413843825</v>
      </c>
      <c r="S294" s="102">
        <f t="shared" si="101"/>
        <v>74686.398413843825</v>
      </c>
      <c r="U294" s="160">
        <f>V294/1.05</f>
        <v>59103.934910900389</v>
      </c>
      <c r="V294" s="159">
        <f t="shared" si="102"/>
        <v>62059.13165644541</v>
      </c>
      <c r="W294" s="159">
        <f t="shared" si="102"/>
        <v>65162.088239267687</v>
      </c>
      <c r="X294" s="159">
        <f t="shared" si="102"/>
        <v>68420.192651231075</v>
      </c>
      <c r="Y294" s="159">
        <f t="shared" si="102"/>
        <v>71841.202283792634</v>
      </c>
      <c r="Z294" s="159">
        <v>75433.262397982267</v>
      </c>
      <c r="AA294" s="102">
        <f t="shared" si="103"/>
        <v>75433.262397982267</v>
      </c>
      <c r="AC294" s="159">
        <f t="shared" si="93"/>
        <v>62059.13165644541</v>
      </c>
      <c r="AD294" s="159">
        <f t="shared" si="93"/>
        <v>65162.088239267687</v>
      </c>
      <c r="AE294" s="159">
        <f t="shared" si="93"/>
        <v>68420.192651231075</v>
      </c>
      <c r="AF294" s="159">
        <f t="shared" si="91"/>
        <v>71841.202283792634</v>
      </c>
      <c r="AG294" s="159">
        <v>75433.262397982267</v>
      </c>
      <c r="AH294" s="104">
        <f t="shared" si="104"/>
        <v>75433.262397982267</v>
      </c>
      <c r="AJ294" s="159">
        <f t="shared" si="108"/>
        <v>62990.018631292078</v>
      </c>
      <c r="AK294" s="159">
        <f t="shared" si="108"/>
        <v>66139.519562856687</v>
      </c>
      <c r="AL294" s="159">
        <f t="shared" si="108"/>
        <v>69446.495540999531</v>
      </c>
      <c r="AM294" s="159">
        <f t="shared" si="108"/>
        <v>72918.820318049504</v>
      </c>
      <c r="AN294" s="159">
        <v>76564.761333951988</v>
      </c>
      <c r="AO294" s="106">
        <f t="shared" si="105"/>
        <v>76564.761333951988</v>
      </c>
      <c r="AQ294" s="159">
        <f t="shared" si="109"/>
        <v>63619.918817604994</v>
      </c>
      <c r="AR294" s="159">
        <f t="shared" si="109"/>
        <v>66800.914758485247</v>
      </c>
      <c r="AS294" s="159">
        <f t="shared" si="109"/>
        <v>70140.96049640952</v>
      </c>
      <c r="AT294" s="159">
        <f t="shared" si="109"/>
        <v>73648.008521230004</v>
      </c>
      <c r="AU294" s="161">
        <v>77330.408947291508</v>
      </c>
      <c r="AV294" s="133">
        <v>8</v>
      </c>
      <c r="AW294" s="133">
        <v>373</v>
      </c>
      <c r="AX294" s="137">
        <v>13</v>
      </c>
      <c r="AY294" s="134">
        <v>13</v>
      </c>
      <c r="AZ294" s="135" t="s">
        <v>417</v>
      </c>
    </row>
    <row r="295" spans="1:52" ht="15.75">
      <c r="A295" s="133">
        <v>374</v>
      </c>
      <c r="B295" s="133">
        <v>8</v>
      </c>
      <c r="C295" s="134">
        <v>14</v>
      </c>
      <c r="D295" s="135" t="s">
        <v>417</v>
      </c>
      <c r="E295" s="159">
        <f t="shared" si="106"/>
        <v>55121.009004123771</v>
      </c>
      <c r="F295" s="159">
        <f t="shared" si="106"/>
        <v>58428.2695443712</v>
      </c>
      <c r="G295" s="159">
        <f t="shared" si="106"/>
        <v>61933.965717033476</v>
      </c>
      <c r="H295" s="159">
        <f t="shared" si="106"/>
        <v>65650.003660055489</v>
      </c>
      <c r="I295" s="159">
        <f t="shared" si="106"/>
        <v>69589.00387965882</v>
      </c>
      <c r="J295" s="159">
        <v>73764.344112438353</v>
      </c>
      <c r="K295" s="183">
        <f t="shared" si="92"/>
        <v>73764.344112438353</v>
      </c>
      <c r="M295" s="159">
        <f t="shared" si="107"/>
        <v>55810.021616675309</v>
      </c>
      <c r="N295" s="159">
        <f t="shared" si="107"/>
        <v>59158.622913675827</v>
      </c>
      <c r="O295" s="159">
        <f t="shared" si="107"/>
        <v>62708.140288496383</v>
      </c>
      <c r="P295" s="159">
        <f t="shared" si="107"/>
        <v>66470.628705806172</v>
      </c>
      <c r="Q295" s="159">
        <f t="shared" si="107"/>
        <v>70458.86642815455</v>
      </c>
      <c r="R295" s="159">
        <v>74686.398413843825</v>
      </c>
      <c r="S295" s="102">
        <f t="shared" si="101"/>
        <v>74686.398413843825</v>
      </c>
      <c r="U295" s="160">
        <f t="shared" si="102"/>
        <v>59103.934910900389</v>
      </c>
      <c r="V295" s="159">
        <f t="shared" si="102"/>
        <v>62059.13165644541</v>
      </c>
      <c r="W295" s="159">
        <f t="shared" si="102"/>
        <v>65162.088239267687</v>
      </c>
      <c r="X295" s="159">
        <f t="shared" si="102"/>
        <v>68420.192651231075</v>
      </c>
      <c r="Y295" s="159">
        <f t="shared" si="102"/>
        <v>71841.202283792634</v>
      </c>
      <c r="Z295" s="159">
        <v>75433.262397982267</v>
      </c>
      <c r="AA295" s="102">
        <f t="shared" si="103"/>
        <v>75433.262397982267</v>
      </c>
      <c r="AC295" s="159">
        <f t="shared" si="93"/>
        <v>62059.13165644541</v>
      </c>
      <c r="AD295" s="159">
        <f t="shared" si="93"/>
        <v>65162.088239267687</v>
      </c>
      <c r="AE295" s="159">
        <f t="shared" si="93"/>
        <v>68420.192651231075</v>
      </c>
      <c r="AF295" s="159">
        <f t="shared" si="91"/>
        <v>71841.202283792634</v>
      </c>
      <c r="AG295" s="159">
        <v>75433.262397982267</v>
      </c>
      <c r="AH295" s="104">
        <f t="shared" si="104"/>
        <v>75433.262397982267</v>
      </c>
      <c r="AJ295" s="159">
        <f t="shared" si="108"/>
        <v>62990.018631292078</v>
      </c>
      <c r="AK295" s="159">
        <f t="shared" si="108"/>
        <v>66139.519562856687</v>
      </c>
      <c r="AL295" s="159">
        <f t="shared" si="108"/>
        <v>69446.495540999531</v>
      </c>
      <c r="AM295" s="159">
        <f t="shared" si="108"/>
        <v>72918.820318049504</v>
      </c>
      <c r="AN295" s="159">
        <v>76564.761333951988</v>
      </c>
      <c r="AO295" s="106">
        <f t="shared" si="105"/>
        <v>76564.761333951988</v>
      </c>
      <c r="AQ295" s="159">
        <f t="shared" si="109"/>
        <v>63619.918817604994</v>
      </c>
      <c r="AR295" s="159">
        <f t="shared" si="109"/>
        <v>66800.914758485247</v>
      </c>
      <c r="AS295" s="159">
        <f t="shared" si="109"/>
        <v>70140.96049640952</v>
      </c>
      <c r="AT295" s="159">
        <f t="shared" si="109"/>
        <v>73648.008521230004</v>
      </c>
      <c r="AU295" s="161">
        <v>77330.408947291508</v>
      </c>
      <c r="AV295" s="133">
        <v>8</v>
      </c>
      <c r="AW295" s="133">
        <v>374</v>
      </c>
      <c r="AX295" s="137">
        <v>14</v>
      </c>
      <c r="AY295" s="134">
        <v>14</v>
      </c>
      <c r="AZ295" s="135" t="s">
        <v>417</v>
      </c>
    </row>
    <row r="296" spans="1:52" ht="15.75">
      <c r="A296" s="133">
        <v>375</v>
      </c>
      <c r="B296" s="133">
        <v>8</v>
      </c>
      <c r="C296" s="134">
        <v>15</v>
      </c>
      <c r="D296" s="135" t="s">
        <v>417</v>
      </c>
      <c r="E296" s="159">
        <f t="shared" si="106"/>
        <v>55121.009004123771</v>
      </c>
      <c r="F296" s="159">
        <f t="shared" si="106"/>
        <v>58428.2695443712</v>
      </c>
      <c r="G296" s="159">
        <f t="shared" si="106"/>
        <v>61933.965717033476</v>
      </c>
      <c r="H296" s="159">
        <f t="shared" si="106"/>
        <v>65650.003660055489</v>
      </c>
      <c r="I296" s="159">
        <f t="shared" si="106"/>
        <v>69589.00387965882</v>
      </c>
      <c r="J296" s="159">
        <v>73764.344112438353</v>
      </c>
      <c r="K296" s="183">
        <f t="shared" si="92"/>
        <v>73764.344112438353</v>
      </c>
      <c r="M296" s="159">
        <f t="shared" si="107"/>
        <v>55810.021616675309</v>
      </c>
      <c r="N296" s="159">
        <f t="shared" si="107"/>
        <v>59158.622913675827</v>
      </c>
      <c r="O296" s="159">
        <f t="shared" si="107"/>
        <v>62708.140288496383</v>
      </c>
      <c r="P296" s="159">
        <f t="shared" si="107"/>
        <v>66470.628705806172</v>
      </c>
      <c r="Q296" s="159">
        <f t="shared" si="107"/>
        <v>70458.86642815455</v>
      </c>
      <c r="R296" s="159">
        <v>74686.398413843825</v>
      </c>
      <c r="S296" s="102">
        <f t="shared" si="101"/>
        <v>74686.398413843825</v>
      </c>
      <c r="U296" s="160">
        <f t="shared" si="102"/>
        <v>59103.934910900389</v>
      </c>
      <c r="V296" s="159">
        <f t="shared" si="102"/>
        <v>62059.13165644541</v>
      </c>
      <c r="W296" s="159">
        <f t="shared" si="102"/>
        <v>65162.088239267687</v>
      </c>
      <c r="X296" s="159">
        <f t="shared" si="102"/>
        <v>68420.192651231075</v>
      </c>
      <c r="Y296" s="159">
        <f t="shared" si="102"/>
        <v>71841.202283792634</v>
      </c>
      <c r="Z296" s="159">
        <v>75433.262397982267</v>
      </c>
      <c r="AA296" s="102">
        <f t="shared" si="103"/>
        <v>75433.262397982267</v>
      </c>
      <c r="AC296" s="159">
        <f t="shared" si="93"/>
        <v>62059.13165644541</v>
      </c>
      <c r="AD296" s="159">
        <f t="shared" si="93"/>
        <v>65162.088239267687</v>
      </c>
      <c r="AE296" s="159">
        <f t="shared" si="93"/>
        <v>68420.192651231075</v>
      </c>
      <c r="AF296" s="159">
        <f t="shared" si="91"/>
        <v>71841.202283792634</v>
      </c>
      <c r="AG296" s="159">
        <v>75433.262397982267</v>
      </c>
      <c r="AH296" s="104">
        <f t="shared" si="104"/>
        <v>75433.262397982267</v>
      </c>
      <c r="AJ296" s="159">
        <f t="shared" si="108"/>
        <v>62990.018631292078</v>
      </c>
      <c r="AK296" s="159">
        <f t="shared" si="108"/>
        <v>66139.519562856687</v>
      </c>
      <c r="AL296" s="159">
        <f t="shared" si="108"/>
        <v>69446.495540999531</v>
      </c>
      <c r="AM296" s="159">
        <f t="shared" si="108"/>
        <v>72918.820318049504</v>
      </c>
      <c r="AN296" s="159">
        <v>76564.761333951988</v>
      </c>
      <c r="AO296" s="106">
        <f t="shared" si="105"/>
        <v>76564.761333951988</v>
      </c>
      <c r="AQ296" s="159">
        <f t="shared" si="109"/>
        <v>63619.918817604994</v>
      </c>
      <c r="AR296" s="159">
        <f t="shared" si="109"/>
        <v>66800.914758485247</v>
      </c>
      <c r="AS296" s="159">
        <f t="shared" si="109"/>
        <v>70140.96049640952</v>
      </c>
      <c r="AT296" s="159">
        <f t="shared" si="109"/>
        <v>73648.008521230004</v>
      </c>
      <c r="AU296" s="161">
        <v>77330.408947291508</v>
      </c>
      <c r="AV296" s="133">
        <v>8</v>
      </c>
      <c r="AW296" s="133">
        <v>375</v>
      </c>
      <c r="AX296" s="137">
        <v>15</v>
      </c>
      <c r="AY296" s="134">
        <v>15</v>
      </c>
      <c r="AZ296" s="135" t="s">
        <v>417</v>
      </c>
    </row>
    <row r="297" spans="1:52" ht="15.75">
      <c r="A297" s="133">
        <v>376</v>
      </c>
      <c r="B297" s="133">
        <v>8</v>
      </c>
      <c r="C297" s="140">
        <v>16</v>
      </c>
      <c r="D297" s="141" t="s">
        <v>396</v>
      </c>
      <c r="E297" s="159">
        <f t="shared" si="106"/>
        <v>56943.79369341358</v>
      </c>
      <c r="F297" s="159">
        <f t="shared" si="106"/>
        <v>60360.4213150184</v>
      </c>
      <c r="G297" s="159">
        <f t="shared" si="106"/>
        <v>63982.046593919506</v>
      </c>
      <c r="H297" s="159">
        <f t="shared" si="106"/>
        <v>67820.969389554681</v>
      </c>
      <c r="I297" s="159">
        <f t="shared" si="106"/>
        <v>71890.227552927958</v>
      </c>
      <c r="J297" s="159">
        <v>76203.641206103639</v>
      </c>
      <c r="K297" s="183">
        <f t="shared" si="92"/>
        <v>76203.641206103639</v>
      </c>
      <c r="M297" s="159">
        <f t="shared" si="107"/>
        <v>57655.591114581235</v>
      </c>
      <c r="N297" s="159">
        <f t="shared" si="107"/>
        <v>61114.926581456115</v>
      </c>
      <c r="O297" s="159">
        <f t="shared" si="107"/>
        <v>64781.822176343485</v>
      </c>
      <c r="P297" s="159">
        <f t="shared" si="107"/>
        <v>68668.731506924101</v>
      </c>
      <c r="Q297" s="159">
        <f t="shared" si="107"/>
        <v>72788.855397339546</v>
      </c>
      <c r="R297" s="159">
        <v>77156.186721179925</v>
      </c>
      <c r="S297" s="102">
        <f t="shared" si="101"/>
        <v>77156.186721179925</v>
      </c>
      <c r="U297" s="160">
        <f t="shared" si="102"/>
        <v>61058.43011298043</v>
      </c>
      <c r="V297" s="159">
        <f t="shared" si="102"/>
        <v>64111.351618629451</v>
      </c>
      <c r="W297" s="159">
        <f t="shared" si="102"/>
        <v>67316.919199560929</v>
      </c>
      <c r="X297" s="159">
        <f t="shared" si="102"/>
        <v>70682.765159538976</v>
      </c>
      <c r="Y297" s="159">
        <f t="shared" si="102"/>
        <v>74216.903417515932</v>
      </c>
      <c r="Z297" s="159">
        <v>77927.748588391725</v>
      </c>
      <c r="AA297" s="102">
        <f t="shared" si="103"/>
        <v>77927.748588391725</v>
      </c>
      <c r="AC297" s="159">
        <f t="shared" si="93"/>
        <v>64111.351618629451</v>
      </c>
      <c r="AD297" s="159">
        <f t="shared" si="93"/>
        <v>67316.919199560929</v>
      </c>
      <c r="AE297" s="159">
        <f t="shared" si="93"/>
        <v>70682.765159538976</v>
      </c>
      <c r="AF297" s="159">
        <f t="shared" si="91"/>
        <v>74216.903417515932</v>
      </c>
      <c r="AG297" s="159">
        <v>77927.748588391725</v>
      </c>
      <c r="AH297" s="104">
        <f t="shared" si="104"/>
        <v>77927.748588391725</v>
      </c>
      <c r="AJ297" s="159">
        <f t="shared" si="108"/>
        <v>65073.021892908888</v>
      </c>
      <c r="AK297" s="159">
        <f t="shared" si="108"/>
        <v>68326.672987554339</v>
      </c>
      <c r="AL297" s="159">
        <f t="shared" si="108"/>
        <v>71743.006636932056</v>
      </c>
      <c r="AM297" s="159">
        <f t="shared" si="108"/>
        <v>75330.156968778654</v>
      </c>
      <c r="AN297" s="159">
        <v>79096.664817217592</v>
      </c>
      <c r="AO297" s="106">
        <f t="shared" si="105"/>
        <v>79096.664817217592</v>
      </c>
      <c r="AQ297" s="159">
        <f t="shared" si="109"/>
        <v>65723.752111837981</v>
      </c>
      <c r="AR297" s="159">
        <f t="shared" si="109"/>
        <v>69009.939717429879</v>
      </c>
      <c r="AS297" s="159">
        <f t="shared" si="109"/>
        <v>72460.43670330137</v>
      </c>
      <c r="AT297" s="159">
        <f t="shared" si="109"/>
        <v>76083.458538466439</v>
      </c>
      <c r="AU297" s="161">
        <v>79887.631465389772</v>
      </c>
      <c r="AV297" s="133">
        <v>8</v>
      </c>
      <c r="AW297" s="133">
        <v>376</v>
      </c>
      <c r="AX297" s="142">
        <v>16</v>
      </c>
      <c r="AY297" s="140">
        <v>16</v>
      </c>
      <c r="AZ297" s="141" t="s">
        <v>396</v>
      </c>
    </row>
    <row r="298" spans="1:52" ht="15.75">
      <c r="A298" s="133">
        <v>377</v>
      </c>
      <c r="B298" s="133">
        <v>8</v>
      </c>
      <c r="C298" s="140">
        <v>17</v>
      </c>
      <c r="D298" s="141" t="s">
        <v>396</v>
      </c>
      <c r="E298" s="159">
        <f t="shared" si="106"/>
        <v>56943.79369341358</v>
      </c>
      <c r="F298" s="159">
        <f t="shared" si="106"/>
        <v>60360.4213150184</v>
      </c>
      <c r="G298" s="159">
        <f t="shared" si="106"/>
        <v>63982.046593919506</v>
      </c>
      <c r="H298" s="159">
        <f t="shared" si="106"/>
        <v>67820.969389554681</v>
      </c>
      <c r="I298" s="159">
        <f t="shared" si="106"/>
        <v>71890.227552927958</v>
      </c>
      <c r="J298" s="159">
        <v>76203.641206103639</v>
      </c>
      <c r="K298" s="183">
        <f t="shared" si="92"/>
        <v>76203.641206103639</v>
      </c>
      <c r="M298" s="159">
        <f t="shared" si="107"/>
        <v>57655.591114581235</v>
      </c>
      <c r="N298" s="159">
        <f t="shared" si="107"/>
        <v>61114.926581456115</v>
      </c>
      <c r="O298" s="159">
        <f t="shared" si="107"/>
        <v>64781.822176343485</v>
      </c>
      <c r="P298" s="159">
        <f t="shared" si="107"/>
        <v>68668.731506924101</v>
      </c>
      <c r="Q298" s="159">
        <f t="shared" si="107"/>
        <v>72788.855397339546</v>
      </c>
      <c r="R298" s="159">
        <v>77156.186721179925</v>
      </c>
      <c r="S298" s="102">
        <f t="shared" si="101"/>
        <v>77156.186721179925</v>
      </c>
      <c r="U298" s="160">
        <f t="shared" si="102"/>
        <v>61058.43011298043</v>
      </c>
      <c r="V298" s="159">
        <f t="shared" si="102"/>
        <v>64111.351618629451</v>
      </c>
      <c r="W298" s="159">
        <f t="shared" si="102"/>
        <v>67316.919199560929</v>
      </c>
      <c r="X298" s="159">
        <f t="shared" si="102"/>
        <v>70682.765159538976</v>
      </c>
      <c r="Y298" s="159">
        <f t="shared" si="102"/>
        <v>74216.903417515932</v>
      </c>
      <c r="Z298" s="159">
        <v>77927.748588391725</v>
      </c>
      <c r="AA298" s="102">
        <f t="shared" si="103"/>
        <v>77927.748588391725</v>
      </c>
      <c r="AC298" s="159">
        <f t="shared" si="93"/>
        <v>64111.351618629451</v>
      </c>
      <c r="AD298" s="159">
        <f t="shared" si="93"/>
        <v>67316.919199560929</v>
      </c>
      <c r="AE298" s="159">
        <f t="shared" si="93"/>
        <v>70682.765159538976</v>
      </c>
      <c r="AF298" s="159">
        <f t="shared" si="91"/>
        <v>74216.903417515932</v>
      </c>
      <c r="AG298" s="159">
        <v>77927.748588391725</v>
      </c>
      <c r="AH298" s="104">
        <f t="shared" si="104"/>
        <v>77927.748588391725</v>
      </c>
      <c r="AJ298" s="159">
        <f t="shared" si="108"/>
        <v>65073.021892908888</v>
      </c>
      <c r="AK298" s="159">
        <f t="shared" si="108"/>
        <v>68326.672987554339</v>
      </c>
      <c r="AL298" s="159">
        <f t="shared" si="108"/>
        <v>71743.006636932056</v>
      </c>
      <c r="AM298" s="159">
        <f t="shared" si="108"/>
        <v>75330.156968778654</v>
      </c>
      <c r="AN298" s="159">
        <v>79096.664817217592</v>
      </c>
      <c r="AO298" s="106">
        <f t="shared" si="105"/>
        <v>79096.664817217592</v>
      </c>
      <c r="AQ298" s="159">
        <f t="shared" si="109"/>
        <v>65723.752111837981</v>
      </c>
      <c r="AR298" s="159">
        <f t="shared" si="109"/>
        <v>69009.939717429879</v>
      </c>
      <c r="AS298" s="159">
        <f t="shared" si="109"/>
        <v>72460.43670330137</v>
      </c>
      <c r="AT298" s="159">
        <f t="shared" si="109"/>
        <v>76083.458538466439</v>
      </c>
      <c r="AU298" s="161">
        <v>79887.631465389772</v>
      </c>
      <c r="AV298" s="133">
        <v>8</v>
      </c>
      <c r="AW298" s="133">
        <v>377</v>
      </c>
      <c r="AX298" s="142">
        <v>17</v>
      </c>
      <c r="AY298" s="140">
        <v>17</v>
      </c>
      <c r="AZ298" s="141" t="s">
        <v>396</v>
      </c>
    </row>
    <row r="299" spans="1:52" ht="15.75">
      <c r="A299" s="133">
        <v>378</v>
      </c>
      <c r="B299" s="133">
        <v>8</v>
      </c>
      <c r="C299" s="140">
        <v>18</v>
      </c>
      <c r="D299" s="141" t="s">
        <v>396</v>
      </c>
      <c r="E299" s="159">
        <f t="shared" si="106"/>
        <v>56943.79369341358</v>
      </c>
      <c r="F299" s="159">
        <f t="shared" si="106"/>
        <v>60360.4213150184</v>
      </c>
      <c r="G299" s="159">
        <f t="shared" si="106"/>
        <v>63982.046593919506</v>
      </c>
      <c r="H299" s="159">
        <f t="shared" si="106"/>
        <v>67820.969389554681</v>
      </c>
      <c r="I299" s="159">
        <f t="shared" si="106"/>
        <v>71890.227552927958</v>
      </c>
      <c r="J299" s="159">
        <v>76203.641206103639</v>
      </c>
      <c r="K299" s="183">
        <f t="shared" si="92"/>
        <v>76203.641206103639</v>
      </c>
      <c r="M299" s="159">
        <f t="shared" si="107"/>
        <v>57655.591114581235</v>
      </c>
      <c r="N299" s="159">
        <f t="shared" si="107"/>
        <v>61114.926581456115</v>
      </c>
      <c r="O299" s="159">
        <f t="shared" si="107"/>
        <v>64781.822176343485</v>
      </c>
      <c r="P299" s="159">
        <f t="shared" si="107"/>
        <v>68668.731506924101</v>
      </c>
      <c r="Q299" s="159">
        <f t="shared" si="107"/>
        <v>72788.855397339546</v>
      </c>
      <c r="R299" s="159">
        <v>77156.186721179925</v>
      </c>
      <c r="S299" s="102">
        <f t="shared" si="101"/>
        <v>77156.186721179925</v>
      </c>
      <c r="U299" s="160">
        <f t="shared" si="102"/>
        <v>61058.43011298043</v>
      </c>
      <c r="V299" s="159">
        <f t="shared" si="102"/>
        <v>64111.351618629451</v>
      </c>
      <c r="W299" s="159">
        <f t="shared" si="102"/>
        <v>67316.919199560929</v>
      </c>
      <c r="X299" s="159">
        <f t="shared" si="102"/>
        <v>70682.765159538976</v>
      </c>
      <c r="Y299" s="159">
        <f t="shared" si="102"/>
        <v>74216.903417515932</v>
      </c>
      <c r="Z299" s="159">
        <v>77927.748588391725</v>
      </c>
      <c r="AA299" s="102">
        <f t="shared" si="103"/>
        <v>77927.748588391725</v>
      </c>
      <c r="AC299" s="159">
        <f t="shared" si="93"/>
        <v>64111.351618629451</v>
      </c>
      <c r="AD299" s="159">
        <f t="shared" si="93"/>
        <v>67316.919199560929</v>
      </c>
      <c r="AE299" s="159">
        <f t="shared" si="93"/>
        <v>70682.765159538976</v>
      </c>
      <c r="AF299" s="159">
        <f t="shared" si="91"/>
        <v>74216.903417515932</v>
      </c>
      <c r="AG299" s="159">
        <v>77927.748588391725</v>
      </c>
      <c r="AH299" s="104">
        <f t="shared" si="104"/>
        <v>77927.748588391725</v>
      </c>
      <c r="AJ299" s="159">
        <f t="shared" si="108"/>
        <v>65073.021892908888</v>
      </c>
      <c r="AK299" s="159">
        <f t="shared" si="108"/>
        <v>68326.672987554339</v>
      </c>
      <c r="AL299" s="159">
        <f t="shared" si="108"/>
        <v>71743.006636932056</v>
      </c>
      <c r="AM299" s="159">
        <f t="shared" si="108"/>
        <v>75330.156968778654</v>
      </c>
      <c r="AN299" s="159">
        <v>79096.664817217592</v>
      </c>
      <c r="AO299" s="106">
        <f t="shared" si="105"/>
        <v>79096.664817217592</v>
      </c>
      <c r="AQ299" s="159">
        <f t="shared" si="109"/>
        <v>65723.752111837981</v>
      </c>
      <c r="AR299" s="159">
        <f t="shared" si="109"/>
        <v>69009.939717429879</v>
      </c>
      <c r="AS299" s="159">
        <f t="shared" si="109"/>
        <v>72460.43670330137</v>
      </c>
      <c r="AT299" s="159">
        <f t="shared" si="109"/>
        <v>76083.458538466439</v>
      </c>
      <c r="AU299" s="161">
        <v>79887.631465389772</v>
      </c>
      <c r="AV299" s="133">
        <v>8</v>
      </c>
      <c r="AW299" s="133">
        <v>378</v>
      </c>
      <c r="AX299" s="142">
        <v>18</v>
      </c>
      <c r="AY299" s="140">
        <v>18</v>
      </c>
      <c r="AZ299" s="141" t="s">
        <v>396</v>
      </c>
    </row>
    <row r="300" spans="1:52" ht="15.75">
      <c r="A300" s="133">
        <v>379</v>
      </c>
      <c r="B300" s="133">
        <v>8</v>
      </c>
      <c r="C300" s="140">
        <v>19</v>
      </c>
      <c r="D300" s="141" t="s">
        <v>396</v>
      </c>
      <c r="E300" s="159">
        <f t="shared" si="106"/>
        <v>56943.79369341358</v>
      </c>
      <c r="F300" s="159">
        <f t="shared" si="106"/>
        <v>60360.4213150184</v>
      </c>
      <c r="G300" s="159">
        <f t="shared" si="106"/>
        <v>63982.046593919506</v>
      </c>
      <c r="H300" s="159">
        <f t="shared" si="106"/>
        <v>67820.969389554681</v>
      </c>
      <c r="I300" s="159">
        <f t="shared" si="106"/>
        <v>71890.227552927958</v>
      </c>
      <c r="J300" s="159">
        <v>76203.641206103639</v>
      </c>
      <c r="K300" s="183">
        <f t="shared" si="92"/>
        <v>76203.641206103639</v>
      </c>
      <c r="M300" s="159">
        <f t="shared" si="107"/>
        <v>57655.591114581235</v>
      </c>
      <c r="N300" s="159">
        <f t="shared" si="107"/>
        <v>61114.926581456115</v>
      </c>
      <c r="O300" s="159">
        <f t="shared" si="107"/>
        <v>64781.822176343485</v>
      </c>
      <c r="P300" s="159">
        <f t="shared" si="107"/>
        <v>68668.731506924101</v>
      </c>
      <c r="Q300" s="159">
        <f t="shared" si="107"/>
        <v>72788.855397339546</v>
      </c>
      <c r="R300" s="159">
        <v>77156.186721179925</v>
      </c>
      <c r="S300" s="102">
        <f t="shared" si="101"/>
        <v>77156.186721179925</v>
      </c>
      <c r="U300" s="160">
        <f t="shared" si="102"/>
        <v>61058.43011298043</v>
      </c>
      <c r="V300" s="159">
        <f t="shared" si="102"/>
        <v>64111.351618629451</v>
      </c>
      <c r="W300" s="159">
        <f t="shared" si="102"/>
        <v>67316.919199560929</v>
      </c>
      <c r="X300" s="159">
        <f t="shared" si="102"/>
        <v>70682.765159538976</v>
      </c>
      <c r="Y300" s="159">
        <f t="shared" si="102"/>
        <v>74216.903417515932</v>
      </c>
      <c r="Z300" s="159">
        <v>77927.748588391725</v>
      </c>
      <c r="AA300" s="102">
        <f t="shared" si="103"/>
        <v>77927.748588391725</v>
      </c>
      <c r="AC300" s="159">
        <f t="shared" si="93"/>
        <v>64111.351618629451</v>
      </c>
      <c r="AD300" s="159">
        <f t="shared" si="93"/>
        <v>67316.919199560929</v>
      </c>
      <c r="AE300" s="159">
        <f t="shared" si="93"/>
        <v>70682.765159538976</v>
      </c>
      <c r="AF300" s="159">
        <f t="shared" si="91"/>
        <v>74216.903417515932</v>
      </c>
      <c r="AG300" s="159">
        <v>77927.748588391725</v>
      </c>
      <c r="AH300" s="104">
        <f t="shared" si="104"/>
        <v>77927.748588391725</v>
      </c>
      <c r="AJ300" s="159">
        <f t="shared" si="108"/>
        <v>65073.021892908888</v>
      </c>
      <c r="AK300" s="159">
        <f t="shared" si="108"/>
        <v>68326.672987554339</v>
      </c>
      <c r="AL300" s="159">
        <f t="shared" si="108"/>
        <v>71743.006636932056</v>
      </c>
      <c r="AM300" s="159">
        <f t="shared" si="108"/>
        <v>75330.156968778654</v>
      </c>
      <c r="AN300" s="159">
        <v>79096.664817217592</v>
      </c>
      <c r="AO300" s="106">
        <f t="shared" si="105"/>
        <v>79096.664817217592</v>
      </c>
      <c r="AQ300" s="159">
        <f t="shared" si="109"/>
        <v>65723.752111837981</v>
      </c>
      <c r="AR300" s="159">
        <f t="shared" si="109"/>
        <v>69009.939717429879</v>
      </c>
      <c r="AS300" s="159">
        <f t="shared" si="109"/>
        <v>72460.43670330137</v>
      </c>
      <c r="AT300" s="159">
        <f t="shared" si="109"/>
        <v>76083.458538466439</v>
      </c>
      <c r="AU300" s="161">
        <v>79887.631465389772</v>
      </c>
      <c r="AV300" s="133">
        <v>8</v>
      </c>
      <c r="AW300" s="133">
        <v>379</v>
      </c>
      <c r="AX300" s="142">
        <v>19</v>
      </c>
      <c r="AY300" s="140">
        <v>19</v>
      </c>
      <c r="AZ300" s="141" t="s">
        <v>396</v>
      </c>
    </row>
    <row r="301" spans="1:52" ht="15.75">
      <c r="A301" s="133">
        <v>380</v>
      </c>
      <c r="B301" s="133">
        <v>8</v>
      </c>
      <c r="C301" s="140">
        <v>20</v>
      </c>
      <c r="D301" s="141" t="s">
        <v>396</v>
      </c>
      <c r="E301" s="159">
        <f t="shared" si="106"/>
        <v>56943.79369341358</v>
      </c>
      <c r="F301" s="159">
        <f t="shared" si="106"/>
        <v>60360.4213150184</v>
      </c>
      <c r="G301" s="159">
        <f t="shared" si="106"/>
        <v>63982.046593919506</v>
      </c>
      <c r="H301" s="159">
        <f t="shared" si="106"/>
        <v>67820.969389554681</v>
      </c>
      <c r="I301" s="159">
        <f t="shared" si="106"/>
        <v>71890.227552927958</v>
      </c>
      <c r="J301" s="159">
        <v>76203.641206103639</v>
      </c>
      <c r="K301" s="183">
        <f t="shared" si="92"/>
        <v>76203.641206103639</v>
      </c>
      <c r="M301" s="159">
        <f t="shared" si="107"/>
        <v>57655.591114581235</v>
      </c>
      <c r="N301" s="159">
        <f t="shared" si="107"/>
        <v>61114.926581456115</v>
      </c>
      <c r="O301" s="159">
        <f t="shared" si="107"/>
        <v>64781.822176343485</v>
      </c>
      <c r="P301" s="159">
        <f t="shared" si="107"/>
        <v>68668.731506924101</v>
      </c>
      <c r="Q301" s="159">
        <f t="shared" si="107"/>
        <v>72788.855397339546</v>
      </c>
      <c r="R301" s="159">
        <v>77156.186721179925</v>
      </c>
      <c r="S301" s="102">
        <f t="shared" si="101"/>
        <v>77156.186721179925</v>
      </c>
      <c r="U301" s="160">
        <f t="shared" si="102"/>
        <v>61058.43011298043</v>
      </c>
      <c r="V301" s="159">
        <f t="shared" si="102"/>
        <v>64111.351618629451</v>
      </c>
      <c r="W301" s="159">
        <f t="shared" si="102"/>
        <v>67316.919199560929</v>
      </c>
      <c r="X301" s="159">
        <f t="shared" si="102"/>
        <v>70682.765159538976</v>
      </c>
      <c r="Y301" s="159">
        <f t="shared" si="102"/>
        <v>74216.903417515932</v>
      </c>
      <c r="Z301" s="159">
        <v>77927.748588391725</v>
      </c>
      <c r="AA301" s="102">
        <f t="shared" si="103"/>
        <v>77927.748588391725</v>
      </c>
      <c r="AC301" s="159">
        <f t="shared" si="93"/>
        <v>64111.351618629451</v>
      </c>
      <c r="AD301" s="159">
        <f t="shared" si="93"/>
        <v>67316.919199560929</v>
      </c>
      <c r="AE301" s="159">
        <f t="shared" si="93"/>
        <v>70682.765159538976</v>
      </c>
      <c r="AF301" s="159">
        <f t="shared" si="91"/>
        <v>74216.903417515932</v>
      </c>
      <c r="AG301" s="159">
        <v>77927.748588391725</v>
      </c>
      <c r="AH301" s="104">
        <f t="shared" si="104"/>
        <v>77927.748588391725</v>
      </c>
      <c r="AJ301" s="159">
        <f t="shared" si="108"/>
        <v>65073.021892908888</v>
      </c>
      <c r="AK301" s="159">
        <f t="shared" si="108"/>
        <v>68326.672987554339</v>
      </c>
      <c r="AL301" s="159">
        <f t="shared" si="108"/>
        <v>71743.006636932056</v>
      </c>
      <c r="AM301" s="159">
        <f t="shared" si="108"/>
        <v>75330.156968778654</v>
      </c>
      <c r="AN301" s="159">
        <v>79096.664817217592</v>
      </c>
      <c r="AO301" s="106">
        <f t="shared" si="105"/>
        <v>79096.664817217592</v>
      </c>
      <c r="AQ301" s="159">
        <f t="shared" si="109"/>
        <v>65723.752111837981</v>
      </c>
      <c r="AR301" s="159">
        <f t="shared" si="109"/>
        <v>69009.939717429879</v>
      </c>
      <c r="AS301" s="159">
        <f t="shared" si="109"/>
        <v>72460.43670330137</v>
      </c>
      <c r="AT301" s="159">
        <f t="shared" si="109"/>
        <v>76083.458538466439</v>
      </c>
      <c r="AU301" s="161">
        <v>79887.631465389772</v>
      </c>
      <c r="AV301" s="133">
        <v>8</v>
      </c>
      <c r="AW301" s="133">
        <v>380</v>
      </c>
      <c r="AX301" s="142">
        <v>20</v>
      </c>
      <c r="AY301" s="140">
        <v>20</v>
      </c>
      <c r="AZ301" s="141" t="s">
        <v>396</v>
      </c>
    </row>
    <row r="302" spans="1:52" ht="15.75">
      <c r="A302" s="133">
        <v>381</v>
      </c>
      <c r="B302" s="133">
        <v>8</v>
      </c>
      <c r="C302" s="140">
        <v>21</v>
      </c>
      <c r="D302" s="141" t="s">
        <v>396</v>
      </c>
      <c r="E302" s="159">
        <f t="shared" si="106"/>
        <v>56943.79369341358</v>
      </c>
      <c r="F302" s="159">
        <f t="shared" si="106"/>
        <v>60360.4213150184</v>
      </c>
      <c r="G302" s="159">
        <f t="shared" si="106"/>
        <v>63982.046593919506</v>
      </c>
      <c r="H302" s="159">
        <f t="shared" si="106"/>
        <v>67820.969389554681</v>
      </c>
      <c r="I302" s="159">
        <f t="shared" si="106"/>
        <v>71890.227552927958</v>
      </c>
      <c r="J302" s="159">
        <v>76203.641206103639</v>
      </c>
      <c r="K302" s="183">
        <f t="shared" si="92"/>
        <v>76203.641206103639</v>
      </c>
      <c r="M302" s="159">
        <f t="shared" si="107"/>
        <v>57655.591114581235</v>
      </c>
      <c r="N302" s="159">
        <f t="shared" si="107"/>
        <v>61114.926581456115</v>
      </c>
      <c r="O302" s="159">
        <f t="shared" si="107"/>
        <v>64781.822176343485</v>
      </c>
      <c r="P302" s="159">
        <f t="shared" si="107"/>
        <v>68668.731506924101</v>
      </c>
      <c r="Q302" s="159">
        <f t="shared" si="107"/>
        <v>72788.855397339546</v>
      </c>
      <c r="R302" s="159">
        <v>77156.186721179925</v>
      </c>
      <c r="S302" s="102">
        <f t="shared" si="101"/>
        <v>77156.186721179925</v>
      </c>
      <c r="U302" s="160">
        <f t="shared" si="102"/>
        <v>61058.43011298043</v>
      </c>
      <c r="V302" s="159">
        <f t="shared" si="102"/>
        <v>64111.351618629451</v>
      </c>
      <c r="W302" s="159">
        <f t="shared" si="102"/>
        <v>67316.919199560929</v>
      </c>
      <c r="X302" s="159">
        <f t="shared" si="102"/>
        <v>70682.765159538976</v>
      </c>
      <c r="Y302" s="159">
        <f t="shared" si="102"/>
        <v>74216.903417515932</v>
      </c>
      <c r="Z302" s="159">
        <v>77927.748588391725</v>
      </c>
      <c r="AA302" s="102">
        <f t="shared" si="103"/>
        <v>77927.748588391725</v>
      </c>
      <c r="AC302" s="159">
        <f t="shared" si="93"/>
        <v>64111.351618629451</v>
      </c>
      <c r="AD302" s="159">
        <f t="shared" si="93"/>
        <v>67316.919199560929</v>
      </c>
      <c r="AE302" s="159">
        <f t="shared" si="93"/>
        <v>70682.765159538976</v>
      </c>
      <c r="AF302" s="159">
        <f t="shared" si="91"/>
        <v>74216.903417515932</v>
      </c>
      <c r="AG302" s="159">
        <v>77927.748588391725</v>
      </c>
      <c r="AH302" s="104">
        <f t="shared" si="104"/>
        <v>77927.748588391725</v>
      </c>
      <c r="AJ302" s="159">
        <f t="shared" si="108"/>
        <v>65073.021892908888</v>
      </c>
      <c r="AK302" s="159">
        <f t="shared" si="108"/>
        <v>68326.672987554339</v>
      </c>
      <c r="AL302" s="159">
        <f t="shared" si="108"/>
        <v>71743.006636932056</v>
      </c>
      <c r="AM302" s="159">
        <f t="shared" si="108"/>
        <v>75330.156968778654</v>
      </c>
      <c r="AN302" s="159">
        <v>79096.664817217592</v>
      </c>
      <c r="AO302" s="106">
        <f t="shared" si="105"/>
        <v>79096.664817217592</v>
      </c>
      <c r="AQ302" s="159">
        <f t="shared" si="109"/>
        <v>65723.752111837981</v>
      </c>
      <c r="AR302" s="159">
        <f t="shared" si="109"/>
        <v>69009.939717429879</v>
      </c>
      <c r="AS302" s="159">
        <f t="shared" si="109"/>
        <v>72460.43670330137</v>
      </c>
      <c r="AT302" s="159">
        <f t="shared" si="109"/>
        <v>76083.458538466439</v>
      </c>
      <c r="AU302" s="161">
        <v>79887.631465389772</v>
      </c>
      <c r="AV302" s="133">
        <v>8</v>
      </c>
      <c r="AW302" s="133">
        <v>381</v>
      </c>
      <c r="AX302" s="142">
        <v>21</v>
      </c>
      <c r="AY302" s="140">
        <v>21</v>
      </c>
      <c r="AZ302" s="141" t="s">
        <v>396</v>
      </c>
    </row>
    <row r="303" spans="1:52" ht="15.75">
      <c r="A303" s="133">
        <v>382</v>
      </c>
      <c r="B303" s="133">
        <v>8</v>
      </c>
      <c r="C303" s="140">
        <v>22</v>
      </c>
      <c r="D303" s="141" t="s">
        <v>396</v>
      </c>
      <c r="E303" s="159">
        <f t="shared" si="106"/>
        <v>56943.79369341358</v>
      </c>
      <c r="F303" s="159">
        <f t="shared" si="106"/>
        <v>60360.4213150184</v>
      </c>
      <c r="G303" s="159">
        <f t="shared" si="106"/>
        <v>63982.046593919506</v>
      </c>
      <c r="H303" s="159">
        <f t="shared" si="106"/>
        <v>67820.969389554681</v>
      </c>
      <c r="I303" s="159">
        <f t="shared" si="106"/>
        <v>71890.227552927958</v>
      </c>
      <c r="J303" s="159">
        <v>76203.641206103639</v>
      </c>
      <c r="K303" s="183">
        <f t="shared" si="92"/>
        <v>76203.641206103639</v>
      </c>
      <c r="M303" s="159">
        <f t="shared" si="107"/>
        <v>57655.591114581235</v>
      </c>
      <c r="N303" s="159">
        <f t="shared" si="107"/>
        <v>61114.926581456115</v>
      </c>
      <c r="O303" s="159">
        <f t="shared" si="107"/>
        <v>64781.822176343485</v>
      </c>
      <c r="P303" s="159">
        <f t="shared" si="107"/>
        <v>68668.731506924101</v>
      </c>
      <c r="Q303" s="159">
        <f t="shared" si="107"/>
        <v>72788.855397339546</v>
      </c>
      <c r="R303" s="159">
        <v>77156.186721179925</v>
      </c>
      <c r="S303" s="102">
        <f t="shared" si="101"/>
        <v>77156.186721179925</v>
      </c>
      <c r="U303" s="160">
        <f t="shared" si="102"/>
        <v>61058.43011298043</v>
      </c>
      <c r="V303" s="159">
        <f t="shared" si="102"/>
        <v>64111.351618629451</v>
      </c>
      <c r="W303" s="159">
        <f t="shared" si="102"/>
        <v>67316.919199560929</v>
      </c>
      <c r="X303" s="159">
        <f t="shared" si="102"/>
        <v>70682.765159538976</v>
      </c>
      <c r="Y303" s="159">
        <f t="shared" si="102"/>
        <v>74216.903417515932</v>
      </c>
      <c r="Z303" s="159">
        <v>77927.748588391725</v>
      </c>
      <c r="AA303" s="102">
        <f t="shared" si="103"/>
        <v>77927.748588391725</v>
      </c>
      <c r="AC303" s="159">
        <f t="shared" si="93"/>
        <v>64111.351618629451</v>
      </c>
      <c r="AD303" s="159">
        <f t="shared" si="93"/>
        <v>67316.919199560929</v>
      </c>
      <c r="AE303" s="159">
        <f t="shared" si="93"/>
        <v>70682.765159538976</v>
      </c>
      <c r="AF303" s="159">
        <f t="shared" si="91"/>
        <v>74216.903417515932</v>
      </c>
      <c r="AG303" s="159">
        <v>77927.748588391725</v>
      </c>
      <c r="AH303" s="104">
        <f t="shared" si="104"/>
        <v>77927.748588391725</v>
      </c>
      <c r="AJ303" s="159">
        <f t="shared" si="108"/>
        <v>65073.021892908888</v>
      </c>
      <c r="AK303" s="159">
        <f t="shared" si="108"/>
        <v>68326.672987554339</v>
      </c>
      <c r="AL303" s="159">
        <f t="shared" si="108"/>
        <v>71743.006636932056</v>
      </c>
      <c r="AM303" s="159">
        <f t="shared" si="108"/>
        <v>75330.156968778654</v>
      </c>
      <c r="AN303" s="159">
        <v>79096.664817217592</v>
      </c>
      <c r="AO303" s="106">
        <f t="shared" si="105"/>
        <v>79096.664817217592</v>
      </c>
      <c r="AQ303" s="159">
        <f t="shared" si="109"/>
        <v>65723.752111837981</v>
      </c>
      <c r="AR303" s="159">
        <f t="shared" si="109"/>
        <v>69009.939717429879</v>
      </c>
      <c r="AS303" s="159">
        <f t="shared" si="109"/>
        <v>72460.43670330137</v>
      </c>
      <c r="AT303" s="159">
        <f t="shared" si="109"/>
        <v>76083.458538466439</v>
      </c>
      <c r="AU303" s="161">
        <v>79887.631465389772</v>
      </c>
      <c r="AV303" s="133">
        <v>8</v>
      </c>
      <c r="AW303" s="133">
        <v>382</v>
      </c>
      <c r="AX303" s="142">
        <v>22</v>
      </c>
      <c r="AY303" s="140">
        <v>22</v>
      </c>
      <c r="AZ303" s="141" t="s">
        <v>396</v>
      </c>
    </row>
    <row r="304" spans="1:52" ht="15.75">
      <c r="A304" s="133">
        <v>383</v>
      </c>
      <c r="B304" s="133">
        <v>8</v>
      </c>
      <c r="C304" s="140">
        <v>23</v>
      </c>
      <c r="D304" s="141" t="s">
        <v>396</v>
      </c>
      <c r="E304" s="159">
        <f t="shared" si="106"/>
        <v>56943.79369341358</v>
      </c>
      <c r="F304" s="159">
        <f t="shared" si="106"/>
        <v>60360.4213150184</v>
      </c>
      <c r="G304" s="159">
        <f t="shared" si="106"/>
        <v>63982.046593919506</v>
      </c>
      <c r="H304" s="159">
        <f t="shared" si="106"/>
        <v>67820.969389554681</v>
      </c>
      <c r="I304" s="159">
        <f t="shared" si="106"/>
        <v>71890.227552927958</v>
      </c>
      <c r="J304" s="159">
        <v>76203.641206103639</v>
      </c>
      <c r="K304" s="183">
        <f t="shared" si="92"/>
        <v>76203.641206103639</v>
      </c>
      <c r="M304" s="159">
        <f t="shared" si="107"/>
        <v>57655.591114581235</v>
      </c>
      <c r="N304" s="159">
        <f t="shared" si="107"/>
        <v>61114.926581456115</v>
      </c>
      <c r="O304" s="159">
        <f t="shared" si="107"/>
        <v>64781.822176343485</v>
      </c>
      <c r="P304" s="159">
        <f t="shared" si="107"/>
        <v>68668.731506924101</v>
      </c>
      <c r="Q304" s="159">
        <f t="shared" si="107"/>
        <v>72788.855397339546</v>
      </c>
      <c r="R304" s="159">
        <v>77156.186721179925</v>
      </c>
      <c r="S304" s="102">
        <f t="shared" si="101"/>
        <v>77156.186721179925</v>
      </c>
      <c r="U304" s="160">
        <f t="shared" si="102"/>
        <v>61058.43011298043</v>
      </c>
      <c r="V304" s="159">
        <f t="shared" si="102"/>
        <v>64111.351618629451</v>
      </c>
      <c r="W304" s="159">
        <f t="shared" si="102"/>
        <v>67316.919199560929</v>
      </c>
      <c r="X304" s="159">
        <f t="shared" si="102"/>
        <v>70682.765159538976</v>
      </c>
      <c r="Y304" s="159">
        <f t="shared" si="102"/>
        <v>74216.903417515932</v>
      </c>
      <c r="Z304" s="159">
        <v>77927.748588391725</v>
      </c>
      <c r="AA304" s="102">
        <f t="shared" si="103"/>
        <v>77927.748588391725</v>
      </c>
      <c r="AC304" s="159">
        <f t="shared" si="93"/>
        <v>64111.351618629451</v>
      </c>
      <c r="AD304" s="159">
        <f t="shared" si="93"/>
        <v>67316.919199560929</v>
      </c>
      <c r="AE304" s="159">
        <f t="shared" si="93"/>
        <v>70682.765159538976</v>
      </c>
      <c r="AF304" s="159">
        <f t="shared" si="91"/>
        <v>74216.903417515932</v>
      </c>
      <c r="AG304" s="159">
        <v>77927.748588391725</v>
      </c>
      <c r="AH304" s="104">
        <f t="shared" si="104"/>
        <v>77927.748588391725</v>
      </c>
      <c r="AJ304" s="159">
        <f t="shared" si="108"/>
        <v>65073.021892908888</v>
      </c>
      <c r="AK304" s="159">
        <f t="shared" si="108"/>
        <v>68326.672987554339</v>
      </c>
      <c r="AL304" s="159">
        <f t="shared" si="108"/>
        <v>71743.006636932056</v>
      </c>
      <c r="AM304" s="159">
        <f t="shared" si="108"/>
        <v>75330.156968778654</v>
      </c>
      <c r="AN304" s="159">
        <v>79096.664817217592</v>
      </c>
      <c r="AO304" s="106">
        <f t="shared" si="105"/>
        <v>79096.664817217592</v>
      </c>
      <c r="AQ304" s="159">
        <f t="shared" si="109"/>
        <v>65723.752111837981</v>
      </c>
      <c r="AR304" s="159">
        <f t="shared" si="109"/>
        <v>69009.939717429879</v>
      </c>
      <c r="AS304" s="159">
        <f t="shared" si="109"/>
        <v>72460.43670330137</v>
      </c>
      <c r="AT304" s="159">
        <f t="shared" si="109"/>
        <v>76083.458538466439</v>
      </c>
      <c r="AU304" s="161">
        <v>79887.631465389772</v>
      </c>
      <c r="AV304" s="133">
        <v>8</v>
      </c>
      <c r="AW304" s="133">
        <v>383</v>
      </c>
      <c r="AX304" s="142">
        <v>23</v>
      </c>
      <c r="AY304" s="140">
        <v>23</v>
      </c>
      <c r="AZ304" s="141" t="s">
        <v>396</v>
      </c>
    </row>
    <row r="305" spans="1:54" ht="15.75">
      <c r="A305" s="133">
        <v>384</v>
      </c>
      <c r="B305" s="133">
        <v>8</v>
      </c>
      <c r="C305" s="140">
        <v>24</v>
      </c>
      <c r="D305" s="141" t="s">
        <v>396</v>
      </c>
      <c r="E305" s="159">
        <f t="shared" si="106"/>
        <v>56943.79369341358</v>
      </c>
      <c r="F305" s="159">
        <f t="shared" si="106"/>
        <v>60360.4213150184</v>
      </c>
      <c r="G305" s="159">
        <f t="shared" si="106"/>
        <v>63982.046593919506</v>
      </c>
      <c r="H305" s="159">
        <f t="shared" si="106"/>
        <v>67820.969389554681</v>
      </c>
      <c r="I305" s="159">
        <f t="shared" si="106"/>
        <v>71890.227552927958</v>
      </c>
      <c r="J305" s="159">
        <v>76203.641206103639</v>
      </c>
      <c r="K305" s="183">
        <f t="shared" si="92"/>
        <v>76203.641206103639</v>
      </c>
      <c r="M305" s="159">
        <f t="shared" si="107"/>
        <v>57655.591114581235</v>
      </c>
      <c r="N305" s="159">
        <f t="shared" si="107"/>
        <v>61114.926581456115</v>
      </c>
      <c r="O305" s="159">
        <f t="shared" si="107"/>
        <v>64781.822176343485</v>
      </c>
      <c r="P305" s="159">
        <f t="shared" si="107"/>
        <v>68668.731506924101</v>
      </c>
      <c r="Q305" s="159">
        <f t="shared" si="107"/>
        <v>72788.855397339546</v>
      </c>
      <c r="R305" s="159">
        <v>77156.186721179925</v>
      </c>
      <c r="S305" s="102">
        <f t="shared" si="101"/>
        <v>77156.186721179925</v>
      </c>
      <c r="U305" s="160">
        <f t="shared" si="102"/>
        <v>61058.43011298043</v>
      </c>
      <c r="V305" s="159">
        <f t="shared" si="102"/>
        <v>64111.351618629451</v>
      </c>
      <c r="W305" s="159">
        <f t="shared" si="102"/>
        <v>67316.919199560929</v>
      </c>
      <c r="X305" s="159">
        <f t="shared" si="102"/>
        <v>70682.765159538976</v>
      </c>
      <c r="Y305" s="159">
        <f t="shared" si="102"/>
        <v>74216.903417515932</v>
      </c>
      <c r="Z305" s="159">
        <v>77927.748588391725</v>
      </c>
      <c r="AA305" s="102">
        <f t="shared" si="103"/>
        <v>77927.748588391725</v>
      </c>
      <c r="AC305" s="159">
        <f t="shared" si="93"/>
        <v>64111.351618629451</v>
      </c>
      <c r="AD305" s="159">
        <f t="shared" si="93"/>
        <v>67316.919199560929</v>
      </c>
      <c r="AE305" s="159">
        <f t="shared" si="93"/>
        <v>70682.765159538976</v>
      </c>
      <c r="AF305" s="159">
        <f t="shared" si="91"/>
        <v>74216.903417515932</v>
      </c>
      <c r="AG305" s="159">
        <v>77927.748588391725</v>
      </c>
      <c r="AH305" s="104">
        <f t="shared" si="104"/>
        <v>77927.748588391725</v>
      </c>
      <c r="AJ305" s="159">
        <f t="shared" si="108"/>
        <v>65073.021892908888</v>
      </c>
      <c r="AK305" s="159">
        <f t="shared" si="108"/>
        <v>68326.672987554339</v>
      </c>
      <c r="AL305" s="159">
        <f t="shared" si="108"/>
        <v>71743.006636932056</v>
      </c>
      <c r="AM305" s="159">
        <f t="shared" si="108"/>
        <v>75330.156968778654</v>
      </c>
      <c r="AN305" s="159">
        <v>79096.664817217592</v>
      </c>
      <c r="AO305" s="106">
        <f t="shared" si="105"/>
        <v>79096.664817217592</v>
      </c>
      <c r="AQ305" s="159">
        <f t="shared" si="109"/>
        <v>65723.752111837981</v>
      </c>
      <c r="AR305" s="159">
        <f t="shared" si="109"/>
        <v>69009.939717429879</v>
      </c>
      <c r="AS305" s="159">
        <f t="shared" si="109"/>
        <v>72460.43670330137</v>
      </c>
      <c r="AT305" s="159">
        <f t="shared" si="109"/>
        <v>76083.458538466439</v>
      </c>
      <c r="AU305" s="161">
        <v>79887.631465389772</v>
      </c>
      <c r="AV305" s="133">
        <v>8</v>
      </c>
      <c r="AW305" s="133">
        <v>384</v>
      </c>
      <c r="AX305" s="142">
        <v>24</v>
      </c>
      <c r="AY305" s="140">
        <v>24</v>
      </c>
      <c r="AZ305" s="141" t="s">
        <v>396</v>
      </c>
    </row>
    <row r="306" spans="1:54" ht="15.75">
      <c r="A306" s="133">
        <v>385</v>
      </c>
      <c r="B306" s="133">
        <v>8</v>
      </c>
      <c r="C306" s="140">
        <v>25</v>
      </c>
      <c r="D306" s="141" t="s">
        <v>396</v>
      </c>
      <c r="E306" s="159">
        <f t="shared" si="106"/>
        <v>56943.79369341358</v>
      </c>
      <c r="F306" s="159">
        <f t="shared" si="106"/>
        <v>60360.4213150184</v>
      </c>
      <c r="G306" s="159">
        <f t="shared" si="106"/>
        <v>63982.046593919506</v>
      </c>
      <c r="H306" s="159">
        <f t="shared" si="106"/>
        <v>67820.969389554681</v>
      </c>
      <c r="I306" s="159">
        <f t="shared" si="106"/>
        <v>71890.227552927958</v>
      </c>
      <c r="J306" s="159">
        <v>76203.641206103639</v>
      </c>
      <c r="K306" s="183">
        <f t="shared" si="92"/>
        <v>76203.641206103639</v>
      </c>
      <c r="M306" s="159">
        <f t="shared" si="107"/>
        <v>57655.591114581235</v>
      </c>
      <c r="N306" s="159">
        <f t="shared" si="107"/>
        <v>61114.926581456115</v>
      </c>
      <c r="O306" s="159">
        <f t="shared" si="107"/>
        <v>64781.822176343485</v>
      </c>
      <c r="P306" s="159">
        <f t="shared" si="107"/>
        <v>68668.731506924101</v>
      </c>
      <c r="Q306" s="159">
        <f t="shared" si="107"/>
        <v>72788.855397339546</v>
      </c>
      <c r="R306" s="159">
        <v>77156.186721179925</v>
      </c>
      <c r="S306" s="102">
        <f t="shared" si="101"/>
        <v>77156.186721179925</v>
      </c>
      <c r="U306" s="160">
        <f t="shared" si="102"/>
        <v>61058.43011298043</v>
      </c>
      <c r="V306" s="159">
        <f t="shared" si="102"/>
        <v>64111.351618629451</v>
      </c>
      <c r="W306" s="159">
        <f t="shared" si="102"/>
        <v>67316.919199560929</v>
      </c>
      <c r="X306" s="159">
        <f t="shared" si="102"/>
        <v>70682.765159538976</v>
      </c>
      <c r="Y306" s="159">
        <f t="shared" si="102"/>
        <v>74216.903417515932</v>
      </c>
      <c r="Z306" s="159">
        <v>77927.748588391725</v>
      </c>
      <c r="AA306" s="102">
        <f t="shared" si="103"/>
        <v>77927.748588391725</v>
      </c>
      <c r="AC306" s="159">
        <f t="shared" si="93"/>
        <v>64111.351618629451</v>
      </c>
      <c r="AD306" s="159">
        <f t="shared" si="93"/>
        <v>67316.919199560929</v>
      </c>
      <c r="AE306" s="159">
        <f t="shared" si="93"/>
        <v>70682.765159538976</v>
      </c>
      <c r="AF306" s="159">
        <f t="shared" si="91"/>
        <v>74216.903417515932</v>
      </c>
      <c r="AG306" s="159">
        <v>77927.748588391725</v>
      </c>
      <c r="AH306" s="104">
        <f t="shared" si="104"/>
        <v>77927.748588391725</v>
      </c>
      <c r="AJ306" s="159">
        <f t="shared" si="108"/>
        <v>65073.021892908888</v>
      </c>
      <c r="AK306" s="159">
        <f t="shared" si="108"/>
        <v>68326.672987554339</v>
      </c>
      <c r="AL306" s="159">
        <f t="shared" si="108"/>
        <v>71743.006636932056</v>
      </c>
      <c r="AM306" s="159">
        <f t="shared" si="108"/>
        <v>75330.156968778654</v>
      </c>
      <c r="AN306" s="159">
        <v>79096.664817217592</v>
      </c>
      <c r="AO306" s="106">
        <f t="shared" si="105"/>
        <v>79096.664817217592</v>
      </c>
      <c r="AQ306" s="159">
        <f t="shared" si="109"/>
        <v>65723.752111837981</v>
      </c>
      <c r="AR306" s="159">
        <f t="shared" si="109"/>
        <v>69009.939717429879</v>
      </c>
      <c r="AS306" s="159">
        <f t="shared" si="109"/>
        <v>72460.43670330137</v>
      </c>
      <c r="AT306" s="159">
        <f t="shared" si="109"/>
        <v>76083.458538466439</v>
      </c>
      <c r="AU306" s="161">
        <v>79887.631465389772</v>
      </c>
      <c r="AV306" s="133">
        <v>8</v>
      </c>
      <c r="AW306" s="133">
        <v>385</v>
      </c>
      <c r="AX306" s="142">
        <v>25</v>
      </c>
      <c r="AY306" s="140">
        <v>25</v>
      </c>
      <c r="AZ306" s="141" t="s">
        <v>396</v>
      </c>
    </row>
    <row r="307" spans="1:54" ht="15.75">
      <c r="A307" s="133">
        <v>386</v>
      </c>
      <c r="B307" s="133">
        <v>8</v>
      </c>
      <c r="C307" s="140">
        <v>26</v>
      </c>
      <c r="D307" s="141" t="s">
        <v>396</v>
      </c>
      <c r="E307" s="159">
        <f t="shared" si="106"/>
        <v>56943.79369341358</v>
      </c>
      <c r="F307" s="159">
        <f t="shared" si="106"/>
        <v>60360.4213150184</v>
      </c>
      <c r="G307" s="159">
        <f t="shared" si="106"/>
        <v>63982.046593919506</v>
      </c>
      <c r="H307" s="159">
        <f t="shared" si="106"/>
        <v>67820.969389554681</v>
      </c>
      <c r="I307" s="159">
        <f t="shared" si="106"/>
        <v>71890.227552927958</v>
      </c>
      <c r="J307" s="159">
        <v>76203.641206103639</v>
      </c>
      <c r="K307" s="183">
        <f t="shared" si="92"/>
        <v>76203.641206103639</v>
      </c>
      <c r="M307" s="159">
        <f t="shared" si="107"/>
        <v>57655.591114581235</v>
      </c>
      <c r="N307" s="159">
        <f t="shared" si="107"/>
        <v>61114.926581456115</v>
      </c>
      <c r="O307" s="159">
        <f t="shared" si="107"/>
        <v>64781.822176343485</v>
      </c>
      <c r="P307" s="159">
        <f t="shared" si="107"/>
        <v>68668.731506924101</v>
      </c>
      <c r="Q307" s="159">
        <f t="shared" si="107"/>
        <v>72788.855397339546</v>
      </c>
      <c r="R307" s="159">
        <v>77156.186721179925</v>
      </c>
      <c r="S307" s="102">
        <f t="shared" si="101"/>
        <v>77156.186721179925</v>
      </c>
      <c r="U307" s="160">
        <f t="shared" si="102"/>
        <v>61058.43011298043</v>
      </c>
      <c r="V307" s="159">
        <f t="shared" si="102"/>
        <v>64111.351618629451</v>
      </c>
      <c r="W307" s="159">
        <f t="shared" si="102"/>
        <v>67316.919199560929</v>
      </c>
      <c r="X307" s="159">
        <f t="shared" si="102"/>
        <v>70682.765159538976</v>
      </c>
      <c r="Y307" s="159">
        <f t="shared" si="102"/>
        <v>74216.903417515932</v>
      </c>
      <c r="Z307" s="159">
        <v>77927.748588391725</v>
      </c>
      <c r="AA307" s="102">
        <f t="shared" si="103"/>
        <v>77927.748588391725</v>
      </c>
      <c r="AC307" s="159">
        <f t="shared" si="93"/>
        <v>64111.351618629451</v>
      </c>
      <c r="AD307" s="159">
        <f t="shared" si="93"/>
        <v>67316.919199560929</v>
      </c>
      <c r="AE307" s="159">
        <f t="shared" si="93"/>
        <v>70682.765159538976</v>
      </c>
      <c r="AF307" s="159">
        <f t="shared" si="91"/>
        <v>74216.903417515932</v>
      </c>
      <c r="AG307" s="159">
        <v>77927.748588391725</v>
      </c>
      <c r="AH307" s="104">
        <f t="shared" si="104"/>
        <v>77927.748588391725</v>
      </c>
      <c r="AJ307" s="159">
        <f t="shared" si="108"/>
        <v>65073.021892908888</v>
      </c>
      <c r="AK307" s="159">
        <f t="shared" si="108"/>
        <v>68326.672987554339</v>
      </c>
      <c r="AL307" s="159">
        <f t="shared" si="108"/>
        <v>71743.006636932056</v>
      </c>
      <c r="AM307" s="159">
        <f t="shared" si="108"/>
        <v>75330.156968778654</v>
      </c>
      <c r="AN307" s="159">
        <v>79096.664817217592</v>
      </c>
      <c r="AO307" s="106">
        <f t="shared" si="105"/>
        <v>79096.664817217592</v>
      </c>
      <c r="AQ307" s="159">
        <f t="shared" si="109"/>
        <v>65723.752111837981</v>
      </c>
      <c r="AR307" s="159">
        <f t="shared" si="109"/>
        <v>69009.939717429879</v>
      </c>
      <c r="AS307" s="159">
        <f t="shared" si="109"/>
        <v>72460.43670330137</v>
      </c>
      <c r="AT307" s="159">
        <f t="shared" si="109"/>
        <v>76083.458538466439</v>
      </c>
      <c r="AU307" s="161">
        <v>79887.631465389772</v>
      </c>
      <c r="AV307" s="133">
        <v>8</v>
      </c>
      <c r="AW307" s="133">
        <v>386</v>
      </c>
      <c r="AX307" s="142">
        <v>26</v>
      </c>
      <c r="AY307" s="140">
        <v>26</v>
      </c>
      <c r="AZ307" s="141" t="s">
        <v>396</v>
      </c>
    </row>
    <row r="308" spans="1:54" ht="15.75">
      <c r="A308" s="133">
        <v>387</v>
      </c>
      <c r="B308" s="133">
        <v>8</v>
      </c>
      <c r="C308" s="140">
        <v>27</v>
      </c>
      <c r="D308" s="141" t="s">
        <v>396</v>
      </c>
      <c r="E308" s="159">
        <f t="shared" si="106"/>
        <v>56943.79369341358</v>
      </c>
      <c r="F308" s="159">
        <f t="shared" si="106"/>
        <v>60360.4213150184</v>
      </c>
      <c r="G308" s="159">
        <f t="shared" si="106"/>
        <v>63982.046593919506</v>
      </c>
      <c r="H308" s="159">
        <f t="shared" si="106"/>
        <v>67820.969389554681</v>
      </c>
      <c r="I308" s="159">
        <f t="shared" si="106"/>
        <v>71890.227552927958</v>
      </c>
      <c r="J308" s="159">
        <v>76203.641206103639</v>
      </c>
      <c r="K308" s="183">
        <f t="shared" si="92"/>
        <v>76203.641206103639</v>
      </c>
      <c r="M308" s="159">
        <f t="shared" si="107"/>
        <v>57655.591114581235</v>
      </c>
      <c r="N308" s="159">
        <f t="shared" si="107"/>
        <v>61114.926581456115</v>
      </c>
      <c r="O308" s="159">
        <f t="shared" si="107"/>
        <v>64781.822176343485</v>
      </c>
      <c r="P308" s="159">
        <f t="shared" si="107"/>
        <v>68668.731506924101</v>
      </c>
      <c r="Q308" s="159">
        <f t="shared" si="107"/>
        <v>72788.855397339546</v>
      </c>
      <c r="R308" s="159">
        <v>77156.186721179925</v>
      </c>
      <c r="S308" s="102">
        <f t="shared" si="101"/>
        <v>77156.186721179925</v>
      </c>
      <c r="U308" s="160">
        <f t="shared" si="102"/>
        <v>61058.43011298043</v>
      </c>
      <c r="V308" s="159">
        <f t="shared" si="102"/>
        <v>64111.351618629451</v>
      </c>
      <c r="W308" s="159">
        <f t="shared" si="102"/>
        <v>67316.919199560929</v>
      </c>
      <c r="X308" s="159">
        <f t="shared" si="102"/>
        <v>70682.765159538976</v>
      </c>
      <c r="Y308" s="159">
        <f t="shared" si="102"/>
        <v>74216.903417515932</v>
      </c>
      <c r="Z308" s="159">
        <v>77927.748588391725</v>
      </c>
      <c r="AA308" s="102">
        <f t="shared" si="103"/>
        <v>77927.748588391725</v>
      </c>
      <c r="AC308" s="159">
        <f t="shared" si="93"/>
        <v>64111.351618629451</v>
      </c>
      <c r="AD308" s="159">
        <f t="shared" si="93"/>
        <v>67316.919199560929</v>
      </c>
      <c r="AE308" s="159">
        <f t="shared" si="93"/>
        <v>70682.765159538976</v>
      </c>
      <c r="AF308" s="159">
        <f t="shared" si="91"/>
        <v>74216.903417515932</v>
      </c>
      <c r="AG308" s="159">
        <v>77927.748588391725</v>
      </c>
      <c r="AH308" s="104">
        <f t="shared" si="104"/>
        <v>77927.748588391725</v>
      </c>
      <c r="AJ308" s="159">
        <f t="shared" si="108"/>
        <v>65073.021892908888</v>
      </c>
      <c r="AK308" s="159">
        <f t="shared" si="108"/>
        <v>68326.672987554339</v>
      </c>
      <c r="AL308" s="159">
        <f t="shared" si="108"/>
        <v>71743.006636932056</v>
      </c>
      <c r="AM308" s="159">
        <f t="shared" si="108"/>
        <v>75330.156968778654</v>
      </c>
      <c r="AN308" s="159">
        <v>79096.664817217592</v>
      </c>
      <c r="AO308" s="106">
        <f t="shared" si="105"/>
        <v>79096.664817217592</v>
      </c>
      <c r="AQ308" s="159">
        <f t="shared" si="109"/>
        <v>65723.752111837981</v>
      </c>
      <c r="AR308" s="159">
        <f t="shared" si="109"/>
        <v>69009.939717429879</v>
      </c>
      <c r="AS308" s="159">
        <f t="shared" si="109"/>
        <v>72460.43670330137</v>
      </c>
      <c r="AT308" s="159">
        <f t="shared" si="109"/>
        <v>76083.458538466439</v>
      </c>
      <c r="AU308" s="161">
        <v>79887.631465389772</v>
      </c>
      <c r="AV308" s="133">
        <v>8</v>
      </c>
      <c r="AW308" s="133">
        <v>387</v>
      </c>
      <c r="AX308" s="142">
        <v>27</v>
      </c>
      <c r="AY308" s="140">
        <v>27</v>
      </c>
      <c r="AZ308" s="141" t="s">
        <v>396</v>
      </c>
    </row>
    <row r="309" spans="1:54" ht="15.75">
      <c r="A309" s="133">
        <v>388</v>
      </c>
      <c r="B309" s="133">
        <v>8</v>
      </c>
      <c r="C309" s="140">
        <v>28</v>
      </c>
      <c r="D309" s="141" t="s">
        <v>396</v>
      </c>
      <c r="E309" s="159">
        <f t="shared" si="106"/>
        <v>56943.79369341358</v>
      </c>
      <c r="F309" s="159">
        <f t="shared" si="106"/>
        <v>60360.4213150184</v>
      </c>
      <c r="G309" s="159">
        <f t="shared" si="106"/>
        <v>63982.046593919506</v>
      </c>
      <c r="H309" s="159">
        <f t="shared" si="106"/>
        <v>67820.969389554681</v>
      </c>
      <c r="I309" s="159">
        <f t="shared" si="106"/>
        <v>71890.227552927958</v>
      </c>
      <c r="J309" s="159">
        <v>76203.641206103639</v>
      </c>
      <c r="K309" s="183">
        <f t="shared" si="92"/>
        <v>76203.641206103639</v>
      </c>
      <c r="M309" s="159">
        <f t="shared" si="107"/>
        <v>57655.591114581235</v>
      </c>
      <c r="N309" s="159">
        <f t="shared" si="107"/>
        <v>61114.926581456115</v>
      </c>
      <c r="O309" s="159">
        <f t="shared" si="107"/>
        <v>64781.822176343485</v>
      </c>
      <c r="P309" s="159">
        <f t="shared" si="107"/>
        <v>68668.731506924101</v>
      </c>
      <c r="Q309" s="159">
        <f t="shared" si="107"/>
        <v>72788.855397339546</v>
      </c>
      <c r="R309" s="159">
        <v>77156.186721179925</v>
      </c>
      <c r="S309" s="102">
        <f t="shared" si="101"/>
        <v>77156.186721179925</v>
      </c>
      <c r="U309" s="160">
        <f t="shared" si="102"/>
        <v>61058.43011298043</v>
      </c>
      <c r="V309" s="159">
        <f t="shared" si="102"/>
        <v>64111.351618629451</v>
      </c>
      <c r="W309" s="159">
        <f t="shared" si="102"/>
        <v>67316.919199560929</v>
      </c>
      <c r="X309" s="159">
        <f t="shared" si="102"/>
        <v>70682.765159538976</v>
      </c>
      <c r="Y309" s="159">
        <f t="shared" si="102"/>
        <v>74216.903417515932</v>
      </c>
      <c r="Z309" s="159">
        <v>77927.748588391725</v>
      </c>
      <c r="AA309" s="102">
        <f t="shared" si="103"/>
        <v>77927.748588391725</v>
      </c>
      <c r="AC309" s="159">
        <f t="shared" si="93"/>
        <v>64111.351618629451</v>
      </c>
      <c r="AD309" s="159">
        <f t="shared" si="93"/>
        <v>67316.919199560929</v>
      </c>
      <c r="AE309" s="159">
        <f t="shared" si="93"/>
        <v>70682.765159538976</v>
      </c>
      <c r="AF309" s="159">
        <f t="shared" si="91"/>
        <v>74216.903417515932</v>
      </c>
      <c r="AG309" s="159">
        <v>77927.748588391725</v>
      </c>
      <c r="AH309" s="104">
        <f t="shared" si="104"/>
        <v>77927.748588391725</v>
      </c>
      <c r="AJ309" s="159">
        <f t="shared" si="108"/>
        <v>65073.021892908888</v>
      </c>
      <c r="AK309" s="159">
        <f t="shared" si="108"/>
        <v>68326.672987554339</v>
      </c>
      <c r="AL309" s="159">
        <f t="shared" si="108"/>
        <v>71743.006636932056</v>
      </c>
      <c r="AM309" s="159">
        <f t="shared" si="108"/>
        <v>75330.156968778654</v>
      </c>
      <c r="AN309" s="159">
        <v>79096.664817217592</v>
      </c>
      <c r="AO309" s="106">
        <f t="shared" si="105"/>
        <v>79096.664817217592</v>
      </c>
      <c r="AQ309" s="159">
        <f t="shared" si="109"/>
        <v>65723.752111837981</v>
      </c>
      <c r="AR309" s="159">
        <f t="shared" si="109"/>
        <v>69009.939717429879</v>
      </c>
      <c r="AS309" s="159">
        <f t="shared" si="109"/>
        <v>72460.43670330137</v>
      </c>
      <c r="AT309" s="159">
        <f t="shared" si="109"/>
        <v>76083.458538466439</v>
      </c>
      <c r="AU309" s="161">
        <v>79887.631465389772</v>
      </c>
      <c r="AV309" s="133">
        <v>8</v>
      </c>
      <c r="AW309" s="133">
        <v>388</v>
      </c>
      <c r="AX309" s="142">
        <v>28</v>
      </c>
      <c r="AY309" s="140">
        <v>28</v>
      </c>
      <c r="AZ309" s="141" t="s">
        <v>396</v>
      </c>
    </row>
    <row r="310" spans="1:54" ht="15.75">
      <c r="A310" s="133">
        <v>389</v>
      </c>
      <c r="B310" s="133">
        <v>8</v>
      </c>
      <c r="C310" s="140">
        <v>29</v>
      </c>
      <c r="D310" s="141" t="s">
        <v>396</v>
      </c>
      <c r="E310" s="159">
        <f t="shared" si="106"/>
        <v>56943.79369341358</v>
      </c>
      <c r="F310" s="159">
        <f t="shared" si="106"/>
        <v>60360.4213150184</v>
      </c>
      <c r="G310" s="159">
        <f t="shared" si="106"/>
        <v>63982.046593919506</v>
      </c>
      <c r="H310" s="159">
        <f t="shared" si="106"/>
        <v>67820.969389554681</v>
      </c>
      <c r="I310" s="159">
        <f t="shared" si="106"/>
        <v>71890.227552927958</v>
      </c>
      <c r="J310" s="159">
        <v>76203.641206103639</v>
      </c>
      <c r="K310" s="183">
        <f t="shared" si="92"/>
        <v>76203.641206103639</v>
      </c>
      <c r="M310" s="159">
        <f t="shared" si="107"/>
        <v>57655.591114581235</v>
      </c>
      <c r="N310" s="159">
        <f t="shared" si="107"/>
        <v>61114.926581456115</v>
      </c>
      <c r="O310" s="159">
        <f t="shared" si="107"/>
        <v>64781.822176343485</v>
      </c>
      <c r="P310" s="159">
        <f t="shared" si="107"/>
        <v>68668.731506924101</v>
      </c>
      <c r="Q310" s="159">
        <f t="shared" si="107"/>
        <v>72788.855397339546</v>
      </c>
      <c r="R310" s="159">
        <v>77156.186721179925</v>
      </c>
      <c r="S310" s="102">
        <f t="shared" si="101"/>
        <v>77156.186721179925</v>
      </c>
      <c r="U310" s="160">
        <f t="shared" si="102"/>
        <v>61058.43011298043</v>
      </c>
      <c r="V310" s="159">
        <f t="shared" si="102"/>
        <v>64111.351618629451</v>
      </c>
      <c r="W310" s="159">
        <f t="shared" si="102"/>
        <v>67316.919199560929</v>
      </c>
      <c r="X310" s="159">
        <f t="shared" si="102"/>
        <v>70682.765159538976</v>
      </c>
      <c r="Y310" s="159">
        <f t="shared" si="102"/>
        <v>74216.903417515932</v>
      </c>
      <c r="Z310" s="159">
        <v>77927.748588391725</v>
      </c>
      <c r="AA310" s="102">
        <f t="shared" si="103"/>
        <v>77927.748588391725</v>
      </c>
      <c r="AC310" s="159">
        <f t="shared" si="93"/>
        <v>64111.351618629451</v>
      </c>
      <c r="AD310" s="159">
        <f t="shared" si="93"/>
        <v>67316.919199560929</v>
      </c>
      <c r="AE310" s="159">
        <f t="shared" si="93"/>
        <v>70682.765159538976</v>
      </c>
      <c r="AF310" s="159">
        <f t="shared" si="91"/>
        <v>74216.903417515932</v>
      </c>
      <c r="AG310" s="159">
        <v>77927.748588391725</v>
      </c>
      <c r="AH310" s="104">
        <f t="shared" si="104"/>
        <v>77927.748588391725</v>
      </c>
      <c r="AJ310" s="159">
        <f t="shared" si="108"/>
        <v>65073.021892908888</v>
      </c>
      <c r="AK310" s="159">
        <f t="shared" si="108"/>
        <v>68326.672987554339</v>
      </c>
      <c r="AL310" s="159">
        <f t="shared" si="108"/>
        <v>71743.006636932056</v>
      </c>
      <c r="AM310" s="159">
        <f t="shared" si="108"/>
        <v>75330.156968778654</v>
      </c>
      <c r="AN310" s="159">
        <v>79096.664817217592</v>
      </c>
      <c r="AO310" s="106">
        <f t="shared" si="105"/>
        <v>79096.664817217592</v>
      </c>
      <c r="AQ310" s="159">
        <f t="shared" si="109"/>
        <v>65723.752111837981</v>
      </c>
      <c r="AR310" s="159">
        <f t="shared" si="109"/>
        <v>69009.939717429879</v>
      </c>
      <c r="AS310" s="159">
        <f t="shared" si="109"/>
        <v>72460.43670330137</v>
      </c>
      <c r="AT310" s="159">
        <f t="shared" si="109"/>
        <v>76083.458538466439</v>
      </c>
      <c r="AU310" s="161">
        <v>79887.631465389772</v>
      </c>
      <c r="AV310" s="133">
        <v>8</v>
      </c>
      <c r="AW310" s="133">
        <v>389</v>
      </c>
      <c r="AX310" s="142">
        <v>29</v>
      </c>
      <c r="AY310" s="140">
        <v>29</v>
      </c>
      <c r="AZ310" s="141" t="s">
        <v>396</v>
      </c>
    </row>
    <row r="311" spans="1:54" ht="15.75">
      <c r="A311" s="133">
        <v>390</v>
      </c>
      <c r="B311" s="133">
        <v>8</v>
      </c>
      <c r="C311" s="140">
        <v>30</v>
      </c>
      <c r="D311" s="141" t="s">
        <v>396</v>
      </c>
      <c r="E311" s="159">
        <f t="shared" si="106"/>
        <v>56943.79369341358</v>
      </c>
      <c r="F311" s="159">
        <f t="shared" si="106"/>
        <v>60360.4213150184</v>
      </c>
      <c r="G311" s="159">
        <f t="shared" si="106"/>
        <v>63982.046593919506</v>
      </c>
      <c r="H311" s="159">
        <f t="shared" si="106"/>
        <v>67820.969389554681</v>
      </c>
      <c r="I311" s="159">
        <f t="shared" si="106"/>
        <v>71890.227552927958</v>
      </c>
      <c r="J311" s="159">
        <v>76203.641206103639</v>
      </c>
      <c r="K311" s="183">
        <f t="shared" si="92"/>
        <v>76203.641206103639</v>
      </c>
      <c r="M311" s="159">
        <f t="shared" si="107"/>
        <v>57655.591114581235</v>
      </c>
      <c r="N311" s="159">
        <f t="shared" si="107"/>
        <v>61114.926581456115</v>
      </c>
      <c r="O311" s="159">
        <f t="shared" si="107"/>
        <v>64781.822176343485</v>
      </c>
      <c r="P311" s="159">
        <f t="shared" si="107"/>
        <v>68668.731506924101</v>
      </c>
      <c r="Q311" s="159">
        <f t="shared" si="107"/>
        <v>72788.855397339546</v>
      </c>
      <c r="R311" s="159">
        <v>77156.186721179925</v>
      </c>
      <c r="S311" s="102">
        <f t="shared" si="101"/>
        <v>77156.186721179925</v>
      </c>
      <c r="U311" s="160">
        <f t="shared" si="102"/>
        <v>61058.43011298043</v>
      </c>
      <c r="V311" s="159">
        <f t="shared" si="102"/>
        <v>64111.351618629451</v>
      </c>
      <c r="W311" s="159">
        <f t="shared" si="102"/>
        <v>67316.919199560929</v>
      </c>
      <c r="X311" s="159">
        <f t="shared" si="102"/>
        <v>70682.765159538976</v>
      </c>
      <c r="Y311" s="159">
        <f t="shared" si="102"/>
        <v>74216.903417515932</v>
      </c>
      <c r="Z311" s="159">
        <v>77927.748588391725</v>
      </c>
      <c r="AA311" s="102">
        <f t="shared" si="103"/>
        <v>77927.748588391725</v>
      </c>
      <c r="AC311" s="159">
        <f t="shared" si="93"/>
        <v>64111.351618629451</v>
      </c>
      <c r="AD311" s="159">
        <f t="shared" si="93"/>
        <v>67316.919199560929</v>
      </c>
      <c r="AE311" s="159">
        <f t="shared" si="93"/>
        <v>70682.765159538976</v>
      </c>
      <c r="AF311" s="159">
        <f t="shared" si="91"/>
        <v>74216.903417515932</v>
      </c>
      <c r="AG311" s="159">
        <v>77927.748588391725</v>
      </c>
      <c r="AH311" s="104">
        <f t="shared" si="104"/>
        <v>77927.748588391725</v>
      </c>
      <c r="AJ311" s="159">
        <f t="shared" si="108"/>
        <v>65073.021892908888</v>
      </c>
      <c r="AK311" s="159">
        <f t="shared" si="108"/>
        <v>68326.672987554339</v>
      </c>
      <c r="AL311" s="159">
        <f t="shared" si="108"/>
        <v>71743.006636932056</v>
      </c>
      <c r="AM311" s="159">
        <f t="shared" si="108"/>
        <v>75330.156968778654</v>
      </c>
      <c r="AN311" s="159">
        <v>79096.664817217592</v>
      </c>
      <c r="AO311" s="106">
        <f t="shared" si="105"/>
        <v>79096.664817217592</v>
      </c>
      <c r="AQ311" s="159">
        <f t="shared" si="109"/>
        <v>65723.752111837981</v>
      </c>
      <c r="AR311" s="159">
        <f t="shared" si="109"/>
        <v>69009.939717429879</v>
      </c>
      <c r="AS311" s="159">
        <f t="shared" si="109"/>
        <v>72460.43670330137</v>
      </c>
      <c r="AT311" s="159">
        <f t="shared" si="109"/>
        <v>76083.458538466439</v>
      </c>
      <c r="AU311" s="161">
        <v>79887.631465389772</v>
      </c>
      <c r="AV311" s="133">
        <v>8</v>
      </c>
      <c r="AW311" s="133">
        <v>390</v>
      </c>
      <c r="AX311" s="142">
        <v>30</v>
      </c>
      <c r="AY311" s="140">
        <v>30</v>
      </c>
      <c r="AZ311" s="141" t="s">
        <v>396</v>
      </c>
    </row>
    <row r="312" spans="1:54" ht="15.75">
      <c r="A312" s="133">
        <v>391</v>
      </c>
      <c r="B312" s="133">
        <v>8</v>
      </c>
      <c r="C312" s="145">
        <v>31</v>
      </c>
      <c r="D312" s="146" t="s">
        <v>419</v>
      </c>
      <c r="E312" s="159">
        <f t="shared" si="106"/>
        <v>58766.578382703425</v>
      </c>
      <c r="F312" s="159">
        <f t="shared" si="106"/>
        <v>62292.57308566563</v>
      </c>
      <c r="G312" s="159">
        <f t="shared" si="106"/>
        <v>66030.127470805572</v>
      </c>
      <c r="H312" s="159">
        <f t="shared" si="106"/>
        <v>69991.935119053902</v>
      </c>
      <c r="I312" s="159">
        <f t="shared" si="106"/>
        <v>74191.451226197139</v>
      </c>
      <c r="J312" s="159">
        <v>78642.938299768968</v>
      </c>
      <c r="K312" s="183">
        <f t="shared" si="92"/>
        <v>78642.938299768968</v>
      </c>
      <c r="M312" s="159">
        <f t="shared" si="107"/>
        <v>59501.160612487198</v>
      </c>
      <c r="N312" s="159">
        <f t="shared" si="107"/>
        <v>63071.230249236432</v>
      </c>
      <c r="O312" s="159">
        <f t="shared" si="107"/>
        <v>66855.504064190623</v>
      </c>
      <c r="P312" s="159">
        <f t="shared" si="107"/>
        <v>70866.83430804206</v>
      </c>
      <c r="Q312" s="159">
        <f t="shared" si="107"/>
        <v>75118.844366524587</v>
      </c>
      <c r="R312" s="159">
        <v>79625.97502851607</v>
      </c>
      <c r="S312" s="102">
        <f t="shared" si="101"/>
        <v>79625.97502851607</v>
      </c>
      <c r="U312" s="160">
        <f t="shared" si="102"/>
        <v>63012.9253150605</v>
      </c>
      <c r="V312" s="159">
        <f t="shared" si="102"/>
        <v>66163.571580813528</v>
      </c>
      <c r="W312" s="159">
        <f t="shared" si="102"/>
        <v>69471.7501598542</v>
      </c>
      <c r="X312" s="159">
        <f t="shared" si="102"/>
        <v>72945.337667846907</v>
      </c>
      <c r="Y312" s="159">
        <f t="shared" si="102"/>
        <v>76592.604551239259</v>
      </c>
      <c r="Z312" s="159">
        <v>80422.234778801227</v>
      </c>
      <c r="AA312" s="102">
        <f t="shared" si="103"/>
        <v>80422.234778801227</v>
      </c>
      <c r="AC312" s="159">
        <f t="shared" si="93"/>
        <v>66163.571580813528</v>
      </c>
      <c r="AD312" s="159">
        <f t="shared" si="93"/>
        <v>69471.7501598542</v>
      </c>
      <c r="AE312" s="159">
        <f t="shared" si="93"/>
        <v>72945.337667846907</v>
      </c>
      <c r="AF312" s="159">
        <f t="shared" si="91"/>
        <v>76592.604551239259</v>
      </c>
      <c r="AG312" s="159">
        <v>80422.234778801227</v>
      </c>
      <c r="AH312" s="104">
        <f t="shared" si="104"/>
        <v>80422.234778801227</v>
      </c>
      <c r="AJ312" s="159">
        <f t="shared" si="108"/>
        <v>67156.02515452572</v>
      </c>
      <c r="AK312" s="159">
        <f t="shared" si="108"/>
        <v>70513.826412252005</v>
      </c>
      <c r="AL312" s="159">
        <f t="shared" si="108"/>
        <v>74039.51773286461</v>
      </c>
      <c r="AM312" s="159">
        <f t="shared" si="108"/>
        <v>77741.493619507848</v>
      </c>
      <c r="AN312" s="159">
        <v>81628.568300483239</v>
      </c>
      <c r="AO312" s="106">
        <f t="shared" si="105"/>
        <v>81628.568300483239</v>
      </c>
      <c r="AQ312" s="159">
        <f t="shared" si="109"/>
        <v>67827.585406070983</v>
      </c>
      <c r="AR312" s="159">
        <f t="shared" si="109"/>
        <v>71218.96467637454</v>
      </c>
      <c r="AS312" s="159">
        <f t="shared" si="109"/>
        <v>74779.912910193263</v>
      </c>
      <c r="AT312" s="159">
        <f t="shared" si="109"/>
        <v>78518.908555702932</v>
      </c>
      <c r="AU312" s="161">
        <v>82444.853983488079</v>
      </c>
      <c r="AV312" s="133">
        <v>8</v>
      </c>
      <c r="AW312" s="133">
        <v>391</v>
      </c>
      <c r="AX312" s="147">
        <v>31</v>
      </c>
      <c r="AY312" s="145">
        <v>31</v>
      </c>
      <c r="AZ312" s="146" t="s">
        <v>419</v>
      </c>
    </row>
    <row r="313" spans="1:54" ht="15.75">
      <c r="A313" s="133">
        <v>392</v>
      </c>
      <c r="B313" s="133">
        <v>8</v>
      </c>
      <c r="C313" s="145">
        <v>32</v>
      </c>
      <c r="D313" s="146" t="s">
        <v>419</v>
      </c>
      <c r="E313" s="159">
        <f t="shared" si="106"/>
        <v>58766.578382703425</v>
      </c>
      <c r="F313" s="159">
        <f t="shared" si="106"/>
        <v>62292.57308566563</v>
      </c>
      <c r="G313" s="159">
        <f t="shared" si="106"/>
        <v>66030.127470805572</v>
      </c>
      <c r="H313" s="159">
        <f t="shared" si="106"/>
        <v>69991.935119053902</v>
      </c>
      <c r="I313" s="159">
        <f t="shared" si="106"/>
        <v>74191.451226197139</v>
      </c>
      <c r="J313" s="159">
        <v>78642.938299768968</v>
      </c>
      <c r="K313" s="183">
        <f t="shared" si="92"/>
        <v>78642.938299768968</v>
      </c>
      <c r="M313" s="159">
        <f t="shared" si="107"/>
        <v>59501.160612487198</v>
      </c>
      <c r="N313" s="159">
        <f t="shared" si="107"/>
        <v>63071.230249236432</v>
      </c>
      <c r="O313" s="159">
        <f t="shared" si="107"/>
        <v>66855.504064190623</v>
      </c>
      <c r="P313" s="159">
        <f t="shared" si="107"/>
        <v>70866.83430804206</v>
      </c>
      <c r="Q313" s="159">
        <f t="shared" si="107"/>
        <v>75118.844366524587</v>
      </c>
      <c r="R313" s="159">
        <v>79625.97502851607</v>
      </c>
      <c r="S313" s="102">
        <f t="shared" si="101"/>
        <v>79625.97502851607</v>
      </c>
      <c r="U313" s="160">
        <f t="shared" si="102"/>
        <v>63012.9253150605</v>
      </c>
      <c r="V313" s="159">
        <f t="shared" si="102"/>
        <v>66163.571580813528</v>
      </c>
      <c r="W313" s="159">
        <f t="shared" si="102"/>
        <v>69471.7501598542</v>
      </c>
      <c r="X313" s="159">
        <f t="shared" si="102"/>
        <v>72945.337667846907</v>
      </c>
      <c r="Y313" s="159">
        <f t="shared" si="102"/>
        <v>76592.604551239259</v>
      </c>
      <c r="Z313" s="159">
        <v>80422.234778801227</v>
      </c>
      <c r="AA313" s="102">
        <f t="shared" si="103"/>
        <v>80422.234778801227</v>
      </c>
      <c r="AC313" s="159">
        <f t="shared" si="93"/>
        <v>66163.571580813528</v>
      </c>
      <c r="AD313" s="159">
        <f t="shared" si="93"/>
        <v>69471.7501598542</v>
      </c>
      <c r="AE313" s="159">
        <f t="shared" si="93"/>
        <v>72945.337667846907</v>
      </c>
      <c r="AF313" s="159">
        <f t="shared" si="91"/>
        <v>76592.604551239259</v>
      </c>
      <c r="AG313" s="159">
        <v>80422.234778801227</v>
      </c>
      <c r="AH313" s="104">
        <f t="shared" si="104"/>
        <v>80422.234778801227</v>
      </c>
      <c r="AJ313" s="159">
        <f t="shared" si="108"/>
        <v>67156.02515452572</v>
      </c>
      <c r="AK313" s="159">
        <f t="shared" si="108"/>
        <v>70513.826412252005</v>
      </c>
      <c r="AL313" s="159">
        <f t="shared" si="108"/>
        <v>74039.51773286461</v>
      </c>
      <c r="AM313" s="159">
        <f t="shared" si="108"/>
        <v>77741.493619507848</v>
      </c>
      <c r="AN313" s="159">
        <v>81628.568300483239</v>
      </c>
      <c r="AO313" s="106">
        <f t="shared" si="105"/>
        <v>81628.568300483239</v>
      </c>
      <c r="AQ313" s="159">
        <f t="shared" si="109"/>
        <v>67827.585406070983</v>
      </c>
      <c r="AR313" s="159">
        <f t="shared" si="109"/>
        <v>71218.96467637454</v>
      </c>
      <c r="AS313" s="159">
        <f t="shared" si="109"/>
        <v>74779.912910193263</v>
      </c>
      <c r="AT313" s="159">
        <f t="shared" si="109"/>
        <v>78518.908555702932</v>
      </c>
      <c r="AU313" s="161">
        <v>82444.853983488079</v>
      </c>
      <c r="AV313" s="133">
        <v>8</v>
      </c>
      <c r="AW313" s="133">
        <v>392</v>
      </c>
      <c r="AX313" s="147">
        <v>32</v>
      </c>
      <c r="AY313" s="145">
        <v>32</v>
      </c>
      <c r="AZ313" s="146" t="s">
        <v>419</v>
      </c>
    </row>
    <row r="314" spans="1:54" ht="15.75">
      <c r="A314" s="133">
        <v>393</v>
      </c>
      <c r="B314" s="133">
        <v>8</v>
      </c>
      <c r="C314" s="145">
        <v>33</v>
      </c>
      <c r="D314" s="146" t="s">
        <v>419</v>
      </c>
      <c r="E314" s="159">
        <f t="shared" si="106"/>
        <v>58766.578382703425</v>
      </c>
      <c r="F314" s="159">
        <f t="shared" si="106"/>
        <v>62292.57308566563</v>
      </c>
      <c r="G314" s="159">
        <f t="shared" si="106"/>
        <v>66030.127470805572</v>
      </c>
      <c r="H314" s="159">
        <f t="shared" si="106"/>
        <v>69991.935119053902</v>
      </c>
      <c r="I314" s="159">
        <f t="shared" si="106"/>
        <v>74191.451226197139</v>
      </c>
      <c r="J314" s="159">
        <v>78642.938299768968</v>
      </c>
      <c r="K314" s="183">
        <f t="shared" si="92"/>
        <v>78642.938299768968</v>
      </c>
      <c r="M314" s="159">
        <f t="shared" si="107"/>
        <v>59501.160612487198</v>
      </c>
      <c r="N314" s="159">
        <f t="shared" si="107"/>
        <v>63071.230249236432</v>
      </c>
      <c r="O314" s="159">
        <f t="shared" si="107"/>
        <v>66855.504064190623</v>
      </c>
      <c r="P314" s="159">
        <f t="shared" si="107"/>
        <v>70866.83430804206</v>
      </c>
      <c r="Q314" s="159">
        <f t="shared" si="107"/>
        <v>75118.844366524587</v>
      </c>
      <c r="R314" s="159">
        <v>79625.97502851607</v>
      </c>
      <c r="S314" s="102">
        <f t="shared" si="101"/>
        <v>79625.97502851607</v>
      </c>
      <c r="U314" s="160">
        <f t="shared" si="102"/>
        <v>63012.9253150605</v>
      </c>
      <c r="V314" s="159">
        <f t="shared" si="102"/>
        <v>66163.571580813528</v>
      </c>
      <c r="W314" s="159">
        <f t="shared" si="102"/>
        <v>69471.7501598542</v>
      </c>
      <c r="X314" s="159">
        <f t="shared" si="102"/>
        <v>72945.337667846907</v>
      </c>
      <c r="Y314" s="159">
        <f t="shared" si="102"/>
        <v>76592.604551239259</v>
      </c>
      <c r="Z314" s="159">
        <v>80422.234778801227</v>
      </c>
      <c r="AA314" s="102">
        <f t="shared" si="103"/>
        <v>80422.234778801227</v>
      </c>
      <c r="AC314" s="159">
        <f t="shared" si="93"/>
        <v>66163.571580813528</v>
      </c>
      <c r="AD314" s="159">
        <f t="shared" si="93"/>
        <v>69471.7501598542</v>
      </c>
      <c r="AE314" s="159">
        <f t="shared" si="93"/>
        <v>72945.337667846907</v>
      </c>
      <c r="AF314" s="159">
        <f t="shared" si="91"/>
        <v>76592.604551239259</v>
      </c>
      <c r="AG314" s="159">
        <v>80422.234778801227</v>
      </c>
      <c r="AH314" s="104">
        <f t="shared" si="104"/>
        <v>80422.234778801227</v>
      </c>
      <c r="AJ314" s="159">
        <f t="shared" si="108"/>
        <v>67156.02515452572</v>
      </c>
      <c r="AK314" s="159">
        <f t="shared" si="108"/>
        <v>70513.826412252005</v>
      </c>
      <c r="AL314" s="159">
        <f t="shared" si="108"/>
        <v>74039.51773286461</v>
      </c>
      <c r="AM314" s="159">
        <f t="shared" si="108"/>
        <v>77741.493619507848</v>
      </c>
      <c r="AN314" s="159">
        <v>81628.568300483239</v>
      </c>
      <c r="AO314" s="106">
        <f t="shared" si="105"/>
        <v>81628.568300483239</v>
      </c>
      <c r="AQ314" s="159">
        <f t="shared" si="109"/>
        <v>67827.585406070983</v>
      </c>
      <c r="AR314" s="159">
        <f t="shared" si="109"/>
        <v>71218.96467637454</v>
      </c>
      <c r="AS314" s="159">
        <f t="shared" si="109"/>
        <v>74779.912910193263</v>
      </c>
      <c r="AT314" s="159">
        <f t="shared" si="109"/>
        <v>78518.908555702932</v>
      </c>
      <c r="AU314" s="161">
        <v>82444.853983488079</v>
      </c>
      <c r="AV314" s="133">
        <v>8</v>
      </c>
      <c r="AW314" s="133">
        <v>393</v>
      </c>
      <c r="AX314" s="147">
        <v>33</v>
      </c>
      <c r="AY314" s="145">
        <v>33</v>
      </c>
      <c r="AZ314" s="146" t="s">
        <v>419</v>
      </c>
    </row>
    <row r="315" spans="1:54" ht="15.75">
      <c r="A315" s="133">
        <v>394</v>
      </c>
      <c r="B315" s="133">
        <v>8</v>
      </c>
      <c r="C315" s="145">
        <v>34</v>
      </c>
      <c r="D315" s="146" t="s">
        <v>419</v>
      </c>
      <c r="E315" s="159">
        <f t="shared" si="106"/>
        <v>58766.578382703425</v>
      </c>
      <c r="F315" s="159">
        <f t="shared" si="106"/>
        <v>62292.57308566563</v>
      </c>
      <c r="G315" s="159">
        <f t="shared" si="106"/>
        <v>66030.127470805572</v>
      </c>
      <c r="H315" s="159">
        <f t="shared" si="106"/>
        <v>69991.935119053902</v>
      </c>
      <c r="I315" s="159">
        <f t="shared" si="106"/>
        <v>74191.451226197139</v>
      </c>
      <c r="J315" s="159">
        <v>78642.938299768968</v>
      </c>
      <c r="K315" s="183">
        <f t="shared" si="92"/>
        <v>78642.938299768968</v>
      </c>
      <c r="M315" s="159">
        <f t="shared" si="107"/>
        <v>59501.160612487198</v>
      </c>
      <c r="N315" s="159">
        <f t="shared" si="107"/>
        <v>63071.230249236432</v>
      </c>
      <c r="O315" s="159">
        <f t="shared" si="107"/>
        <v>66855.504064190623</v>
      </c>
      <c r="P315" s="159">
        <f t="shared" si="107"/>
        <v>70866.83430804206</v>
      </c>
      <c r="Q315" s="159">
        <f t="shared" si="107"/>
        <v>75118.844366524587</v>
      </c>
      <c r="R315" s="159">
        <v>79625.97502851607</v>
      </c>
      <c r="S315" s="102">
        <f t="shared" si="101"/>
        <v>79625.97502851607</v>
      </c>
      <c r="U315" s="160">
        <f t="shared" si="102"/>
        <v>63012.9253150605</v>
      </c>
      <c r="V315" s="159">
        <f t="shared" si="102"/>
        <v>66163.571580813528</v>
      </c>
      <c r="W315" s="159">
        <f t="shared" si="102"/>
        <v>69471.7501598542</v>
      </c>
      <c r="X315" s="159">
        <f t="shared" si="102"/>
        <v>72945.337667846907</v>
      </c>
      <c r="Y315" s="159">
        <f t="shared" si="102"/>
        <v>76592.604551239259</v>
      </c>
      <c r="Z315" s="159">
        <v>80422.234778801227</v>
      </c>
      <c r="AA315" s="102">
        <f t="shared" si="103"/>
        <v>80422.234778801227</v>
      </c>
      <c r="AC315" s="159">
        <f t="shared" si="93"/>
        <v>66163.571580813528</v>
      </c>
      <c r="AD315" s="159">
        <f t="shared" si="93"/>
        <v>69471.7501598542</v>
      </c>
      <c r="AE315" s="159">
        <f t="shared" si="93"/>
        <v>72945.337667846907</v>
      </c>
      <c r="AF315" s="159">
        <f t="shared" si="91"/>
        <v>76592.604551239259</v>
      </c>
      <c r="AG315" s="159">
        <v>80422.234778801227</v>
      </c>
      <c r="AH315" s="104">
        <f t="shared" si="104"/>
        <v>80422.234778801227</v>
      </c>
      <c r="AJ315" s="159">
        <f t="shared" si="108"/>
        <v>67156.02515452572</v>
      </c>
      <c r="AK315" s="159">
        <f t="shared" si="108"/>
        <v>70513.826412252005</v>
      </c>
      <c r="AL315" s="159">
        <f t="shared" si="108"/>
        <v>74039.51773286461</v>
      </c>
      <c r="AM315" s="159">
        <f t="shared" si="108"/>
        <v>77741.493619507848</v>
      </c>
      <c r="AN315" s="159">
        <v>81628.568300483239</v>
      </c>
      <c r="AO315" s="106">
        <f t="shared" si="105"/>
        <v>81628.568300483239</v>
      </c>
      <c r="AQ315" s="159">
        <f t="shared" si="109"/>
        <v>67827.585406070983</v>
      </c>
      <c r="AR315" s="159">
        <f t="shared" si="109"/>
        <v>71218.96467637454</v>
      </c>
      <c r="AS315" s="159">
        <f t="shared" si="109"/>
        <v>74779.912910193263</v>
      </c>
      <c r="AT315" s="159">
        <f t="shared" si="109"/>
        <v>78518.908555702932</v>
      </c>
      <c r="AU315" s="161">
        <v>82444.853983488079</v>
      </c>
      <c r="AV315" s="133">
        <v>8</v>
      </c>
      <c r="AW315" s="133">
        <v>394</v>
      </c>
      <c r="AX315" s="147">
        <v>34</v>
      </c>
      <c r="AY315" s="145">
        <v>34</v>
      </c>
      <c r="AZ315" s="146" t="s">
        <v>419</v>
      </c>
    </row>
    <row r="316" spans="1:54" ht="15.75">
      <c r="A316" s="133">
        <v>395</v>
      </c>
      <c r="B316" s="133">
        <v>8</v>
      </c>
      <c r="C316" s="145">
        <v>35</v>
      </c>
      <c r="D316" s="146" t="s">
        <v>419</v>
      </c>
      <c r="E316" s="159">
        <f t="shared" si="106"/>
        <v>58766.578382703425</v>
      </c>
      <c r="F316" s="159">
        <f t="shared" si="106"/>
        <v>62292.57308566563</v>
      </c>
      <c r="G316" s="159">
        <f t="shared" si="106"/>
        <v>66030.127470805572</v>
      </c>
      <c r="H316" s="159">
        <f t="shared" si="106"/>
        <v>69991.935119053902</v>
      </c>
      <c r="I316" s="159">
        <f t="shared" si="106"/>
        <v>74191.451226197139</v>
      </c>
      <c r="J316" s="159">
        <v>78642.938299768968</v>
      </c>
      <c r="K316" s="183">
        <f t="shared" si="92"/>
        <v>78642.938299768968</v>
      </c>
      <c r="M316" s="159">
        <f t="shared" si="107"/>
        <v>59501.160612487198</v>
      </c>
      <c r="N316" s="159">
        <f t="shared" si="107"/>
        <v>63071.230249236432</v>
      </c>
      <c r="O316" s="159">
        <f t="shared" si="107"/>
        <v>66855.504064190623</v>
      </c>
      <c r="P316" s="159">
        <f t="shared" si="107"/>
        <v>70866.83430804206</v>
      </c>
      <c r="Q316" s="159">
        <f t="shared" si="107"/>
        <v>75118.844366524587</v>
      </c>
      <c r="R316" s="159">
        <v>79625.97502851607</v>
      </c>
      <c r="S316" s="102">
        <f t="shared" si="101"/>
        <v>79625.97502851607</v>
      </c>
      <c r="U316" s="160">
        <f t="shared" si="102"/>
        <v>63012.9253150605</v>
      </c>
      <c r="V316" s="159">
        <f t="shared" si="102"/>
        <v>66163.571580813528</v>
      </c>
      <c r="W316" s="159">
        <f t="shared" si="102"/>
        <v>69471.7501598542</v>
      </c>
      <c r="X316" s="159">
        <f t="shared" si="102"/>
        <v>72945.337667846907</v>
      </c>
      <c r="Y316" s="159">
        <f t="shared" si="102"/>
        <v>76592.604551239259</v>
      </c>
      <c r="Z316" s="159">
        <v>80422.234778801227</v>
      </c>
      <c r="AA316" s="102">
        <f t="shared" si="103"/>
        <v>80422.234778801227</v>
      </c>
      <c r="AC316" s="159">
        <f t="shared" si="93"/>
        <v>66163.571580813528</v>
      </c>
      <c r="AD316" s="159">
        <f t="shared" si="93"/>
        <v>69471.7501598542</v>
      </c>
      <c r="AE316" s="159">
        <f t="shared" si="93"/>
        <v>72945.337667846907</v>
      </c>
      <c r="AF316" s="159">
        <f t="shared" si="91"/>
        <v>76592.604551239259</v>
      </c>
      <c r="AG316" s="159">
        <v>80422.234778801227</v>
      </c>
      <c r="AH316" s="104">
        <f t="shared" si="104"/>
        <v>80422.234778801227</v>
      </c>
      <c r="AJ316" s="159">
        <f t="shared" si="108"/>
        <v>67156.02515452572</v>
      </c>
      <c r="AK316" s="159">
        <f t="shared" si="108"/>
        <v>70513.826412252005</v>
      </c>
      <c r="AL316" s="159">
        <f t="shared" si="108"/>
        <v>74039.51773286461</v>
      </c>
      <c r="AM316" s="159">
        <f t="shared" si="108"/>
        <v>77741.493619507848</v>
      </c>
      <c r="AN316" s="159">
        <v>81628.568300483239</v>
      </c>
      <c r="AO316" s="106">
        <f t="shared" si="105"/>
        <v>81628.568300483239</v>
      </c>
      <c r="AQ316" s="159">
        <f t="shared" si="109"/>
        <v>67827.585406070983</v>
      </c>
      <c r="AR316" s="159">
        <f t="shared" si="109"/>
        <v>71218.96467637454</v>
      </c>
      <c r="AS316" s="159">
        <f t="shared" si="109"/>
        <v>74779.912910193263</v>
      </c>
      <c r="AT316" s="159">
        <f t="shared" si="109"/>
        <v>78518.908555702932</v>
      </c>
      <c r="AU316" s="161">
        <v>82444.853983488079</v>
      </c>
      <c r="AV316" s="133">
        <v>8</v>
      </c>
      <c r="AW316" s="133">
        <v>395</v>
      </c>
      <c r="AX316" s="147">
        <v>35</v>
      </c>
      <c r="AY316" s="145">
        <v>35</v>
      </c>
      <c r="AZ316" s="146" t="s">
        <v>419</v>
      </c>
    </row>
    <row r="317" spans="1:54" ht="15.75">
      <c r="A317" s="133">
        <v>396</v>
      </c>
      <c r="B317" s="133">
        <v>8</v>
      </c>
      <c r="C317" s="145">
        <v>36</v>
      </c>
      <c r="D317" s="146" t="s">
        <v>419</v>
      </c>
      <c r="E317" s="159">
        <f t="shared" si="106"/>
        <v>58766.578382703425</v>
      </c>
      <c r="F317" s="159">
        <f t="shared" si="106"/>
        <v>62292.57308566563</v>
      </c>
      <c r="G317" s="159">
        <f t="shared" si="106"/>
        <v>66030.127470805572</v>
      </c>
      <c r="H317" s="159">
        <f t="shared" si="106"/>
        <v>69991.935119053902</v>
      </c>
      <c r="I317" s="159">
        <f t="shared" si="106"/>
        <v>74191.451226197139</v>
      </c>
      <c r="J317" s="159">
        <v>78642.938299768968</v>
      </c>
      <c r="K317" s="183">
        <f t="shared" si="92"/>
        <v>78642.938299768968</v>
      </c>
      <c r="M317" s="159">
        <f t="shared" si="107"/>
        <v>59501.160612487198</v>
      </c>
      <c r="N317" s="159">
        <f t="shared" si="107"/>
        <v>63071.230249236432</v>
      </c>
      <c r="O317" s="159">
        <f t="shared" si="107"/>
        <v>66855.504064190623</v>
      </c>
      <c r="P317" s="159">
        <f t="shared" si="107"/>
        <v>70866.83430804206</v>
      </c>
      <c r="Q317" s="159">
        <f t="shared" si="107"/>
        <v>75118.844366524587</v>
      </c>
      <c r="R317" s="159">
        <v>79625.97502851607</v>
      </c>
      <c r="S317" s="102">
        <f t="shared" si="101"/>
        <v>79625.97502851607</v>
      </c>
      <c r="U317" s="160">
        <f t="shared" si="102"/>
        <v>63012.9253150605</v>
      </c>
      <c r="V317" s="159">
        <f t="shared" si="102"/>
        <v>66163.571580813528</v>
      </c>
      <c r="W317" s="159">
        <f t="shared" si="102"/>
        <v>69471.7501598542</v>
      </c>
      <c r="X317" s="159">
        <f t="shared" si="102"/>
        <v>72945.337667846907</v>
      </c>
      <c r="Y317" s="159">
        <f t="shared" si="102"/>
        <v>76592.604551239259</v>
      </c>
      <c r="Z317" s="159">
        <v>80422.234778801227</v>
      </c>
      <c r="AA317" s="102">
        <f t="shared" si="103"/>
        <v>80422.234778801227</v>
      </c>
      <c r="AC317" s="159">
        <f t="shared" si="93"/>
        <v>66163.571580813528</v>
      </c>
      <c r="AD317" s="159">
        <f t="shared" si="93"/>
        <v>69471.7501598542</v>
      </c>
      <c r="AE317" s="159">
        <f t="shared" si="93"/>
        <v>72945.337667846907</v>
      </c>
      <c r="AF317" s="159">
        <f t="shared" si="91"/>
        <v>76592.604551239259</v>
      </c>
      <c r="AG317" s="159">
        <v>80422.234778801227</v>
      </c>
      <c r="AH317" s="104">
        <f t="shared" si="104"/>
        <v>80422.234778801227</v>
      </c>
      <c r="AJ317" s="159">
        <f t="shared" si="108"/>
        <v>67156.02515452572</v>
      </c>
      <c r="AK317" s="159">
        <f t="shared" si="108"/>
        <v>70513.826412252005</v>
      </c>
      <c r="AL317" s="159">
        <f t="shared" si="108"/>
        <v>74039.51773286461</v>
      </c>
      <c r="AM317" s="159">
        <f t="shared" si="108"/>
        <v>77741.493619507848</v>
      </c>
      <c r="AN317" s="159">
        <v>81628.568300483239</v>
      </c>
      <c r="AO317" s="106">
        <f t="shared" si="105"/>
        <v>81628.568300483239</v>
      </c>
      <c r="AQ317" s="159">
        <f t="shared" si="109"/>
        <v>67827.585406070983</v>
      </c>
      <c r="AR317" s="159">
        <f t="shared" si="109"/>
        <v>71218.96467637454</v>
      </c>
      <c r="AS317" s="159">
        <f t="shared" si="109"/>
        <v>74779.912910193263</v>
      </c>
      <c r="AT317" s="159">
        <f t="shared" si="109"/>
        <v>78518.908555702932</v>
      </c>
      <c r="AU317" s="161">
        <v>82444.853983488079</v>
      </c>
      <c r="AV317" s="133">
        <v>8</v>
      </c>
      <c r="AW317" s="133">
        <v>396</v>
      </c>
      <c r="AX317" s="147">
        <v>36</v>
      </c>
      <c r="AY317" s="145">
        <v>36</v>
      </c>
      <c r="AZ317" s="146" t="s">
        <v>419</v>
      </c>
    </row>
    <row r="318" spans="1:54" ht="15.75">
      <c r="A318" s="133">
        <v>397</v>
      </c>
      <c r="B318" s="133">
        <v>8</v>
      </c>
      <c r="C318" s="145">
        <v>37</v>
      </c>
      <c r="D318" s="146" t="s">
        <v>419</v>
      </c>
      <c r="E318" s="159">
        <f t="shared" si="106"/>
        <v>58766.578382703425</v>
      </c>
      <c r="F318" s="159">
        <f t="shared" si="106"/>
        <v>62292.57308566563</v>
      </c>
      <c r="G318" s="159">
        <f t="shared" si="106"/>
        <v>66030.127470805572</v>
      </c>
      <c r="H318" s="159">
        <f t="shared" si="106"/>
        <v>69991.935119053902</v>
      </c>
      <c r="I318" s="159">
        <f t="shared" si="106"/>
        <v>74191.451226197139</v>
      </c>
      <c r="J318" s="159">
        <v>78642.938299768968</v>
      </c>
      <c r="K318" s="183">
        <f t="shared" si="92"/>
        <v>78642.938299768968</v>
      </c>
      <c r="M318" s="159">
        <f t="shared" si="107"/>
        <v>59501.160612487198</v>
      </c>
      <c r="N318" s="159">
        <f t="shared" si="107"/>
        <v>63071.230249236432</v>
      </c>
      <c r="O318" s="159">
        <f t="shared" si="107"/>
        <v>66855.504064190623</v>
      </c>
      <c r="P318" s="159">
        <f t="shared" si="107"/>
        <v>70866.83430804206</v>
      </c>
      <c r="Q318" s="159">
        <f t="shared" si="107"/>
        <v>75118.844366524587</v>
      </c>
      <c r="R318" s="159">
        <v>79625.97502851607</v>
      </c>
      <c r="S318" s="102">
        <f t="shared" si="101"/>
        <v>79625.97502851607</v>
      </c>
      <c r="U318" s="160">
        <f t="shared" si="102"/>
        <v>63012.9253150605</v>
      </c>
      <c r="V318" s="159">
        <f t="shared" si="102"/>
        <v>66163.571580813528</v>
      </c>
      <c r="W318" s="159">
        <f t="shared" si="102"/>
        <v>69471.7501598542</v>
      </c>
      <c r="X318" s="159">
        <f t="shared" si="102"/>
        <v>72945.337667846907</v>
      </c>
      <c r="Y318" s="159">
        <f t="shared" si="102"/>
        <v>76592.604551239259</v>
      </c>
      <c r="Z318" s="159">
        <v>80422.234778801227</v>
      </c>
      <c r="AA318" s="102">
        <f t="shared" si="103"/>
        <v>80422.234778801227</v>
      </c>
      <c r="AC318" s="159">
        <f t="shared" si="93"/>
        <v>66163.571580813528</v>
      </c>
      <c r="AD318" s="159">
        <f t="shared" si="93"/>
        <v>69471.7501598542</v>
      </c>
      <c r="AE318" s="159">
        <f t="shared" si="93"/>
        <v>72945.337667846907</v>
      </c>
      <c r="AF318" s="159">
        <f t="shared" si="91"/>
        <v>76592.604551239259</v>
      </c>
      <c r="AG318" s="159">
        <v>80422.234778801227</v>
      </c>
      <c r="AH318" s="104">
        <f t="shared" si="104"/>
        <v>80422.234778801227</v>
      </c>
      <c r="AJ318" s="159">
        <f t="shared" si="108"/>
        <v>67156.02515452572</v>
      </c>
      <c r="AK318" s="159">
        <f t="shared" si="108"/>
        <v>70513.826412252005</v>
      </c>
      <c r="AL318" s="159">
        <f t="shared" si="108"/>
        <v>74039.51773286461</v>
      </c>
      <c r="AM318" s="159">
        <f t="shared" si="108"/>
        <v>77741.493619507848</v>
      </c>
      <c r="AN318" s="159">
        <v>81628.568300483239</v>
      </c>
      <c r="AO318" s="106">
        <f t="shared" si="105"/>
        <v>81628.568300483239</v>
      </c>
      <c r="AQ318" s="159">
        <f t="shared" si="109"/>
        <v>67827.585406070983</v>
      </c>
      <c r="AR318" s="159">
        <f t="shared" si="109"/>
        <v>71218.96467637454</v>
      </c>
      <c r="AS318" s="159">
        <f t="shared" si="109"/>
        <v>74779.912910193263</v>
      </c>
      <c r="AT318" s="159">
        <f t="shared" si="109"/>
        <v>78518.908555702932</v>
      </c>
      <c r="AU318" s="161">
        <v>82444.853983488079</v>
      </c>
      <c r="AV318" s="133">
        <v>8</v>
      </c>
      <c r="AW318" s="133">
        <v>397</v>
      </c>
      <c r="AX318" s="147">
        <v>37</v>
      </c>
      <c r="AY318" s="145">
        <v>37</v>
      </c>
      <c r="AZ318" s="146" t="s">
        <v>419</v>
      </c>
      <c r="BB318" s="162"/>
    </row>
    <row r="319" spans="1:54" ht="15.75">
      <c r="A319" s="133">
        <v>398</v>
      </c>
      <c r="B319" s="133">
        <v>8</v>
      </c>
      <c r="C319" s="145">
        <v>38</v>
      </c>
      <c r="D319" s="146" t="s">
        <v>419</v>
      </c>
      <c r="E319" s="159">
        <f t="shared" si="106"/>
        <v>58766.578382703425</v>
      </c>
      <c r="F319" s="159">
        <f t="shared" si="106"/>
        <v>62292.57308566563</v>
      </c>
      <c r="G319" s="159">
        <f t="shared" si="106"/>
        <v>66030.127470805572</v>
      </c>
      <c r="H319" s="159">
        <f t="shared" si="106"/>
        <v>69991.935119053902</v>
      </c>
      <c r="I319" s="159">
        <f t="shared" si="106"/>
        <v>74191.451226197139</v>
      </c>
      <c r="J319" s="159">
        <v>78642.938299768968</v>
      </c>
      <c r="K319" s="183">
        <f t="shared" si="92"/>
        <v>78642.938299768968</v>
      </c>
      <c r="M319" s="159">
        <f t="shared" si="107"/>
        <v>59501.160612487198</v>
      </c>
      <c r="N319" s="159">
        <f t="shared" si="107"/>
        <v>63071.230249236432</v>
      </c>
      <c r="O319" s="159">
        <f t="shared" si="107"/>
        <v>66855.504064190623</v>
      </c>
      <c r="P319" s="159">
        <f t="shared" si="107"/>
        <v>70866.83430804206</v>
      </c>
      <c r="Q319" s="159">
        <f t="shared" si="107"/>
        <v>75118.844366524587</v>
      </c>
      <c r="R319" s="159">
        <v>79625.97502851607</v>
      </c>
      <c r="S319" s="102">
        <f t="shared" si="101"/>
        <v>79625.97502851607</v>
      </c>
      <c r="U319" s="160">
        <f t="shared" si="102"/>
        <v>63012.9253150605</v>
      </c>
      <c r="V319" s="159">
        <f t="shared" si="102"/>
        <v>66163.571580813528</v>
      </c>
      <c r="W319" s="159">
        <f t="shared" si="102"/>
        <v>69471.7501598542</v>
      </c>
      <c r="X319" s="159">
        <f t="shared" si="102"/>
        <v>72945.337667846907</v>
      </c>
      <c r="Y319" s="159">
        <f t="shared" si="102"/>
        <v>76592.604551239259</v>
      </c>
      <c r="Z319" s="159">
        <v>80422.234778801227</v>
      </c>
      <c r="AA319" s="102">
        <f t="shared" si="103"/>
        <v>80422.234778801227</v>
      </c>
      <c r="AC319" s="159">
        <f t="shared" si="93"/>
        <v>66163.571580813528</v>
      </c>
      <c r="AD319" s="159">
        <f t="shared" si="93"/>
        <v>69471.7501598542</v>
      </c>
      <c r="AE319" s="159">
        <f t="shared" si="93"/>
        <v>72945.337667846907</v>
      </c>
      <c r="AF319" s="159">
        <f t="shared" si="91"/>
        <v>76592.604551239259</v>
      </c>
      <c r="AG319" s="159">
        <v>80422.234778801227</v>
      </c>
      <c r="AH319" s="104">
        <f t="shared" si="104"/>
        <v>80422.234778801227</v>
      </c>
      <c r="AJ319" s="159">
        <f t="shared" si="108"/>
        <v>67156.02515452572</v>
      </c>
      <c r="AK319" s="159">
        <f t="shared" si="108"/>
        <v>70513.826412252005</v>
      </c>
      <c r="AL319" s="159">
        <f t="shared" si="108"/>
        <v>74039.51773286461</v>
      </c>
      <c r="AM319" s="159">
        <f t="shared" si="108"/>
        <v>77741.493619507848</v>
      </c>
      <c r="AN319" s="159">
        <v>81628.568300483239</v>
      </c>
      <c r="AO319" s="106">
        <f t="shared" si="105"/>
        <v>81628.568300483239</v>
      </c>
      <c r="AQ319" s="159">
        <f t="shared" si="109"/>
        <v>67827.585406070983</v>
      </c>
      <c r="AR319" s="159">
        <f t="shared" si="109"/>
        <v>71218.96467637454</v>
      </c>
      <c r="AS319" s="159">
        <f t="shared" si="109"/>
        <v>74779.912910193263</v>
      </c>
      <c r="AT319" s="159">
        <f t="shared" si="109"/>
        <v>78518.908555702932</v>
      </c>
      <c r="AU319" s="161">
        <v>82444.853983488079</v>
      </c>
      <c r="AV319" s="133">
        <v>8</v>
      </c>
      <c r="AW319" s="133">
        <v>398</v>
      </c>
      <c r="AX319" s="147">
        <v>38</v>
      </c>
      <c r="AY319" s="145">
        <v>38</v>
      </c>
      <c r="AZ319" s="146" t="s">
        <v>419</v>
      </c>
    </row>
    <row r="320" spans="1:54" ht="15.75">
      <c r="A320" s="133">
        <v>399</v>
      </c>
      <c r="B320" s="133">
        <v>8</v>
      </c>
      <c r="C320" s="145">
        <v>39</v>
      </c>
      <c r="D320" s="146" t="s">
        <v>419</v>
      </c>
      <c r="E320" s="159">
        <f t="shared" si="106"/>
        <v>58766.578382703425</v>
      </c>
      <c r="F320" s="159">
        <f t="shared" si="106"/>
        <v>62292.57308566563</v>
      </c>
      <c r="G320" s="159">
        <f t="shared" si="106"/>
        <v>66030.127470805572</v>
      </c>
      <c r="H320" s="159">
        <f t="shared" si="106"/>
        <v>69991.935119053902</v>
      </c>
      <c r="I320" s="159">
        <f t="shared" si="106"/>
        <v>74191.451226197139</v>
      </c>
      <c r="J320" s="159">
        <v>78642.938299768968</v>
      </c>
      <c r="K320" s="183">
        <f t="shared" si="92"/>
        <v>78642.938299768968</v>
      </c>
      <c r="M320" s="159">
        <f t="shared" si="107"/>
        <v>59501.160612487198</v>
      </c>
      <c r="N320" s="159">
        <f t="shared" si="107"/>
        <v>63071.230249236432</v>
      </c>
      <c r="O320" s="159">
        <f t="shared" si="107"/>
        <v>66855.504064190623</v>
      </c>
      <c r="P320" s="159">
        <f t="shared" si="107"/>
        <v>70866.83430804206</v>
      </c>
      <c r="Q320" s="159">
        <f t="shared" si="107"/>
        <v>75118.844366524587</v>
      </c>
      <c r="R320" s="159">
        <v>79625.97502851607</v>
      </c>
      <c r="S320" s="102">
        <f t="shared" si="101"/>
        <v>79625.97502851607</v>
      </c>
      <c r="U320" s="160">
        <f t="shared" si="102"/>
        <v>63012.9253150605</v>
      </c>
      <c r="V320" s="159">
        <f t="shared" si="102"/>
        <v>66163.571580813528</v>
      </c>
      <c r="W320" s="159">
        <f t="shared" si="102"/>
        <v>69471.7501598542</v>
      </c>
      <c r="X320" s="159">
        <f t="shared" si="102"/>
        <v>72945.337667846907</v>
      </c>
      <c r="Y320" s="159">
        <f t="shared" si="102"/>
        <v>76592.604551239259</v>
      </c>
      <c r="Z320" s="159">
        <v>80422.234778801227</v>
      </c>
      <c r="AA320" s="102">
        <f t="shared" si="103"/>
        <v>80422.234778801227</v>
      </c>
      <c r="AC320" s="159">
        <f t="shared" si="93"/>
        <v>66163.571580813528</v>
      </c>
      <c r="AD320" s="159">
        <f t="shared" si="93"/>
        <v>69471.7501598542</v>
      </c>
      <c r="AE320" s="159">
        <f t="shared" si="93"/>
        <v>72945.337667846907</v>
      </c>
      <c r="AF320" s="159">
        <f t="shared" si="91"/>
        <v>76592.604551239259</v>
      </c>
      <c r="AG320" s="159">
        <v>80422.234778801227</v>
      </c>
      <c r="AH320" s="104">
        <f t="shared" si="104"/>
        <v>80422.234778801227</v>
      </c>
      <c r="AJ320" s="159">
        <f t="shared" si="108"/>
        <v>67156.02515452572</v>
      </c>
      <c r="AK320" s="159">
        <f t="shared" si="108"/>
        <v>70513.826412252005</v>
      </c>
      <c r="AL320" s="159">
        <f t="shared" si="108"/>
        <v>74039.51773286461</v>
      </c>
      <c r="AM320" s="159">
        <f t="shared" si="108"/>
        <v>77741.493619507848</v>
      </c>
      <c r="AN320" s="159">
        <v>81628.568300483239</v>
      </c>
      <c r="AO320" s="106">
        <f t="shared" si="105"/>
        <v>81628.568300483239</v>
      </c>
      <c r="AQ320" s="159">
        <f t="shared" si="109"/>
        <v>67827.585406070983</v>
      </c>
      <c r="AR320" s="159">
        <f t="shared" si="109"/>
        <v>71218.96467637454</v>
      </c>
      <c r="AS320" s="159">
        <f t="shared" si="109"/>
        <v>74779.912910193263</v>
      </c>
      <c r="AT320" s="159">
        <f t="shared" si="109"/>
        <v>78518.908555702932</v>
      </c>
      <c r="AU320" s="161">
        <v>82444.853983488079</v>
      </c>
      <c r="AV320" s="133">
        <v>8</v>
      </c>
      <c r="AW320" s="133">
        <v>399</v>
      </c>
      <c r="AX320" s="147">
        <v>39</v>
      </c>
      <c r="AY320" s="145">
        <v>39</v>
      </c>
      <c r="AZ320" s="146" t="s">
        <v>419</v>
      </c>
    </row>
    <row r="321" spans="1:52" ht="15.75">
      <c r="A321" s="133">
        <v>400</v>
      </c>
      <c r="B321" s="133">
        <v>8</v>
      </c>
      <c r="C321" s="145">
        <v>40</v>
      </c>
      <c r="D321" s="146" t="s">
        <v>419</v>
      </c>
      <c r="E321" s="159">
        <f t="shared" si="106"/>
        <v>58766.578382703425</v>
      </c>
      <c r="F321" s="159">
        <f t="shared" si="106"/>
        <v>62292.57308566563</v>
      </c>
      <c r="G321" s="159">
        <f t="shared" si="106"/>
        <v>66030.127470805572</v>
      </c>
      <c r="H321" s="159">
        <f t="shared" si="106"/>
        <v>69991.935119053902</v>
      </c>
      <c r="I321" s="159">
        <f t="shared" si="106"/>
        <v>74191.451226197139</v>
      </c>
      <c r="J321" s="159">
        <v>78642.938299768968</v>
      </c>
      <c r="K321" s="183">
        <f t="shared" si="92"/>
        <v>78642.938299768968</v>
      </c>
      <c r="M321" s="159">
        <f t="shared" si="107"/>
        <v>59501.160612487198</v>
      </c>
      <c r="N321" s="159">
        <f t="shared" si="107"/>
        <v>63071.230249236432</v>
      </c>
      <c r="O321" s="159">
        <f t="shared" si="107"/>
        <v>66855.504064190623</v>
      </c>
      <c r="P321" s="159">
        <f t="shared" si="107"/>
        <v>70866.83430804206</v>
      </c>
      <c r="Q321" s="159">
        <f t="shared" si="107"/>
        <v>75118.844366524587</v>
      </c>
      <c r="R321" s="159">
        <v>79625.97502851607</v>
      </c>
      <c r="S321" s="102">
        <f t="shared" si="101"/>
        <v>79625.97502851607</v>
      </c>
      <c r="U321" s="160">
        <f t="shared" si="102"/>
        <v>63012.9253150605</v>
      </c>
      <c r="V321" s="159">
        <f t="shared" si="102"/>
        <v>66163.571580813528</v>
      </c>
      <c r="W321" s="159">
        <f t="shared" si="102"/>
        <v>69471.7501598542</v>
      </c>
      <c r="X321" s="159">
        <f t="shared" si="102"/>
        <v>72945.337667846907</v>
      </c>
      <c r="Y321" s="159">
        <f t="shared" si="102"/>
        <v>76592.604551239259</v>
      </c>
      <c r="Z321" s="159">
        <v>80422.234778801227</v>
      </c>
      <c r="AA321" s="102">
        <f t="shared" si="103"/>
        <v>80422.234778801227</v>
      </c>
      <c r="AC321" s="159">
        <f t="shared" si="93"/>
        <v>66163.571580813528</v>
      </c>
      <c r="AD321" s="159">
        <f t="shared" si="93"/>
        <v>69471.7501598542</v>
      </c>
      <c r="AE321" s="159">
        <f t="shared" si="93"/>
        <v>72945.337667846907</v>
      </c>
      <c r="AF321" s="159">
        <f t="shared" si="91"/>
        <v>76592.604551239259</v>
      </c>
      <c r="AG321" s="159">
        <v>80422.234778801227</v>
      </c>
      <c r="AH321" s="104">
        <f t="shared" si="104"/>
        <v>80422.234778801227</v>
      </c>
      <c r="AJ321" s="159">
        <f t="shared" si="108"/>
        <v>67156.02515452572</v>
      </c>
      <c r="AK321" s="159">
        <f t="shared" si="108"/>
        <v>70513.826412252005</v>
      </c>
      <c r="AL321" s="159">
        <f t="shared" si="108"/>
        <v>74039.51773286461</v>
      </c>
      <c r="AM321" s="159">
        <f t="shared" si="108"/>
        <v>77741.493619507848</v>
      </c>
      <c r="AN321" s="159">
        <v>81628.568300483239</v>
      </c>
      <c r="AO321" s="106">
        <f t="shared" si="105"/>
        <v>81628.568300483239</v>
      </c>
      <c r="AQ321" s="159">
        <f t="shared" si="109"/>
        <v>67827.585406070983</v>
      </c>
      <c r="AR321" s="159">
        <f t="shared" si="109"/>
        <v>71218.96467637454</v>
      </c>
      <c r="AS321" s="159">
        <f t="shared" si="109"/>
        <v>74779.912910193263</v>
      </c>
      <c r="AT321" s="159">
        <f t="shared" si="109"/>
        <v>78518.908555702932</v>
      </c>
      <c r="AU321" s="161">
        <v>82444.853983488079</v>
      </c>
      <c r="AV321" s="133">
        <v>8</v>
      </c>
      <c r="AW321" s="133">
        <v>400</v>
      </c>
      <c r="AX321" s="147">
        <v>40</v>
      </c>
      <c r="AY321" s="145">
        <v>40</v>
      </c>
      <c r="AZ321" s="146" t="s">
        <v>419</v>
      </c>
    </row>
    <row r="322" spans="1:52" ht="15.75">
      <c r="A322" s="133">
        <v>401</v>
      </c>
      <c r="B322" s="133">
        <v>8</v>
      </c>
      <c r="C322" s="145">
        <v>41</v>
      </c>
      <c r="D322" s="146" t="s">
        <v>419</v>
      </c>
      <c r="E322" s="159">
        <f t="shared" si="106"/>
        <v>58766.578382703425</v>
      </c>
      <c r="F322" s="159">
        <f t="shared" si="106"/>
        <v>62292.57308566563</v>
      </c>
      <c r="G322" s="159">
        <f t="shared" si="106"/>
        <v>66030.127470805572</v>
      </c>
      <c r="H322" s="159">
        <f t="shared" si="106"/>
        <v>69991.935119053902</v>
      </c>
      <c r="I322" s="159">
        <f t="shared" si="106"/>
        <v>74191.451226197139</v>
      </c>
      <c r="J322" s="159">
        <v>78642.938299768968</v>
      </c>
      <c r="K322" s="183">
        <f t="shared" si="92"/>
        <v>78642.938299768968</v>
      </c>
      <c r="M322" s="159">
        <f t="shared" si="107"/>
        <v>59501.160612487198</v>
      </c>
      <c r="N322" s="159">
        <f t="shared" si="107"/>
        <v>63071.230249236432</v>
      </c>
      <c r="O322" s="159">
        <f t="shared" si="107"/>
        <v>66855.504064190623</v>
      </c>
      <c r="P322" s="159">
        <f t="shared" si="107"/>
        <v>70866.83430804206</v>
      </c>
      <c r="Q322" s="159">
        <f t="shared" si="107"/>
        <v>75118.844366524587</v>
      </c>
      <c r="R322" s="159">
        <v>79625.97502851607</v>
      </c>
      <c r="S322" s="102">
        <f t="shared" si="101"/>
        <v>79625.97502851607</v>
      </c>
      <c r="U322" s="160">
        <f t="shared" si="102"/>
        <v>63012.9253150605</v>
      </c>
      <c r="V322" s="159">
        <f t="shared" si="102"/>
        <v>66163.571580813528</v>
      </c>
      <c r="W322" s="159">
        <f t="shared" si="102"/>
        <v>69471.7501598542</v>
      </c>
      <c r="X322" s="159">
        <f t="shared" si="102"/>
        <v>72945.337667846907</v>
      </c>
      <c r="Y322" s="159">
        <f t="shared" si="102"/>
        <v>76592.604551239259</v>
      </c>
      <c r="Z322" s="159">
        <v>80422.234778801227</v>
      </c>
      <c r="AA322" s="102">
        <f t="shared" si="103"/>
        <v>80422.234778801227</v>
      </c>
      <c r="AC322" s="159">
        <f t="shared" si="93"/>
        <v>66163.571580813528</v>
      </c>
      <c r="AD322" s="159">
        <f t="shared" si="93"/>
        <v>69471.7501598542</v>
      </c>
      <c r="AE322" s="159">
        <f t="shared" si="93"/>
        <v>72945.337667846907</v>
      </c>
      <c r="AF322" s="159">
        <f t="shared" si="91"/>
        <v>76592.604551239259</v>
      </c>
      <c r="AG322" s="159">
        <v>80422.234778801227</v>
      </c>
      <c r="AH322" s="104">
        <f t="shared" si="104"/>
        <v>80422.234778801227</v>
      </c>
      <c r="AJ322" s="159">
        <f t="shared" si="108"/>
        <v>67156.02515452572</v>
      </c>
      <c r="AK322" s="159">
        <f t="shared" si="108"/>
        <v>70513.826412252005</v>
      </c>
      <c r="AL322" s="159">
        <f t="shared" si="108"/>
        <v>74039.51773286461</v>
      </c>
      <c r="AM322" s="159">
        <f t="shared" si="108"/>
        <v>77741.493619507848</v>
      </c>
      <c r="AN322" s="159">
        <v>81628.568300483239</v>
      </c>
      <c r="AO322" s="106">
        <f t="shared" si="105"/>
        <v>81628.568300483239</v>
      </c>
      <c r="AQ322" s="159">
        <f t="shared" si="109"/>
        <v>67827.585406070983</v>
      </c>
      <c r="AR322" s="159">
        <f t="shared" si="109"/>
        <v>71218.96467637454</v>
      </c>
      <c r="AS322" s="159">
        <f t="shared" si="109"/>
        <v>74779.912910193263</v>
      </c>
      <c r="AT322" s="159">
        <f t="shared" si="109"/>
        <v>78518.908555702932</v>
      </c>
      <c r="AU322" s="161">
        <v>82444.853983488079</v>
      </c>
      <c r="AV322" s="133">
        <v>8</v>
      </c>
      <c r="AW322" s="133">
        <v>401</v>
      </c>
      <c r="AX322" s="147">
        <v>41</v>
      </c>
      <c r="AY322" s="145">
        <v>41</v>
      </c>
      <c r="AZ322" s="146" t="s">
        <v>419</v>
      </c>
    </row>
    <row r="323" spans="1:52" ht="15.75">
      <c r="A323" s="133">
        <v>402</v>
      </c>
      <c r="B323" s="133">
        <v>8</v>
      </c>
      <c r="C323" s="145">
        <v>42</v>
      </c>
      <c r="D323" s="146" t="s">
        <v>419</v>
      </c>
      <c r="E323" s="159">
        <f t="shared" si="106"/>
        <v>58766.578382703425</v>
      </c>
      <c r="F323" s="159">
        <f t="shared" si="106"/>
        <v>62292.57308566563</v>
      </c>
      <c r="G323" s="159">
        <f t="shared" si="106"/>
        <v>66030.127470805572</v>
      </c>
      <c r="H323" s="159">
        <f t="shared" si="106"/>
        <v>69991.935119053902</v>
      </c>
      <c r="I323" s="159">
        <f t="shared" si="106"/>
        <v>74191.451226197139</v>
      </c>
      <c r="J323" s="159">
        <v>78642.938299768968</v>
      </c>
      <c r="K323" s="183">
        <f t="shared" si="92"/>
        <v>78642.938299768968</v>
      </c>
      <c r="M323" s="159">
        <f t="shared" si="107"/>
        <v>59501.160612487198</v>
      </c>
      <c r="N323" s="159">
        <f t="shared" si="107"/>
        <v>63071.230249236432</v>
      </c>
      <c r="O323" s="159">
        <f t="shared" si="107"/>
        <v>66855.504064190623</v>
      </c>
      <c r="P323" s="159">
        <f t="shared" si="107"/>
        <v>70866.83430804206</v>
      </c>
      <c r="Q323" s="159">
        <f t="shared" si="107"/>
        <v>75118.844366524587</v>
      </c>
      <c r="R323" s="159">
        <v>79625.97502851607</v>
      </c>
      <c r="S323" s="102">
        <f t="shared" si="101"/>
        <v>79625.97502851607</v>
      </c>
      <c r="U323" s="160">
        <f t="shared" si="102"/>
        <v>63012.9253150605</v>
      </c>
      <c r="V323" s="159">
        <f t="shared" si="102"/>
        <v>66163.571580813528</v>
      </c>
      <c r="W323" s="159">
        <f t="shared" si="102"/>
        <v>69471.7501598542</v>
      </c>
      <c r="X323" s="159">
        <f t="shared" si="102"/>
        <v>72945.337667846907</v>
      </c>
      <c r="Y323" s="159">
        <f t="shared" si="102"/>
        <v>76592.604551239259</v>
      </c>
      <c r="Z323" s="159">
        <v>80422.234778801227</v>
      </c>
      <c r="AA323" s="102">
        <f t="shared" si="103"/>
        <v>80422.234778801227</v>
      </c>
      <c r="AC323" s="159">
        <f t="shared" si="93"/>
        <v>66163.571580813528</v>
      </c>
      <c r="AD323" s="159">
        <f t="shared" si="93"/>
        <v>69471.7501598542</v>
      </c>
      <c r="AE323" s="159">
        <f t="shared" si="93"/>
        <v>72945.337667846907</v>
      </c>
      <c r="AF323" s="159">
        <f t="shared" si="91"/>
        <v>76592.604551239259</v>
      </c>
      <c r="AG323" s="159">
        <v>80422.234778801227</v>
      </c>
      <c r="AH323" s="104">
        <f t="shared" si="104"/>
        <v>80422.234778801227</v>
      </c>
      <c r="AJ323" s="159">
        <f t="shared" si="108"/>
        <v>67156.02515452572</v>
      </c>
      <c r="AK323" s="159">
        <f t="shared" si="108"/>
        <v>70513.826412252005</v>
      </c>
      <c r="AL323" s="159">
        <f t="shared" si="108"/>
        <v>74039.51773286461</v>
      </c>
      <c r="AM323" s="159">
        <f t="shared" si="108"/>
        <v>77741.493619507848</v>
      </c>
      <c r="AN323" s="159">
        <v>81628.568300483239</v>
      </c>
      <c r="AO323" s="106">
        <f t="shared" si="105"/>
        <v>81628.568300483239</v>
      </c>
      <c r="AQ323" s="159">
        <f t="shared" si="109"/>
        <v>67827.585406070983</v>
      </c>
      <c r="AR323" s="159">
        <f t="shared" si="109"/>
        <v>71218.96467637454</v>
      </c>
      <c r="AS323" s="159">
        <f t="shared" si="109"/>
        <v>74779.912910193263</v>
      </c>
      <c r="AT323" s="159">
        <f t="shared" si="109"/>
        <v>78518.908555702932</v>
      </c>
      <c r="AU323" s="161">
        <v>82444.853983488079</v>
      </c>
      <c r="AV323" s="133">
        <v>8</v>
      </c>
      <c r="AW323" s="133">
        <v>402</v>
      </c>
      <c r="AX323" s="147">
        <v>42</v>
      </c>
      <c r="AY323" s="145">
        <v>42</v>
      </c>
      <c r="AZ323" s="146" t="s">
        <v>419</v>
      </c>
    </row>
    <row r="324" spans="1:52" ht="15.75">
      <c r="A324" s="133">
        <v>403</v>
      </c>
      <c r="B324" s="133">
        <v>8</v>
      </c>
      <c r="C324" s="145">
        <v>43</v>
      </c>
      <c r="D324" s="146" t="s">
        <v>419</v>
      </c>
      <c r="E324" s="159">
        <f t="shared" si="106"/>
        <v>58766.578382703425</v>
      </c>
      <c r="F324" s="159">
        <f t="shared" si="106"/>
        <v>62292.57308566563</v>
      </c>
      <c r="G324" s="159">
        <f t="shared" si="106"/>
        <v>66030.127470805572</v>
      </c>
      <c r="H324" s="159">
        <f t="shared" si="106"/>
        <v>69991.935119053902</v>
      </c>
      <c r="I324" s="159">
        <f t="shared" si="106"/>
        <v>74191.451226197139</v>
      </c>
      <c r="J324" s="159">
        <v>78642.938299768968</v>
      </c>
      <c r="K324" s="183">
        <f t="shared" si="92"/>
        <v>78642.938299768968</v>
      </c>
      <c r="M324" s="159">
        <f t="shared" si="107"/>
        <v>59501.160612487198</v>
      </c>
      <c r="N324" s="159">
        <f t="shared" si="107"/>
        <v>63071.230249236432</v>
      </c>
      <c r="O324" s="159">
        <f t="shared" si="107"/>
        <v>66855.504064190623</v>
      </c>
      <c r="P324" s="159">
        <f t="shared" si="107"/>
        <v>70866.83430804206</v>
      </c>
      <c r="Q324" s="159">
        <f t="shared" si="107"/>
        <v>75118.844366524587</v>
      </c>
      <c r="R324" s="159">
        <v>79625.97502851607</v>
      </c>
      <c r="S324" s="102">
        <f t="shared" si="101"/>
        <v>79625.97502851607</v>
      </c>
      <c r="U324" s="160">
        <f t="shared" si="102"/>
        <v>63012.9253150605</v>
      </c>
      <c r="V324" s="159">
        <f t="shared" si="102"/>
        <v>66163.571580813528</v>
      </c>
      <c r="W324" s="159">
        <f t="shared" si="102"/>
        <v>69471.7501598542</v>
      </c>
      <c r="X324" s="159">
        <f t="shared" si="102"/>
        <v>72945.337667846907</v>
      </c>
      <c r="Y324" s="159">
        <f t="shared" si="102"/>
        <v>76592.604551239259</v>
      </c>
      <c r="Z324" s="159">
        <v>80422.234778801227</v>
      </c>
      <c r="AA324" s="102">
        <f t="shared" si="103"/>
        <v>80422.234778801227</v>
      </c>
      <c r="AC324" s="159">
        <f t="shared" si="93"/>
        <v>66163.571580813528</v>
      </c>
      <c r="AD324" s="159">
        <f t="shared" si="93"/>
        <v>69471.7501598542</v>
      </c>
      <c r="AE324" s="159">
        <f t="shared" si="93"/>
        <v>72945.337667846907</v>
      </c>
      <c r="AF324" s="159">
        <f t="shared" si="91"/>
        <v>76592.604551239259</v>
      </c>
      <c r="AG324" s="159">
        <v>80422.234778801227</v>
      </c>
      <c r="AH324" s="104">
        <f t="shared" si="104"/>
        <v>80422.234778801227</v>
      </c>
      <c r="AJ324" s="159">
        <f t="shared" si="108"/>
        <v>67156.02515452572</v>
      </c>
      <c r="AK324" s="159">
        <f t="shared" si="108"/>
        <v>70513.826412252005</v>
      </c>
      <c r="AL324" s="159">
        <f t="shared" si="108"/>
        <v>74039.51773286461</v>
      </c>
      <c r="AM324" s="159">
        <f t="shared" si="108"/>
        <v>77741.493619507848</v>
      </c>
      <c r="AN324" s="159">
        <v>81628.568300483239</v>
      </c>
      <c r="AO324" s="106">
        <f t="shared" si="105"/>
        <v>81628.568300483239</v>
      </c>
      <c r="AQ324" s="159">
        <f t="shared" si="109"/>
        <v>67827.585406070983</v>
      </c>
      <c r="AR324" s="159">
        <f t="shared" si="109"/>
        <v>71218.96467637454</v>
      </c>
      <c r="AS324" s="159">
        <f t="shared" si="109"/>
        <v>74779.912910193263</v>
      </c>
      <c r="AT324" s="159">
        <f t="shared" si="109"/>
        <v>78518.908555702932</v>
      </c>
      <c r="AU324" s="161">
        <v>82444.853983488079</v>
      </c>
      <c r="AV324" s="133">
        <v>8</v>
      </c>
      <c r="AW324" s="133">
        <v>403</v>
      </c>
      <c r="AX324" s="147">
        <v>43</v>
      </c>
      <c r="AY324" s="145">
        <v>43</v>
      </c>
      <c r="AZ324" s="146" t="s">
        <v>419</v>
      </c>
    </row>
    <row r="325" spans="1:52" ht="15.75">
      <c r="A325" s="133">
        <v>404</v>
      </c>
      <c r="B325" s="133">
        <v>8</v>
      </c>
      <c r="C325" s="145">
        <v>44</v>
      </c>
      <c r="D325" s="146" t="s">
        <v>419</v>
      </c>
      <c r="E325" s="159">
        <f t="shared" si="106"/>
        <v>58766.578382703425</v>
      </c>
      <c r="F325" s="159">
        <f t="shared" si="106"/>
        <v>62292.57308566563</v>
      </c>
      <c r="G325" s="159">
        <f t="shared" si="106"/>
        <v>66030.127470805572</v>
      </c>
      <c r="H325" s="159">
        <f t="shared" si="106"/>
        <v>69991.935119053902</v>
      </c>
      <c r="I325" s="159">
        <f t="shared" si="106"/>
        <v>74191.451226197139</v>
      </c>
      <c r="J325" s="159">
        <v>78642.938299768968</v>
      </c>
      <c r="K325" s="183">
        <f t="shared" si="92"/>
        <v>78642.938299768968</v>
      </c>
      <c r="M325" s="159">
        <f t="shared" si="107"/>
        <v>59501.160612487198</v>
      </c>
      <c r="N325" s="159">
        <f t="shared" si="107"/>
        <v>63071.230249236432</v>
      </c>
      <c r="O325" s="159">
        <f t="shared" si="107"/>
        <v>66855.504064190623</v>
      </c>
      <c r="P325" s="159">
        <f t="shared" si="107"/>
        <v>70866.83430804206</v>
      </c>
      <c r="Q325" s="159">
        <f t="shared" si="107"/>
        <v>75118.844366524587</v>
      </c>
      <c r="R325" s="159">
        <v>79625.97502851607</v>
      </c>
      <c r="S325" s="102">
        <f t="shared" si="101"/>
        <v>79625.97502851607</v>
      </c>
      <c r="U325" s="160">
        <f t="shared" si="102"/>
        <v>63012.9253150605</v>
      </c>
      <c r="V325" s="159">
        <f t="shared" si="102"/>
        <v>66163.571580813528</v>
      </c>
      <c r="W325" s="159">
        <f t="shared" si="102"/>
        <v>69471.7501598542</v>
      </c>
      <c r="X325" s="159">
        <f t="shared" si="102"/>
        <v>72945.337667846907</v>
      </c>
      <c r="Y325" s="159">
        <f t="shared" si="102"/>
        <v>76592.604551239259</v>
      </c>
      <c r="Z325" s="159">
        <v>80422.234778801227</v>
      </c>
      <c r="AA325" s="102">
        <f t="shared" si="103"/>
        <v>80422.234778801227</v>
      </c>
      <c r="AC325" s="159">
        <f t="shared" si="93"/>
        <v>66163.571580813528</v>
      </c>
      <c r="AD325" s="159">
        <f t="shared" si="93"/>
        <v>69471.7501598542</v>
      </c>
      <c r="AE325" s="159">
        <f t="shared" si="93"/>
        <v>72945.337667846907</v>
      </c>
      <c r="AF325" s="159">
        <f t="shared" si="91"/>
        <v>76592.604551239259</v>
      </c>
      <c r="AG325" s="159">
        <v>80422.234778801227</v>
      </c>
      <c r="AH325" s="104">
        <f t="shared" si="104"/>
        <v>80422.234778801227</v>
      </c>
      <c r="AJ325" s="159">
        <f t="shared" si="108"/>
        <v>67156.02515452572</v>
      </c>
      <c r="AK325" s="159">
        <f t="shared" si="108"/>
        <v>70513.826412252005</v>
      </c>
      <c r="AL325" s="159">
        <f t="shared" si="108"/>
        <v>74039.51773286461</v>
      </c>
      <c r="AM325" s="159">
        <f t="shared" si="108"/>
        <v>77741.493619507848</v>
      </c>
      <c r="AN325" s="159">
        <v>81628.568300483239</v>
      </c>
      <c r="AO325" s="106">
        <f t="shared" si="105"/>
        <v>81628.568300483239</v>
      </c>
      <c r="AQ325" s="159">
        <f t="shared" si="109"/>
        <v>67827.585406070983</v>
      </c>
      <c r="AR325" s="159">
        <f t="shared" si="109"/>
        <v>71218.96467637454</v>
      </c>
      <c r="AS325" s="159">
        <f t="shared" si="109"/>
        <v>74779.912910193263</v>
      </c>
      <c r="AT325" s="159">
        <f t="shared" si="109"/>
        <v>78518.908555702932</v>
      </c>
      <c r="AU325" s="161">
        <v>82444.853983488079</v>
      </c>
      <c r="AV325" s="133">
        <v>8</v>
      </c>
      <c r="AW325" s="133">
        <v>404</v>
      </c>
      <c r="AX325" s="147">
        <v>44</v>
      </c>
      <c r="AY325" s="145">
        <v>44</v>
      </c>
      <c r="AZ325" s="146" t="s">
        <v>419</v>
      </c>
    </row>
    <row r="326" spans="1:52" ht="15.75">
      <c r="A326" s="133">
        <v>405</v>
      </c>
      <c r="B326" s="133">
        <v>8</v>
      </c>
      <c r="C326" s="145">
        <v>45</v>
      </c>
      <c r="D326" s="146" t="s">
        <v>419</v>
      </c>
      <c r="E326" s="159">
        <f t="shared" si="106"/>
        <v>58766.578382703425</v>
      </c>
      <c r="F326" s="159">
        <f t="shared" si="106"/>
        <v>62292.57308566563</v>
      </c>
      <c r="G326" s="159">
        <f t="shared" si="106"/>
        <v>66030.127470805572</v>
      </c>
      <c r="H326" s="159">
        <f t="shared" si="106"/>
        <v>69991.935119053902</v>
      </c>
      <c r="I326" s="159">
        <f t="shared" si="106"/>
        <v>74191.451226197139</v>
      </c>
      <c r="J326" s="159">
        <v>78642.938299768968</v>
      </c>
      <c r="K326" s="183">
        <f t="shared" si="92"/>
        <v>78642.938299768968</v>
      </c>
      <c r="M326" s="159">
        <f t="shared" si="107"/>
        <v>59501.160612487198</v>
      </c>
      <c r="N326" s="159">
        <f t="shared" si="107"/>
        <v>63071.230249236432</v>
      </c>
      <c r="O326" s="159">
        <f t="shared" si="107"/>
        <v>66855.504064190623</v>
      </c>
      <c r="P326" s="159">
        <f t="shared" si="107"/>
        <v>70866.83430804206</v>
      </c>
      <c r="Q326" s="159">
        <f t="shared" si="107"/>
        <v>75118.844366524587</v>
      </c>
      <c r="R326" s="159">
        <v>79625.97502851607</v>
      </c>
      <c r="S326" s="102">
        <f t="shared" si="101"/>
        <v>79625.97502851607</v>
      </c>
      <c r="U326" s="160">
        <f t="shared" si="102"/>
        <v>63012.9253150605</v>
      </c>
      <c r="V326" s="159">
        <f t="shared" si="102"/>
        <v>66163.571580813528</v>
      </c>
      <c r="W326" s="159">
        <f t="shared" si="102"/>
        <v>69471.7501598542</v>
      </c>
      <c r="X326" s="159">
        <f t="shared" si="102"/>
        <v>72945.337667846907</v>
      </c>
      <c r="Y326" s="159">
        <f t="shared" si="102"/>
        <v>76592.604551239259</v>
      </c>
      <c r="Z326" s="159">
        <v>80422.234778801227</v>
      </c>
      <c r="AA326" s="102">
        <f t="shared" si="103"/>
        <v>80422.234778801227</v>
      </c>
      <c r="AC326" s="159">
        <f t="shared" si="93"/>
        <v>66163.571580813528</v>
      </c>
      <c r="AD326" s="159">
        <f t="shared" si="93"/>
        <v>69471.7501598542</v>
      </c>
      <c r="AE326" s="159">
        <f t="shared" si="93"/>
        <v>72945.337667846907</v>
      </c>
      <c r="AF326" s="159">
        <f t="shared" si="91"/>
        <v>76592.604551239259</v>
      </c>
      <c r="AG326" s="159">
        <v>80422.234778801227</v>
      </c>
      <c r="AH326" s="104">
        <f t="shared" si="104"/>
        <v>80422.234778801227</v>
      </c>
      <c r="AJ326" s="159">
        <f t="shared" si="108"/>
        <v>67156.02515452572</v>
      </c>
      <c r="AK326" s="159">
        <f t="shared" si="108"/>
        <v>70513.826412252005</v>
      </c>
      <c r="AL326" s="159">
        <f t="shared" si="108"/>
        <v>74039.51773286461</v>
      </c>
      <c r="AM326" s="159">
        <f t="shared" si="108"/>
        <v>77741.493619507848</v>
      </c>
      <c r="AN326" s="159">
        <v>81628.568300483239</v>
      </c>
      <c r="AO326" s="106">
        <f t="shared" si="105"/>
        <v>81628.568300483239</v>
      </c>
      <c r="AQ326" s="159">
        <f t="shared" si="109"/>
        <v>67827.585406070983</v>
      </c>
      <c r="AR326" s="159">
        <f t="shared" si="109"/>
        <v>71218.96467637454</v>
      </c>
      <c r="AS326" s="159">
        <f t="shared" si="109"/>
        <v>74779.912910193263</v>
      </c>
      <c r="AT326" s="159">
        <f t="shared" si="109"/>
        <v>78518.908555702932</v>
      </c>
      <c r="AU326" s="161">
        <v>82444.853983488079</v>
      </c>
      <c r="AV326" s="133">
        <v>8</v>
      </c>
      <c r="AW326" s="133">
        <v>405</v>
      </c>
      <c r="AX326" s="147">
        <v>45</v>
      </c>
      <c r="AY326" s="145">
        <v>45</v>
      </c>
      <c r="AZ326" s="146" t="s">
        <v>419</v>
      </c>
    </row>
    <row r="327" spans="1:52" ht="15.75">
      <c r="A327" s="133">
        <v>406</v>
      </c>
      <c r="B327" s="133">
        <v>9</v>
      </c>
      <c r="C327" s="134">
        <v>1</v>
      </c>
      <c r="D327" s="135" t="s">
        <v>397</v>
      </c>
      <c r="E327" s="159">
        <f t="shared" si="106"/>
        <v>60589.363071993233</v>
      </c>
      <c r="F327" s="159">
        <f t="shared" si="106"/>
        <v>64224.724856312831</v>
      </c>
      <c r="G327" s="159">
        <f t="shared" si="106"/>
        <v>68078.208347691601</v>
      </c>
      <c r="H327" s="159">
        <f t="shared" si="106"/>
        <v>72162.900848553094</v>
      </c>
      <c r="I327" s="159">
        <f t="shared" si="106"/>
        <v>76492.674899466278</v>
      </c>
      <c r="J327" s="159">
        <v>81082.235393434254</v>
      </c>
      <c r="K327" s="183">
        <f t="shared" si="92"/>
        <v>81082.235393434254</v>
      </c>
      <c r="M327" s="159">
        <f t="shared" si="107"/>
        <v>61346.730110393124</v>
      </c>
      <c r="N327" s="159">
        <f t="shared" si="107"/>
        <v>65027.533917016714</v>
      </c>
      <c r="O327" s="159">
        <f t="shared" si="107"/>
        <v>68929.185952037718</v>
      </c>
      <c r="P327" s="159">
        <f t="shared" si="107"/>
        <v>73064.93710915999</v>
      </c>
      <c r="Q327" s="159">
        <f t="shared" si="107"/>
        <v>77448.833335709598</v>
      </c>
      <c r="R327" s="159">
        <v>82095.763335852185</v>
      </c>
      <c r="S327" s="102">
        <f t="shared" si="101"/>
        <v>82095.763335852185</v>
      </c>
      <c r="U327" s="160">
        <f t="shared" si="102"/>
        <v>64967.420517140541</v>
      </c>
      <c r="V327" s="159">
        <f t="shared" si="102"/>
        <v>68215.791542997569</v>
      </c>
      <c r="W327" s="159">
        <f t="shared" si="102"/>
        <v>71626.581120147457</v>
      </c>
      <c r="X327" s="159">
        <f t="shared" si="102"/>
        <v>75207.910176154837</v>
      </c>
      <c r="Y327" s="159">
        <f t="shared" si="102"/>
        <v>78968.305684962586</v>
      </c>
      <c r="Z327" s="159">
        <v>82916.720969210714</v>
      </c>
      <c r="AA327" s="102">
        <f t="shared" si="103"/>
        <v>82916.720969210714</v>
      </c>
      <c r="AC327" s="159">
        <f t="shared" si="93"/>
        <v>68215.791542997569</v>
      </c>
      <c r="AD327" s="159">
        <f t="shared" si="93"/>
        <v>71626.581120147457</v>
      </c>
      <c r="AE327" s="159">
        <f t="shared" si="93"/>
        <v>75207.910176154837</v>
      </c>
      <c r="AF327" s="159">
        <f t="shared" si="91"/>
        <v>78968.305684962586</v>
      </c>
      <c r="AG327" s="159">
        <v>82916.720969210714</v>
      </c>
      <c r="AH327" s="104">
        <f t="shared" si="104"/>
        <v>82916.720969210714</v>
      </c>
      <c r="AJ327" s="159">
        <f t="shared" si="108"/>
        <v>69239.028416142522</v>
      </c>
      <c r="AK327" s="159">
        <f t="shared" si="108"/>
        <v>72700.979836949657</v>
      </c>
      <c r="AL327" s="159">
        <f t="shared" si="108"/>
        <v>76336.028828797149</v>
      </c>
      <c r="AM327" s="159">
        <f t="shared" si="108"/>
        <v>80152.830270237013</v>
      </c>
      <c r="AN327" s="159">
        <v>84160.471783748872</v>
      </c>
      <c r="AO327" s="106">
        <f t="shared" si="105"/>
        <v>84160.471783748872</v>
      </c>
      <c r="AQ327" s="159">
        <f t="shared" si="109"/>
        <v>69931.41870030397</v>
      </c>
      <c r="AR327" s="159">
        <f t="shared" si="109"/>
        <v>73427.989635319173</v>
      </c>
      <c r="AS327" s="159">
        <f t="shared" si="109"/>
        <v>77099.389117085128</v>
      </c>
      <c r="AT327" s="159">
        <f t="shared" si="109"/>
        <v>80954.358572939382</v>
      </c>
      <c r="AU327" s="161">
        <v>85002.076501586358</v>
      </c>
      <c r="AV327" s="133">
        <v>9</v>
      </c>
      <c r="AW327" s="133">
        <v>406</v>
      </c>
      <c r="AX327" s="137">
        <v>1</v>
      </c>
      <c r="AY327" s="134">
        <v>1</v>
      </c>
      <c r="AZ327" s="135" t="s">
        <v>397</v>
      </c>
    </row>
    <row r="328" spans="1:52" ht="15.75">
      <c r="A328" s="133">
        <v>407</v>
      </c>
      <c r="B328" s="133">
        <v>9</v>
      </c>
      <c r="C328" s="134">
        <v>2</v>
      </c>
      <c r="D328" s="135" t="s">
        <v>397</v>
      </c>
      <c r="E328" s="159">
        <f t="shared" si="106"/>
        <v>60589.363071993233</v>
      </c>
      <c r="F328" s="159">
        <f t="shared" si="106"/>
        <v>64224.724856312831</v>
      </c>
      <c r="G328" s="159">
        <f t="shared" si="106"/>
        <v>68078.208347691601</v>
      </c>
      <c r="H328" s="159">
        <f t="shared" si="106"/>
        <v>72162.900848553094</v>
      </c>
      <c r="I328" s="159">
        <f t="shared" si="106"/>
        <v>76492.674899466278</v>
      </c>
      <c r="J328" s="159">
        <v>81082.235393434254</v>
      </c>
      <c r="K328" s="183">
        <f t="shared" si="92"/>
        <v>81082.235393434254</v>
      </c>
      <c r="M328" s="159">
        <f t="shared" si="107"/>
        <v>61346.730110393124</v>
      </c>
      <c r="N328" s="159">
        <f t="shared" si="107"/>
        <v>65027.533917016714</v>
      </c>
      <c r="O328" s="159">
        <f t="shared" si="107"/>
        <v>68929.185952037718</v>
      </c>
      <c r="P328" s="159">
        <f t="shared" si="107"/>
        <v>73064.93710915999</v>
      </c>
      <c r="Q328" s="159">
        <f t="shared" si="107"/>
        <v>77448.833335709598</v>
      </c>
      <c r="R328" s="159">
        <v>82095.763335852185</v>
      </c>
      <c r="S328" s="102">
        <f t="shared" si="101"/>
        <v>82095.763335852185</v>
      </c>
      <c r="U328" s="160">
        <f t="shared" si="102"/>
        <v>64967.420517140541</v>
      </c>
      <c r="V328" s="159">
        <f t="shared" si="102"/>
        <v>68215.791542997569</v>
      </c>
      <c r="W328" s="159">
        <f t="shared" si="102"/>
        <v>71626.581120147457</v>
      </c>
      <c r="X328" s="159">
        <f t="shared" si="102"/>
        <v>75207.910176154837</v>
      </c>
      <c r="Y328" s="159">
        <f t="shared" si="102"/>
        <v>78968.305684962586</v>
      </c>
      <c r="Z328" s="159">
        <v>82916.720969210714</v>
      </c>
      <c r="AA328" s="102">
        <f t="shared" si="103"/>
        <v>82916.720969210714</v>
      </c>
      <c r="AC328" s="159">
        <f t="shared" si="93"/>
        <v>68215.791542997569</v>
      </c>
      <c r="AD328" s="159">
        <f t="shared" si="93"/>
        <v>71626.581120147457</v>
      </c>
      <c r="AE328" s="159">
        <f t="shared" si="93"/>
        <v>75207.910176154837</v>
      </c>
      <c r="AF328" s="159">
        <f t="shared" si="91"/>
        <v>78968.305684962586</v>
      </c>
      <c r="AG328" s="159">
        <v>82916.720969210714</v>
      </c>
      <c r="AH328" s="104">
        <f t="shared" si="104"/>
        <v>82916.720969210714</v>
      </c>
      <c r="AJ328" s="159">
        <f t="shared" si="108"/>
        <v>69239.028416142522</v>
      </c>
      <c r="AK328" s="159">
        <f t="shared" si="108"/>
        <v>72700.979836949657</v>
      </c>
      <c r="AL328" s="159">
        <f t="shared" si="108"/>
        <v>76336.028828797149</v>
      </c>
      <c r="AM328" s="159">
        <f t="shared" si="108"/>
        <v>80152.830270237013</v>
      </c>
      <c r="AN328" s="159">
        <v>84160.471783748872</v>
      </c>
      <c r="AO328" s="106">
        <f t="shared" si="105"/>
        <v>84160.471783748872</v>
      </c>
      <c r="AQ328" s="159">
        <f t="shared" si="109"/>
        <v>69931.41870030397</v>
      </c>
      <c r="AR328" s="159">
        <f t="shared" si="109"/>
        <v>73427.989635319173</v>
      </c>
      <c r="AS328" s="159">
        <f t="shared" si="109"/>
        <v>77099.389117085128</v>
      </c>
      <c r="AT328" s="159">
        <f t="shared" si="109"/>
        <v>80954.358572939382</v>
      </c>
      <c r="AU328" s="161">
        <v>85002.076501586358</v>
      </c>
      <c r="AV328" s="133">
        <v>9</v>
      </c>
      <c r="AW328" s="133">
        <v>407</v>
      </c>
      <c r="AX328" s="137">
        <v>2</v>
      </c>
      <c r="AY328" s="134">
        <v>2</v>
      </c>
      <c r="AZ328" s="135" t="s">
        <v>397</v>
      </c>
    </row>
    <row r="329" spans="1:52" ht="15.75">
      <c r="A329" s="133">
        <v>408</v>
      </c>
      <c r="B329" s="133">
        <v>9</v>
      </c>
      <c r="C329" s="134">
        <v>3</v>
      </c>
      <c r="D329" s="135" t="s">
        <v>397</v>
      </c>
      <c r="E329" s="159">
        <f t="shared" si="106"/>
        <v>60589.363071993233</v>
      </c>
      <c r="F329" s="159">
        <f t="shared" si="106"/>
        <v>64224.724856312831</v>
      </c>
      <c r="G329" s="159">
        <f t="shared" si="106"/>
        <v>68078.208347691601</v>
      </c>
      <c r="H329" s="159">
        <f t="shared" si="106"/>
        <v>72162.900848553094</v>
      </c>
      <c r="I329" s="159">
        <f t="shared" si="106"/>
        <v>76492.674899466278</v>
      </c>
      <c r="J329" s="159">
        <v>81082.235393434254</v>
      </c>
      <c r="K329" s="183">
        <f t="shared" si="92"/>
        <v>81082.235393434254</v>
      </c>
      <c r="M329" s="159">
        <f t="shared" si="107"/>
        <v>61346.730110393124</v>
      </c>
      <c r="N329" s="159">
        <f t="shared" si="107"/>
        <v>65027.533917016714</v>
      </c>
      <c r="O329" s="159">
        <f t="shared" si="107"/>
        <v>68929.185952037718</v>
      </c>
      <c r="P329" s="159">
        <f t="shared" si="107"/>
        <v>73064.93710915999</v>
      </c>
      <c r="Q329" s="159">
        <f t="shared" si="107"/>
        <v>77448.833335709598</v>
      </c>
      <c r="R329" s="159">
        <v>82095.763335852185</v>
      </c>
      <c r="S329" s="102">
        <f t="shared" si="101"/>
        <v>82095.763335852185</v>
      </c>
      <c r="U329" s="160">
        <f t="shared" si="102"/>
        <v>64967.420517140541</v>
      </c>
      <c r="V329" s="159">
        <f t="shared" si="102"/>
        <v>68215.791542997569</v>
      </c>
      <c r="W329" s="159">
        <f t="shared" si="102"/>
        <v>71626.581120147457</v>
      </c>
      <c r="X329" s="159">
        <f t="shared" si="102"/>
        <v>75207.910176154837</v>
      </c>
      <c r="Y329" s="159">
        <f t="shared" si="102"/>
        <v>78968.305684962586</v>
      </c>
      <c r="Z329" s="159">
        <v>82916.720969210714</v>
      </c>
      <c r="AA329" s="102">
        <f t="shared" si="103"/>
        <v>82916.720969210714</v>
      </c>
      <c r="AC329" s="159">
        <f t="shared" si="93"/>
        <v>68215.791542997569</v>
      </c>
      <c r="AD329" s="159">
        <f t="shared" si="93"/>
        <v>71626.581120147457</v>
      </c>
      <c r="AE329" s="159">
        <f t="shared" si="93"/>
        <v>75207.910176154837</v>
      </c>
      <c r="AF329" s="159">
        <f t="shared" si="91"/>
        <v>78968.305684962586</v>
      </c>
      <c r="AG329" s="159">
        <v>82916.720969210714</v>
      </c>
      <c r="AH329" s="104">
        <f t="shared" si="104"/>
        <v>82916.720969210714</v>
      </c>
      <c r="AJ329" s="159">
        <f t="shared" si="108"/>
        <v>69239.028416142522</v>
      </c>
      <c r="AK329" s="159">
        <f t="shared" si="108"/>
        <v>72700.979836949657</v>
      </c>
      <c r="AL329" s="159">
        <f t="shared" si="108"/>
        <v>76336.028828797149</v>
      </c>
      <c r="AM329" s="159">
        <f t="shared" si="108"/>
        <v>80152.830270237013</v>
      </c>
      <c r="AN329" s="159">
        <v>84160.471783748872</v>
      </c>
      <c r="AO329" s="106">
        <f t="shared" si="105"/>
        <v>84160.471783748872</v>
      </c>
      <c r="AQ329" s="159">
        <f t="shared" si="109"/>
        <v>69931.41870030397</v>
      </c>
      <c r="AR329" s="159">
        <f t="shared" si="109"/>
        <v>73427.989635319173</v>
      </c>
      <c r="AS329" s="159">
        <f t="shared" si="109"/>
        <v>77099.389117085128</v>
      </c>
      <c r="AT329" s="159">
        <f t="shared" si="109"/>
        <v>80954.358572939382</v>
      </c>
      <c r="AU329" s="161">
        <v>85002.076501586358</v>
      </c>
      <c r="AV329" s="133">
        <v>9</v>
      </c>
      <c r="AW329" s="133">
        <v>408</v>
      </c>
      <c r="AX329" s="137">
        <v>3</v>
      </c>
      <c r="AY329" s="134">
        <v>3</v>
      </c>
      <c r="AZ329" s="135" t="s">
        <v>397</v>
      </c>
    </row>
    <row r="330" spans="1:52" ht="15.75">
      <c r="A330" s="133">
        <v>409</v>
      </c>
      <c r="B330" s="133">
        <v>9</v>
      </c>
      <c r="C330" s="134">
        <v>4</v>
      </c>
      <c r="D330" s="135" t="s">
        <v>397</v>
      </c>
      <c r="E330" s="159">
        <f t="shared" si="106"/>
        <v>60589.363071993233</v>
      </c>
      <c r="F330" s="159">
        <f t="shared" si="106"/>
        <v>64224.724856312831</v>
      </c>
      <c r="G330" s="159">
        <f t="shared" si="106"/>
        <v>68078.208347691601</v>
      </c>
      <c r="H330" s="159">
        <f t="shared" si="106"/>
        <v>72162.900848553094</v>
      </c>
      <c r="I330" s="159">
        <f t="shared" si="106"/>
        <v>76492.674899466278</v>
      </c>
      <c r="J330" s="159">
        <v>81082.235393434254</v>
      </c>
      <c r="K330" s="183">
        <f t="shared" si="92"/>
        <v>81082.235393434254</v>
      </c>
      <c r="M330" s="159">
        <f t="shared" si="107"/>
        <v>61346.730110393124</v>
      </c>
      <c r="N330" s="159">
        <f t="shared" si="107"/>
        <v>65027.533917016714</v>
      </c>
      <c r="O330" s="159">
        <f t="shared" si="107"/>
        <v>68929.185952037718</v>
      </c>
      <c r="P330" s="159">
        <f t="shared" si="107"/>
        <v>73064.93710915999</v>
      </c>
      <c r="Q330" s="159">
        <f t="shared" si="107"/>
        <v>77448.833335709598</v>
      </c>
      <c r="R330" s="159">
        <v>82095.763335852185</v>
      </c>
      <c r="S330" s="102">
        <f t="shared" si="101"/>
        <v>82095.763335852185</v>
      </c>
      <c r="U330" s="160">
        <f t="shared" si="102"/>
        <v>64967.420517140541</v>
      </c>
      <c r="V330" s="159">
        <f t="shared" si="102"/>
        <v>68215.791542997569</v>
      </c>
      <c r="W330" s="159">
        <f t="shared" si="102"/>
        <v>71626.581120147457</v>
      </c>
      <c r="X330" s="159">
        <f t="shared" si="102"/>
        <v>75207.910176154837</v>
      </c>
      <c r="Y330" s="159">
        <f t="shared" si="102"/>
        <v>78968.305684962586</v>
      </c>
      <c r="Z330" s="159">
        <v>82916.720969210714</v>
      </c>
      <c r="AA330" s="102">
        <f t="shared" si="103"/>
        <v>82916.720969210714</v>
      </c>
      <c r="AC330" s="159">
        <f t="shared" si="93"/>
        <v>68215.791542997569</v>
      </c>
      <c r="AD330" s="159">
        <f t="shared" si="93"/>
        <v>71626.581120147457</v>
      </c>
      <c r="AE330" s="159">
        <f t="shared" si="93"/>
        <v>75207.910176154837</v>
      </c>
      <c r="AF330" s="159">
        <f t="shared" si="93"/>
        <v>78968.305684962586</v>
      </c>
      <c r="AG330" s="159">
        <v>82916.720969210714</v>
      </c>
      <c r="AH330" s="104">
        <f t="shared" si="104"/>
        <v>82916.720969210714</v>
      </c>
      <c r="AJ330" s="159">
        <f t="shared" si="108"/>
        <v>69239.028416142522</v>
      </c>
      <c r="AK330" s="159">
        <f t="shared" si="108"/>
        <v>72700.979836949657</v>
      </c>
      <c r="AL330" s="159">
        <f t="shared" si="108"/>
        <v>76336.028828797149</v>
      </c>
      <c r="AM330" s="159">
        <f t="shared" si="108"/>
        <v>80152.830270237013</v>
      </c>
      <c r="AN330" s="159">
        <v>84160.471783748872</v>
      </c>
      <c r="AO330" s="106">
        <f t="shared" si="105"/>
        <v>84160.471783748872</v>
      </c>
      <c r="AQ330" s="159">
        <f t="shared" si="109"/>
        <v>69931.41870030397</v>
      </c>
      <c r="AR330" s="159">
        <f t="shared" si="109"/>
        <v>73427.989635319173</v>
      </c>
      <c r="AS330" s="159">
        <f t="shared" si="109"/>
        <v>77099.389117085128</v>
      </c>
      <c r="AT330" s="159">
        <f t="shared" si="109"/>
        <v>80954.358572939382</v>
      </c>
      <c r="AU330" s="161">
        <v>85002.076501586358</v>
      </c>
      <c r="AV330" s="133">
        <v>9</v>
      </c>
      <c r="AW330" s="133">
        <v>409</v>
      </c>
      <c r="AX330" s="137">
        <v>4</v>
      </c>
      <c r="AY330" s="134">
        <v>4</v>
      </c>
      <c r="AZ330" s="135" t="s">
        <v>397</v>
      </c>
    </row>
    <row r="331" spans="1:52" ht="15.75">
      <c r="A331" s="133">
        <v>410</v>
      </c>
      <c r="B331" s="133">
        <v>9</v>
      </c>
      <c r="C331" s="134">
        <v>5</v>
      </c>
      <c r="D331" s="135" t="s">
        <v>397</v>
      </c>
      <c r="E331" s="159">
        <f t="shared" si="106"/>
        <v>60589.363071993233</v>
      </c>
      <c r="F331" s="159">
        <f t="shared" si="106"/>
        <v>64224.724856312831</v>
      </c>
      <c r="G331" s="159">
        <f t="shared" si="106"/>
        <v>68078.208347691601</v>
      </c>
      <c r="H331" s="159">
        <f t="shared" si="106"/>
        <v>72162.900848553094</v>
      </c>
      <c r="I331" s="159">
        <f t="shared" si="106"/>
        <v>76492.674899466278</v>
      </c>
      <c r="J331" s="159">
        <v>81082.235393434254</v>
      </c>
      <c r="K331" s="183">
        <f t="shared" ref="K331:K394" si="110">S331/$AK$4</f>
        <v>81082.235393434254</v>
      </c>
      <c r="M331" s="159">
        <f t="shared" si="107"/>
        <v>61346.730110393124</v>
      </c>
      <c r="N331" s="159">
        <f t="shared" si="107"/>
        <v>65027.533917016714</v>
      </c>
      <c r="O331" s="159">
        <f t="shared" si="107"/>
        <v>68929.185952037718</v>
      </c>
      <c r="P331" s="159">
        <f t="shared" si="107"/>
        <v>73064.93710915999</v>
      </c>
      <c r="Q331" s="159">
        <f t="shared" si="107"/>
        <v>77448.833335709598</v>
      </c>
      <c r="R331" s="159">
        <v>82095.763335852185</v>
      </c>
      <c r="S331" s="102">
        <f t="shared" si="101"/>
        <v>82095.763335852185</v>
      </c>
      <c r="U331" s="160">
        <f t="shared" si="102"/>
        <v>64967.420517140541</v>
      </c>
      <c r="V331" s="159">
        <f t="shared" si="102"/>
        <v>68215.791542997569</v>
      </c>
      <c r="W331" s="159">
        <f t="shared" si="102"/>
        <v>71626.581120147457</v>
      </c>
      <c r="X331" s="159">
        <f t="shared" si="102"/>
        <v>75207.910176154837</v>
      </c>
      <c r="Y331" s="159">
        <f t="shared" si="102"/>
        <v>78968.305684962586</v>
      </c>
      <c r="Z331" s="159">
        <v>82916.720969210714</v>
      </c>
      <c r="AA331" s="102">
        <f t="shared" si="103"/>
        <v>82916.720969210714</v>
      </c>
      <c r="AC331" s="159">
        <f t="shared" ref="AC331:AF394" si="111">AD331/1.05</f>
        <v>68215.791542997569</v>
      </c>
      <c r="AD331" s="159">
        <f t="shared" si="111"/>
        <v>71626.581120147457</v>
      </c>
      <c r="AE331" s="159">
        <f t="shared" si="111"/>
        <v>75207.910176154837</v>
      </c>
      <c r="AF331" s="159">
        <f t="shared" si="111"/>
        <v>78968.305684962586</v>
      </c>
      <c r="AG331" s="159">
        <v>82916.720969210714</v>
      </c>
      <c r="AH331" s="104">
        <f t="shared" si="104"/>
        <v>82916.720969210714</v>
      </c>
      <c r="AJ331" s="159">
        <f t="shared" si="108"/>
        <v>69239.028416142522</v>
      </c>
      <c r="AK331" s="159">
        <f t="shared" si="108"/>
        <v>72700.979836949657</v>
      </c>
      <c r="AL331" s="159">
        <f t="shared" si="108"/>
        <v>76336.028828797149</v>
      </c>
      <c r="AM331" s="159">
        <f t="shared" si="108"/>
        <v>80152.830270237013</v>
      </c>
      <c r="AN331" s="159">
        <v>84160.471783748872</v>
      </c>
      <c r="AO331" s="106">
        <f t="shared" si="105"/>
        <v>84160.471783748872</v>
      </c>
      <c r="AQ331" s="159">
        <f t="shared" si="109"/>
        <v>69931.41870030397</v>
      </c>
      <c r="AR331" s="159">
        <f t="shared" si="109"/>
        <v>73427.989635319173</v>
      </c>
      <c r="AS331" s="159">
        <f t="shared" si="109"/>
        <v>77099.389117085128</v>
      </c>
      <c r="AT331" s="159">
        <f t="shared" si="109"/>
        <v>80954.358572939382</v>
      </c>
      <c r="AU331" s="161">
        <v>85002.076501586358</v>
      </c>
      <c r="AV331" s="133">
        <v>9</v>
      </c>
      <c r="AW331" s="133">
        <v>410</v>
      </c>
      <c r="AX331" s="137">
        <v>5</v>
      </c>
      <c r="AY331" s="134">
        <v>5</v>
      </c>
      <c r="AZ331" s="135" t="s">
        <v>397</v>
      </c>
    </row>
    <row r="332" spans="1:52" ht="15.75">
      <c r="A332" s="133">
        <v>411</v>
      </c>
      <c r="B332" s="133">
        <v>9</v>
      </c>
      <c r="C332" s="134">
        <v>6</v>
      </c>
      <c r="D332" s="135" t="s">
        <v>397</v>
      </c>
      <c r="E332" s="159">
        <f t="shared" si="106"/>
        <v>60589.363071993233</v>
      </c>
      <c r="F332" s="159">
        <f t="shared" si="106"/>
        <v>64224.724856312831</v>
      </c>
      <c r="G332" s="159">
        <f t="shared" si="106"/>
        <v>68078.208347691601</v>
      </c>
      <c r="H332" s="159">
        <f t="shared" si="106"/>
        <v>72162.900848553094</v>
      </c>
      <c r="I332" s="159">
        <f t="shared" si="106"/>
        <v>76492.674899466278</v>
      </c>
      <c r="J332" s="159">
        <v>81082.235393434254</v>
      </c>
      <c r="K332" s="183">
        <f t="shared" si="110"/>
        <v>81082.235393434254</v>
      </c>
      <c r="M332" s="159">
        <f t="shared" si="107"/>
        <v>61346.730110393124</v>
      </c>
      <c r="N332" s="159">
        <f t="shared" si="107"/>
        <v>65027.533917016714</v>
      </c>
      <c r="O332" s="159">
        <f t="shared" si="107"/>
        <v>68929.185952037718</v>
      </c>
      <c r="P332" s="159">
        <f t="shared" si="107"/>
        <v>73064.93710915999</v>
      </c>
      <c r="Q332" s="159">
        <f t="shared" si="107"/>
        <v>77448.833335709598</v>
      </c>
      <c r="R332" s="159">
        <v>82095.763335852185</v>
      </c>
      <c r="S332" s="102">
        <f t="shared" si="101"/>
        <v>82095.763335852185</v>
      </c>
      <c r="U332" s="160">
        <f t="shared" si="102"/>
        <v>64967.420517140541</v>
      </c>
      <c r="V332" s="159">
        <f t="shared" si="102"/>
        <v>68215.791542997569</v>
      </c>
      <c r="W332" s="159">
        <f t="shared" si="102"/>
        <v>71626.581120147457</v>
      </c>
      <c r="X332" s="159">
        <f t="shared" si="102"/>
        <v>75207.910176154837</v>
      </c>
      <c r="Y332" s="159">
        <f t="shared" si="102"/>
        <v>78968.305684962586</v>
      </c>
      <c r="Z332" s="159">
        <v>82916.720969210714</v>
      </c>
      <c r="AA332" s="102">
        <f t="shared" si="103"/>
        <v>82916.720969210714</v>
      </c>
      <c r="AC332" s="159">
        <f t="shared" si="111"/>
        <v>68215.791542997569</v>
      </c>
      <c r="AD332" s="159">
        <f t="shared" si="111"/>
        <v>71626.581120147457</v>
      </c>
      <c r="AE332" s="159">
        <f t="shared" si="111"/>
        <v>75207.910176154837</v>
      </c>
      <c r="AF332" s="159">
        <f t="shared" si="111"/>
        <v>78968.305684962586</v>
      </c>
      <c r="AG332" s="159">
        <v>82916.720969210714</v>
      </c>
      <c r="AH332" s="104">
        <f t="shared" si="104"/>
        <v>82916.720969210714</v>
      </c>
      <c r="AJ332" s="159">
        <f t="shared" si="108"/>
        <v>69239.028416142522</v>
      </c>
      <c r="AK332" s="159">
        <f t="shared" si="108"/>
        <v>72700.979836949657</v>
      </c>
      <c r="AL332" s="159">
        <f t="shared" si="108"/>
        <v>76336.028828797149</v>
      </c>
      <c r="AM332" s="159">
        <f t="shared" si="108"/>
        <v>80152.830270237013</v>
      </c>
      <c r="AN332" s="159">
        <v>84160.471783748872</v>
      </c>
      <c r="AO332" s="106">
        <f t="shared" si="105"/>
        <v>84160.471783748872</v>
      </c>
      <c r="AQ332" s="159">
        <f t="shared" si="109"/>
        <v>69931.41870030397</v>
      </c>
      <c r="AR332" s="159">
        <f t="shared" si="109"/>
        <v>73427.989635319173</v>
      </c>
      <c r="AS332" s="159">
        <f t="shared" si="109"/>
        <v>77099.389117085128</v>
      </c>
      <c r="AT332" s="159">
        <f t="shared" si="109"/>
        <v>80954.358572939382</v>
      </c>
      <c r="AU332" s="161">
        <v>85002.076501586358</v>
      </c>
      <c r="AV332" s="133">
        <v>9</v>
      </c>
      <c r="AW332" s="133">
        <v>411</v>
      </c>
      <c r="AX332" s="137">
        <v>6</v>
      </c>
      <c r="AY332" s="134">
        <v>6</v>
      </c>
      <c r="AZ332" s="135" t="s">
        <v>397</v>
      </c>
    </row>
    <row r="333" spans="1:52" ht="15.75">
      <c r="A333" s="133">
        <v>412</v>
      </c>
      <c r="B333" s="133">
        <v>9</v>
      </c>
      <c r="C333" s="134">
        <v>7</v>
      </c>
      <c r="D333" s="135" t="s">
        <v>397</v>
      </c>
      <c r="E333" s="159">
        <f t="shared" si="106"/>
        <v>60589.363071993233</v>
      </c>
      <c r="F333" s="159">
        <f t="shared" si="106"/>
        <v>64224.724856312831</v>
      </c>
      <c r="G333" s="159">
        <f t="shared" si="106"/>
        <v>68078.208347691601</v>
      </c>
      <c r="H333" s="159">
        <f t="shared" si="106"/>
        <v>72162.900848553094</v>
      </c>
      <c r="I333" s="159">
        <f t="shared" si="106"/>
        <v>76492.674899466278</v>
      </c>
      <c r="J333" s="159">
        <v>81082.235393434254</v>
      </c>
      <c r="K333" s="183">
        <f t="shared" si="110"/>
        <v>81082.235393434254</v>
      </c>
      <c r="M333" s="159">
        <f t="shared" si="107"/>
        <v>61346.730110393124</v>
      </c>
      <c r="N333" s="159">
        <f t="shared" si="107"/>
        <v>65027.533917016714</v>
      </c>
      <c r="O333" s="159">
        <f t="shared" si="107"/>
        <v>68929.185952037718</v>
      </c>
      <c r="P333" s="159">
        <f t="shared" si="107"/>
        <v>73064.93710915999</v>
      </c>
      <c r="Q333" s="159">
        <f t="shared" si="107"/>
        <v>77448.833335709598</v>
      </c>
      <c r="R333" s="159">
        <v>82095.763335852185</v>
      </c>
      <c r="S333" s="102">
        <f t="shared" si="101"/>
        <v>82095.763335852185</v>
      </c>
      <c r="U333" s="160">
        <f t="shared" si="102"/>
        <v>64967.420517140541</v>
      </c>
      <c r="V333" s="159">
        <f t="shared" si="102"/>
        <v>68215.791542997569</v>
      </c>
      <c r="W333" s="159">
        <f t="shared" si="102"/>
        <v>71626.581120147457</v>
      </c>
      <c r="X333" s="159">
        <f t="shared" si="102"/>
        <v>75207.910176154837</v>
      </c>
      <c r="Y333" s="159">
        <f t="shared" si="102"/>
        <v>78968.305684962586</v>
      </c>
      <c r="Z333" s="159">
        <v>82916.720969210714</v>
      </c>
      <c r="AA333" s="102">
        <f t="shared" si="103"/>
        <v>82916.720969210714</v>
      </c>
      <c r="AC333" s="159">
        <f t="shared" si="111"/>
        <v>68215.791542997569</v>
      </c>
      <c r="AD333" s="159">
        <f t="shared" si="111"/>
        <v>71626.581120147457</v>
      </c>
      <c r="AE333" s="159">
        <f t="shared" si="111"/>
        <v>75207.910176154837</v>
      </c>
      <c r="AF333" s="159">
        <f t="shared" si="111"/>
        <v>78968.305684962586</v>
      </c>
      <c r="AG333" s="159">
        <v>82916.720969210714</v>
      </c>
      <c r="AH333" s="104">
        <f t="shared" si="104"/>
        <v>82916.720969210714</v>
      </c>
      <c r="AJ333" s="159">
        <f t="shared" si="108"/>
        <v>69239.028416142522</v>
      </c>
      <c r="AK333" s="159">
        <f t="shared" si="108"/>
        <v>72700.979836949657</v>
      </c>
      <c r="AL333" s="159">
        <f t="shared" si="108"/>
        <v>76336.028828797149</v>
      </c>
      <c r="AM333" s="159">
        <f t="shared" si="108"/>
        <v>80152.830270237013</v>
      </c>
      <c r="AN333" s="159">
        <v>84160.471783748872</v>
      </c>
      <c r="AO333" s="106">
        <f t="shared" si="105"/>
        <v>84160.471783748872</v>
      </c>
      <c r="AQ333" s="159">
        <f t="shared" si="109"/>
        <v>69931.41870030397</v>
      </c>
      <c r="AR333" s="159">
        <f t="shared" si="109"/>
        <v>73427.989635319173</v>
      </c>
      <c r="AS333" s="159">
        <f t="shared" si="109"/>
        <v>77099.389117085128</v>
      </c>
      <c r="AT333" s="159">
        <f t="shared" si="109"/>
        <v>80954.358572939382</v>
      </c>
      <c r="AU333" s="161">
        <v>85002.076501586358</v>
      </c>
      <c r="AV333" s="133">
        <v>9</v>
      </c>
      <c r="AW333" s="133">
        <v>412</v>
      </c>
      <c r="AX333" s="137">
        <v>7</v>
      </c>
      <c r="AY333" s="134">
        <v>7</v>
      </c>
      <c r="AZ333" s="135" t="s">
        <v>397</v>
      </c>
    </row>
    <row r="334" spans="1:52" ht="15.75">
      <c r="A334" s="133">
        <v>413</v>
      </c>
      <c r="B334" s="133">
        <v>9</v>
      </c>
      <c r="C334" s="134">
        <v>8</v>
      </c>
      <c r="D334" s="135" t="s">
        <v>397</v>
      </c>
      <c r="E334" s="159">
        <f t="shared" si="106"/>
        <v>60589.363071993233</v>
      </c>
      <c r="F334" s="159">
        <f t="shared" si="106"/>
        <v>64224.724856312831</v>
      </c>
      <c r="G334" s="159">
        <f t="shared" si="106"/>
        <v>68078.208347691601</v>
      </c>
      <c r="H334" s="159">
        <f t="shared" si="106"/>
        <v>72162.900848553094</v>
      </c>
      <c r="I334" s="159">
        <f t="shared" si="106"/>
        <v>76492.674899466278</v>
      </c>
      <c r="J334" s="159">
        <v>81082.235393434254</v>
      </c>
      <c r="K334" s="183">
        <f t="shared" si="110"/>
        <v>81082.235393434254</v>
      </c>
      <c r="M334" s="159">
        <f t="shared" si="107"/>
        <v>61346.730110393124</v>
      </c>
      <c r="N334" s="159">
        <f t="shared" si="107"/>
        <v>65027.533917016714</v>
      </c>
      <c r="O334" s="159">
        <f t="shared" si="107"/>
        <v>68929.185952037718</v>
      </c>
      <c r="P334" s="159">
        <f t="shared" si="107"/>
        <v>73064.93710915999</v>
      </c>
      <c r="Q334" s="159">
        <f t="shared" si="107"/>
        <v>77448.833335709598</v>
      </c>
      <c r="R334" s="159">
        <v>82095.763335852185</v>
      </c>
      <c r="S334" s="102">
        <f t="shared" si="101"/>
        <v>82095.763335852185</v>
      </c>
      <c r="U334" s="160">
        <f t="shared" si="102"/>
        <v>64967.420517140541</v>
      </c>
      <c r="V334" s="159">
        <f t="shared" ref="V334:Y397" si="112">W334/1.05</f>
        <v>68215.791542997569</v>
      </c>
      <c r="W334" s="159">
        <f t="shared" si="112"/>
        <v>71626.581120147457</v>
      </c>
      <c r="X334" s="159">
        <f t="shared" si="112"/>
        <v>75207.910176154837</v>
      </c>
      <c r="Y334" s="159">
        <f t="shared" si="112"/>
        <v>78968.305684962586</v>
      </c>
      <c r="Z334" s="159">
        <v>82916.720969210714</v>
      </c>
      <c r="AA334" s="102">
        <f t="shared" si="103"/>
        <v>82916.720969210714</v>
      </c>
      <c r="AC334" s="159">
        <f t="shared" si="111"/>
        <v>68215.791542997569</v>
      </c>
      <c r="AD334" s="159">
        <f t="shared" si="111"/>
        <v>71626.581120147457</v>
      </c>
      <c r="AE334" s="159">
        <f t="shared" si="111"/>
        <v>75207.910176154837</v>
      </c>
      <c r="AF334" s="159">
        <f t="shared" si="111"/>
        <v>78968.305684962586</v>
      </c>
      <c r="AG334" s="159">
        <v>82916.720969210714</v>
      </c>
      <c r="AH334" s="104">
        <f t="shared" si="104"/>
        <v>82916.720969210714</v>
      </c>
      <c r="AJ334" s="159">
        <f t="shared" si="108"/>
        <v>69239.028416142522</v>
      </c>
      <c r="AK334" s="159">
        <f t="shared" si="108"/>
        <v>72700.979836949657</v>
      </c>
      <c r="AL334" s="159">
        <f t="shared" si="108"/>
        <v>76336.028828797149</v>
      </c>
      <c r="AM334" s="159">
        <f t="shared" si="108"/>
        <v>80152.830270237013</v>
      </c>
      <c r="AN334" s="159">
        <v>84160.471783748872</v>
      </c>
      <c r="AO334" s="106">
        <f t="shared" si="105"/>
        <v>84160.471783748872</v>
      </c>
      <c r="AQ334" s="159">
        <f t="shared" si="109"/>
        <v>69931.41870030397</v>
      </c>
      <c r="AR334" s="159">
        <f t="shared" si="109"/>
        <v>73427.989635319173</v>
      </c>
      <c r="AS334" s="159">
        <f t="shared" si="109"/>
        <v>77099.389117085128</v>
      </c>
      <c r="AT334" s="159">
        <f t="shared" si="109"/>
        <v>80954.358572939382</v>
      </c>
      <c r="AU334" s="161">
        <v>85002.076501586358</v>
      </c>
      <c r="AV334" s="133">
        <v>9</v>
      </c>
      <c r="AW334" s="133">
        <v>413</v>
      </c>
      <c r="AX334" s="137">
        <v>8</v>
      </c>
      <c r="AY334" s="134">
        <v>8</v>
      </c>
      <c r="AZ334" s="135" t="s">
        <v>397</v>
      </c>
    </row>
    <row r="335" spans="1:52" ht="15.75">
      <c r="A335" s="133">
        <v>414</v>
      </c>
      <c r="B335" s="133">
        <v>9</v>
      </c>
      <c r="C335" s="134">
        <v>9</v>
      </c>
      <c r="D335" s="135" t="s">
        <v>397</v>
      </c>
      <c r="E335" s="159">
        <f t="shared" ref="E335:I385" si="113">F335/1.06</f>
        <v>60589.363071993233</v>
      </c>
      <c r="F335" s="159">
        <f t="shared" si="113"/>
        <v>64224.724856312831</v>
      </c>
      <c r="G335" s="159">
        <f t="shared" si="113"/>
        <v>68078.208347691601</v>
      </c>
      <c r="H335" s="159">
        <f t="shared" si="113"/>
        <v>72162.900848553094</v>
      </c>
      <c r="I335" s="159">
        <f t="shared" si="113"/>
        <v>76492.674899466278</v>
      </c>
      <c r="J335" s="159">
        <v>81082.235393434254</v>
      </c>
      <c r="K335" s="183">
        <f t="shared" si="110"/>
        <v>81082.235393434254</v>
      </c>
      <c r="M335" s="159">
        <f t="shared" ref="M335:Q385" si="114">N335/1.06</f>
        <v>61346.730110393124</v>
      </c>
      <c r="N335" s="159">
        <f t="shared" si="114"/>
        <v>65027.533917016714</v>
      </c>
      <c r="O335" s="159">
        <f t="shared" si="114"/>
        <v>68929.185952037718</v>
      </c>
      <c r="P335" s="159">
        <f t="shared" si="114"/>
        <v>73064.93710915999</v>
      </c>
      <c r="Q335" s="159">
        <f t="shared" si="114"/>
        <v>77448.833335709598</v>
      </c>
      <c r="R335" s="159">
        <v>82095.763335852185</v>
      </c>
      <c r="S335" s="102">
        <f t="shared" si="101"/>
        <v>82095.763335852185</v>
      </c>
      <c r="U335" s="160">
        <f t="shared" ref="U335:X398" si="115">V335/1.05</f>
        <v>64967.420517140541</v>
      </c>
      <c r="V335" s="159">
        <f t="shared" si="112"/>
        <v>68215.791542997569</v>
      </c>
      <c r="W335" s="159">
        <f t="shared" si="112"/>
        <v>71626.581120147457</v>
      </c>
      <c r="X335" s="159">
        <f t="shared" si="112"/>
        <v>75207.910176154837</v>
      </c>
      <c r="Y335" s="159">
        <f t="shared" si="112"/>
        <v>78968.305684962586</v>
      </c>
      <c r="Z335" s="159">
        <v>82916.720969210714</v>
      </c>
      <c r="AA335" s="102">
        <f t="shared" si="103"/>
        <v>82916.720969210714</v>
      </c>
      <c r="AC335" s="159">
        <f t="shared" si="111"/>
        <v>68215.791542997569</v>
      </c>
      <c r="AD335" s="159">
        <f t="shared" si="111"/>
        <v>71626.581120147457</v>
      </c>
      <c r="AE335" s="159">
        <f t="shared" si="111"/>
        <v>75207.910176154837</v>
      </c>
      <c r="AF335" s="159">
        <f t="shared" si="111"/>
        <v>78968.305684962586</v>
      </c>
      <c r="AG335" s="159">
        <v>82916.720969210714</v>
      </c>
      <c r="AH335" s="104">
        <f t="shared" si="104"/>
        <v>82916.720969210714</v>
      </c>
      <c r="AJ335" s="159">
        <f t="shared" si="108"/>
        <v>69239.028416142522</v>
      </c>
      <c r="AK335" s="159">
        <f t="shared" si="108"/>
        <v>72700.979836949657</v>
      </c>
      <c r="AL335" s="159">
        <f t="shared" si="108"/>
        <v>76336.028828797149</v>
      </c>
      <c r="AM335" s="159">
        <f t="shared" si="108"/>
        <v>80152.830270237013</v>
      </c>
      <c r="AN335" s="159">
        <v>84160.471783748872</v>
      </c>
      <c r="AO335" s="106">
        <f t="shared" si="105"/>
        <v>84160.471783748872</v>
      </c>
      <c r="AQ335" s="159">
        <f t="shared" si="109"/>
        <v>69931.41870030397</v>
      </c>
      <c r="AR335" s="159">
        <f t="shared" si="109"/>
        <v>73427.989635319173</v>
      </c>
      <c r="AS335" s="159">
        <f t="shared" si="109"/>
        <v>77099.389117085128</v>
      </c>
      <c r="AT335" s="159">
        <f t="shared" si="109"/>
        <v>80954.358572939382</v>
      </c>
      <c r="AU335" s="161">
        <v>85002.076501586358</v>
      </c>
      <c r="AV335" s="133">
        <v>9</v>
      </c>
      <c r="AW335" s="133">
        <v>414</v>
      </c>
      <c r="AX335" s="137">
        <v>9</v>
      </c>
      <c r="AY335" s="134">
        <v>9</v>
      </c>
      <c r="AZ335" s="135" t="s">
        <v>397</v>
      </c>
    </row>
    <row r="336" spans="1:52" ht="15.75">
      <c r="A336" s="133">
        <v>415</v>
      </c>
      <c r="B336" s="133">
        <v>9</v>
      </c>
      <c r="C336" s="134">
        <v>10</v>
      </c>
      <c r="D336" s="135" t="s">
        <v>397</v>
      </c>
      <c r="E336" s="159">
        <f t="shared" si="113"/>
        <v>60589.363071993233</v>
      </c>
      <c r="F336" s="159">
        <f t="shared" si="113"/>
        <v>64224.724856312831</v>
      </c>
      <c r="G336" s="159">
        <f t="shared" si="113"/>
        <v>68078.208347691601</v>
      </c>
      <c r="H336" s="159">
        <f t="shared" si="113"/>
        <v>72162.900848553094</v>
      </c>
      <c r="I336" s="159">
        <f t="shared" si="113"/>
        <v>76492.674899466278</v>
      </c>
      <c r="J336" s="159">
        <v>81082.235393434254</v>
      </c>
      <c r="K336" s="183">
        <f t="shared" si="110"/>
        <v>81082.235393434254</v>
      </c>
      <c r="M336" s="159">
        <f t="shared" si="114"/>
        <v>61346.730110393124</v>
      </c>
      <c r="N336" s="159">
        <f t="shared" si="114"/>
        <v>65027.533917016714</v>
      </c>
      <c r="O336" s="159">
        <f t="shared" si="114"/>
        <v>68929.185952037718</v>
      </c>
      <c r="P336" s="159">
        <f t="shared" si="114"/>
        <v>73064.93710915999</v>
      </c>
      <c r="Q336" s="159">
        <f t="shared" si="114"/>
        <v>77448.833335709598</v>
      </c>
      <c r="R336" s="159">
        <v>82095.763335852185</v>
      </c>
      <c r="S336" s="102">
        <f t="shared" si="101"/>
        <v>82095.763335852185</v>
      </c>
      <c r="U336" s="160">
        <f t="shared" si="115"/>
        <v>64967.420517140541</v>
      </c>
      <c r="V336" s="159">
        <f t="shared" si="112"/>
        <v>68215.791542997569</v>
      </c>
      <c r="W336" s="159">
        <f t="shared" si="112"/>
        <v>71626.581120147457</v>
      </c>
      <c r="X336" s="159">
        <f t="shared" si="112"/>
        <v>75207.910176154837</v>
      </c>
      <c r="Y336" s="159">
        <f t="shared" si="112"/>
        <v>78968.305684962586</v>
      </c>
      <c r="Z336" s="159">
        <v>82916.720969210714</v>
      </c>
      <c r="AA336" s="102">
        <f t="shared" si="103"/>
        <v>82916.720969210714</v>
      </c>
      <c r="AC336" s="159">
        <f t="shared" si="111"/>
        <v>68215.791542997569</v>
      </c>
      <c r="AD336" s="159">
        <f t="shared" si="111"/>
        <v>71626.581120147457</v>
      </c>
      <c r="AE336" s="159">
        <f t="shared" si="111"/>
        <v>75207.910176154837</v>
      </c>
      <c r="AF336" s="159">
        <f t="shared" si="111"/>
        <v>78968.305684962586</v>
      </c>
      <c r="AG336" s="159">
        <v>82916.720969210714</v>
      </c>
      <c r="AH336" s="104">
        <f t="shared" si="104"/>
        <v>82916.720969210714</v>
      </c>
      <c r="AJ336" s="159">
        <f t="shared" si="108"/>
        <v>69239.028416142522</v>
      </c>
      <c r="AK336" s="159">
        <f t="shared" si="108"/>
        <v>72700.979836949657</v>
      </c>
      <c r="AL336" s="159">
        <f t="shared" si="108"/>
        <v>76336.028828797149</v>
      </c>
      <c r="AM336" s="159">
        <f t="shared" si="108"/>
        <v>80152.830270237013</v>
      </c>
      <c r="AN336" s="159">
        <v>84160.471783748872</v>
      </c>
      <c r="AO336" s="106">
        <f t="shared" si="105"/>
        <v>84160.471783748872</v>
      </c>
      <c r="AQ336" s="159">
        <f t="shared" si="109"/>
        <v>69931.41870030397</v>
      </c>
      <c r="AR336" s="159">
        <f t="shared" si="109"/>
        <v>73427.989635319173</v>
      </c>
      <c r="AS336" s="159">
        <f t="shared" si="109"/>
        <v>77099.389117085128</v>
      </c>
      <c r="AT336" s="159">
        <f t="shared" si="109"/>
        <v>80954.358572939382</v>
      </c>
      <c r="AU336" s="161">
        <v>85002.076501586358</v>
      </c>
      <c r="AV336" s="133">
        <v>9</v>
      </c>
      <c r="AW336" s="133">
        <v>415</v>
      </c>
      <c r="AX336" s="137">
        <v>10</v>
      </c>
      <c r="AY336" s="134">
        <v>10</v>
      </c>
      <c r="AZ336" s="135" t="s">
        <v>397</v>
      </c>
    </row>
    <row r="337" spans="1:52" ht="15.75">
      <c r="A337" s="133">
        <v>416</v>
      </c>
      <c r="B337" s="133">
        <v>9</v>
      </c>
      <c r="C337" s="134">
        <v>11</v>
      </c>
      <c r="D337" s="135" t="s">
        <v>397</v>
      </c>
      <c r="E337" s="159">
        <f t="shared" si="113"/>
        <v>60589.363071993233</v>
      </c>
      <c r="F337" s="159">
        <f t="shared" si="113"/>
        <v>64224.724856312831</v>
      </c>
      <c r="G337" s="159">
        <f t="shared" si="113"/>
        <v>68078.208347691601</v>
      </c>
      <c r="H337" s="159">
        <f t="shared" si="113"/>
        <v>72162.900848553094</v>
      </c>
      <c r="I337" s="159">
        <f t="shared" si="113"/>
        <v>76492.674899466278</v>
      </c>
      <c r="J337" s="159">
        <v>81082.235393434254</v>
      </c>
      <c r="K337" s="183">
        <f t="shared" si="110"/>
        <v>81082.235393434254</v>
      </c>
      <c r="M337" s="159">
        <f t="shared" si="114"/>
        <v>61346.730110393124</v>
      </c>
      <c r="N337" s="159">
        <f t="shared" si="114"/>
        <v>65027.533917016714</v>
      </c>
      <c r="O337" s="159">
        <f t="shared" si="114"/>
        <v>68929.185952037718</v>
      </c>
      <c r="P337" s="159">
        <f t="shared" si="114"/>
        <v>73064.93710915999</v>
      </c>
      <c r="Q337" s="159">
        <f t="shared" si="114"/>
        <v>77448.833335709598</v>
      </c>
      <c r="R337" s="159">
        <v>82095.763335852185</v>
      </c>
      <c r="S337" s="102">
        <f t="shared" si="101"/>
        <v>82095.763335852185</v>
      </c>
      <c r="U337" s="160">
        <f t="shared" si="115"/>
        <v>64967.420517140541</v>
      </c>
      <c r="V337" s="159">
        <f t="shared" si="112"/>
        <v>68215.791542997569</v>
      </c>
      <c r="W337" s="159">
        <f t="shared" si="112"/>
        <v>71626.581120147457</v>
      </c>
      <c r="X337" s="159">
        <f t="shared" si="112"/>
        <v>75207.910176154837</v>
      </c>
      <c r="Y337" s="159">
        <f t="shared" si="112"/>
        <v>78968.305684962586</v>
      </c>
      <c r="Z337" s="159">
        <v>82916.720969210714</v>
      </c>
      <c r="AA337" s="102">
        <f t="shared" si="103"/>
        <v>82916.720969210714</v>
      </c>
      <c r="AC337" s="159">
        <f t="shared" si="111"/>
        <v>68215.791542997569</v>
      </c>
      <c r="AD337" s="159">
        <f t="shared" si="111"/>
        <v>71626.581120147457</v>
      </c>
      <c r="AE337" s="159">
        <f t="shared" si="111"/>
        <v>75207.910176154837</v>
      </c>
      <c r="AF337" s="159">
        <f t="shared" si="111"/>
        <v>78968.305684962586</v>
      </c>
      <c r="AG337" s="159">
        <v>82916.720969210714</v>
      </c>
      <c r="AH337" s="104">
        <f t="shared" si="104"/>
        <v>82916.720969210714</v>
      </c>
      <c r="AJ337" s="159">
        <f t="shared" si="108"/>
        <v>69239.028416142522</v>
      </c>
      <c r="AK337" s="159">
        <f t="shared" si="108"/>
        <v>72700.979836949657</v>
      </c>
      <c r="AL337" s="159">
        <f t="shared" si="108"/>
        <v>76336.028828797149</v>
      </c>
      <c r="AM337" s="159">
        <f t="shared" si="108"/>
        <v>80152.830270237013</v>
      </c>
      <c r="AN337" s="159">
        <v>84160.471783748872</v>
      </c>
      <c r="AO337" s="106">
        <f t="shared" si="105"/>
        <v>84160.471783748872</v>
      </c>
      <c r="AQ337" s="159">
        <f t="shared" si="109"/>
        <v>69931.41870030397</v>
      </c>
      <c r="AR337" s="159">
        <f t="shared" si="109"/>
        <v>73427.989635319173</v>
      </c>
      <c r="AS337" s="159">
        <f t="shared" si="109"/>
        <v>77099.389117085128</v>
      </c>
      <c r="AT337" s="159">
        <f t="shared" si="109"/>
        <v>80954.358572939382</v>
      </c>
      <c r="AU337" s="161">
        <v>85002.076501586358</v>
      </c>
      <c r="AV337" s="133">
        <v>9</v>
      </c>
      <c r="AW337" s="133">
        <v>416</v>
      </c>
      <c r="AX337" s="137">
        <v>11</v>
      </c>
      <c r="AY337" s="134">
        <v>11</v>
      </c>
      <c r="AZ337" s="135" t="s">
        <v>397</v>
      </c>
    </row>
    <row r="338" spans="1:52" ht="15.75">
      <c r="A338" s="133">
        <v>417</v>
      </c>
      <c r="B338" s="133">
        <v>9</v>
      </c>
      <c r="C338" s="134">
        <v>12</v>
      </c>
      <c r="D338" s="135" t="s">
        <v>397</v>
      </c>
      <c r="E338" s="159">
        <f t="shared" si="113"/>
        <v>60589.363071993233</v>
      </c>
      <c r="F338" s="159">
        <f t="shared" si="113"/>
        <v>64224.724856312831</v>
      </c>
      <c r="G338" s="159">
        <f t="shared" si="113"/>
        <v>68078.208347691601</v>
      </c>
      <c r="H338" s="159">
        <f t="shared" si="113"/>
        <v>72162.900848553094</v>
      </c>
      <c r="I338" s="159">
        <f t="shared" si="113"/>
        <v>76492.674899466278</v>
      </c>
      <c r="J338" s="159">
        <v>81082.235393434254</v>
      </c>
      <c r="K338" s="183">
        <f t="shared" si="110"/>
        <v>81082.235393434254</v>
      </c>
      <c r="M338" s="159">
        <f t="shared" si="114"/>
        <v>61346.730110393124</v>
      </c>
      <c r="N338" s="159">
        <f t="shared" si="114"/>
        <v>65027.533917016714</v>
      </c>
      <c r="O338" s="159">
        <f t="shared" si="114"/>
        <v>68929.185952037718</v>
      </c>
      <c r="P338" s="159">
        <f t="shared" si="114"/>
        <v>73064.93710915999</v>
      </c>
      <c r="Q338" s="159">
        <f t="shared" si="114"/>
        <v>77448.833335709598</v>
      </c>
      <c r="R338" s="159">
        <v>82095.763335852185</v>
      </c>
      <c r="S338" s="102">
        <f t="shared" si="101"/>
        <v>82095.763335852185</v>
      </c>
      <c r="U338" s="160">
        <f t="shared" si="115"/>
        <v>64967.420517140541</v>
      </c>
      <c r="V338" s="159">
        <f t="shared" si="112"/>
        <v>68215.791542997569</v>
      </c>
      <c r="W338" s="159">
        <f t="shared" si="112"/>
        <v>71626.581120147457</v>
      </c>
      <c r="X338" s="159">
        <f t="shared" si="112"/>
        <v>75207.910176154837</v>
      </c>
      <c r="Y338" s="159">
        <f t="shared" si="112"/>
        <v>78968.305684962586</v>
      </c>
      <c r="Z338" s="159">
        <v>82916.720969210714</v>
      </c>
      <c r="AA338" s="102">
        <f t="shared" si="103"/>
        <v>82916.720969210714</v>
      </c>
      <c r="AC338" s="159">
        <f t="shared" si="111"/>
        <v>68215.791542997569</v>
      </c>
      <c r="AD338" s="159">
        <f t="shared" si="111"/>
        <v>71626.581120147457</v>
      </c>
      <c r="AE338" s="159">
        <f t="shared" si="111"/>
        <v>75207.910176154837</v>
      </c>
      <c r="AF338" s="159">
        <f t="shared" si="111"/>
        <v>78968.305684962586</v>
      </c>
      <c r="AG338" s="159">
        <v>82916.720969210714</v>
      </c>
      <c r="AH338" s="104">
        <f t="shared" si="104"/>
        <v>82916.720969210714</v>
      </c>
      <c r="AJ338" s="159">
        <f t="shared" si="108"/>
        <v>69239.028416142522</v>
      </c>
      <c r="AK338" s="159">
        <f t="shared" si="108"/>
        <v>72700.979836949657</v>
      </c>
      <c r="AL338" s="159">
        <f t="shared" si="108"/>
        <v>76336.028828797149</v>
      </c>
      <c r="AM338" s="159">
        <f t="shared" si="108"/>
        <v>80152.830270237013</v>
      </c>
      <c r="AN338" s="159">
        <v>84160.471783748872</v>
      </c>
      <c r="AO338" s="106">
        <f t="shared" si="105"/>
        <v>84160.471783748872</v>
      </c>
      <c r="AQ338" s="159">
        <f t="shared" si="109"/>
        <v>69931.41870030397</v>
      </c>
      <c r="AR338" s="159">
        <f t="shared" si="109"/>
        <v>73427.989635319173</v>
      </c>
      <c r="AS338" s="159">
        <f t="shared" si="109"/>
        <v>77099.389117085128</v>
      </c>
      <c r="AT338" s="159">
        <f t="shared" si="109"/>
        <v>80954.358572939382</v>
      </c>
      <c r="AU338" s="161">
        <v>85002.076501586358</v>
      </c>
      <c r="AV338" s="133">
        <v>9</v>
      </c>
      <c r="AW338" s="133">
        <v>417</v>
      </c>
      <c r="AX338" s="137">
        <v>12</v>
      </c>
      <c r="AY338" s="134">
        <v>12</v>
      </c>
      <c r="AZ338" s="135" t="s">
        <v>397</v>
      </c>
    </row>
    <row r="339" spans="1:52" ht="15.75">
      <c r="A339" s="133">
        <v>418</v>
      </c>
      <c r="B339" s="133">
        <v>9</v>
      </c>
      <c r="C339" s="134">
        <v>13</v>
      </c>
      <c r="D339" s="135" t="s">
        <v>397</v>
      </c>
      <c r="E339" s="159">
        <f t="shared" si="113"/>
        <v>60589.363071993233</v>
      </c>
      <c r="F339" s="159">
        <f t="shared" si="113"/>
        <v>64224.724856312831</v>
      </c>
      <c r="G339" s="159">
        <f t="shared" si="113"/>
        <v>68078.208347691601</v>
      </c>
      <c r="H339" s="159">
        <f t="shared" si="113"/>
        <v>72162.900848553094</v>
      </c>
      <c r="I339" s="159">
        <f t="shared" si="113"/>
        <v>76492.674899466278</v>
      </c>
      <c r="J339" s="159">
        <v>81082.235393434254</v>
      </c>
      <c r="K339" s="183">
        <f t="shared" si="110"/>
        <v>81082.235393434254</v>
      </c>
      <c r="M339" s="159">
        <f t="shared" si="114"/>
        <v>61346.730110393124</v>
      </c>
      <c r="N339" s="159">
        <f t="shared" si="114"/>
        <v>65027.533917016714</v>
      </c>
      <c r="O339" s="159">
        <f t="shared" si="114"/>
        <v>68929.185952037718</v>
      </c>
      <c r="P339" s="159">
        <f t="shared" si="114"/>
        <v>73064.93710915999</v>
      </c>
      <c r="Q339" s="159">
        <f t="shared" si="114"/>
        <v>77448.833335709598</v>
      </c>
      <c r="R339" s="159">
        <v>82095.763335852185</v>
      </c>
      <c r="S339" s="102">
        <f t="shared" si="101"/>
        <v>82095.763335852185</v>
      </c>
      <c r="U339" s="160">
        <f t="shared" si="115"/>
        <v>64967.420517140541</v>
      </c>
      <c r="V339" s="159">
        <f t="shared" si="112"/>
        <v>68215.791542997569</v>
      </c>
      <c r="W339" s="159">
        <f t="shared" si="112"/>
        <v>71626.581120147457</v>
      </c>
      <c r="X339" s="159">
        <f t="shared" si="112"/>
        <v>75207.910176154837</v>
      </c>
      <c r="Y339" s="159">
        <f t="shared" si="112"/>
        <v>78968.305684962586</v>
      </c>
      <c r="Z339" s="159">
        <v>82916.720969210714</v>
      </c>
      <c r="AA339" s="102">
        <f t="shared" si="103"/>
        <v>82916.720969210714</v>
      </c>
      <c r="AC339" s="159">
        <f t="shared" si="111"/>
        <v>68215.791542997569</v>
      </c>
      <c r="AD339" s="159">
        <f t="shared" si="111"/>
        <v>71626.581120147457</v>
      </c>
      <c r="AE339" s="159">
        <f t="shared" si="111"/>
        <v>75207.910176154837</v>
      </c>
      <c r="AF339" s="159">
        <f t="shared" si="111"/>
        <v>78968.305684962586</v>
      </c>
      <c r="AG339" s="159">
        <v>82916.720969210714</v>
      </c>
      <c r="AH339" s="104">
        <f t="shared" si="104"/>
        <v>82916.720969210714</v>
      </c>
      <c r="AJ339" s="159">
        <f t="shared" si="108"/>
        <v>69239.028416142522</v>
      </c>
      <c r="AK339" s="159">
        <f t="shared" si="108"/>
        <v>72700.979836949657</v>
      </c>
      <c r="AL339" s="159">
        <f t="shared" si="108"/>
        <v>76336.028828797149</v>
      </c>
      <c r="AM339" s="159">
        <f t="shared" si="108"/>
        <v>80152.830270237013</v>
      </c>
      <c r="AN339" s="159">
        <v>84160.471783748872</v>
      </c>
      <c r="AO339" s="106">
        <f t="shared" si="105"/>
        <v>84160.471783748872</v>
      </c>
      <c r="AQ339" s="159">
        <f t="shared" si="109"/>
        <v>69931.41870030397</v>
      </c>
      <c r="AR339" s="159">
        <f t="shared" si="109"/>
        <v>73427.989635319173</v>
      </c>
      <c r="AS339" s="159">
        <f t="shared" si="109"/>
        <v>77099.389117085128</v>
      </c>
      <c r="AT339" s="159">
        <f t="shared" si="109"/>
        <v>80954.358572939382</v>
      </c>
      <c r="AU339" s="161">
        <v>85002.076501586358</v>
      </c>
      <c r="AV339" s="133">
        <v>9</v>
      </c>
      <c r="AW339" s="133">
        <v>418</v>
      </c>
      <c r="AX339" s="137">
        <v>13</v>
      </c>
      <c r="AY339" s="134">
        <v>13</v>
      </c>
      <c r="AZ339" s="135" t="s">
        <v>397</v>
      </c>
    </row>
    <row r="340" spans="1:52" ht="15.75">
      <c r="A340" s="133">
        <v>419</v>
      </c>
      <c r="B340" s="133">
        <v>9</v>
      </c>
      <c r="C340" s="134">
        <v>14</v>
      </c>
      <c r="D340" s="135" t="s">
        <v>397</v>
      </c>
      <c r="E340" s="159">
        <f t="shared" si="113"/>
        <v>60589.363071993233</v>
      </c>
      <c r="F340" s="159">
        <f t="shared" si="113"/>
        <v>64224.724856312831</v>
      </c>
      <c r="G340" s="159">
        <f t="shared" si="113"/>
        <v>68078.208347691601</v>
      </c>
      <c r="H340" s="159">
        <f t="shared" si="113"/>
        <v>72162.900848553094</v>
      </c>
      <c r="I340" s="159">
        <f t="shared" si="113"/>
        <v>76492.674899466278</v>
      </c>
      <c r="J340" s="159">
        <v>81082.235393434254</v>
      </c>
      <c r="K340" s="183">
        <f t="shared" si="110"/>
        <v>81082.235393434254</v>
      </c>
      <c r="M340" s="159">
        <f t="shared" si="114"/>
        <v>61346.730110393124</v>
      </c>
      <c r="N340" s="159">
        <f t="shared" si="114"/>
        <v>65027.533917016714</v>
      </c>
      <c r="O340" s="159">
        <f t="shared" si="114"/>
        <v>68929.185952037718</v>
      </c>
      <c r="P340" s="159">
        <f t="shared" si="114"/>
        <v>73064.93710915999</v>
      </c>
      <c r="Q340" s="159">
        <f t="shared" si="114"/>
        <v>77448.833335709598</v>
      </c>
      <c r="R340" s="159">
        <v>82095.763335852185</v>
      </c>
      <c r="S340" s="102">
        <f t="shared" si="101"/>
        <v>82095.763335852185</v>
      </c>
      <c r="U340" s="160">
        <f t="shared" si="115"/>
        <v>64967.420517140541</v>
      </c>
      <c r="V340" s="159">
        <f t="shared" si="112"/>
        <v>68215.791542997569</v>
      </c>
      <c r="W340" s="159">
        <f t="shared" si="112"/>
        <v>71626.581120147457</v>
      </c>
      <c r="X340" s="159">
        <f t="shared" si="112"/>
        <v>75207.910176154837</v>
      </c>
      <c r="Y340" s="159">
        <f t="shared" si="112"/>
        <v>78968.305684962586</v>
      </c>
      <c r="Z340" s="159">
        <v>82916.720969210714</v>
      </c>
      <c r="AA340" s="102">
        <f t="shared" si="103"/>
        <v>82916.720969210714</v>
      </c>
      <c r="AC340" s="159">
        <f t="shared" si="111"/>
        <v>68215.791542997569</v>
      </c>
      <c r="AD340" s="159">
        <f t="shared" si="111"/>
        <v>71626.581120147457</v>
      </c>
      <c r="AE340" s="159">
        <f t="shared" si="111"/>
        <v>75207.910176154837</v>
      </c>
      <c r="AF340" s="159">
        <f t="shared" si="111"/>
        <v>78968.305684962586</v>
      </c>
      <c r="AG340" s="159">
        <v>82916.720969210714</v>
      </c>
      <c r="AH340" s="104">
        <f t="shared" si="104"/>
        <v>82916.720969210714</v>
      </c>
      <c r="AJ340" s="159">
        <f t="shared" si="108"/>
        <v>69239.028416142522</v>
      </c>
      <c r="AK340" s="159">
        <f t="shared" si="108"/>
        <v>72700.979836949657</v>
      </c>
      <c r="AL340" s="159">
        <f t="shared" si="108"/>
        <v>76336.028828797149</v>
      </c>
      <c r="AM340" s="159">
        <f t="shared" si="108"/>
        <v>80152.830270237013</v>
      </c>
      <c r="AN340" s="159">
        <v>84160.471783748872</v>
      </c>
      <c r="AO340" s="106">
        <f t="shared" si="105"/>
        <v>84160.471783748872</v>
      </c>
      <c r="AQ340" s="159">
        <f t="shared" si="109"/>
        <v>69931.41870030397</v>
      </c>
      <c r="AR340" s="159">
        <f t="shared" si="109"/>
        <v>73427.989635319173</v>
      </c>
      <c r="AS340" s="159">
        <f t="shared" si="109"/>
        <v>77099.389117085128</v>
      </c>
      <c r="AT340" s="159">
        <f t="shared" si="109"/>
        <v>80954.358572939382</v>
      </c>
      <c r="AU340" s="161">
        <v>85002.076501586358</v>
      </c>
      <c r="AV340" s="133">
        <v>9</v>
      </c>
      <c r="AW340" s="133">
        <v>419</v>
      </c>
      <c r="AX340" s="137">
        <v>14</v>
      </c>
      <c r="AY340" s="134">
        <v>14</v>
      </c>
      <c r="AZ340" s="135" t="s">
        <v>397</v>
      </c>
    </row>
    <row r="341" spans="1:52" ht="15.75">
      <c r="A341" s="133">
        <v>420</v>
      </c>
      <c r="B341" s="133">
        <v>9</v>
      </c>
      <c r="C341" s="134">
        <v>15</v>
      </c>
      <c r="D341" s="135" t="s">
        <v>397</v>
      </c>
      <c r="E341" s="159">
        <f t="shared" si="113"/>
        <v>60589.363071993233</v>
      </c>
      <c r="F341" s="159">
        <f t="shared" si="113"/>
        <v>64224.724856312831</v>
      </c>
      <c r="G341" s="159">
        <f t="shared" si="113"/>
        <v>68078.208347691601</v>
      </c>
      <c r="H341" s="159">
        <f t="shared" si="113"/>
        <v>72162.900848553094</v>
      </c>
      <c r="I341" s="159">
        <f t="shared" si="113"/>
        <v>76492.674899466278</v>
      </c>
      <c r="J341" s="159">
        <v>81082.235393434254</v>
      </c>
      <c r="K341" s="183">
        <f t="shared" si="110"/>
        <v>81082.235393434254</v>
      </c>
      <c r="M341" s="159">
        <f t="shared" si="114"/>
        <v>61346.730110393124</v>
      </c>
      <c r="N341" s="159">
        <f t="shared" si="114"/>
        <v>65027.533917016714</v>
      </c>
      <c r="O341" s="159">
        <f t="shared" si="114"/>
        <v>68929.185952037718</v>
      </c>
      <c r="P341" s="159">
        <f t="shared" si="114"/>
        <v>73064.93710915999</v>
      </c>
      <c r="Q341" s="159">
        <f t="shared" si="114"/>
        <v>77448.833335709598</v>
      </c>
      <c r="R341" s="159">
        <v>82095.763335852185</v>
      </c>
      <c r="S341" s="102">
        <f t="shared" si="101"/>
        <v>82095.763335852185</v>
      </c>
      <c r="U341" s="160">
        <f t="shared" si="115"/>
        <v>64967.420517140541</v>
      </c>
      <c r="V341" s="159">
        <f t="shared" si="112"/>
        <v>68215.791542997569</v>
      </c>
      <c r="W341" s="159">
        <f t="shared" si="112"/>
        <v>71626.581120147457</v>
      </c>
      <c r="X341" s="159">
        <f t="shared" si="112"/>
        <v>75207.910176154837</v>
      </c>
      <c r="Y341" s="159">
        <f t="shared" si="112"/>
        <v>78968.305684962586</v>
      </c>
      <c r="Z341" s="159">
        <v>82916.720969210714</v>
      </c>
      <c r="AA341" s="102">
        <f t="shared" si="103"/>
        <v>82916.720969210714</v>
      </c>
      <c r="AC341" s="159">
        <f t="shared" si="111"/>
        <v>68215.791542997569</v>
      </c>
      <c r="AD341" s="159">
        <f t="shared" si="111"/>
        <v>71626.581120147457</v>
      </c>
      <c r="AE341" s="159">
        <f t="shared" si="111"/>
        <v>75207.910176154837</v>
      </c>
      <c r="AF341" s="159">
        <f t="shared" si="111"/>
        <v>78968.305684962586</v>
      </c>
      <c r="AG341" s="159">
        <v>82916.720969210714</v>
      </c>
      <c r="AH341" s="104">
        <f t="shared" si="104"/>
        <v>82916.720969210714</v>
      </c>
      <c r="AJ341" s="159">
        <f t="shared" si="108"/>
        <v>69239.028416142522</v>
      </c>
      <c r="AK341" s="159">
        <f t="shared" si="108"/>
        <v>72700.979836949657</v>
      </c>
      <c r="AL341" s="159">
        <f t="shared" si="108"/>
        <v>76336.028828797149</v>
      </c>
      <c r="AM341" s="159">
        <f t="shared" si="108"/>
        <v>80152.830270237013</v>
      </c>
      <c r="AN341" s="159">
        <v>84160.471783748872</v>
      </c>
      <c r="AO341" s="106">
        <f t="shared" si="105"/>
        <v>84160.471783748872</v>
      </c>
      <c r="AQ341" s="159">
        <f t="shared" si="109"/>
        <v>69931.41870030397</v>
      </c>
      <c r="AR341" s="159">
        <f t="shared" si="109"/>
        <v>73427.989635319173</v>
      </c>
      <c r="AS341" s="159">
        <f t="shared" si="109"/>
        <v>77099.389117085128</v>
      </c>
      <c r="AT341" s="159">
        <f t="shared" si="109"/>
        <v>80954.358572939382</v>
      </c>
      <c r="AU341" s="161">
        <v>85002.076501586358</v>
      </c>
      <c r="AV341" s="133">
        <v>9</v>
      </c>
      <c r="AW341" s="133">
        <v>420</v>
      </c>
      <c r="AX341" s="137">
        <v>15</v>
      </c>
      <c r="AY341" s="134">
        <v>15</v>
      </c>
      <c r="AZ341" s="135" t="s">
        <v>397</v>
      </c>
    </row>
    <row r="342" spans="1:52" ht="15.75">
      <c r="A342" s="133">
        <v>421</v>
      </c>
      <c r="B342" s="133">
        <v>9</v>
      </c>
      <c r="C342" s="140">
        <v>16</v>
      </c>
      <c r="D342" s="141" t="s">
        <v>420</v>
      </c>
      <c r="E342" s="159">
        <f t="shared" si="113"/>
        <v>62412.147761283042</v>
      </c>
      <c r="F342" s="159">
        <f t="shared" si="113"/>
        <v>66156.876626960031</v>
      </c>
      <c r="G342" s="159">
        <f t="shared" si="113"/>
        <v>70126.289224577631</v>
      </c>
      <c r="H342" s="159">
        <f t="shared" si="113"/>
        <v>74333.866578052286</v>
      </c>
      <c r="I342" s="159">
        <f t="shared" si="113"/>
        <v>78793.89857273543</v>
      </c>
      <c r="J342" s="159">
        <v>83521.532487099554</v>
      </c>
      <c r="K342" s="183">
        <f t="shared" si="110"/>
        <v>83521.532487099554</v>
      </c>
      <c r="M342" s="159">
        <f t="shared" si="114"/>
        <v>63192.299608299079</v>
      </c>
      <c r="N342" s="159">
        <f t="shared" si="114"/>
        <v>66983.837584797031</v>
      </c>
      <c r="O342" s="159">
        <f t="shared" si="114"/>
        <v>71002.867839884857</v>
      </c>
      <c r="P342" s="159">
        <f t="shared" si="114"/>
        <v>75263.039910277948</v>
      </c>
      <c r="Q342" s="159">
        <f t="shared" si="114"/>
        <v>79778.822304894624</v>
      </c>
      <c r="R342" s="159">
        <v>84565.551643188301</v>
      </c>
      <c r="S342" s="102">
        <f t="shared" si="101"/>
        <v>84565.551643188301</v>
      </c>
      <c r="U342" s="160">
        <f t="shared" si="115"/>
        <v>66921.915719220575</v>
      </c>
      <c r="V342" s="159">
        <f t="shared" si="112"/>
        <v>70268.01150518161</v>
      </c>
      <c r="W342" s="159">
        <f t="shared" si="112"/>
        <v>73781.412080440699</v>
      </c>
      <c r="X342" s="159">
        <f t="shared" si="112"/>
        <v>77470.482684462739</v>
      </c>
      <c r="Y342" s="159">
        <f t="shared" si="112"/>
        <v>81344.006818685884</v>
      </c>
      <c r="Z342" s="159">
        <v>85411.207159620186</v>
      </c>
      <c r="AA342" s="102">
        <f t="shared" si="103"/>
        <v>85411.207159620186</v>
      </c>
      <c r="AC342" s="159">
        <f t="shared" si="111"/>
        <v>70268.01150518161</v>
      </c>
      <c r="AD342" s="159">
        <f t="shared" si="111"/>
        <v>73781.412080440699</v>
      </c>
      <c r="AE342" s="159">
        <f t="shared" si="111"/>
        <v>77470.482684462739</v>
      </c>
      <c r="AF342" s="159">
        <f t="shared" si="111"/>
        <v>81344.006818685884</v>
      </c>
      <c r="AG342" s="159">
        <v>85411.207159620186</v>
      </c>
      <c r="AH342" s="104">
        <f t="shared" si="104"/>
        <v>85411.207159620186</v>
      </c>
      <c r="AJ342" s="159">
        <f t="shared" si="108"/>
        <v>71322.03167775934</v>
      </c>
      <c r="AK342" s="159">
        <f t="shared" si="108"/>
        <v>74888.133261647308</v>
      </c>
      <c r="AL342" s="159">
        <f t="shared" si="108"/>
        <v>78632.539924729674</v>
      </c>
      <c r="AM342" s="159">
        <f t="shared" si="108"/>
        <v>82564.166920966163</v>
      </c>
      <c r="AN342" s="159">
        <v>86692.375267014475</v>
      </c>
      <c r="AO342" s="106">
        <f t="shared" si="105"/>
        <v>86692.375267014475</v>
      </c>
      <c r="AQ342" s="159">
        <f t="shared" si="109"/>
        <v>72035.251994536942</v>
      </c>
      <c r="AR342" s="159">
        <f t="shared" si="109"/>
        <v>75637.01459426379</v>
      </c>
      <c r="AS342" s="159">
        <f t="shared" si="109"/>
        <v>79418.865323976977</v>
      </c>
      <c r="AT342" s="159">
        <f t="shared" si="109"/>
        <v>83389.808590175831</v>
      </c>
      <c r="AU342" s="161">
        <v>87559.299019684622</v>
      </c>
      <c r="AV342" s="133">
        <v>9</v>
      </c>
      <c r="AW342" s="133">
        <v>421</v>
      </c>
      <c r="AX342" s="142">
        <v>16</v>
      </c>
      <c r="AY342" s="140">
        <v>16</v>
      </c>
      <c r="AZ342" s="141" t="s">
        <v>420</v>
      </c>
    </row>
    <row r="343" spans="1:52" ht="15.75">
      <c r="A343" s="133">
        <v>422</v>
      </c>
      <c r="B343" s="133">
        <v>9</v>
      </c>
      <c r="C343" s="140">
        <v>17</v>
      </c>
      <c r="D343" s="141" t="s">
        <v>420</v>
      </c>
      <c r="E343" s="159">
        <f t="shared" si="113"/>
        <v>62412.147761283042</v>
      </c>
      <c r="F343" s="159">
        <f t="shared" si="113"/>
        <v>66156.876626960031</v>
      </c>
      <c r="G343" s="159">
        <f t="shared" si="113"/>
        <v>70126.289224577631</v>
      </c>
      <c r="H343" s="159">
        <f t="shared" si="113"/>
        <v>74333.866578052286</v>
      </c>
      <c r="I343" s="159">
        <f t="shared" si="113"/>
        <v>78793.89857273543</v>
      </c>
      <c r="J343" s="159">
        <v>83521.532487099554</v>
      </c>
      <c r="K343" s="183">
        <f t="shared" si="110"/>
        <v>83521.532487099554</v>
      </c>
      <c r="M343" s="159">
        <f t="shared" si="114"/>
        <v>63192.299608299079</v>
      </c>
      <c r="N343" s="159">
        <f t="shared" si="114"/>
        <v>66983.837584797031</v>
      </c>
      <c r="O343" s="159">
        <f t="shared" si="114"/>
        <v>71002.867839884857</v>
      </c>
      <c r="P343" s="159">
        <f t="shared" si="114"/>
        <v>75263.039910277948</v>
      </c>
      <c r="Q343" s="159">
        <f t="shared" si="114"/>
        <v>79778.822304894624</v>
      </c>
      <c r="R343" s="159">
        <v>84565.551643188301</v>
      </c>
      <c r="S343" s="102">
        <f t="shared" si="101"/>
        <v>84565.551643188301</v>
      </c>
      <c r="U343" s="160">
        <f t="shared" si="115"/>
        <v>66921.915719220575</v>
      </c>
      <c r="V343" s="159">
        <f t="shared" si="112"/>
        <v>70268.01150518161</v>
      </c>
      <c r="W343" s="159">
        <f t="shared" si="112"/>
        <v>73781.412080440699</v>
      </c>
      <c r="X343" s="159">
        <f t="shared" si="112"/>
        <v>77470.482684462739</v>
      </c>
      <c r="Y343" s="159">
        <f t="shared" si="112"/>
        <v>81344.006818685884</v>
      </c>
      <c r="Z343" s="159">
        <v>85411.207159620186</v>
      </c>
      <c r="AA343" s="102">
        <f t="shared" si="103"/>
        <v>85411.207159620186</v>
      </c>
      <c r="AC343" s="159">
        <f t="shared" si="111"/>
        <v>70268.01150518161</v>
      </c>
      <c r="AD343" s="159">
        <f t="shared" si="111"/>
        <v>73781.412080440699</v>
      </c>
      <c r="AE343" s="159">
        <f t="shared" si="111"/>
        <v>77470.482684462739</v>
      </c>
      <c r="AF343" s="159">
        <f t="shared" si="111"/>
        <v>81344.006818685884</v>
      </c>
      <c r="AG343" s="159">
        <v>85411.207159620186</v>
      </c>
      <c r="AH343" s="104">
        <f t="shared" si="104"/>
        <v>85411.207159620186</v>
      </c>
      <c r="AJ343" s="159">
        <f t="shared" si="108"/>
        <v>71322.03167775934</v>
      </c>
      <c r="AK343" s="159">
        <f t="shared" si="108"/>
        <v>74888.133261647308</v>
      </c>
      <c r="AL343" s="159">
        <f t="shared" si="108"/>
        <v>78632.539924729674</v>
      </c>
      <c r="AM343" s="159">
        <f t="shared" si="108"/>
        <v>82564.166920966163</v>
      </c>
      <c r="AN343" s="159">
        <v>86692.375267014475</v>
      </c>
      <c r="AO343" s="106">
        <f t="shared" si="105"/>
        <v>86692.375267014475</v>
      </c>
      <c r="AQ343" s="159">
        <f t="shared" si="109"/>
        <v>72035.251994536942</v>
      </c>
      <c r="AR343" s="159">
        <f t="shared" si="109"/>
        <v>75637.01459426379</v>
      </c>
      <c r="AS343" s="159">
        <f t="shared" si="109"/>
        <v>79418.865323976977</v>
      </c>
      <c r="AT343" s="159">
        <f t="shared" si="109"/>
        <v>83389.808590175831</v>
      </c>
      <c r="AU343" s="161">
        <v>87559.299019684622</v>
      </c>
      <c r="AV343" s="133">
        <v>9</v>
      </c>
      <c r="AW343" s="133">
        <v>422</v>
      </c>
      <c r="AX343" s="142">
        <v>17</v>
      </c>
      <c r="AY343" s="140">
        <v>17</v>
      </c>
      <c r="AZ343" s="141" t="s">
        <v>420</v>
      </c>
    </row>
    <row r="344" spans="1:52" ht="15.75">
      <c r="A344" s="133">
        <v>423</v>
      </c>
      <c r="B344" s="133">
        <v>9</v>
      </c>
      <c r="C344" s="140">
        <v>18</v>
      </c>
      <c r="D344" s="141" t="s">
        <v>420</v>
      </c>
      <c r="E344" s="159">
        <f t="shared" si="113"/>
        <v>62412.147761283042</v>
      </c>
      <c r="F344" s="159">
        <f t="shared" si="113"/>
        <v>66156.876626960031</v>
      </c>
      <c r="G344" s="159">
        <f t="shared" si="113"/>
        <v>70126.289224577631</v>
      </c>
      <c r="H344" s="159">
        <f t="shared" si="113"/>
        <v>74333.866578052286</v>
      </c>
      <c r="I344" s="159">
        <f t="shared" si="113"/>
        <v>78793.89857273543</v>
      </c>
      <c r="J344" s="159">
        <v>83521.532487099554</v>
      </c>
      <c r="K344" s="183">
        <f t="shared" si="110"/>
        <v>83521.532487099554</v>
      </c>
      <c r="M344" s="159">
        <f t="shared" si="114"/>
        <v>63192.299608299079</v>
      </c>
      <c r="N344" s="159">
        <f t="shared" si="114"/>
        <v>66983.837584797031</v>
      </c>
      <c r="O344" s="159">
        <f t="shared" si="114"/>
        <v>71002.867839884857</v>
      </c>
      <c r="P344" s="159">
        <f t="shared" si="114"/>
        <v>75263.039910277948</v>
      </c>
      <c r="Q344" s="159">
        <f t="shared" si="114"/>
        <v>79778.822304894624</v>
      </c>
      <c r="R344" s="159">
        <v>84565.551643188301</v>
      </c>
      <c r="S344" s="102">
        <f t="shared" si="101"/>
        <v>84565.551643188301</v>
      </c>
      <c r="U344" s="160">
        <f t="shared" si="115"/>
        <v>66921.915719220575</v>
      </c>
      <c r="V344" s="159">
        <f t="shared" si="112"/>
        <v>70268.01150518161</v>
      </c>
      <c r="W344" s="159">
        <f t="shared" si="112"/>
        <v>73781.412080440699</v>
      </c>
      <c r="X344" s="159">
        <f t="shared" si="112"/>
        <v>77470.482684462739</v>
      </c>
      <c r="Y344" s="159">
        <f t="shared" si="112"/>
        <v>81344.006818685884</v>
      </c>
      <c r="Z344" s="159">
        <v>85411.207159620186</v>
      </c>
      <c r="AA344" s="102">
        <f t="shared" si="103"/>
        <v>85411.207159620186</v>
      </c>
      <c r="AC344" s="159">
        <f t="shared" si="111"/>
        <v>70268.01150518161</v>
      </c>
      <c r="AD344" s="159">
        <f t="shared" si="111"/>
        <v>73781.412080440699</v>
      </c>
      <c r="AE344" s="159">
        <f t="shared" si="111"/>
        <v>77470.482684462739</v>
      </c>
      <c r="AF344" s="159">
        <f t="shared" si="111"/>
        <v>81344.006818685884</v>
      </c>
      <c r="AG344" s="159">
        <v>85411.207159620186</v>
      </c>
      <c r="AH344" s="104">
        <f t="shared" si="104"/>
        <v>85411.207159620186</v>
      </c>
      <c r="AJ344" s="159">
        <f t="shared" si="108"/>
        <v>71322.03167775934</v>
      </c>
      <c r="AK344" s="159">
        <f t="shared" si="108"/>
        <v>74888.133261647308</v>
      </c>
      <c r="AL344" s="159">
        <f t="shared" si="108"/>
        <v>78632.539924729674</v>
      </c>
      <c r="AM344" s="159">
        <f t="shared" si="108"/>
        <v>82564.166920966163</v>
      </c>
      <c r="AN344" s="159">
        <v>86692.375267014475</v>
      </c>
      <c r="AO344" s="106">
        <f t="shared" si="105"/>
        <v>86692.375267014475</v>
      </c>
      <c r="AQ344" s="159">
        <f t="shared" si="109"/>
        <v>72035.251994536942</v>
      </c>
      <c r="AR344" s="159">
        <f t="shared" si="109"/>
        <v>75637.01459426379</v>
      </c>
      <c r="AS344" s="159">
        <f t="shared" si="109"/>
        <v>79418.865323976977</v>
      </c>
      <c r="AT344" s="159">
        <f t="shared" si="109"/>
        <v>83389.808590175831</v>
      </c>
      <c r="AU344" s="161">
        <v>87559.299019684622</v>
      </c>
      <c r="AV344" s="133">
        <v>9</v>
      </c>
      <c r="AW344" s="133">
        <v>423</v>
      </c>
      <c r="AX344" s="142">
        <v>18</v>
      </c>
      <c r="AY344" s="140">
        <v>18</v>
      </c>
      <c r="AZ344" s="141" t="s">
        <v>420</v>
      </c>
    </row>
    <row r="345" spans="1:52" ht="15.75">
      <c r="A345" s="133">
        <v>424</v>
      </c>
      <c r="B345" s="133">
        <v>9</v>
      </c>
      <c r="C345" s="140">
        <v>19</v>
      </c>
      <c r="D345" s="141" t="s">
        <v>420</v>
      </c>
      <c r="E345" s="159">
        <f t="shared" si="113"/>
        <v>62412.147761283042</v>
      </c>
      <c r="F345" s="159">
        <f t="shared" si="113"/>
        <v>66156.876626960031</v>
      </c>
      <c r="G345" s="159">
        <f t="shared" si="113"/>
        <v>70126.289224577631</v>
      </c>
      <c r="H345" s="159">
        <f t="shared" si="113"/>
        <v>74333.866578052286</v>
      </c>
      <c r="I345" s="159">
        <f t="shared" si="113"/>
        <v>78793.89857273543</v>
      </c>
      <c r="J345" s="159">
        <v>83521.532487099554</v>
      </c>
      <c r="K345" s="183">
        <f t="shared" si="110"/>
        <v>83521.532487099554</v>
      </c>
      <c r="M345" s="159">
        <f t="shared" si="114"/>
        <v>63192.299608299079</v>
      </c>
      <c r="N345" s="159">
        <f t="shared" si="114"/>
        <v>66983.837584797031</v>
      </c>
      <c r="O345" s="159">
        <f t="shared" si="114"/>
        <v>71002.867839884857</v>
      </c>
      <c r="P345" s="159">
        <f t="shared" si="114"/>
        <v>75263.039910277948</v>
      </c>
      <c r="Q345" s="159">
        <f t="shared" si="114"/>
        <v>79778.822304894624</v>
      </c>
      <c r="R345" s="159">
        <v>84565.551643188301</v>
      </c>
      <c r="S345" s="102">
        <f t="shared" si="101"/>
        <v>84565.551643188301</v>
      </c>
      <c r="U345" s="160">
        <f t="shared" si="115"/>
        <v>66921.915719220575</v>
      </c>
      <c r="V345" s="159">
        <f t="shared" si="112"/>
        <v>70268.01150518161</v>
      </c>
      <c r="W345" s="159">
        <f t="shared" si="112"/>
        <v>73781.412080440699</v>
      </c>
      <c r="X345" s="159">
        <f t="shared" si="112"/>
        <v>77470.482684462739</v>
      </c>
      <c r="Y345" s="159">
        <f t="shared" si="112"/>
        <v>81344.006818685884</v>
      </c>
      <c r="Z345" s="159">
        <v>85411.207159620186</v>
      </c>
      <c r="AA345" s="102">
        <f t="shared" si="103"/>
        <v>85411.207159620186</v>
      </c>
      <c r="AC345" s="159">
        <f t="shared" si="111"/>
        <v>70268.01150518161</v>
      </c>
      <c r="AD345" s="159">
        <f t="shared" si="111"/>
        <v>73781.412080440699</v>
      </c>
      <c r="AE345" s="159">
        <f t="shared" si="111"/>
        <v>77470.482684462739</v>
      </c>
      <c r="AF345" s="159">
        <f t="shared" si="111"/>
        <v>81344.006818685884</v>
      </c>
      <c r="AG345" s="159">
        <v>85411.207159620186</v>
      </c>
      <c r="AH345" s="104">
        <f t="shared" si="104"/>
        <v>85411.207159620186</v>
      </c>
      <c r="AJ345" s="159">
        <f t="shared" si="108"/>
        <v>71322.03167775934</v>
      </c>
      <c r="AK345" s="159">
        <f t="shared" si="108"/>
        <v>74888.133261647308</v>
      </c>
      <c r="AL345" s="159">
        <f t="shared" si="108"/>
        <v>78632.539924729674</v>
      </c>
      <c r="AM345" s="159">
        <f t="shared" si="108"/>
        <v>82564.166920966163</v>
      </c>
      <c r="AN345" s="159">
        <v>86692.375267014475</v>
      </c>
      <c r="AO345" s="106">
        <f t="shared" si="105"/>
        <v>86692.375267014475</v>
      </c>
      <c r="AQ345" s="159">
        <f t="shared" si="109"/>
        <v>72035.251994536942</v>
      </c>
      <c r="AR345" s="159">
        <f t="shared" si="109"/>
        <v>75637.01459426379</v>
      </c>
      <c r="AS345" s="159">
        <f t="shared" si="109"/>
        <v>79418.865323976977</v>
      </c>
      <c r="AT345" s="159">
        <f t="shared" si="109"/>
        <v>83389.808590175831</v>
      </c>
      <c r="AU345" s="161">
        <v>87559.299019684622</v>
      </c>
      <c r="AV345" s="133">
        <v>9</v>
      </c>
      <c r="AW345" s="133">
        <v>424</v>
      </c>
      <c r="AX345" s="142">
        <v>19</v>
      </c>
      <c r="AY345" s="140">
        <v>19</v>
      </c>
      <c r="AZ345" s="141" t="s">
        <v>420</v>
      </c>
    </row>
    <row r="346" spans="1:52" ht="15.75">
      <c r="A346" s="133">
        <v>425</v>
      </c>
      <c r="B346" s="133">
        <v>9</v>
      </c>
      <c r="C346" s="140">
        <v>20</v>
      </c>
      <c r="D346" s="141" t="s">
        <v>420</v>
      </c>
      <c r="E346" s="159">
        <f t="shared" si="113"/>
        <v>62412.147761283042</v>
      </c>
      <c r="F346" s="159">
        <f t="shared" si="113"/>
        <v>66156.876626960031</v>
      </c>
      <c r="G346" s="159">
        <f t="shared" si="113"/>
        <v>70126.289224577631</v>
      </c>
      <c r="H346" s="159">
        <f t="shared" si="113"/>
        <v>74333.866578052286</v>
      </c>
      <c r="I346" s="159">
        <f t="shared" si="113"/>
        <v>78793.89857273543</v>
      </c>
      <c r="J346" s="159">
        <v>83521.532487099554</v>
      </c>
      <c r="K346" s="183">
        <f t="shared" si="110"/>
        <v>83521.532487099554</v>
      </c>
      <c r="M346" s="159">
        <f t="shared" si="114"/>
        <v>63192.299608299079</v>
      </c>
      <c r="N346" s="159">
        <f t="shared" si="114"/>
        <v>66983.837584797031</v>
      </c>
      <c r="O346" s="159">
        <f t="shared" si="114"/>
        <v>71002.867839884857</v>
      </c>
      <c r="P346" s="159">
        <f t="shared" si="114"/>
        <v>75263.039910277948</v>
      </c>
      <c r="Q346" s="159">
        <f t="shared" si="114"/>
        <v>79778.822304894624</v>
      </c>
      <c r="R346" s="159">
        <v>84565.551643188301</v>
      </c>
      <c r="S346" s="102">
        <f t="shared" si="101"/>
        <v>84565.551643188301</v>
      </c>
      <c r="U346" s="160">
        <f t="shared" si="115"/>
        <v>66921.915719220575</v>
      </c>
      <c r="V346" s="159">
        <f t="shared" si="112"/>
        <v>70268.01150518161</v>
      </c>
      <c r="W346" s="159">
        <f t="shared" si="112"/>
        <v>73781.412080440699</v>
      </c>
      <c r="X346" s="159">
        <f t="shared" si="112"/>
        <v>77470.482684462739</v>
      </c>
      <c r="Y346" s="159">
        <f t="shared" si="112"/>
        <v>81344.006818685884</v>
      </c>
      <c r="Z346" s="159">
        <v>85411.207159620186</v>
      </c>
      <c r="AA346" s="102">
        <f t="shared" si="103"/>
        <v>85411.207159620186</v>
      </c>
      <c r="AC346" s="159">
        <f t="shared" si="111"/>
        <v>70268.01150518161</v>
      </c>
      <c r="AD346" s="159">
        <f t="shared" si="111"/>
        <v>73781.412080440699</v>
      </c>
      <c r="AE346" s="159">
        <f t="shared" si="111"/>
        <v>77470.482684462739</v>
      </c>
      <c r="AF346" s="159">
        <f t="shared" si="111"/>
        <v>81344.006818685884</v>
      </c>
      <c r="AG346" s="159">
        <v>85411.207159620186</v>
      </c>
      <c r="AH346" s="104">
        <f t="shared" si="104"/>
        <v>85411.207159620186</v>
      </c>
      <c r="AJ346" s="159">
        <f t="shared" si="108"/>
        <v>71322.03167775934</v>
      </c>
      <c r="AK346" s="159">
        <f t="shared" si="108"/>
        <v>74888.133261647308</v>
      </c>
      <c r="AL346" s="159">
        <f t="shared" si="108"/>
        <v>78632.539924729674</v>
      </c>
      <c r="AM346" s="159">
        <f t="shared" si="108"/>
        <v>82564.166920966163</v>
      </c>
      <c r="AN346" s="159">
        <v>86692.375267014475</v>
      </c>
      <c r="AO346" s="106">
        <f t="shared" si="105"/>
        <v>86692.375267014475</v>
      </c>
      <c r="AQ346" s="159">
        <f t="shared" si="109"/>
        <v>72035.251994536942</v>
      </c>
      <c r="AR346" s="159">
        <f t="shared" si="109"/>
        <v>75637.01459426379</v>
      </c>
      <c r="AS346" s="159">
        <f t="shared" si="109"/>
        <v>79418.865323976977</v>
      </c>
      <c r="AT346" s="159">
        <f t="shared" si="109"/>
        <v>83389.808590175831</v>
      </c>
      <c r="AU346" s="161">
        <v>87559.299019684622</v>
      </c>
      <c r="AV346" s="133">
        <v>9</v>
      </c>
      <c r="AW346" s="133">
        <v>425</v>
      </c>
      <c r="AX346" s="142">
        <v>20</v>
      </c>
      <c r="AY346" s="140">
        <v>20</v>
      </c>
      <c r="AZ346" s="141" t="s">
        <v>420</v>
      </c>
    </row>
    <row r="347" spans="1:52" ht="15.75">
      <c r="A347" s="133">
        <v>426</v>
      </c>
      <c r="B347" s="133">
        <v>9</v>
      </c>
      <c r="C347" s="140">
        <v>21</v>
      </c>
      <c r="D347" s="141" t="s">
        <v>420</v>
      </c>
      <c r="E347" s="159">
        <f t="shared" si="113"/>
        <v>62412.147761283042</v>
      </c>
      <c r="F347" s="159">
        <f t="shared" si="113"/>
        <v>66156.876626960031</v>
      </c>
      <c r="G347" s="159">
        <f t="shared" si="113"/>
        <v>70126.289224577631</v>
      </c>
      <c r="H347" s="159">
        <f t="shared" si="113"/>
        <v>74333.866578052286</v>
      </c>
      <c r="I347" s="159">
        <f t="shared" si="113"/>
        <v>78793.89857273543</v>
      </c>
      <c r="J347" s="159">
        <v>83521.532487099554</v>
      </c>
      <c r="K347" s="183">
        <f t="shared" si="110"/>
        <v>83521.532487099554</v>
      </c>
      <c r="M347" s="159">
        <f t="shared" si="114"/>
        <v>63192.299608299079</v>
      </c>
      <c r="N347" s="159">
        <f t="shared" si="114"/>
        <v>66983.837584797031</v>
      </c>
      <c r="O347" s="159">
        <f t="shared" si="114"/>
        <v>71002.867839884857</v>
      </c>
      <c r="P347" s="159">
        <f t="shared" si="114"/>
        <v>75263.039910277948</v>
      </c>
      <c r="Q347" s="159">
        <f t="shared" si="114"/>
        <v>79778.822304894624</v>
      </c>
      <c r="R347" s="159">
        <v>84565.551643188301</v>
      </c>
      <c r="S347" s="102">
        <f t="shared" ref="S347:S410" si="116">AA347/$AL$4</f>
        <v>84565.551643188301</v>
      </c>
      <c r="U347" s="160">
        <f t="shared" si="115"/>
        <v>66921.915719220575</v>
      </c>
      <c r="V347" s="159">
        <f t="shared" si="112"/>
        <v>70268.01150518161</v>
      </c>
      <c r="W347" s="159">
        <f t="shared" si="112"/>
        <v>73781.412080440699</v>
      </c>
      <c r="X347" s="159">
        <f t="shared" si="112"/>
        <v>77470.482684462739</v>
      </c>
      <c r="Y347" s="159">
        <f t="shared" si="112"/>
        <v>81344.006818685884</v>
      </c>
      <c r="Z347" s="159">
        <v>85411.207159620186</v>
      </c>
      <c r="AA347" s="102">
        <f t="shared" ref="AA347:AA410" si="117">AN347/$AM$4</f>
        <v>85411.207159620186</v>
      </c>
      <c r="AC347" s="159">
        <f t="shared" si="111"/>
        <v>70268.01150518161</v>
      </c>
      <c r="AD347" s="159">
        <f t="shared" si="111"/>
        <v>73781.412080440699</v>
      </c>
      <c r="AE347" s="159">
        <f t="shared" si="111"/>
        <v>77470.482684462739</v>
      </c>
      <c r="AF347" s="159">
        <f t="shared" si="111"/>
        <v>81344.006818685884</v>
      </c>
      <c r="AG347" s="159">
        <v>85411.207159620186</v>
      </c>
      <c r="AH347" s="104">
        <f t="shared" ref="AH347:AH410" si="118">AN347/$AM$4</f>
        <v>85411.207159620186</v>
      </c>
      <c r="AJ347" s="159">
        <f t="shared" si="108"/>
        <v>71322.03167775934</v>
      </c>
      <c r="AK347" s="159">
        <f t="shared" si="108"/>
        <v>74888.133261647308</v>
      </c>
      <c r="AL347" s="159">
        <f t="shared" si="108"/>
        <v>78632.539924729674</v>
      </c>
      <c r="AM347" s="159">
        <f t="shared" ref="AM347:AM410" si="119">AN347/1.05</f>
        <v>82564.166920966163</v>
      </c>
      <c r="AN347" s="159">
        <v>86692.375267014475</v>
      </c>
      <c r="AO347" s="106">
        <f t="shared" ref="AO347:AO410" si="120">AU347/$AN$4</f>
        <v>86692.375267014475</v>
      </c>
      <c r="AQ347" s="159">
        <f t="shared" si="109"/>
        <v>72035.251994536942</v>
      </c>
      <c r="AR347" s="159">
        <f t="shared" si="109"/>
        <v>75637.01459426379</v>
      </c>
      <c r="AS347" s="159">
        <f t="shared" si="109"/>
        <v>79418.865323976977</v>
      </c>
      <c r="AT347" s="159">
        <f t="shared" ref="AT347:AT410" si="121">AU347/1.05</f>
        <v>83389.808590175831</v>
      </c>
      <c r="AU347" s="161">
        <v>87559.299019684622</v>
      </c>
      <c r="AV347" s="133">
        <v>9</v>
      </c>
      <c r="AW347" s="133">
        <v>426</v>
      </c>
      <c r="AX347" s="142">
        <v>21</v>
      </c>
      <c r="AY347" s="140">
        <v>21</v>
      </c>
      <c r="AZ347" s="141" t="s">
        <v>420</v>
      </c>
    </row>
    <row r="348" spans="1:52" ht="15.75">
      <c r="A348" s="133">
        <v>427</v>
      </c>
      <c r="B348" s="133">
        <v>9</v>
      </c>
      <c r="C348" s="140">
        <v>22</v>
      </c>
      <c r="D348" s="141" t="s">
        <v>420</v>
      </c>
      <c r="E348" s="159">
        <f t="shared" si="113"/>
        <v>62412.147761283042</v>
      </c>
      <c r="F348" s="159">
        <f t="shared" si="113"/>
        <v>66156.876626960031</v>
      </c>
      <c r="G348" s="159">
        <f t="shared" si="113"/>
        <v>70126.289224577631</v>
      </c>
      <c r="H348" s="159">
        <f t="shared" si="113"/>
        <v>74333.866578052286</v>
      </c>
      <c r="I348" s="159">
        <f t="shared" si="113"/>
        <v>78793.89857273543</v>
      </c>
      <c r="J348" s="159">
        <v>83521.532487099554</v>
      </c>
      <c r="K348" s="183">
        <f t="shared" si="110"/>
        <v>83521.532487099554</v>
      </c>
      <c r="M348" s="159">
        <f t="shared" si="114"/>
        <v>63192.299608299079</v>
      </c>
      <c r="N348" s="159">
        <f t="shared" si="114"/>
        <v>66983.837584797031</v>
      </c>
      <c r="O348" s="159">
        <f t="shared" si="114"/>
        <v>71002.867839884857</v>
      </c>
      <c r="P348" s="159">
        <f t="shared" si="114"/>
        <v>75263.039910277948</v>
      </c>
      <c r="Q348" s="159">
        <f t="shared" si="114"/>
        <v>79778.822304894624</v>
      </c>
      <c r="R348" s="159">
        <v>84565.551643188301</v>
      </c>
      <c r="S348" s="102">
        <f t="shared" si="116"/>
        <v>84565.551643188301</v>
      </c>
      <c r="U348" s="160">
        <f t="shared" si="115"/>
        <v>66921.915719220575</v>
      </c>
      <c r="V348" s="159">
        <f t="shared" si="112"/>
        <v>70268.01150518161</v>
      </c>
      <c r="W348" s="159">
        <f t="shared" si="112"/>
        <v>73781.412080440699</v>
      </c>
      <c r="X348" s="159">
        <f t="shared" si="112"/>
        <v>77470.482684462739</v>
      </c>
      <c r="Y348" s="159">
        <f t="shared" si="112"/>
        <v>81344.006818685884</v>
      </c>
      <c r="Z348" s="159">
        <v>85411.207159620186</v>
      </c>
      <c r="AA348" s="102">
        <f t="shared" si="117"/>
        <v>85411.207159620186</v>
      </c>
      <c r="AC348" s="159">
        <f t="shared" si="111"/>
        <v>70268.01150518161</v>
      </c>
      <c r="AD348" s="159">
        <f t="shared" si="111"/>
        <v>73781.412080440699</v>
      </c>
      <c r="AE348" s="159">
        <f t="shared" si="111"/>
        <v>77470.482684462739</v>
      </c>
      <c r="AF348" s="159">
        <f t="shared" si="111"/>
        <v>81344.006818685884</v>
      </c>
      <c r="AG348" s="159">
        <v>85411.207159620186</v>
      </c>
      <c r="AH348" s="104">
        <f t="shared" si="118"/>
        <v>85411.207159620186</v>
      </c>
      <c r="AJ348" s="159">
        <f t="shared" ref="AJ348:AM411" si="122">AK348/1.05</f>
        <v>71322.03167775934</v>
      </c>
      <c r="AK348" s="159">
        <f t="shared" si="122"/>
        <v>74888.133261647308</v>
      </c>
      <c r="AL348" s="159">
        <f t="shared" si="122"/>
        <v>78632.539924729674</v>
      </c>
      <c r="AM348" s="159">
        <f t="shared" si="119"/>
        <v>82564.166920966163</v>
      </c>
      <c r="AN348" s="159">
        <v>86692.375267014475</v>
      </c>
      <c r="AO348" s="106">
        <f t="shared" si="120"/>
        <v>86692.375267014475</v>
      </c>
      <c r="AQ348" s="159">
        <f t="shared" ref="AQ348:AT411" si="123">AR348/1.05</f>
        <v>72035.251994536942</v>
      </c>
      <c r="AR348" s="159">
        <f t="shared" si="123"/>
        <v>75637.01459426379</v>
      </c>
      <c r="AS348" s="159">
        <f t="shared" si="123"/>
        <v>79418.865323976977</v>
      </c>
      <c r="AT348" s="159">
        <f t="shared" si="121"/>
        <v>83389.808590175831</v>
      </c>
      <c r="AU348" s="161">
        <v>87559.299019684622</v>
      </c>
      <c r="AV348" s="133">
        <v>9</v>
      </c>
      <c r="AW348" s="133">
        <v>427</v>
      </c>
      <c r="AX348" s="142">
        <v>22</v>
      </c>
      <c r="AY348" s="140">
        <v>22</v>
      </c>
      <c r="AZ348" s="141" t="s">
        <v>420</v>
      </c>
    </row>
    <row r="349" spans="1:52" ht="15.75">
      <c r="A349" s="133">
        <v>428</v>
      </c>
      <c r="B349" s="133">
        <v>9</v>
      </c>
      <c r="C349" s="140">
        <v>23</v>
      </c>
      <c r="D349" s="141" t="s">
        <v>420</v>
      </c>
      <c r="E349" s="159">
        <f t="shared" si="113"/>
        <v>62412.147761283042</v>
      </c>
      <c r="F349" s="159">
        <f t="shared" si="113"/>
        <v>66156.876626960031</v>
      </c>
      <c r="G349" s="159">
        <f t="shared" si="113"/>
        <v>70126.289224577631</v>
      </c>
      <c r="H349" s="159">
        <f t="shared" si="113"/>
        <v>74333.866578052286</v>
      </c>
      <c r="I349" s="159">
        <f t="shared" si="113"/>
        <v>78793.89857273543</v>
      </c>
      <c r="J349" s="159">
        <v>83521.532487099554</v>
      </c>
      <c r="K349" s="183">
        <f t="shared" si="110"/>
        <v>83521.532487099554</v>
      </c>
      <c r="M349" s="159">
        <f t="shared" si="114"/>
        <v>63192.299608299079</v>
      </c>
      <c r="N349" s="159">
        <f t="shared" si="114"/>
        <v>66983.837584797031</v>
      </c>
      <c r="O349" s="159">
        <f t="shared" si="114"/>
        <v>71002.867839884857</v>
      </c>
      <c r="P349" s="159">
        <f t="shared" si="114"/>
        <v>75263.039910277948</v>
      </c>
      <c r="Q349" s="159">
        <f t="shared" si="114"/>
        <v>79778.822304894624</v>
      </c>
      <c r="R349" s="159">
        <v>84565.551643188301</v>
      </c>
      <c r="S349" s="102">
        <f t="shared" si="116"/>
        <v>84565.551643188301</v>
      </c>
      <c r="U349" s="160">
        <f t="shared" si="115"/>
        <v>66921.915719220575</v>
      </c>
      <c r="V349" s="159">
        <f t="shared" si="112"/>
        <v>70268.01150518161</v>
      </c>
      <c r="W349" s="159">
        <f t="shared" si="112"/>
        <v>73781.412080440699</v>
      </c>
      <c r="X349" s="159">
        <f t="shared" si="112"/>
        <v>77470.482684462739</v>
      </c>
      <c r="Y349" s="159">
        <f t="shared" si="112"/>
        <v>81344.006818685884</v>
      </c>
      <c r="Z349" s="159">
        <v>85411.207159620186</v>
      </c>
      <c r="AA349" s="102">
        <f t="shared" si="117"/>
        <v>85411.207159620186</v>
      </c>
      <c r="AC349" s="159">
        <f t="shared" si="111"/>
        <v>70268.01150518161</v>
      </c>
      <c r="AD349" s="159">
        <f t="shared" si="111"/>
        <v>73781.412080440699</v>
      </c>
      <c r="AE349" s="159">
        <f t="shared" si="111"/>
        <v>77470.482684462739</v>
      </c>
      <c r="AF349" s="159">
        <f t="shared" si="111"/>
        <v>81344.006818685884</v>
      </c>
      <c r="AG349" s="159">
        <v>85411.207159620186</v>
      </c>
      <c r="AH349" s="104">
        <f t="shared" si="118"/>
        <v>85411.207159620186</v>
      </c>
      <c r="AJ349" s="159">
        <f t="shared" si="122"/>
        <v>71322.03167775934</v>
      </c>
      <c r="AK349" s="159">
        <f t="shared" si="122"/>
        <v>74888.133261647308</v>
      </c>
      <c r="AL349" s="159">
        <f t="shared" si="122"/>
        <v>78632.539924729674</v>
      </c>
      <c r="AM349" s="159">
        <f t="shared" si="119"/>
        <v>82564.166920966163</v>
      </c>
      <c r="AN349" s="159">
        <v>86692.375267014475</v>
      </c>
      <c r="AO349" s="106">
        <f t="shared" si="120"/>
        <v>86692.375267014475</v>
      </c>
      <c r="AQ349" s="159">
        <f t="shared" si="123"/>
        <v>72035.251994536942</v>
      </c>
      <c r="AR349" s="159">
        <f t="shared" si="123"/>
        <v>75637.01459426379</v>
      </c>
      <c r="AS349" s="159">
        <f t="shared" si="123"/>
        <v>79418.865323976977</v>
      </c>
      <c r="AT349" s="159">
        <f t="shared" si="121"/>
        <v>83389.808590175831</v>
      </c>
      <c r="AU349" s="161">
        <v>87559.299019684622</v>
      </c>
      <c r="AV349" s="133">
        <v>9</v>
      </c>
      <c r="AW349" s="133">
        <v>428</v>
      </c>
      <c r="AX349" s="142">
        <v>23</v>
      </c>
      <c r="AY349" s="140">
        <v>23</v>
      </c>
      <c r="AZ349" s="141" t="s">
        <v>420</v>
      </c>
    </row>
    <row r="350" spans="1:52" ht="15.75">
      <c r="A350" s="133">
        <v>429</v>
      </c>
      <c r="B350" s="133">
        <v>9</v>
      </c>
      <c r="C350" s="140">
        <v>24</v>
      </c>
      <c r="D350" s="141" t="s">
        <v>420</v>
      </c>
      <c r="E350" s="159">
        <f t="shared" si="113"/>
        <v>62412.147761283042</v>
      </c>
      <c r="F350" s="159">
        <f t="shared" si="113"/>
        <v>66156.876626960031</v>
      </c>
      <c r="G350" s="159">
        <f t="shared" si="113"/>
        <v>70126.289224577631</v>
      </c>
      <c r="H350" s="159">
        <f t="shared" si="113"/>
        <v>74333.866578052286</v>
      </c>
      <c r="I350" s="159">
        <f t="shared" si="113"/>
        <v>78793.89857273543</v>
      </c>
      <c r="J350" s="159">
        <v>83521.532487099554</v>
      </c>
      <c r="K350" s="183">
        <f t="shared" si="110"/>
        <v>83521.532487099554</v>
      </c>
      <c r="M350" s="159">
        <f t="shared" si="114"/>
        <v>63192.299608299079</v>
      </c>
      <c r="N350" s="159">
        <f t="shared" si="114"/>
        <v>66983.837584797031</v>
      </c>
      <c r="O350" s="159">
        <f t="shared" si="114"/>
        <v>71002.867839884857</v>
      </c>
      <c r="P350" s="159">
        <f t="shared" si="114"/>
        <v>75263.039910277948</v>
      </c>
      <c r="Q350" s="159">
        <f t="shared" si="114"/>
        <v>79778.822304894624</v>
      </c>
      <c r="R350" s="159">
        <v>84565.551643188301</v>
      </c>
      <c r="S350" s="102">
        <f t="shared" si="116"/>
        <v>84565.551643188301</v>
      </c>
      <c r="U350" s="160">
        <f t="shared" si="115"/>
        <v>66921.915719220575</v>
      </c>
      <c r="V350" s="159">
        <f t="shared" si="112"/>
        <v>70268.01150518161</v>
      </c>
      <c r="W350" s="159">
        <f t="shared" si="112"/>
        <v>73781.412080440699</v>
      </c>
      <c r="X350" s="159">
        <f t="shared" si="112"/>
        <v>77470.482684462739</v>
      </c>
      <c r="Y350" s="159">
        <f t="shared" si="112"/>
        <v>81344.006818685884</v>
      </c>
      <c r="Z350" s="159">
        <v>85411.207159620186</v>
      </c>
      <c r="AA350" s="102">
        <f t="shared" si="117"/>
        <v>85411.207159620186</v>
      </c>
      <c r="AC350" s="159">
        <f t="shared" si="111"/>
        <v>70268.01150518161</v>
      </c>
      <c r="AD350" s="159">
        <f t="shared" si="111"/>
        <v>73781.412080440699</v>
      </c>
      <c r="AE350" s="159">
        <f t="shared" si="111"/>
        <v>77470.482684462739</v>
      </c>
      <c r="AF350" s="159">
        <f t="shared" si="111"/>
        <v>81344.006818685884</v>
      </c>
      <c r="AG350" s="159">
        <v>85411.207159620186</v>
      </c>
      <c r="AH350" s="104">
        <f t="shared" si="118"/>
        <v>85411.207159620186</v>
      </c>
      <c r="AJ350" s="159">
        <f t="shared" si="122"/>
        <v>71322.03167775934</v>
      </c>
      <c r="AK350" s="159">
        <f t="shared" si="122"/>
        <v>74888.133261647308</v>
      </c>
      <c r="AL350" s="159">
        <f t="shared" si="122"/>
        <v>78632.539924729674</v>
      </c>
      <c r="AM350" s="159">
        <f t="shared" si="119"/>
        <v>82564.166920966163</v>
      </c>
      <c r="AN350" s="159">
        <v>86692.375267014475</v>
      </c>
      <c r="AO350" s="106">
        <f t="shared" si="120"/>
        <v>86692.375267014475</v>
      </c>
      <c r="AQ350" s="159">
        <f t="shared" si="123"/>
        <v>72035.251994536942</v>
      </c>
      <c r="AR350" s="159">
        <f t="shared" si="123"/>
        <v>75637.01459426379</v>
      </c>
      <c r="AS350" s="159">
        <f t="shared" si="123"/>
        <v>79418.865323976977</v>
      </c>
      <c r="AT350" s="159">
        <f t="shared" si="121"/>
        <v>83389.808590175831</v>
      </c>
      <c r="AU350" s="161">
        <v>87559.299019684622</v>
      </c>
      <c r="AV350" s="133">
        <v>9</v>
      </c>
      <c r="AW350" s="133">
        <v>429</v>
      </c>
      <c r="AX350" s="142">
        <v>24</v>
      </c>
      <c r="AY350" s="140">
        <v>24</v>
      </c>
      <c r="AZ350" s="141" t="s">
        <v>420</v>
      </c>
    </row>
    <row r="351" spans="1:52" ht="15.75">
      <c r="A351" s="133">
        <v>430</v>
      </c>
      <c r="B351" s="133">
        <v>9</v>
      </c>
      <c r="C351" s="140">
        <v>25</v>
      </c>
      <c r="D351" s="141" t="s">
        <v>420</v>
      </c>
      <c r="E351" s="159">
        <f t="shared" si="113"/>
        <v>62412.147761283042</v>
      </c>
      <c r="F351" s="159">
        <f t="shared" si="113"/>
        <v>66156.876626960031</v>
      </c>
      <c r="G351" s="159">
        <f t="shared" si="113"/>
        <v>70126.289224577631</v>
      </c>
      <c r="H351" s="159">
        <f t="shared" si="113"/>
        <v>74333.866578052286</v>
      </c>
      <c r="I351" s="159">
        <f t="shared" si="113"/>
        <v>78793.89857273543</v>
      </c>
      <c r="J351" s="159">
        <v>83521.532487099554</v>
      </c>
      <c r="K351" s="183">
        <f t="shared" si="110"/>
        <v>83521.532487099554</v>
      </c>
      <c r="M351" s="159">
        <f t="shared" si="114"/>
        <v>63192.299608299079</v>
      </c>
      <c r="N351" s="159">
        <f t="shared" si="114"/>
        <v>66983.837584797031</v>
      </c>
      <c r="O351" s="159">
        <f t="shared" si="114"/>
        <v>71002.867839884857</v>
      </c>
      <c r="P351" s="159">
        <f t="shared" si="114"/>
        <v>75263.039910277948</v>
      </c>
      <c r="Q351" s="159">
        <f t="shared" si="114"/>
        <v>79778.822304894624</v>
      </c>
      <c r="R351" s="159">
        <v>84565.551643188301</v>
      </c>
      <c r="S351" s="102">
        <f t="shared" si="116"/>
        <v>84565.551643188301</v>
      </c>
      <c r="U351" s="160">
        <f t="shared" si="115"/>
        <v>66921.915719220575</v>
      </c>
      <c r="V351" s="159">
        <f t="shared" si="112"/>
        <v>70268.01150518161</v>
      </c>
      <c r="W351" s="159">
        <f t="shared" si="112"/>
        <v>73781.412080440699</v>
      </c>
      <c r="X351" s="159">
        <f t="shared" si="112"/>
        <v>77470.482684462739</v>
      </c>
      <c r="Y351" s="159">
        <f t="shared" si="112"/>
        <v>81344.006818685884</v>
      </c>
      <c r="Z351" s="159">
        <v>85411.207159620186</v>
      </c>
      <c r="AA351" s="102">
        <f t="shared" si="117"/>
        <v>85411.207159620186</v>
      </c>
      <c r="AC351" s="159">
        <f t="shared" si="111"/>
        <v>70268.01150518161</v>
      </c>
      <c r="AD351" s="159">
        <f t="shared" si="111"/>
        <v>73781.412080440699</v>
      </c>
      <c r="AE351" s="159">
        <f t="shared" si="111"/>
        <v>77470.482684462739</v>
      </c>
      <c r="AF351" s="159">
        <f t="shared" si="111"/>
        <v>81344.006818685884</v>
      </c>
      <c r="AG351" s="159">
        <v>85411.207159620186</v>
      </c>
      <c r="AH351" s="104">
        <f t="shared" si="118"/>
        <v>85411.207159620186</v>
      </c>
      <c r="AJ351" s="159">
        <f t="shared" si="122"/>
        <v>71322.03167775934</v>
      </c>
      <c r="AK351" s="159">
        <f t="shared" si="122"/>
        <v>74888.133261647308</v>
      </c>
      <c r="AL351" s="159">
        <f t="shared" si="122"/>
        <v>78632.539924729674</v>
      </c>
      <c r="AM351" s="159">
        <f t="shared" si="119"/>
        <v>82564.166920966163</v>
      </c>
      <c r="AN351" s="159">
        <v>86692.375267014475</v>
      </c>
      <c r="AO351" s="106">
        <f t="shared" si="120"/>
        <v>86692.375267014475</v>
      </c>
      <c r="AQ351" s="159">
        <f t="shared" si="123"/>
        <v>72035.251994536942</v>
      </c>
      <c r="AR351" s="159">
        <f t="shared" si="123"/>
        <v>75637.01459426379</v>
      </c>
      <c r="AS351" s="159">
        <f t="shared" si="123"/>
        <v>79418.865323976977</v>
      </c>
      <c r="AT351" s="159">
        <f t="shared" si="121"/>
        <v>83389.808590175831</v>
      </c>
      <c r="AU351" s="161">
        <v>87559.299019684622</v>
      </c>
      <c r="AV351" s="133">
        <v>9</v>
      </c>
      <c r="AW351" s="133">
        <v>430</v>
      </c>
      <c r="AX351" s="142">
        <v>25</v>
      </c>
      <c r="AY351" s="140">
        <v>25</v>
      </c>
      <c r="AZ351" s="141" t="s">
        <v>420</v>
      </c>
    </row>
    <row r="352" spans="1:52" ht="15.75">
      <c r="A352" s="133">
        <v>431</v>
      </c>
      <c r="B352" s="133">
        <v>9</v>
      </c>
      <c r="C352" s="140">
        <v>26</v>
      </c>
      <c r="D352" s="141" t="s">
        <v>420</v>
      </c>
      <c r="E352" s="159">
        <f t="shared" si="113"/>
        <v>62412.147761283042</v>
      </c>
      <c r="F352" s="159">
        <f t="shared" si="113"/>
        <v>66156.876626960031</v>
      </c>
      <c r="G352" s="159">
        <f t="shared" si="113"/>
        <v>70126.289224577631</v>
      </c>
      <c r="H352" s="159">
        <f t="shared" si="113"/>
        <v>74333.866578052286</v>
      </c>
      <c r="I352" s="159">
        <f t="shared" si="113"/>
        <v>78793.89857273543</v>
      </c>
      <c r="J352" s="159">
        <v>83521.532487099554</v>
      </c>
      <c r="K352" s="183">
        <f t="shared" si="110"/>
        <v>83521.532487099554</v>
      </c>
      <c r="M352" s="159">
        <f t="shared" si="114"/>
        <v>63192.299608299079</v>
      </c>
      <c r="N352" s="159">
        <f t="shared" si="114"/>
        <v>66983.837584797031</v>
      </c>
      <c r="O352" s="159">
        <f t="shared" si="114"/>
        <v>71002.867839884857</v>
      </c>
      <c r="P352" s="159">
        <f t="shared" si="114"/>
        <v>75263.039910277948</v>
      </c>
      <c r="Q352" s="159">
        <f t="shared" si="114"/>
        <v>79778.822304894624</v>
      </c>
      <c r="R352" s="159">
        <v>84565.551643188301</v>
      </c>
      <c r="S352" s="102">
        <f t="shared" si="116"/>
        <v>84565.551643188301</v>
      </c>
      <c r="U352" s="160">
        <f t="shared" si="115"/>
        <v>66921.915719220575</v>
      </c>
      <c r="V352" s="159">
        <f t="shared" si="112"/>
        <v>70268.01150518161</v>
      </c>
      <c r="W352" s="159">
        <f t="shared" si="112"/>
        <v>73781.412080440699</v>
      </c>
      <c r="X352" s="159">
        <f t="shared" si="112"/>
        <v>77470.482684462739</v>
      </c>
      <c r="Y352" s="159">
        <f t="shared" si="112"/>
        <v>81344.006818685884</v>
      </c>
      <c r="Z352" s="159">
        <v>85411.207159620186</v>
      </c>
      <c r="AA352" s="102">
        <f t="shared" si="117"/>
        <v>85411.207159620186</v>
      </c>
      <c r="AC352" s="159">
        <f t="shared" si="111"/>
        <v>70268.01150518161</v>
      </c>
      <c r="AD352" s="159">
        <f t="shared" si="111"/>
        <v>73781.412080440699</v>
      </c>
      <c r="AE352" s="159">
        <f t="shared" si="111"/>
        <v>77470.482684462739</v>
      </c>
      <c r="AF352" s="159">
        <f t="shared" si="111"/>
        <v>81344.006818685884</v>
      </c>
      <c r="AG352" s="159">
        <v>85411.207159620186</v>
      </c>
      <c r="AH352" s="104">
        <f t="shared" si="118"/>
        <v>85411.207159620186</v>
      </c>
      <c r="AJ352" s="159">
        <f t="shared" si="122"/>
        <v>71322.03167775934</v>
      </c>
      <c r="AK352" s="159">
        <f t="shared" si="122"/>
        <v>74888.133261647308</v>
      </c>
      <c r="AL352" s="159">
        <f t="shared" si="122"/>
        <v>78632.539924729674</v>
      </c>
      <c r="AM352" s="159">
        <f t="shared" si="119"/>
        <v>82564.166920966163</v>
      </c>
      <c r="AN352" s="159">
        <v>86692.375267014475</v>
      </c>
      <c r="AO352" s="106">
        <f t="shared" si="120"/>
        <v>86692.375267014475</v>
      </c>
      <c r="AQ352" s="159">
        <f t="shared" si="123"/>
        <v>72035.251994536942</v>
      </c>
      <c r="AR352" s="159">
        <f t="shared" si="123"/>
        <v>75637.01459426379</v>
      </c>
      <c r="AS352" s="159">
        <f t="shared" si="123"/>
        <v>79418.865323976977</v>
      </c>
      <c r="AT352" s="159">
        <f t="shared" si="121"/>
        <v>83389.808590175831</v>
      </c>
      <c r="AU352" s="161">
        <v>87559.299019684622</v>
      </c>
      <c r="AV352" s="133">
        <v>9</v>
      </c>
      <c r="AW352" s="133">
        <v>431</v>
      </c>
      <c r="AX352" s="142">
        <v>26</v>
      </c>
      <c r="AY352" s="140">
        <v>26</v>
      </c>
      <c r="AZ352" s="141" t="s">
        <v>420</v>
      </c>
    </row>
    <row r="353" spans="1:52" ht="15.75">
      <c r="A353" s="133">
        <v>432</v>
      </c>
      <c r="B353" s="133">
        <v>9</v>
      </c>
      <c r="C353" s="140">
        <v>27</v>
      </c>
      <c r="D353" s="141" t="s">
        <v>420</v>
      </c>
      <c r="E353" s="159">
        <f t="shared" si="113"/>
        <v>62412.147761283042</v>
      </c>
      <c r="F353" s="159">
        <f t="shared" si="113"/>
        <v>66156.876626960031</v>
      </c>
      <c r="G353" s="159">
        <f t="shared" si="113"/>
        <v>70126.289224577631</v>
      </c>
      <c r="H353" s="159">
        <f t="shared" si="113"/>
        <v>74333.866578052286</v>
      </c>
      <c r="I353" s="159">
        <f t="shared" si="113"/>
        <v>78793.89857273543</v>
      </c>
      <c r="J353" s="159">
        <v>83521.532487099554</v>
      </c>
      <c r="K353" s="183">
        <f t="shared" si="110"/>
        <v>83521.532487099554</v>
      </c>
      <c r="M353" s="159">
        <f t="shared" si="114"/>
        <v>63192.299608299079</v>
      </c>
      <c r="N353" s="159">
        <f t="shared" si="114"/>
        <v>66983.837584797031</v>
      </c>
      <c r="O353" s="159">
        <f t="shared" si="114"/>
        <v>71002.867839884857</v>
      </c>
      <c r="P353" s="159">
        <f t="shared" si="114"/>
        <v>75263.039910277948</v>
      </c>
      <c r="Q353" s="159">
        <f t="shared" si="114"/>
        <v>79778.822304894624</v>
      </c>
      <c r="R353" s="159">
        <v>84565.551643188301</v>
      </c>
      <c r="S353" s="102">
        <f t="shared" si="116"/>
        <v>84565.551643188301</v>
      </c>
      <c r="U353" s="160">
        <f t="shared" si="115"/>
        <v>66921.915719220575</v>
      </c>
      <c r="V353" s="159">
        <f t="shared" si="112"/>
        <v>70268.01150518161</v>
      </c>
      <c r="W353" s="159">
        <f t="shared" si="112"/>
        <v>73781.412080440699</v>
      </c>
      <c r="X353" s="159">
        <f t="shared" si="112"/>
        <v>77470.482684462739</v>
      </c>
      <c r="Y353" s="159">
        <f t="shared" si="112"/>
        <v>81344.006818685884</v>
      </c>
      <c r="Z353" s="159">
        <v>85411.207159620186</v>
      </c>
      <c r="AA353" s="102">
        <f t="shared" si="117"/>
        <v>85411.207159620186</v>
      </c>
      <c r="AC353" s="159">
        <f t="shared" si="111"/>
        <v>70268.01150518161</v>
      </c>
      <c r="AD353" s="159">
        <f t="shared" si="111"/>
        <v>73781.412080440699</v>
      </c>
      <c r="AE353" s="159">
        <f t="shared" si="111"/>
        <v>77470.482684462739</v>
      </c>
      <c r="AF353" s="159">
        <f t="shared" si="111"/>
        <v>81344.006818685884</v>
      </c>
      <c r="AG353" s="159">
        <v>85411.207159620186</v>
      </c>
      <c r="AH353" s="104">
        <f t="shared" si="118"/>
        <v>85411.207159620186</v>
      </c>
      <c r="AJ353" s="159">
        <f t="shared" si="122"/>
        <v>71322.03167775934</v>
      </c>
      <c r="AK353" s="159">
        <f t="shared" si="122"/>
        <v>74888.133261647308</v>
      </c>
      <c r="AL353" s="159">
        <f t="shared" si="122"/>
        <v>78632.539924729674</v>
      </c>
      <c r="AM353" s="159">
        <f t="shared" si="119"/>
        <v>82564.166920966163</v>
      </c>
      <c r="AN353" s="159">
        <v>86692.375267014475</v>
      </c>
      <c r="AO353" s="106">
        <f t="shared" si="120"/>
        <v>86692.375267014475</v>
      </c>
      <c r="AQ353" s="159">
        <f t="shared" si="123"/>
        <v>72035.251994536942</v>
      </c>
      <c r="AR353" s="159">
        <f t="shared" si="123"/>
        <v>75637.01459426379</v>
      </c>
      <c r="AS353" s="159">
        <f t="shared" si="123"/>
        <v>79418.865323976977</v>
      </c>
      <c r="AT353" s="159">
        <f t="shared" si="121"/>
        <v>83389.808590175831</v>
      </c>
      <c r="AU353" s="161">
        <v>87559.299019684622</v>
      </c>
      <c r="AV353" s="133">
        <v>9</v>
      </c>
      <c r="AW353" s="133">
        <v>432</v>
      </c>
      <c r="AX353" s="142">
        <v>27</v>
      </c>
      <c r="AY353" s="140">
        <v>27</v>
      </c>
      <c r="AZ353" s="141" t="s">
        <v>420</v>
      </c>
    </row>
    <row r="354" spans="1:52" ht="15.75">
      <c r="A354" s="133">
        <v>433</v>
      </c>
      <c r="B354" s="133">
        <v>9</v>
      </c>
      <c r="C354" s="140">
        <v>28</v>
      </c>
      <c r="D354" s="141" t="s">
        <v>420</v>
      </c>
      <c r="E354" s="159">
        <f t="shared" si="113"/>
        <v>62412.147761283042</v>
      </c>
      <c r="F354" s="159">
        <f t="shared" si="113"/>
        <v>66156.876626960031</v>
      </c>
      <c r="G354" s="159">
        <f t="shared" si="113"/>
        <v>70126.289224577631</v>
      </c>
      <c r="H354" s="159">
        <f t="shared" si="113"/>
        <v>74333.866578052286</v>
      </c>
      <c r="I354" s="159">
        <f t="shared" si="113"/>
        <v>78793.89857273543</v>
      </c>
      <c r="J354" s="159">
        <v>83521.532487099554</v>
      </c>
      <c r="K354" s="183">
        <f t="shared" si="110"/>
        <v>83521.532487099554</v>
      </c>
      <c r="M354" s="159">
        <f t="shared" si="114"/>
        <v>63192.299608299079</v>
      </c>
      <c r="N354" s="159">
        <f t="shared" si="114"/>
        <v>66983.837584797031</v>
      </c>
      <c r="O354" s="159">
        <f t="shared" si="114"/>
        <v>71002.867839884857</v>
      </c>
      <c r="P354" s="159">
        <f t="shared" si="114"/>
        <v>75263.039910277948</v>
      </c>
      <c r="Q354" s="159">
        <f t="shared" si="114"/>
        <v>79778.822304894624</v>
      </c>
      <c r="R354" s="159">
        <v>84565.551643188301</v>
      </c>
      <c r="S354" s="102">
        <f t="shared" si="116"/>
        <v>84565.551643188301</v>
      </c>
      <c r="U354" s="160">
        <f t="shared" si="115"/>
        <v>66921.915719220575</v>
      </c>
      <c r="V354" s="159">
        <f t="shared" si="112"/>
        <v>70268.01150518161</v>
      </c>
      <c r="W354" s="159">
        <f t="shared" si="112"/>
        <v>73781.412080440699</v>
      </c>
      <c r="X354" s="159">
        <f t="shared" si="112"/>
        <v>77470.482684462739</v>
      </c>
      <c r="Y354" s="159">
        <f t="shared" si="112"/>
        <v>81344.006818685884</v>
      </c>
      <c r="Z354" s="159">
        <v>85411.207159620186</v>
      </c>
      <c r="AA354" s="102">
        <f t="shared" si="117"/>
        <v>85411.207159620186</v>
      </c>
      <c r="AC354" s="159">
        <f t="shared" si="111"/>
        <v>70268.01150518161</v>
      </c>
      <c r="AD354" s="159">
        <f t="shared" si="111"/>
        <v>73781.412080440699</v>
      </c>
      <c r="AE354" s="159">
        <f t="shared" si="111"/>
        <v>77470.482684462739</v>
      </c>
      <c r="AF354" s="159">
        <f t="shared" si="111"/>
        <v>81344.006818685884</v>
      </c>
      <c r="AG354" s="159">
        <v>85411.207159620186</v>
      </c>
      <c r="AH354" s="104">
        <f t="shared" si="118"/>
        <v>85411.207159620186</v>
      </c>
      <c r="AJ354" s="159">
        <f t="shared" si="122"/>
        <v>71322.03167775934</v>
      </c>
      <c r="AK354" s="159">
        <f t="shared" si="122"/>
        <v>74888.133261647308</v>
      </c>
      <c r="AL354" s="159">
        <f t="shared" si="122"/>
        <v>78632.539924729674</v>
      </c>
      <c r="AM354" s="159">
        <f t="shared" si="119"/>
        <v>82564.166920966163</v>
      </c>
      <c r="AN354" s="159">
        <v>86692.375267014475</v>
      </c>
      <c r="AO354" s="106">
        <f t="shared" si="120"/>
        <v>86692.375267014475</v>
      </c>
      <c r="AQ354" s="159">
        <f t="shared" si="123"/>
        <v>72035.251994536942</v>
      </c>
      <c r="AR354" s="159">
        <f t="shared" si="123"/>
        <v>75637.01459426379</v>
      </c>
      <c r="AS354" s="159">
        <f t="shared" si="123"/>
        <v>79418.865323976977</v>
      </c>
      <c r="AT354" s="159">
        <f t="shared" si="121"/>
        <v>83389.808590175831</v>
      </c>
      <c r="AU354" s="161">
        <v>87559.299019684622</v>
      </c>
      <c r="AV354" s="133">
        <v>9</v>
      </c>
      <c r="AW354" s="133">
        <v>433</v>
      </c>
      <c r="AX354" s="142">
        <v>28</v>
      </c>
      <c r="AY354" s="140">
        <v>28</v>
      </c>
      <c r="AZ354" s="141" t="s">
        <v>420</v>
      </c>
    </row>
    <row r="355" spans="1:52" ht="15.75">
      <c r="A355" s="133">
        <v>434</v>
      </c>
      <c r="B355" s="133">
        <v>9</v>
      </c>
      <c r="C355" s="140">
        <v>29</v>
      </c>
      <c r="D355" s="141" t="s">
        <v>420</v>
      </c>
      <c r="E355" s="159">
        <f t="shared" si="113"/>
        <v>62412.147761283042</v>
      </c>
      <c r="F355" s="159">
        <f t="shared" si="113"/>
        <v>66156.876626960031</v>
      </c>
      <c r="G355" s="159">
        <f t="shared" si="113"/>
        <v>70126.289224577631</v>
      </c>
      <c r="H355" s="159">
        <f t="shared" si="113"/>
        <v>74333.866578052286</v>
      </c>
      <c r="I355" s="159">
        <f t="shared" si="113"/>
        <v>78793.89857273543</v>
      </c>
      <c r="J355" s="159">
        <v>83521.532487099554</v>
      </c>
      <c r="K355" s="183">
        <f t="shared" si="110"/>
        <v>83521.532487099554</v>
      </c>
      <c r="M355" s="159">
        <f t="shared" si="114"/>
        <v>63192.299608299079</v>
      </c>
      <c r="N355" s="159">
        <f t="shared" si="114"/>
        <v>66983.837584797031</v>
      </c>
      <c r="O355" s="159">
        <f t="shared" si="114"/>
        <v>71002.867839884857</v>
      </c>
      <c r="P355" s="159">
        <f t="shared" si="114"/>
        <v>75263.039910277948</v>
      </c>
      <c r="Q355" s="159">
        <f t="shared" si="114"/>
        <v>79778.822304894624</v>
      </c>
      <c r="R355" s="159">
        <v>84565.551643188301</v>
      </c>
      <c r="S355" s="102">
        <f t="shared" si="116"/>
        <v>84565.551643188301</v>
      </c>
      <c r="U355" s="160">
        <f t="shared" si="115"/>
        <v>66921.915719220575</v>
      </c>
      <c r="V355" s="159">
        <f t="shared" si="112"/>
        <v>70268.01150518161</v>
      </c>
      <c r="W355" s="159">
        <f t="shared" si="112"/>
        <v>73781.412080440699</v>
      </c>
      <c r="X355" s="159">
        <f t="shared" si="112"/>
        <v>77470.482684462739</v>
      </c>
      <c r="Y355" s="159">
        <f t="shared" si="112"/>
        <v>81344.006818685884</v>
      </c>
      <c r="Z355" s="159">
        <v>85411.207159620186</v>
      </c>
      <c r="AA355" s="102">
        <f t="shared" si="117"/>
        <v>85411.207159620186</v>
      </c>
      <c r="AC355" s="159">
        <f t="shared" si="111"/>
        <v>70268.01150518161</v>
      </c>
      <c r="AD355" s="159">
        <f t="shared" si="111"/>
        <v>73781.412080440699</v>
      </c>
      <c r="AE355" s="159">
        <f t="shared" si="111"/>
        <v>77470.482684462739</v>
      </c>
      <c r="AF355" s="159">
        <f t="shared" si="111"/>
        <v>81344.006818685884</v>
      </c>
      <c r="AG355" s="159">
        <v>85411.207159620186</v>
      </c>
      <c r="AH355" s="104">
        <f t="shared" si="118"/>
        <v>85411.207159620186</v>
      </c>
      <c r="AJ355" s="159">
        <f t="shared" si="122"/>
        <v>71322.03167775934</v>
      </c>
      <c r="AK355" s="159">
        <f t="shared" si="122"/>
        <v>74888.133261647308</v>
      </c>
      <c r="AL355" s="159">
        <f t="shared" si="122"/>
        <v>78632.539924729674</v>
      </c>
      <c r="AM355" s="159">
        <f t="shared" si="119"/>
        <v>82564.166920966163</v>
      </c>
      <c r="AN355" s="159">
        <v>86692.375267014475</v>
      </c>
      <c r="AO355" s="106">
        <f t="shared" si="120"/>
        <v>86692.375267014475</v>
      </c>
      <c r="AQ355" s="159">
        <f t="shared" si="123"/>
        <v>72035.251994536942</v>
      </c>
      <c r="AR355" s="159">
        <f t="shared" si="123"/>
        <v>75637.01459426379</v>
      </c>
      <c r="AS355" s="159">
        <f t="shared" si="123"/>
        <v>79418.865323976977</v>
      </c>
      <c r="AT355" s="159">
        <f t="shared" si="121"/>
        <v>83389.808590175831</v>
      </c>
      <c r="AU355" s="161">
        <v>87559.299019684622</v>
      </c>
      <c r="AV355" s="133">
        <v>9</v>
      </c>
      <c r="AW355" s="133">
        <v>434</v>
      </c>
      <c r="AX355" s="142">
        <v>29</v>
      </c>
      <c r="AY355" s="140">
        <v>29</v>
      </c>
      <c r="AZ355" s="141" t="s">
        <v>420</v>
      </c>
    </row>
    <row r="356" spans="1:52" ht="15.75">
      <c r="A356" s="133">
        <v>435</v>
      </c>
      <c r="B356" s="133">
        <v>9</v>
      </c>
      <c r="C356" s="140">
        <v>30</v>
      </c>
      <c r="D356" s="141" t="s">
        <v>420</v>
      </c>
      <c r="E356" s="159">
        <f t="shared" si="113"/>
        <v>62412.147761283042</v>
      </c>
      <c r="F356" s="159">
        <f t="shared" si="113"/>
        <v>66156.876626960031</v>
      </c>
      <c r="G356" s="159">
        <f t="shared" si="113"/>
        <v>70126.289224577631</v>
      </c>
      <c r="H356" s="159">
        <f t="shared" si="113"/>
        <v>74333.866578052286</v>
      </c>
      <c r="I356" s="159">
        <f t="shared" si="113"/>
        <v>78793.89857273543</v>
      </c>
      <c r="J356" s="159">
        <v>83521.532487099554</v>
      </c>
      <c r="K356" s="183">
        <f t="shared" si="110"/>
        <v>83521.532487099554</v>
      </c>
      <c r="M356" s="159">
        <f t="shared" si="114"/>
        <v>63192.299608299079</v>
      </c>
      <c r="N356" s="159">
        <f t="shared" si="114"/>
        <v>66983.837584797031</v>
      </c>
      <c r="O356" s="159">
        <f t="shared" si="114"/>
        <v>71002.867839884857</v>
      </c>
      <c r="P356" s="159">
        <f t="shared" si="114"/>
        <v>75263.039910277948</v>
      </c>
      <c r="Q356" s="159">
        <f t="shared" si="114"/>
        <v>79778.822304894624</v>
      </c>
      <c r="R356" s="159">
        <v>84565.551643188301</v>
      </c>
      <c r="S356" s="102">
        <f t="shared" si="116"/>
        <v>84565.551643188301</v>
      </c>
      <c r="U356" s="160">
        <f t="shared" si="115"/>
        <v>66921.915719220575</v>
      </c>
      <c r="V356" s="159">
        <f t="shared" si="112"/>
        <v>70268.01150518161</v>
      </c>
      <c r="W356" s="159">
        <f t="shared" si="112"/>
        <v>73781.412080440699</v>
      </c>
      <c r="X356" s="159">
        <f t="shared" si="112"/>
        <v>77470.482684462739</v>
      </c>
      <c r="Y356" s="159">
        <f t="shared" si="112"/>
        <v>81344.006818685884</v>
      </c>
      <c r="Z356" s="159">
        <v>85411.207159620186</v>
      </c>
      <c r="AA356" s="102">
        <f t="shared" si="117"/>
        <v>85411.207159620186</v>
      </c>
      <c r="AC356" s="159">
        <f t="shared" si="111"/>
        <v>70268.01150518161</v>
      </c>
      <c r="AD356" s="159">
        <f t="shared" si="111"/>
        <v>73781.412080440699</v>
      </c>
      <c r="AE356" s="159">
        <f t="shared" si="111"/>
        <v>77470.482684462739</v>
      </c>
      <c r="AF356" s="159">
        <f t="shared" si="111"/>
        <v>81344.006818685884</v>
      </c>
      <c r="AG356" s="159">
        <v>85411.207159620186</v>
      </c>
      <c r="AH356" s="104">
        <f t="shared" si="118"/>
        <v>85411.207159620186</v>
      </c>
      <c r="AJ356" s="159">
        <f t="shared" si="122"/>
        <v>71322.03167775934</v>
      </c>
      <c r="AK356" s="159">
        <f t="shared" si="122"/>
        <v>74888.133261647308</v>
      </c>
      <c r="AL356" s="159">
        <f t="shared" si="122"/>
        <v>78632.539924729674</v>
      </c>
      <c r="AM356" s="159">
        <f t="shared" si="119"/>
        <v>82564.166920966163</v>
      </c>
      <c r="AN356" s="159">
        <v>86692.375267014475</v>
      </c>
      <c r="AO356" s="106">
        <f t="shared" si="120"/>
        <v>86692.375267014475</v>
      </c>
      <c r="AQ356" s="159">
        <f t="shared" si="123"/>
        <v>72035.251994536942</v>
      </c>
      <c r="AR356" s="159">
        <f t="shared" si="123"/>
        <v>75637.01459426379</v>
      </c>
      <c r="AS356" s="159">
        <f t="shared" si="123"/>
        <v>79418.865323976977</v>
      </c>
      <c r="AT356" s="159">
        <f t="shared" si="121"/>
        <v>83389.808590175831</v>
      </c>
      <c r="AU356" s="161">
        <v>87559.299019684622</v>
      </c>
      <c r="AV356" s="133">
        <v>9</v>
      </c>
      <c r="AW356" s="133">
        <v>435</v>
      </c>
      <c r="AX356" s="142">
        <v>30</v>
      </c>
      <c r="AY356" s="140">
        <v>30</v>
      </c>
      <c r="AZ356" s="141" t="s">
        <v>420</v>
      </c>
    </row>
    <row r="357" spans="1:52" ht="15.75">
      <c r="A357" s="133">
        <v>436</v>
      </c>
      <c r="B357" s="133">
        <v>9</v>
      </c>
      <c r="C357" s="145">
        <v>31</v>
      </c>
      <c r="D357" s="146" t="s">
        <v>421</v>
      </c>
      <c r="E357" s="159">
        <f t="shared" si="113"/>
        <v>64234.932450572836</v>
      </c>
      <c r="F357" s="159">
        <f t="shared" si="113"/>
        <v>68089.02839760721</v>
      </c>
      <c r="G357" s="159">
        <f t="shared" si="113"/>
        <v>72174.370101463646</v>
      </c>
      <c r="H357" s="159">
        <f t="shared" si="113"/>
        <v>76504.832307551464</v>
      </c>
      <c r="I357" s="159">
        <f t="shared" si="113"/>
        <v>81095.122246004554</v>
      </c>
      <c r="J357" s="159">
        <v>85960.829580764825</v>
      </c>
      <c r="K357" s="183">
        <f t="shared" si="110"/>
        <v>85960.829580764825</v>
      </c>
      <c r="M357" s="159">
        <f t="shared" si="114"/>
        <v>65037.869106204977</v>
      </c>
      <c r="N357" s="159">
        <f t="shared" si="114"/>
        <v>68940.141252577276</v>
      </c>
      <c r="O357" s="159">
        <f t="shared" si="114"/>
        <v>73076.549727731923</v>
      </c>
      <c r="P357" s="159">
        <f t="shared" si="114"/>
        <v>77461.142711395849</v>
      </c>
      <c r="Q357" s="159">
        <f t="shared" si="114"/>
        <v>82108.811274079606</v>
      </c>
      <c r="R357" s="159">
        <v>87035.339950524387</v>
      </c>
      <c r="S357" s="102">
        <f t="shared" si="116"/>
        <v>87035.339950524387</v>
      </c>
      <c r="U357" s="160">
        <f t="shared" si="115"/>
        <v>68876.410921300601</v>
      </c>
      <c r="V357" s="159">
        <f t="shared" si="112"/>
        <v>72320.231467365636</v>
      </c>
      <c r="W357" s="159">
        <f t="shared" si="112"/>
        <v>75936.243040733927</v>
      </c>
      <c r="X357" s="159">
        <f t="shared" si="112"/>
        <v>79733.055192770626</v>
      </c>
      <c r="Y357" s="159">
        <f t="shared" si="112"/>
        <v>83719.707952409168</v>
      </c>
      <c r="Z357" s="159">
        <v>87905.693350029629</v>
      </c>
      <c r="AA357" s="102">
        <f t="shared" si="117"/>
        <v>87905.693350029629</v>
      </c>
      <c r="AC357" s="159">
        <f t="shared" si="111"/>
        <v>72320.231467365636</v>
      </c>
      <c r="AD357" s="159">
        <f t="shared" si="111"/>
        <v>75936.243040733927</v>
      </c>
      <c r="AE357" s="159">
        <f t="shared" si="111"/>
        <v>79733.055192770626</v>
      </c>
      <c r="AF357" s="159">
        <f t="shared" si="111"/>
        <v>83719.707952409168</v>
      </c>
      <c r="AG357" s="159">
        <v>87905.693350029629</v>
      </c>
      <c r="AH357" s="104">
        <f t="shared" si="118"/>
        <v>87905.693350029629</v>
      </c>
      <c r="AJ357" s="159">
        <f t="shared" si="122"/>
        <v>73405.034939376128</v>
      </c>
      <c r="AK357" s="159">
        <f t="shared" si="122"/>
        <v>77075.286686344931</v>
      </c>
      <c r="AL357" s="159">
        <f t="shared" si="122"/>
        <v>80929.051020662184</v>
      </c>
      <c r="AM357" s="159">
        <f t="shared" si="119"/>
        <v>84975.503571695299</v>
      </c>
      <c r="AN357" s="159">
        <v>89224.278750280064</v>
      </c>
      <c r="AO357" s="106">
        <f t="shared" si="120"/>
        <v>89224.278750280064</v>
      </c>
      <c r="AQ357" s="159">
        <f t="shared" si="123"/>
        <v>74139.0852887699</v>
      </c>
      <c r="AR357" s="159">
        <f t="shared" si="123"/>
        <v>77846.039553208393</v>
      </c>
      <c r="AS357" s="159">
        <f t="shared" si="123"/>
        <v>81738.341530868813</v>
      </c>
      <c r="AT357" s="159">
        <f t="shared" si="121"/>
        <v>85825.258607412252</v>
      </c>
      <c r="AU357" s="161">
        <v>90116.521537782872</v>
      </c>
      <c r="AV357" s="133">
        <v>9</v>
      </c>
      <c r="AW357" s="133">
        <v>436</v>
      </c>
      <c r="AX357" s="147">
        <v>31</v>
      </c>
      <c r="AY357" s="145">
        <v>31</v>
      </c>
      <c r="AZ357" s="146" t="s">
        <v>421</v>
      </c>
    </row>
    <row r="358" spans="1:52" ht="15.75">
      <c r="A358" s="133">
        <v>437</v>
      </c>
      <c r="B358" s="133">
        <v>9</v>
      </c>
      <c r="C358" s="145">
        <v>32</v>
      </c>
      <c r="D358" s="146" t="s">
        <v>421</v>
      </c>
      <c r="E358" s="159">
        <f t="shared" si="113"/>
        <v>64234.932450572836</v>
      </c>
      <c r="F358" s="159">
        <f t="shared" si="113"/>
        <v>68089.02839760721</v>
      </c>
      <c r="G358" s="159">
        <f t="shared" si="113"/>
        <v>72174.370101463646</v>
      </c>
      <c r="H358" s="159">
        <f t="shared" si="113"/>
        <v>76504.832307551464</v>
      </c>
      <c r="I358" s="159">
        <f t="shared" si="113"/>
        <v>81095.122246004554</v>
      </c>
      <c r="J358" s="159">
        <v>85960.829580764825</v>
      </c>
      <c r="K358" s="183">
        <f t="shared" si="110"/>
        <v>85960.829580764825</v>
      </c>
      <c r="M358" s="159">
        <f t="shared" si="114"/>
        <v>65037.869106204977</v>
      </c>
      <c r="N358" s="159">
        <f t="shared" si="114"/>
        <v>68940.141252577276</v>
      </c>
      <c r="O358" s="159">
        <f t="shared" si="114"/>
        <v>73076.549727731923</v>
      </c>
      <c r="P358" s="159">
        <f t="shared" si="114"/>
        <v>77461.142711395849</v>
      </c>
      <c r="Q358" s="159">
        <f t="shared" si="114"/>
        <v>82108.811274079606</v>
      </c>
      <c r="R358" s="159">
        <v>87035.339950524387</v>
      </c>
      <c r="S358" s="102">
        <f t="shared" si="116"/>
        <v>87035.339950524387</v>
      </c>
      <c r="U358" s="160">
        <f t="shared" si="115"/>
        <v>68876.410921300601</v>
      </c>
      <c r="V358" s="159">
        <f t="shared" si="112"/>
        <v>72320.231467365636</v>
      </c>
      <c r="W358" s="159">
        <f t="shared" si="112"/>
        <v>75936.243040733927</v>
      </c>
      <c r="X358" s="159">
        <f t="shared" si="112"/>
        <v>79733.055192770626</v>
      </c>
      <c r="Y358" s="159">
        <f t="shared" si="112"/>
        <v>83719.707952409168</v>
      </c>
      <c r="Z358" s="159">
        <v>87905.693350029629</v>
      </c>
      <c r="AA358" s="102">
        <f t="shared" si="117"/>
        <v>87905.693350029629</v>
      </c>
      <c r="AC358" s="159">
        <f t="shared" si="111"/>
        <v>72320.231467365636</v>
      </c>
      <c r="AD358" s="159">
        <f t="shared" si="111"/>
        <v>75936.243040733927</v>
      </c>
      <c r="AE358" s="159">
        <f t="shared" si="111"/>
        <v>79733.055192770626</v>
      </c>
      <c r="AF358" s="159">
        <f t="shared" si="111"/>
        <v>83719.707952409168</v>
      </c>
      <c r="AG358" s="159">
        <v>87905.693350029629</v>
      </c>
      <c r="AH358" s="104">
        <f t="shared" si="118"/>
        <v>87905.693350029629</v>
      </c>
      <c r="AJ358" s="159">
        <f t="shared" si="122"/>
        <v>73405.034939376128</v>
      </c>
      <c r="AK358" s="159">
        <f t="shared" si="122"/>
        <v>77075.286686344931</v>
      </c>
      <c r="AL358" s="159">
        <f t="shared" si="122"/>
        <v>80929.051020662184</v>
      </c>
      <c r="AM358" s="159">
        <f t="shared" si="119"/>
        <v>84975.503571695299</v>
      </c>
      <c r="AN358" s="159">
        <v>89224.278750280064</v>
      </c>
      <c r="AO358" s="106">
        <f t="shared" si="120"/>
        <v>89224.278750280064</v>
      </c>
      <c r="AQ358" s="159">
        <f t="shared" si="123"/>
        <v>74139.0852887699</v>
      </c>
      <c r="AR358" s="159">
        <f t="shared" si="123"/>
        <v>77846.039553208393</v>
      </c>
      <c r="AS358" s="159">
        <f t="shared" si="123"/>
        <v>81738.341530868813</v>
      </c>
      <c r="AT358" s="159">
        <f t="shared" si="121"/>
        <v>85825.258607412252</v>
      </c>
      <c r="AU358" s="161">
        <v>90116.521537782872</v>
      </c>
      <c r="AV358" s="133">
        <v>9</v>
      </c>
      <c r="AW358" s="133">
        <v>437</v>
      </c>
      <c r="AX358" s="147">
        <v>32</v>
      </c>
      <c r="AY358" s="145">
        <v>32</v>
      </c>
      <c r="AZ358" s="146" t="s">
        <v>421</v>
      </c>
    </row>
    <row r="359" spans="1:52" ht="15.75">
      <c r="A359" s="133">
        <v>438</v>
      </c>
      <c r="B359" s="133">
        <v>9</v>
      </c>
      <c r="C359" s="145">
        <v>33</v>
      </c>
      <c r="D359" s="146" t="s">
        <v>421</v>
      </c>
      <c r="E359" s="159">
        <f t="shared" si="113"/>
        <v>64234.932450572836</v>
      </c>
      <c r="F359" s="159">
        <f t="shared" si="113"/>
        <v>68089.02839760721</v>
      </c>
      <c r="G359" s="159">
        <f t="shared" si="113"/>
        <v>72174.370101463646</v>
      </c>
      <c r="H359" s="159">
        <f t="shared" si="113"/>
        <v>76504.832307551464</v>
      </c>
      <c r="I359" s="159">
        <f t="shared" si="113"/>
        <v>81095.122246004554</v>
      </c>
      <c r="J359" s="159">
        <v>85960.829580764825</v>
      </c>
      <c r="K359" s="183">
        <f t="shared" si="110"/>
        <v>85960.829580764825</v>
      </c>
      <c r="M359" s="159">
        <f t="shared" si="114"/>
        <v>65037.869106204977</v>
      </c>
      <c r="N359" s="159">
        <f t="shared" si="114"/>
        <v>68940.141252577276</v>
      </c>
      <c r="O359" s="159">
        <f t="shared" si="114"/>
        <v>73076.549727731923</v>
      </c>
      <c r="P359" s="159">
        <f t="shared" si="114"/>
        <v>77461.142711395849</v>
      </c>
      <c r="Q359" s="159">
        <f t="shared" si="114"/>
        <v>82108.811274079606</v>
      </c>
      <c r="R359" s="159">
        <v>87035.339950524387</v>
      </c>
      <c r="S359" s="102">
        <f t="shared" si="116"/>
        <v>87035.339950524387</v>
      </c>
      <c r="U359" s="160">
        <f t="shared" si="115"/>
        <v>68876.410921300601</v>
      </c>
      <c r="V359" s="159">
        <f t="shared" si="112"/>
        <v>72320.231467365636</v>
      </c>
      <c r="W359" s="159">
        <f t="shared" si="112"/>
        <v>75936.243040733927</v>
      </c>
      <c r="X359" s="159">
        <f t="shared" si="112"/>
        <v>79733.055192770626</v>
      </c>
      <c r="Y359" s="159">
        <f t="shared" si="112"/>
        <v>83719.707952409168</v>
      </c>
      <c r="Z359" s="159">
        <v>87905.693350029629</v>
      </c>
      <c r="AA359" s="102">
        <f t="shared" si="117"/>
        <v>87905.693350029629</v>
      </c>
      <c r="AC359" s="159">
        <f t="shared" si="111"/>
        <v>72320.231467365636</v>
      </c>
      <c r="AD359" s="159">
        <f t="shared" si="111"/>
        <v>75936.243040733927</v>
      </c>
      <c r="AE359" s="159">
        <f t="shared" si="111"/>
        <v>79733.055192770626</v>
      </c>
      <c r="AF359" s="159">
        <f t="shared" si="111"/>
        <v>83719.707952409168</v>
      </c>
      <c r="AG359" s="159">
        <v>87905.693350029629</v>
      </c>
      <c r="AH359" s="104">
        <f t="shared" si="118"/>
        <v>87905.693350029629</v>
      </c>
      <c r="AJ359" s="159">
        <f t="shared" si="122"/>
        <v>73405.034939376128</v>
      </c>
      <c r="AK359" s="159">
        <f t="shared" si="122"/>
        <v>77075.286686344931</v>
      </c>
      <c r="AL359" s="159">
        <f t="shared" si="122"/>
        <v>80929.051020662184</v>
      </c>
      <c r="AM359" s="159">
        <f t="shared" si="119"/>
        <v>84975.503571695299</v>
      </c>
      <c r="AN359" s="159">
        <v>89224.278750280064</v>
      </c>
      <c r="AO359" s="106">
        <f t="shared" si="120"/>
        <v>89224.278750280064</v>
      </c>
      <c r="AQ359" s="159">
        <f t="shared" si="123"/>
        <v>74139.0852887699</v>
      </c>
      <c r="AR359" s="159">
        <f t="shared" si="123"/>
        <v>77846.039553208393</v>
      </c>
      <c r="AS359" s="159">
        <f t="shared" si="123"/>
        <v>81738.341530868813</v>
      </c>
      <c r="AT359" s="159">
        <f t="shared" si="121"/>
        <v>85825.258607412252</v>
      </c>
      <c r="AU359" s="161">
        <v>90116.521537782872</v>
      </c>
      <c r="AV359" s="133">
        <v>9</v>
      </c>
      <c r="AW359" s="133">
        <v>438</v>
      </c>
      <c r="AX359" s="147">
        <v>33</v>
      </c>
      <c r="AY359" s="145">
        <v>33</v>
      </c>
      <c r="AZ359" s="146" t="s">
        <v>421</v>
      </c>
    </row>
    <row r="360" spans="1:52" ht="15.75">
      <c r="A360" s="133">
        <v>439</v>
      </c>
      <c r="B360" s="133">
        <v>9</v>
      </c>
      <c r="C360" s="145">
        <v>34</v>
      </c>
      <c r="D360" s="146" t="s">
        <v>421</v>
      </c>
      <c r="E360" s="159">
        <f t="shared" si="113"/>
        <v>64234.932450572836</v>
      </c>
      <c r="F360" s="159">
        <f t="shared" si="113"/>
        <v>68089.02839760721</v>
      </c>
      <c r="G360" s="159">
        <f t="shared" si="113"/>
        <v>72174.370101463646</v>
      </c>
      <c r="H360" s="159">
        <f t="shared" si="113"/>
        <v>76504.832307551464</v>
      </c>
      <c r="I360" s="159">
        <f t="shared" si="113"/>
        <v>81095.122246004554</v>
      </c>
      <c r="J360" s="159">
        <v>85960.829580764825</v>
      </c>
      <c r="K360" s="183">
        <f t="shared" si="110"/>
        <v>85960.829580764825</v>
      </c>
      <c r="M360" s="159">
        <f t="shared" si="114"/>
        <v>65037.869106204977</v>
      </c>
      <c r="N360" s="159">
        <f t="shared" si="114"/>
        <v>68940.141252577276</v>
      </c>
      <c r="O360" s="159">
        <f t="shared" si="114"/>
        <v>73076.549727731923</v>
      </c>
      <c r="P360" s="159">
        <f t="shared" si="114"/>
        <v>77461.142711395849</v>
      </c>
      <c r="Q360" s="159">
        <f t="shared" si="114"/>
        <v>82108.811274079606</v>
      </c>
      <c r="R360" s="159">
        <v>87035.339950524387</v>
      </c>
      <c r="S360" s="102">
        <f t="shared" si="116"/>
        <v>87035.339950524387</v>
      </c>
      <c r="U360" s="160">
        <f t="shared" si="115"/>
        <v>68876.410921300601</v>
      </c>
      <c r="V360" s="159">
        <f t="shared" si="112"/>
        <v>72320.231467365636</v>
      </c>
      <c r="W360" s="159">
        <f t="shared" si="112"/>
        <v>75936.243040733927</v>
      </c>
      <c r="X360" s="159">
        <f t="shared" si="112"/>
        <v>79733.055192770626</v>
      </c>
      <c r="Y360" s="159">
        <f t="shared" si="112"/>
        <v>83719.707952409168</v>
      </c>
      <c r="Z360" s="159">
        <v>87905.693350029629</v>
      </c>
      <c r="AA360" s="102">
        <f t="shared" si="117"/>
        <v>87905.693350029629</v>
      </c>
      <c r="AC360" s="159">
        <f t="shared" si="111"/>
        <v>72320.231467365636</v>
      </c>
      <c r="AD360" s="159">
        <f t="shared" si="111"/>
        <v>75936.243040733927</v>
      </c>
      <c r="AE360" s="159">
        <f t="shared" si="111"/>
        <v>79733.055192770626</v>
      </c>
      <c r="AF360" s="159">
        <f t="shared" si="111"/>
        <v>83719.707952409168</v>
      </c>
      <c r="AG360" s="159">
        <v>87905.693350029629</v>
      </c>
      <c r="AH360" s="104">
        <f t="shared" si="118"/>
        <v>87905.693350029629</v>
      </c>
      <c r="AJ360" s="159">
        <f t="shared" si="122"/>
        <v>73405.034939376128</v>
      </c>
      <c r="AK360" s="159">
        <f t="shared" si="122"/>
        <v>77075.286686344931</v>
      </c>
      <c r="AL360" s="159">
        <f t="shared" si="122"/>
        <v>80929.051020662184</v>
      </c>
      <c r="AM360" s="159">
        <f t="shared" si="119"/>
        <v>84975.503571695299</v>
      </c>
      <c r="AN360" s="159">
        <v>89224.278750280064</v>
      </c>
      <c r="AO360" s="106">
        <f t="shared" si="120"/>
        <v>89224.278750280064</v>
      </c>
      <c r="AQ360" s="159">
        <f t="shared" si="123"/>
        <v>74139.0852887699</v>
      </c>
      <c r="AR360" s="159">
        <f t="shared" si="123"/>
        <v>77846.039553208393</v>
      </c>
      <c r="AS360" s="159">
        <f t="shared" si="123"/>
        <v>81738.341530868813</v>
      </c>
      <c r="AT360" s="159">
        <f t="shared" si="121"/>
        <v>85825.258607412252</v>
      </c>
      <c r="AU360" s="161">
        <v>90116.521537782872</v>
      </c>
      <c r="AV360" s="133">
        <v>9</v>
      </c>
      <c r="AW360" s="133">
        <v>439</v>
      </c>
      <c r="AX360" s="147">
        <v>34</v>
      </c>
      <c r="AY360" s="145">
        <v>34</v>
      </c>
      <c r="AZ360" s="146" t="s">
        <v>421</v>
      </c>
    </row>
    <row r="361" spans="1:52" ht="15.75">
      <c r="A361" s="133">
        <v>440</v>
      </c>
      <c r="B361" s="133">
        <v>9</v>
      </c>
      <c r="C361" s="145">
        <v>35</v>
      </c>
      <c r="D361" s="146" t="s">
        <v>421</v>
      </c>
      <c r="E361" s="159">
        <f t="shared" si="113"/>
        <v>64234.932450572836</v>
      </c>
      <c r="F361" s="159">
        <f t="shared" si="113"/>
        <v>68089.02839760721</v>
      </c>
      <c r="G361" s="159">
        <f t="shared" si="113"/>
        <v>72174.370101463646</v>
      </c>
      <c r="H361" s="159">
        <f t="shared" si="113"/>
        <v>76504.832307551464</v>
      </c>
      <c r="I361" s="159">
        <f t="shared" si="113"/>
        <v>81095.122246004554</v>
      </c>
      <c r="J361" s="159">
        <v>85960.829580764825</v>
      </c>
      <c r="K361" s="183">
        <f t="shared" si="110"/>
        <v>85960.829580764825</v>
      </c>
      <c r="M361" s="159">
        <f t="shared" si="114"/>
        <v>65037.869106204977</v>
      </c>
      <c r="N361" s="159">
        <f t="shared" si="114"/>
        <v>68940.141252577276</v>
      </c>
      <c r="O361" s="159">
        <f t="shared" si="114"/>
        <v>73076.549727731923</v>
      </c>
      <c r="P361" s="159">
        <f t="shared" si="114"/>
        <v>77461.142711395849</v>
      </c>
      <c r="Q361" s="159">
        <f t="shared" si="114"/>
        <v>82108.811274079606</v>
      </c>
      <c r="R361" s="159">
        <v>87035.339950524387</v>
      </c>
      <c r="S361" s="102">
        <f t="shared" si="116"/>
        <v>87035.339950524387</v>
      </c>
      <c r="U361" s="160">
        <f t="shared" si="115"/>
        <v>68876.410921300601</v>
      </c>
      <c r="V361" s="159">
        <f t="shared" si="112"/>
        <v>72320.231467365636</v>
      </c>
      <c r="W361" s="159">
        <f t="shared" si="112"/>
        <v>75936.243040733927</v>
      </c>
      <c r="X361" s="159">
        <f t="shared" si="112"/>
        <v>79733.055192770626</v>
      </c>
      <c r="Y361" s="159">
        <f t="shared" si="112"/>
        <v>83719.707952409168</v>
      </c>
      <c r="Z361" s="159">
        <v>87905.693350029629</v>
      </c>
      <c r="AA361" s="102">
        <f t="shared" si="117"/>
        <v>87905.693350029629</v>
      </c>
      <c r="AC361" s="159">
        <f t="shared" si="111"/>
        <v>72320.231467365636</v>
      </c>
      <c r="AD361" s="159">
        <f t="shared" si="111"/>
        <v>75936.243040733927</v>
      </c>
      <c r="AE361" s="159">
        <f t="shared" si="111"/>
        <v>79733.055192770626</v>
      </c>
      <c r="AF361" s="159">
        <f t="shared" si="111"/>
        <v>83719.707952409168</v>
      </c>
      <c r="AG361" s="159">
        <v>87905.693350029629</v>
      </c>
      <c r="AH361" s="104">
        <f t="shared" si="118"/>
        <v>87905.693350029629</v>
      </c>
      <c r="AJ361" s="159">
        <f t="shared" si="122"/>
        <v>73405.034939376128</v>
      </c>
      <c r="AK361" s="159">
        <f t="shared" si="122"/>
        <v>77075.286686344931</v>
      </c>
      <c r="AL361" s="159">
        <f t="shared" si="122"/>
        <v>80929.051020662184</v>
      </c>
      <c r="AM361" s="159">
        <f t="shared" si="119"/>
        <v>84975.503571695299</v>
      </c>
      <c r="AN361" s="159">
        <v>89224.278750280064</v>
      </c>
      <c r="AO361" s="106">
        <f t="shared" si="120"/>
        <v>89224.278750280064</v>
      </c>
      <c r="AQ361" s="159">
        <f t="shared" si="123"/>
        <v>74139.0852887699</v>
      </c>
      <c r="AR361" s="159">
        <f t="shared" si="123"/>
        <v>77846.039553208393</v>
      </c>
      <c r="AS361" s="159">
        <f t="shared" si="123"/>
        <v>81738.341530868813</v>
      </c>
      <c r="AT361" s="159">
        <f t="shared" si="121"/>
        <v>85825.258607412252</v>
      </c>
      <c r="AU361" s="161">
        <v>90116.521537782872</v>
      </c>
      <c r="AV361" s="133">
        <v>9</v>
      </c>
      <c r="AW361" s="133">
        <v>440</v>
      </c>
      <c r="AX361" s="147">
        <v>35</v>
      </c>
      <c r="AY361" s="145">
        <v>35</v>
      </c>
      <c r="AZ361" s="146" t="s">
        <v>421</v>
      </c>
    </row>
    <row r="362" spans="1:52" ht="15.75">
      <c r="A362" s="133">
        <v>441</v>
      </c>
      <c r="B362" s="133">
        <v>9</v>
      </c>
      <c r="C362" s="145">
        <v>36</v>
      </c>
      <c r="D362" s="146" t="s">
        <v>421</v>
      </c>
      <c r="E362" s="159">
        <f t="shared" si="113"/>
        <v>64234.932450572836</v>
      </c>
      <c r="F362" s="159">
        <f t="shared" si="113"/>
        <v>68089.02839760721</v>
      </c>
      <c r="G362" s="159">
        <f t="shared" si="113"/>
        <v>72174.370101463646</v>
      </c>
      <c r="H362" s="159">
        <f t="shared" si="113"/>
        <v>76504.832307551464</v>
      </c>
      <c r="I362" s="159">
        <f t="shared" si="113"/>
        <v>81095.122246004554</v>
      </c>
      <c r="J362" s="159">
        <v>85960.829580764825</v>
      </c>
      <c r="K362" s="183">
        <f t="shared" si="110"/>
        <v>85960.829580764825</v>
      </c>
      <c r="M362" s="159">
        <f t="shared" si="114"/>
        <v>65037.869106204977</v>
      </c>
      <c r="N362" s="159">
        <f t="shared" si="114"/>
        <v>68940.141252577276</v>
      </c>
      <c r="O362" s="159">
        <f t="shared" si="114"/>
        <v>73076.549727731923</v>
      </c>
      <c r="P362" s="159">
        <f t="shared" si="114"/>
        <v>77461.142711395849</v>
      </c>
      <c r="Q362" s="159">
        <f t="shared" si="114"/>
        <v>82108.811274079606</v>
      </c>
      <c r="R362" s="159">
        <v>87035.339950524387</v>
      </c>
      <c r="S362" s="102">
        <f t="shared" si="116"/>
        <v>87035.339950524387</v>
      </c>
      <c r="U362" s="160">
        <f t="shared" si="115"/>
        <v>68876.410921300601</v>
      </c>
      <c r="V362" s="159">
        <f t="shared" si="112"/>
        <v>72320.231467365636</v>
      </c>
      <c r="W362" s="159">
        <f t="shared" si="112"/>
        <v>75936.243040733927</v>
      </c>
      <c r="X362" s="159">
        <f t="shared" si="112"/>
        <v>79733.055192770626</v>
      </c>
      <c r="Y362" s="159">
        <f t="shared" si="112"/>
        <v>83719.707952409168</v>
      </c>
      <c r="Z362" s="159">
        <v>87905.693350029629</v>
      </c>
      <c r="AA362" s="102">
        <f t="shared" si="117"/>
        <v>87905.693350029629</v>
      </c>
      <c r="AC362" s="159">
        <f t="shared" si="111"/>
        <v>72320.231467365636</v>
      </c>
      <c r="AD362" s="159">
        <f t="shared" si="111"/>
        <v>75936.243040733927</v>
      </c>
      <c r="AE362" s="159">
        <f t="shared" si="111"/>
        <v>79733.055192770626</v>
      </c>
      <c r="AF362" s="159">
        <f t="shared" si="111"/>
        <v>83719.707952409168</v>
      </c>
      <c r="AG362" s="159">
        <v>87905.693350029629</v>
      </c>
      <c r="AH362" s="104">
        <f t="shared" si="118"/>
        <v>87905.693350029629</v>
      </c>
      <c r="AJ362" s="159">
        <f t="shared" si="122"/>
        <v>73405.034939376128</v>
      </c>
      <c r="AK362" s="159">
        <f t="shared" si="122"/>
        <v>77075.286686344931</v>
      </c>
      <c r="AL362" s="159">
        <f t="shared" si="122"/>
        <v>80929.051020662184</v>
      </c>
      <c r="AM362" s="159">
        <f t="shared" si="119"/>
        <v>84975.503571695299</v>
      </c>
      <c r="AN362" s="159">
        <v>89224.278750280064</v>
      </c>
      <c r="AO362" s="106">
        <f t="shared" si="120"/>
        <v>89224.278750280064</v>
      </c>
      <c r="AQ362" s="159">
        <f t="shared" si="123"/>
        <v>74139.0852887699</v>
      </c>
      <c r="AR362" s="159">
        <f t="shared" si="123"/>
        <v>77846.039553208393</v>
      </c>
      <c r="AS362" s="159">
        <f t="shared" si="123"/>
        <v>81738.341530868813</v>
      </c>
      <c r="AT362" s="159">
        <f t="shared" si="121"/>
        <v>85825.258607412252</v>
      </c>
      <c r="AU362" s="161">
        <v>90116.521537782872</v>
      </c>
      <c r="AV362" s="133">
        <v>9</v>
      </c>
      <c r="AW362" s="133">
        <v>441</v>
      </c>
      <c r="AX362" s="147">
        <v>36</v>
      </c>
      <c r="AY362" s="145">
        <v>36</v>
      </c>
      <c r="AZ362" s="146" t="s">
        <v>421</v>
      </c>
    </row>
    <row r="363" spans="1:52" ht="15.75">
      <c r="A363" s="133">
        <v>442</v>
      </c>
      <c r="B363" s="133">
        <v>9</v>
      </c>
      <c r="C363" s="145">
        <v>37</v>
      </c>
      <c r="D363" s="146" t="s">
        <v>421</v>
      </c>
      <c r="E363" s="159">
        <f t="shared" si="113"/>
        <v>64234.932450572836</v>
      </c>
      <c r="F363" s="159">
        <f t="shared" si="113"/>
        <v>68089.02839760721</v>
      </c>
      <c r="G363" s="159">
        <f t="shared" si="113"/>
        <v>72174.370101463646</v>
      </c>
      <c r="H363" s="159">
        <f t="shared" si="113"/>
        <v>76504.832307551464</v>
      </c>
      <c r="I363" s="159">
        <f t="shared" si="113"/>
        <v>81095.122246004554</v>
      </c>
      <c r="J363" s="159">
        <v>85960.829580764825</v>
      </c>
      <c r="K363" s="183">
        <f t="shared" si="110"/>
        <v>85960.829580764825</v>
      </c>
      <c r="M363" s="159">
        <f t="shared" si="114"/>
        <v>65037.869106204977</v>
      </c>
      <c r="N363" s="159">
        <f t="shared" si="114"/>
        <v>68940.141252577276</v>
      </c>
      <c r="O363" s="159">
        <f t="shared" si="114"/>
        <v>73076.549727731923</v>
      </c>
      <c r="P363" s="159">
        <f t="shared" si="114"/>
        <v>77461.142711395849</v>
      </c>
      <c r="Q363" s="159">
        <f t="shared" si="114"/>
        <v>82108.811274079606</v>
      </c>
      <c r="R363" s="159">
        <v>87035.339950524387</v>
      </c>
      <c r="S363" s="102">
        <f t="shared" si="116"/>
        <v>87035.339950524387</v>
      </c>
      <c r="U363" s="160">
        <f t="shared" si="115"/>
        <v>68876.410921300601</v>
      </c>
      <c r="V363" s="159">
        <f t="shared" si="112"/>
        <v>72320.231467365636</v>
      </c>
      <c r="W363" s="159">
        <f t="shared" si="112"/>
        <v>75936.243040733927</v>
      </c>
      <c r="X363" s="159">
        <f t="shared" si="112"/>
        <v>79733.055192770626</v>
      </c>
      <c r="Y363" s="159">
        <f t="shared" si="112"/>
        <v>83719.707952409168</v>
      </c>
      <c r="Z363" s="159">
        <v>87905.693350029629</v>
      </c>
      <c r="AA363" s="102">
        <f t="shared" si="117"/>
        <v>87905.693350029629</v>
      </c>
      <c r="AC363" s="159">
        <f t="shared" si="111"/>
        <v>72320.231467365636</v>
      </c>
      <c r="AD363" s="159">
        <f t="shared" si="111"/>
        <v>75936.243040733927</v>
      </c>
      <c r="AE363" s="159">
        <f t="shared" si="111"/>
        <v>79733.055192770626</v>
      </c>
      <c r="AF363" s="159">
        <f t="shared" si="111"/>
        <v>83719.707952409168</v>
      </c>
      <c r="AG363" s="159">
        <v>87905.693350029629</v>
      </c>
      <c r="AH363" s="104">
        <f t="shared" si="118"/>
        <v>87905.693350029629</v>
      </c>
      <c r="AJ363" s="159">
        <f t="shared" si="122"/>
        <v>73405.034939376128</v>
      </c>
      <c r="AK363" s="159">
        <f t="shared" si="122"/>
        <v>77075.286686344931</v>
      </c>
      <c r="AL363" s="159">
        <f t="shared" si="122"/>
        <v>80929.051020662184</v>
      </c>
      <c r="AM363" s="159">
        <f t="shared" si="119"/>
        <v>84975.503571695299</v>
      </c>
      <c r="AN363" s="159">
        <v>89224.278750280064</v>
      </c>
      <c r="AO363" s="106">
        <f t="shared" si="120"/>
        <v>89224.278750280064</v>
      </c>
      <c r="AQ363" s="159">
        <f t="shared" si="123"/>
        <v>74139.0852887699</v>
      </c>
      <c r="AR363" s="159">
        <f t="shared" si="123"/>
        <v>77846.039553208393</v>
      </c>
      <c r="AS363" s="159">
        <f t="shared" si="123"/>
        <v>81738.341530868813</v>
      </c>
      <c r="AT363" s="159">
        <f t="shared" si="121"/>
        <v>85825.258607412252</v>
      </c>
      <c r="AU363" s="161">
        <v>90116.521537782872</v>
      </c>
      <c r="AV363" s="133">
        <v>9</v>
      </c>
      <c r="AW363" s="133">
        <v>442</v>
      </c>
      <c r="AX363" s="147">
        <v>37</v>
      </c>
      <c r="AY363" s="145">
        <v>37</v>
      </c>
      <c r="AZ363" s="146" t="s">
        <v>421</v>
      </c>
    </row>
    <row r="364" spans="1:52" ht="15.75">
      <c r="A364" s="133">
        <v>443</v>
      </c>
      <c r="B364" s="133">
        <v>9</v>
      </c>
      <c r="C364" s="145">
        <v>38</v>
      </c>
      <c r="D364" s="146" t="s">
        <v>421</v>
      </c>
      <c r="E364" s="159">
        <f t="shared" si="113"/>
        <v>64234.932450572836</v>
      </c>
      <c r="F364" s="159">
        <f t="shared" si="113"/>
        <v>68089.02839760721</v>
      </c>
      <c r="G364" s="159">
        <f t="shared" si="113"/>
        <v>72174.370101463646</v>
      </c>
      <c r="H364" s="159">
        <f t="shared" si="113"/>
        <v>76504.832307551464</v>
      </c>
      <c r="I364" s="159">
        <f t="shared" si="113"/>
        <v>81095.122246004554</v>
      </c>
      <c r="J364" s="159">
        <v>85960.829580764825</v>
      </c>
      <c r="K364" s="183">
        <f t="shared" si="110"/>
        <v>85960.829580764825</v>
      </c>
      <c r="M364" s="159">
        <f t="shared" si="114"/>
        <v>65037.869106204977</v>
      </c>
      <c r="N364" s="159">
        <f t="shared" si="114"/>
        <v>68940.141252577276</v>
      </c>
      <c r="O364" s="159">
        <f t="shared" si="114"/>
        <v>73076.549727731923</v>
      </c>
      <c r="P364" s="159">
        <f t="shared" si="114"/>
        <v>77461.142711395849</v>
      </c>
      <c r="Q364" s="159">
        <f t="shared" si="114"/>
        <v>82108.811274079606</v>
      </c>
      <c r="R364" s="159">
        <v>87035.339950524387</v>
      </c>
      <c r="S364" s="102">
        <f t="shared" si="116"/>
        <v>87035.339950524387</v>
      </c>
      <c r="U364" s="160">
        <f t="shared" si="115"/>
        <v>68876.410921300601</v>
      </c>
      <c r="V364" s="159">
        <f t="shared" si="112"/>
        <v>72320.231467365636</v>
      </c>
      <c r="W364" s="159">
        <f t="shared" si="112"/>
        <v>75936.243040733927</v>
      </c>
      <c r="X364" s="159">
        <f t="shared" si="112"/>
        <v>79733.055192770626</v>
      </c>
      <c r="Y364" s="159">
        <f t="shared" si="112"/>
        <v>83719.707952409168</v>
      </c>
      <c r="Z364" s="159">
        <v>87905.693350029629</v>
      </c>
      <c r="AA364" s="102">
        <f t="shared" si="117"/>
        <v>87905.693350029629</v>
      </c>
      <c r="AC364" s="159">
        <f t="shared" si="111"/>
        <v>72320.231467365636</v>
      </c>
      <c r="AD364" s="159">
        <f t="shared" si="111"/>
        <v>75936.243040733927</v>
      </c>
      <c r="AE364" s="159">
        <f t="shared" si="111"/>
        <v>79733.055192770626</v>
      </c>
      <c r="AF364" s="159">
        <f t="shared" si="111"/>
        <v>83719.707952409168</v>
      </c>
      <c r="AG364" s="159">
        <v>87905.693350029629</v>
      </c>
      <c r="AH364" s="104">
        <f t="shared" si="118"/>
        <v>87905.693350029629</v>
      </c>
      <c r="AJ364" s="159">
        <f t="shared" si="122"/>
        <v>73405.034939376128</v>
      </c>
      <c r="AK364" s="159">
        <f t="shared" si="122"/>
        <v>77075.286686344931</v>
      </c>
      <c r="AL364" s="159">
        <f t="shared" si="122"/>
        <v>80929.051020662184</v>
      </c>
      <c r="AM364" s="159">
        <f t="shared" si="119"/>
        <v>84975.503571695299</v>
      </c>
      <c r="AN364" s="159">
        <v>89224.278750280064</v>
      </c>
      <c r="AO364" s="106">
        <f t="shared" si="120"/>
        <v>89224.278750280064</v>
      </c>
      <c r="AQ364" s="159">
        <f t="shared" si="123"/>
        <v>74139.0852887699</v>
      </c>
      <c r="AR364" s="159">
        <f t="shared" si="123"/>
        <v>77846.039553208393</v>
      </c>
      <c r="AS364" s="159">
        <f t="shared" si="123"/>
        <v>81738.341530868813</v>
      </c>
      <c r="AT364" s="159">
        <f t="shared" si="121"/>
        <v>85825.258607412252</v>
      </c>
      <c r="AU364" s="161">
        <v>90116.521537782872</v>
      </c>
      <c r="AV364" s="133">
        <v>9</v>
      </c>
      <c r="AW364" s="133">
        <v>443</v>
      </c>
      <c r="AX364" s="147">
        <v>38</v>
      </c>
      <c r="AY364" s="145">
        <v>38</v>
      </c>
      <c r="AZ364" s="146" t="s">
        <v>421</v>
      </c>
    </row>
    <row r="365" spans="1:52" ht="15.75">
      <c r="A365" s="133">
        <v>444</v>
      </c>
      <c r="B365" s="133">
        <v>9</v>
      </c>
      <c r="C365" s="145">
        <v>39</v>
      </c>
      <c r="D365" s="146" t="s">
        <v>421</v>
      </c>
      <c r="E365" s="159">
        <f t="shared" si="113"/>
        <v>64234.932450572836</v>
      </c>
      <c r="F365" s="159">
        <f t="shared" si="113"/>
        <v>68089.02839760721</v>
      </c>
      <c r="G365" s="159">
        <f t="shared" si="113"/>
        <v>72174.370101463646</v>
      </c>
      <c r="H365" s="159">
        <f t="shared" si="113"/>
        <v>76504.832307551464</v>
      </c>
      <c r="I365" s="159">
        <f t="shared" si="113"/>
        <v>81095.122246004554</v>
      </c>
      <c r="J365" s="159">
        <v>85960.829580764825</v>
      </c>
      <c r="K365" s="183">
        <f t="shared" si="110"/>
        <v>85960.829580764825</v>
      </c>
      <c r="M365" s="159">
        <f t="shared" si="114"/>
        <v>65037.869106204977</v>
      </c>
      <c r="N365" s="159">
        <f t="shared" si="114"/>
        <v>68940.141252577276</v>
      </c>
      <c r="O365" s="159">
        <f t="shared" si="114"/>
        <v>73076.549727731923</v>
      </c>
      <c r="P365" s="159">
        <f t="shared" si="114"/>
        <v>77461.142711395849</v>
      </c>
      <c r="Q365" s="159">
        <f t="shared" si="114"/>
        <v>82108.811274079606</v>
      </c>
      <c r="R365" s="159">
        <v>87035.339950524387</v>
      </c>
      <c r="S365" s="102">
        <f t="shared" si="116"/>
        <v>87035.339950524387</v>
      </c>
      <c r="U365" s="160">
        <f t="shared" si="115"/>
        <v>68876.410921300601</v>
      </c>
      <c r="V365" s="159">
        <f t="shared" si="112"/>
        <v>72320.231467365636</v>
      </c>
      <c r="W365" s="159">
        <f t="shared" si="112"/>
        <v>75936.243040733927</v>
      </c>
      <c r="X365" s="159">
        <f t="shared" si="112"/>
        <v>79733.055192770626</v>
      </c>
      <c r="Y365" s="159">
        <f t="shared" si="112"/>
        <v>83719.707952409168</v>
      </c>
      <c r="Z365" s="159">
        <v>87905.693350029629</v>
      </c>
      <c r="AA365" s="102">
        <f t="shared" si="117"/>
        <v>87905.693350029629</v>
      </c>
      <c r="AC365" s="159">
        <f t="shared" si="111"/>
        <v>72320.231467365636</v>
      </c>
      <c r="AD365" s="159">
        <f t="shared" si="111"/>
        <v>75936.243040733927</v>
      </c>
      <c r="AE365" s="159">
        <f t="shared" si="111"/>
        <v>79733.055192770626</v>
      </c>
      <c r="AF365" s="159">
        <f t="shared" si="111"/>
        <v>83719.707952409168</v>
      </c>
      <c r="AG365" s="159">
        <v>87905.693350029629</v>
      </c>
      <c r="AH365" s="104">
        <f t="shared" si="118"/>
        <v>87905.693350029629</v>
      </c>
      <c r="AJ365" s="159">
        <f t="shared" si="122"/>
        <v>73405.034939376128</v>
      </c>
      <c r="AK365" s="159">
        <f t="shared" si="122"/>
        <v>77075.286686344931</v>
      </c>
      <c r="AL365" s="159">
        <f t="shared" si="122"/>
        <v>80929.051020662184</v>
      </c>
      <c r="AM365" s="159">
        <f t="shared" si="119"/>
        <v>84975.503571695299</v>
      </c>
      <c r="AN365" s="159">
        <v>89224.278750280064</v>
      </c>
      <c r="AO365" s="106">
        <f t="shared" si="120"/>
        <v>89224.278750280064</v>
      </c>
      <c r="AQ365" s="159">
        <f t="shared" si="123"/>
        <v>74139.0852887699</v>
      </c>
      <c r="AR365" s="159">
        <f t="shared" si="123"/>
        <v>77846.039553208393</v>
      </c>
      <c r="AS365" s="159">
        <f t="shared" si="123"/>
        <v>81738.341530868813</v>
      </c>
      <c r="AT365" s="159">
        <f t="shared" si="121"/>
        <v>85825.258607412252</v>
      </c>
      <c r="AU365" s="161">
        <v>90116.521537782872</v>
      </c>
      <c r="AV365" s="133">
        <v>9</v>
      </c>
      <c r="AW365" s="133">
        <v>444</v>
      </c>
      <c r="AX365" s="147">
        <v>39</v>
      </c>
      <c r="AY365" s="145">
        <v>39</v>
      </c>
      <c r="AZ365" s="146" t="s">
        <v>421</v>
      </c>
    </row>
    <row r="366" spans="1:52" ht="15.75">
      <c r="A366" s="133">
        <v>445</v>
      </c>
      <c r="B366" s="133">
        <v>9</v>
      </c>
      <c r="C366" s="145">
        <v>40</v>
      </c>
      <c r="D366" s="146" t="s">
        <v>421</v>
      </c>
      <c r="E366" s="159">
        <f t="shared" si="113"/>
        <v>64234.932450572836</v>
      </c>
      <c r="F366" s="159">
        <f t="shared" si="113"/>
        <v>68089.02839760721</v>
      </c>
      <c r="G366" s="159">
        <f t="shared" si="113"/>
        <v>72174.370101463646</v>
      </c>
      <c r="H366" s="159">
        <f t="shared" si="113"/>
        <v>76504.832307551464</v>
      </c>
      <c r="I366" s="159">
        <f t="shared" si="113"/>
        <v>81095.122246004554</v>
      </c>
      <c r="J366" s="159">
        <v>85960.829580764825</v>
      </c>
      <c r="K366" s="183">
        <f t="shared" si="110"/>
        <v>85960.829580764825</v>
      </c>
      <c r="M366" s="159">
        <f t="shared" si="114"/>
        <v>65037.869106204977</v>
      </c>
      <c r="N366" s="159">
        <f t="shared" si="114"/>
        <v>68940.141252577276</v>
      </c>
      <c r="O366" s="159">
        <f t="shared" si="114"/>
        <v>73076.549727731923</v>
      </c>
      <c r="P366" s="159">
        <f t="shared" si="114"/>
        <v>77461.142711395849</v>
      </c>
      <c r="Q366" s="159">
        <f t="shared" si="114"/>
        <v>82108.811274079606</v>
      </c>
      <c r="R366" s="159">
        <v>87035.339950524387</v>
      </c>
      <c r="S366" s="102">
        <f t="shared" si="116"/>
        <v>87035.339950524387</v>
      </c>
      <c r="U366" s="160">
        <f t="shared" si="115"/>
        <v>68876.410921300601</v>
      </c>
      <c r="V366" s="159">
        <f t="shared" si="112"/>
        <v>72320.231467365636</v>
      </c>
      <c r="W366" s="159">
        <f t="shared" si="112"/>
        <v>75936.243040733927</v>
      </c>
      <c r="X366" s="159">
        <f t="shared" si="112"/>
        <v>79733.055192770626</v>
      </c>
      <c r="Y366" s="159">
        <f t="shared" si="112"/>
        <v>83719.707952409168</v>
      </c>
      <c r="Z366" s="159">
        <v>87905.693350029629</v>
      </c>
      <c r="AA366" s="102">
        <f t="shared" si="117"/>
        <v>87905.693350029629</v>
      </c>
      <c r="AC366" s="159">
        <f t="shared" si="111"/>
        <v>72320.231467365636</v>
      </c>
      <c r="AD366" s="159">
        <f t="shared" si="111"/>
        <v>75936.243040733927</v>
      </c>
      <c r="AE366" s="159">
        <f t="shared" si="111"/>
        <v>79733.055192770626</v>
      </c>
      <c r="AF366" s="159">
        <f t="shared" si="111"/>
        <v>83719.707952409168</v>
      </c>
      <c r="AG366" s="159">
        <v>87905.693350029629</v>
      </c>
      <c r="AH366" s="104">
        <f t="shared" si="118"/>
        <v>87905.693350029629</v>
      </c>
      <c r="AJ366" s="159">
        <f t="shared" si="122"/>
        <v>73405.034939376128</v>
      </c>
      <c r="AK366" s="159">
        <f t="shared" si="122"/>
        <v>77075.286686344931</v>
      </c>
      <c r="AL366" s="159">
        <f t="shared" si="122"/>
        <v>80929.051020662184</v>
      </c>
      <c r="AM366" s="159">
        <f t="shared" si="119"/>
        <v>84975.503571695299</v>
      </c>
      <c r="AN366" s="159">
        <v>89224.278750280064</v>
      </c>
      <c r="AO366" s="106">
        <f t="shared" si="120"/>
        <v>89224.278750280064</v>
      </c>
      <c r="AQ366" s="159">
        <f t="shared" si="123"/>
        <v>74139.0852887699</v>
      </c>
      <c r="AR366" s="159">
        <f t="shared" si="123"/>
        <v>77846.039553208393</v>
      </c>
      <c r="AS366" s="159">
        <f t="shared" si="123"/>
        <v>81738.341530868813</v>
      </c>
      <c r="AT366" s="159">
        <f t="shared" si="121"/>
        <v>85825.258607412252</v>
      </c>
      <c r="AU366" s="161">
        <v>90116.521537782872</v>
      </c>
      <c r="AV366" s="133">
        <v>9</v>
      </c>
      <c r="AW366" s="133">
        <v>445</v>
      </c>
      <c r="AX366" s="147">
        <v>40</v>
      </c>
      <c r="AY366" s="145">
        <v>40</v>
      </c>
      <c r="AZ366" s="146" t="s">
        <v>421</v>
      </c>
    </row>
    <row r="367" spans="1:52" ht="15.75">
      <c r="A367" s="133">
        <v>446</v>
      </c>
      <c r="B367" s="133">
        <v>9</v>
      </c>
      <c r="C367" s="145">
        <v>41</v>
      </c>
      <c r="D367" s="146" t="s">
        <v>421</v>
      </c>
      <c r="E367" s="159">
        <f t="shared" si="113"/>
        <v>64234.932450572836</v>
      </c>
      <c r="F367" s="159">
        <f t="shared" si="113"/>
        <v>68089.02839760721</v>
      </c>
      <c r="G367" s="159">
        <f t="shared" si="113"/>
        <v>72174.370101463646</v>
      </c>
      <c r="H367" s="159">
        <f t="shared" si="113"/>
        <v>76504.832307551464</v>
      </c>
      <c r="I367" s="159">
        <f t="shared" si="113"/>
        <v>81095.122246004554</v>
      </c>
      <c r="J367" s="159">
        <v>85960.829580764825</v>
      </c>
      <c r="K367" s="183">
        <f t="shared" si="110"/>
        <v>85960.829580764825</v>
      </c>
      <c r="M367" s="159">
        <f t="shared" si="114"/>
        <v>65037.869106204977</v>
      </c>
      <c r="N367" s="159">
        <f t="shared" si="114"/>
        <v>68940.141252577276</v>
      </c>
      <c r="O367" s="159">
        <f t="shared" si="114"/>
        <v>73076.549727731923</v>
      </c>
      <c r="P367" s="159">
        <f t="shared" si="114"/>
        <v>77461.142711395849</v>
      </c>
      <c r="Q367" s="159">
        <f t="shared" si="114"/>
        <v>82108.811274079606</v>
      </c>
      <c r="R367" s="159">
        <v>87035.339950524387</v>
      </c>
      <c r="S367" s="102">
        <f t="shared" si="116"/>
        <v>87035.339950524387</v>
      </c>
      <c r="U367" s="160">
        <f t="shared" si="115"/>
        <v>68876.410921300601</v>
      </c>
      <c r="V367" s="159">
        <f t="shared" si="112"/>
        <v>72320.231467365636</v>
      </c>
      <c r="W367" s="159">
        <f t="shared" si="112"/>
        <v>75936.243040733927</v>
      </c>
      <c r="X367" s="159">
        <f t="shared" si="112"/>
        <v>79733.055192770626</v>
      </c>
      <c r="Y367" s="159">
        <f t="shared" si="112"/>
        <v>83719.707952409168</v>
      </c>
      <c r="Z367" s="159">
        <v>87905.693350029629</v>
      </c>
      <c r="AA367" s="102">
        <f t="shared" si="117"/>
        <v>87905.693350029629</v>
      </c>
      <c r="AC367" s="159">
        <f t="shared" si="111"/>
        <v>72320.231467365636</v>
      </c>
      <c r="AD367" s="159">
        <f t="shared" si="111"/>
        <v>75936.243040733927</v>
      </c>
      <c r="AE367" s="159">
        <f t="shared" si="111"/>
        <v>79733.055192770626</v>
      </c>
      <c r="AF367" s="159">
        <f t="shared" si="111"/>
        <v>83719.707952409168</v>
      </c>
      <c r="AG367" s="159">
        <v>87905.693350029629</v>
      </c>
      <c r="AH367" s="104">
        <f t="shared" si="118"/>
        <v>87905.693350029629</v>
      </c>
      <c r="AJ367" s="159">
        <f t="shared" si="122"/>
        <v>73405.034939376128</v>
      </c>
      <c r="AK367" s="159">
        <f t="shared" si="122"/>
        <v>77075.286686344931</v>
      </c>
      <c r="AL367" s="159">
        <f t="shared" si="122"/>
        <v>80929.051020662184</v>
      </c>
      <c r="AM367" s="159">
        <f t="shared" si="119"/>
        <v>84975.503571695299</v>
      </c>
      <c r="AN367" s="159">
        <v>89224.278750280064</v>
      </c>
      <c r="AO367" s="106">
        <f t="shared" si="120"/>
        <v>89224.278750280064</v>
      </c>
      <c r="AQ367" s="159">
        <f t="shared" si="123"/>
        <v>74139.0852887699</v>
      </c>
      <c r="AR367" s="159">
        <f t="shared" si="123"/>
        <v>77846.039553208393</v>
      </c>
      <c r="AS367" s="159">
        <f t="shared" si="123"/>
        <v>81738.341530868813</v>
      </c>
      <c r="AT367" s="159">
        <f t="shared" si="121"/>
        <v>85825.258607412252</v>
      </c>
      <c r="AU367" s="161">
        <v>90116.521537782872</v>
      </c>
      <c r="AV367" s="133">
        <v>9</v>
      </c>
      <c r="AW367" s="133">
        <v>446</v>
      </c>
      <c r="AX367" s="147">
        <v>41</v>
      </c>
      <c r="AY367" s="145">
        <v>41</v>
      </c>
      <c r="AZ367" s="146" t="s">
        <v>421</v>
      </c>
    </row>
    <row r="368" spans="1:52" ht="15.75">
      <c r="A368" s="133">
        <v>447</v>
      </c>
      <c r="B368" s="133">
        <v>9</v>
      </c>
      <c r="C368" s="145">
        <v>42</v>
      </c>
      <c r="D368" s="146" t="s">
        <v>421</v>
      </c>
      <c r="E368" s="159">
        <f t="shared" si="113"/>
        <v>64234.932450572836</v>
      </c>
      <c r="F368" s="159">
        <f t="shared" si="113"/>
        <v>68089.02839760721</v>
      </c>
      <c r="G368" s="159">
        <f t="shared" si="113"/>
        <v>72174.370101463646</v>
      </c>
      <c r="H368" s="159">
        <f t="shared" si="113"/>
        <v>76504.832307551464</v>
      </c>
      <c r="I368" s="159">
        <f t="shared" si="113"/>
        <v>81095.122246004554</v>
      </c>
      <c r="J368" s="159">
        <v>85960.829580764825</v>
      </c>
      <c r="K368" s="183">
        <f t="shared" si="110"/>
        <v>85960.829580764825</v>
      </c>
      <c r="M368" s="159">
        <f t="shared" si="114"/>
        <v>65037.869106204977</v>
      </c>
      <c r="N368" s="159">
        <f t="shared" si="114"/>
        <v>68940.141252577276</v>
      </c>
      <c r="O368" s="159">
        <f t="shared" si="114"/>
        <v>73076.549727731923</v>
      </c>
      <c r="P368" s="159">
        <f t="shared" si="114"/>
        <v>77461.142711395849</v>
      </c>
      <c r="Q368" s="159">
        <f t="shared" si="114"/>
        <v>82108.811274079606</v>
      </c>
      <c r="R368" s="159">
        <v>87035.339950524387</v>
      </c>
      <c r="S368" s="102">
        <f t="shared" si="116"/>
        <v>87035.339950524387</v>
      </c>
      <c r="U368" s="160">
        <f t="shared" si="115"/>
        <v>68876.410921300601</v>
      </c>
      <c r="V368" s="159">
        <f t="shared" si="112"/>
        <v>72320.231467365636</v>
      </c>
      <c r="W368" s="159">
        <f t="shared" si="112"/>
        <v>75936.243040733927</v>
      </c>
      <c r="X368" s="159">
        <f t="shared" si="112"/>
        <v>79733.055192770626</v>
      </c>
      <c r="Y368" s="159">
        <f t="shared" si="112"/>
        <v>83719.707952409168</v>
      </c>
      <c r="Z368" s="159">
        <v>87905.693350029629</v>
      </c>
      <c r="AA368" s="102">
        <f t="shared" si="117"/>
        <v>87905.693350029629</v>
      </c>
      <c r="AC368" s="159">
        <f t="shared" si="111"/>
        <v>72320.231467365636</v>
      </c>
      <c r="AD368" s="159">
        <f t="shared" si="111"/>
        <v>75936.243040733927</v>
      </c>
      <c r="AE368" s="159">
        <f t="shared" si="111"/>
        <v>79733.055192770626</v>
      </c>
      <c r="AF368" s="159">
        <f t="shared" si="111"/>
        <v>83719.707952409168</v>
      </c>
      <c r="AG368" s="159">
        <v>87905.693350029629</v>
      </c>
      <c r="AH368" s="104">
        <f t="shared" si="118"/>
        <v>87905.693350029629</v>
      </c>
      <c r="AJ368" s="159">
        <f t="shared" si="122"/>
        <v>73405.034939376128</v>
      </c>
      <c r="AK368" s="159">
        <f t="shared" si="122"/>
        <v>77075.286686344931</v>
      </c>
      <c r="AL368" s="159">
        <f t="shared" si="122"/>
        <v>80929.051020662184</v>
      </c>
      <c r="AM368" s="159">
        <f t="shared" si="119"/>
        <v>84975.503571695299</v>
      </c>
      <c r="AN368" s="159">
        <v>89224.278750280064</v>
      </c>
      <c r="AO368" s="106">
        <f t="shared" si="120"/>
        <v>89224.278750280064</v>
      </c>
      <c r="AQ368" s="159">
        <f t="shared" si="123"/>
        <v>74139.0852887699</v>
      </c>
      <c r="AR368" s="159">
        <f t="shared" si="123"/>
        <v>77846.039553208393</v>
      </c>
      <c r="AS368" s="159">
        <f t="shared" si="123"/>
        <v>81738.341530868813</v>
      </c>
      <c r="AT368" s="159">
        <f t="shared" si="121"/>
        <v>85825.258607412252</v>
      </c>
      <c r="AU368" s="161">
        <v>90116.521537782872</v>
      </c>
      <c r="AV368" s="133">
        <v>9</v>
      </c>
      <c r="AW368" s="133">
        <v>447</v>
      </c>
      <c r="AX368" s="147">
        <v>42</v>
      </c>
      <c r="AY368" s="145">
        <v>42</v>
      </c>
      <c r="AZ368" s="146" t="s">
        <v>421</v>
      </c>
    </row>
    <row r="369" spans="1:52" ht="15.75">
      <c r="A369" s="133">
        <v>448</v>
      </c>
      <c r="B369" s="133">
        <v>9</v>
      </c>
      <c r="C369" s="145">
        <v>43</v>
      </c>
      <c r="D369" s="146" t="s">
        <v>421</v>
      </c>
      <c r="E369" s="159">
        <f t="shared" si="113"/>
        <v>64234.932450572836</v>
      </c>
      <c r="F369" s="159">
        <f t="shared" si="113"/>
        <v>68089.02839760721</v>
      </c>
      <c r="G369" s="159">
        <f t="shared" si="113"/>
        <v>72174.370101463646</v>
      </c>
      <c r="H369" s="159">
        <f t="shared" si="113"/>
        <v>76504.832307551464</v>
      </c>
      <c r="I369" s="159">
        <f t="shared" si="113"/>
        <v>81095.122246004554</v>
      </c>
      <c r="J369" s="159">
        <v>85960.829580764825</v>
      </c>
      <c r="K369" s="183">
        <f t="shared" si="110"/>
        <v>85960.829580764825</v>
      </c>
      <c r="M369" s="159">
        <f t="shared" si="114"/>
        <v>65037.869106204977</v>
      </c>
      <c r="N369" s="159">
        <f t="shared" si="114"/>
        <v>68940.141252577276</v>
      </c>
      <c r="O369" s="159">
        <f t="shared" si="114"/>
        <v>73076.549727731923</v>
      </c>
      <c r="P369" s="159">
        <f t="shared" si="114"/>
        <v>77461.142711395849</v>
      </c>
      <c r="Q369" s="159">
        <f t="shared" si="114"/>
        <v>82108.811274079606</v>
      </c>
      <c r="R369" s="159">
        <v>87035.339950524387</v>
      </c>
      <c r="S369" s="102">
        <f t="shared" si="116"/>
        <v>87035.339950524387</v>
      </c>
      <c r="U369" s="160">
        <f t="shared" si="115"/>
        <v>68876.410921300601</v>
      </c>
      <c r="V369" s="159">
        <f t="shared" si="112"/>
        <v>72320.231467365636</v>
      </c>
      <c r="W369" s="159">
        <f t="shared" si="112"/>
        <v>75936.243040733927</v>
      </c>
      <c r="X369" s="159">
        <f t="shared" si="112"/>
        <v>79733.055192770626</v>
      </c>
      <c r="Y369" s="159">
        <f t="shared" si="112"/>
        <v>83719.707952409168</v>
      </c>
      <c r="Z369" s="159">
        <v>87905.693350029629</v>
      </c>
      <c r="AA369" s="102">
        <f t="shared" si="117"/>
        <v>87905.693350029629</v>
      </c>
      <c r="AC369" s="159">
        <f t="shared" si="111"/>
        <v>72320.231467365636</v>
      </c>
      <c r="AD369" s="159">
        <f t="shared" si="111"/>
        <v>75936.243040733927</v>
      </c>
      <c r="AE369" s="159">
        <f t="shared" si="111"/>
        <v>79733.055192770626</v>
      </c>
      <c r="AF369" s="159">
        <f t="shared" si="111"/>
        <v>83719.707952409168</v>
      </c>
      <c r="AG369" s="159">
        <v>87905.693350029629</v>
      </c>
      <c r="AH369" s="104">
        <f t="shared" si="118"/>
        <v>87905.693350029629</v>
      </c>
      <c r="AJ369" s="159">
        <f t="shared" si="122"/>
        <v>73405.034939376128</v>
      </c>
      <c r="AK369" s="159">
        <f t="shared" si="122"/>
        <v>77075.286686344931</v>
      </c>
      <c r="AL369" s="159">
        <f t="shared" si="122"/>
        <v>80929.051020662184</v>
      </c>
      <c r="AM369" s="159">
        <f t="shared" si="119"/>
        <v>84975.503571695299</v>
      </c>
      <c r="AN369" s="159">
        <v>89224.278750280064</v>
      </c>
      <c r="AO369" s="106">
        <f t="shared" si="120"/>
        <v>89224.278750280064</v>
      </c>
      <c r="AQ369" s="159">
        <f t="shared" si="123"/>
        <v>74139.0852887699</v>
      </c>
      <c r="AR369" s="159">
        <f t="shared" si="123"/>
        <v>77846.039553208393</v>
      </c>
      <c r="AS369" s="159">
        <f t="shared" si="123"/>
        <v>81738.341530868813</v>
      </c>
      <c r="AT369" s="159">
        <f t="shared" si="121"/>
        <v>85825.258607412252</v>
      </c>
      <c r="AU369" s="161">
        <v>90116.521537782872</v>
      </c>
      <c r="AV369" s="133">
        <v>9</v>
      </c>
      <c r="AW369" s="133">
        <v>448</v>
      </c>
      <c r="AX369" s="147">
        <v>43</v>
      </c>
      <c r="AY369" s="145">
        <v>43</v>
      </c>
      <c r="AZ369" s="146" t="s">
        <v>421</v>
      </c>
    </row>
    <row r="370" spans="1:52" ht="15.75">
      <c r="A370" s="133">
        <v>449</v>
      </c>
      <c r="B370" s="133">
        <v>9</v>
      </c>
      <c r="C370" s="145">
        <v>44</v>
      </c>
      <c r="D370" s="146" t="s">
        <v>421</v>
      </c>
      <c r="E370" s="159">
        <f t="shared" si="113"/>
        <v>64234.932450572836</v>
      </c>
      <c r="F370" s="159">
        <f t="shared" si="113"/>
        <v>68089.02839760721</v>
      </c>
      <c r="G370" s="159">
        <f t="shared" si="113"/>
        <v>72174.370101463646</v>
      </c>
      <c r="H370" s="159">
        <f t="shared" si="113"/>
        <v>76504.832307551464</v>
      </c>
      <c r="I370" s="159">
        <f t="shared" si="113"/>
        <v>81095.122246004554</v>
      </c>
      <c r="J370" s="159">
        <v>85960.829580764825</v>
      </c>
      <c r="K370" s="183">
        <f t="shared" si="110"/>
        <v>85960.829580764825</v>
      </c>
      <c r="M370" s="159">
        <f t="shared" si="114"/>
        <v>65037.869106204977</v>
      </c>
      <c r="N370" s="159">
        <f t="shared" si="114"/>
        <v>68940.141252577276</v>
      </c>
      <c r="O370" s="159">
        <f t="shared" si="114"/>
        <v>73076.549727731923</v>
      </c>
      <c r="P370" s="159">
        <f t="shared" si="114"/>
        <v>77461.142711395849</v>
      </c>
      <c r="Q370" s="159">
        <f t="shared" si="114"/>
        <v>82108.811274079606</v>
      </c>
      <c r="R370" s="159">
        <v>87035.339950524387</v>
      </c>
      <c r="S370" s="102">
        <f t="shared" si="116"/>
        <v>87035.339950524387</v>
      </c>
      <c r="U370" s="160">
        <f t="shared" si="115"/>
        <v>68876.410921300601</v>
      </c>
      <c r="V370" s="159">
        <f t="shared" si="112"/>
        <v>72320.231467365636</v>
      </c>
      <c r="W370" s="159">
        <f t="shared" si="112"/>
        <v>75936.243040733927</v>
      </c>
      <c r="X370" s="159">
        <f t="shared" si="112"/>
        <v>79733.055192770626</v>
      </c>
      <c r="Y370" s="159">
        <f t="shared" si="112"/>
        <v>83719.707952409168</v>
      </c>
      <c r="Z370" s="159">
        <v>87905.693350029629</v>
      </c>
      <c r="AA370" s="102">
        <f t="shared" si="117"/>
        <v>87905.693350029629</v>
      </c>
      <c r="AC370" s="159">
        <f t="shared" si="111"/>
        <v>72320.231467365636</v>
      </c>
      <c r="AD370" s="159">
        <f t="shared" si="111"/>
        <v>75936.243040733927</v>
      </c>
      <c r="AE370" s="159">
        <f t="shared" si="111"/>
        <v>79733.055192770626</v>
      </c>
      <c r="AF370" s="159">
        <f t="shared" si="111"/>
        <v>83719.707952409168</v>
      </c>
      <c r="AG370" s="159">
        <v>87905.693350029629</v>
      </c>
      <c r="AH370" s="104">
        <f t="shared" si="118"/>
        <v>87905.693350029629</v>
      </c>
      <c r="AJ370" s="159">
        <f t="shared" si="122"/>
        <v>73405.034939376128</v>
      </c>
      <c r="AK370" s="159">
        <f t="shared" si="122"/>
        <v>77075.286686344931</v>
      </c>
      <c r="AL370" s="159">
        <f t="shared" si="122"/>
        <v>80929.051020662184</v>
      </c>
      <c r="AM370" s="159">
        <f t="shared" si="119"/>
        <v>84975.503571695299</v>
      </c>
      <c r="AN370" s="159">
        <v>89224.278750280064</v>
      </c>
      <c r="AO370" s="106">
        <f t="shared" si="120"/>
        <v>89224.278750280064</v>
      </c>
      <c r="AQ370" s="159">
        <f t="shared" si="123"/>
        <v>74139.0852887699</v>
      </c>
      <c r="AR370" s="159">
        <f t="shared" si="123"/>
        <v>77846.039553208393</v>
      </c>
      <c r="AS370" s="159">
        <f t="shared" si="123"/>
        <v>81738.341530868813</v>
      </c>
      <c r="AT370" s="159">
        <f t="shared" si="121"/>
        <v>85825.258607412252</v>
      </c>
      <c r="AU370" s="161">
        <v>90116.521537782872</v>
      </c>
      <c r="AV370" s="133">
        <v>9</v>
      </c>
      <c r="AW370" s="133">
        <v>449</v>
      </c>
      <c r="AX370" s="147">
        <v>44</v>
      </c>
      <c r="AY370" s="145">
        <v>44</v>
      </c>
      <c r="AZ370" s="146" t="s">
        <v>421</v>
      </c>
    </row>
    <row r="371" spans="1:52" ht="15.75">
      <c r="A371" s="133">
        <v>450</v>
      </c>
      <c r="B371" s="133">
        <v>9</v>
      </c>
      <c r="C371" s="145">
        <v>45</v>
      </c>
      <c r="D371" s="146" t="s">
        <v>421</v>
      </c>
      <c r="E371" s="159">
        <f t="shared" si="113"/>
        <v>64234.932450572836</v>
      </c>
      <c r="F371" s="159">
        <f t="shared" si="113"/>
        <v>68089.02839760721</v>
      </c>
      <c r="G371" s="159">
        <f t="shared" si="113"/>
        <v>72174.370101463646</v>
      </c>
      <c r="H371" s="159">
        <f t="shared" si="113"/>
        <v>76504.832307551464</v>
      </c>
      <c r="I371" s="159">
        <f t="shared" si="113"/>
        <v>81095.122246004554</v>
      </c>
      <c r="J371" s="159">
        <v>85960.829580764825</v>
      </c>
      <c r="K371" s="183">
        <f t="shared" si="110"/>
        <v>85960.829580764825</v>
      </c>
      <c r="M371" s="159">
        <f t="shared" si="114"/>
        <v>65037.869106204977</v>
      </c>
      <c r="N371" s="159">
        <f t="shared" si="114"/>
        <v>68940.141252577276</v>
      </c>
      <c r="O371" s="159">
        <f t="shared" si="114"/>
        <v>73076.549727731923</v>
      </c>
      <c r="P371" s="159">
        <f t="shared" si="114"/>
        <v>77461.142711395849</v>
      </c>
      <c r="Q371" s="159">
        <f t="shared" si="114"/>
        <v>82108.811274079606</v>
      </c>
      <c r="R371" s="159">
        <v>87035.339950524387</v>
      </c>
      <c r="S371" s="102">
        <f t="shared" si="116"/>
        <v>87035.339950524387</v>
      </c>
      <c r="U371" s="160">
        <f t="shared" si="115"/>
        <v>68876.410921300601</v>
      </c>
      <c r="V371" s="159">
        <f t="shared" si="112"/>
        <v>72320.231467365636</v>
      </c>
      <c r="W371" s="159">
        <f t="shared" si="112"/>
        <v>75936.243040733927</v>
      </c>
      <c r="X371" s="159">
        <f t="shared" si="112"/>
        <v>79733.055192770626</v>
      </c>
      <c r="Y371" s="159">
        <f t="shared" si="112"/>
        <v>83719.707952409168</v>
      </c>
      <c r="Z371" s="159">
        <v>87905.693350029629</v>
      </c>
      <c r="AA371" s="102">
        <f t="shared" si="117"/>
        <v>87905.693350029629</v>
      </c>
      <c r="AC371" s="159">
        <f t="shared" si="111"/>
        <v>72320.231467365636</v>
      </c>
      <c r="AD371" s="159">
        <f t="shared" si="111"/>
        <v>75936.243040733927</v>
      </c>
      <c r="AE371" s="159">
        <f t="shared" si="111"/>
        <v>79733.055192770626</v>
      </c>
      <c r="AF371" s="159">
        <f t="shared" si="111"/>
        <v>83719.707952409168</v>
      </c>
      <c r="AG371" s="159">
        <v>87905.693350029629</v>
      </c>
      <c r="AH371" s="104">
        <f t="shared" si="118"/>
        <v>87905.693350029629</v>
      </c>
      <c r="AJ371" s="159">
        <f t="shared" si="122"/>
        <v>73405.034939376128</v>
      </c>
      <c r="AK371" s="159">
        <f t="shared" si="122"/>
        <v>77075.286686344931</v>
      </c>
      <c r="AL371" s="159">
        <f t="shared" si="122"/>
        <v>80929.051020662184</v>
      </c>
      <c r="AM371" s="159">
        <f t="shared" si="119"/>
        <v>84975.503571695299</v>
      </c>
      <c r="AN371" s="159">
        <v>89224.278750280064</v>
      </c>
      <c r="AO371" s="106">
        <f t="shared" si="120"/>
        <v>89224.278750280064</v>
      </c>
      <c r="AQ371" s="159">
        <f t="shared" si="123"/>
        <v>74139.0852887699</v>
      </c>
      <c r="AR371" s="159">
        <f t="shared" si="123"/>
        <v>77846.039553208393</v>
      </c>
      <c r="AS371" s="159">
        <f t="shared" si="123"/>
        <v>81738.341530868813</v>
      </c>
      <c r="AT371" s="159">
        <f t="shared" si="121"/>
        <v>85825.258607412252</v>
      </c>
      <c r="AU371" s="161">
        <v>90116.521537782872</v>
      </c>
      <c r="AV371" s="133">
        <v>9</v>
      </c>
      <c r="AW371" s="133">
        <v>450</v>
      </c>
      <c r="AX371" s="147">
        <v>45</v>
      </c>
      <c r="AY371" s="145">
        <v>45</v>
      </c>
      <c r="AZ371" s="146" t="s">
        <v>421</v>
      </c>
    </row>
    <row r="372" spans="1:52" ht="15.75">
      <c r="A372" s="133">
        <v>451</v>
      </c>
      <c r="B372" s="133">
        <v>10</v>
      </c>
      <c r="C372" s="134">
        <v>1</v>
      </c>
      <c r="D372" s="135" t="s">
        <v>422</v>
      </c>
      <c r="E372" s="159">
        <f t="shared" si="113"/>
        <v>66057.717139862652</v>
      </c>
      <c r="F372" s="159">
        <f t="shared" si="113"/>
        <v>70021.180168254417</v>
      </c>
      <c r="G372" s="159">
        <f t="shared" si="113"/>
        <v>74222.450978349691</v>
      </c>
      <c r="H372" s="159">
        <f t="shared" si="113"/>
        <v>78675.79803705067</v>
      </c>
      <c r="I372" s="159">
        <f t="shared" si="113"/>
        <v>83396.345919273721</v>
      </c>
      <c r="J372" s="159">
        <v>88400.126674430154</v>
      </c>
      <c r="K372" s="183">
        <f t="shared" si="110"/>
        <v>88400.126674430154</v>
      </c>
      <c r="M372" s="159">
        <f t="shared" si="114"/>
        <v>66883.438604110954</v>
      </c>
      <c r="N372" s="159">
        <f t="shared" si="114"/>
        <v>70896.444920357608</v>
      </c>
      <c r="O372" s="159">
        <f t="shared" si="114"/>
        <v>75150.231615579061</v>
      </c>
      <c r="P372" s="159">
        <f t="shared" si="114"/>
        <v>79659.245512513808</v>
      </c>
      <c r="Q372" s="159">
        <f t="shared" si="114"/>
        <v>84438.800243264646</v>
      </c>
      <c r="R372" s="159">
        <v>89505.128257860531</v>
      </c>
      <c r="S372" s="102">
        <f t="shared" si="116"/>
        <v>89505.128257860531</v>
      </c>
      <c r="U372" s="160">
        <f t="shared" si="115"/>
        <v>70830.906123380671</v>
      </c>
      <c r="V372" s="159">
        <f t="shared" si="112"/>
        <v>74372.451429549707</v>
      </c>
      <c r="W372" s="159">
        <f t="shared" si="112"/>
        <v>78091.074001027198</v>
      </c>
      <c r="X372" s="159">
        <f t="shared" si="112"/>
        <v>81995.627701078556</v>
      </c>
      <c r="Y372" s="159">
        <f t="shared" si="112"/>
        <v>86095.409086132495</v>
      </c>
      <c r="Z372" s="159">
        <v>90400.179540439131</v>
      </c>
      <c r="AA372" s="102">
        <f t="shared" si="117"/>
        <v>90400.179540439131</v>
      </c>
      <c r="AC372" s="159">
        <f t="shared" si="111"/>
        <v>74372.451429549707</v>
      </c>
      <c r="AD372" s="159">
        <f t="shared" si="111"/>
        <v>78091.074001027198</v>
      </c>
      <c r="AE372" s="159">
        <f t="shared" si="111"/>
        <v>81995.627701078556</v>
      </c>
      <c r="AF372" s="159">
        <f t="shared" si="111"/>
        <v>86095.409086132495</v>
      </c>
      <c r="AG372" s="159">
        <v>90400.179540439131</v>
      </c>
      <c r="AH372" s="104">
        <f t="shared" si="118"/>
        <v>90400.179540439131</v>
      </c>
      <c r="AJ372" s="159">
        <f t="shared" si="122"/>
        <v>75488.038200992945</v>
      </c>
      <c r="AK372" s="159">
        <f t="shared" si="122"/>
        <v>79262.440111042597</v>
      </c>
      <c r="AL372" s="159">
        <f t="shared" si="122"/>
        <v>83225.562116594738</v>
      </c>
      <c r="AM372" s="159">
        <f t="shared" si="119"/>
        <v>87386.840222424478</v>
      </c>
      <c r="AN372" s="159">
        <v>91756.182233545711</v>
      </c>
      <c r="AO372" s="106">
        <f t="shared" si="120"/>
        <v>91756.182233545711</v>
      </c>
      <c r="AQ372" s="159">
        <f t="shared" si="123"/>
        <v>76242.918583002887</v>
      </c>
      <c r="AR372" s="159">
        <f t="shared" si="123"/>
        <v>80055.06451215304</v>
      </c>
      <c r="AS372" s="159">
        <f t="shared" si="123"/>
        <v>84057.817737760692</v>
      </c>
      <c r="AT372" s="159">
        <f t="shared" si="121"/>
        <v>88260.708624648731</v>
      </c>
      <c r="AU372" s="161">
        <v>92673.744055881165</v>
      </c>
      <c r="AV372" s="133">
        <v>10</v>
      </c>
      <c r="AW372" s="133">
        <v>451</v>
      </c>
      <c r="AX372" s="137">
        <v>1</v>
      </c>
      <c r="AY372" s="137">
        <v>1</v>
      </c>
      <c r="AZ372" s="138" t="s">
        <v>422</v>
      </c>
    </row>
    <row r="373" spans="1:52" ht="15.75">
      <c r="A373" s="133">
        <v>452</v>
      </c>
      <c r="B373" s="133">
        <v>10</v>
      </c>
      <c r="C373" s="134">
        <v>2</v>
      </c>
      <c r="D373" s="135" t="s">
        <v>422</v>
      </c>
      <c r="E373" s="159">
        <f t="shared" si="113"/>
        <v>66057.717139862652</v>
      </c>
      <c r="F373" s="159">
        <f t="shared" si="113"/>
        <v>70021.180168254417</v>
      </c>
      <c r="G373" s="159">
        <f t="shared" si="113"/>
        <v>74222.450978349691</v>
      </c>
      <c r="H373" s="159">
        <f t="shared" si="113"/>
        <v>78675.79803705067</v>
      </c>
      <c r="I373" s="159">
        <f t="shared" si="113"/>
        <v>83396.345919273721</v>
      </c>
      <c r="J373" s="159">
        <v>88400.126674430154</v>
      </c>
      <c r="K373" s="183">
        <f t="shared" si="110"/>
        <v>88400.126674430154</v>
      </c>
      <c r="M373" s="159">
        <f t="shared" si="114"/>
        <v>66883.438604110954</v>
      </c>
      <c r="N373" s="159">
        <f t="shared" si="114"/>
        <v>70896.444920357608</v>
      </c>
      <c r="O373" s="159">
        <f t="shared" si="114"/>
        <v>75150.231615579061</v>
      </c>
      <c r="P373" s="159">
        <f t="shared" si="114"/>
        <v>79659.245512513808</v>
      </c>
      <c r="Q373" s="159">
        <f t="shared" si="114"/>
        <v>84438.800243264646</v>
      </c>
      <c r="R373" s="159">
        <v>89505.128257860531</v>
      </c>
      <c r="S373" s="102">
        <f t="shared" si="116"/>
        <v>89505.128257860531</v>
      </c>
      <c r="U373" s="160">
        <f t="shared" si="115"/>
        <v>70830.906123380671</v>
      </c>
      <c r="V373" s="159">
        <f t="shared" si="112"/>
        <v>74372.451429549707</v>
      </c>
      <c r="W373" s="159">
        <f t="shared" si="112"/>
        <v>78091.074001027198</v>
      </c>
      <c r="X373" s="159">
        <f t="shared" si="112"/>
        <v>81995.627701078556</v>
      </c>
      <c r="Y373" s="159">
        <f t="shared" si="112"/>
        <v>86095.409086132495</v>
      </c>
      <c r="Z373" s="159">
        <v>90400.179540439131</v>
      </c>
      <c r="AA373" s="102">
        <f t="shared" si="117"/>
        <v>90400.179540439131</v>
      </c>
      <c r="AC373" s="159">
        <f t="shared" si="111"/>
        <v>74372.451429549707</v>
      </c>
      <c r="AD373" s="159">
        <f t="shared" si="111"/>
        <v>78091.074001027198</v>
      </c>
      <c r="AE373" s="159">
        <f t="shared" si="111"/>
        <v>81995.627701078556</v>
      </c>
      <c r="AF373" s="159">
        <f t="shared" si="111"/>
        <v>86095.409086132495</v>
      </c>
      <c r="AG373" s="159">
        <v>90400.179540439131</v>
      </c>
      <c r="AH373" s="104">
        <f t="shared" si="118"/>
        <v>90400.179540439131</v>
      </c>
      <c r="AJ373" s="159">
        <f t="shared" si="122"/>
        <v>75488.038200992945</v>
      </c>
      <c r="AK373" s="159">
        <f t="shared" si="122"/>
        <v>79262.440111042597</v>
      </c>
      <c r="AL373" s="159">
        <f t="shared" si="122"/>
        <v>83225.562116594738</v>
      </c>
      <c r="AM373" s="159">
        <f t="shared" si="119"/>
        <v>87386.840222424478</v>
      </c>
      <c r="AN373" s="159">
        <v>91756.182233545711</v>
      </c>
      <c r="AO373" s="106">
        <f t="shared" si="120"/>
        <v>91756.182233545711</v>
      </c>
      <c r="AQ373" s="159">
        <f t="shared" si="123"/>
        <v>76242.918583002887</v>
      </c>
      <c r="AR373" s="159">
        <f t="shared" si="123"/>
        <v>80055.06451215304</v>
      </c>
      <c r="AS373" s="159">
        <f t="shared" si="123"/>
        <v>84057.817737760692</v>
      </c>
      <c r="AT373" s="159">
        <f t="shared" si="121"/>
        <v>88260.708624648731</v>
      </c>
      <c r="AU373" s="161">
        <v>92673.744055881165</v>
      </c>
      <c r="AV373" s="133">
        <v>10</v>
      </c>
      <c r="AW373" s="133">
        <v>452</v>
      </c>
      <c r="AX373" s="137">
        <v>2</v>
      </c>
      <c r="AY373" s="137">
        <v>2</v>
      </c>
      <c r="AZ373" s="138" t="s">
        <v>422</v>
      </c>
    </row>
    <row r="374" spans="1:52" ht="15.75">
      <c r="A374" s="133">
        <v>453</v>
      </c>
      <c r="B374" s="133">
        <v>10</v>
      </c>
      <c r="C374" s="134">
        <v>3</v>
      </c>
      <c r="D374" s="135" t="s">
        <v>422</v>
      </c>
      <c r="E374" s="159">
        <f t="shared" si="113"/>
        <v>66057.717139862652</v>
      </c>
      <c r="F374" s="159">
        <f t="shared" si="113"/>
        <v>70021.180168254417</v>
      </c>
      <c r="G374" s="159">
        <f t="shared" si="113"/>
        <v>74222.450978349691</v>
      </c>
      <c r="H374" s="159">
        <f t="shared" si="113"/>
        <v>78675.79803705067</v>
      </c>
      <c r="I374" s="159">
        <f t="shared" si="113"/>
        <v>83396.345919273721</v>
      </c>
      <c r="J374" s="159">
        <v>88400.126674430154</v>
      </c>
      <c r="K374" s="183">
        <f t="shared" si="110"/>
        <v>88400.126674430154</v>
      </c>
      <c r="M374" s="159">
        <f t="shared" si="114"/>
        <v>66883.438604110954</v>
      </c>
      <c r="N374" s="159">
        <f t="shared" si="114"/>
        <v>70896.444920357608</v>
      </c>
      <c r="O374" s="159">
        <f t="shared" si="114"/>
        <v>75150.231615579061</v>
      </c>
      <c r="P374" s="159">
        <f t="shared" si="114"/>
        <v>79659.245512513808</v>
      </c>
      <c r="Q374" s="159">
        <f t="shared" si="114"/>
        <v>84438.800243264646</v>
      </c>
      <c r="R374" s="159">
        <v>89505.128257860531</v>
      </c>
      <c r="S374" s="102">
        <f t="shared" si="116"/>
        <v>89505.128257860531</v>
      </c>
      <c r="U374" s="160">
        <f t="shared" si="115"/>
        <v>70830.906123380671</v>
      </c>
      <c r="V374" s="159">
        <f t="shared" si="112"/>
        <v>74372.451429549707</v>
      </c>
      <c r="W374" s="159">
        <f t="shared" si="112"/>
        <v>78091.074001027198</v>
      </c>
      <c r="X374" s="159">
        <f t="shared" si="112"/>
        <v>81995.627701078556</v>
      </c>
      <c r="Y374" s="159">
        <f t="shared" si="112"/>
        <v>86095.409086132495</v>
      </c>
      <c r="Z374" s="159">
        <v>90400.179540439131</v>
      </c>
      <c r="AA374" s="102">
        <f t="shared" si="117"/>
        <v>90400.179540439131</v>
      </c>
      <c r="AC374" s="159">
        <f t="shared" si="111"/>
        <v>74372.451429549707</v>
      </c>
      <c r="AD374" s="159">
        <f t="shared" si="111"/>
        <v>78091.074001027198</v>
      </c>
      <c r="AE374" s="159">
        <f t="shared" si="111"/>
        <v>81995.627701078556</v>
      </c>
      <c r="AF374" s="159">
        <f t="shared" si="111"/>
        <v>86095.409086132495</v>
      </c>
      <c r="AG374" s="159">
        <v>90400.179540439131</v>
      </c>
      <c r="AH374" s="104">
        <f t="shared" si="118"/>
        <v>90400.179540439131</v>
      </c>
      <c r="AJ374" s="159">
        <f t="shared" si="122"/>
        <v>75488.038200992945</v>
      </c>
      <c r="AK374" s="159">
        <f t="shared" si="122"/>
        <v>79262.440111042597</v>
      </c>
      <c r="AL374" s="159">
        <f t="shared" si="122"/>
        <v>83225.562116594738</v>
      </c>
      <c r="AM374" s="159">
        <f t="shared" si="119"/>
        <v>87386.840222424478</v>
      </c>
      <c r="AN374" s="159">
        <v>91756.182233545711</v>
      </c>
      <c r="AO374" s="106">
        <f t="shared" si="120"/>
        <v>91756.182233545711</v>
      </c>
      <c r="AQ374" s="159">
        <f t="shared" si="123"/>
        <v>76242.918583002887</v>
      </c>
      <c r="AR374" s="159">
        <f t="shared" si="123"/>
        <v>80055.06451215304</v>
      </c>
      <c r="AS374" s="159">
        <f t="shared" si="123"/>
        <v>84057.817737760692</v>
      </c>
      <c r="AT374" s="159">
        <f t="shared" si="121"/>
        <v>88260.708624648731</v>
      </c>
      <c r="AU374" s="161">
        <v>92673.744055881165</v>
      </c>
      <c r="AV374" s="133">
        <v>10</v>
      </c>
      <c r="AW374" s="133">
        <v>453</v>
      </c>
      <c r="AX374" s="137">
        <v>3</v>
      </c>
      <c r="AY374" s="137">
        <v>3</v>
      </c>
      <c r="AZ374" s="138" t="s">
        <v>422</v>
      </c>
    </row>
    <row r="375" spans="1:52" ht="15.75">
      <c r="A375" s="133">
        <v>454</v>
      </c>
      <c r="B375" s="133">
        <v>10</v>
      </c>
      <c r="C375" s="134">
        <v>4</v>
      </c>
      <c r="D375" s="135" t="s">
        <v>422</v>
      </c>
      <c r="E375" s="159">
        <f t="shared" si="113"/>
        <v>66057.717139862652</v>
      </c>
      <c r="F375" s="159">
        <f t="shared" si="113"/>
        <v>70021.180168254417</v>
      </c>
      <c r="G375" s="159">
        <f t="shared" si="113"/>
        <v>74222.450978349691</v>
      </c>
      <c r="H375" s="159">
        <f t="shared" si="113"/>
        <v>78675.79803705067</v>
      </c>
      <c r="I375" s="159">
        <f t="shared" si="113"/>
        <v>83396.345919273721</v>
      </c>
      <c r="J375" s="159">
        <v>88400.126674430154</v>
      </c>
      <c r="K375" s="183">
        <f t="shared" si="110"/>
        <v>88400.126674430154</v>
      </c>
      <c r="M375" s="159">
        <f t="shared" si="114"/>
        <v>66883.438604110954</v>
      </c>
      <c r="N375" s="159">
        <f t="shared" si="114"/>
        <v>70896.444920357608</v>
      </c>
      <c r="O375" s="159">
        <f t="shared" si="114"/>
        <v>75150.231615579061</v>
      </c>
      <c r="P375" s="159">
        <f t="shared" si="114"/>
        <v>79659.245512513808</v>
      </c>
      <c r="Q375" s="159">
        <f t="shared" si="114"/>
        <v>84438.800243264646</v>
      </c>
      <c r="R375" s="159">
        <v>89505.128257860531</v>
      </c>
      <c r="S375" s="102">
        <f t="shared" si="116"/>
        <v>89505.128257860531</v>
      </c>
      <c r="U375" s="160">
        <f t="shared" si="115"/>
        <v>70830.906123380671</v>
      </c>
      <c r="V375" s="159">
        <f t="shared" si="112"/>
        <v>74372.451429549707</v>
      </c>
      <c r="W375" s="159">
        <f t="shared" si="112"/>
        <v>78091.074001027198</v>
      </c>
      <c r="X375" s="159">
        <f t="shared" si="112"/>
        <v>81995.627701078556</v>
      </c>
      <c r="Y375" s="159">
        <f t="shared" si="112"/>
        <v>86095.409086132495</v>
      </c>
      <c r="Z375" s="159">
        <v>90400.179540439131</v>
      </c>
      <c r="AA375" s="102">
        <f t="shared" si="117"/>
        <v>90400.179540439131</v>
      </c>
      <c r="AC375" s="159">
        <f t="shared" si="111"/>
        <v>74372.451429549707</v>
      </c>
      <c r="AD375" s="159">
        <f t="shared" si="111"/>
        <v>78091.074001027198</v>
      </c>
      <c r="AE375" s="159">
        <f t="shared" si="111"/>
        <v>81995.627701078556</v>
      </c>
      <c r="AF375" s="159">
        <f t="shared" si="111"/>
        <v>86095.409086132495</v>
      </c>
      <c r="AG375" s="159">
        <v>90400.179540439131</v>
      </c>
      <c r="AH375" s="104">
        <f t="shared" si="118"/>
        <v>90400.179540439131</v>
      </c>
      <c r="AJ375" s="159">
        <f t="shared" si="122"/>
        <v>75488.038200992945</v>
      </c>
      <c r="AK375" s="159">
        <f t="shared" si="122"/>
        <v>79262.440111042597</v>
      </c>
      <c r="AL375" s="159">
        <f t="shared" si="122"/>
        <v>83225.562116594738</v>
      </c>
      <c r="AM375" s="159">
        <f t="shared" si="119"/>
        <v>87386.840222424478</v>
      </c>
      <c r="AN375" s="159">
        <v>91756.182233545711</v>
      </c>
      <c r="AO375" s="106">
        <f t="shared" si="120"/>
        <v>91756.182233545711</v>
      </c>
      <c r="AQ375" s="159">
        <f t="shared" si="123"/>
        <v>76242.918583002887</v>
      </c>
      <c r="AR375" s="159">
        <f t="shared" si="123"/>
        <v>80055.06451215304</v>
      </c>
      <c r="AS375" s="159">
        <f t="shared" si="123"/>
        <v>84057.817737760692</v>
      </c>
      <c r="AT375" s="159">
        <f t="shared" si="121"/>
        <v>88260.708624648731</v>
      </c>
      <c r="AU375" s="161">
        <v>92673.744055881165</v>
      </c>
      <c r="AV375" s="133">
        <v>10</v>
      </c>
      <c r="AW375" s="133">
        <v>454</v>
      </c>
      <c r="AX375" s="137">
        <v>4</v>
      </c>
      <c r="AY375" s="137">
        <v>4</v>
      </c>
      <c r="AZ375" s="138" t="s">
        <v>422</v>
      </c>
    </row>
    <row r="376" spans="1:52" ht="15.75">
      <c r="A376" s="133">
        <v>455</v>
      </c>
      <c r="B376" s="133">
        <v>10</v>
      </c>
      <c r="C376" s="134">
        <v>5</v>
      </c>
      <c r="D376" s="135" t="s">
        <v>422</v>
      </c>
      <c r="E376" s="159">
        <f t="shared" si="113"/>
        <v>66057.717139862652</v>
      </c>
      <c r="F376" s="159">
        <f t="shared" si="113"/>
        <v>70021.180168254417</v>
      </c>
      <c r="G376" s="159">
        <f t="shared" si="113"/>
        <v>74222.450978349691</v>
      </c>
      <c r="H376" s="159">
        <f t="shared" si="113"/>
        <v>78675.79803705067</v>
      </c>
      <c r="I376" s="159">
        <f t="shared" si="113"/>
        <v>83396.345919273721</v>
      </c>
      <c r="J376" s="159">
        <v>88400.126674430154</v>
      </c>
      <c r="K376" s="183">
        <f t="shared" si="110"/>
        <v>88400.126674430154</v>
      </c>
      <c r="M376" s="159">
        <f t="shared" si="114"/>
        <v>66883.438604110954</v>
      </c>
      <c r="N376" s="159">
        <f t="shared" si="114"/>
        <v>70896.444920357608</v>
      </c>
      <c r="O376" s="159">
        <f t="shared" si="114"/>
        <v>75150.231615579061</v>
      </c>
      <c r="P376" s="159">
        <f t="shared" si="114"/>
        <v>79659.245512513808</v>
      </c>
      <c r="Q376" s="159">
        <f t="shared" si="114"/>
        <v>84438.800243264646</v>
      </c>
      <c r="R376" s="159">
        <v>89505.128257860531</v>
      </c>
      <c r="S376" s="102">
        <f t="shared" si="116"/>
        <v>89505.128257860531</v>
      </c>
      <c r="U376" s="160">
        <f t="shared" si="115"/>
        <v>70830.906123380671</v>
      </c>
      <c r="V376" s="159">
        <f t="shared" si="112"/>
        <v>74372.451429549707</v>
      </c>
      <c r="W376" s="159">
        <f t="shared" si="112"/>
        <v>78091.074001027198</v>
      </c>
      <c r="X376" s="159">
        <f t="shared" si="112"/>
        <v>81995.627701078556</v>
      </c>
      <c r="Y376" s="159">
        <f t="shared" si="112"/>
        <v>86095.409086132495</v>
      </c>
      <c r="Z376" s="159">
        <v>90400.179540439131</v>
      </c>
      <c r="AA376" s="102">
        <f t="shared" si="117"/>
        <v>90400.179540439131</v>
      </c>
      <c r="AC376" s="159">
        <f t="shared" si="111"/>
        <v>74372.451429549707</v>
      </c>
      <c r="AD376" s="159">
        <f t="shared" si="111"/>
        <v>78091.074001027198</v>
      </c>
      <c r="AE376" s="159">
        <f t="shared" si="111"/>
        <v>81995.627701078556</v>
      </c>
      <c r="AF376" s="159">
        <f t="shared" si="111"/>
        <v>86095.409086132495</v>
      </c>
      <c r="AG376" s="159">
        <v>90400.179540439131</v>
      </c>
      <c r="AH376" s="104">
        <f t="shared" si="118"/>
        <v>90400.179540439131</v>
      </c>
      <c r="AJ376" s="159">
        <f t="shared" si="122"/>
        <v>75488.038200992945</v>
      </c>
      <c r="AK376" s="159">
        <f t="shared" si="122"/>
        <v>79262.440111042597</v>
      </c>
      <c r="AL376" s="159">
        <f t="shared" si="122"/>
        <v>83225.562116594738</v>
      </c>
      <c r="AM376" s="159">
        <f t="shared" si="119"/>
        <v>87386.840222424478</v>
      </c>
      <c r="AN376" s="159">
        <v>91756.182233545711</v>
      </c>
      <c r="AO376" s="106">
        <f t="shared" si="120"/>
        <v>91756.182233545711</v>
      </c>
      <c r="AQ376" s="159">
        <f t="shared" si="123"/>
        <v>76242.918583002887</v>
      </c>
      <c r="AR376" s="159">
        <f t="shared" si="123"/>
        <v>80055.06451215304</v>
      </c>
      <c r="AS376" s="159">
        <f t="shared" si="123"/>
        <v>84057.817737760692</v>
      </c>
      <c r="AT376" s="159">
        <f t="shared" si="121"/>
        <v>88260.708624648731</v>
      </c>
      <c r="AU376" s="161">
        <v>92673.744055881165</v>
      </c>
      <c r="AV376" s="133">
        <v>10</v>
      </c>
      <c r="AW376" s="133">
        <v>455</v>
      </c>
      <c r="AX376" s="137">
        <v>5</v>
      </c>
      <c r="AY376" s="137">
        <v>5</v>
      </c>
      <c r="AZ376" s="138" t="s">
        <v>422</v>
      </c>
    </row>
    <row r="377" spans="1:52" ht="15.75">
      <c r="A377" s="133">
        <v>456</v>
      </c>
      <c r="B377" s="133">
        <v>10</v>
      </c>
      <c r="C377" s="134">
        <v>6</v>
      </c>
      <c r="D377" s="135" t="s">
        <v>422</v>
      </c>
      <c r="E377" s="159">
        <f t="shared" si="113"/>
        <v>66057.717139862652</v>
      </c>
      <c r="F377" s="159">
        <f t="shared" si="113"/>
        <v>70021.180168254417</v>
      </c>
      <c r="G377" s="159">
        <f t="shared" si="113"/>
        <v>74222.450978349691</v>
      </c>
      <c r="H377" s="159">
        <f t="shared" si="113"/>
        <v>78675.79803705067</v>
      </c>
      <c r="I377" s="159">
        <f t="shared" si="113"/>
        <v>83396.345919273721</v>
      </c>
      <c r="J377" s="159">
        <v>88400.126674430154</v>
      </c>
      <c r="K377" s="183">
        <f t="shared" si="110"/>
        <v>88400.126674430154</v>
      </c>
      <c r="M377" s="159">
        <f t="shared" si="114"/>
        <v>66883.438604110954</v>
      </c>
      <c r="N377" s="159">
        <f t="shared" si="114"/>
        <v>70896.444920357608</v>
      </c>
      <c r="O377" s="159">
        <f t="shared" si="114"/>
        <v>75150.231615579061</v>
      </c>
      <c r="P377" s="159">
        <f t="shared" si="114"/>
        <v>79659.245512513808</v>
      </c>
      <c r="Q377" s="159">
        <f t="shared" si="114"/>
        <v>84438.800243264646</v>
      </c>
      <c r="R377" s="159">
        <v>89505.128257860531</v>
      </c>
      <c r="S377" s="102">
        <f t="shared" si="116"/>
        <v>89505.128257860531</v>
      </c>
      <c r="U377" s="160">
        <f t="shared" si="115"/>
        <v>70830.906123380671</v>
      </c>
      <c r="V377" s="159">
        <f t="shared" si="112"/>
        <v>74372.451429549707</v>
      </c>
      <c r="W377" s="159">
        <f t="shared" si="112"/>
        <v>78091.074001027198</v>
      </c>
      <c r="X377" s="159">
        <f t="shared" si="112"/>
        <v>81995.627701078556</v>
      </c>
      <c r="Y377" s="159">
        <f t="shared" si="112"/>
        <v>86095.409086132495</v>
      </c>
      <c r="Z377" s="159">
        <v>90400.179540439131</v>
      </c>
      <c r="AA377" s="102">
        <f t="shared" si="117"/>
        <v>90400.179540439131</v>
      </c>
      <c r="AC377" s="159">
        <f t="shared" si="111"/>
        <v>74372.451429549707</v>
      </c>
      <c r="AD377" s="159">
        <f t="shared" si="111"/>
        <v>78091.074001027198</v>
      </c>
      <c r="AE377" s="159">
        <f t="shared" si="111"/>
        <v>81995.627701078556</v>
      </c>
      <c r="AF377" s="159">
        <f t="shared" si="111"/>
        <v>86095.409086132495</v>
      </c>
      <c r="AG377" s="159">
        <v>90400.179540439131</v>
      </c>
      <c r="AH377" s="104">
        <f t="shared" si="118"/>
        <v>90400.179540439131</v>
      </c>
      <c r="AJ377" s="159">
        <f t="shared" si="122"/>
        <v>75488.038200992945</v>
      </c>
      <c r="AK377" s="159">
        <f t="shared" si="122"/>
        <v>79262.440111042597</v>
      </c>
      <c r="AL377" s="159">
        <f t="shared" si="122"/>
        <v>83225.562116594738</v>
      </c>
      <c r="AM377" s="159">
        <f t="shared" si="119"/>
        <v>87386.840222424478</v>
      </c>
      <c r="AN377" s="159">
        <v>91756.182233545711</v>
      </c>
      <c r="AO377" s="106">
        <f t="shared" si="120"/>
        <v>91756.182233545711</v>
      </c>
      <c r="AQ377" s="159">
        <f t="shared" si="123"/>
        <v>76242.918583002887</v>
      </c>
      <c r="AR377" s="159">
        <f t="shared" si="123"/>
        <v>80055.06451215304</v>
      </c>
      <c r="AS377" s="159">
        <f t="shared" si="123"/>
        <v>84057.817737760692</v>
      </c>
      <c r="AT377" s="159">
        <f t="shared" si="121"/>
        <v>88260.708624648731</v>
      </c>
      <c r="AU377" s="161">
        <v>92673.744055881165</v>
      </c>
      <c r="AV377" s="133">
        <v>10</v>
      </c>
      <c r="AW377" s="133">
        <v>456</v>
      </c>
      <c r="AX377" s="137">
        <v>6</v>
      </c>
      <c r="AY377" s="137">
        <v>6</v>
      </c>
      <c r="AZ377" s="138" t="s">
        <v>422</v>
      </c>
    </row>
    <row r="378" spans="1:52" ht="15.75">
      <c r="A378" s="133">
        <v>457</v>
      </c>
      <c r="B378" s="133">
        <v>10</v>
      </c>
      <c r="C378" s="134">
        <v>7</v>
      </c>
      <c r="D378" s="135" t="s">
        <v>422</v>
      </c>
      <c r="E378" s="159">
        <f t="shared" si="113"/>
        <v>66057.717139862652</v>
      </c>
      <c r="F378" s="159">
        <f t="shared" si="113"/>
        <v>70021.180168254417</v>
      </c>
      <c r="G378" s="159">
        <f t="shared" si="113"/>
        <v>74222.450978349691</v>
      </c>
      <c r="H378" s="159">
        <f t="shared" si="113"/>
        <v>78675.79803705067</v>
      </c>
      <c r="I378" s="159">
        <f t="shared" si="113"/>
        <v>83396.345919273721</v>
      </c>
      <c r="J378" s="159">
        <v>88400.126674430154</v>
      </c>
      <c r="K378" s="183">
        <f t="shared" si="110"/>
        <v>88400.126674430154</v>
      </c>
      <c r="M378" s="159">
        <f t="shared" si="114"/>
        <v>66883.438604110954</v>
      </c>
      <c r="N378" s="159">
        <f t="shared" si="114"/>
        <v>70896.444920357608</v>
      </c>
      <c r="O378" s="159">
        <f t="shared" si="114"/>
        <v>75150.231615579061</v>
      </c>
      <c r="P378" s="159">
        <f t="shared" si="114"/>
        <v>79659.245512513808</v>
      </c>
      <c r="Q378" s="159">
        <f t="shared" si="114"/>
        <v>84438.800243264646</v>
      </c>
      <c r="R378" s="159">
        <v>89505.128257860531</v>
      </c>
      <c r="S378" s="102">
        <f t="shared" si="116"/>
        <v>89505.128257860531</v>
      </c>
      <c r="U378" s="160">
        <f t="shared" si="115"/>
        <v>70830.906123380671</v>
      </c>
      <c r="V378" s="159">
        <f t="shared" si="112"/>
        <v>74372.451429549707</v>
      </c>
      <c r="W378" s="159">
        <f t="shared" si="112"/>
        <v>78091.074001027198</v>
      </c>
      <c r="X378" s="159">
        <f t="shared" si="112"/>
        <v>81995.627701078556</v>
      </c>
      <c r="Y378" s="159">
        <f t="shared" si="112"/>
        <v>86095.409086132495</v>
      </c>
      <c r="Z378" s="159">
        <v>90400.179540439131</v>
      </c>
      <c r="AA378" s="102">
        <f t="shared" si="117"/>
        <v>90400.179540439131</v>
      </c>
      <c r="AC378" s="159">
        <f t="shared" si="111"/>
        <v>74372.451429549707</v>
      </c>
      <c r="AD378" s="159">
        <f t="shared" si="111"/>
        <v>78091.074001027198</v>
      </c>
      <c r="AE378" s="159">
        <f t="shared" si="111"/>
        <v>81995.627701078556</v>
      </c>
      <c r="AF378" s="159">
        <f t="shared" si="111"/>
        <v>86095.409086132495</v>
      </c>
      <c r="AG378" s="159">
        <v>90400.179540439131</v>
      </c>
      <c r="AH378" s="104">
        <f t="shared" si="118"/>
        <v>90400.179540439131</v>
      </c>
      <c r="AJ378" s="159">
        <f t="shared" si="122"/>
        <v>75488.038200992945</v>
      </c>
      <c r="AK378" s="159">
        <f t="shared" si="122"/>
        <v>79262.440111042597</v>
      </c>
      <c r="AL378" s="159">
        <f t="shared" si="122"/>
        <v>83225.562116594738</v>
      </c>
      <c r="AM378" s="159">
        <f t="shared" si="119"/>
        <v>87386.840222424478</v>
      </c>
      <c r="AN378" s="159">
        <v>91756.182233545711</v>
      </c>
      <c r="AO378" s="106">
        <f t="shared" si="120"/>
        <v>91756.182233545711</v>
      </c>
      <c r="AQ378" s="159">
        <f t="shared" si="123"/>
        <v>76242.918583002887</v>
      </c>
      <c r="AR378" s="159">
        <f t="shared" si="123"/>
        <v>80055.06451215304</v>
      </c>
      <c r="AS378" s="159">
        <f t="shared" si="123"/>
        <v>84057.817737760692</v>
      </c>
      <c r="AT378" s="159">
        <f t="shared" si="121"/>
        <v>88260.708624648731</v>
      </c>
      <c r="AU378" s="161">
        <v>92673.744055881165</v>
      </c>
      <c r="AV378" s="133">
        <v>10</v>
      </c>
      <c r="AW378" s="133">
        <v>457</v>
      </c>
      <c r="AX378" s="137">
        <v>7</v>
      </c>
      <c r="AY378" s="137">
        <v>7</v>
      </c>
      <c r="AZ378" s="138" t="s">
        <v>422</v>
      </c>
    </row>
    <row r="379" spans="1:52" ht="15.75">
      <c r="A379" s="133">
        <v>458</v>
      </c>
      <c r="B379" s="133">
        <v>10</v>
      </c>
      <c r="C379" s="134">
        <v>8</v>
      </c>
      <c r="D379" s="135" t="s">
        <v>422</v>
      </c>
      <c r="E379" s="159">
        <f t="shared" si="113"/>
        <v>66057.717139862652</v>
      </c>
      <c r="F379" s="159">
        <f t="shared" si="113"/>
        <v>70021.180168254417</v>
      </c>
      <c r="G379" s="159">
        <f t="shared" si="113"/>
        <v>74222.450978349691</v>
      </c>
      <c r="H379" s="159">
        <f t="shared" si="113"/>
        <v>78675.79803705067</v>
      </c>
      <c r="I379" s="159">
        <f t="shared" si="113"/>
        <v>83396.345919273721</v>
      </c>
      <c r="J379" s="159">
        <v>88400.126674430154</v>
      </c>
      <c r="K379" s="183">
        <f t="shared" si="110"/>
        <v>88400.126674430154</v>
      </c>
      <c r="M379" s="159">
        <f t="shared" si="114"/>
        <v>66883.438604110954</v>
      </c>
      <c r="N379" s="159">
        <f t="shared" si="114"/>
        <v>70896.444920357608</v>
      </c>
      <c r="O379" s="159">
        <f t="shared" si="114"/>
        <v>75150.231615579061</v>
      </c>
      <c r="P379" s="159">
        <f t="shared" si="114"/>
        <v>79659.245512513808</v>
      </c>
      <c r="Q379" s="159">
        <f t="shared" si="114"/>
        <v>84438.800243264646</v>
      </c>
      <c r="R379" s="159">
        <v>89505.128257860531</v>
      </c>
      <c r="S379" s="102">
        <f t="shared" si="116"/>
        <v>89505.128257860531</v>
      </c>
      <c r="U379" s="160">
        <f t="shared" si="115"/>
        <v>70830.906123380671</v>
      </c>
      <c r="V379" s="159">
        <f t="shared" si="112"/>
        <v>74372.451429549707</v>
      </c>
      <c r="W379" s="159">
        <f t="shared" si="112"/>
        <v>78091.074001027198</v>
      </c>
      <c r="X379" s="159">
        <f t="shared" si="112"/>
        <v>81995.627701078556</v>
      </c>
      <c r="Y379" s="159">
        <f t="shared" si="112"/>
        <v>86095.409086132495</v>
      </c>
      <c r="Z379" s="159">
        <v>90400.179540439131</v>
      </c>
      <c r="AA379" s="102">
        <f t="shared" si="117"/>
        <v>90400.179540439131</v>
      </c>
      <c r="AC379" s="159">
        <f t="shared" si="111"/>
        <v>74372.451429549707</v>
      </c>
      <c r="AD379" s="159">
        <f t="shared" si="111"/>
        <v>78091.074001027198</v>
      </c>
      <c r="AE379" s="159">
        <f t="shared" si="111"/>
        <v>81995.627701078556</v>
      </c>
      <c r="AF379" s="159">
        <f t="shared" si="111"/>
        <v>86095.409086132495</v>
      </c>
      <c r="AG379" s="159">
        <v>90400.179540439131</v>
      </c>
      <c r="AH379" s="104">
        <f t="shared" si="118"/>
        <v>90400.179540439131</v>
      </c>
      <c r="AJ379" s="159">
        <f t="shared" si="122"/>
        <v>75488.038200992945</v>
      </c>
      <c r="AK379" s="159">
        <f t="shared" si="122"/>
        <v>79262.440111042597</v>
      </c>
      <c r="AL379" s="159">
        <f t="shared" si="122"/>
        <v>83225.562116594738</v>
      </c>
      <c r="AM379" s="159">
        <f t="shared" si="119"/>
        <v>87386.840222424478</v>
      </c>
      <c r="AN379" s="159">
        <v>91756.182233545711</v>
      </c>
      <c r="AO379" s="106">
        <f t="shared" si="120"/>
        <v>91756.182233545711</v>
      </c>
      <c r="AQ379" s="159">
        <f t="shared" si="123"/>
        <v>76242.918583002887</v>
      </c>
      <c r="AR379" s="159">
        <f t="shared" si="123"/>
        <v>80055.06451215304</v>
      </c>
      <c r="AS379" s="159">
        <f t="shared" si="123"/>
        <v>84057.817737760692</v>
      </c>
      <c r="AT379" s="159">
        <f t="shared" si="121"/>
        <v>88260.708624648731</v>
      </c>
      <c r="AU379" s="161">
        <v>92673.744055881165</v>
      </c>
      <c r="AV379" s="133">
        <v>10</v>
      </c>
      <c r="AW379" s="133">
        <v>458</v>
      </c>
      <c r="AX379" s="137">
        <v>8</v>
      </c>
      <c r="AY379" s="137">
        <v>8</v>
      </c>
      <c r="AZ379" s="138" t="s">
        <v>422</v>
      </c>
    </row>
    <row r="380" spans="1:52" ht="15.75">
      <c r="A380" s="133">
        <v>459</v>
      </c>
      <c r="B380" s="133">
        <v>10</v>
      </c>
      <c r="C380" s="134">
        <v>9</v>
      </c>
      <c r="D380" s="135" t="s">
        <v>422</v>
      </c>
      <c r="E380" s="159">
        <f t="shared" si="113"/>
        <v>66057.717139862652</v>
      </c>
      <c r="F380" s="159">
        <f t="shared" si="113"/>
        <v>70021.180168254417</v>
      </c>
      <c r="G380" s="159">
        <f t="shared" si="113"/>
        <v>74222.450978349691</v>
      </c>
      <c r="H380" s="159">
        <f t="shared" si="113"/>
        <v>78675.79803705067</v>
      </c>
      <c r="I380" s="159">
        <f t="shared" si="113"/>
        <v>83396.345919273721</v>
      </c>
      <c r="J380" s="159">
        <v>88400.126674430154</v>
      </c>
      <c r="K380" s="183">
        <f t="shared" si="110"/>
        <v>88400.126674430154</v>
      </c>
      <c r="M380" s="159">
        <f t="shared" si="114"/>
        <v>66883.438604110954</v>
      </c>
      <c r="N380" s="159">
        <f t="shared" si="114"/>
        <v>70896.444920357608</v>
      </c>
      <c r="O380" s="159">
        <f t="shared" si="114"/>
        <v>75150.231615579061</v>
      </c>
      <c r="P380" s="159">
        <f t="shared" si="114"/>
        <v>79659.245512513808</v>
      </c>
      <c r="Q380" s="159">
        <f t="shared" si="114"/>
        <v>84438.800243264646</v>
      </c>
      <c r="R380" s="159">
        <v>89505.128257860531</v>
      </c>
      <c r="S380" s="102">
        <f t="shared" si="116"/>
        <v>89505.128257860531</v>
      </c>
      <c r="U380" s="160">
        <f t="shared" si="115"/>
        <v>70830.906123380671</v>
      </c>
      <c r="V380" s="159">
        <f t="shared" si="112"/>
        <v>74372.451429549707</v>
      </c>
      <c r="W380" s="159">
        <f t="shared" si="112"/>
        <v>78091.074001027198</v>
      </c>
      <c r="X380" s="159">
        <f t="shared" si="112"/>
        <v>81995.627701078556</v>
      </c>
      <c r="Y380" s="159">
        <f t="shared" si="112"/>
        <v>86095.409086132495</v>
      </c>
      <c r="Z380" s="159">
        <v>90400.179540439131</v>
      </c>
      <c r="AA380" s="102">
        <f t="shared" si="117"/>
        <v>90400.179540439131</v>
      </c>
      <c r="AC380" s="159">
        <f t="shared" si="111"/>
        <v>74372.451429549707</v>
      </c>
      <c r="AD380" s="159">
        <f t="shared" si="111"/>
        <v>78091.074001027198</v>
      </c>
      <c r="AE380" s="159">
        <f t="shared" si="111"/>
        <v>81995.627701078556</v>
      </c>
      <c r="AF380" s="159">
        <f t="shared" si="111"/>
        <v>86095.409086132495</v>
      </c>
      <c r="AG380" s="159">
        <v>90400.179540439131</v>
      </c>
      <c r="AH380" s="104">
        <f t="shared" si="118"/>
        <v>90400.179540439131</v>
      </c>
      <c r="AJ380" s="159">
        <f t="shared" si="122"/>
        <v>75488.038200992945</v>
      </c>
      <c r="AK380" s="159">
        <f t="shared" si="122"/>
        <v>79262.440111042597</v>
      </c>
      <c r="AL380" s="159">
        <f t="shared" si="122"/>
        <v>83225.562116594738</v>
      </c>
      <c r="AM380" s="159">
        <f t="shared" si="119"/>
        <v>87386.840222424478</v>
      </c>
      <c r="AN380" s="159">
        <v>91756.182233545711</v>
      </c>
      <c r="AO380" s="106">
        <f t="shared" si="120"/>
        <v>91756.182233545711</v>
      </c>
      <c r="AQ380" s="159">
        <f t="shared" si="123"/>
        <v>76242.918583002887</v>
      </c>
      <c r="AR380" s="159">
        <f t="shared" si="123"/>
        <v>80055.06451215304</v>
      </c>
      <c r="AS380" s="159">
        <f t="shared" si="123"/>
        <v>84057.817737760692</v>
      </c>
      <c r="AT380" s="159">
        <f t="shared" si="121"/>
        <v>88260.708624648731</v>
      </c>
      <c r="AU380" s="161">
        <v>92673.744055881165</v>
      </c>
      <c r="AV380" s="133">
        <v>10</v>
      </c>
      <c r="AW380" s="133">
        <v>459</v>
      </c>
      <c r="AX380" s="137">
        <v>9</v>
      </c>
      <c r="AY380" s="137">
        <v>9</v>
      </c>
      <c r="AZ380" s="138" t="s">
        <v>422</v>
      </c>
    </row>
    <row r="381" spans="1:52" ht="15.75">
      <c r="A381" s="133">
        <v>460</v>
      </c>
      <c r="B381" s="133">
        <v>10</v>
      </c>
      <c r="C381" s="134">
        <v>10</v>
      </c>
      <c r="D381" s="135" t="s">
        <v>422</v>
      </c>
      <c r="E381" s="159">
        <f t="shared" si="113"/>
        <v>66057.717139862652</v>
      </c>
      <c r="F381" s="159">
        <f t="shared" si="113"/>
        <v>70021.180168254417</v>
      </c>
      <c r="G381" s="159">
        <f t="shared" si="113"/>
        <v>74222.450978349691</v>
      </c>
      <c r="H381" s="159">
        <f t="shared" si="113"/>
        <v>78675.79803705067</v>
      </c>
      <c r="I381" s="159">
        <f t="shared" si="113"/>
        <v>83396.345919273721</v>
      </c>
      <c r="J381" s="159">
        <v>88400.126674430154</v>
      </c>
      <c r="K381" s="183">
        <f t="shared" si="110"/>
        <v>88400.126674430154</v>
      </c>
      <c r="M381" s="159">
        <f t="shared" si="114"/>
        <v>66883.438604110954</v>
      </c>
      <c r="N381" s="159">
        <f t="shared" si="114"/>
        <v>70896.444920357608</v>
      </c>
      <c r="O381" s="159">
        <f t="shared" si="114"/>
        <v>75150.231615579061</v>
      </c>
      <c r="P381" s="159">
        <f t="shared" si="114"/>
        <v>79659.245512513808</v>
      </c>
      <c r="Q381" s="159">
        <f t="shared" si="114"/>
        <v>84438.800243264646</v>
      </c>
      <c r="R381" s="159">
        <v>89505.128257860531</v>
      </c>
      <c r="S381" s="102">
        <f t="shared" si="116"/>
        <v>89505.128257860531</v>
      </c>
      <c r="U381" s="160">
        <f t="shared" si="115"/>
        <v>70830.906123380671</v>
      </c>
      <c r="V381" s="159">
        <f t="shared" si="112"/>
        <v>74372.451429549707</v>
      </c>
      <c r="W381" s="159">
        <f t="shared" si="112"/>
        <v>78091.074001027198</v>
      </c>
      <c r="X381" s="159">
        <f t="shared" si="112"/>
        <v>81995.627701078556</v>
      </c>
      <c r="Y381" s="159">
        <f t="shared" si="112"/>
        <v>86095.409086132495</v>
      </c>
      <c r="Z381" s="159">
        <v>90400.179540439131</v>
      </c>
      <c r="AA381" s="102">
        <f t="shared" si="117"/>
        <v>90400.179540439131</v>
      </c>
      <c r="AC381" s="159">
        <f t="shared" si="111"/>
        <v>74372.451429549707</v>
      </c>
      <c r="AD381" s="159">
        <f t="shared" si="111"/>
        <v>78091.074001027198</v>
      </c>
      <c r="AE381" s="159">
        <f t="shared" si="111"/>
        <v>81995.627701078556</v>
      </c>
      <c r="AF381" s="159">
        <f t="shared" si="111"/>
        <v>86095.409086132495</v>
      </c>
      <c r="AG381" s="159">
        <v>90400.179540439131</v>
      </c>
      <c r="AH381" s="104">
        <f t="shared" si="118"/>
        <v>90400.179540439131</v>
      </c>
      <c r="AJ381" s="159">
        <f t="shared" si="122"/>
        <v>75488.038200992945</v>
      </c>
      <c r="AK381" s="159">
        <f t="shared" si="122"/>
        <v>79262.440111042597</v>
      </c>
      <c r="AL381" s="159">
        <f t="shared" si="122"/>
        <v>83225.562116594738</v>
      </c>
      <c r="AM381" s="159">
        <f t="shared" si="119"/>
        <v>87386.840222424478</v>
      </c>
      <c r="AN381" s="159">
        <v>91756.182233545711</v>
      </c>
      <c r="AO381" s="106">
        <f t="shared" si="120"/>
        <v>91756.182233545711</v>
      </c>
      <c r="AQ381" s="159">
        <f t="shared" si="123"/>
        <v>76242.918583002887</v>
      </c>
      <c r="AR381" s="159">
        <f t="shared" si="123"/>
        <v>80055.06451215304</v>
      </c>
      <c r="AS381" s="159">
        <f t="shared" si="123"/>
        <v>84057.817737760692</v>
      </c>
      <c r="AT381" s="159">
        <f t="shared" si="121"/>
        <v>88260.708624648731</v>
      </c>
      <c r="AU381" s="161">
        <v>92673.744055881165</v>
      </c>
      <c r="AV381" s="133">
        <v>10</v>
      </c>
      <c r="AW381" s="133">
        <v>460</v>
      </c>
      <c r="AX381" s="137">
        <v>10</v>
      </c>
      <c r="AY381" s="137">
        <v>10</v>
      </c>
      <c r="AZ381" s="138" t="s">
        <v>422</v>
      </c>
    </row>
    <row r="382" spans="1:52" ht="15.75">
      <c r="A382" s="133">
        <v>461</v>
      </c>
      <c r="B382" s="133">
        <v>10</v>
      </c>
      <c r="C382" s="134">
        <v>11</v>
      </c>
      <c r="D382" s="135" t="s">
        <v>422</v>
      </c>
      <c r="E382" s="159">
        <f t="shared" si="113"/>
        <v>66057.717139862652</v>
      </c>
      <c r="F382" s="159">
        <f t="shared" si="113"/>
        <v>70021.180168254417</v>
      </c>
      <c r="G382" s="159">
        <f t="shared" si="113"/>
        <v>74222.450978349691</v>
      </c>
      <c r="H382" s="159">
        <f t="shared" si="113"/>
        <v>78675.79803705067</v>
      </c>
      <c r="I382" s="159">
        <f t="shared" si="113"/>
        <v>83396.345919273721</v>
      </c>
      <c r="J382" s="159">
        <v>88400.126674430154</v>
      </c>
      <c r="K382" s="183">
        <f t="shared" si="110"/>
        <v>88400.126674430154</v>
      </c>
      <c r="M382" s="159">
        <f t="shared" si="114"/>
        <v>66883.438604110954</v>
      </c>
      <c r="N382" s="159">
        <f t="shared" si="114"/>
        <v>70896.444920357608</v>
      </c>
      <c r="O382" s="159">
        <f t="shared" si="114"/>
        <v>75150.231615579061</v>
      </c>
      <c r="P382" s="159">
        <f t="shared" si="114"/>
        <v>79659.245512513808</v>
      </c>
      <c r="Q382" s="159">
        <f t="shared" si="114"/>
        <v>84438.800243264646</v>
      </c>
      <c r="R382" s="159">
        <v>89505.128257860531</v>
      </c>
      <c r="S382" s="102">
        <f t="shared" si="116"/>
        <v>89505.128257860531</v>
      </c>
      <c r="U382" s="160">
        <f t="shared" si="115"/>
        <v>70830.906123380671</v>
      </c>
      <c r="V382" s="159">
        <f t="shared" si="112"/>
        <v>74372.451429549707</v>
      </c>
      <c r="W382" s="159">
        <f t="shared" si="112"/>
        <v>78091.074001027198</v>
      </c>
      <c r="X382" s="159">
        <f t="shared" si="112"/>
        <v>81995.627701078556</v>
      </c>
      <c r="Y382" s="159">
        <f t="shared" si="112"/>
        <v>86095.409086132495</v>
      </c>
      <c r="Z382" s="159">
        <v>90400.179540439131</v>
      </c>
      <c r="AA382" s="102">
        <f t="shared" si="117"/>
        <v>90400.179540439131</v>
      </c>
      <c r="AC382" s="159">
        <f t="shared" si="111"/>
        <v>74372.451429549707</v>
      </c>
      <c r="AD382" s="159">
        <f t="shared" si="111"/>
        <v>78091.074001027198</v>
      </c>
      <c r="AE382" s="159">
        <f t="shared" si="111"/>
        <v>81995.627701078556</v>
      </c>
      <c r="AF382" s="159">
        <f t="shared" si="111"/>
        <v>86095.409086132495</v>
      </c>
      <c r="AG382" s="159">
        <v>90400.179540439131</v>
      </c>
      <c r="AH382" s="104">
        <f t="shared" si="118"/>
        <v>90400.179540439131</v>
      </c>
      <c r="AJ382" s="159">
        <f t="shared" si="122"/>
        <v>75488.038200992945</v>
      </c>
      <c r="AK382" s="159">
        <f t="shared" si="122"/>
        <v>79262.440111042597</v>
      </c>
      <c r="AL382" s="159">
        <f t="shared" si="122"/>
        <v>83225.562116594738</v>
      </c>
      <c r="AM382" s="159">
        <f t="shared" si="119"/>
        <v>87386.840222424478</v>
      </c>
      <c r="AN382" s="159">
        <v>91756.182233545711</v>
      </c>
      <c r="AO382" s="106">
        <f t="shared" si="120"/>
        <v>91756.182233545711</v>
      </c>
      <c r="AQ382" s="159">
        <f t="shared" si="123"/>
        <v>76242.918583002887</v>
      </c>
      <c r="AR382" s="159">
        <f t="shared" si="123"/>
        <v>80055.06451215304</v>
      </c>
      <c r="AS382" s="159">
        <f t="shared" si="123"/>
        <v>84057.817737760692</v>
      </c>
      <c r="AT382" s="159">
        <f t="shared" si="121"/>
        <v>88260.708624648731</v>
      </c>
      <c r="AU382" s="161">
        <v>92673.744055881165</v>
      </c>
      <c r="AV382" s="133">
        <v>10</v>
      </c>
      <c r="AW382" s="133">
        <v>461</v>
      </c>
      <c r="AX382" s="137">
        <v>11</v>
      </c>
      <c r="AY382" s="137">
        <v>11</v>
      </c>
      <c r="AZ382" s="138" t="s">
        <v>422</v>
      </c>
    </row>
    <row r="383" spans="1:52" ht="15.75">
      <c r="A383" s="133">
        <v>462</v>
      </c>
      <c r="B383" s="133">
        <v>10</v>
      </c>
      <c r="C383" s="134">
        <v>12</v>
      </c>
      <c r="D383" s="135" t="s">
        <v>422</v>
      </c>
      <c r="E383" s="159">
        <f t="shared" si="113"/>
        <v>66057.717139862652</v>
      </c>
      <c r="F383" s="159">
        <f t="shared" si="113"/>
        <v>70021.180168254417</v>
      </c>
      <c r="G383" s="159">
        <f t="shared" si="113"/>
        <v>74222.450978349691</v>
      </c>
      <c r="H383" s="159">
        <f t="shared" si="113"/>
        <v>78675.79803705067</v>
      </c>
      <c r="I383" s="159">
        <f t="shared" si="113"/>
        <v>83396.345919273721</v>
      </c>
      <c r="J383" s="159">
        <v>88400.126674430154</v>
      </c>
      <c r="K383" s="183">
        <f t="shared" si="110"/>
        <v>88400.126674430154</v>
      </c>
      <c r="M383" s="159">
        <f t="shared" si="114"/>
        <v>66883.438604110954</v>
      </c>
      <c r="N383" s="159">
        <f t="shared" si="114"/>
        <v>70896.444920357608</v>
      </c>
      <c r="O383" s="159">
        <f t="shared" si="114"/>
        <v>75150.231615579061</v>
      </c>
      <c r="P383" s="159">
        <f t="shared" si="114"/>
        <v>79659.245512513808</v>
      </c>
      <c r="Q383" s="159">
        <f t="shared" si="114"/>
        <v>84438.800243264646</v>
      </c>
      <c r="R383" s="159">
        <v>89505.128257860531</v>
      </c>
      <c r="S383" s="102">
        <f t="shared" si="116"/>
        <v>89505.128257860531</v>
      </c>
      <c r="U383" s="160">
        <f t="shared" si="115"/>
        <v>70830.906123380671</v>
      </c>
      <c r="V383" s="159">
        <f t="shared" si="112"/>
        <v>74372.451429549707</v>
      </c>
      <c r="W383" s="159">
        <f t="shared" si="112"/>
        <v>78091.074001027198</v>
      </c>
      <c r="X383" s="159">
        <f t="shared" si="112"/>
        <v>81995.627701078556</v>
      </c>
      <c r="Y383" s="159">
        <f t="shared" si="112"/>
        <v>86095.409086132495</v>
      </c>
      <c r="Z383" s="159">
        <v>90400.179540439131</v>
      </c>
      <c r="AA383" s="102">
        <f t="shared" si="117"/>
        <v>90400.179540439131</v>
      </c>
      <c r="AC383" s="159">
        <f t="shared" si="111"/>
        <v>74372.451429549707</v>
      </c>
      <c r="AD383" s="159">
        <f t="shared" si="111"/>
        <v>78091.074001027198</v>
      </c>
      <c r="AE383" s="159">
        <f t="shared" si="111"/>
        <v>81995.627701078556</v>
      </c>
      <c r="AF383" s="159">
        <f t="shared" si="111"/>
        <v>86095.409086132495</v>
      </c>
      <c r="AG383" s="159">
        <v>90400.179540439131</v>
      </c>
      <c r="AH383" s="104">
        <f t="shared" si="118"/>
        <v>90400.179540439131</v>
      </c>
      <c r="AJ383" s="159">
        <f t="shared" si="122"/>
        <v>75488.038200992945</v>
      </c>
      <c r="AK383" s="159">
        <f t="shared" si="122"/>
        <v>79262.440111042597</v>
      </c>
      <c r="AL383" s="159">
        <f t="shared" si="122"/>
        <v>83225.562116594738</v>
      </c>
      <c r="AM383" s="159">
        <f t="shared" si="119"/>
        <v>87386.840222424478</v>
      </c>
      <c r="AN383" s="159">
        <v>91756.182233545711</v>
      </c>
      <c r="AO383" s="106">
        <f t="shared" si="120"/>
        <v>91756.182233545711</v>
      </c>
      <c r="AQ383" s="159">
        <f t="shared" si="123"/>
        <v>76242.918583002887</v>
      </c>
      <c r="AR383" s="159">
        <f t="shared" si="123"/>
        <v>80055.06451215304</v>
      </c>
      <c r="AS383" s="159">
        <f t="shared" si="123"/>
        <v>84057.817737760692</v>
      </c>
      <c r="AT383" s="159">
        <f t="shared" si="121"/>
        <v>88260.708624648731</v>
      </c>
      <c r="AU383" s="161">
        <v>92673.744055881165</v>
      </c>
      <c r="AV383" s="133">
        <v>10</v>
      </c>
      <c r="AW383" s="133">
        <v>462</v>
      </c>
      <c r="AX383" s="137">
        <v>12</v>
      </c>
      <c r="AY383" s="137">
        <v>12</v>
      </c>
      <c r="AZ383" s="138" t="s">
        <v>422</v>
      </c>
    </row>
    <row r="384" spans="1:52" ht="15.75">
      <c r="A384" s="133">
        <v>463</v>
      </c>
      <c r="B384" s="133">
        <v>10</v>
      </c>
      <c r="C384" s="134">
        <v>13</v>
      </c>
      <c r="D384" s="135" t="s">
        <v>422</v>
      </c>
      <c r="E384" s="159">
        <f t="shared" si="113"/>
        <v>66057.717139862652</v>
      </c>
      <c r="F384" s="159">
        <f t="shared" si="113"/>
        <v>70021.180168254417</v>
      </c>
      <c r="G384" s="159">
        <f t="shared" si="113"/>
        <v>74222.450978349691</v>
      </c>
      <c r="H384" s="159">
        <f t="shared" si="113"/>
        <v>78675.79803705067</v>
      </c>
      <c r="I384" s="159">
        <f t="shared" si="113"/>
        <v>83396.345919273721</v>
      </c>
      <c r="J384" s="159">
        <v>88400.126674430154</v>
      </c>
      <c r="K384" s="183">
        <f t="shared" si="110"/>
        <v>88400.126674430154</v>
      </c>
      <c r="M384" s="159">
        <f t="shared" si="114"/>
        <v>66883.438604110954</v>
      </c>
      <c r="N384" s="159">
        <f t="shared" si="114"/>
        <v>70896.444920357608</v>
      </c>
      <c r="O384" s="159">
        <f t="shared" si="114"/>
        <v>75150.231615579061</v>
      </c>
      <c r="P384" s="159">
        <f t="shared" si="114"/>
        <v>79659.245512513808</v>
      </c>
      <c r="Q384" s="159">
        <f t="shared" si="114"/>
        <v>84438.800243264646</v>
      </c>
      <c r="R384" s="159">
        <v>89505.128257860531</v>
      </c>
      <c r="S384" s="102">
        <f t="shared" si="116"/>
        <v>89505.128257860531</v>
      </c>
      <c r="U384" s="160">
        <f t="shared" si="115"/>
        <v>70830.906123380671</v>
      </c>
      <c r="V384" s="159">
        <f t="shared" si="112"/>
        <v>74372.451429549707</v>
      </c>
      <c r="W384" s="159">
        <f t="shared" si="112"/>
        <v>78091.074001027198</v>
      </c>
      <c r="X384" s="159">
        <f t="shared" si="112"/>
        <v>81995.627701078556</v>
      </c>
      <c r="Y384" s="159">
        <f t="shared" si="112"/>
        <v>86095.409086132495</v>
      </c>
      <c r="Z384" s="159">
        <v>90400.179540439131</v>
      </c>
      <c r="AA384" s="102">
        <f t="shared" si="117"/>
        <v>90400.179540439131</v>
      </c>
      <c r="AC384" s="159">
        <f t="shared" si="111"/>
        <v>74372.451429549707</v>
      </c>
      <c r="AD384" s="159">
        <f t="shared" si="111"/>
        <v>78091.074001027198</v>
      </c>
      <c r="AE384" s="159">
        <f t="shared" si="111"/>
        <v>81995.627701078556</v>
      </c>
      <c r="AF384" s="159">
        <f t="shared" si="111"/>
        <v>86095.409086132495</v>
      </c>
      <c r="AG384" s="159">
        <v>90400.179540439131</v>
      </c>
      <c r="AH384" s="104">
        <f t="shared" si="118"/>
        <v>90400.179540439131</v>
      </c>
      <c r="AJ384" s="159">
        <f t="shared" si="122"/>
        <v>75488.038200992945</v>
      </c>
      <c r="AK384" s="159">
        <f t="shared" si="122"/>
        <v>79262.440111042597</v>
      </c>
      <c r="AL384" s="159">
        <f t="shared" si="122"/>
        <v>83225.562116594738</v>
      </c>
      <c r="AM384" s="159">
        <f t="shared" si="119"/>
        <v>87386.840222424478</v>
      </c>
      <c r="AN384" s="159">
        <v>91756.182233545711</v>
      </c>
      <c r="AO384" s="106">
        <f t="shared" si="120"/>
        <v>91756.182233545711</v>
      </c>
      <c r="AQ384" s="159">
        <f t="shared" si="123"/>
        <v>76242.918583002887</v>
      </c>
      <c r="AR384" s="159">
        <f t="shared" si="123"/>
        <v>80055.06451215304</v>
      </c>
      <c r="AS384" s="159">
        <f t="shared" si="123"/>
        <v>84057.817737760692</v>
      </c>
      <c r="AT384" s="159">
        <f t="shared" si="121"/>
        <v>88260.708624648731</v>
      </c>
      <c r="AU384" s="161">
        <v>92673.744055881165</v>
      </c>
      <c r="AV384" s="133">
        <v>10</v>
      </c>
      <c r="AW384" s="133">
        <v>463</v>
      </c>
      <c r="AX384" s="137">
        <v>13</v>
      </c>
      <c r="AY384" s="137">
        <v>13</v>
      </c>
      <c r="AZ384" s="138" t="s">
        <v>422</v>
      </c>
    </row>
    <row r="385" spans="1:52" ht="15.75">
      <c r="A385" s="133">
        <v>464</v>
      </c>
      <c r="B385" s="133">
        <v>10</v>
      </c>
      <c r="C385" s="134">
        <v>14</v>
      </c>
      <c r="D385" s="135" t="s">
        <v>422</v>
      </c>
      <c r="E385" s="159">
        <f t="shared" si="113"/>
        <v>66057.717139862652</v>
      </c>
      <c r="F385" s="159">
        <f t="shared" si="113"/>
        <v>70021.180168254417</v>
      </c>
      <c r="G385" s="159">
        <f t="shared" si="113"/>
        <v>74222.450978349691</v>
      </c>
      <c r="H385" s="159">
        <f t="shared" si="113"/>
        <v>78675.79803705067</v>
      </c>
      <c r="I385" s="159">
        <f t="shared" si="113"/>
        <v>83396.345919273721</v>
      </c>
      <c r="J385" s="159">
        <v>88400.126674430154</v>
      </c>
      <c r="K385" s="183">
        <f t="shared" si="110"/>
        <v>88400.126674430154</v>
      </c>
      <c r="M385" s="159">
        <f t="shared" si="114"/>
        <v>66883.438604110954</v>
      </c>
      <c r="N385" s="159">
        <f t="shared" si="114"/>
        <v>70896.444920357608</v>
      </c>
      <c r="O385" s="159">
        <f t="shared" si="114"/>
        <v>75150.231615579061</v>
      </c>
      <c r="P385" s="159">
        <f t="shared" si="114"/>
        <v>79659.245512513808</v>
      </c>
      <c r="Q385" s="159">
        <f t="shared" si="114"/>
        <v>84438.800243264646</v>
      </c>
      <c r="R385" s="159">
        <v>89505.128257860531</v>
      </c>
      <c r="S385" s="102">
        <f t="shared" si="116"/>
        <v>89505.128257860531</v>
      </c>
      <c r="U385" s="160">
        <f t="shared" si="115"/>
        <v>70830.906123380671</v>
      </c>
      <c r="V385" s="159">
        <f t="shared" si="112"/>
        <v>74372.451429549707</v>
      </c>
      <c r="W385" s="159">
        <f t="shared" si="112"/>
        <v>78091.074001027198</v>
      </c>
      <c r="X385" s="159">
        <f t="shared" si="112"/>
        <v>81995.627701078556</v>
      </c>
      <c r="Y385" s="159">
        <f t="shared" si="112"/>
        <v>86095.409086132495</v>
      </c>
      <c r="Z385" s="159">
        <v>90400.179540439131</v>
      </c>
      <c r="AA385" s="102">
        <f t="shared" si="117"/>
        <v>90400.179540439131</v>
      </c>
      <c r="AC385" s="159">
        <f t="shared" si="111"/>
        <v>74372.451429549707</v>
      </c>
      <c r="AD385" s="159">
        <f t="shared" si="111"/>
        <v>78091.074001027198</v>
      </c>
      <c r="AE385" s="159">
        <f t="shared" si="111"/>
        <v>81995.627701078556</v>
      </c>
      <c r="AF385" s="159">
        <f t="shared" si="111"/>
        <v>86095.409086132495</v>
      </c>
      <c r="AG385" s="159">
        <v>90400.179540439131</v>
      </c>
      <c r="AH385" s="104">
        <f t="shared" si="118"/>
        <v>90400.179540439131</v>
      </c>
      <c r="AJ385" s="159">
        <f t="shared" si="122"/>
        <v>75488.038200992945</v>
      </c>
      <c r="AK385" s="159">
        <f t="shared" si="122"/>
        <v>79262.440111042597</v>
      </c>
      <c r="AL385" s="159">
        <f t="shared" si="122"/>
        <v>83225.562116594738</v>
      </c>
      <c r="AM385" s="159">
        <f t="shared" si="119"/>
        <v>87386.840222424478</v>
      </c>
      <c r="AN385" s="159">
        <v>91756.182233545711</v>
      </c>
      <c r="AO385" s="106">
        <f t="shared" si="120"/>
        <v>91756.182233545711</v>
      </c>
      <c r="AQ385" s="159">
        <f t="shared" si="123"/>
        <v>76242.918583002887</v>
      </c>
      <c r="AR385" s="159">
        <f t="shared" si="123"/>
        <v>80055.06451215304</v>
      </c>
      <c r="AS385" s="159">
        <f t="shared" si="123"/>
        <v>84057.817737760692</v>
      </c>
      <c r="AT385" s="159">
        <f t="shared" si="121"/>
        <v>88260.708624648731</v>
      </c>
      <c r="AU385" s="161">
        <v>92673.744055881165</v>
      </c>
      <c r="AV385" s="133">
        <v>10</v>
      </c>
      <c r="AW385" s="133">
        <v>464</v>
      </c>
      <c r="AX385" s="137">
        <v>14</v>
      </c>
      <c r="AY385" s="137">
        <v>14</v>
      </c>
      <c r="AZ385" s="138" t="s">
        <v>422</v>
      </c>
    </row>
    <row r="386" spans="1:52" ht="15.75">
      <c r="A386" s="133">
        <v>465</v>
      </c>
      <c r="B386" s="133">
        <v>10</v>
      </c>
      <c r="C386" s="134">
        <v>15</v>
      </c>
      <c r="D386" s="135" t="s">
        <v>422</v>
      </c>
      <c r="E386" s="159">
        <f t="shared" ref="E386:I436" si="124">F386/1.06</f>
        <v>66057.717139862652</v>
      </c>
      <c r="F386" s="159">
        <f t="shared" si="124"/>
        <v>70021.180168254417</v>
      </c>
      <c r="G386" s="159">
        <f t="shared" si="124"/>
        <v>74222.450978349691</v>
      </c>
      <c r="H386" s="159">
        <f t="shared" si="124"/>
        <v>78675.79803705067</v>
      </c>
      <c r="I386" s="159">
        <f t="shared" si="124"/>
        <v>83396.345919273721</v>
      </c>
      <c r="J386" s="159">
        <v>88400.126674430154</v>
      </c>
      <c r="K386" s="183">
        <f t="shared" si="110"/>
        <v>88400.126674430154</v>
      </c>
      <c r="M386" s="159">
        <f t="shared" ref="M386:Q436" si="125">N386/1.06</f>
        <v>66883.438604110954</v>
      </c>
      <c r="N386" s="159">
        <f t="shared" si="125"/>
        <v>70896.444920357608</v>
      </c>
      <c r="O386" s="159">
        <f t="shared" si="125"/>
        <v>75150.231615579061</v>
      </c>
      <c r="P386" s="159">
        <f t="shared" si="125"/>
        <v>79659.245512513808</v>
      </c>
      <c r="Q386" s="159">
        <f t="shared" si="125"/>
        <v>84438.800243264646</v>
      </c>
      <c r="R386" s="159">
        <v>89505.128257860531</v>
      </c>
      <c r="S386" s="102">
        <f t="shared" si="116"/>
        <v>89505.128257860531</v>
      </c>
      <c r="U386" s="160">
        <f t="shared" si="115"/>
        <v>70830.906123380671</v>
      </c>
      <c r="V386" s="159">
        <f t="shared" si="112"/>
        <v>74372.451429549707</v>
      </c>
      <c r="W386" s="159">
        <f t="shared" si="112"/>
        <v>78091.074001027198</v>
      </c>
      <c r="X386" s="159">
        <f t="shared" si="112"/>
        <v>81995.627701078556</v>
      </c>
      <c r="Y386" s="159">
        <f t="shared" si="112"/>
        <v>86095.409086132495</v>
      </c>
      <c r="Z386" s="159">
        <v>90400.179540439131</v>
      </c>
      <c r="AA386" s="102">
        <f t="shared" si="117"/>
        <v>90400.179540439131</v>
      </c>
      <c r="AC386" s="159">
        <f t="shared" si="111"/>
        <v>74372.451429549707</v>
      </c>
      <c r="AD386" s="159">
        <f t="shared" si="111"/>
        <v>78091.074001027198</v>
      </c>
      <c r="AE386" s="159">
        <f t="shared" si="111"/>
        <v>81995.627701078556</v>
      </c>
      <c r="AF386" s="159">
        <f t="shared" si="111"/>
        <v>86095.409086132495</v>
      </c>
      <c r="AG386" s="159">
        <v>90400.179540439131</v>
      </c>
      <c r="AH386" s="104">
        <f t="shared" si="118"/>
        <v>90400.179540439131</v>
      </c>
      <c r="AJ386" s="159">
        <f t="shared" si="122"/>
        <v>75488.038200992945</v>
      </c>
      <c r="AK386" s="159">
        <f t="shared" si="122"/>
        <v>79262.440111042597</v>
      </c>
      <c r="AL386" s="159">
        <f t="shared" si="122"/>
        <v>83225.562116594738</v>
      </c>
      <c r="AM386" s="159">
        <f t="shared" si="119"/>
        <v>87386.840222424478</v>
      </c>
      <c r="AN386" s="159">
        <v>91756.182233545711</v>
      </c>
      <c r="AO386" s="106">
        <f t="shared" si="120"/>
        <v>91756.182233545711</v>
      </c>
      <c r="AQ386" s="159">
        <f t="shared" si="123"/>
        <v>76242.918583002887</v>
      </c>
      <c r="AR386" s="159">
        <f t="shared" si="123"/>
        <v>80055.06451215304</v>
      </c>
      <c r="AS386" s="159">
        <f t="shared" si="123"/>
        <v>84057.817737760692</v>
      </c>
      <c r="AT386" s="159">
        <f t="shared" si="121"/>
        <v>88260.708624648731</v>
      </c>
      <c r="AU386" s="161">
        <v>92673.744055881165</v>
      </c>
      <c r="AV386" s="133">
        <v>10</v>
      </c>
      <c r="AW386" s="133">
        <v>465</v>
      </c>
      <c r="AX386" s="137">
        <v>15</v>
      </c>
      <c r="AY386" s="137">
        <v>15</v>
      </c>
      <c r="AZ386" s="138" t="s">
        <v>422</v>
      </c>
    </row>
    <row r="387" spans="1:52" ht="15.75">
      <c r="A387" s="133">
        <v>466</v>
      </c>
      <c r="B387" s="133">
        <v>10</v>
      </c>
      <c r="C387" s="140">
        <v>16</v>
      </c>
      <c r="D387" s="141" t="s">
        <v>423</v>
      </c>
      <c r="E387" s="159">
        <f t="shared" si="124"/>
        <v>67880.501829152476</v>
      </c>
      <c r="F387" s="159">
        <f t="shared" si="124"/>
        <v>71953.331938901625</v>
      </c>
      <c r="G387" s="159">
        <f t="shared" si="124"/>
        <v>76270.53185523572</v>
      </c>
      <c r="H387" s="159">
        <f t="shared" si="124"/>
        <v>80846.763766549862</v>
      </c>
      <c r="I387" s="159">
        <f t="shared" si="124"/>
        <v>85697.569592542859</v>
      </c>
      <c r="J387" s="159">
        <v>90839.423768095439</v>
      </c>
      <c r="K387" s="183">
        <f t="shared" si="110"/>
        <v>90839.423768095439</v>
      </c>
      <c r="M387" s="159">
        <f t="shared" si="125"/>
        <v>68729.008102016873</v>
      </c>
      <c r="N387" s="159">
        <f t="shared" si="125"/>
        <v>72852.748588137882</v>
      </c>
      <c r="O387" s="159">
        <f t="shared" si="125"/>
        <v>77223.913503426156</v>
      </c>
      <c r="P387" s="159">
        <f t="shared" si="125"/>
        <v>81857.348313631737</v>
      </c>
      <c r="Q387" s="159">
        <f t="shared" si="125"/>
        <v>86768.789212449643</v>
      </c>
      <c r="R387" s="159">
        <v>91974.916565196632</v>
      </c>
      <c r="S387" s="102">
        <f t="shared" si="116"/>
        <v>91974.916565196632</v>
      </c>
      <c r="U387" s="160">
        <f t="shared" si="115"/>
        <v>72785.401325460727</v>
      </c>
      <c r="V387" s="159">
        <f t="shared" si="112"/>
        <v>76424.671391733762</v>
      </c>
      <c r="W387" s="159">
        <f t="shared" si="112"/>
        <v>80245.904961320455</v>
      </c>
      <c r="X387" s="159">
        <f t="shared" si="112"/>
        <v>84258.200209386487</v>
      </c>
      <c r="Y387" s="159">
        <f t="shared" si="112"/>
        <v>88471.110219855807</v>
      </c>
      <c r="Z387" s="159">
        <v>92894.665730848603</v>
      </c>
      <c r="AA387" s="102">
        <f t="shared" si="117"/>
        <v>92894.665730848603</v>
      </c>
      <c r="AC387" s="159">
        <f t="shared" si="111"/>
        <v>76424.671391733762</v>
      </c>
      <c r="AD387" s="159">
        <f t="shared" si="111"/>
        <v>80245.904961320455</v>
      </c>
      <c r="AE387" s="159">
        <f t="shared" si="111"/>
        <v>84258.200209386487</v>
      </c>
      <c r="AF387" s="159">
        <f t="shared" si="111"/>
        <v>88471.110219855807</v>
      </c>
      <c r="AG387" s="159">
        <v>92894.665730848603</v>
      </c>
      <c r="AH387" s="104">
        <f t="shared" si="118"/>
        <v>92894.665730848603</v>
      </c>
      <c r="AJ387" s="159">
        <f t="shared" si="122"/>
        <v>77571.041462609777</v>
      </c>
      <c r="AK387" s="159">
        <f t="shared" si="122"/>
        <v>81449.593535740263</v>
      </c>
      <c r="AL387" s="159">
        <f t="shared" si="122"/>
        <v>85522.073212527277</v>
      </c>
      <c r="AM387" s="159">
        <f t="shared" si="119"/>
        <v>89798.176873153643</v>
      </c>
      <c r="AN387" s="159">
        <v>94288.085716811329</v>
      </c>
      <c r="AO387" s="106">
        <f t="shared" si="120"/>
        <v>94288.085716811329</v>
      </c>
      <c r="AQ387" s="159">
        <f t="shared" si="123"/>
        <v>78346.751877235874</v>
      </c>
      <c r="AR387" s="159">
        <f t="shared" si="123"/>
        <v>82264.089471097672</v>
      </c>
      <c r="AS387" s="159">
        <f t="shared" si="123"/>
        <v>86377.293944652556</v>
      </c>
      <c r="AT387" s="159">
        <f t="shared" si="121"/>
        <v>90696.15864188518</v>
      </c>
      <c r="AU387" s="161">
        <v>95230.966573979444</v>
      </c>
      <c r="AV387" s="133">
        <v>10</v>
      </c>
      <c r="AW387" s="133">
        <v>466</v>
      </c>
      <c r="AX387" s="142">
        <v>16</v>
      </c>
      <c r="AY387" s="142">
        <v>16</v>
      </c>
      <c r="AZ387" s="143" t="s">
        <v>423</v>
      </c>
    </row>
    <row r="388" spans="1:52" ht="15.75">
      <c r="A388" s="133">
        <v>467</v>
      </c>
      <c r="B388" s="133">
        <v>10</v>
      </c>
      <c r="C388" s="140">
        <v>17</v>
      </c>
      <c r="D388" s="141" t="s">
        <v>423</v>
      </c>
      <c r="E388" s="159">
        <f t="shared" si="124"/>
        <v>67880.501829152476</v>
      </c>
      <c r="F388" s="159">
        <f t="shared" si="124"/>
        <v>71953.331938901625</v>
      </c>
      <c r="G388" s="159">
        <f t="shared" si="124"/>
        <v>76270.53185523572</v>
      </c>
      <c r="H388" s="159">
        <f t="shared" si="124"/>
        <v>80846.763766549862</v>
      </c>
      <c r="I388" s="159">
        <f t="shared" si="124"/>
        <v>85697.569592542859</v>
      </c>
      <c r="J388" s="159">
        <v>90839.423768095439</v>
      </c>
      <c r="K388" s="183">
        <f t="shared" si="110"/>
        <v>90839.423768095439</v>
      </c>
      <c r="M388" s="159">
        <f t="shared" si="125"/>
        <v>68729.008102016873</v>
      </c>
      <c r="N388" s="159">
        <f t="shared" si="125"/>
        <v>72852.748588137882</v>
      </c>
      <c r="O388" s="159">
        <f t="shared" si="125"/>
        <v>77223.913503426156</v>
      </c>
      <c r="P388" s="159">
        <f t="shared" si="125"/>
        <v>81857.348313631737</v>
      </c>
      <c r="Q388" s="159">
        <f t="shared" si="125"/>
        <v>86768.789212449643</v>
      </c>
      <c r="R388" s="159">
        <v>91974.916565196632</v>
      </c>
      <c r="S388" s="102">
        <f t="shared" si="116"/>
        <v>91974.916565196632</v>
      </c>
      <c r="U388" s="160">
        <f t="shared" si="115"/>
        <v>72785.401325460727</v>
      </c>
      <c r="V388" s="159">
        <f t="shared" si="112"/>
        <v>76424.671391733762</v>
      </c>
      <c r="W388" s="159">
        <f t="shared" si="112"/>
        <v>80245.904961320455</v>
      </c>
      <c r="X388" s="159">
        <f t="shared" si="112"/>
        <v>84258.200209386487</v>
      </c>
      <c r="Y388" s="159">
        <f t="shared" si="112"/>
        <v>88471.110219855807</v>
      </c>
      <c r="Z388" s="159">
        <v>92894.665730848603</v>
      </c>
      <c r="AA388" s="102">
        <f t="shared" si="117"/>
        <v>92894.665730848603</v>
      </c>
      <c r="AC388" s="159">
        <f t="shared" si="111"/>
        <v>76424.671391733762</v>
      </c>
      <c r="AD388" s="159">
        <f t="shared" si="111"/>
        <v>80245.904961320455</v>
      </c>
      <c r="AE388" s="159">
        <f t="shared" si="111"/>
        <v>84258.200209386487</v>
      </c>
      <c r="AF388" s="159">
        <f t="shared" si="111"/>
        <v>88471.110219855807</v>
      </c>
      <c r="AG388" s="159">
        <v>92894.665730848603</v>
      </c>
      <c r="AH388" s="104">
        <f t="shared" si="118"/>
        <v>92894.665730848603</v>
      </c>
      <c r="AJ388" s="159">
        <f t="shared" si="122"/>
        <v>77571.041462609777</v>
      </c>
      <c r="AK388" s="159">
        <f t="shared" si="122"/>
        <v>81449.593535740263</v>
      </c>
      <c r="AL388" s="159">
        <f t="shared" si="122"/>
        <v>85522.073212527277</v>
      </c>
      <c r="AM388" s="159">
        <f t="shared" si="119"/>
        <v>89798.176873153643</v>
      </c>
      <c r="AN388" s="159">
        <v>94288.085716811329</v>
      </c>
      <c r="AO388" s="106">
        <f t="shared" si="120"/>
        <v>94288.085716811329</v>
      </c>
      <c r="AQ388" s="159">
        <f t="shared" si="123"/>
        <v>78346.751877235874</v>
      </c>
      <c r="AR388" s="159">
        <f t="shared" si="123"/>
        <v>82264.089471097672</v>
      </c>
      <c r="AS388" s="159">
        <f t="shared" si="123"/>
        <v>86377.293944652556</v>
      </c>
      <c r="AT388" s="159">
        <f t="shared" si="121"/>
        <v>90696.15864188518</v>
      </c>
      <c r="AU388" s="161">
        <v>95230.966573979444</v>
      </c>
      <c r="AV388" s="133">
        <v>10</v>
      </c>
      <c r="AW388" s="133">
        <v>467</v>
      </c>
      <c r="AX388" s="142">
        <v>17</v>
      </c>
      <c r="AY388" s="142">
        <v>17</v>
      </c>
      <c r="AZ388" s="143" t="s">
        <v>423</v>
      </c>
    </row>
    <row r="389" spans="1:52" ht="15.75">
      <c r="A389" s="133">
        <v>468</v>
      </c>
      <c r="B389" s="133">
        <v>10</v>
      </c>
      <c r="C389" s="140">
        <v>18</v>
      </c>
      <c r="D389" s="141" t="s">
        <v>423</v>
      </c>
      <c r="E389" s="159">
        <f t="shared" si="124"/>
        <v>67880.501829152476</v>
      </c>
      <c r="F389" s="159">
        <f t="shared" si="124"/>
        <v>71953.331938901625</v>
      </c>
      <c r="G389" s="159">
        <f t="shared" si="124"/>
        <v>76270.53185523572</v>
      </c>
      <c r="H389" s="159">
        <f t="shared" si="124"/>
        <v>80846.763766549862</v>
      </c>
      <c r="I389" s="159">
        <f t="shared" si="124"/>
        <v>85697.569592542859</v>
      </c>
      <c r="J389" s="159">
        <v>90839.423768095439</v>
      </c>
      <c r="K389" s="183">
        <f t="shared" si="110"/>
        <v>90839.423768095439</v>
      </c>
      <c r="M389" s="159">
        <f t="shared" si="125"/>
        <v>68729.008102016873</v>
      </c>
      <c r="N389" s="159">
        <f t="shared" si="125"/>
        <v>72852.748588137882</v>
      </c>
      <c r="O389" s="159">
        <f t="shared" si="125"/>
        <v>77223.913503426156</v>
      </c>
      <c r="P389" s="159">
        <f t="shared" si="125"/>
        <v>81857.348313631737</v>
      </c>
      <c r="Q389" s="159">
        <f t="shared" si="125"/>
        <v>86768.789212449643</v>
      </c>
      <c r="R389" s="159">
        <v>91974.916565196632</v>
      </c>
      <c r="S389" s="102">
        <f t="shared" si="116"/>
        <v>91974.916565196632</v>
      </c>
      <c r="U389" s="160">
        <f t="shared" si="115"/>
        <v>72785.401325460727</v>
      </c>
      <c r="V389" s="159">
        <f t="shared" si="112"/>
        <v>76424.671391733762</v>
      </c>
      <c r="W389" s="159">
        <f t="shared" si="112"/>
        <v>80245.904961320455</v>
      </c>
      <c r="X389" s="159">
        <f t="shared" si="112"/>
        <v>84258.200209386487</v>
      </c>
      <c r="Y389" s="159">
        <f t="shared" si="112"/>
        <v>88471.110219855807</v>
      </c>
      <c r="Z389" s="159">
        <v>92894.665730848603</v>
      </c>
      <c r="AA389" s="102">
        <f t="shared" si="117"/>
        <v>92894.665730848603</v>
      </c>
      <c r="AC389" s="159">
        <f t="shared" si="111"/>
        <v>76424.671391733762</v>
      </c>
      <c r="AD389" s="159">
        <f t="shared" si="111"/>
        <v>80245.904961320455</v>
      </c>
      <c r="AE389" s="159">
        <f t="shared" si="111"/>
        <v>84258.200209386487</v>
      </c>
      <c r="AF389" s="159">
        <f t="shared" si="111"/>
        <v>88471.110219855807</v>
      </c>
      <c r="AG389" s="159">
        <v>92894.665730848603</v>
      </c>
      <c r="AH389" s="104">
        <f t="shared" si="118"/>
        <v>92894.665730848603</v>
      </c>
      <c r="AJ389" s="159">
        <f t="shared" si="122"/>
        <v>77571.041462609777</v>
      </c>
      <c r="AK389" s="159">
        <f t="shared" si="122"/>
        <v>81449.593535740263</v>
      </c>
      <c r="AL389" s="159">
        <f t="shared" si="122"/>
        <v>85522.073212527277</v>
      </c>
      <c r="AM389" s="159">
        <f t="shared" si="119"/>
        <v>89798.176873153643</v>
      </c>
      <c r="AN389" s="159">
        <v>94288.085716811329</v>
      </c>
      <c r="AO389" s="106">
        <f t="shared" si="120"/>
        <v>94288.085716811329</v>
      </c>
      <c r="AQ389" s="159">
        <f t="shared" si="123"/>
        <v>78346.751877235874</v>
      </c>
      <c r="AR389" s="159">
        <f t="shared" si="123"/>
        <v>82264.089471097672</v>
      </c>
      <c r="AS389" s="159">
        <f t="shared" si="123"/>
        <v>86377.293944652556</v>
      </c>
      <c r="AT389" s="159">
        <f t="shared" si="121"/>
        <v>90696.15864188518</v>
      </c>
      <c r="AU389" s="161">
        <v>95230.966573979444</v>
      </c>
      <c r="AV389" s="133">
        <v>10</v>
      </c>
      <c r="AW389" s="133">
        <v>468</v>
      </c>
      <c r="AX389" s="142">
        <v>18</v>
      </c>
      <c r="AY389" s="142">
        <v>18</v>
      </c>
      <c r="AZ389" s="143" t="s">
        <v>423</v>
      </c>
    </row>
    <row r="390" spans="1:52" ht="15.75">
      <c r="A390" s="133">
        <v>469</v>
      </c>
      <c r="B390" s="133">
        <v>10</v>
      </c>
      <c r="C390" s="140">
        <v>19</v>
      </c>
      <c r="D390" s="141" t="s">
        <v>423</v>
      </c>
      <c r="E390" s="159">
        <f t="shared" si="124"/>
        <v>67880.501829152476</v>
      </c>
      <c r="F390" s="159">
        <f t="shared" si="124"/>
        <v>71953.331938901625</v>
      </c>
      <c r="G390" s="159">
        <f t="shared" si="124"/>
        <v>76270.53185523572</v>
      </c>
      <c r="H390" s="159">
        <f t="shared" si="124"/>
        <v>80846.763766549862</v>
      </c>
      <c r="I390" s="159">
        <f t="shared" si="124"/>
        <v>85697.569592542859</v>
      </c>
      <c r="J390" s="159">
        <v>90839.423768095439</v>
      </c>
      <c r="K390" s="183">
        <f t="shared" si="110"/>
        <v>90839.423768095439</v>
      </c>
      <c r="M390" s="159">
        <f t="shared" si="125"/>
        <v>68729.008102016873</v>
      </c>
      <c r="N390" s="159">
        <f t="shared" si="125"/>
        <v>72852.748588137882</v>
      </c>
      <c r="O390" s="159">
        <f t="shared" si="125"/>
        <v>77223.913503426156</v>
      </c>
      <c r="P390" s="159">
        <f t="shared" si="125"/>
        <v>81857.348313631737</v>
      </c>
      <c r="Q390" s="159">
        <f t="shared" si="125"/>
        <v>86768.789212449643</v>
      </c>
      <c r="R390" s="159">
        <v>91974.916565196632</v>
      </c>
      <c r="S390" s="102">
        <f t="shared" si="116"/>
        <v>91974.916565196632</v>
      </c>
      <c r="U390" s="160">
        <f t="shared" si="115"/>
        <v>72785.401325460727</v>
      </c>
      <c r="V390" s="159">
        <f t="shared" si="112"/>
        <v>76424.671391733762</v>
      </c>
      <c r="W390" s="159">
        <f t="shared" si="112"/>
        <v>80245.904961320455</v>
      </c>
      <c r="X390" s="159">
        <f t="shared" si="112"/>
        <v>84258.200209386487</v>
      </c>
      <c r="Y390" s="159">
        <f t="shared" si="112"/>
        <v>88471.110219855807</v>
      </c>
      <c r="Z390" s="159">
        <v>92894.665730848603</v>
      </c>
      <c r="AA390" s="102">
        <f t="shared" si="117"/>
        <v>92894.665730848603</v>
      </c>
      <c r="AC390" s="159">
        <f t="shared" si="111"/>
        <v>76424.671391733762</v>
      </c>
      <c r="AD390" s="159">
        <f t="shared" si="111"/>
        <v>80245.904961320455</v>
      </c>
      <c r="AE390" s="159">
        <f t="shared" si="111"/>
        <v>84258.200209386487</v>
      </c>
      <c r="AF390" s="159">
        <f t="shared" si="111"/>
        <v>88471.110219855807</v>
      </c>
      <c r="AG390" s="159">
        <v>92894.665730848603</v>
      </c>
      <c r="AH390" s="104">
        <f t="shared" si="118"/>
        <v>92894.665730848603</v>
      </c>
      <c r="AJ390" s="159">
        <f t="shared" si="122"/>
        <v>77571.041462609777</v>
      </c>
      <c r="AK390" s="159">
        <f t="shared" si="122"/>
        <v>81449.593535740263</v>
      </c>
      <c r="AL390" s="159">
        <f t="shared" si="122"/>
        <v>85522.073212527277</v>
      </c>
      <c r="AM390" s="159">
        <f t="shared" si="119"/>
        <v>89798.176873153643</v>
      </c>
      <c r="AN390" s="159">
        <v>94288.085716811329</v>
      </c>
      <c r="AO390" s="106">
        <f t="shared" si="120"/>
        <v>94288.085716811329</v>
      </c>
      <c r="AQ390" s="159">
        <f t="shared" si="123"/>
        <v>78346.751877235874</v>
      </c>
      <c r="AR390" s="159">
        <f t="shared" si="123"/>
        <v>82264.089471097672</v>
      </c>
      <c r="AS390" s="159">
        <f t="shared" si="123"/>
        <v>86377.293944652556</v>
      </c>
      <c r="AT390" s="159">
        <f t="shared" si="121"/>
        <v>90696.15864188518</v>
      </c>
      <c r="AU390" s="161">
        <v>95230.966573979444</v>
      </c>
      <c r="AV390" s="133">
        <v>10</v>
      </c>
      <c r="AW390" s="133">
        <v>469</v>
      </c>
      <c r="AX390" s="142">
        <v>19</v>
      </c>
      <c r="AY390" s="142">
        <v>19</v>
      </c>
      <c r="AZ390" s="143" t="s">
        <v>423</v>
      </c>
    </row>
    <row r="391" spans="1:52" ht="15.75">
      <c r="A391" s="133">
        <v>470</v>
      </c>
      <c r="B391" s="133">
        <v>10</v>
      </c>
      <c r="C391" s="140">
        <v>20</v>
      </c>
      <c r="D391" s="141" t="s">
        <v>423</v>
      </c>
      <c r="E391" s="159">
        <f t="shared" si="124"/>
        <v>67880.501829152476</v>
      </c>
      <c r="F391" s="159">
        <f t="shared" si="124"/>
        <v>71953.331938901625</v>
      </c>
      <c r="G391" s="159">
        <f t="shared" si="124"/>
        <v>76270.53185523572</v>
      </c>
      <c r="H391" s="159">
        <f t="shared" si="124"/>
        <v>80846.763766549862</v>
      </c>
      <c r="I391" s="159">
        <f t="shared" si="124"/>
        <v>85697.569592542859</v>
      </c>
      <c r="J391" s="159">
        <v>90839.423768095439</v>
      </c>
      <c r="K391" s="183">
        <f t="shared" si="110"/>
        <v>90839.423768095439</v>
      </c>
      <c r="M391" s="159">
        <f t="shared" si="125"/>
        <v>68729.008102016873</v>
      </c>
      <c r="N391" s="159">
        <f t="shared" si="125"/>
        <v>72852.748588137882</v>
      </c>
      <c r="O391" s="159">
        <f t="shared" si="125"/>
        <v>77223.913503426156</v>
      </c>
      <c r="P391" s="159">
        <f t="shared" si="125"/>
        <v>81857.348313631737</v>
      </c>
      <c r="Q391" s="159">
        <f t="shared" si="125"/>
        <v>86768.789212449643</v>
      </c>
      <c r="R391" s="159">
        <v>91974.916565196632</v>
      </c>
      <c r="S391" s="102">
        <f t="shared" si="116"/>
        <v>91974.916565196632</v>
      </c>
      <c r="U391" s="160">
        <f t="shared" si="115"/>
        <v>72785.401325460727</v>
      </c>
      <c r="V391" s="159">
        <f t="shared" si="112"/>
        <v>76424.671391733762</v>
      </c>
      <c r="W391" s="159">
        <f t="shared" si="112"/>
        <v>80245.904961320455</v>
      </c>
      <c r="X391" s="159">
        <f t="shared" si="112"/>
        <v>84258.200209386487</v>
      </c>
      <c r="Y391" s="159">
        <f t="shared" si="112"/>
        <v>88471.110219855807</v>
      </c>
      <c r="Z391" s="159">
        <v>92894.665730848603</v>
      </c>
      <c r="AA391" s="102">
        <f t="shared" si="117"/>
        <v>92894.665730848603</v>
      </c>
      <c r="AC391" s="159">
        <f t="shared" si="111"/>
        <v>76424.671391733762</v>
      </c>
      <c r="AD391" s="159">
        <f t="shared" si="111"/>
        <v>80245.904961320455</v>
      </c>
      <c r="AE391" s="159">
        <f t="shared" si="111"/>
        <v>84258.200209386487</v>
      </c>
      <c r="AF391" s="159">
        <f t="shared" si="111"/>
        <v>88471.110219855807</v>
      </c>
      <c r="AG391" s="159">
        <v>92894.665730848603</v>
      </c>
      <c r="AH391" s="104">
        <f t="shared" si="118"/>
        <v>92894.665730848603</v>
      </c>
      <c r="AJ391" s="159">
        <f t="shared" si="122"/>
        <v>77571.041462609777</v>
      </c>
      <c r="AK391" s="159">
        <f t="shared" si="122"/>
        <v>81449.593535740263</v>
      </c>
      <c r="AL391" s="159">
        <f t="shared" si="122"/>
        <v>85522.073212527277</v>
      </c>
      <c r="AM391" s="159">
        <f t="shared" si="119"/>
        <v>89798.176873153643</v>
      </c>
      <c r="AN391" s="159">
        <v>94288.085716811329</v>
      </c>
      <c r="AO391" s="106">
        <f t="shared" si="120"/>
        <v>94288.085716811329</v>
      </c>
      <c r="AQ391" s="159">
        <f t="shared" si="123"/>
        <v>78346.751877235874</v>
      </c>
      <c r="AR391" s="159">
        <f t="shared" si="123"/>
        <v>82264.089471097672</v>
      </c>
      <c r="AS391" s="159">
        <f t="shared" si="123"/>
        <v>86377.293944652556</v>
      </c>
      <c r="AT391" s="159">
        <f t="shared" si="121"/>
        <v>90696.15864188518</v>
      </c>
      <c r="AU391" s="161">
        <v>95230.966573979444</v>
      </c>
      <c r="AV391" s="133">
        <v>10</v>
      </c>
      <c r="AW391" s="133">
        <v>470</v>
      </c>
      <c r="AX391" s="142">
        <v>20</v>
      </c>
      <c r="AY391" s="142">
        <v>20</v>
      </c>
      <c r="AZ391" s="143" t="s">
        <v>423</v>
      </c>
    </row>
    <row r="392" spans="1:52" ht="15.75">
      <c r="A392" s="133">
        <v>471</v>
      </c>
      <c r="B392" s="133">
        <v>10</v>
      </c>
      <c r="C392" s="140">
        <v>21</v>
      </c>
      <c r="D392" s="141" t="s">
        <v>423</v>
      </c>
      <c r="E392" s="159">
        <f t="shared" si="124"/>
        <v>67880.501829152476</v>
      </c>
      <c r="F392" s="159">
        <f t="shared" si="124"/>
        <v>71953.331938901625</v>
      </c>
      <c r="G392" s="159">
        <f t="shared" si="124"/>
        <v>76270.53185523572</v>
      </c>
      <c r="H392" s="159">
        <f t="shared" si="124"/>
        <v>80846.763766549862</v>
      </c>
      <c r="I392" s="159">
        <f t="shared" si="124"/>
        <v>85697.569592542859</v>
      </c>
      <c r="J392" s="159">
        <v>90839.423768095439</v>
      </c>
      <c r="K392" s="183">
        <f t="shared" si="110"/>
        <v>90839.423768095439</v>
      </c>
      <c r="M392" s="159">
        <f t="shared" si="125"/>
        <v>68729.008102016873</v>
      </c>
      <c r="N392" s="159">
        <f t="shared" si="125"/>
        <v>72852.748588137882</v>
      </c>
      <c r="O392" s="159">
        <f t="shared" si="125"/>
        <v>77223.913503426156</v>
      </c>
      <c r="P392" s="159">
        <f t="shared" si="125"/>
        <v>81857.348313631737</v>
      </c>
      <c r="Q392" s="159">
        <f t="shared" si="125"/>
        <v>86768.789212449643</v>
      </c>
      <c r="R392" s="159">
        <v>91974.916565196632</v>
      </c>
      <c r="S392" s="102">
        <f t="shared" si="116"/>
        <v>91974.916565196632</v>
      </c>
      <c r="U392" s="160">
        <f t="shared" si="115"/>
        <v>72785.401325460727</v>
      </c>
      <c r="V392" s="159">
        <f t="shared" si="112"/>
        <v>76424.671391733762</v>
      </c>
      <c r="W392" s="159">
        <f t="shared" si="112"/>
        <v>80245.904961320455</v>
      </c>
      <c r="X392" s="159">
        <f t="shared" si="112"/>
        <v>84258.200209386487</v>
      </c>
      <c r="Y392" s="159">
        <f t="shared" si="112"/>
        <v>88471.110219855807</v>
      </c>
      <c r="Z392" s="159">
        <v>92894.665730848603</v>
      </c>
      <c r="AA392" s="102">
        <f t="shared" si="117"/>
        <v>92894.665730848603</v>
      </c>
      <c r="AC392" s="159">
        <f t="shared" si="111"/>
        <v>76424.671391733762</v>
      </c>
      <c r="AD392" s="159">
        <f t="shared" si="111"/>
        <v>80245.904961320455</v>
      </c>
      <c r="AE392" s="159">
        <f t="shared" si="111"/>
        <v>84258.200209386487</v>
      </c>
      <c r="AF392" s="159">
        <f t="shared" si="111"/>
        <v>88471.110219855807</v>
      </c>
      <c r="AG392" s="159">
        <v>92894.665730848603</v>
      </c>
      <c r="AH392" s="104">
        <f t="shared" si="118"/>
        <v>92894.665730848603</v>
      </c>
      <c r="AJ392" s="159">
        <f t="shared" si="122"/>
        <v>77571.041462609777</v>
      </c>
      <c r="AK392" s="159">
        <f t="shared" si="122"/>
        <v>81449.593535740263</v>
      </c>
      <c r="AL392" s="159">
        <f t="shared" si="122"/>
        <v>85522.073212527277</v>
      </c>
      <c r="AM392" s="159">
        <f t="shared" si="119"/>
        <v>89798.176873153643</v>
      </c>
      <c r="AN392" s="159">
        <v>94288.085716811329</v>
      </c>
      <c r="AO392" s="106">
        <f t="shared" si="120"/>
        <v>94288.085716811329</v>
      </c>
      <c r="AQ392" s="159">
        <f t="shared" si="123"/>
        <v>78346.751877235874</v>
      </c>
      <c r="AR392" s="159">
        <f t="shared" si="123"/>
        <v>82264.089471097672</v>
      </c>
      <c r="AS392" s="159">
        <f t="shared" si="123"/>
        <v>86377.293944652556</v>
      </c>
      <c r="AT392" s="159">
        <f t="shared" si="121"/>
        <v>90696.15864188518</v>
      </c>
      <c r="AU392" s="161">
        <v>95230.966573979444</v>
      </c>
      <c r="AV392" s="133">
        <v>10</v>
      </c>
      <c r="AW392" s="133">
        <v>471</v>
      </c>
      <c r="AX392" s="142">
        <v>21</v>
      </c>
      <c r="AY392" s="142">
        <v>21</v>
      </c>
      <c r="AZ392" s="143" t="s">
        <v>423</v>
      </c>
    </row>
    <row r="393" spans="1:52" ht="15.75">
      <c r="A393" s="133">
        <v>472</v>
      </c>
      <c r="B393" s="133">
        <v>10</v>
      </c>
      <c r="C393" s="140">
        <v>22</v>
      </c>
      <c r="D393" s="141" t="s">
        <v>423</v>
      </c>
      <c r="E393" s="159">
        <f t="shared" si="124"/>
        <v>67880.501829152476</v>
      </c>
      <c r="F393" s="159">
        <f t="shared" si="124"/>
        <v>71953.331938901625</v>
      </c>
      <c r="G393" s="159">
        <f t="shared" si="124"/>
        <v>76270.53185523572</v>
      </c>
      <c r="H393" s="159">
        <f t="shared" si="124"/>
        <v>80846.763766549862</v>
      </c>
      <c r="I393" s="159">
        <f t="shared" si="124"/>
        <v>85697.569592542859</v>
      </c>
      <c r="J393" s="159">
        <v>90839.423768095439</v>
      </c>
      <c r="K393" s="183">
        <f t="shared" si="110"/>
        <v>90839.423768095439</v>
      </c>
      <c r="M393" s="159">
        <f t="shared" si="125"/>
        <v>68729.008102016873</v>
      </c>
      <c r="N393" s="159">
        <f t="shared" si="125"/>
        <v>72852.748588137882</v>
      </c>
      <c r="O393" s="159">
        <f t="shared" si="125"/>
        <v>77223.913503426156</v>
      </c>
      <c r="P393" s="159">
        <f t="shared" si="125"/>
        <v>81857.348313631737</v>
      </c>
      <c r="Q393" s="159">
        <f t="shared" si="125"/>
        <v>86768.789212449643</v>
      </c>
      <c r="R393" s="159">
        <v>91974.916565196632</v>
      </c>
      <c r="S393" s="102">
        <f t="shared" si="116"/>
        <v>91974.916565196632</v>
      </c>
      <c r="U393" s="160">
        <f t="shared" si="115"/>
        <v>72785.401325460727</v>
      </c>
      <c r="V393" s="159">
        <f t="shared" si="112"/>
        <v>76424.671391733762</v>
      </c>
      <c r="W393" s="159">
        <f t="shared" si="112"/>
        <v>80245.904961320455</v>
      </c>
      <c r="X393" s="159">
        <f t="shared" si="112"/>
        <v>84258.200209386487</v>
      </c>
      <c r="Y393" s="159">
        <f t="shared" si="112"/>
        <v>88471.110219855807</v>
      </c>
      <c r="Z393" s="159">
        <v>92894.665730848603</v>
      </c>
      <c r="AA393" s="102">
        <f t="shared" si="117"/>
        <v>92894.665730848603</v>
      </c>
      <c r="AC393" s="159">
        <f t="shared" si="111"/>
        <v>76424.671391733762</v>
      </c>
      <c r="AD393" s="159">
        <f t="shared" si="111"/>
        <v>80245.904961320455</v>
      </c>
      <c r="AE393" s="159">
        <f t="shared" si="111"/>
        <v>84258.200209386487</v>
      </c>
      <c r="AF393" s="159">
        <f t="shared" si="111"/>
        <v>88471.110219855807</v>
      </c>
      <c r="AG393" s="159">
        <v>92894.665730848603</v>
      </c>
      <c r="AH393" s="104">
        <f t="shared" si="118"/>
        <v>92894.665730848603</v>
      </c>
      <c r="AJ393" s="159">
        <f t="shared" si="122"/>
        <v>77571.041462609777</v>
      </c>
      <c r="AK393" s="159">
        <f t="shared" si="122"/>
        <v>81449.593535740263</v>
      </c>
      <c r="AL393" s="159">
        <f t="shared" si="122"/>
        <v>85522.073212527277</v>
      </c>
      <c r="AM393" s="159">
        <f t="shared" si="119"/>
        <v>89798.176873153643</v>
      </c>
      <c r="AN393" s="159">
        <v>94288.085716811329</v>
      </c>
      <c r="AO393" s="106">
        <f t="shared" si="120"/>
        <v>94288.085716811329</v>
      </c>
      <c r="AQ393" s="159">
        <f t="shared" si="123"/>
        <v>78346.751877235874</v>
      </c>
      <c r="AR393" s="159">
        <f t="shared" si="123"/>
        <v>82264.089471097672</v>
      </c>
      <c r="AS393" s="159">
        <f t="shared" si="123"/>
        <v>86377.293944652556</v>
      </c>
      <c r="AT393" s="159">
        <f t="shared" si="121"/>
        <v>90696.15864188518</v>
      </c>
      <c r="AU393" s="161">
        <v>95230.966573979444</v>
      </c>
      <c r="AV393" s="133">
        <v>10</v>
      </c>
      <c r="AW393" s="133">
        <v>472</v>
      </c>
      <c r="AX393" s="142">
        <v>22</v>
      </c>
      <c r="AY393" s="142">
        <v>22</v>
      </c>
      <c r="AZ393" s="143" t="s">
        <v>423</v>
      </c>
    </row>
    <row r="394" spans="1:52" ht="15.75">
      <c r="A394" s="133">
        <v>473</v>
      </c>
      <c r="B394" s="133">
        <v>10</v>
      </c>
      <c r="C394" s="140">
        <v>23</v>
      </c>
      <c r="D394" s="141" t="s">
        <v>423</v>
      </c>
      <c r="E394" s="159">
        <f t="shared" si="124"/>
        <v>67880.501829152476</v>
      </c>
      <c r="F394" s="159">
        <f t="shared" si="124"/>
        <v>71953.331938901625</v>
      </c>
      <c r="G394" s="159">
        <f t="shared" si="124"/>
        <v>76270.53185523572</v>
      </c>
      <c r="H394" s="159">
        <f t="shared" si="124"/>
        <v>80846.763766549862</v>
      </c>
      <c r="I394" s="159">
        <f t="shared" si="124"/>
        <v>85697.569592542859</v>
      </c>
      <c r="J394" s="159">
        <v>90839.423768095439</v>
      </c>
      <c r="K394" s="183">
        <f t="shared" si="110"/>
        <v>90839.423768095439</v>
      </c>
      <c r="M394" s="159">
        <f t="shared" si="125"/>
        <v>68729.008102016873</v>
      </c>
      <c r="N394" s="159">
        <f t="shared" si="125"/>
        <v>72852.748588137882</v>
      </c>
      <c r="O394" s="159">
        <f t="shared" si="125"/>
        <v>77223.913503426156</v>
      </c>
      <c r="P394" s="159">
        <f t="shared" si="125"/>
        <v>81857.348313631737</v>
      </c>
      <c r="Q394" s="159">
        <f t="shared" si="125"/>
        <v>86768.789212449643</v>
      </c>
      <c r="R394" s="159">
        <v>91974.916565196632</v>
      </c>
      <c r="S394" s="102">
        <f t="shared" si="116"/>
        <v>91974.916565196632</v>
      </c>
      <c r="U394" s="160">
        <f t="shared" si="115"/>
        <v>72785.401325460727</v>
      </c>
      <c r="V394" s="159">
        <f t="shared" si="112"/>
        <v>76424.671391733762</v>
      </c>
      <c r="W394" s="159">
        <f t="shared" si="112"/>
        <v>80245.904961320455</v>
      </c>
      <c r="X394" s="159">
        <f t="shared" si="112"/>
        <v>84258.200209386487</v>
      </c>
      <c r="Y394" s="159">
        <f t="shared" si="112"/>
        <v>88471.110219855807</v>
      </c>
      <c r="Z394" s="159">
        <v>92894.665730848603</v>
      </c>
      <c r="AA394" s="102">
        <f t="shared" si="117"/>
        <v>92894.665730848603</v>
      </c>
      <c r="AC394" s="159">
        <f t="shared" si="111"/>
        <v>76424.671391733762</v>
      </c>
      <c r="AD394" s="159">
        <f t="shared" si="111"/>
        <v>80245.904961320455</v>
      </c>
      <c r="AE394" s="159">
        <f t="shared" si="111"/>
        <v>84258.200209386487</v>
      </c>
      <c r="AF394" s="159">
        <f t="shared" ref="AF394:AF461" si="126">AG394/1.05</f>
        <v>88471.110219855807</v>
      </c>
      <c r="AG394" s="159">
        <v>92894.665730848603</v>
      </c>
      <c r="AH394" s="104">
        <f t="shared" si="118"/>
        <v>92894.665730848603</v>
      </c>
      <c r="AJ394" s="159">
        <f t="shared" si="122"/>
        <v>77571.041462609777</v>
      </c>
      <c r="AK394" s="159">
        <f t="shared" si="122"/>
        <v>81449.593535740263</v>
      </c>
      <c r="AL394" s="159">
        <f t="shared" si="122"/>
        <v>85522.073212527277</v>
      </c>
      <c r="AM394" s="159">
        <f t="shared" si="119"/>
        <v>89798.176873153643</v>
      </c>
      <c r="AN394" s="159">
        <v>94288.085716811329</v>
      </c>
      <c r="AO394" s="106">
        <f t="shared" si="120"/>
        <v>94288.085716811329</v>
      </c>
      <c r="AQ394" s="159">
        <f t="shared" si="123"/>
        <v>78346.751877235874</v>
      </c>
      <c r="AR394" s="159">
        <f t="shared" si="123"/>
        <v>82264.089471097672</v>
      </c>
      <c r="AS394" s="159">
        <f t="shared" si="123"/>
        <v>86377.293944652556</v>
      </c>
      <c r="AT394" s="159">
        <f t="shared" si="121"/>
        <v>90696.15864188518</v>
      </c>
      <c r="AU394" s="161">
        <v>95230.966573979444</v>
      </c>
      <c r="AV394" s="133">
        <v>10</v>
      </c>
      <c r="AW394" s="133">
        <v>473</v>
      </c>
      <c r="AX394" s="142">
        <v>23</v>
      </c>
      <c r="AY394" s="142">
        <v>23</v>
      </c>
      <c r="AZ394" s="143" t="s">
        <v>423</v>
      </c>
    </row>
    <row r="395" spans="1:52" ht="15.75">
      <c r="A395" s="133">
        <v>474</v>
      </c>
      <c r="B395" s="133">
        <v>10</v>
      </c>
      <c r="C395" s="140">
        <v>24</v>
      </c>
      <c r="D395" s="141" t="s">
        <v>423</v>
      </c>
      <c r="E395" s="159">
        <f t="shared" si="124"/>
        <v>67880.501829152476</v>
      </c>
      <c r="F395" s="159">
        <f t="shared" si="124"/>
        <v>71953.331938901625</v>
      </c>
      <c r="G395" s="159">
        <f t="shared" si="124"/>
        <v>76270.53185523572</v>
      </c>
      <c r="H395" s="159">
        <f t="shared" si="124"/>
        <v>80846.763766549862</v>
      </c>
      <c r="I395" s="159">
        <f t="shared" si="124"/>
        <v>85697.569592542859</v>
      </c>
      <c r="J395" s="159">
        <v>90839.423768095439</v>
      </c>
      <c r="K395" s="183">
        <f t="shared" ref="K395:K458" si="127">S395/$AK$4</f>
        <v>90839.423768095439</v>
      </c>
      <c r="M395" s="159">
        <f t="shared" si="125"/>
        <v>68729.008102016873</v>
      </c>
      <c r="N395" s="159">
        <f t="shared" si="125"/>
        <v>72852.748588137882</v>
      </c>
      <c r="O395" s="159">
        <f t="shared" si="125"/>
        <v>77223.913503426156</v>
      </c>
      <c r="P395" s="159">
        <f t="shared" si="125"/>
        <v>81857.348313631737</v>
      </c>
      <c r="Q395" s="159">
        <f t="shared" si="125"/>
        <v>86768.789212449643</v>
      </c>
      <c r="R395" s="159">
        <v>91974.916565196632</v>
      </c>
      <c r="S395" s="102">
        <f t="shared" si="116"/>
        <v>91974.916565196632</v>
      </c>
      <c r="U395" s="160">
        <f t="shared" si="115"/>
        <v>72785.401325460727</v>
      </c>
      <c r="V395" s="159">
        <f t="shared" si="112"/>
        <v>76424.671391733762</v>
      </c>
      <c r="W395" s="159">
        <f t="shared" si="112"/>
        <v>80245.904961320455</v>
      </c>
      <c r="X395" s="159">
        <f t="shared" si="112"/>
        <v>84258.200209386487</v>
      </c>
      <c r="Y395" s="159">
        <f t="shared" si="112"/>
        <v>88471.110219855807</v>
      </c>
      <c r="Z395" s="159">
        <v>92894.665730848603</v>
      </c>
      <c r="AA395" s="102">
        <f t="shared" si="117"/>
        <v>92894.665730848603</v>
      </c>
      <c r="AC395" s="159">
        <f t="shared" ref="AC395:AE446" si="128">AD395/1.05</f>
        <v>76424.671391733762</v>
      </c>
      <c r="AD395" s="159">
        <f t="shared" si="128"/>
        <v>80245.904961320455</v>
      </c>
      <c r="AE395" s="159">
        <f t="shared" si="128"/>
        <v>84258.200209386487</v>
      </c>
      <c r="AF395" s="159">
        <f t="shared" si="126"/>
        <v>88471.110219855807</v>
      </c>
      <c r="AG395" s="159">
        <v>92894.665730848603</v>
      </c>
      <c r="AH395" s="104">
        <f t="shared" si="118"/>
        <v>92894.665730848603</v>
      </c>
      <c r="AJ395" s="159">
        <f t="shared" si="122"/>
        <v>77571.041462609777</v>
      </c>
      <c r="AK395" s="159">
        <f t="shared" si="122"/>
        <v>81449.593535740263</v>
      </c>
      <c r="AL395" s="159">
        <f t="shared" si="122"/>
        <v>85522.073212527277</v>
      </c>
      <c r="AM395" s="159">
        <f t="shared" si="119"/>
        <v>89798.176873153643</v>
      </c>
      <c r="AN395" s="159">
        <v>94288.085716811329</v>
      </c>
      <c r="AO395" s="106">
        <f t="shared" si="120"/>
        <v>94288.085716811329</v>
      </c>
      <c r="AQ395" s="159">
        <f t="shared" si="123"/>
        <v>78346.751877235874</v>
      </c>
      <c r="AR395" s="159">
        <f t="shared" si="123"/>
        <v>82264.089471097672</v>
      </c>
      <c r="AS395" s="159">
        <f t="shared" si="123"/>
        <v>86377.293944652556</v>
      </c>
      <c r="AT395" s="159">
        <f t="shared" si="121"/>
        <v>90696.15864188518</v>
      </c>
      <c r="AU395" s="161">
        <v>95230.966573979444</v>
      </c>
      <c r="AV395" s="133">
        <v>10</v>
      </c>
      <c r="AW395" s="133">
        <v>474</v>
      </c>
      <c r="AX395" s="142">
        <v>24</v>
      </c>
      <c r="AY395" s="142">
        <v>24</v>
      </c>
      <c r="AZ395" s="143" t="s">
        <v>423</v>
      </c>
    </row>
    <row r="396" spans="1:52" ht="15.75">
      <c r="A396" s="133">
        <v>475</v>
      </c>
      <c r="B396" s="133">
        <v>10</v>
      </c>
      <c r="C396" s="140">
        <v>25</v>
      </c>
      <c r="D396" s="141" t="s">
        <v>423</v>
      </c>
      <c r="E396" s="159">
        <f t="shared" si="124"/>
        <v>67880.501829152476</v>
      </c>
      <c r="F396" s="159">
        <f t="shared" si="124"/>
        <v>71953.331938901625</v>
      </c>
      <c r="G396" s="159">
        <f t="shared" si="124"/>
        <v>76270.53185523572</v>
      </c>
      <c r="H396" s="159">
        <f t="shared" si="124"/>
        <v>80846.763766549862</v>
      </c>
      <c r="I396" s="159">
        <f t="shared" si="124"/>
        <v>85697.569592542859</v>
      </c>
      <c r="J396" s="159">
        <v>90839.423768095439</v>
      </c>
      <c r="K396" s="183">
        <f t="shared" si="127"/>
        <v>90839.423768095439</v>
      </c>
      <c r="M396" s="159">
        <f t="shared" si="125"/>
        <v>68729.008102016873</v>
      </c>
      <c r="N396" s="159">
        <f t="shared" si="125"/>
        <v>72852.748588137882</v>
      </c>
      <c r="O396" s="159">
        <f t="shared" si="125"/>
        <v>77223.913503426156</v>
      </c>
      <c r="P396" s="159">
        <f t="shared" si="125"/>
        <v>81857.348313631737</v>
      </c>
      <c r="Q396" s="159">
        <f t="shared" si="125"/>
        <v>86768.789212449643</v>
      </c>
      <c r="R396" s="159">
        <v>91974.916565196632</v>
      </c>
      <c r="S396" s="102">
        <f t="shared" si="116"/>
        <v>91974.916565196632</v>
      </c>
      <c r="U396" s="160">
        <f t="shared" si="115"/>
        <v>72785.401325460727</v>
      </c>
      <c r="V396" s="159">
        <f t="shared" si="112"/>
        <v>76424.671391733762</v>
      </c>
      <c r="W396" s="159">
        <f t="shared" si="112"/>
        <v>80245.904961320455</v>
      </c>
      <c r="X396" s="159">
        <f t="shared" si="112"/>
        <v>84258.200209386487</v>
      </c>
      <c r="Y396" s="159">
        <f t="shared" si="112"/>
        <v>88471.110219855807</v>
      </c>
      <c r="Z396" s="159">
        <v>92894.665730848603</v>
      </c>
      <c r="AA396" s="102">
        <f t="shared" si="117"/>
        <v>92894.665730848603</v>
      </c>
      <c r="AC396" s="159">
        <f t="shared" si="128"/>
        <v>76424.671391733762</v>
      </c>
      <c r="AD396" s="159">
        <f t="shared" si="128"/>
        <v>80245.904961320455</v>
      </c>
      <c r="AE396" s="159">
        <f t="shared" si="128"/>
        <v>84258.200209386487</v>
      </c>
      <c r="AF396" s="159">
        <f t="shared" si="126"/>
        <v>88471.110219855807</v>
      </c>
      <c r="AG396" s="159">
        <v>92894.665730848603</v>
      </c>
      <c r="AH396" s="104">
        <f t="shared" si="118"/>
        <v>92894.665730848603</v>
      </c>
      <c r="AJ396" s="159">
        <f t="shared" si="122"/>
        <v>77571.041462609777</v>
      </c>
      <c r="AK396" s="159">
        <f t="shared" si="122"/>
        <v>81449.593535740263</v>
      </c>
      <c r="AL396" s="159">
        <f t="shared" si="122"/>
        <v>85522.073212527277</v>
      </c>
      <c r="AM396" s="159">
        <f t="shared" si="119"/>
        <v>89798.176873153643</v>
      </c>
      <c r="AN396" s="159">
        <v>94288.085716811329</v>
      </c>
      <c r="AO396" s="106">
        <f t="shared" si="120"/>
        <v>94288.085716811329</v>
      </c>
      <c r="AQ396" s="159">
        <f t="shared" si="123"/>
        <v>78346.751877235874</v>
      </c>
      <c r="AR396" s="159">
        <f t="shared" si="123"/>
        <v>82264.089471097672</v>
      </c>
      <c r="AS396" s="159">
        <f t="shared" si="123"/>
        <v>86377.293944652556</v>
      </c>
      <c r="AT396" s="159">
        <f t="shared" si="121"/>
        <v>90696.15864188518</v>
      </c>
      <c r="AU396" s="161">
        <v>95230.966573979444</v>
      </c>
      <c r="AV396" s="133">
        <v>10</v>
      </c>
      <c r="AW396" s="133">
        <v>475</v>
      </c>
      <c r="AX396" s="142">
        <v>25</v>
      </c>
      <c r="AY396" s="142">
        <v>25</v>
      </c>
      <c r="AZ396" s="143" t="s">
        <v>423</v>
      </c>
    </row>
    <row r="397" spans="1:52" ht="15.75">
      <c r="A397" s="133">
        <v>476</v>
      </c>
      <c r="B397" s="133">
        <v>10</v>
      </c>
      <c r="C397" s="140">
        <v>26</v>
      </c>
      <c r="D397" s="141" t="s">
        <v>423</v>
      </c>
      <c r="E397" s="159">
        <f t="shared" si="124"/>
        <v>67880.501829152476</v>
      </c>
      <c r="F397" s="159">
        <f t="shared" si="124"/>
        <v>71953.331938901625</v>
      </c>
      <c r="G397" s="159">
        <f t="shared" si="124"/>
        <v>76270.53185523572</v>
      </c>
      <c r="H397" s="159">
        <f t="shared" si="124"/>
        <v>80846.763766549862</v>
      </c>
      <c r="I397" s="159">
        <f t="shared" si="124"/>
        <v>85697.569592542859</v>
      </c>
      <c r="J397" s="159">
        <v>90839.423768095439</v>
      </c>
      <c r="K397" s="183">
        <f t="shared" si="127"/>
        <v>90839.423768095439</v>
      </c>
      <c r="M397" s="159">
        <f t="shared" si="125"/>
        <v>68729.008102016873</v>
      </c>
      <c r="N397" s="159">
        <f t="shared" si="125"/>
        <v>72852.748588137882</v>
      </c>
      <c r="O397" s="159">
        <f t="shared" si="125"/>
        <v>77223.913503426156</v>
      </c>
      <c r="P397" s="159">
        <f t="shared" si="125"/>
        <v>81857.348313631737</v>
      </c>
      <c r="Q397" s="159">
        <f t="shared" si="125"/>
        <v>86768.789212449643</v>
      </c>
      <c r="R397" s="159">
        <v>91974.916565196632</v>
      </c>
      <c r="S397" s="102">
        <f t="shared" si="116"/>
        <v>91974.916565196632</v>
      </c>
      <c r="U397" s="160">
        <f t="shared" si="115"/>
        <v>72785.401325460727</v>
      </c>
      <c r="V397" s="159">
        <f t="shared" si="112"/>
        <v>76424.671391733762</v>
      </c>
      <c r="W397" s="159">
        <f t="shared" si="112"/>
        <v>80245.904961320455</v>
      </c>
      <c r="X397" s="159">
        <f t="shared" si="112"/>
        <v>84258.200209386487</v>
      </c>
      <c r="Y397" s="159">
        <f t="shared" ref="Y397:Y460" si="129">Z397/1.05</f>
        <v>88471.110219855807</v>
      </c>
      <c r="Z397" s="159">
        <v>92894.665730848603</v>
      </c>
      <c r="AA397" s="102">
        <f t="shared" si="117"/>
        <v>92894.665730848603</v>
      </c>
      <c r="AC397" s="159">
        <f t="shared" si="128"/>
        <v>76424.671391733762</v>
      </c>
      <c r="AD397" s="159">
        <f t="shared" si="128"/>
        <v>80245.904961320455</v>
      </c>
      <c r="AE397" s="159">
        <f t="shared" si="128"/>
        <v>84258.200209386487</v>
      </c>
      <c r="AF397" s="159">
        <f t="shared" si="126"/>
        <v>88471.110219855807</v>
      </c>
      <c r="AG397" s="159">
        <v>92894.665730848603</v>
      </c>
      <c r="AH397" s="104">
        <f t="shared" si="118"/>
        <v>92894.665730848603</v>
      </c>
      <c r="AJ397" s="159">
        <f t="shared" si="122"/>
        <v>77571.041462609777</v>
      </c>
      <c r="AK397" s="159">
        <f t="shared" si="122"/>
        <v>81449.593535740263</v>
      </c>
      <c r="AL397" s="159">
        <f t="shared" si="122"/>
        <v>85522.073212527277</v>
      </c>
      <c r="AM397" s="159">
        <f t="shared" si="119"/>
        <v>89798.176873153643</v>
      </c>
      <c r="AN397" s="159">
        <v>94288.085716811329</v>
      </c>
      <c r="AO397" s="106">
        <f t="shared" si="120"/>
        <v>94288.085716811329</v>
      </c>
      <c r="AQ397" s="159">
        <f t="shared" si="123"/>
        <v>78346.751877235874</v>
      </c>
      <c r="AR397" s="159">
        <f t="shared" si="123"/>
        <v>82264.089471097672</v>
      </c>
      <c r="AS397" s="159">
        <f t="shared" si="123"/>
        <v>86377.293944652556</v>
      </c>
      <c r="AT397" s="159">
        <f t="shared" si="121"/>
        <v>90696.15864188518</v>
      </c>
      <c r="AU397" s="161">
        <v>95230.966573979444</v>
      </c>
      <c r="AV397" s="133">
        <v>10</v>
      </c>
      <c r="AW397" s="133">
        <v>476</v>
      </c>
      <c r="AX397" s="142">
        <v>26</v>
      </c>
      <c r="AY397" s="142">
        <v>26</v>
      </c>
      <c r="AZ397" s="143" t="s">
        <v>423</v>
      </c>
    </row>
    <row r="398" spans="1:52" ht="15.75">
      <c r="A398" s="133">
        <v>477</v>
      </c>
      <c r="B398" s="133">
        <v>10</v>
      </c>
      <c r="C398" s="140">
        <v>27</v>
      </c>
      <c r="D398" s="141" t="s">
        <v>423</v>
      </c>
      <c r="E398" s="159">
        <f t="shared" si="124"/>
        <v>67880.501829152476</v>
      </c>
      <c r="F398" s="159">
        <f t="shared" si="124"/>
        <v>71953.331938901625</v>
      </c>
      <c r="G398" s="159">
        <f t="shared" si="124"/>
        <v>76270.53185523572</v>
      </c>
      <c r="H398" s="159">
        <f t="shared" si="124"/>
        <v>80846.763766549862</v>
      </c>
      <c r="I398" s="159">
        <f t="shared" si="124"/>
        <v>85697.569592542859</v>
      </c>
      <c r="J398" s="159">
        <v>90839.423768095439</v>
      </c>
      <c r="K398" s="183">
        <f t="shared" si="127"/>
        <v>90839.423768095439</v>
      </c>
      <c r="M398" s="159">
        <f t="shared" si="125"/>
        <v>68729.008102016873</v>
      </c>
      <c r="N398" s="159">
        <f t="shared" si="125"/>
        <v>72852.748588137882</v>
      </c>
      <c r="O398" s="159">
        <f t="shared" si="125"/>
        <v>77223.913503426156</v>
      </c>
      <c r="P398" s="159">
        <f t="shared" si="125"/>
        <v>81857.348313631737</v>
      </c>
      <c r="Q398" s="159">
        <f t="shared" si="125"/>
        <v>86768.789212449643</v>
      </c>
      <c r="R398" s="159">
        <v>91974.916565196632</v>
      </c>
      <c r="S398" s="102">
        <f t="shared" si="116"/>
        <v>91974.916565196632</v>
      </c>
      <c r="U398" s="160">
        <f t="shared" si="115"/>
        <v>72785.401325460727</v>
      </c>
      <c r="V398" s="159">
        <f t="shared" si="115"/>
        <v>76424.671391733762</v>
      </c>
      <c r="W398" s="159">
        <f t="shared" si="115"/>
        <v>80245.904961320455</v>
      </c>
      <c r="X398" s="159">
        <f t="shared" si="115"/>
        <v>84258.200209386487</v>
      </c>
      <c r="Y398" s="159">
        <f t="shared" si="129"/>
        <v>88471.110219855807</v>
      </c>
      <c r="Z398" s="159">
        <v>92894.665730848603</v>
      </c>
      <c r="AA398" s="102">
        <f t="shared" si="117"/>
        <v>92894.665730848603</v>
      </c>
      <c r="AC398" s="159">
        <f t="shared" si="128"/>
        <v>76424.671391733762</v>
      </c>
      <c r="AD398" s="159">
        <f t="shared" si="128"/>
        <v>80245.904961320455</v>
      </c>
      <c r="AE398" s="159">
        <f t="shared" si="128"/>
        <v>84258.200209386487</v>
      </c>
      <c r="AF398" s="159">
        <f t="shared" si="126"/>
        <v>88471.110219855807</v>
      </c>
      <c r="AG398" s="159">
        <v>92894.665730848603</v>
      </c>
      <c r="AH398" s="104">
        <f t="shared" si="118"/>
        <v>92894.665730848603</v>
      </c>
      <c r="AJ398" s="159">
        <f t="shared" si="122"/>
        <v>77571.041462609777</v>
      </c>
      <c r="AK398" s="159">
        <f t="shared" si="122"/>
        <v>81449.593535740263</v>
      </c>
      <c r="AL398" s="159">
        <f t="shared" si="122"/>
        <v>85522.073212527277</v>
      </c>
      <c r="AM398" s="159">
        <f t="shared" si="119"/>
        <v>89798.176873153643</v>
      </c>
      <c r="AN398" s="159">
        <v>94288.085716811329</v>
      </c>
      <c r="AO398" s="106">
        <f t="shared" si="120"/>
        <v>94288.085716811329</v>
      </c>
      <c r="AQ398" s="159">
        <f t="shared" si="123"/>
        <v>78346.751877235874</v>
      </c>
      <c r="AR398" s="159">
        <f t="shared" si="123"/>
        <v>82264.089471097672</v>
      </c>
      <c r="AS398" s="159">
        <f t="shared" si="123"/>
        <v>86377.293944652556</v>
      </c>
      <c r="AT398" s="159">
        <f t="shared" si="121"/>
        <v>90696.15864188518</v>
      </c>
      <c r="AU398" s="161">
        <v>95230.966573979444</v>
      </c>
      <c r="AV398" s="133">
        <v>10</v>
      </c>
      <c r="AW398" s="133">
        <v>477</v>
      </c>
      <c r="AX398" s="142">
        <v>27</v>
      </c>
      <c r="AY398" s="142">
        <v>27</v>
      </c>
      <c r="AZ398" s="143" t="s">
        <v>423</v>
      </c>
    </row>
    <row r="399" spans="1:52" ht="15.75">
      <c r="A399" s="133">
        <v>478</v>
      </c>
      <c r="B399" s="133">
        <v>10</v>
      </c>
      <c r="C399" s="140">
        <v>28</v>
      </c>
      <c r="D399" s="141" t="s">
        <v>423</v>
      </c>
      <c r="E399" s="159">
        <f t="shared" si="124"/>
        <v>67880.501829152476</v>
      </c>
      <c r="F399" s="159">
        <f t="shared" si="124"/>
        <v>71953.331938901625</v>
      </c>
      <c r="G399" s="159">
        <f t="shared" si="124"/>
        <v>76270.53185523572</v>
      </c>
      <c r="H399" s="159">
        <f t="shared" si="124"/>
        <v>80846.763766549862</v>
      </c>
      <c r="I399" s="159">
        <f t="shared" si="124"/>
        <v>85697.569592542859</v>
      </c>
      <c r="J399" s="159">
        <v>90839.423768095439</v>
      </c>
      <c r="K399" s="183">
        <f t="shared" si="127"/>
        <v>90839.423768095439</v>
      </c>
      <c r="M399" s="159">
        <f t="shared" si="125"/>
        <v>68729.008102016873</v>
      </c>
      <c r="N399" s="159">
        <f t="shared" si="125"/>
        <v>72852.748588137882</v>
      </c>
      <c r="O399" s="159">
        <f t="shared" si="125"/>
        <v>77223.913503426156</v>
      </c>
      <c r="P399" s="159">
        <f t="shared" si="125"/>
        <v>81857.348313631737</v>
      </c>
      <c r="Q399" s="159">
        <f t="shared" si="125"/>
        <v>86768.789212449643</v>
      </c>
      <c r="R399" s="159">
        <v>91974.916565196632</v>
      </c>
      <c r="S399" s="102">
        <f t="shared" si="116"/>
        <v>91974.916565196632</v>
      </c>
      <c r="U399" s="160">
        <f t="shared" ref="U399:Y461" si="130">V399/1.05</f>
        <v>72785.401325460727</v>
      </c>
      <c r="V399" s="159">
        <f t="shared" si="130"/>
        <v>76424.671391733762</v>
      </c>
      <c r="W399" s="159">
        <f t="shared" si="130"/>
        <v>80245.904961320455</v>
      </c>
      <c r="X399" s="159">
        <f t="shared" si="130"/>
        <v>84258.200209386487</v>
      </c>
      <c r="Y399" s="159">
        <f t="shared" si="129"/>
        <v>88471.110219855807</v>
      </c>
      <c r="Z399" s="159">
        <v>92894.665730848603</v>
      </c>
      <c r="AA399" s="102">
        <f t="shared" si="117"/>
        <v>92894.665730848603</v>
      </c>
      <c r="AC399" s="159">
        <f t="shared" si="128"/>
        <v>76424.671391733762</v>
      </c>
      <c r="AD399" s="159">
        <f t="shared" si="128"/>
        <v>80245.904961320455</v>
      </c>
      <c r="AE399" s="159">
        <f t="shared" si="128"/>
        <v>84258.200209386487</v>
      </c>
      <c r="AF399" s="159">
        <f t="shared" si="126"/>
        <v>88471.110219855807</v>
      </c>
      <c r="AG399" s="159">
        <v>92894.665730848603</v>
      </c>
      <c r="AH399" s="104">
        <f t="shared" si="118"/>
        <v>92894.665730848603</v>
      </c>
      <c r="AJ399" s="159">
        <f t="shared" si="122"/>
        <v>77571.041462609777</v>
      </c>
      <c r="AK399" s="159">
        <f t="shared" si="122"/>
        <v>81449.593535740263</v>
      </c>
      <c r="AL399" s="159">
        <f t="shared" si="122"/>
        <v>85522.073212527277</v>
      </c>
      <c r="AM399" s="159">
        <f t="shared" si="119"/>
        <v>89798.176873153643</v>
      </c>
      <c r="AN399" s="159">
        <v>94288.085716811329</v>
      </c>
      <c r="AO399" s="106">
        <f t="shared" si="120"/>
        <v>94288.085716811329</v>
      </c>
      <c r="AQ399" s="159">
        <f t="shared" si="123"/>
        <v>78346.751877235874</v>
      </c>
      <c r="AR399" s="159">
        <f t="shared" si="123"/>
        <v>82264.089471097672</v>
      </c>
      <c r="AS399" s="159">
        <f t="shared" si="123"/>
        <v>86377.293944652556</v>
      </c>
      <c r="AT399" s="159">
        <f t="shared" si="121"/>
        <v>90696.15864188518</v>
      </c>
      <c r="AU399" s="161">
        <v>95230.966573979444</v>
      </c>
      <c r="AV399" s="133">
        <v>10</v>
      </c>
      <c r="AW399" s="133">
        <v>478</v>
      </c>
      <c r="AX399" s="142">
        <v>28</v>
      </c>
      <c r="AY399" s="142">
        <v>28</v>
      </c>
      <c r="AZ399" s="143" t="s">
        <v>423</v>
      </c>
    </row>
    <row r="400" spans="1:52" ht="15.75">
      <c r="A400" s="133">
        <v>479</v>
      </c>
      <c r="B400" s="133">
        <v>10</v>
      </c>
      <c r="C400" s="140">
        <v>29</v>
      </c>
      <c r="D400" s="141" t="s">
        <v>423</v>
      </c>
      <c r="E400" s="159">
        <f t="shared" si="124"/>
        <v>67880.501829152476</v>
      </c>
      <c r="F400" s="159">
        <f t="shared" si="124"/>
        <v>71953.331938901625</v>
      </c>
      <c r="G400" s="159">
        <f t="shared" si="124"/>
        <v>76270.53185523572</v>
      </c>
      <c r="H400" s="159">
        <f t="shared" si="124"/>
        <v>80846.763766549862</v>
      </c>
      <c r="I400" s="159">
        <f t="shared" si="124"/>
        <v>85697.569592542859</v>
      </c>
      <c r="J400" s="159">
        <v>90839.423768095439</v>
      </c>
      <c r="K400" s="183">
        <f t="shared" si="127"/>
        <v>90839.423768095439</v>
      </c>
      <c r="M400" s="159">
        <f t="shared" si="125"/>
        <v>68729.008102016873</v>
      </c>
      <c r="N400" s="159">
        <f t="shared" si="125"/>
        <v>72852.748588137882</v>
      </c>
      <c r="O400" s="159">
        <f t="shared" si="125"/>
        <v>77223.913503426156</v>
      </c>
      <c r="P400" s="159">
        <f t="shared" si="125"/>
        <v>81857.348313631737</v>
      </c>
      <c r="Q400" s="159">
        <f t="shared" si="125"/>
        <v>86768.789212449643</v>
      </c>
      <c r="R400" s="159">
        <v>91974.916565196632</v>
      </c>
      <c r="S400" s="102">
        <f t="shared" si="116"/>
        <v>91974.916565196632</v>
      </c>
      <c r="U400" s="160">
        <f t="shared" si="130"/>
        <v>72785.401325460727</v>
      </c>
      <c r="V400" s="159">
        <f t="shared" si="130"/>
        <v>76424.671391733762</v>
      </c>
      <c r="W400" s="159">
        <f t="shared" si="130"/>
        <v>80245.904961320455</v>
      </c>
      <c r="X400" s="159">
        <f t="shared" si="130"/>
        <v>84258.200209386487</v>
      </c>
      <c r="Y400" s="159">
        <f t="shared" si="129"/>
        <v>88471.110219855807</v>
      </c>
      <c r="Z400" s="159">
        <v>92894.665730848603</v>
      </c>
      <c r="AA400" s="102">
        <f t="shared" si="117"/>
        <v>92894.665730848603</v>
      </c>
      <c r="AC400" s="159">
        <f t="shared" si="128"/>
        <v>76424.671391733762</v>
      </c>
      <c r="AD400" s="159">
        <f t="shared" si="128"/>
        <v>80245.904961320455</v>
      </c>
      <c r="AE400" s="159">
        <f t="shared" si="128"/>
        <v>84258.200209386487</v>
      </c>
      <c r="AF400" s="159">
        <f t="shared" si="126"/>
        <v>88471.110219855807</v>
      </c>
      <c r="AG400" s="159">
        <v>92894.665730848603</v>
      </c>
      <c r="AH400" s="104">
        <f t="shared" si="118"/>
        <v>92894.665730848603</v>
      </c>
      <c r="AJ400" s="159">
        <f t="shared" si="122"/>
        <v>77571.041462609777</v>
      </c>
      <c r="AK400" s="159">
        <f t="shared" si="122"/>
        <v>81449.593535740263</v>
      </c>
      <c r="AL400" s="159">
        <f t="shared" si="122"/>
        <v>85522.073212527277</v>
      </c>
      <c r="AM400" s="159">
        <f t="shared" si="119"/>
        <v>89798.176873153643</v>
      </c>
      <c r="AN400" s="159">
        <v>94288.085716811329</v>
      </c>
      <c r="AO400" s="106">
        <f t="shared" si="120"/>
        <v>94288.085716811329</v>
      </c>
      <c r="AQ400" s="159">
        <f t="shared" si="123"/>
        <v>78346.751877235874</v>
      </c>
      <c r="AR400" s="159">
        <f t="shared" si="123"/>
        <v>82264.089471097672</v>
      </c>
      <c r="AS400" s="159">
        <f t="shared" si="123"/>
        <v>86377.293944652556</v>
      </c>
      <c r="AT400" s="159">
        <f t="shared" si="121"/>
        <v>90696.15864188518</v>
      </c>
      <c r="AU400" s="161">
        <v>95230.966573979444</v>
      </c>
      <c r="AV400" s="133">
        <v>10</v>
      </c>
      <c r="AW400" s="133">
        <v>479</v>
      </c>
      <c r="AX400" s="142">
        <v>29</v>
      </c>
      <c r="AY400" s="142">
        <v>29</v>
      </c>
      <c r="AZ400" s="143" t="s">
        <v>423</v>
      </c>
    </row>
    <row r="401" spans="1:52" ht="15.75">
      <c r="A401" s="133">
        <v>480</v>
      </c>
      <c r="B401" s="133">
        <v>10</v>
      </c>
      <c r="C401" s="140">
        <v>30</v>
      </c>
      <c r="D401" s="141" t="s">
        <v>423</v>
      </c>
      <c r="E401" s="159">
        <f t="shared" si="124"/>
        <v>67880.501829152476</v>
      </c>
      <c r="F401" s="159">
        <f t="shared" si="124"/>
        <v>71953.331938901625</v>
      </c>
      <c r="G401" s="159">
        <f t="shared" si="124"/>
        <v>76270.53185523572</v>
      </c>
      <c r="H401" s="159">
        <f t="shared" si="124"/>
        <v>80846.763766549862</v>
      </c>
      <c r="I401" s="159">
        <f t="shared" si="124"/>
        <v>85697.569592542859</v>
      </c>
      <c r="J401" s="159">
        <v>90839.423768095439</v>
      </c>
      <c r="K401" s="183">
        <f t="shared" si="127"/>
        <v>90839.423768095439</v>
      </c>
      <c r="M401" s="159">
        <f t="shared" si="125"/>
        <v>68729.008102016873</v>
      </c>
      <c r="N401" s="159">
        <f t="shared" si="125"/>
        <v>72852.748588137882</v>
      </c>
      <c r="O401" s="159">
        <f t="shared" si="125"/>
        <v>77223.913503426156</v>
      </c>
      <c r="P401" s="159">
        <f t="shared" si="125"/>
        <v>81857.348313631737</v>
      </c>
      <c r="Q401" s="159">
        <f t="shared" si="125"/>
        <v>86768.789212449643</v>
      </c>
      <c r="R401" s="159">
        <v>91974.916565196632</v>
      </c>
      <c r="S401" s="102">
        <f t="shared" si="116"/>
        <v>91974.916565196632</v>
      </c>
      <c r="U401" s="160">
        <f t="shared" si="130"/>
        <v>72785.401325460727</v>
      </c>
      <c r="V401" s="159">
        <f t="shared" si="130"/>
        <v>76424.671391733762</v>
      </c>
      <c r="W401" s="159">
        <f t="shared" si="130"/>
        <v>80245.904961320455</v>
      </c>
      <c r="X401" s="159">
        <f t="shared" si="130"/>
        <v>84258.200209386487</v>
      </c>
      <c r="Y401" s="159">
        <f t="shared" si="129"/>
        <v>88471.110219855807</v>
      </c>
      <c r="Z401" s="159">
        <v>92894.665730848603</v>
      </c>
      <c r="AA401" s="102">
        <f t="shared" si="117"/>
        <v>92894.665730848603</v>
      </c>
      <c r="AC401" s="159">
        <f t="shared" si="128"/>
        <v>76424.671391733762</v>
      </c>
      <c r="AD401" s="159">
        <f t="shared" si="128"/>
        <v>80245.904961320455</v>
      </c>
      <c r="AE401" s="159">
        <f t="shared" si="128"/>
        <v>84258.200209386487</v>
      </c>
      <c r="AF401" s="159">
        <f t="shared" si="126"/>
        <v>88471.110219855807</v>
      </c>
      <c r="AG401" s="159">
        <v>92894.665730848603</v>
      </c>
      <c r="AH401" s="104">
        <f t="shared" si="118"/>
        <v>92894.665730848603</v>
      </c>
      <c r="AJ401" s="159">
        <f t="shared" si="122"/>
        <v>77571.041462609777</v>
      </c>
      <c r="AK401" s="159">
        <f t="shared" si="122"/>
        <v>81449.593535740263</v>
      </c>
      <c r="AL401" s="159">
        <f t="shared" si="122"/>
        <v>85522.073212527277</v>
      </c>
      <c r="AM401" s="159">
        <f t="shared" si="119"/>
        <v>89798.176873153643</v>
      </c>
      <c r="AN401" s="159">
        <v>94288.085716811329</v>
      </c>
      <c r="AO401" s="106">
        <f t="shared" si="120"/>
        <v>94288.085716811329</v>
      </c>
      <c r="AQ401" s="159">
        <f t="shared" si="123"/>
        <v>78346.751877235874</v>
      </c>
      <c r="AR401" s="159">
        <f t="shared" si="123"/>
        <v>82264.089471097672</v>
      </c>
      <c r="AS401" s="159">
        <f t="shared" si="123"/>
        <v>86377.293944652556</v>
      </c>
      <c r="AT401" s="159">
        <f t="shared" si="121"/>
        <v>90696.15864188518</v>
      </c>
      <c r="AU401" s="161">
        <v>95230.966573979444</v>
      </c>
      <c r="AV401" s="133">
        <v>10</v>
      </c>
      <c r="AW401" s="133">
        <v>480</v>
      </c>
      <c r="AX401" s="142">
        <v>30</v>
      </c>
      <c r="AY401" s="142">
        <v>30</v>
      </c>
      <c r="AZ401" s="143" t="s">
        <v>423</v>
      </c>
    </row>
    <row r="402" spans="1:52" ht="15.75">
      <c r="A402" s="133">
        <v>481</v>
      </c>
      <c r="B402" s="133">
        <v>10</v>
      </c>
      <c r="C402" s="145">
        <v>31</v>
      </c>
      <c r="D402" s="146" t="s">
        <v>424</v>
      </c>
      <c r="E402" s="159">
        <f t="shared" si="124"/>
        <v>69703.286518442299</v>
      </c>
      <c r="F402" s="159">
        <f t="shared" si="124"/>
        <v>73885.483709548847</v>
      </c>
      <c r="G402" s="159">
        <f t="shared" si="124"/>
        <v>78318.612732121779</v>
      </c>
      <c r="H402" s="159">
        <f t="shared" si="124"/>
        <v>83017.729496049084</v>
      </c>
      <c r="I402" s="159">
        <f t="shared" si="124"/>
        <v>87998.793265812026</v>
      </c>
      <c r="J402" s="159">
        <v>93278.720861760754</v>
      </c>
      <c r="K402" s="183">
        <f t="shared" si="127"/>
        <v>93278.720861760754</v>
      </c>
      <c r="M402" s="159">
        <f t="shared" si="125"/>
        <v>70574.577599922821</v>
      </c>
      <c r="N402" s="159">
        <f t="shared" si="125"/>
        <v>74809.052255918199</v>
      </c>
      <c r="O402" s="159">
        <f t="shared" si="125"/>
        <v>79297.595391273295</v>
      </c>
      <c r="P402" s="159">
        <f t="shared" si="125"/>
        <v>84055.451114749696</v>
      </c>
      <c r="Q402" s="159">
        <f t="shared" si="125"/>
        <v>89098.778181634683</v>
      </c>
      <c r="R402" s="159">
        <v>94444.704872532762</v>
      </c>
      <c r="S402" s="102">
        <f t="shared" si="116"/>
        <v>94444.704872532762</v>
      </c>
      <c r="U402" s="160">
        <f t="shared" si="130"/>
        <v>74739.896527540783</v>
      </c>
      <c r="V402" s="159">
        <f t="shared" si="130"/>
        <v>78476.891353917832</v>
      </c>
      <c r="W402" s="159">
        <f t="shared" si="130"/>
        <v>82400.735921613727</v>
      </c>
      <c r="X402" s="159">
        <f t="shared" si="130"/>
        <v>86520.772717694417</v>
      </c>
      <c r="Y402" s="159">
        <f t="shared" si="129"/>
        <v>90846.811353579134</v>
      </c>
      <c r="Z402" s="159">
        <v>95389.15192125809</v>
      </c>
      <c r="AA402" s="102">
        <f t="shared" si="117"/>
        <v>95389.15192125809</v>
      </c>
      <c r="AC402" s="159">
        <f t="shared" si="128"/>
        <v>78476.891353917832</v>
      </c>
      <c r="AD402" s="159">
        <f t="shared" si="128"/>
        <v>82400.735921613727</v>
      </c>
      <c r="AE402" s="159">
        <f t="shared" si="128"/>
        <v>86520.772717694417</v>
      </c>
      <c r="AF402" s="159">
        <f t="shared" si="126"/>
        <v>90846.811353579134</v>
      </c>
      <c r="AG402" s="159">
        <v>95389.15192125809</v>
      </c>
      <c r="AH402" s="104">
        <f t="shared" si="118"/>
        <v>95389.15192125809</v>
      </c>
      <c r="AJ402" s="159">
        <f t="shared" si="122"/>
        <v>79654.04472422658</v>
      </c>
      <c r="AK402" s="159">
        <f t="shared" si="122"/>
        <v>83636.746960437915</v>
      </c>
      <c r="AL402" s="159">
        <f t="shared" si="122"/>
        <v>87818.584308459816</v>
      </c>
      <c r="AM402" s="159">
        <f t="shared" si="119"/>
        <v>92209.513523882808</v>
      </c>
      <c r="AN402" s="159">
        <v>96819.989200076947</v>
      </c>
      <c r="AO402" s="106">
        <f t="shared" si="120"/>
        <v>96819.989200076947</v>
      </c>
      <c r="AQ402" s="159">
        <f t="shared" si="123"/>
        <v>80450.585171468847</v>
      </c>
      <c r="AR402" s="159">
        <f t="shared" si="123"/>
        <v>84473.114430042289</v>
      </c>
      <c r="AS402" s="159">
        <f t="shared" si="123"/>
        <v>88696.770151544406</v>
      </c>
      <c r="AT402" s="159">
        <f t="shared" si="121"/>
        <v>93131.60865912163</v>
      </c>
      <c r="AU402" s="161">
        <v>97788.189092077722</v>
      </c>
      <c r="AV402" s="133">
        <v>10</v>
      </c>
      <c r="AW402" s="133">
        <v>481</v>
      </c>
      <c r="AX402" s="147">
        <v>31</v>
      </c>
      <c r="AY402" s="147">
        <v>31</v>
      </c>
      <c r="AZ402" s="148" t="s">
        <v>424</v>
      </c>
    </row>
    <row r="403" spans="1:52" ht="15.75">
      <c r="A403" s="133">
        <v>482</v>
      </c>
      <c r="B403" s="133">
        <v>10</v>
      </c>
      <c r="C403" s="145">
        <v>32</v>
      </c>
      <c r="D403" s="146" t="s">
        <v>424</v>
      </c>
      <c r="E403" s="159">
        <f t="shared" si="124"/>
        <v>69703.286518442299</v>
      </c>
      <c r="F403" s="159">
        <f t="shared" si="124"/>
        <v>73885.483709548847</v>
      </c>
      <c r="G403" s="159">
        <f t="shared" si="124"/>
        <v>78318.612732121779</v>
      </c>
      <c r="H403" s="159">
        <f t="shared" si="124"/>
        <v>83017.729496049084</v>
      </c>
      <c r="I403" s="159">
        <f t="shared" si="124"/>
        <v>87998.793265812026</v>
      </c>
      <c r="J403" s="159">
        <v>93278.720861760754</v>
      </c>
      <c r="K403" s="183">
        <f t="shared" si="127"/>
        <v>93278.720861760754</v>
      </c>
      <c r="M403" s="159">
        <f t="shared" si="125"/>
        <v>70574.577599922821</v>
      </c>
      <c r="N403" s="159">
        <f t="shared" si="125"/>
        <v>74809.052255918199</v>
      </c>
      <c r="O403" s="159">
        <f t="shared" si="125"/>
        <v>79297.595391273295</v>
      </c>
      <c r="P403" s="159">
        <f t="shared" si="125"/>
        <v>84055.451114749696</v>
      </c>
      <c r="Q403" s="159">
        <f t="shared" si="125"/>
        <v>89098.778181634683</v>
      </c>
      <c r="R403" s="159">
        <v>94444.704872532762</v>
      </c>
      <c r="S403" s="102">
        <f t="shared" si="116"/>
        <v>94444.704872532762</v>
      </c>
      <c r="U403" s="160">
        <f t="shared" si="130"/>
        <v>74739.896527540783</v>
      </c>
      <c r="V403" s="159">
        <f t="shared" si="130"/>
        <v>78476.891353917832</v>
      </c>
      <c r="W403" s="159">
        <f t="shared" si="130"/>
        <v>82400.735921613727</v>
      </c>
      <c r="X403" s="159">
        <f t="shared" si="130"/>
        <v>86520.772717694417</v>
      </c>
      <c r="Y403" s="159">
        <f t="shared" si="129"/>
        <v>90846.811353579134</v>
      </c>
      <c r="Z403" s="159">
        <v>95389.15192125809</v>
      </c>
      <c r="AA403" s="102">
        <f t="shared" si="117"/>
        <v>95389.15192125809</v>
      </c>
      <c r="AC403" s="159">
        <f t="shared" si="128"/>
        <v>78476.891353917832</v>
      </c>
      <c r="AD403" s="159">
        <f t="shared" si="128"/>
        <v>82400.735921613727</v>
      </c>
      <c r="AE403" s="159">
        <f t="shared" si="128"/>
        <v>86520.772717694417</v>
      </c>
      <c r="AF403" s="159">
        <f t="shared" si="126"/>
        <v>90846.811353579134</v>
      </c>
      <c r="AG403" s="159">
        <v>95389.15192125809</v>
      </c>
      <c r="AH403" s="104">
        <f t="shared" si="118"/>
        <v>95389.15192125809</v>
      </c>
      <c r="AJ403" s="159">
        <f t="shared" si="122"/>
        <v>79654.04472422658</v>
      </c>
      <c r="AK403" s="159">
        <f t="shared" si="122"/>
        <v>83636.746960437915</v>
      </c>
      <c r="AL403" s="159">
        <f t="shared" si="122"/>
        <v>87818.584308459816</v>
      </c>
      <c r="AM403" s="159">
        <f t="shared" si="119"/>
        <v>92209.513523882808</v>
      </c>
      <c r="AN403" s="159">
        <v>96819.989200076947</v>
      </c>
      <c r="AO403" s="106">
        <f t="shared" si="120"/>
        <v>96819.989200076947</v>
      </c>
      <c r="AQ403" s="159">
        <f t="shared" si="123"/>
        <v>80450.585171468847</v>
      </c>
      <c r="AR403" s="159">
        <f t="shared" si="123"/>
        <v>84473.114430042289</v>
      </c>
      <c r="AS403" s="159">
        <f t="shared" si="123"/>
        <v>88696.770151544406</v>
      </c>
      <c r="AT403" s="159">
        <f t="shared" si="121"/>
        <v>93131.60865912163</v>
      </c>
      <c r="AU403" s="161">
        <v>97788.189092077722</v>
      </c>
      <c r="AV403" s="133">
        <v>10</v>
      </c>
      <c r="AW403" s="133">
        <v>482</v>
      </c>
      <c r="AX403" s="147">
        <v>32</v>
      </c>
      <c r="AY403" s="147">
        <v>32</v>
      </c>
      <c r="AZ403" s="148" t="s">
        <v>424</v>
      </c>
    </row>
    <row r="404" spans="1:52" ht="15.75">
      <c r="A404" s="133">
        <v>483</v>
      </c>
      <c r="B404" s="133">
        <v>10</v>
      </c>
      <c r="C404" s="145">
        <v>33</v>
      </c>
      <c r="D404" s="146" t="s">
        <v>424</v>
      </c>
      <c r="E404" s="159">
        <f t="shared" si="124"/>
        <v>69703.286518442299</v>
      </c>
      <c r="F404" s="159">
        <f t="shared" si="124"/>
        <v>73885.483709548847</v>
      </c>
      <c r="G404" s="159">
        <f t="shared" si="124"/>
        <v>78318.612732121779</v>
      </c>
      <c r="H404" s="159">
        <f t="shared" si="124"/>
        <v>83017.729496049084</v>
      </c>
      <c r="I404" s="159">
        <f t="shared" si="124"/>
        <v>87998.793265812026</v>
      </c>
      <c r="J404" s="159">
        <v>93278.720861760754</v>
      </c>
      <c r="K404" s="183">
        <f t="shared" si="127"/>
        <v>93278.720861760754</v>
      </c>
      <c r="M404" s="159">
        <f t="shared" si="125"/>
        <v>70574.577599922821</v>
      </c>
      <c r="N404" s="159">
        <f t="shared" si="125"/>
        <v>74809.052255918199</v>
      </c>
      <c r="O404" s="159">
        <f t="shared" si="125"/>
        <v>79297.595391273295</v>
      </c>
      <c r="P404" s="159">
        <f t="shared" si="125"/>
        <v>84055.451114749696</v>
      </c>
      <c r="Q404" s="159">
        <f t="shared" si="125"/>
        <v>89098.778181634683</v>
      </c>
      <c r="R404" s="159">
        <v>94444.704872532762</v>
      </c>
      <c r="S404" s="102">
        <f t="shared" si="116"/>
        <v>94444.704872532762</v>
      </c>
      <c r="U404" s="160">
        <f t="shared" si="130"/>
        <v>74739.896527540783</v>
      </c>
      <c r="V404" s="159">
        <f t="shared" si="130"/>
        <v>78476.891353917832</v>
      </c>
      <c r="W404" s="159">
        <f t="shared" si="130"/>
        <v>82400.735921613727</v>
      </c>
      <c r="X404" s="159">
        <f t="shared" si="130"/>
        <v>86520.772717694417</v>
      </c>
      <c r="Y404" s="159">
        <f t="shared" si="129"/>
        <v>90846.811353579134</v>
      </c>
      <c r="Z404" s="159">
        <v>95389.15192125809</v>
      </c>
      <c r="AA404" s="102">
        <f t="shared" si="117"/>
        <v>95389.15192125809</v>
      </c>
      <c r="AC404" s="159">
        <f t="shared" si="128"/>
        <v>78476.891353917832</v>
      </c>
      <c r="AD404" s="159">
        <f t="shared" si="128"/>
        <v>82400.735921613727</v>
      </c>
      <c r="AE404" s="159">
        <f t="shared" si="128"/>
        <v>86520.772717694417</v>
      </c>
      <c r="AF404" s="159">
        <f t="shared" si="126"/>
        <v>90846.811353579134</v>
      </c>
      <c r="AG404" s="159">
        <v>95389.15192125809</v>
      </c>
      <c r="AH404" s="104">
        <f t="shared" si="118"/>
        <v>95389.15192125809</v>
      </c>
      <c r="AJ404" s="159">
        <f t="shared" si="122"/>
        <v>79654.04472422658</v>
      </c>
      <c r="AK404" s="159">
        <f t="shared" si="122"/>
        <v>83636.746960437915</v>
      </c>
      <c r="AL404" s="159">
        <f t="shared" si="122"/>
        <v>87818.584308459816</v>
      </c>
      <c r="AM404" s="159">
        <f t="shared" si="119"/>
        <v>92209.513523882808</v>
      </c>
      <c r="AN404" s="159">
        <v>96819.989200076947</v>
      </c>
      <c r="AO404" s="106">
        <f t="shared" si="120"/>
        <v>96819.989200076947</v>
      </c>
      <c r="AQ404" s="159">
        <f t="shared" si="123"/>
        <v>80450.585171468847</v>
      </c>
      <c r="AR404" s="159">
        <f t="shared" si="123"/>
        <v>84473.114430042289</v>
      </c>
      <c r="AS404" s="159">
        <f t="shared" si="123"/>
        <v>88696.770151544406</v>
      </c>
      <c r="AT404" s="159">
        <f t="shared" si="121"/>
        <v>93131.60865912163</v>
      </c>
      <c r="AU404" s="161">
        <v>97788.189092077722</v>
      </c>
      <c r="AV404" s="133">
        <v>10</v>
      </c>
      <c r="AW404" s="133">
        <v>483</v>
      </c>
      <c r="AX404" s="147">
        <v>33</v>
      </c>
      <c r="AY404" s="147">
        <v>33</v>
      </c>
      <c r="AZ404" s="148" t="s">
        <v>424</v>
      </c>
    </row>
    <row r="405" spans="1:52" ht="15.75">
      <c r="A405" s="133">
        <v>484</v>
      </c>
      <c r="B405" s="133">
        <v>10</v>
      </c>
      <c r="C405" s="145">
        <v>34</v>
      </c>
      <c r="D405" s="146" t="s">
        <v>424</v>
      </c>
      <c r="E405" s="159">
        <f t="shared" si="124"/>
        <v>69703.286518442299</v>
      </c>
      <c r="F405" s="159">
        <f t="shared" si="124"/>
        <v>73885.483709548847</v>
      </c>
      <c r="G405" s="159">
        <f t="shared" si="124"/>
        <v>78318.612732121779</v>
      </c>
      <c r="H405" s="159">
        <f t="shared" si="124"/>
        <v>83017.729496049084</v>
      </c>
      <c r="I405" s="159">
        <f t="shared" si="124"/>
        <v>87998.793265812026</v>
      </c>
      <c r="J405" s="159">
        <v>93278.720861760754</v>
      </c>
      <c r="K405" s="183">
        <f t="shared" si="127"/>
        <v>93278.720861760754</v>
      </c>
      <c r="M405" s="159">
        <f t="shared" si="125"/>
        <v>70574.577599922821</v>
      </c>
      <c r="N405" s="159">
        <f t="shared" si="125"/>
        <v>74809.052255918199</v>
      </c>
      <c r="O405" s="159">
        <f t="shared" si="125"/>
        <v>79297.595391273295</v>
      </c>
      <c r="P405" s="159">
        <f t="shared" si="125"/>
        <v>84055.451114749696</v>
      </c>
      <c r="Q405" s="159">
        <f t="shared" si="125"/>
        <v>89098.778181634683</v>
      </c>
      <c r="R405" s="159">
        <v>94444.704872532762</v>
      </c>
      <c r="S405" s="102">
        <f t="shared" si="116"/>
        <v>94444.704872532762</v>
      </c>
      <c r="U405" s="160">
        <f t="shared" si="130"/>
        <v>74739.896527540783</v>
      </c>
      <c r="V405" s="159">
        <f t="shared" si="130"/>
        <v>78476.891353917832</v>
      </c>
      <c r="W405" s="159">
        <f t="shared" si="130"/>
        <v>82400.735921613727</v>
      </c>
      <c r="X405" s="159">
        <f t="shared" si="130"/>
        <v>86520.772717694417</v>
      </c>
      <c r="Y405" s="159">
        <f t="shared" si="129"/>
        <v>90846.811353579134</v>
      </c>
      <c r="Z405" s="159">
        <v>95389.15192125809</v>
      </c>
      <c r="AA405" s="102">
        <f t="shared" si="117"/>
        <v>95389.15192125809</v>
      </c>
      <c r="AC405" s="159">
        <f t="shared" si="128"/>
        <v>78476.891353917832</v>
      </c>
      <c r="AD405" s="159">
        <f t="shared" si="128"/>
        <v>82400.735921613727</v>
      </c>
      <c r="AE405" s="159">
        <f t="shared" si="128"/>
        <v>86520.772717694417</v>
      </c>
      <c r="AF405" s="159">
        <f t="shared" si="126"/>
        <v>90846.811353579134</v>
      </c>
      <c r="AG405" s="159">
        <v>95389.15192125809</v>
      </c>
      <c r="AH405" s="104">
        <f t="shared" si="118"/>
        <v>95389.15192125809</v>
      </c>
      <c r="AJ405" s="159">
        <f t="shared" si="122"/>
        <v>79654.04472422658</v>
      </c>
      <c r="AK405" s="159">
        <f t="shared" si="122"/>
        <v>83636.746960437915</v>
      </c>
      <c r="AL405" s="159">
        <f t="shared" si="122"/>
        <v>87818.584308459816</v>
      </c>
      <c r="AM405" s="159">
        <f t="shared" si="119"/>
        <v>92209.513523882808</v>
      </c>
      <c r="AN405" s="159">
        <v>96819.989200076947</v>
      </c>
      <c r="AO405" s="106">
        <f t="shared" si="120"/>
        <v>96819.989200076947</v>
      </c>
      <c r="AQ405" s="159">
        <f t="shared" si="123"/>
        <v>80450.585171468847</v>
      </c>
      <c r="AR405" s="159">
        <f t="shared" si="123"/>
        <v>84473.114430042289</v>
      </c>
      <c r="AS405" s="159">
        <f t="shared" si="123"/>
        <v>88696.770151544406</v>
      </c>
      <c r="AT405" s="159">
        <f t="shared" si="121"/>
        <v>93131.60865912163</v>
      </c>
      <c r="AU405" s="161">
        <v>97788.189092077722</v>
      </c>
      <c r="AV405" s="133">
        <v>10</v>
      </c>
      <c r="AW405" s="133">
        <v>484</v>
      </c>
      <c r="AX405" s="147">
        <v>34</v>
      </c>
      <c r="AY405" s="147">
        <v>34</v>
      </c>
      <c r="AZ405" s="148" t="s">
        <v>424</v>
      </c>
    </row>
    <row r="406" spans="1:52" ht="15.75">
      <c r="A406" s="133">
        <v>485</v>
      </c>
      <c r="B406" s="133">
        <v>10</v>
      </c>
      <c r="C406" s="145">
        <v>35</v>
      </c>
      <c r="D406" s="146" t="s">
        <v>424</v>
      </c>
      <c r="E406" s="159">
        <f t="shared" si="124"/>
        <v>69703.286518442299</v>
      </c>
      <c r="F406" s="159">
        <f t="shared" si="124"/>
        <v>73885.483709548847</v>
      </c>
      <c r="G406" s="159">
        <f t="shared" si="124"/>
        <v>78318.612732121779</v>
      </c>
      <c r="H406" s="159">
        <f t="shared" si="124"/>
        <v>83017.729496049084</v>
      </c>
      <c r="I406" s="159">
        <f t="shared" si="124"/>
        <v>87998.793265812026</v>
      </c>
      <c r="J406" s="159">
        <v>93278.720861760754</v>
      </c>
      <c r="K406" s="183">
        <f t="shared" si="127"/>
        <v>93278.720861760754</v>
      </c>
      <c r="M406" s="159">
        <f t="shared" si="125"/>
        <v>70574.577599922821</v>
      </c>
      <c r="N406" s="159">
        <f t="shared" si="125"/>
        <v>74809.052255918199</v>
      </c>
      <c r="O406" s="159">
        <f t="shared" si="125"/>
        <v>79297.595391273295</v>
      </c>
      <c r="P406" s="159">
        <f t="shared" si="125"/>
        <v>84055.451114749696</v>
      </c>
      <c r="Q406" s="159">
        <f t="shared" si="125"/>
        <v>89098.778181634683</v>
      </c>
      <c r="R406" s="159">
        <v>94444.704872532762</v>
      </c>
      <c r="S406" s="102">
        <f t="shared" si="116"/>
        <v>94444.704872532762</v>
      </c>
      <c r="U406" s="160">
        <f t="shared" si="130"/>
        <v>74739.896527540783</v>
      </c>
      <c r="V406" s="159">
        <f t="shared" si="130"/>
        <v>78476.891353917832</v>
      </c>
      <c r="W406" s="159">
        <f t="shared" si="130"/>
        <v>82400.735921613727</v>
      </c>
      <c r="X406" s="159">
        <f t="shared" si="130"/>
        <v>86520.772717694417</v>
      </c>
      <c r="Y406" s="159">
        <f t="shared" si="129"/>
        <v>90846.811353579134</v>
      </c>
      <c r="Z406" s="159">
        <v>95389.15192125809</v>
      </c>
      <c r="AA406" s="102">
        <f t="shared" si="117"/>
        <v>95389.15192125809</v>
      </c>
      <c r="AC406" s="159">
        <f t="shared" si="128"/>
        <v>78476.891353917832</v>
      </c>
      <c r="AD406" s="159">
        <f t="shared" si="128"/>
        <v>82400.735921613727</v>
      </c>
      <c r="AE406" s="159">
        <f t="shared" si="128"/>
        <v>86520.772717694417</v>
      </c>
      <c r="AF406" s="159">
        <f t="shared" si="126"/>
        <v>90846.811353579134</v>
      </c>
      <c r="AG406" s="159">
        <v>95389.15192125809</v>
      </c>
      <c r="AH406" s="104">
        <f t="shared" si="118"/>
        <v>95389.15192125809</v>
      </c>
      <c r="AJ406" s="159">
        <f t="shared" si="122"/>
        <v>79654.04472422658</v>
      </c>
      <c r="AK406" s="159">
        <f t="shared" si="122"/>
        <v>83636.746960437915</v>
      </c>
      <c r="AL406" s="159">
        <f t="shared" si="122"/>
        <v>87818.584308459816</v>
      </c>
      <c r="AM406" s="159">
        <f t="shared" si="119"/>
        <v>92209.513523882808</v>
      </c>
      <c r="AN406" s="159">
        <v>96819.989200076947</v>
      </c>
      <c r="AO406" s="106">
        <f t="shared" si="120"/>
        <v>96819.989200076947</v>
      </c>
      <c r="AQ406" s="159">
        <f t="shared" si="123"/>
        <v>80450.585171468847</v>
      </c>
      <c r="AR406" s="159">
        <f t="shared" si="123"/>
        <v>84473.114430042289</v>
      </c>
      <c r="AS406" s="159">
        <f t="shared" si="123"/>
        <v>88696.770151544406</v>
      </c>
      <c r="AT406" s="159">
        <f t="shared" si="121"/>
        <v>93131.60865912163</v>
      </c>
      <c r="AU406" s="161">
        <v>97788.189092077722</v>
      </c>
      <c r="AV406" s="133">
        <v>10</v>
      </c>
      <c r="AW406" s="133">
        <v>485</v>
      </c>
      <c r="AX406" s="147">
        <v>35</v>
      </c>
      <c r="AY406" s="147">
        <v>35</v>
      </c>
      <c r="AZ406" s="148" t="s">
        <v>424</v>
      </c>
    </row>
    <row r="407" spans="1:52" ht="15.75">
      <c r="A407" s="133">
        <v>486</v>
      </c>
      <c r="B407" s="133">
        <v>10</v>
      </c>
      <c r="C407" s="145">
        <v>36</v>
      </c>
      <c r="D407" s="146" t="s">
        <v>424</v>
      </c>
      <c r="E407" s="159">
        <f t="shared" si="124"/>
        <v>69703.286518442299</v>
      </c>
      <c r="F407" s="159">
        <f t="shared" si="124"/>
        <v>73885.483709548847</v>
      </c>
      <c r="G407" s="159">
        <f t="shared" si="124"/>
        <v>78318.612732121779</v>
      </c>
      <c r="H407" s="159">
        <f t="shared" si="124"/>
        <v>83017.729496049084</v>
      </c>
      <c r="I407" s="159">
        <f t="shared" si="124"/>
        <v>87998.793265812026</v>
      </c>
      <c r="J407" s="159">
        <v>93278.720861760754</v>
      </c>
      <c r="K407" s="183">
        <f t="shared" si="127"/>
        <v>93278.720861760754</v>
      </c>
      <c r="M407" s="159">
        <f t="shared" si="125"/>
        <v>70574.577599922821</v>
      </c>
      <c r="N407" s="159">
        <f t="shared" si="125"/>
        <v>74809.052255918199</v>
      </c>
      <c r="O407" s="159">
        <f t="shared" si="125"/>
        <v>79297.595391273295</v>
      </c>
      <c r="P407" s="159">
        <f t="shared" si="125"/>
        <v>84055.451114749696</v>
      </c>
      <c r="Q407" s="159">
        <f t="shared" si="125"/>
        <v>89098.778181634683</v>
      </c>
      <c r="R407" s="159">
        <v>94444.704872532762</v>
      </c>
      <c r="S407" s="102">
        <f t="shared" si="116"/>
        <v>94444.704872532762</v>
      </c>
      <c r="U407" s="160">
        <f t="shared" si="130"/>
        <v>74739.896527540783</v>
      </c>
      <c r="V407" s="159">
        <f t="shared" si="130"/>
        <v>78476.891353917832</v>
      </c>
      <c r="W407" s="159">
        <f t="shared" si="130"/>
        <v>82400.735921613727</v>
      </c>
      <c r="X407" s="159">
        <f t="shared" si="130"/>
        <v>86520.772717694417</v>
      </c>
      <c r="Y407" s="159">
        <f t="shared" si="129"/>
        <v>90846.811353579134</v>
      </c>
      <c r="Z407" s="159">
        <v>95389.15192125809</v>
      </c>
      <c r="AA407" s="102">
        <f t="shared" si="117"/>
        <v>95389.15192125809</v>
      </c>
      <c r="AC407" s="159">
        <f t="shared" si="128"/>
        <v>78476.891353917832</v>
      </c>
      <c r="AD407" s="159">
        <f t="shared" si="128"/>
        <v>82400.735921613727</v>
      </c>
      <c r="AE407" s="159">
        <f t="shared" si="128"/>
        <v>86520.772717694417</v>
      </c>
      <c r="AF407" s="159">
        <f t="shared" si="126"/>
        <v>90846.811353579134</v>
      </c>
      <c r="AG407" s="159">
        <v>95389.15192125809</v>
      </c>
      <c r="AH407" s="104">
        <f t="shared" si="118"/>
        <v>95389.15192125809</v>
      </c>
      <c r="AJ407" s="159">
        <f t="shared" si="122"/>
        <v>79654.04472422658</v>
      </c>
      <c r="AK407" s="159">
        <f t="shared" si="122"/>
        <v>83636.746960437915</v>
      </c>
      <c r="AL407" s="159">
        <f t="shared" si="122"/>
        <v>87818.584308459816</v>
      </c>
      <c r="AM407" s="159">
        <f t="shared" si="119"/>
        <v>92209.513523882808</v>
      </c>
      <c r="AN407" s="159">
        <v>96819.989200076947</v>
      </c>
      <c r="AO407" s="106">
        <f t="shared" si="120"/>
        <v>96819.989200076947</v>
      </c>
      <c r="AQ407" s="159">
        <f t="shared" si="123"/>
        <v>80450.585171468847</v>
      </c>
      <c r="AR407" s="159">
        <f t="shared" si="123"/>
        <v>84473.114430042289</v>
      </c>
      <c r="AS407" s="159">
        <f t="shared" si="123"/>
        <v>88696.770151544406</v>
      </c>
      <c r="AT407" s="159">
        <f t="shared" si="121"/>
        <v>93131.60865912163</v>
      </c>
      <c r="AU407" s="161">
        <v>97788.189092077722</v>
      </c>
      <c r="AV407" s="133">
        <v>10</v>
      </c>
      <c r="AW407" s="133">
        <v>486</v>
      </c>
      <c r="AX407" s="147">
        <v>36</v>
      </c>
      <c r="AY407" s="147">
        <v>36</v>
      </c>
      <c r="AZ407" s="148" t="s">
        <v>424</v>
      </c>
    </row>
    <row r="408" spans="1:52" ht="15.75">
      <c r="A408" s="133">
        <v>487</v>
      </c>
      <c r="B408" s="133">
        <v>10</v>
      </c>
      <c r="C408" s="145">
        <v>37</v>
      </c>
      <c r="D408" s="146" t="s">
        <v>424</v>
      </c>
      <c r="E408" s="159">
        <f t="shared" si="124"/>
        <v>69703.286518442299</v>
      </c>
      <c r="F408" s="159">
        <f t="shared" si="124"/>
        <v>73885.483709548847</v>
      </c>
      <c r="G408" s="159">
        <f t="shared" si="124"/>
        <v>78318.612732121779</v>
      </c>
      <c r="H408" s="159">
        <f t="shared" si="124"/>
        <v>83017.729496049084</v>
      </c>
      <c r="I408" s="159">
        <f t="shared" si="124"/>
        <v>87998.793265812026</v>
      </c>
      <c r="J408" s="159">
        <v>93278.720861760754</v>
      </c>
      <c r="K408" s="183">
        <f t="shared" si="127"/>
        <v>93278.720861760754</v>
      </c>
      <c r="M408" s="159">
        <f t="shared" si="125"/>
        <v>70574.577599922821</v>
      </c>
      <c r="N408" s="159">
        <f t="shared" si="125"/>
        <v>74809.052255918199</v>
      </c>
      <c r="O408" s="159">
        <f t="shared" si="125"/>
        <v>79297.595391273295</v>
      </c>
      <c r="P408" s="159">
        <f t="shared" si="125"/>
        <v>84055.451114749696</v>
      </c>
      <c r="Q408" s="159">
        <f t="shared" si="125"/>
        <v>89098.778181634683</v>
      </c>
      <c r="R408" s="159">
        <v>94444.704872532762</v>
      </c>
      <c r="S408" s="102">
        <f t="shared" si="116"/>
        <v>94444.704872532762</v>
      </c>
      <c r="U408" s="160">
        <f t="shared" si="130"/>
        <v>74739.896527540783</v>
      </c>
      <c r="V408" s="159">
        <f t="shared" si="130"/>
        <v>78476.891353917832</v>
      </c>
      <c r="W408" s="159">
        <f t="shared" si="130"/>
        <v>82400.735921613727</v>
      </c>
      <c r="X408" s="159">
        <f t="shared" si="130"/>
        <v>86520.772717694417</v>
      </c>
      <c r="Y408" s="159">
        <f t="shared" si="129"/>
        <v>90846.811353579134</v>
      </c>
      <c r="Z408" s="159">
        <v>95389.15192125809</v>
      </c>
      <c r="AA408" s="102">
        <f t="shared" si="117"/>
        <v>95389.15192125809</v>
      </c>
      <c r="AC408" s="159">
        <f t="shared" si="128"/>
        <v>78476.891353917832</v>
      </c>
      <c r="AD408" s="159">
        <f t="shared" si="128"/>
        <v>82400.735921613727</v>
      </c>
      <c r="AE408" s="159">
        <f t="shared" si="128"/>
        <v>86520.772717694417</v>
      </c>
      <c r="AF408" s="159">
        <f t="shared" si="126"/>
        <v>90846.811353579134</v>
      </c>
      <c r="AG408" s="159">
        <v>95389.15192125809</v>
      </c>
      <c r="AH408" s="104">
        <f t="shared" si="118"/>
        <v>95389.15192125809</v>
      </c>
      <c r="AJ408" s="159">
        <f t="shared" si="122"/>
        <v>79654.04472422658</v>
      </c>
      <c r="AK408" s="159">
        <f t="shared" si="122"/>
        <v>83636.746960437915</v>
      </c>
      <c r="AL408" s="159">
        <f t="shared" si="122"/>
        <v>87818.584308459816</v>
      </c>
      <c r="AM408" s="159">
        <f t="shared" si="119"/>
        <v>92209.513523882808</v>
      </c>
      <c r="AN408" s="159">
        <v>96819.989200076947</v>
      </c>
      <c r="AO408" s="106">
        <f t="shared" si="120"/>
        <v>96819.989200076947</v>
      </c>
      <c r="AQ408" s="159">
        <f t="shared" si="123"/>
        <v>80450.585171468847</v>
      </c>
      <c r="AR408" s="159">
        <f t="shared" si="123"/>
        <v>84473.114430042289</v>
      </c>
      <c r="AS408" s="159">
        <f t="shared" si="123"/>
        <v>88696.770151544406</v>
      </c>
      <c r="AT408" s="159">
        <f t="shared" si="121"/>
        <v>93131.60865912163</v>
      </c>
      <c r="AU408" s="161">
        <v>97788.189092077722</v>
      </c>
      <c r="AV408" s="133">
        <v>10</v>
      </c>
      <c r="AW408" s="133">
        <v>487</v>
      </c>
      <c r="AX408" s="147">
        <v>37</v>
      </c>
      <c r="AY408" s="147">
        <v>37</v>
      </c>
      <c r="AZ408" s="148" t="s">
        <v>424</v>
      </c>
    </row>
    <row r="409" spans="1:52" ht="15.75">
      <c r="A409" s="133">
        <v>488</v>
      </c>
      <c r="B409" s="133">
        <v>10</v>
      </c>
      <c r="C409" s="145">
        <v>38</v>
      </c>
      <c r="D409" s="146" t="s">
        <v>424</v>
      </c>
      <c r="E409" s="159">
        <f t="shared" si="124"/>
        <v>69703.286518442299</v>
      </c>
      <c r="F409" s="159">
        <f t="shared" si="124"/>
        <v>73885.483709548847</v>
      </c>
      <c r="G409" s="159">
        <f t="shared" si="124"/>
        <v>78318.612732121779</v>
      </c>
      <c r="H409" s="159">
        <f t="shared" si="124"/>
        <v>83017.729496049084</v>
      </c>
      <c r="I409" s="159">
        <f t="shared" si="124"/>
        <v>87998.793265812026</v>
      </c>
      <c r="J409" s="159">
        <v>93278.720861760754</v>
      </c>
      <c r="K409" s="183">
        <f t="shared" si="127"/>
        <v>93278.720861760754</v>
      </c>
      <c r="M409" s="159">
        <f t="shared" si="125"/>
        <v>70574.577599922821</v>
      </c>
      <c r="N409" s="159">
        <f t="shared" si="125"/>
        <v>74809.052255918199</v>
      </c>
      <c r="O409" s="159">
        <f t="shared" si="125"/>
        <v>79297.595391273295</v>
      </c>
      <c r="P409" s="159">
        <f t="shared" si="125"/>
        <v>84055.451114749696</v>
      </c>
      <c r="Q409" s="159">
        <f t="shared" si="125"/>
        <v>89098.778181634683</v>
      </c>
      <c r="R409" s="159">
        <v>94444.704872532762</v>
      </c>
      <c r="S409" s="102">
        <f t="shared" si="116"/>
        <v>94444.704872532762</v>
      </c>
      <c r="U409" s="160">
        <f t="shared" si="130"/>
        <v>74739.896527540783</v>
      </c>
      <c r="V409" s="159">
        <f t="shared" si="130"/>
        <v>78476.891353917832</v>
      </c>
      <c r="W409" s="159">
        <f t="shared" si="130"/>
        <v>82400.735921613727</v>
      </c>
      <c r="X409" s="159">
        <f t="shared" si="130"/>
        <v>86520.772717694417</v>
      </c>
      <c r="Y409" s="159">
        <f t="shared" si="129"/>
        <v>90846.811353579134</v>
      </c>
      <c r="Z409" s="159">
        <v>95389.15192125809</v>
      </c>
      <c r="AA409" s="102">
        <f t="shared" si="117"/>
        <v>95389.15192125809</v>
      </c>
      <c r="AC409" s="159">
        <f t="shared" si="128"/>
        <v>78476.891353917832</v>
      </c>
      <c r="AD409" s="159">
        <f t="shared" si="128"/>
        <v>82400.735921613727</v>
      </c>
      <c r="AE409" s="159">
        <f t="shared" si="128"/>
        <v>86520.772717694417</v>
      </c>
      <c r="AF409" s="159">
        <f t="shared" si="126"/>
        <v>90846.811353579134</v>
      </c>
      <c r="AG409" s="159">
        <v>95389.15192125809</v>
      </c>
      <c r="AH409" s="104">
        <f t="shared" si="118"/>
        <v>95389.15192125809</v>
      </c>
      <c r="AJ409" s="159">
        <f t="shared" si="122"/>
        <v>79654.04472422658</v>
      </c>
      <c r="AK409" s="159">
        <f t="shared" si="122"/>
        <v>83636.746960437915</v>
      </c>
      <c r="AL409" s="159">
        <f t="shared" si="122"/>
        <v>87818.584308459816</v>
      </c>
      <c r="AM409" s="159">
        <f t="shared" si="119"/>
        <v>92209.513523882808</v>
      </c>
      <c r="AN409" s="159">
        <v>96819.989200076947</v>
      </c>
      <c r="AO409" s="106">
        <f t="shared" si="120"/>
        <v>96819.989200076947</v>
      </c>
      <c r="AQ409" s="159">
        <f t="shared" si="123"/>
        <v>80450.585171468847</v>
      </c>
      <c r="AR409" s="159">
        <f t="shared" si="123"/>
        <v>84473.114430042289</v>
      </c>
      <c r="AS409" s="159">
        <f t="shared" si="123"/>
        <v>88696.770151544406</v>
      </c>
      <c r="AT409" s="159">
        <f t="shared" si="121"/>
        <v>93131.60865912163</v>
      </c>
      <c r="AU409" s="161">
        <v>97788.189092077722</v>
      </c>
      <c r="AV409" s="133">
        <v>10</v>
      </c>
      <c r="AW409" s="133">
        <v>488</v>
      </c>
      <c r="AX409" s="147">
        <v>38</v>
      </c>
      <c r="AY409" s="147">
        <v>38</v>
      </c>
      <c r="AZ409" s="148" t="s">
        <v>424</v>
      </c>
    </row>
    <row r="410" spans="1:52" ht="15.75">
      <c r="A410" s="133">
        <v>489</v>
      </c>
      <c r="B410" s="133">
        <v>10</v>
      </c>
      <c r="C410" s="145">
        <v>39</v>
      </c>
      <c r="D410" s="146" t="s">
        <v>424</v>
      </c>
      <c r="E410" s="159">
        <f t="shared" si="124"/>
        <v>69703.286518442299</v>
      </c>
      <c r="F410" s="159">
        <f t="shared" si="124"/>
        <v>73885.483709548847</v>
      </c>
      <c r="G410" s="159">
        <f t="shared" si="124"/>
        <v>78318.612732121779</v>
      </c>
      <c r="H410" s="159">
        <f t="shared" si="124"/>
        <v>83017.729496049084</v>
      </c>
      <c r="I410" s="159">
        <f t="shared" si="124"/>
        <v>87998.793265812026</v>
      </c>
      <c r="J410" s="159">
        <v>93278.720861760754</v>
      </c>
      <c r="K410" s="183">
        <f t="shared" si="127"/>
        <v>93278.720861760754</v>
      </c>
      <c r="M410" s="159">
        <f t="shared" si="125"/>
        <v>70574.577599922821</v>
      </c>
      <c r="N410" s="159">
        <f t="shared" si="125"/>
        <v>74809.052255918199</v>
      </c>
      <c r="O410" s="159">
        <f t="shared" si="125"/>
        <v>79297.595391273295</v>
      </c>
      <c r="P410" s="159">
        <f t="shared" si="125"/>
        <v>84055.451114749696</v>
      </c>
      <c r="Q410" s="159">
        <f t="shared" si="125"/>
        <v>89098.778181634683</v>
      </c>
      <c r="R410" s="159">
        <v>94444.704872532762</v>
      </c>
      <c r="S410" s="102">
        <f t="shared" si="116"/>
        <v>94444.704872532762</v>
      </c>
      <c r="U410" s="160">
        <f t="shared" si="130"/>
        <v>74739.896527540783</v>
      </c>
      <c r="V410" s="159">
        <f t="shared" si="130"/>
        <v>78476.891353917832</v>
      </c>
      <c r="W410" s="159">
        <f t="shared" si="130"/>
        <v>82400.735921613727</v>
      </c>
      <c r="X410" s="159">
        <f t="shared" si="130"/>
        <v>86520.772717694417</v>
      </c>
      <c r="Y410" s="159">
        <f t="shared" si="129"/>
        <v>90846.811353579134</v>
      </c>
      <c r="Z410" s="159">
        <v>95389.15192125809</v>
      </c>
      <c r="AA410" s="102">
        <f t="shared" si="117"/>
        <v>95389.15192125809</v>
      </c>
      <c r="AC410" s="159">
        <f t="shared" si="128"/>
        <v>78476.891353917832</v>
      </c>
      <c r="AD410" s="159">
        <f t="shared" si="128"/>
        <v>82400.735921613727</v>
      </c>
      <c r="AE410" s="159">
        <f t="shared" si="128"/>
        <v>86520.772717694417</v>
      </c>
      <c r="AF410" s="159">
        <f t="shared" si="126"/>
        <v>90846.811353579134</v>
      </c>
      <c r="AG410" s="159">
        <v>95389.15192125809</v>
      </c>
      <c r="AH410" s="104">
        <f t="shared" si="118"/>
        <v>95389.15192125809</v>
      </c>
      <c r="AJ410" s="159">
        <f t="shared" si="122"/>
        <v>79654.04472422658</v>
      </c>
      <c r="AK410" s="159">
        <f t="shared" si="122"/>
        <v>83636.746960437915</v>
      </c>
      <c r="AL410" s="159">
        <f t="shared" si="122"/>
        <v>87818.584308459816</v>
      </c>
      <c r="AM410" s="159">
        <f t="shared" si="119"/>
        <v>92209.513523882808</v>
      </c>
      <c r="AN410" s="159">
        <v>96819.989200076947</v>
      </c>
      <c r="AO410" s="106">
        <f t="shared" si="120"/>
        <v>96819.989200076947</v>
      </c>
      <c r="AQ410" s="159">
        <f t="shared" si="123"/>
        <v>80450.585171468847</v>
      </c>
      <c r="AR410" s="159">
        <f t="shared" si="123"/>
        <v>84473.114430042289</v>
      </c>
      <c r="AS410" s="159">
        <f t="shared" si="123"/>
        <v>88696.770151544406</v>
      </c>
      <c r="AT410" s="159">
        <f t="shared" si="121"/>
        <v>93131.60865912163</v>
      </c>
      <c r="AU410" s="161">
        <v>97788.189092077722</v>
      </c>
      <c r="AV410" s="133">
        <v>10</v>
      </c>
      <c r="AW410" s="133">
        <v>489</v>
      </c>
      <c r="AX410" s="147">
        <v>39</v>
      </c>
      <c r="AY410" s="147">
        <v>39</v>
      </c>
      <c r="AZ410" s="148" t="s">
        <v>424</v>
      </c>
    </row>
    <row r="411" spans="1:52" ht="15.75">
      <c r="A411" s="133">
        <v>490</v>
      </c>
      <c r="B411" s="133">
        <v>10</v>
      </c>
      <c r="C411" s="145">
        <v>40</v>
      </c>
      <c r="D411" s="146" t="s">
        <v>424</v>
      </c>
      <c r="E411" s="159">
        <f t="shared" si="124"/>
        <v>69703.286518442299</v>
      </c>
      <c r="F411" s="159">
        <f t="shared" si="124"/>
        <v>73885.483709548847</v>
      </c>
      <c r="G411" s="159">
        <f t="shared" si="124"/>
        <v>78318.612732121779</v>
      </c>
      <c r="H411" s="159">
        <f t="shared" si="124"/>
        <v>83017.729496049084</v>
      </c>
      <c r="I411" s="159">
        <f t="shared" si="124"/>
        <v>87998.793265812026</v>
      </c>
      <c r="J411" s="159">
        <v>93278.720861760754</v>
      </c>
      <c r="K411" s="183">
        <f t="shared" si="127"/>
        <v>93278.720861760754</v>
      </c>
      <c r="M411" s="159">
        <f t="shared" si="125"/>
        <v>70574.577599922821</v>
      </c>
      <c r="N411" s="159">
        <f t="shared" si="125"/>
        <v>74809.052255918199</v>
      </c>
      <c r="O411" s="159">
        <f t="shared" si="125"/>
        <v>79297.595391273295</v>
      </c>
      <c r="P411" s="159">
        <f t="shared" si="125"/>
        <v>84055.451114749696</v>
      </c>
      <c r="Q411" s="159">
        <f t="shared" si="125"/>
        <v>89098.778181634683</v>
      </c>
      <c r="R411" s="159">
        <v>94444.704872532762</v>
      </c>
      <c r="S411" s="102">
        <f t="shared" ref="S411:S461" si="131">AA411/$AL$4</f>
        <v>94444.704872532762</v>
      </c>
      <c r="U411" s="160">
        <f t="shared" si="130"/>
        <v>74739.896527540783</v>
      </c>
      <c r="V411" s="159">
        <f t="shared" si="130"/>
        <v>78476.891353917832</v>
      </c>
      <c r="W411" s="159">
        <f t="shared" si="130"/>
        <v>82400.735921613727</v>
      </c>
      <c r="X411" s="159">
        <f t="shared" si="130"/>
        <v>86520.772717694417</v>
      </c>
      <c r="Y411" s="159">
        <f t="shared" si="129"/>
        <v>90846.811353579134</v>
      </c>
      <c r="Z411" s="159">
        <v>95389.15192125809</v>
      </c>
      <c r="AA411" s="102">
        <f t="shared" ref="AA411:AA461" si="132">AN411/$AM$4</f>
        <v>95389.15192125809</v>
      </c>
      <c r="AC411" s="159">
        <f t="shared" si="128"/>
        <v>78476.891353917832</v>
      </c>
      <c r="AD411" s="159">
        <f t="shared" si="128"/>
        <v>82400.735921613727</v>
      </c>
      <c r="AE411" s="159">
        <f t="shared" si="128"/>
        <v>86520.772717694417</v>
      </c>
      <c r="AF411" s="159">
        <f t="shared" si="126"/>
        <v>90846.811353579134</v>
      </c>
      <c r="AG411" s="159">
        <v>95389.15192125809</v>
      </c>
      <c r="AH411" s="104">
        <f t="shared" ref="AH411:AH474" si="133">AN411/$AM$4</f>
        <v>95389.15192125809</v>
      </c>
      <c r="AJ411" s="159">
        <f t="shared" si="122"/>
        <v>79654.04472422658</v>
      </c>
      <c r="AK411" s="159">
        <f t="shared" si="122"/>
        <v>83636.746960437915</v>
      </c>
      <c r="AL411" s="159">
        <f t="shared" si="122"/>
        <v>87818.584308459816</v>
      </c>
      <c r="AM411" s="159">
        <f t="shared" si="122"/>
        <v>92209.513523882808</v>
      </c>
      <c r="AN411" s="159">
        <v>96819.989200076947</v>
      </c>
      <c r="AO411" s="106">
        <f t="shared" ref="AO411:AO474" si="134">AU411/$AN$4</f>
        <v>96819.989200076947</v>
      </c>
      <c r="AQ411" s="159">
        <f t="shared" si="123"/>
        <v>80450.585171468847</v>
      </c>
      <c r="AR411" s="159">
        <f t="shared" si="123"/>
        <v>84473.114430042289</v>
      </c>
      <c r="AS411" s="159">
        <f t="shared" si="123"/>
        <v>88696.770151544406</v>
      </c>
      <c r="AT411" s="159">
        <f t="shared" si="123"/>
        <v>93131.60865912163</v>
      </c>
      <c r="AU411" s="161">
        <v>97788.189092077722</v>
      </c>
      <c r="AV411" s="133">
        <v>10</v>
      </c>
      <c r="AW411" s="133">
        <v>490</v>
      </c>
      <c r="AX411" s="147">
        <v>40</v>
      </c>
      <c r="AY411" s="147">
        <v>40</v>
      </c>
      <c r="AZ411" s="148" t="s">
        <v>424</v>
      </c>
    </row>
    <row r="412" spans="1:52" ht="15.75">
      <c r="A412" s="133">
        <v>491</v>
      </c>
      <c r="B412" s="133">
        <v>10</v>
      </c>
      <c r="C412" s="145">
        <v>41</v>
      </c>
      <c r="D412" s="146" t="s">
        <v>424</v>
      </c>
      <c r="E412" s="159">
        <f t="shared" si="124"/>
        <v>69703.286518442299</v>
      </c>
      <c r="F412" s="159">
        <f t="shared" si="124"/>
        <v>73885.483709548847</v>
      </c>
      <c r="G412" s="159">
        <f t="shared" si="124"/>
        <v>78318.612732121779</v>
      </c>
      <c r="H412" s="159">
        <f t="shared" si="124"/>
        <v>83017.729496049084</v>
      </c>
      <c r="I412" s="159">
        <f t="shared" si="124"/>
        <v>87998.793265812026</v>
      </c>
      <c r="J412" s="159">
        <v>93278.720861760754</v>
      </c>
      <c r="K412" s="183">
        <f t="shared" si="127"/>
        <v>93278.720861760754</v>
      </c>
      <c r="M412" s="159">
        <f t="shared" si="125"/>
        <v>70574.577599922821</v>
      </c>
      <c r="N412" s="159">
        <f t="shared" si="125"/>
        <v>74809.052255918199</v>
      </c>
      <c r="O412" s="159">
        <f t="shared" si="125"/>
        <v>79297.595391273295</v>
      </c>
      <c r="P412" s="159">
        <f t="shared" si="125"/>
        <v>84055.451114749696</v>
      </c>
      <c r="Q412" s="159">
        <f t="shared" si="125"/>
        <v>89098.778181634683</v>
      </c>
      <c r="R412" s="159">
        <v>94444.704872532762</v>
      </c>
      <c r="S412" s="102">
        <f t="shared" si="131"/>
        <v>94444.704872532762</v>
      </c>
      <c r="U412" s="160">
        <f t="shared" si="130"/>
        <v>74739.896527540783</v>
      </c>
      <c r="V412" s="159">
        <f t="shared" si="130"/>
        <v>78476.891353917832</v>
      </c>
      <c r="W412" s="159">
        <f t="shared" si="130"/>
        <v>82400.735921613727</v>
      </c>
      <c r="X412" s="159">
        <f t="shared" si="130"/>
        <v>86520.772717694417</v>
      </c>
      <c r="Y412" s="159">
        <f t="shared" si="129"/>
        <v>90846.811353579134</v>
      </c>
      <c r="Z412" s="159">
        <v>95389.15192125809</v>
      </c>
      <c r="AA412" s="102">
        <f t="shared" si="132"/>
        <v>95389.15192125809</v>
      </c>
      <c r="AC412" s="159">
        <f t="shared" si="128"/>
        <v>78476.891353917832</v>
      </c>
      <c r="AD412" s="159">
        <f t="shared" si="128"/>
        <v>82400.735921613727</v>
      </c>
      <c r="AE412" s="159">
        <f t="shared" si="128"/>
        <v>86520.772717694417</v>
      </c>
      <c r="AF412" s="159">
        <f t="shared" si="126"/>
        <v>90846.811353579134</v>
      </c>
      <c r="AG412" s="159">
        <v>95389.15192125809</v>
      </c>
      <c r="AH412" s="104">
        <f t="shared" si="133"/>
        <v>95389.15192125809</v>
      </c>
      <c r="AJ412" s="159">
        <f t="shared" ref="AJ412:AM448" si="135">AK412/1.05</f>
        <v>79654.04472422658</v>
      </c>
      <c r="AK412" s="159">
        <f t="shared" si="135"/>
        <v>83636.746960437915</v>
      </c>
      <c r="AL412" s="159">
        <f t="shared" si="135"/>
        <v>87818.584308459816</v>
      </c>
      <c r="AM412" s="159">
        <f t="shared" si="135"/>
        <v>92209.513523882808</v>
      </c>
      <c r="AN412" s="159">
        <v>96819.989200076947</v>
      </c>
      <c r="AO412" s="106">
        <f t="shared" si="134"/>
        <v>96819.989200076947</v>
      </c>
      <c r="AQ412" s="159">
        <f t="shared" ref="AQ412:AT448" si="136">AR412/1.05</f>
        <v>80450.585171468847</v>
      </c>
      <c r="AR412" s="159">
        <f t="shared" si="136"/>
        <v>84473.114430042289</v>
      </c>
      <c r="AS412" s="159">
        <f t="shared" si="136"/>
        <v>88696.770151544406</v>
      </c>
      <c r="AT412" s="159">
        <f t="shared" si="136"/>
        <v>93131.60865912163</v>
      </c>
      <c r="AU412" s="161">
        <v>97788.189092077722</v>
      </c>
      <c r="AV412" s="133">
        <v>10</v>
      </c>
      <c r="AW412" s="133">
        <v>491</v>
      </c>
      <c r="AX412" s="147">
        <v>41</v>
      </c>
      <c r="AY412" s="147">
        <v>41</v>
      </c>
      <c r="AZ412" s="148" t="s">
        <v>424</v>
      </c>
    </row>
    <row r="413" spans="1:52" ht="15.75">
      <c r="A413" s="133">
        <v>492</v>
      </c>
      <c r="B413" s="133">
        <v>10</v>
      </c>
      <c r="C413" s="145">
        <v>42</v>
      </c>
      <c r="D413" s="146" t="s">
        <v>424</v>
      </c>
      <c r="E413" s="159">
        <f t="shared" si="124"/>
        <v>69703.286518442299</v>
      </c>
      <c r="F413" s="159">
        <f t="shared" si="124"/>
        <v>73885.483709548847</v>
      </c>
      <c r="G413" s="159">
        <f t="shared" si="124"/>
        <v>78318.612732121779</v>
      </c>
      <c r="H413" s="159">
        <f t="shared" si="124"/>
        <v>83017.729496049084</v>
      </c>
      <c r="I413" s="159">
        <f t="shared" si="124"/>
        <v>87998.793265812026</v>
      </c>
      <c r="J413" s="159">
        <v>93278.720861760754</v>
      </c>
      <c r="K413" s="183">
        <f t="shared" si="127"/>
        <v>93278.720861760754</v>
      </c>
      <c r="M413" s="159">
        <f t="shared" si="125"/>
        <v>70574.577599922821</v>
      </c>
      <c r="N413" s="159">
        <f t="shared" si="125"/>
        <v>74809.052255918199</v>
      </c>
      <c r="O413" s="159">
        <f t="shared" si="125"/>
        <v>79297.595391273295</v>
      </c>
      <c r="P413" s="159">
        <f t="shared" si="125"/>
        <v>84055.451114749696</v>
      </c>
      <c r="Q413" s="159">
        <f t="shared" si="125"/>
        <v>89098.778181634683</v>
      </c>
      <c r="R413" s="159">
        <v>94444.704872532762</v>
      </c>
      <c r="S413" s="102">
        <f t="shared" si="131"/>
        <v>94444.704872532762</v>
      </c>
      <c r="U413" s="160">
        <f t="shared" si="130"/>
        <v>74739.896527540783</v>
      </c>
      <c r="V413" s="159">
        <f t="shared" si="130"/>
        <v>78476.891353917832</v>
      </c>
      <c r="W413" s="159">
        <f t="shared" si="130"/>
        <v>82400.735921613727</v>
      </c>
      <c r="X413" s="159">
        <f t="shared" si="130"/>
        <v>86520.772717694417</v>
      </c>
      <c r="Y413" s="159">
        <f t="shared" si="129"/>
        <v>90846.811353579134</v>
      </c>
      <c r="Z413" s="159">
        <v>95389.15192125809</v>
      </c>
      <c r="AA413" s="102">
        <f t="shared" si="132"/>
        <v>95389.15192125809</v>
      </c>
      <c r="AC413" s="159">
        <f t="shared" si="128"/>
        <v>78476.891353917832</v>
      </c>
      <c r="AD413" s="159">
        <f t="shared" si="128"/>
        <v>82400.735921613727</v>
      </c>
      <c r="AE413" s="159">
        <f t="shared" si="128"/>
        <v>86520.772717694417</v>
      </c>
      <c r="AF413" s="159">
        <f t="shared" si="126"/>
        <v>90846.811353579134</v>
      </c>
      <c r="AG413" s="159">
        <v>95389.15192125809</v>
      </c>
      <c r="AH413" s="104">
        <f t="shared" si="133"/>
        <v>95389.15192125809</v>
      </c>
      <c r="AJ413" s="159">
        <f t="shared" si="135"/>
        <v>79654.04472422658</v>
      </c>
      <c r="AK413" s="159">
        <f t="shared" si="135"/>
        <v>83636.746960437915</v>
      </c>
      <c r="AL413" s="159">
        <f t="shared" si="135"/>
        <v>87818.584308459816</v>
      </c>
      <c r="AM413" s="159">
        <f t="shared" si="135"/>
        <v>92209.513523882808</v>
      </c>
      <c r="AN413" s="159">
        <v>96819.989200076947</v>
      </c>
      <c r="AO413" s="106">
        <f t="shared" si="134"/>
        <v>96819.989200076947</v>
      </c>
      <c r="AQ413" s="159">
        <f t="shared" si="136"/>
        <v>80450.585171468847</v>
      </c>
      <c r="AR413" s="159">
        <f t="shared" si="136"/>
        <v>84473.114430042289</v>
      </c>
      <c r="AS413" s="159">
        <f t="shared" si="136"/>
        <v>88696.770151544406</v>
      </c>
      <c r="AT413" s="159">
        <f t="shared" si="136"/>
        <v>93131.60865912163</v>
      </c>
      <c r="AU413" s="161">
        <v>97788.189092077722</v>
      </c>
      <c r="AV413" s="133">
        <v>10</v>
      </c>
      <c r="AW413" s="133">
        <v>492</v>
      </c>
      <c r="AX413" s="147">
        <v>42</v>
      </c>
      <c r="AY413" s="147">
        <v>42</v>
      </c>
      <c r="AZ413" s="148" t="s">
        <v>424</v>
      </c>
    </row>
    <row r="414" spans="1:52" ht="15.75">
      <c r="A414" s="133">
        <v>493</v>
      </c>
      <c r="B414" s="133">
        <v>10</v>
      </c>
      <c r="C414" s="145">
        <v>43</v>
      </c>
      <c r="D414" s="146" t="s">
        <v>424</v>
      </c>
      <c r="E414" s="159">
        <f t="shared" si="124"/>
        <v>69703.286518442299</v>
      </c>
      <c r="F414" s="159">
        <f t="shared" si="124"/>
        <v>73885.483709548847</v>
      </c>
      <c r="G414" s="159">
        <f t="shared" si="124"/>
        <v>78318.612732121779</v>
      </c>
      <c r="H414" s="159">
        <f t="shared" si="124"/>
        <v>83017.729496049084</v>
      </c>
      <c r="I414" s="159">
        <f t="shared" si="124"/>
        <v>87998.793265812026</v>
      </c>
      <c r="J414" s="159">
        <v>93278.720861760754</v>
      </c>
      <c r="K414" s="183">
        <f t="shared" si="127"/>
        <v>93278.720861760754</v>
      </c>
      <c r="M414" s="159">
        <f t="shared" si="125"/>
        <v>70574.577599922821</v>
      </c>
      <c r="N414" s="159">
        <f t="shared" si="125"/>
        <v>74809.052255918199</v>
      </c>
      <c r="O414" s="159">
        <f t="shared" si="125"/>
        <v>79297.595391273295</v>
      </c>
      <c r="P414" s="159">
        <f t="shared" si="125"/>
        <v>84055.451114749696</v>
      </c>
      <c r="Q414" s="159">
        <f t="shared" si="125"/>
        <v>89098.778181634683</v>
      </c>
      <c r="R414" s="159">
        <v>94444.704872532762</v>
      </c>
      <c r="S414" s="102">
        <f t="shared" si="131"/>
        <v>94444.704872532762</v>
      </c>
      <c r="U414" s="160">
        <f t="shared" si="130"/>
        <v>74739.896527540783</v>
      </c>
      <c r="V414" s="159">
        <f t="shared" si="130"/>
        <v>78476.891353917832</v>
      </c>
      <c r="W414" s="159">
        <f t="shared" si="130"/>
        <v>82400.735921613727</v>
      </c>
      <c r="X414" s="159">
        <f t="shared" si="130"/>
        <v>86520.772717694417</v>
      </c>
      <c r="Y414" s="159">
        <f t="shared" si="129"/>
        <v>90846.811353579134</v>
      </c>
      <c r="Z414" s="159">
        <v>95389.15192125809</v>
      </c>
      <c r="AA414" s="102">
        <f t="shared" si="132"/>
        <v>95389.15192125809</v>
      </c>
      <c r="AC414" s="159">
        <f t="shared" si="128"/>
        <v>78476.891353917832</v>
      </c>
      <c r="AD414" s="159">
        <f t="shared" si="128"/>
        <v>82400.735921613727</v>
      </c>
      <c r="AE414" s="159">
        <f t="shared" si="128"/>
        <v>86520.772717694417</v>
      </c>
      <c r="AF414" s="159">
        <f t="shared" si="126"/>
        <v>90846.811353579134</v>
      </c>
      <c r="AG414" s="159">
        <v>95389.15192125809</v>
      </c>
      <c r="AH414" s="104">
        <f t="shared" si="133"/>
        <v>95389.15192125809</v>
      </c>
      <c r="AJ414" s="159">
        <f t="shared" si="135"/>
        <v>79654.04472422658</v>
      </c>
      <c r="AK414" s="159">
        <f t="shared" si="135"/>
        <v>83636.746960437915</v>
      </c>
      <c r="AL414" s="159">
        <f t="shared" si="135"/>
        <v>87818.584308459816</v>
      </c>
      <c r="AM414" s="159">
        <f t="shared" si="135"/>
        <v>92209.513523882808</v>
      </c>
      <c r="AN414" s="159">
        <v>96819.989200076947</v>
      </c>
      <c r="AO414" s="106">
        <f t="shared" si="134"/>
        <v>96819.989200076947</v>
      </c>
      <c r="AQ414" s="159">
        <f t="shared" si="136"/>
        <v>80450.585171468847</v>
      </c>
      <c r="AR414" s="159">
        <f t="shared" si="136"/>
        <v>84473.114430042289</v>
      </c>
      <c r="AS414" s="159">
        <f t="shared" si="136"/>
        <v>88696.770151544406</v>
      </c>
      <c r="AT414" s="159">
        <f t="shared" si="136"/>
        <v>93131.60865912163</v>
      </c>
      <c r="AU414" s="161">
        <v>97788.189092077722</v>
      </c>
      <c r="AV414" s="133">
        <v>10</v>
      </c>
      <c r="AW414" s="133">
        <v>493</v>
      </c>
      <c r="AX414" s="147">
        <v>43</v>
      </c>
      <c r="AY414" s="147">
        <v>43</v>
      </c>
      <c r="AZ414" s="148" t="s">
        <v>424</v>
      </c>
    </row>
    <row r="415" spans="1:52" ht="15.75">
      <c r="A415" s="133">
        <v>494</v>
      </c>
      <c r="B415" s="133">
        <v>10</v>
      </c>
      <c r="C415" s="145">
        <v>44</v>
      </c>
      <c r="D415" s="146" t="s">
        <v>424</v>
      </c>
      <c r="E415" s="159">
        <f t="shared" si="124"/>
        <v>69703.286518442299</v>
      </c>
      <c r="F415" s="159">
        <f t="shared" si="124"/>
        <v>73885.483709548847</v>
      </c>
      <c r="G415" s="159">
        <f t="shared" si="124"/>
        <v>78318.612732121779</v>
      </c>
      <c r="H415" s="159">
        <f t="shared" si="124"/>
        <v>83017.729496049084</v>
      </c>
      <c r="I415" s="159">
        <f t="shared" si="124"/>
        <v>87998.793265812026</v>
      </c>
      <c r="J415" s="159">
        <v>93278.720861760754</v>
      </c>
      <c r="K415" s="183">
        <f t="shared" si="127"/>
        <v>93278.720861760754</v>
      </c>
      <c r="M415" s="159">
        <f t="shared" si="125"/>
        <v>70574.577599922821</v>
      </c>
      <c r="N415" s="159">
        <f t="shared" si="125"/>
        <v>74809.052255918199</v>
      </c>
      <c r="O415" s="159">
        <f t="shared" si="125"/>
        <v>79297.595391273295</v>
      </c>
      <c r="P415" s="159">
        <f t="shared" si="125"/>
        <v>84055.451114749696</v>
      </c>
      <c r="Q415" s="159">
        <f t="shared" si="125"/>
        <v>89098.778181634683</v>
      </c>
      <c r="R415" s="159">
        <v>94444.704872532762</v>
      </c>
      <c r="S415" s="102">
        <f t="shared" si="131"/>
        <v>94444.704872532762</v>
      </c>
      <c r="U415" s="160">
        <f t="shared" si="130"/>
        <v>74739.896527540783</v>
      </c>
      <c r="V415" s="159">
        <f t="shared" si="130"/>
        <v>78476.891353917832</v>
      </c>
      <c r="W415" s="159">
        <f t="shared" si="130"/>
        <v>82400.735921613727</v>
      </c>
      <c r="X415" s="159">
        <f t="shared" si="130"/>
        <v>86520.772717694417</v>
      </c>
      <c r="Y415" s="159">
        <f t="shared" si="129"/>
        <v>90846.811353579134</v>
      </c>
      <c r="Z415" s="159">
        <v>95389.15192125809</v>
      </c>
      <c r="AA415" s="102">
        <f t="shared" si="132"/>
        <v>95389.15192125809</v>
      </c>
      <c r="AC415" s="159">
        <f t="shared" si="128"/>
        <v>78476.891353917832</v>
      </c>
      <c r="AD415" s="159">
        <f t="shared" si="128"/>
        <v>82400.735921613727</v>
      </c>
      <c r="AE415" s="159">
        <f t="shared" si="128"/>
        <v>86520.772717694417</v>
      </c>
      <c r="AF415" s="159">
        <f t="shared" si="126"/>
        <v>90846.811353579134</v>
      </c>
      <c r="AG415" s="159">
        <v>95389.15192125809</v>
      </c>
      <c r="AH415" s="104">
        <f t="shared" si="133"/>
        <v>95389.15192125809</v>
      </c>
      <c r="AJ415" s="159">
        <f t="shared" si="135"/>
        <v>79654.04472422658</v>
      </c>
      <c r="AK415" s="159">
        <f t="shared" si="135"/>
        <v>83636.746960437915</v>
      </c>
      <c r="AL415" s="159">
        <f t="shared" si="135"/>
        <v>87818.584308459816</v>
      </c>
      <c r="AM415" s="159">
        <f t="shared" si="135"/>
        <v>92209.513523882808</v>
      </c>
      <c r="AN415" s="159">
        <v>96819.989200076947</v>
      </c>
      <c r="AO415" s="106">
        <f t="shared" si="134"/>
        <v>96819.989200076947</v>
      </c>
      <c r="AQ415" s="159">
        <f t="shared" si="136"/>
        <v>80450.585171468847</v>
      </c>
      <c r="AR415" s="159">
        <f t="shared" si="136"/>
        <v>84473.114430042289</v>
      </c>
      <c r="AS415" s="159">
        <f t="shared" si="136"/>
        <v>88696.770151544406</v>
      </c>
      <c r="AT415" s="159">
        <f t="shared" si="136"/>
        <v>93131.60865912163</v>
      </c>
      <c r="AU415" s="161">
        <v>97788.189092077722</v>
      </c>
      <c r="AV415" s="133">
        <v>10</v>
      </c>
      <c r="AW415" s="133">
        <v>494</v>
      </c>
      <c r="AX415" s="147">
        <v>44</v>
      </c>
      <c r="AY415" s="147">
        <v>44</v>
      </c>
      <c r="AZ415" s="148" t="s">
        <v>424</v>
      </c>
    </row>
    <row r="416" spans="1:52" ht="15.75">
      <c r="A416" s="133">
        <v>495</v>
      </c>
      <c r="B416" s="133">
        <v>10</v>
      </c>
      <c r="C416" s="145">
        <v>45</v>
      </c>
      <c r="D416" s="146" t="s">
        <v>424</v>
      </c>
      <c r="E416" s="159">
        <f t="shared" si="124"/>
        <v>69703.286518442299</v>
      </c>
      <c r="F416" s="159">
        <f t="shared" si="124"/>
        <v>73885.483709548847</v>
      </c>
      <c r="G416" s="159">
        <f t="shared" si="124"/>
        <v>78318.612732121779</v>
      </c>
      <c r="H416" s="159">
        <f t="shared" si="124"/>
        <v>83017.729496049084</v>
      </c>
      <c r="I416" s="159">
        <f t="shared" si="124"/>
        <v>87998.793265812026</v>
      </c>
      <c r="J416" s="159">
        <v>93278.720861760754</v>
      </c>
      <c r="K416" s="183">
        <f t="shared" si="127"/>
        <v>93278.720861760754</v>
      </c>
      <c r="M416" s="159">
        <f t="shared" si="125"/>
        <v>70574.577599922821</v>
      </c>
      <c r="N416" s="159">
        <f t="shared" si="125"/>
        <v>74809.052255918199</v>
      </c>
      <c r="O416" s="159">
        <f t="shared" si="125"/>
        <v>79297.595391273295</v>
      </c>
      <c r="P416" s="159">
        <f t="shared" si="125"/>
        <v>84055.451114749696</v>
      </c>
      <c r="Q416" s="159">
        <f t="shared" si="125"/>
        <v>89098.778181634683</v>
      </c>
      <c r="R416" s="159">
        <v>94444.704872532762</v>
      </c>
      <c r="S416" s="102">
        <f t="shared" si="131"/>
        <v>94444.704872532762</v>
      </c>
      <c r="U416" s="160">
        <f t="shared" si="130"/>
        <v>74739.896527540783</v>
      </c>
      <c r="V416" s="159">
        <f t="shared" si="130"/>
        <v>78476.891353917832</v>
      </c>
      <c r="W416" s="159">
        <f t="shared" si="130"/>
        <v>82400.735921613727</v>
      </c>
      <c r="X416" s="159">
        <f t="shared" si="130"/>
        <v>86520.772717694417</v>
      </c>
      <c r="Y416" s="159">
        <f t="shared" si="129"/>
        <v>90846.811353579134</v>
      </c>
      <c r="Z416" s="159">
        <v>95389.15192125809</v>
      </c>
      <c r="AA416" s="102">
        <f t="shared" si="132"/>
        <v>95389.15192125809</v>
      </c>
      <c r="AC416" s="159">
        <f t="shared" si="128"/>
        <v>78476.891353917832</v>
      </c>
      <c r="AD416" s="159">
        <f t="shared" si="128"/>
        <v>82400.735921613727</v>
      </c>
      <c r="AE416" s="159">
        <f t="shared" si="128"/>
        <v>86520.772717694417</v>
      </c>
      <c r="AF416" s="159">
        <f t="shared" si="126"/>
        <v>90846.811353579134</v>
      </c>
      <c r="AG416" s="159">
        <v>95389.15192125809</v>
      </c>
      <c r="AH416" s="104">
        <f t="shared" si="133"/>
        <v>95389.15192125809</v>
      </c>
      <c r="AJ416" s="159">
        <f t="shared" si="135"/>
        <v>79654.04472422658</v>
      </c>
      <c r="AK416" s="159">
        <f t="shared" si="135"/>
        <v>83636.746960437915</v>
      </c>
      <c r="AL416" s="159">
        <f t="shared" si="135"/>
        <v>87818.584308459816</v>
      </c>
      <c r="AM416" s="159">
        <f t="shared" si="135"/>
        <v>92209.513523882808</v>
      </c>
      <c r="AN416" s="159">
        <v>96819.989200076947</v>
      </c>
      <c r="AO416" s="106">
        <f t="shared" si="134"/>
        <v>96819.989200076947</v>
      </c>
      <c r="AQ416" s="159">
        <f t="shared" si="136"/>
        <v>80450.585171468847</v>
      </c>
      <c r="AR416" s="159">
        <f t="shared" si="136"/>
        <v>84473.114430042289</v>
      </c>
      <c r="AS416" s="159">
        <f t="shared" si="136"/>
        <v>88696.770151544406</v>
      </c>
      <c r="AT416" s="159">
        <f t="shared" si="136"/>
        <v>93131.60865912163</v>
      </c>
      <c r="AU416" s="161">
        <v>97788.189092077722</v>
      </c>
      <c r="AV416" s="133">
        <v>10</v>
      </c>
      <c r="AW416" s="133">
        <v>495</v>
      </c>
      <c r="AX416" s="147">
        <v>45</v>
      </c>
      <c r="AY416" s="147">
        <v>45</v>
      </c>
      <c r="AZ416" s="148" t="s">
        <v>424</v>
      </c>
    </row>
    <row r="417" spans="1:52" ht="15.75">
      <c r="A417" s="133">
        <v>496</v>
      </c>
      <c r="B417" s="133">
        <v>11</v>
      </c>
      <c r="C417" s="134">
        <v>1</v>
      </c>
      <c r="D417" s="135" t="s">
        <v>425</v>
      </c>
      <c r="E417" s="159">
        <f t="shared" si="124"/>
        <v>71526.071207732122</v>
      </c>
      <c r="F417" s="159">
        <f t="shared" si="124"/>
        <v>75817.635480196055</v>
      </c>
      <c r="G417" s="159">
        <f t="shared" si="124"/>
        <v>80366.693609007823</v>
      </c>
      <c r="H417" s="159">
        <f t="shared" si="124"/>
        <v>85188.69522554829</v>
      </c>
      <c r="I417" s="159">
        <f t="shared" si="124"/>
        <v>90300.016939081193</v>
      </c>
      <c r="J417" s="159">
        <v>95718.017955426069</v>
      </c>
      <c r="K417" s="183">
        <f t="shared" si="127"/>
        <v>95718.017955426069</v>
      </c>
      <c r="M417" s="159">
        <f t="shared" si="125"/>
        <v>72420.147097828754</v>
      </c>
      <c r="N417" s="159">
        <f t="shared" si="125"/>
        <v>76765.355923698487</v>
      </c>
      <c r="O417" s="159">
        <f t="shared" si="125"/>
        <v>81371.277279120404</v>
      </c>
      <c r="P417" s="159">
        <f t="shared" si="125"/>
        <v>86253.55391586764</v>
      </c>
      <c r="Q417" s="159">
        <f t="shared" si="125"/>
        <v>91428.767150819709</v>
      </c>
      <c r="R417" s="159">
        <v>96914.493179868892</v>
      </c>
      <c r="S417" s="102">
        <f t="shared" si="131"/>
        <v>96914.493179868892</v>
      </c>
      <c r="U417" s="160">
        <f t="shared" si="130"/>
        <v>76694.391729620838</v>
      </c>
      <c r="V417" s="159">
        <f t="shared" si="130"/>
        <v>80529.111316101887</v>
      </c>
      <c r="W417" s="159">
        <f t="shared" si="130"/>
        <v>84555.566881906983</v>
      </c>
      <c r="X417" s="159">
        <f t="shared" si="130"/>
        <v>88783.345226002333</v>
      </c>
      <c r="Y417" s="159">
        <f t="shared" si="129"/>
        <v>93222.512487302447</v>
      </c>
      <c r="Z417" s="159">
        <v>97883.638111667577</v>
      </c>
      <c r="AA417" s="102">
        <f t="shared" si="132"/>
        <v>97883.638111667577</v>
      </c>
      <c r="AC417" s="159">
        <f t="shared" si="128"/>
        <v>80529.111316101887</v>
      </c>
      <c r="AD417" s="159">
        <f t="shared" si="128"/>
        <v>84555.566881906983</v>
      </c>
      <c r="AE417" s="159">
        <f t="shared" si="128"/>
        <v>88783.345226002333</v>
      </c>
      <c r="AF417" s="159">
        <f t="shared" si="126"/>
        <v>93222.512487302447</v>
      </c>
      <c r="AG417" s="159">
        <v>97883.638111667577</v>
      </c>
      <c r="AH417" s="104">
        <f t="shared" si="133"/>
        <v>97883.638111667577</v>
      </c>
      <c r="AJ417" s="159">
        <f t="shared" si="135"/>
        <v>81737.047985843397</v>
      </c>
      <c r="AK417" s="159">
        <f t="shared" si="135"/>
        <v>85823.900385135566</v>
      </c>
      <c r="AL417" s="159">
        <f t="shared" si="135"/>
        <v>90115.095404392356</v>
      </c>
      <c r="AM417" s="159">
        <f t="shared" si="135"/>
        <v>94620.850174611973</v>
      </c>
      <c r="AN417" s="159">
        <v>99351.892683342579</v>
      </c>
      <c r="AO417" s="106">
        <f t="shared" si="134"/>
        <v>99351.892683342579</v>
      </c>
      <c r="AQ417" s="159">
        <f t="shared" si="136"/>
        <v>82554.41846570182</v>
      </c>
      <c r="AR417" s="159">
        <f t="shared" si="136"/>
        <v>86682.139388986921</v>
      </c>
      <c r="AS417" s="159">
        <f t="shared" si="136"/>
        <v>91016.24635843627</v>
      </c>
      <c r="AT417" s="159">
        <f t="shared" si="136"/>
        <v>95567.058676358094</v>
      </c>
      <c r="AU417" s="161">
        <v>100345.411610176</v>
      </c>
      <c r="AV417" s="133">
        <v>11</v>
      </c>
      <c r="AW417" s="133">
        <v>496</v>
      </c>
      <c r="AX417" s="137">
        <v>1</v>
      </c>
      <c r="AY417" s="137">
        <v>1</v>
      </c>
      <c r="AZ417" s="138" t="s">
        <v>425</v>
      </c>
    </row>
    <row r="418" spans="1:52" ht="15.75">
      <c r="A418" s="133">
        <v>497</v>
      </c>
      <c r="B418" s="133">
        <v>11</v>
      </c>
      <c r="C418" s="134">
        <v>2</v>
      </c>
      <c r="D418" s="135" t="s">
        <v>425</v>
      </c>
      <c r="E418" s="159">
        <f t="shared" si="124"/>
        <v>71526.071207732122</v>
      </c>
      <c r="F418" s="159">
        <f t="shared" si="124"/>
        <v>75817.635480196055</v>
      </c>
      <c r="G418" s="159">
        <f t="shared" si="124"/>
        <v>80366.693609007823</v>
      </c>
      <c r="H418" s="159">
        <f t="shared" si="124"/>
        <v>85188.69522554829</v>
      </c>
      <c r="I418" s="159">
        <f t="shared" si="124"/>
        <v>90300.016939081193</v>
      </c>
      <c r="J418" s="159">
        <v>95718.017955426069</v>
      </c>
      <c r="K418" s="183">
        <f t="shared" si="127"/>
        <v>95718.017955426069</v>
      </c>
      <c r="M418" s="159">
        <f t="shared" si="125"/>
        <v>72420.147097828754</v>
      </c>
      <c r="N418" s="159">
        <f t="shared" si="125"/>
        <v>76765.355923698487</v>
      </c>
      <c r="O418" s="159">
        <f t="shared" si="125"/>
        <v>81371.277279120404</v>
      </c>
      <c r="P418" s="159">
        <f t="shared" si="125"/>
        <v>86253.55391586764</v>
      </c>
      <c r="Q418" s="159">
        <f t="shared" si="125"/>
        <v>91428.767150819709</v>
      </c>
      <c r="R418" s="159">
        <v>96914.493179868892</v>
      </c>
      <c r="S418" s="102">
        <f t="shared" si="131"/>
        <v>96914.493179868892</v>
      </c>
      <c r="U418" s="160">
        <f t="shared" si="130"/>
        <v>76694.391729620838</v>
      </c>
      <c r="V418" s="159">
        <f t="shared" si="130"/>
        <v>80529.111316101887</v>
      </c>
      <c r="W418" s="159">
        <f t="shared" si="130"/>
        <v>84555.566881906983</v>
      </c>
      <c r="X418" s="159">
        <f t="shared" si="130"/>
        <v>88783.345226002333</v>
      </c>
      <c r="Y418" s="159">
        <f t="shared" si="129"/>
        <v>93222.512487302447</v>
      </c>
      <c r="Z418" s="159">
        <v>97883.638111667577</v>
      </c>
      <c r="AA418" s="102">
        <f t="shared" si="132"/>
        <v>97883.638111667577</v>
      </c>
      <c r="AC418" s="159">
        <f t="shared" si="128"/>
        <v>80529.111316101887</v>
      </c>
      <c r="AD418" s="159">
        <f t="shared" si="128"/>
        <v>84555.566881906983</v>
      </c>
      <c r="AE418" s="159">
        <f t="shared" si="128"/>
        <v>88783.345226002333</v>
      </c>
      <c r="AF418" s="159">
        <f t="shared" si="126"/>
        <v>93222.512487302447</v>
      </c>
      <c r="AG418" s="159">
        <v>97883.638111667577</v>
      </c>
      <c r="AH418" s="104">
        <f t="shared" si="133"/>
        <v>97883.638111667577</v>
      </c>
      <c r="AJ418" s="159">
        <f t="shared" si="135"/>
        <v>81737.047985843397</v>
      </c>
      <c r="AK418" s="159">
        <f t="shared" si="135"/>
        <v>85823.900385135566</v>
      </c>
      <c r="AL418" s="159">
        <f t="shared" si="135"/>
        <v>90115.095404392356</v>
      </c>
      <c r="AM418" s="159">
        <f t="shared" si="135"/>
        <v>94620.850174611973</v>
      </c>
      <c r="AN418" s="159">
        <v>99351.892683342579</v>
      </c>
      <c r="AO418" s="106">
        <f t="shared" si="134"/>
        <v>99351.892683342579</v>
      </c>
      <c r="AQ418" s="159">
        <f t="shared" si="136"/>
        <v>82554.41846570182</v>
      </c>
      <c r="AR418" s="159">
        <f t="shared" si="136"/>
        <v>86682.139388986921</v>
      </c>
      <c r="AS418" s="159">
        <f t="shared" si="136"/>
        <v>91016.24635843627</v>
      </c>
      <c r="AT418" s="159">
        <f t="shared" si="136"/>
        <v>95567.058676358094</v>
      </c>
      <c r="AU418" s="161">
        <v>100345.411610176</v>
      </c>
      <c r="AV418" s="133">
        <v>11</v>
      </c>
      <c r="AW418" s="133">
        <v>497</v>
      </c>
      <c r="AX418" s="137">
        <v>2</v>
      </c>
      <c r="AY418" s="137">
        <v>2</v>
      </c>
      <c r="AZ418" s="138" t="s">
        <v>425</v>
      </c>
    </row>
    <row r="419" spans="1:52" ht="15.75">
      <c r="A419" s="133">
        <v>498</v>
      </c>
      <c r="B419" s="133">
        <v>11</v>
      </c>
      <c r="C419" s="134">
        <v>3</v>
      </c>
      <c r="D419" s="135" t="s">
        <v>425</v>
      </c>
      <c r="E419" s="159">
        <f t="shared" si="124"/>
        <v>71526.071207732122</v>
      </c>
      <c r="F419" s="159">
        <f t="shared" si="124"/>
        <v>75817.635480196055</v>
      </c>
      <c r="G419" s="159">
        <f t="shared" si="124"/>
        <v>80366.693609007823</v>
      </c>
      <c r="H419" s="159">
        <f t="shared" si="124"/>
        <v>85188.69522554829</v>
      </c>
      <c r="I419" s="159">
        <f t="shared" si="124"/>
        <v>90300.016939081193</v>
      </c>
      <c r="J419" s="159">
        <v>95718.017955426069</v>
      </c>
      <c r="K419" s="183">
        <f t="shared" si="127"/>
        <v>95718.017955426069</v>
      </c>
      <c r="M419" s="159">
        <f t="shared" si="125"/>
        <v>72420.147097828754</v>
      </c>
      <c r="N419" s="159">
        <f t="shared" si="125"/>
        <v>76765.355923698487</v>
      </c>
      <c r="O419" s="159">
        <f t="shared" si="125"/>
        <v>81371.277279120404</v>
      </c>
      <c r="P419" s="159">
        <f t="shared" si="125"/>
        <v>86253.55391586764</v>
      </c>
      <c r="Q419" s="159">
        <f t="shared" si="125"/>
        <v>91428.767150819709</v>
      </c>
      <c r="R419" s="159">
        <v>96914.493179868892</v>
      </c>
      <c r="S419" s="102">
        <f t="shared" si="131"/>
        <v>96914.493179868892</v>
      </c>
      <c r="U419" s="160">
        <f t="shared" si="130"/>
        <v>76694.391729620838</v>
      </c>
      <c r="V419" s="159">
        <f t="shared" si="130"/>
        <v>80529.111316101887</v>
      </c>
      <c r="W419" s="159">
        <f t="shared" si="130"/>
        <v>84555.566881906983</v>
      </c>
      <c r="X419" s="159">
        <f t="shared" si="130"/>
        <v>88783.345226002333</v>
      </c>
      <c r="Y419" s="159">
        <f t="shared" si="129"/>
        <v>93222.512487302447</v>
      </c>
      <c r="Z419" s="159">
        <v>97883.638111667577</v>
      </c>
      <c r="AA419" s="102">
        <f t="shared" si="132"/>
        <v>97883.638111667577</v>
      </c>
      <c r="AC419" s="159">
        <f t="shared" si="128"/>
        <v>80529.111316101887</v>
      </c>
      <c r="AD419" s="159">
        <f t="shared" si="128"/>
        <v>84555.566881906983</v>
      </c>
      <c r="AE419" s="159">
        <f t="shared" si="128"/>
        <v>88783.345226002333</v>
      </c>
      <c r="AF419" s="159">
        <f t="shared" si="126"/>
        <v>93222.512487302447</v>
      </c>
      <c r="AG419" s="159">
        <v>97883.638111667577</v>
      </c>
      <c r="AH419" s="104">
        <f t="shared" si="133"/>
        <v>97883.638111667577</v>
      </c>
      <c r="AJ419" s="159">
        <f t="shared" si="135"/>
        <v>81737.047985843397</v>
      </c>
      <c r="AK419" s="159">
        <f t="shared" si="135"/>
        <v>85823.900385135566</v>
      </c>
      <c r="AL419" s="159">
        <f t="shared" si="135"/>
        <v>90115.095404392356</v>
      </c>
      <c r="AM419" s="159">
        <f t="shared" si="135"/>
        <v>94620.850174611973</v>
      </c>
      <c r="AN419" s="159">
        <v>99351.892683342579</v>
      </c>
      <c r="AO419" s="106">
        <f t="shared" si="134"/>
        <v>99351.892683342579</v>
      </c>
      <c r="AQ419" s="159">
        <f t="shared" si="136"/>
        <v>82554.41846570182</v>
      </c>
      <c r="AR419" s="159">
        <f t="shared" si="136"/>
        <v>86682.139388986921</v>
      </c>
      <c r="AS419" s="159">
        <f t="shared" si="136"/>
        <v>91016.24635843627</v>
      </c>
      <c r="AT419" s="159">
        <f t="shared" si="136"/>
        <v>95567.058676358094</v>
      </c>
      <c r="AU419" s="161">
        <v>100345.411610176</v>
      </c>
      <c r="AV419" s="133">
        <v>11</v>
      </c>
      <c r="AW419" s="133">
        <v>498</v>
      </c>
      <c r="AX419" s="137">
        <v>3</v>
      </c>
      <c r="AY419" s="137">
        <v>3</v>
      </c>
      <c r="AZ419" s="138" t="s">
        <v>425</v>
      </c>
    </row>
    <row r="420" spans="1:52" ht="15.75">
      <c r="A420" s="133">
        <v>499</v>
      </c>
      <c r="B420" s="133">
        <v>11</v>
      </c>
      <c r="C420" s="134">
        <v>4</v>
      </c>
      <c r="D420" s="135" t="s">
        <v>425</v>
      </c>
      <c r="E420" s="159">
        <f t="shared" si="124"/>
        <v>71526.071207732122</v>
      </c>
      <c r="F420" s="159">
        <f t="shared" si="124"/>
        <v>75817.635480196055</v>
      </c>
      <c r="G420" s="159">
        <f t="shared" si="124"/>
        <v>80366.693609007823</v>
      </c>
      <c r="H420" s="159">
        <f t="shared" si="124"/>
        <v>85188.69522554829</v>
      </c>
      <c r="I420" s="159">
        <f t="shared" si="124"/>
        <v>90300.016939081193</v>
      </c>
      <c r="J420" s="159">
        <v>95718.017955426069</v>
      </c>
      <c r="K420" s="183">
        <f t="shared" si="127"/>
        <v>95718.017955426069</v>
      </c>
      <c r="M420" s="159">
        <f t="shared" si="125"/>
        <v>72420.147097828754</v>
      </c>
      <c r="N420" s="159">
        <f t="shared" si="125"/>
        <v>76765.355923698487</v>
      </c>
      <c r="O420" s="159">
        <f t="shared" si="125"/>
        <v>81371.277279120404</v>
      </c>
      <c r="P420" s="159">
        <f t="shared" si="125"/>
        <v>86253.55391586764</v>
      </c>
      <c r="Q420" s="159">
        <f t="shared" si="125"/>
        <v>91428.767150819709</v>
      </c>
      <c r="R420" s="159">
        <v>96914.493179868892</v>
      </c>
      <c r="S420" s="102">
        <f t="shared" si="131"/>
        <v>96914.493179868892</v>
      </c>
      <c r="U420" s="160">
        <f t="shared" si="130"/>
        <v>76694.391729620838</v>
      </c>
      <c r="V420" s="159">
        <f t="shared" si="130"/>
        <v>80529.111316101887</v>
      </c>
      <c r="W420" s="159">
        <f t="shared" si="130"/>
        <v>84555.566881906983</v>
      </c>
      <c r="X420" s="159">
        <f t="shared" si="130"/>
        <v>88783.345226002333</v>
      </c>
      <c r="Y420" s="159">
        <f t="shared" si="129"/>
        <v>93222.512487302447</v>
      </c>
      <c r="Z420" s="159">
        <v>97883.638111667577</v>
      </c>
      <c r="AA420" s="102">
        <f t="shared" si="132"/>
        <v>97883.638111667577</v>
      </c>
      <c r="AC420" s="159">
        <f t="shared" si="128"/>
        <v>80529.111316101887</v>
      </c>
      <c r="AD420" s="159">
        <f t="shared" si="128"/>
        <v>84555.566881906983</v>
      </c>
      <c r="AE420" s="159">
        <f t="shared" si="128"/>
        <v>88783.345226002333</v>
      </c>
      <c r="AF420" s="159">
        <f t="shared" si="126"/>
        <v>93222.512487302447</v>
      </c>
      <c r="AG420" s="159">
        <v>97883.638111667577</v>
      </c>
      <c r="AH420" s="104">
        <f t="shared" si="133"/>
        <v>97883.638111667577</v>
      </c>
      <c r="AJ420" s="159">
        <f t="shared" si="135"/>
        <v>81737.047985843397</v>
      </c>
      <c r="AK420" s="159">
        <f t="shared" si="135"/>
        <v>85823.900385135566</v>
      </c>
      <c r="AL420" s="159">
        <f t="shared" si="135"/>
        <v>90115.095404392356</v>
      </c>
      <c r="AM420" s="159">
        <f t="shared" si="135"/>
        <v>94620.850174611973</v>
      </c>
      <c r="AN420" s="159">
        <v>99351.892683342579</v>
      </c>
      <c r="AO420" s="106">
        <f t="shared" si="134"/>
        <v>99351.892683342579</v>
      </c>
      <c r="AQ420" s="159">
        <f t="shared" si="136"/>
        <v>82554.41846570182</v>
      </c>
      <c r="AR420" s="159">
        <f t="shared" si="136"/>
        <v>86682.139388986921</v>
      </c>
      <c r="AS420" s="159">
        <f t="shared" si="136"/>
        <v>91016.24635843627</v>
      </c>
      <c r="AT420" s="159">
        <f t="shared" si="136"/>
        <v>95567.058676358094</v>
      </c>
      <c r="AU420" s="161">
        <v>100345.411610176</v>
      </c>
      <c r="AV420" s="133">
        <v>11</v>
      </c>
      <c r="AW420" s="133">
        <v>499</v>
      </c>
      <c r="AX420" s="137">
        <v>4</v>
      </c>
      <c r="AY420" s="137">
        <v>4</v>
      </c>
      <c r="AZ420" s="138" t="s">
        <v>425</v>
      </c>
    </row>
    <row r="421" spans="1:52" ht="15.75">
      <c r="A421" s="133">
        <v>500</v>
      </c>
      <c r="B421" s="133">
        <v>11</v>
      </c>
      <c r="C421" s="134">
        <v>5</v>
      </c>
      <c r="D421" s="135" t="s">
        <v>425</v>
      </c>
      <c r="E421" s="159">
        <f t="shared" si="124"/>
        <v>71526.071207732122</v>
      </c>
      <c r="F421" s="159">
        <f t="shared" si="124"/>
        <v>75817.635480196055</v>
      </c>
      <c r="G421" s="159">
        <f t="shared" si="124"/>
        <v>80366.693609007823</v>
      </c>
      <c r="H421" s="159">
        <f t="shared" si="124"/>
        <v>85188.69522554829</v>
      </c>
      <c r="I421" s="159">
        <f t="shared" si="124"/>
        <v>90300.016939081193</v>
      </c>
      <c r="J421" s="159">
        <v>95718.017955426069</v>
      </c>
      <c r="K421" s="183">
        <f t="shared" si="127"/>
        <v>95718.017955426069</v>
      </c>
      <c r="M421" s="159">
        <f t="shared" si="125"/>
        <v>72420.147097828754</v>
      </c>
      <c r="N421" s="159">
        <f t="shared" si="125"/>
        <v>76765.355923698487</v>
      </c>
      <c r="O421" s="159">
        <f t="shared" si="125"/>
        <v>81371.277279120404</v>
      </c>
      <c r="P421" s="159">
        <f t="shared" si="125"/>
        <v>86253.55391586764</v>
      </c>
      <c r="Q421" s="159">
        <f t="shared" si="125"/>
        <v>91428.767150819709</v>
      </c>
      <c r="R421" s="159">
        <v>96914.493179868892</v>
      </c>
      <c r="S421" s="102">
        <f t="shared" si="131"/>
        <v>96914.493179868892</v>
      </c>
      <c r="U421" s="160">
        <f t="shared" si="130"/>
        <v>76694.391729620838</v>
      </c>
      <c r="V421" s="159">
        <f t="shared" si="130"/>
        <v>80529.111316101887</v>
      </c>
      <c r="W421" s="159">
        <f t="shared" si="130"/>
        <v>84555.566881906983</v>
      </c>
      <c r="X421" s="159">
        <f t="shared" si="130"/>
        <v>88783.345226002333</v>
      </c>
      <c r="Y421" s="159">
        <f t="shared" si="129"/>
        <v>93222.512487302447</v>
      </c>
      <c r="Z421" s="159">
        <v>97883.638111667577</v>
      </c>
      <c r="AA421" s="102">
        <f t="shared" si="132"/>
        <v>97883.638111667577</v>
      </c>
      <c r="AC421" s="159">
        <f t="shared" si="128"/>
        <v>80529.111316101887</v>
      </c>
      <c r="AD421" s="159">
        <f t="shared" si="128"/>
        <v>84555.566881906983</v>
      </c>
      <c r="AE421" s="159">
        <f t="shared" si="128"/>
        <v>88783.345226002333</v>
      </c>
      <c r="AF421" s="159">
        <f t="shared" si="126"/>
        <v>93222.512487302447</v>
      </c>
      <c r="AG421" s="159">
        <v>97883.638111667577</v>
      </c>
      <c r="AH421" s="104">
        <f t="shared" si="133"/>
        <v>97883.638111667577</v>
      </c>
      <c r="AJ421" s="159">
        <f t="shared" si="135"/>
        <v>81737.047985843397</v>
      </c>
      <c r="AK421" s="159">
        <f t="shared" si="135"/>
        <v>85823.900385135566</v>
      </c>
      <c r="AL421" s="159">
        <f t="shared" si="135"/>
        <v>90115.095404392356</v>
      </c>
      <c r="AM421" s="159">
        <f t="shared" si="135"/>
        <v>94620.850174611973</v>
      </c>
      <c r="AN421" s="159">
        <v>99351.892683342579</v>
      </c>
      <c r="AO421" s="106">
        <f t="shared" si="134"/>
        <v>99351.892683342579</v>
      </c>
      <c r="AQ421" s="159">
        <f t="shared" si="136"/>
        <v>82554.41846570182</v>
      </c>
      <c r="AR421" s="159">
        <f t="shared" si="136"/>
        <v>86682.139388986921</v>
      </c>
      <c r="AS421" s="159">
        <f t="shared" si="136"/>
        <v>91016.24635843627</v>
      </c>
      <c r="AT421" s="159">
        <f t="shared" si="136"/>
        <v>95567.058676358094</v>
      </c>
      <c r="AU421" s="161">
        <v>100345.411610176</v>
      </c>
      <c r="AV421" s="133">
        <v>11</v>
      </c>
      <c r="AW421" s="133">
        <v>500</v>
      </c>
      <c r="AX421" s="137">
        <v>5</v>
      </c>
      <c r="AY421" s="137">
        <v>5</v>
      </c>
      <c r="AZ421" s="138" t="s">
        <v>425</v>
      </c>
    </row>
    <row r="422" spans="1:52" ht="15.75">
      <c r="A422" s="133">
        <v>501</v>
      </c>
      <c r="B422" s="133">
        <v>11</v>
      </c>
      <c r="C422" s="134">
        <v>6</v>
      </c>
      <c r="D422" s="135" t="s">
        <v>425</v>
      </c>
      <c r="E422" s="159">
        <f t="shared" si="124"/>
        <v>71526.071207732122</v>
      </c>
      <c r="F422" s="159">
        <f t="shared" si="124"/>
        <v>75817.635480196055</v>
      </c>
      <c r="G422" s="159">
        <f t="shared" si="124"/>
        <v>80366.693609007823</v>
      </c>
      <c r="H422" s="159">
        <f t="shared" si="124"/>
        <v>85188.69522554829</v>
      </c>
      <c r="I422" s="159">
        <f t="shared" si="124"/>
        <v>90300.016939081193</v>
      </c>
      <c r="J422" s="159">
        <v>95718.017955426069</v>
      </c>
      <c r="K422" s="183">
        <f t="shared" si="127"/>
        <v>95718.017955426069</v>
      </c>
      <c r="M422" s="159">
        <f t="shared" si="125"/>
        <v>72420.147097828754</v>
      </c>
      <c r="N422" s="159">
        <f t="shared" si="125"/>
        <v>76765.355923698487</v>
      </c>
      <c r="O422" s="159">
        <f t="shared" si="125"/>
        <v>81371.277279120404</v>
      </c>
      <c r="P422" s="159">
        <f t="shared" si="125"/>
        <v>86253.55391586764</v>
      </c>
      <c r="Q422" s="159">
        <f t="shared" si="125"/>
        <v>91428.767150819709</v>
      </c>
      <c r="R422" s="159">
        <v>96914.493179868892</v>
      </c>
      <c r="S422" s="102">
        <f t="shared" si="131"/>
        <v>96914.493179868892</v>
      </c>
      <c r="U422" s="160">
        <f t="shared" si="130"/>
        <v>76694.391729620838</v>
      </c>
      <c r="V422" s="159">
        <f t="shared" si="130"/>
        <v>80529.111316101887</v>
      </c>
      <c r="W422" s="159">
        <f t="shared" si="130"/>
        <v>84555.566881906983</v>
      </c>
      <c r="X422" s="159">
        <f t="shared" si="130"/>
        <v>88783.345226002333</v>
      </c>
      <c r="Y422" s="159">
        <f t="shared" si="129"/>
        <v>93222.512487302447</v>
      </c>
      <c r="Z422" s="159">
        <v>97883.638111667577</v>
      </c>
      <c r="AA422" s="102">
        <f t="shared" si="132"/>
        <v>97883.638111667577</v>
      </c>
      <c r="AC422" s="159">
        <f t="shared" si="128"/>
        <v>80529.111316101887</v>
      </c>
      <c r="AD422" s="159">
        <f t="shared" si="128"/>
        <v>84555.566881906983</v>
      </c>
      <c r="AE422" s="159">
        <f t="shared" si="128"/>
        <v>88783.345226002333</v>
      </c>
      <c r="AF422" s="159">
        <f t="shared" si="126"/>
        <v>93222.512487302447</v>
      </c>
      <c r="AG422" s="159">
        <v>97883.638111667577</v>
      </c>
      <c r="AH422" s="104">
        <f t="shared" si="133"/>
        <v>97883.638111667577</v>
      </c>
      <c r="AJ422" s="159">
        <f t="shared" si="135"/>
        <v>81737.047985843397</v>
      </c>
      <c r="AK422" s="159">
        <f t="shared" si="135"/>
        <v>85823.900385135566</v>
      </c>
      <c r="AL422" s="159">
        <f t="shared" si="135"/>
        <v>90115.095404392356</v>
      </c>
      <c r="AM422" s="159">
        <f t="shared" si="135"/>
        <v>94620.850174611973</v>
      </c>
      <c r="AN422" s="159">
        <v>99351.892683342579</v>
      </c>
      <c r="AO422" s="106">
        <f t="shared" si="134"/>
        <v>99351.892683342579</v>
      </c>
      <c r="AQ422" s="159">
        <f t="shared" si="136"/>
        <v>82554.41846570182</v>
      </c>
      <c r="AR422" s="159">
        <f t="shared" si="136"/>
        <v>86682.139388986921</v>
      </c>
      <c r="AS422" s="159">
        <f t="shared" si="136"/>
        <v>91016.24635843627</v>
      </c>
      <c r="AT422" s="159">
        <f t="shared" si="136"/>
        <v>95567.058676358094</v>
      </c>
      <c r="AU422" s="161">
        <v>100345.411610176</v>
      </c>
      <c r="AV422" s="133">
        <v>11</v>
      </c>
      <c r="AW422" s="133">
        <v>501</v>
      </c>
      <c r="AX422" s="137">
        <v>6</v>
      </c>
      <c r="AY422" s="137">
        <v>6</v>
      </c>
      <c r="AZ422" s="138" t="s">
        <v>425</v>
      </c>
    </row>
    <row r="423" spans="1:52" ht="15.75">
      <c r="A423" s="133">
        <v>502</v>
      </c>
      <c r="B423" s="133">
        <v>11</v>
      </c>
      <c r="C423" s="134">
        <v>7</v>
      </c>
      <c r="D423" s="135" t="s">
        <v>425</v>
      </c>
      <c r="E423" s="159">
        <f t="shared" si="124"/>
        <v>71526.071207732122</v>
      </c>
      <c r="F423" s="159">
        <f t="shared" si="124"/>
        <v>75817.635480196055</v>
      </c>
      <c r="G423" s="159">
        <f t="shared" si="124"/>
        <v>80366.693609007823</v>
      </c>
      <c r="H423" s="159">
        <f t="shared" si="124"/>
        <v>85188.69522554829</v>
      </c>
      <c r="I423" s="159">
        <f t="shared" si="124"/>
        <v>90300.016939081193</v>
      </c>
      <c r="J423" s="159">
        <v>95718.017955426069</v>
      </c>
      <c r="K423" s="183">
        <f t="shared" si="127"/>
        <v>95718.017955426069</v>
      </c>
      <c r="M423" s="159">
        <f t="shared" si="125"/>
        <v>72420.147097828754</v>
      </c>
      <c r="N423" s="159">
        <f t="shared" si="125"/>
        <v>76765.355923698487</v>
      </c>
      <c r="O423" s="159">
        <f t="shared" si="125"/>
        <v>81371.277279120404</v>
      </c>
      <c r="P423" s="159">
        <f t="shared" si="125"/>
        <v>86253.55391586764</v>
      </c>
      <c r="Q423" s="159">
        <f t="shared" si="125"/>
        <v>91428.767150819709</v>
      </c>
      <c r="R423" s="159">
        <v>96914.493179868892</v>
      </c>
      <c r="S423" s="102">
        <f t="shared" si="131"/>
        <v>96914.493179868892</v>
      </c>
      <c r="U423" s="160">
        <f t="shared" si="130"/>
        <v>76694.391729620838</v>
      </c>
      <c r="V423" s="159">
        <f t="shared" si="130"/>
        <v>80529.111316101887</v>
      </c>
      <c r="W423" s="159">
        <f t="shared" si="130"/>
        <v>84555.566881906983</v>
      </c>
      <c r="X423" s="159">
        <f t="shared" si="130"/>
        <v>88783.345226002333</v>
      </c>
      <c r="Y423" s="159">
        <f t="shared" si="129"/>
        <v>93222.512487302447</v>
      </c>
      <c r="Z423" s="159">
        <v>97883.638111667577</v>
      </c>
      <c r="AA423" s="102">
        <f t="shared" si="132"/>
        <v>97883.638111667577</v>
      </c>
      <c r="AC423" s="159">
        <f t="shared" si="128"/>
        <v>80529.111316101887</v>
      </c>
      <c r="AD423" s="159">
        <f t="shared" si="128"/>
        <v>84555.566881906983</v>
      </c>
      <c r="AE423" s="159">
        <f t="shared" si="128"/>
        <v>88783.345226002333</v>
      </c>
      <c r="AF423" s="159">
        <f t="shared" si="126"/>
        <v>93222.512487302447</v>
      </c>
      <c r="AG423" s="159">
        <v>97883.638111667577</v>
      </c>
      <c r="AH423" s="104">
        <f t="shared" si="133"/>
        <v>97883.638111667577</v>
      </c>
      <c r="AJ423" s="159">
        <f t="shared" si="135"/>
        <v>81737.047985843397</v>
      </c>
      <c r="AK423" s="159">
        <f t="shared" si="135"/>
        <v>85823.900385135566</v>
      </c>
      <c r="AL423" s="159">
        <f t="shared" si="135"/>
        <v>90115.095404392356</v>
      </c>
      <c r="AM423" s="159">
        <f t="shared" si="135"/>
        <v>94620.850174611973</v>
      </c>
      <c r="AN423" s="159">
        <v>99351.892683342579</v>
      </c>
      <c r="AO423" s="106">
        <f t="shared" si="134"/>
        <v>99351.892683342579</v>
      </c>
      <c r="AQ423" s="159">
        <f t="shared" si="136"/>
        <v>82554.41846570182</v>
      </c>
      <c r="AR423" s="159">
        <f t="shared" si="136"/>
        <v>86682.139388986921</v>
      </c>
      <c r="AS423" s="159">
        <f t="shared" si="136"/>
        <v>91016.24635843627</v>
      </c>
      <c r="AT423" s="159">
        <f t="shared" si="136"/>
        <v>95567.058676358094</v>
      </c>
      <c r="AU423" s="161">
        <v>100345.411610176</v>
      </c>
      <c r="AV423" s="133">
        <v>11</v>
      </c>
      <c r="AW423" s="133">
        <v>502</v>
      </c>
      <c r="AX423" s="137">
        <v>7</v>
      </c>
      <c r="AY423" s="137">
        <v>7</v>
      </c>
      <c r="AZ423" s="138" t="s">
        <v>425</v>
      </c>
    </row>
    <row r="424" spans="1:52" ht="15.75">
      <c r="A424" s="133">
        <v>503</v>
      </c>
      <c r="B424" s="133">
        <v>11</v>
      </c>
      <c r="C424" s="134">
        <v>8</v>
      </c>
      <c r="D424" s="135" t="s">
        <v>425</v>
      </c>
      <c r="E424" s="159">
        <f t="shared" si="124"/>
        <v>71526.071207732122</v>
      </c>
      <c r="F424" s="159">
        <f t="shared" si="124"/>
        <v>75817.635480196055</v>
      </c>
      <c r="G424" s="159">
        <f t="shared" si="124"/>
        <v>80366.693609007823</v>
      </c>
      <c r="H424" s="159">
        <f t="shared" si="124"/>
        <v>85188.69522554829</v>
      </c>
      <c r="I424" s="159">
        <f t="shared" si="124"/>
        <v>90300.016939081193</v>
      </c>
      <c r="J424" s="159">
        <v>95718.017955426069</v>
      </c>
      <c r="K424" s="183">
        <f t="shared" si="127"/>
        <v>95718.017955426069</v>
      </c>
      <c r="M424" s="159">
        <f t="shared" si="125"/>
        <v>72420.147097828754</v>
      </c>
      <c r="N424" s="159">
        <f t="shared" si="125"/>
        <v>76765.355923698487</v>
      </c>
      <c r="O424" s="159">
        <f t="shared" si="125"/>
        <v>81371.277279120404</v>
      </c>
      <c r="P424" s="159">
        <f t="shared" si="125"/>
        <v>86253.55391586764</v>
      </c>
      <c r="Q424" s="159">
        <f t="shared" si="125"/>
        <v>91428.767150819709</v>
      </c>
      <c r="R424" s="159">
        <v>96914.493179868892</v>
      </c>
      <c r="S424" s="102">
        <f t="shared" si="131"/>
        <v>96914.493179868892</v>
      </c>
      <c r="U424" s="160">
        <f t="shared" si="130"/>
        <v>76694.391729620838</v>
      </c>
      <c r="V424" s="159">
        <f t="shared" si="130"/>
        <v>80529.111316101887</v>
      </c>
      <c r="W424" s="159">
        <f t="shared" si="130"/>
        <v>84555.566881906983</v>
      </c>
      <c r="X424" s="159">
        <f t="shared" si="130"/>
        <v>88783.345226002333</v>
      </c>
      <c r="Y424" s="159">
        <f t="shared" si="129"/>
        <v>93222.512487302447</v>
      </c>
      <c r="Z424" s="159">
        <v>97883.638111667577</v>
      </c>
      <c r="AA424" s="102">
        <f t="shared" si="132"/>
        <v>97883.638111667577</v>
      </c>
      <c r="AC424" s="159">
        <f t="shared" si="128"/>
        <v>80529.111316101887</v>
      </c>
      <c r="AD424" s="159">
        <f t="shared" si="128"/>
        <v>84555.566881906983</v>
      </c>
      <c r="AE424" s="159">
        <f t="shared" si="128"/>
        <v>88783.345226002333</v>
      </c>
      <c r="AF424" s="159">
        <f t="shared" si="126"/>
        <v>93222.512487302447</v>
      </c>
      <c r="AG424" s="159">
        <v>97883.638111667577</v>
      </c>
      <c r="AH424" s="104">
        <f t="shared" si="133"/>
        <v>97883.638111667577</v>
      </c>
      <c r="AJ424" s="159">
        <f t="shared" si="135"/>
        <v>81737.047985843397</v>
      </c>
      <c r="AK424" s="159">
        <f t="shared" si="135"/>
        <v>85823.900385135566</v>
      </c>
      <c r="AL424" s="159">
        <f t="shared" si="135"/>
        <v>90115.095404392356</v>
      </c>
      <c r="AM424" s="159">
        <f t="shared" si="135"/>
        <v>94620.850174611973</v>
      </c>
      <c r="AN424" s="159">
        <v>99351.892683342579</v>
      </c>
      <c r="AO424" s="106">
        <f t="shared" si="134"/>
        <v>99351.892683342579</v>
      </c>
      <c r="AQ424" s="159">
        <f t="shared" si="136"/>
        <v>82554.41846570182</v>
      </c>
      <c r="AR424" s="159">
        <f t="shared" si="136"/>
        <v>86682.139388986921</v>
      </c>
      <c r="AS424" s="159">
        <f t="shared" si="136"/>
        <v>91016.24635843627</v>
      </c>
      <c r="AT424" s="159">
        <f t="shared" si="136"/>
        <v>95567.058676358094</v>
      </c>
      <c r="AU424" s="161">
        <v>100345.411610176</v>
      </c>
      <c r="AV424" s="133">
        <v>11</v>
      </c>
      <c r="AW424" s="133">
        <v>503</v>
      </c>
      <c r="AX424" s="137">
        <v>8</v>
      </c>
      <c r="AY424" s="137">
        <v>8</v>
      </c>
      <c r="AZ424" s="138" t="s">
        <v>425</v>
      </c>
    </row>
    <row r="425" spans="1:52" ht="15.75">
      <c r="A425" s="133">
        <v>504</v>
      </c>
      <c r="B425" s="133">
        <v>11</v>
      </c>
      <c r="C425" s="134">
        <v>9</v>
      </c>
      <c r="D425" s="135" t="s">
        <v>425</v>
      </c>
      <c r="E425" s="159">
        <f t="shared" si="124"/>
        <v>71526.071207732122</v>
      </c>
      <c r="F425" s="159">
        <f t="shared" si="124"/>
        <v>75817.635480196055</v>
      </c>
      <c r="G425" s="159">
        <f t="shared" si="124"/>
        <v>80366.693609007823</v>
      </c>
      <c r="H425" s="159">
        <f t="shared" si="124"/>
        <v>85188.69522554829</v>
      </c>
      <c r="I425" s="159">
        <f t="shared" si="124"/>
        <v>90300.016939081193</v>
      </c>
      <c r="J425" s="159">
        <v>95718.017955426069</v>
      </c>
      <c r="K425" s="183">
        <f t="shared" si="127"/>
        <v>95718.017955426069</v>
      </c>
      <c r="M425" s="159">
        <f t="shared" si="125"/>
        <v>72420.147097828754</v>
      </c>
      <c r="N425" s="159">
        <f t="shared" si="125"/>
        <v>76765.355923698487</v>
      </c>
      <c r="O425" s="159">
        <f t="shared" si="125"/>
        <v>81371.277279120404</v>
      </c>
      <c r="P425" s="159">
        <f t="shared" si="125"/>
        <v>86253.55391586764</v>
      </c>
      <c r="Q425" s="159">
        <f t="shared" si="125"/>
        <v>91428.767150819709</v>
      </c>
      <c r="R425" s="159">
        <v>96914.493179868892</v>
      </c>
      <c r="S425" s="102">
        <f t="shared" si="131"/>
        <v>96914.493179868892</v>
      </c>
      <c r="U425" s="160">
        <f t="shared" si="130"/>
        <v>76694.391729620838</v>
      </c>
      <c r="V425" s="159">
        <f t="shared" si="130"/>
        <v>80529.111316101887</v>
      </c>
      <c r="W425" s="159">
        <f t="shared" si="130"/>
        <v>84555.566881906983</v>
      </c>
      <c r="X425" s="159">
        <f t="shared" si="130"/>
        <v>88783.345226002333</v>
      </c>
      <c r="Y425" s="159">
        <f t="shared" si="129"/>
        <v>93222.512487302447</v>
      </c>
      <c r="Z425" s="159">
        <v>97883.638111667577</v>
      </c>
      <c r="AA425" s="102">
        <f t="shared" si="132"/>
        <v>97883.638111667577</v>
      </c>
      <c r="AC425" s="159">
        <f t="shared" si="128"/>
        <v>80529.111316101887</v>
      </c>
      <c r="AD425" s="159">
        <f t="shared" si="128"/>
        <v>84555.566881906983</v>
      </c>
      <c r="AE425" s="159">
        <f t="shared" si="128"/>
        <v>88783.345226002333</v>
      </c>
      <c r="AF425" s="159">
        <f t="shared" si="126"/>
        <v>93222.512487302447</v>
      </c>
      <c r="AG425" s="159">
        <v>97883.638111667577</v>
      </c>
      <c r="AH425" s="104">
        <f t="shared" si="133"/>
        <v>97883.638111667577</v>
      </c>
      <c r="AJ425" s="159">
        <f t="shared" si="135"/>
        <v>81737.047985843397</v>
      </c>
      <c r="AK425" s="159">
        <f t="shared" si="135"/>
        <v>85823.900385135566</v>
      </c>
      <c r="AL425" s="159">
        <f t="shared" si="135"/>
        <v>90115.095404392356</v>
      </c>
      <c r="AM425" s="159">
        <f t="shared" si="135"/>
        <v>94620.850174611973</v>
      </c>
      <c r="AN425" s="159">
        <v>99351.892683342579</v>
      </c>
      <c r="AO425" s="106">
        <f t="shared" si="134"/>
        <v>99351.892683342579</v>
      </c>
      <c r="AQ425" s="159">
        <f t="shared" si="136"/>
        <v>82554.41846570182</v>
      </c>
      <c r="AR425" s="159">
        <f t="shared" si="136"/>
        <v>86682.139388986921</v>
      </c>
      <c r="AS425" s="159">
        <f t="shared" si="136"/>
        <v>91016.24635843627</v>
      </c>
      <c r="AT425" s="159">
        <f t="shared" si="136"/>
        <v>95567.058676358094</v>
      </c>
      <c r="AU425" s="161">
        <v>100345.411610176</v>
      </c>
      <c r="AV425" s="133">
        <v>11</v>
      </c>
      <c r="AW425" s="133">
        <v>504</v>
      </c>
      <c r="AX425" s="137">
        <v>9</v>
      </c>
      <c r="AY425" s="137">
        <v>9</v>
      </c>
      <c r="AZ425" s="138" t="s">
        <v>425</v>
      </c>
    </row>
    <row r="426" spans="1:52" ht="15.75">
      <c r="A426" s="133">
        <v>505</v>
      </c>
      <c r="B426" s="133">
        <v>11</v>
      </c>
      <c r="C426" s="134">
        <v>10</v>
      </c>
      <c r="D426" s="135" t="s">
        <v>425</v>
      </c>
      <c r="E426" s="159">
        <f t="shared" si="124"/>
        <v>71526.071207732122</v>
      </c>
      <c r="F426" s="159">
        <f t="shared" si="124"/>
        <v>75817.635480196055</v>
      </c>
      <c r="G426" s="159">
        <f t="shared" si="124"/>
        <v>80366.693609007823</v>
      </c>
      <c r="H426" s="159">
        <f t="shared" si="124"/>
        <v>85188.69522554829</v>
      </c>
      <c r="I426" s="159">
        <f t="shared" si="124"/>
        <v>90300.016939081193</v>
      </c>
      <c r="J426" s="159">
        <v>95718.017955426069</v>
      </c>
      <c r="K426" s="183">
        <f t="shared" si="127"/>
        <v>95718.017955426069</v>
      </c>
      <c r="M426" s="159">
        <f t="shared" si="125"/>
        <v>72420.147097828754</v>
      </c>
      <c r="N426" s="159">
        <f t="shared" si="125"/>
        <v>76765.355923698487</v>
      </c>
      <c r="O426" s="159">
        <f t="shared" si="125"/>
        <v>81371.277279120404</v>
      </c>
      <c r="P426" s="159">
        <f t="shared" si="125"/>
        <v>86253.55391586764</v>
      </c>
      <c r="Q426" s="159">
        <f t="shared" si="125"/>
        <v>91428.767150819709</v>
      </c>
      <c r="R426" s="159">
        <v>96914.493179868892</v>
      </c>
      <c r="S426" s="102">
        <f t="shared" si="131"/>
        <v>96914.493179868892</v>
      </c>
      <c r="U426" s="160">
        <f t="shared" si="130"/>
        <v>76694.391729620838</v>
      </c>
      <c r="V426" s="159">
        <f t="shared" si="130"/>
        <v>80529.111316101887</v>
      </c>
      <c r="W426" s="159">
        <f t="shared" si="130"/>
        <v>84555.566881906983</v>
      </c>
      <c r="X426" s="159">
        <f t="shared" si="130"/>
        <v>88783.345226002333</v>
      </c>
      <c r="Y426" s="159">
        <f t="shared" si="129"/>
        <v>93222.512487302447</v>
      </c>
      <c r="Z426" s="159">
        <v>97883.638111667577</v>
      </c>
      <c r="AA426" s="102">
        <f t="shared" si="132"/>
        <v>97883.638111667577</v>
      </c>
      <c r="AC426" s="159">
        <f t="shared" si="128"/>
        <v>80529.111316101887</v>
      </c>
      <c r="AD426" s="159">
        <f t="shared" si="128"/>
        <v>84555.566881906983</v>
      </c>
      <c r="AE426" s="159">
        <f t="shared" si="128"/>
        <v>88783.345226002333</v>
      </c>
      <c r="AF426" s="159">
        <f t="shared" si="126"/>
        <v>93222.512487302447</v>
      </c>
      <c r="AG426" s="159">
        <v>97883.638111667577</v>
      </c>
      <c r="AH426" s="104">
        <f t="shared" si="133"/>
        <v>97883.638111667577</v>
      </c>
      <c r="AJ426" s="159">
        <f t="shared" si="135"/>
        <v>81737.047985843397</v>
      </c>
      <c r="AK426" s="159">
        <f t="shared" si="135"/>
        <v>85823.900385135566</v>
      </c>
      <c r="AL426" s="159">
        <f t="shared" si="135"/>
        <v>90115.095404392356</v>
      </c>
      <c r="AM426" s="159">
        <f t="shared" si="135"/>
        <v>94620.850174611973</v>
      </c>
      <c r="AN426" s="159">
        <v>99351.892683342579</v>
      </c>
      <c r="AO426" s="106">
        <f t="shared" si="134"/>
        <v>99351.892683342579</v>
      </c>
      <c r="AQ426" s="159">
        <f t="shared" si="136"/>
        <v>82554.41846570182</v>
      </c>
      <c r="AR426" s="159">
        <f t="shared" si="136"/>
        <v>86682.139388986921</v>
      </c>
      <c r="AS426" s="159">
        <f t="shared" si="136"/>
        <v>91016.24635843627</v>
      </c>
      <c r="AT426" s="159">
        <f t="shared" si="136"/>
        <v>95567.058676358094</v>
      </c>
      <c r="AU426" s="161">
        <v>100345.411610176</v>
      </c>
      <c r="AV426" s="133">
        <v>11</v>
      </c>
      <c r="AW426" s="133">
        <v>505</v>
      </c>
      <c r="AX426" s="137">
        <v>10</v>
      </c>
      <c r="AY426" s="137">
        <v>10</v>
      </c>
      <c r="AZ426" s="138" t="s">
        <v>425</v>
      </c>
    </row>
    <row r="427" spans="1:52" ht="15.75">
      <c r="A427" s="133">
        <v>506</v>
      </c>
      <c r="B427" s="133">
        <v>11</v>
      </c>
      <c r="C427" s="134">
        <v>11</v>
      </c>
      <c r="D427" s="135" t="s">
        <v>425</v>
      </c>
      <c r="E427" s="159">
        <f t="shared" si="124"/>
        <v>71526.071207732122</v>
      </c>
      <c r="F427" s="159">
        <f t="shared" si="124"/>
        <v>75817.635480196055</v>
      </c>
      <c r="G427" s="159">
        <f t="shared" si="124"/>
        <v>80366.693609007823</v>
      </c>
      <c r="H427" s="159">
        <f t="shared" si="124"/>
        <v>85188.69522554829</v>
      </c>
      <c r="I427" s="159">
        <f t="shared" si="124"/>
        <v>90300.016939081193</v>
      </c>
      <c r="J427" s="159">
        <v>95718.017955426069</v>
      </c>
      <c r="K427" s="183">
        <f t="shared" si="127"/>
        <v>95718.017955426069</v>
      </c>
      <c r="M427" s="159">
        <f t="shared" si="125"/>
        <v>72420.147097828754</v>
      </c>
      <c r="N427" s="159">
        <f t="shared" si="125"/>
        <v>76765.355923698487</v>
      </c>
      <c r="O427" s="159">
        <f t="shared" si="125"/>
        <v>81371.277279120404</v>
      </c>
      <c r="P427" s="159">
        <f t="shared" si="125"/>
        <v>86253.55391586764</v>
      </c>
      <c r="Q427" s="159">
        <f t="shared" si="125"/>
        <v>91428.767150819709</v>
      </c>
      <c r="R427" s="159">
        <v>96914.493179868892</v>
      </c>
      <c r="S427" s="102">
        <f t="shared" si="131"/>
        <v>96914.493179868892</v>
      </c>
      <c r="U427" s="160">
        <f t="shared" si="130"/>
        <v>76694.391729620838</v>
      </c>
      <c r="V427" s="159">
        <f t="shared" si="130"/>
        <v>80529.111316101887</v>
      </c>
      <c r="W427" s="159">
        <f t="shared" si="130"/>
        <v>84555.566881906983</v>
      </c>
      <c r="X427" s="159">
        <f t="shared" si="130"/>
        <v>88783.345226002333</v>
      </c>
      <c r="Y427" s="159">
        <f t="shared" si="129"/>
        <v>93222.512487302447</v>
      </c>
      <c r="Z427" s="159">
        <v>97883.638111667577</v>
      </c>
      <c r="AA427" s="102">
        <f t="shared" si="132"/>
        <v>97883.638111667577</v>
      </c>
      <c r="AC427" s="159">
        <f t="shared" si="128"/>
        <v>80529.111316101887</v>
      </c>
      <c r="AD427" s="159">
        <f t="shared" si="128"/>
        <v>84555.566881906983</v>
      </c>
      <c r="AE427" s="159">
        <f t="shared" si="128"/>
        <v>88783.345226002333</v>
      </c>
      <c r="AF427" s="159">
        <f t="shared" si="126"/>
        <v>93222.512487302447</v>
      </c>
      <c r="AG427" s="159">
        <v>97883.638111667577</v>
      </c>
      <c r="AH427" s="104">
        <f t="shared" si="133"/>
        <v>97883.638111667577</v>
      </c>
      <c r="AJ427" s="159">
        <f t="shared" si="135"/>
        <v>81737.047985843397</v>
      </c>
      <c r="AK427" s="159">
        <f t="shared" si="135"/>
        <v>85823.900385135566</v>
      </c>
      <c r="AL427" s="159">
        <f t="shared" si="135"/>
        <v>90115.095404392356</v>
      </c>
      <c r="AM427" s="159">
        <f t="shared" si="135"/>
        <v>94620.850174611973</v>
      </c>
      <c r="AN427" s="159">
        <v>99351.892683342579</v>
      </c>
      <c r="AO427" s="106">
        <f t="shared" si="134"/>
        <v>99351.892683342579</v>
      </c>
      <c r="AQ427" s="159">
        <f t="shared" si="136"/>
        <v>82554.41846570182</v>
      </c>
      <c r="AR427" s="159">
        <f t="shared" si="136"/>
        <v>86682.139388986921</v>
      </c>
      <c r="AS427" s="159">
        <f t="shared" si="136"/>
        <v>91016.24635843627</v>
      </c>
      <c r="AT427" s="159">
        <f t="shared" si="136"/>
        <v>95567.058676358094</v>
      </c>
      <c r="AU427" s="161">
        <v>100345.411610176</v>
      </c>
      <c r="AV427" s="133">
        <v>11</v>
      </c>
      <c r="AW427" s="133">
        <v>506</v>
      </c>
      <c r="AX427" s="137">
        <v>11</v>
      </c>
      <c r="AY427" s="137">
        <v>11</v>
      </c>
      <c r="AZ427" s="138" t="s">
        <v>425</v>
      </c>
    </row>
    <row r="428" spans="1:52" ht="15.75">
      <c r="A428" s="133">
        <v>507</v>
      </c>
      <c r="B428" s="133">
        <v>11</v>
      </c>
      <c r="C428" s="134">
        <v>12</v>
      </c>
      <c r="D428" s="135" t="s">
        <v>425</v>
      </c>
      <c r="E428" s="159">
        <f t="shared" si="124"/>
        <v>71526.071207732122</v>
      </c>
      <c r="F428" s="159">
        <f t="shared" si="124"/>
        <v>75817.635480196055</v>
      </c>
      <c r="G428" s="159">
        <f t="shared" si="124"/>
        <v>80366.693609007823</v>
      </c>
      <c r="H428" s="159">
        <f t="shared" si="124"/>
        <v>85188.69522554829</v>
      </c>
      <c r="I428" s="159">
        <f t="shared" si="124"/>
        <v>90300.016939081193</v>
      </c>
      <c r="J428" s="159">
        <v>95718.017955426069</v>
      </c>
      <c r="K428" s="183">
        <f t="shared" si="127"/>
        <v>95718.017955426069</v>
      </c>
      <c r="M428" s="159">
        <f t="shared" si="125"/>
        <v>72420.147097828754</v>
      </c>
      <c r="N428" s="159">
        <f t="shared" si="125"/>
        <v>76765.355923698487</v>
      </c>
      <c r="O428" s="159">
        <f t="shared" si="125"/>
        <v>81371.277279120404</v>
      </c>
      <c r="P428" s="159">
        <f t="shared" si="125"/>
        <v>86253.55391586764</v>
      </c>
      <c r="Q428" s="159">
        <f t="shared" si="125"/>
        <v>91428.767150819709</v>
      </c>
      <c r="R428" s="159">
        <v>96914.493179868892</v>
      </c>
      <c r="S428" s="102">
        <f t="shared" si="131"/>
        <v>96914.493179868892</v>
      </c>
      <c r="U428" s="160">
        <f t="shared" si="130"/>
        <v>76694.391729620838</v>
      </c>
      <c r="V428" s="159">
        <f t="shared" si="130"/>
        <v>80529.111316101887</v>
      </c>
      <c r="W428" s="159">
        <f t="shared" si="130"/>
        <v>84555.566881906983</v>
      </c>
      <c r="X428" s="159">
        <f t="shared" si="130"/>
        <v>88783.345226002333</v>
      </c>
      <c r="Y428" s="159">
        <f t="shared" si="129"/>
        <v>93222.512487302447</v>
      </c>
      <c r="Z428" s="159">
        <v>97883.638111667577</v>
      </c>
      <c r="AA428" s="102">
        <f t="shared" si="132"/>
        <v>97883.638111667577</v>
      </c>
      <c r="AC428" s="159">
        <f t="shared" si="128"/>
        <v>80529.111316101887</v>
      </c>
      <c r="AD428" s="159">
        <f t="shared" si="128"/>
        <v>84555.566881906983</v>
      </c>
      <c r="AE428" s="159">
        <f t="shared" si="128"/>
        <v>88783.345226002333</v>
      </c>
      <c r="AF428" s="159">
        <f t="shared" si="126"/>
        <v>93222.512487302447</v>
      </c>
      <c r="AG428" s="159">
        <v>97883.638111667577</v>
      </c>
      <c r="AH428" s="104">
        <f t="shared" si="133"/>
        <v>97883.638111667577</v>
      </c>
      <c r="AJ428" s="159">
        <f t="shared" si="135"/>
        <v>81737.047985843397</v>
      </c>
      <c r="AK428" s="159">
        <f t="shared" si="135"/>
        <v>85823.900385135566</v>
      </c>
      <c r="AL428" s="159">
        <f t="shared" si="135"/>
        <v>90115.095404392356</v>
      </c>
      <c r="AM428" s="159">
        <f t="shared" si="135"/>
        <v>94620.850174611973</v>
      </c>
      <c r="AN428" s="159">
        <v>99351.892683342579</v>
      </c>
      <c r="AO428" s="106">
        <f t="shared" si="134"/>
        <v>99351.892683342579</v>
      </c>
      <c r="AQ428" s="159">
        <f t="shared" si="136"/>
        <v>82554.41846570182</v>
      </c>
      <c r="AR428" s="159">
        <f t="shared" si="136"/>
        <v>86682.139388986921</v>
      </c>
      <c r="AS428" s="159">
        <f t="shared" si="136"/>
        <v>91016.24635843627</v>
      </c>
      <c r="AT428" s="159">
        <f t="shared" si="136"/>
        <v>95567.058676358094</v>
      </c>
      <c r="AU428" s="161">
        <v>100345.411610176</v>
      </c>
      <c r="AV428" s="133">
        <v>11</v>
      </c>
      <c r="AW428" s="133">
        <v>507</v>
      </c>
      <c r="AX428" s="137">
        <v>12</v>
      </c>
      <c r="AY428" s="137">
        <v>12</v>
      </c>
      <c r="AZ428" s="138" t="s">
        <v>425</v>
      </c>
    </row>
    <row r="429" spans="1:52" ht="15.75">
      <c r="A429" s="133">
        <v>508</v>
      </c>
      <c r="B429" s="133">
        <v>11</v>
      </c>
      <c r="C429" s="134">
        <v>13</v>
      </c>
      <c r="D429" s="135" t="s">
        <v>425</v>
      </c>
      <c r="E429" s="159">
        <f t="shared" si="124"/>
        <v>71526.071207732122</v>
      </c>
      <c r="F429" s="159">
        <f t="shared" si="124"/>
        <v>75817.635480196055</v>
      </c>
      <c r="G429" s="159">
        <f t="shared" si="124"/>
        <v>80366.693609007823</v>
      </c>
      <c r="H429" s="159">
        <f t="shared" si="124"/>
        <v>85188.69522554829</v>
      </c>
      <c r="I429" s="159">
        <f t="shared" si="124"/>
        <v>90300.016939081193</v>
      </c>
      <c r="J429" s="159">
        <v>95718.017955426069</v>
      </c>
      <c r="K429" s="183">
        <f t="shared" si="127"/>
        <v>95718.017955426069</v>
      </c>
      <c r="M429" s="159">
        <f t="shared" si="125"/>
        <v>72420.147097828754</v>
      </c>
      <c r="N429" s="159">
        <f t="shared" si="125"/>
        <v>76765.355923698487</v>
      </c>
      <c r="O429" s="159">
        <f t="shared" si="125"/>
        <v>81371.277279120404</v>
      </c>
      <c r="P429" s="159">
        <f t="shared" si="125"/>
        <v>86253.55391586764</v>
      </c>
      <c r="Q429" s="159">
        <f t="shared" si="125"/>
        <v>91428.767150819709</v>
      </c>
      <c r="R429" s="159">
        <v>96914.493179868892</v>
      </c>
      <c r="S429" s="102">
        <f t="shared" si="131"/>
        <v>96914.493179868892</v>
      </c>
      <c r="U429" s="160">
        <f t="shared" si="130"/>
        <v>76694.391729620838</v>
      </c>
      <c r="V429" s="159">
        <f t="shared" si="130"/>
        <v>80529.111316101887</v>
      </c>
      <c r="W429" s="159">
        <f t="shared" si="130"/>
        <v>84555.566881906983</v>
      </c>
      <c r="X429" s="159">
        <f t="shared" si="130"/>
        <v>88783.345226002333</v>
      </c>
      <c r="Y429" s="159">
        <f t="shared" si="129"/>
        <v>93222.512487302447</v>
      </c>
      <c r="Z429" s="159">
        <v>97883.638111667577</v>
      </c>
      <c r="AA429" s="102">
        <f t="shared" si="132"/>
        <v>97883.638111667577</v>
      </c>
      <c r="AC429" s="159">
        <f t="shared" si="128"/>
        <v>80529.111316101887</v>
      </c>
      <c r="AD429" s="159">
        <f t="shared" si="128"/>
        <v>84555.566881906983</v>
      </c>
      <c r="AE429" s="159">
        <f t="shared" si="128"/>
        <v>88783.345226002333</v>
      </c>
      <c r="AF429" s="159">
        <f t="shared" si="126"/>
        <v>93222.512487302447</v>
      </c>
      <c r="AG429" s="159">
        <v>97883.638111667577</v>
      </c>
      <c r="AH429" s="104">
        <f t="shared" si="133"/>
        <v>97883.638111667577</v>
      </c>
      <c r="AJ429" s="159">
        <f t="shared" si="135"/>
        <v>81737.047985843397</v>
      </c>
      <c r="AK429" s="159">
        <f t="shared" si="135"/>
        <v>85823.900385135566</v>
      </c>
      <c r="AL429" s="159">
        <f t="shared" si="135"/>
        <v>90115.095404392356</v>
      </c>
      <c r="AM429" s="159">
        <f t="shared" si="135"/>
        <v>94620.850174611973</v>
      </c>
      <c r="AN429" s="159">
        <v>99351.892683342579</v>
      </c>
      <c r="AO429" s="106">
        <f t="shared" si="134"/>
        <v>99351.892683342579</v>
      </c>
      <c r="AQ429" s="159">
        <f t="shared" si="136"/>
        <v>82554.41846570182</v>
      </c>
      <c r="AR429" s="159">
        <f t="shared" si="136"/>
        <v>86682.139388986921</v>
      </c>
      <c r="AS429" s="159">
        <f t="shared" si="136"/>
        <v>91016.24635843627</v>
      </c>
      <c r="AT429" s="159">
        <f t="shared" si="136"/>
        <v>95567.058676358094</v>
      </c>
      <c r="AU429" s="161">
        <v>100345.411610176</v>
      </c>
      <c r="AV429" s="133">
        <v>11</v>
      </c>
      <c r="AW429" s="133">
        <v>508</v>
      </c>
      <c r="AX429" s="137">
        <v>13</v>
      </c>
      <c r="AY429" s="137">
        <v>13</v>
      </c>
      <c r="AZ429" s="138" t="s">
        <v>425</v>
      </c>
    </row>
    <row r="430" spans="1:52" ht="15.75">
      <c r="A430" s="133">
        <v>509</v>
      </c>
      <c r="B430" s="133">
        <v>11</v>
      </c>
      <c r="C430" s="134">
        <v>14</v>
      </c>
      <c r="D430" s="135" t="s">
        <v>425</v>
      </c>
      <c r="E430" s="159">
        <f t="shared" si="124"/>
        <v>71526.071207732122</v>
      </c>
      <c r="F430" s="159">
        <f t="shared" si="124"/>
        <v>75817.635480196055</v>
      </c>
      <c r="G430" s="159">
        <f t="shared" si="124"/>
        <v>80366.693609007823</v>
      </c>
      <c r="H430" s="159">
        <f t="shared" si="124"/>
        <v>85188.69522554829</v>
      </c>
      <c r="I430" s="159">
        <f t="shared" si="124"/>
        <v>90300.016939081193</v>
      </c>
      <c r="J430" s="159">
        <v>95718.017955426069</v>
      </c>
      <c r="K430" s="183">
        <f t="shared" si="127"/>
        <v>95718.017955426069</v>
      </c>
      <c r="M430" s="159">
        <f t="shared" si="125"/>
        <v>72420.147097828754</v>
      </c>
      <c r="N430" s="159">
        <f t="shared" si="125"/>
        <v>76765.355923698487</v>
      </c>
      <c r="O430" s="159">
        <f t="shared" si="125"/>
        <v>81371.277279120404</v>
      </c>
      <c r="P430" s="159">
        <f t="shared" si="125"/>
        <v>86253.55391586764</v>
      </c>
      <c r="Q430" s="159">
        <f t="shared" si="125"/>
        <v>91428.767150819709</v>
      </c>
      <c r="R430" s="159">
        <v>96914.493179868892</v>
      </c>
      <c r="S430" s="102">
        <f t="shared" si="131"/>
        <v>96914.493179868892</v>
      </c>
      <c r="U430" s="160">
        <f t="shared" si="130"/>
        <v>76694.391729620838</v>
      </c>
      <c r="V430" s="159">
        <f t="shared" si="130"/>
        <v>80529.111316101887</v>
      </c>
      <c r="W430" s="159">
        <f t="shared" si="130"/>
        <v>84555.566881906983</v>
      </c>
      <c r="X430" s="159">
        <f t="shared" si="130"/>
        <v>88783.345226002333</v>
      </c>
      <c r="Y430" s="159">
        <f t="shared" si="129"/>
        <v>93222.512487302447</v>
      </c>
      <c r="Z430" s="159">
        <v>97883.638111667577</v>
      </c>
      <c r="AA430" s="102">
        <f t="shared" si="132"/>
        <v>97883.638111667577</v>
      </c>
      <c r="AC430" s="159">
        <f t="shared" si="128"/>
        <v>80529.111316101887</v>
      </c>
      <c r="AD430" s="159">
        <f t="shared" si="128"/>
        <v>84555.566881906983</v>
      </c>
      <c r="AE430" s="159">
        <f t="shared" si="128"/>
        <v>88783.345226002333</v>
      </c>
      <c r="AF430" s="159">
        <f t="shared" si="126"/>
        <v>93222.512487302447</v>
      </c>
      <c r="AG430" s="159">
        <v>97883.638111667577</v>
      </c>
      <c r="AH430" s="104">
        <f t="shared" si="133"/>
        <v>97883.638111667577</v>
      </c>
      <c r="AJ430" s="159">
        <f t="shared" si="135"/>
        <v>81737.047985843397</v>
      </c>
      <c r="AK430" s="159">
        <f t="shared" si="135"/>
        <v>85823.900385135566</v>
      </c>
      <c r="AL430" s="159">
        <f t="shared" si="135"/>
        <v>90115.095404392356</v>
      </c>
      <c r="AM430" s="159">
        <f t="shared" si="135"/>
        <v>94620.850174611973</v>
      </c>
      <c r="AN430" s="159">
        <v>99351.892683342579</v>
      </c>
      <c r="AO430" s="106">
        <f t="shared" si="134"/>
        <v>99351.892683342579</v>
      </c>
      <c r="AQ430" s="159">
        <f t="shared" si="136"/>
        <v>82554.41846570182</v>
      </c>
      <c r="AR430" s="159">
        <f t="shared" si="136"/>
        <v>86682.139388986921</v>
      </c>
      <c r="AS430" s="159">
        <f t="shared" si="136"/>
        <v>91016.24635843627</v>
      </c>
      <c r="AT430" s="159">
        <f t="shared" si="136"/>
        <v>95567.058676358094</v>
      </c>
      <c r="AU430" s="161">
        <v>100345.411610176</v>
      </c>
      <c r="AV430" s="133">
        <v>11</v>
      </c>
      <c r="AW430" s="133">
        <v>509</v>
      </c>
      <c r="AX430" s="137">
        <v>14</v>
      </c>
      <c r="AY430" s="137">
        <v>14</v>
      </c>
      <c r="AZ430" s="138" t="s">
        <v>425</v>
      </c>
    </row>
    <row r="431" spans="1:52" ht="15.75">
      <c r="A431" s="133">
        <v>510</v>
      </c>
      <c r="B431" s="133">
        <v>11</v>
      </c>
      <c r="C431" s="134">
        <v>15</v>
      </c>
      <c r="D431" s="135" t="s">
        <v>425</v>
      </c>
      <c r="E431" s="159">
        <f t="shared" si="124"/>
        <v>71526.071207732122</v>
      </c>
      <c r="F431" s="159">
        <f t="shared" si="124"/>
        <v>75817.635480196055</v>
      </c>
      <c r="G431" s="159">
        <f t="shared" si="124"/>
        <v>80366.693609007823</v>
      </c>
      <c r="H431" s="159">
        <f t="shared" si="124"/>
        <v>85188.69522554829</v>
      </c>
      <c r="I431" s="159">
        <f t="shared" si="124"/>
        <v>90300.016939081193</v>
      </c>
      <c r="J431" s="159">
        <v>95718.017955426069</v>
      </c>
      <c r="K431" s="183">
        <f t="shared" si="127"/>
        <v>95718.017955426069</v>
      </c>
      <c r="M431" s="159">
        <f t="shared" si="125"/>
        <v>72420.147097828754</v>
      </c>
      <c r="N431" s="159">
        <f t="shared" si="125"/>
        <v>76765.355923698487</v>
      </c>
      <c r="O431" s="159">
        <f t="shared" si="125"/>
        <v>81371.277279120404</v>
      </c>
      <c r="P431" s="159">
        <f t="shared" si="125"/>
        <v>86253.55391586764</v>
      </c>
      <c r="Q431" s="159">
        <f t="shared" si="125"/>
        <v>91428.767150819709</v>
      </c>
      <c r="R431" s="159">
        <v>96914.493179868892</v>
      </c>
      <c r="S431" s="102">
        <f t="shared" si="131"/>
        <v>96914.493179868892</v>
      </c>
      <c r="U431" s="160">
        <f t="shared" si="130"/>
        <v>76694.391729620838</v>
      </c>
      <c r="V431" s="159">
        <f t="shared" si="130"/>
        <v>80529.111316101887</v>
      </c>
      <c r="W431" s="159">
        <f t="shared" si="130"/>
        <v>84555.566881906983</v>
      </c>
      <c r="X431" s="159">
        <f t="shared" si="130"/>
        <v>88783.345226002333</v>
      </c>
      <c r="Y431" s="159">
        <f t="shared" si="129"/>
        <v>93222.512487302447</v>
      </c>
      <c r="Z431" s="159">
        <v>97883.638111667577</v>
      </c>
      <c r="AA431" s="102">
        <f t="shared" si="132"/>
        <v>97883.638111667577</v>
      </c>
      <c r="AC431" s="159">
        <f t="shared" si="128"/>
        <v>80529.111316101887</v>
      </c>
      <c r="AD431" s="159">
        <f t="shared" si="128"/>
        <v>84555.566881906983</v>
      </c>
      <c r="AE431" s="159">
        <f t="shared" si="128"/>
        <v>88783.345226002333</v>
      </c>
      <c r="AF431" s="159">
        <f t="shared" si="126"/>
        <v>93222.512487302447</v>
      </c>
      <c r="AG431" s="159">
        <v>97883.638111667577</v>
      </c>
      <c r="AH431" s="104">
        <f t="shared" si="133"/>
        <v>97883.638111667577</v>
      </c>
      <c r="AJ431" s="159">
        <f t="shared" si="135"/>
        <v>81737.047985843397</v>
      </c>
      <c r="AK431" s="159">
        <f t="shared" si="135"/>
        <v>85823.900385135566</v>
      </c>
      <c r="AL431" s="159">
        <f t="shared" si="135"/>
        <v>90115.095404392356</v>
      </c>
      <c r="AM431" s="159">
        <f t="shared" si="135"/>
        <v>94620.850174611973</v>
      </c>
      <c r="AN431" s="159">
        <v>99351.892683342579</v>
      </c>
      <c r="AO431" s="106">
        <f t="shared" si="134"/>
        <v>99351.892683342579</v>
      </c>
      <c r="AQ431" s="159">
        <f t="shared" si="136"/>
        <v>82554.41846570182</v>
      </c>
      <c r="AR431" s="159">
        <f t="shared" si="136"/>
        <v>86682.139388986921</v>
      </c>
      <c r="AS431" s="159">
        <f t="shared" si="136"/>
        <v>91016.24635843627</v>
      </c>
      <c r="AT431" s="159">
        <f t="shared" si="136"/>
        <v>95567.058676358094</v>
      </c>
      <c r="AU431" s="161">
        <v>100345.411610176</v>
      </c>
      <c r="AV431" s="133">
        <v>11</v>
      </c>
      <c r="AW431" s="133">
        <v>510</v>
      </c>
      <c r="AX431" s="137">
        <v>15</v>
      </c>
      <c r="AY431" s="137">
        <v>15</v>
      </c>
      <c r="AZ431" s="138" t="s">
        <v>425</v>
      </c>
    </row>
    <row r="432" spans="1:52" ht="15.75">
      <c r="A432" s="133">
        <v>511</v>
      </c>
      <c r="B432" s="133">
        <v>11</v>
      </c>
      <c r="C432" s="140">
        <v>16</v>
      </c>
      <c r="D432" s="141" t="s">
        <v>426</v>
      </c>
      <c r="E432" s="159">
        <f t="shared" si="124"/>
        <v>73348.855897021916</v>
      </c>
      <c r="F432" s="159">
        <f t="shared" si="124"/>
        <v>77749.787250843234</v>
      </c>
      <c r="G432" s="159">
        <f t="shared" si="124"/>
        <v>82414.774485893839</v>
      </c>
      <c r="H432" s="159">
        <f t="shared" si="124"/>
        <v>87359.660955047468</v>
      </c>
      <c r="I432" s="159">
        <f t="shared" si="124"/>
        <v>92601.240612350317</v>
      </c>
      <c r="J432" s="159">
        <v>98157.315049091339</v>
      </c>
      <c r="K432" s="183">
        <f t="shared" si="127"/>
        <v>98157.315049091339</v>
      </c>
      <c r="M432" s="159">
        <f t="shared" si="125"/>
        <v>74265.716595734688</v>
      </c>
      <c r="N432" s="159">
        <f t="shared" si="125"/>
        <v>78721.659591478776</v>
      </c>
      <c r="O432" s="159">
        <f t="shared" si="125"/>
        <v>83444.959166967499</v>
      </c>
      <c r="P432" s="159">
        <f t="shared" si="125"/>
        <v>88451.656716985555</v>
      </c>
      <c r="Q432" s="159">
        <f t="shared" si="125"/>
        <v>93758.756120004691</v>
      </c>
      <c r="R432" s="159">
        <v>99384.281487204978</v>
      </c>
      <c r="S432" s="102">
        <f t="shared" si="131"/>
        <v>99384.281487204978</v>
      </c>
      <c r="U432" s="160">
        <f t="shared" si="130"/>
        <v>78648.886931700879</v>
      </c>
      <c r="V432" s="159">
        <f t="shared" si="130"/>
        <v>82581.331278285928</v>
      </c>
      <c r="W432" s="159">
        <f t="shared" si="130"/>
        <v>86710.397842200226</v>
      </c>
      <c r="X432" s="159">
        <f t="shared" si="130"/>
        <v>91045.917734310235</v>
      </c>
      <c r="Y432" s="159">
        <f t="shared" si="129"/>
        <v>95598.213621025745</v>
      </c>
      <c r="Z432" s="159">
        <v>100378.12430207703</v>
      </c>
      <c r="AA432" s="102">
        <f t="shared" si="132"/>
        <v>100378.12430207703</v>
      </c>
      <c r="AC432" s="159">
        <f t="shared" si="128"/>
        <v>82581.331278285928</v>
      </c>
      <c r="AD432" s="159">
        <f t="shared" si="128"/>
        <v>86710.397842200226</v>
      </c>
      <c r="AE432" s="159">
        <f t="shared" si="128"/>
        <v>91045.917734310235</v>
      </c>
      <c r="AF432" s="159">
        <f t="shared" si="126"/>
        <v>95598.213621025745</v>
      </c>
      <c r="AG432" s="159">
        <v>100378.12430207703</v>
      </c>
      <c r="AH432" s="104">
        <f t="shared" si="133"/>
        <v>100378.12430207703</v>
      </c>
      <c r="AJ432" s="159">
        <f t="shared" si="135"/>
        <v>83820.0512474602</v>
      </c>
      <c r="AK432" s="159">
        <f t="shared" si="135"/>
        <v>88011.053809833218</v>
      </c>
      <c r="AL432" s="159">
        <f t="shared" si="135"/>
        <v>92411.60650032488</v>
      </c>
      <c r="AM432" s="159">
        <f t="shared" si="135"/>
        <v>97032.186825341123</v>
      </c>
      <c r="AN432" s="159">
        <v>101883.79616660818</v>
      </c>
      <c r="AO432" s="106">
        <f t="shared" si="134"/>
        <v>101883.79616660818</v>
      </c>
      <c r="AQ432" s="159">
        <f t="shared" si="136"/>
        <v>84658.251759934792</v>
      </c>
      <c r="AR432" s="159">
        <f t="shared" si="136"/>
        <v>88891.164347931539</v>
      </c>
      <c r="AS432" s="159">
        <f t="shared" si="136"/>
        <v>93335.72256532812</v>
      </c>
      <c r="AT432" s="159">
        <f t="shared" si="136"/>
        <v>98002.508693594529</v>
      </c>
      <c r="AU432" s="161">
        <v>102902.63412827427</v>
      </c>
      <c r="AV432" s="133">
        <v>11</v>
      </c>
      <c r="AW432" s="133">
        <v>511</v>
      </c>
      <c r="AX432" s="142">
        <v>16</v>
      </c>
      <c r="AY432" s="142">
        <v>16</v>
      </c>
      <c r="AZ432" s="143" t="s">
        <v>426</v>
      </c>
    </row>
    <row r="433" spans="1:52" ht="15.75">
      <c r="A433" s="133">
        <v>512</v>
      </c>
      <c r="B433" s="133">
        <v>11</v>
      </c>
      <c r="C433" s="140">
        <v>17</v>
      </c>
      <c r="D433" s="141" t="s">
        <v>426</v>
      </c>
      <c r="E433" s="159">
        <f t="shared" si="124"/>
        <v>73348.855897021916</v>
      </c>
      <c r="F433" s="159">
        <f t="shared" si="124"/>
        <v>77749.787250843234</v>
      </c>
      <c r="G433" s="159">
        <f t="shared" si="124"/>
        <v>82414.774485893839</v>
      </c>
      <c r="H433" s="159">
        <f t="shared" si="124"/>
        <v>87359.660955047468</v>
      </c>
      <c r="I433" s="159">
        <f t="shared" si="124"/>
        <v>92601.240612350317</v>
      </c>
      <c r="J433" s="159">
        <v>98157.315049091339</v>
      </c>
      <c r="K433" s="183">
        <f t="shared" si="127"/>
        <v>98157.315049091339</v>
      </c>
      <c r="M433" s="159">
        <f t="shared" si="125"/>
        <v>74265.716595734688</v>
      </c>
      <c r="N433" s="159">
        <f t="shared" si="125"/>
        <v>78721.659591478776</v>
      </c>
      <c r="O433" s="159">
        <f t="shared" si="125"/>
        <v>83444.959166967499</v>
      </c>
      <c r="P433" s="159">
        <f t="shared" si="125"/>
        <v>88451.656716985555</v>
      </c>
      <c r="Q433" s="159">
        <f t="shared" si="125"/>
        <v>93758.756120004691</v>
      </c>
      <c r="R433" s="159">
        <v>99384.281487204978</v>
      </c>
      <c r="S433" s="102">
        <f t="shared" si="131"/>
        <v>99384.281487204978</v>
      </c>
      <c r="U433" s="160">
        <f t="shared" si="130"/>
        <v>78648.886931700879</v>
      </c>
      <c r="V433" s="159">
        <f t="shared" si="130"/>
        <v>82581.331278285928</v>
      </c>
      <c r="W433" s="159">
        <f t="shared" si="130"/>
        <v>86710.397842200226</v>
      </c>
      <c r="X433" s="159">
        <f t="shared" si="130"/>
        <v>91045.917734310235</v>
      </c>
      <c r="Y433" s="159">
        <f t="shared" si="129"/>
        <v>95598.213621025745</v>
      </c>
      <c r="Z433" s="159">
        <v>100378.12430207703</v>
      </c>
      <c r="AA433" s="102">
        <f t="shared" si="132"/>
        <v>100378.12430207703</v>
      </c>
      <c r="AC433" s="159">
        <f t="shared" si="128"/>
        <v>82581.331278285928</v>
      </c>
      <c r="AD433" s="159">
        <f t="shared" si="128"/>
        <v>86710.397842200226</v>
      </c>
      <c r="AE433" s="159">
        <f t="shared" si="128"/>
        <v>91045.917734310235</v>
      </c>
      <c r="AF433" s="159">
        <f t="shared" si="126"/>
        <v>95598.213621025745</v>
      </c>
      <c r="AG433" s="159">
        <v>100378.12430207703</v>
      </c>
      <c r="AH433" s="104">
        <f t="shared" si="133"/>
        <v>100378.12430207703</v>
      </c>
      <c r="AJ433" s="159">
        <f t="shared" si="135"/>
        <v>83820.0512474602</v>
      </c>
      <c r="AK433" s="159">
        <f t="shared" si="135"/>
        <v>88011.053809833218</v>
      </c>
      <c r="AL433" s="159">
        <f t="shared" si="135"/>
        <v>92411.60650032488</v>
      </c>
      <c r="AM433" s="159">
        <f t="shared" si="135"/>
        <v>97032.186825341123</v>
      </c>
      <c r="AN433" s="159">
        <v>101883.79616660818</v>
      </c>
      <c r="AO433" s="106">
        <f t="shared" si="134"/>
        <v>101883.79616660818</v>
      </c>
      <c r="AQ433" s="159">
        <f t="shared" si="136"/>
        <v>84658.251759934792</v>
      </c>
      <c r="AR433" s="159">
        <f t="shared" si="136"/>
        <v>88891.164347931539</v>
      </c>
      <c r="AS433" s="159">
        <f t="shared" si="136"/>
        <v>93335.72256532812</v>
      </c>
      <c r="AT433" s="159">
        <f t="shared" si="136"/>
        <v>98002.508693594529</v>
      </c>
      <c r="AU433" s="161">
        <v>102902.63412827427</v>
      </c>
      <c r="AV433" s="133">
        <v>11</v>
      </c>
      <c r="AW433" s="133">
        <v>512</v>
      </c>
      <c r="AX433" s="142">
        <v>17</v>
      </c>
      <c r="AY433" s="142">
        <v>17</v>
      </c>
      <c r="AZ433" s="143" t="s">
        <v>426</v>
      </c>
    </row>
    <row r="434" spans="1:52" ht="15.75">
      <c r="A434" s="133">
        <v>513</v>
      </c>
      <c r="B434" s="133">
        <v>11</v>
      </c>
      <c r="C434" s="140">
        <v>18</v>
      </c>
      <c r="D434" s="141" t="s">
        <v>426</v>
      </c>
      <c r="E434" s="159">
        <f t="shared" si="124"/>
        <v>73348.855897021916</v>
      </c>
      <c r="F434" s="159">
        <f t="shared" si="124"/>
        <v>77749.787250843234</v>
      </c>
      <c r="G434" s="159">
        <f t="shared" si="124"/>
        <v>82414.774485893839</v>
      </c>
      <c r="H434" s="159">
        <f t="shared" si="124"/>
        <v>87359.660955047468</v>
      </c>
      <c r="I434" s="159">
        <f t="shared" si="124"/>
        <v>92601.240612350317</v>
      </c>
      <c r="J434" s="159">
        <v>98157.315049091339</v>
      </c>
      <c r="K434" s="183">
        <f t="shared" si="127"/>
        <v>98157.315049091339</v>
      </c>
      <c r="M434" s="159">
        <f t="shared" si="125"/>
        <v>74265.716595734688</v>
      </c>
      <c r="N434" s="159">
        <f t="shared" si="125"/>
        <v>78721.659591478776</v>
      </c>
      <c r="O434" s="159">
        <f t="shared" si="125"/>
        <v>83444.959166967499</v>
      </c>
      <c r="P434" s="159">
        <f t="shared" si="125"/>
        <v>88451.656716985555</v>
      </c>
      <c r="Q434" s="159">
        <f t="shared" si="125"/>
        <v>93758.756120004691</v>
      </c>
      <c r="R434" s="159">
        <v>99384.281487204978</v>
      </c>
      <c r="S434" s="102">
        <f t="shared" si="131"/>
        <v>99384.281487204978</v>
      </c>
      <c r="U434" s="160">
        <f t="shared" si="130"/>
        <v>78648.886931700879</v>
      </c>
      <c r="V434" s="159">
        <f t="shared" si="130"/>
        <v>82581.331278285928</v>
      </c>
      <c r="W434" s="159">
        <f t="shared" si="130"/>
        <v>86710.397842200226</v>
      </c>
      <c r="X434" s="159">
        <f t="shared" si="130"/>
        <v>91045.917734310235</v>
      </c>
      <c r="Y434" s="159">
        <f t="shared" si="129"/>
        <v>95598.213621025745</v>
      </c>
      <c r="Z434" s="159">
        <v>100378.12430207703</v>
      </c>
      <c r="AA434" s="102">
        <f t="shared" si="132"/>
        <v>100378.12430207703</v>
      </c>
      <c r="AC434" s="159">
        <f t="shared" si="128"/>
        <v>82581.331278285928</v>
      </c>
      <c r="AD434" s="159">
        <f t="shared" si="128"/>
        <v>86710.397842200226</v>
      </c>
      <c r="AE434" s="159">
        <f t="shared" si="128"/>
        <v>91045.917734310235</v>
      </c>
      <c r="AF434" s="159">
        <f t="shared" si="126"/>
        <v>95598.213621025745</v>
      </c>
      <c r="AG434" s="159">
        <v>100378.12430207703</v>
      </c>
      <c r="AH434" s="104">
        <f t="shared" si="133"/>
        <v>100378.12430207703</v>
      </c>
      <c r="AJ434" s="159">
        <f t="shared" si="135"/>
        <v>83820.0512474602</v>
      </c>
      <c r="AK434" s="159">
        <f t="shared" si="135"/>
        <v>88011.053809833218</v>
      </c>
      <c r="AL434" s="159">
        <f t="shared" si="135"/>
        <v>92411.60650032488</v>
      </c>
      <c r="AM434" s="159">
        <f t="shared" si="135"/>
        <v>97032.186825341123</v>
      </c>
      <c r="AN434" s="159">
        <v>101883.79616660818</v>
      </c>
      <c r="AO434" s="106">
        <f t="shared" si="134"/>
        <v>101883.79616660818</v>
      </c>
      <c r="AQ434" s="159">
        <f t="shared" si="136"/>
        <v>84658.251759934792</v>
      </c>
      <c r="AR434" s="159">
        <f t="shared" si="136"/>
        <v>88891.164347931539</v>
      </c>
      <c r="AS434" s="159">
        <f t="shared" si="136"/>
        <v>93335.72256532812</v>
      </c>
      <c r="AT434" s="159">
        <f t="shared" si="136"/>
        <v>98002.508693594529</v>
      </c>
      <c r="AU434" s="161">
        <v>102902.63412827427</v>
      </c>
      <c r="AV434" s="133">
        <v>11</v>
      </c>
      <c r="AW434" s="133">
        <v>513</v>
      </c>
      <c r="AX434" s="142">
        <v>18</v>
      </c>
      <c r="AY434" s="142">
        <v>18</v>
      </c>
      <c r="AZ434" s="143" t="s">
        <v>426</v>
      </c>
    </row>
    <row r="435" spans="1:52" ht="15.75">
      <c r="A435" s="133">
        <v>514</v>
      </c>
      <c r="B435" s="133">
        <v>11</v>
      </c>
      <c r="C435" s="140">
        <v>19</v>
      </c>
      <c r="D435" s="141" t="s">
        <v>426</v>
      </c>
      <c r="E435" s="159">
        <f t="shared" si="124"/>
        <v>73348.855897021916</v>
      </c>
      <c r="F435" s="159">
        <f t="shared" si="124"/>
        <v>77749.787250843234</v>
      </c>
      <c r="G435" s="159">
        <f t="shared" si="124"/>
        <v>82414.774485893839</v>
      </c>
      <c r="H435" s="159">
        <f t="shared" si="124"/>
        <v>87359.660955047468</v>
      </c>
      <c r="I435" s="159">
        <f t="shared" si="124"/>
        <v>92601.240612350317</v>
      </c>
      <c r="J435" s="159">
        <v>98157.315049091339</v>
      </c>
      <c r="K435" s="183">
        <f t="shared" si="127"/>
        <v>98157.315049091339</v>
      </c>
      <c r="M435" s="159">
        <f t="shared" si="125"/>
        <v>74265.716595734688</v>
      </c>
      <c r="N435" s="159">
        <f t="shared" si="125"/>
        <v>78721.659591478776</v>
      </c>
      <c r="O435" s="159">
        <f t="shared" si="125"/>
        <v>83444.959166967499</v>
      </c>
      <c r="P435" s="159">
        <f t="shared" si="125"/>
        <v>88451.656716985555</v>
      </c>
      <c r="Q435" s="159">
        <f t="shared" si="125"/>
        <v>93758.756120004691</v>
      </c>
      <c r="R435" s="159">
        <v>99384.281487204978</v>
      </c>
      <c r="S435" s="102">
        <f t="shared" si="131"/>
        <v>99384.281487204978</v>
      </c>
      <c r="U435" s="160">
        <f t="shared" si="130"/>
        <v>78648.886931700879</v>
      </c>
      <c r="V435" s="159">
        <f t="shared" si="130"/>
        <v>82581.331278285928</v>
      </c>
      <c r="W435" s="159">
        <f t="shared" si="130"/>
        <v>86710.397842200226</v>
      </c>
      <c r="X435" s="159">
        <f t="shared" si="130"/>
        <v>91045.917734310235</v>
      </c>
      <c r="Y435" s="159">
        <f t="shared" si="129"/>
        <v>95598.213621025745</v>
      </c>
      <c r="Z435" s="159">
        <v>100378.12430207703</v>
      </c>
      <c r="AA435" s="102">
        <f t="shared" si="132"/>
        <v>100378.12430207703</v>
      </c>
      <c r="AC435" s="159">
        <f t="shared" si="128"/>
        <v>82581.331278285928</v>
      </c>
      <c r="AD435" s="159">
        <f t="shared" si="128"/>
        <v>86710.397842200226</v>
      </c>
      <c r="AE435" s="159">
        <f t="shared" si="128"/>
        <v>91045.917734310235</v>
      </c>
      <c r="AF435" s="159">
        <f t="shared" si="126"/>
        <v>95598.213621025745</v>
      </c>
      <c r="AG435" s="159">
        <v>100378.12430207703</v>
      </c>
      <c r="AH435" s="104">
        <f t="shared" si="133"/>
        <v>100378.12430207703</v>
      </c>
      <c r="AJ435" s="159">
        <f t="shared" si="135"/>
        <v>83820.0512474602</v>
      </c>
      <c r="AK435" s="159">
        <f t="shared" si="135"/>
        <v>88011.053809833218</v>
      </c>
      <c r="AL435" s="159">
        <f t="shared" si="135"/>
        <v>92411.60650032488</v>
      </c>
      <c r="AM435" s="159">
        <f t="shared" si="135"/>
        <v>97032.186825341123</v>
      </c>
      <c r="AN435" s="159">
        <v>101883.79616660818</v>
      </c>
      <c r="AO435" s="106">
        <f t="shared" si="134"/>
        <v>101883.79616660818</v>
      </c>
      <c r="AQ435" s="159">
        <f t="shared" si="136"/>
        <v>84658.251759934792</v>
      </c>
      <c r="AR435" s="159">
        <f t="shared" si="136"/>
        <v>88891.164347931539</v>
      </c>
      <c r="AS435" s="159">
        <f t="shared" si="136"/>
        <v>93335.72256532812</v>
      </c>
      <c r="AT435" s="159">
        <f t="shared" si="136"/>
        <v>98002.508693594529</v>
      </c>
      <c r="AU435" s="161">
        <v>102902.63412827427</v>
      </c>
      <c r="AV435" s="133">
        <v>11</v>
      </c>
      <c r="AW435" s="133">
        <v>514</v>
      </c>
      <c r="AX435" s="142">
        <v>19</v>
      </c>
      <c r="AY435" s="142">
        <v>19</v>
      </c>
      <c r="AZ435" s="143" t="s">
        <v>426</v>
      </c>
    </row>
    <row r="436" spans="1:52" ht="15.75">
      <c r="A436" s="133">
        <v>515</v>
      </c>
      <c r="B436" s="133">
        <v>11</v>
      </c>
      <c r="C436" s="140">
        <v>20</v>
      </c>
      <c r="D436" s="141" t="s">
        <v>426</v>
      </c>
      <c r="E436" s="159">
        <f t="shared" si="124"/>
        <v>73348.855897021916</v>
      </c>
      <c r="F436" s="159">
        <f t="shared" si="124"/>
        <v>77749.787250843234</v>
      </c>
      <c r="G436" s="159">
        <f t="shared" si="124"/>
        <v>82414.774485893839</v>
      </c>
      <c r="H436" s="159">
        <f t="shared" si="124"/>
        <v>87359.660955047468</v>
      </c>
      <c r="I436" s="159">
        <f t="shared" si="124"/>
        <v>92601.240612350317</v>
      </c>
      <c r="J436" s="159">
        <v>98157.315049091339</v>
      </c>
      <c r="K436" s="183">
        <f t="shared" si="127"/>
        <v>98157.315049091339</v>
      </c>
      <c r="M436" s="159">
        <f t="shared" si="125"/>
        <v>74265.716595734688</v>
      </c>
      <c r="N436" s="159">
        <f t="shared" si="125"/>
        <v>78721.659591478776</v>
      </c>
      <c r="O436" s="159">
        <f t="shared" si="125"/>
        <v>83444.959166967499</v>
      </c>
      <c r="P436" s="159">
        <f t="shared" si="125"/>
        <v>88451.656716985555</v>
      </c>
      <c r="Q436" s="159">
        <f t="shared" si="125"/>
        <v>93758.756120004691</v>
      </c>
      <c r="R436" s="159">
        <v>99384.281487204978</v>
      </c>
      <c r="S436" s="102">
        <f t="shared" si="131"/>
        <v>99384.281487204978</v>
      </c>
      <c r="U436" s="160">
        <f t="shared" si="130"/>
        <v>78648.886931700879</v>
      </c>
      <c r="V436" s="159">
        <f t="shared" si="130"/>
        <v>82581.331278285928</v>
      </c>
      <c r="W436" s="159">
        <f t="shared" si="130"/>
        <v>86710.397842200226</v>
      </c>
      <c r="X436" s="159">
        <f t="shared" si="130"/>
        <v>91045.917734310235</v>
      </c>
      <c r="Y436" s="159">
        <f t="shared" si="129"/>
        <v>95598.213621025745</v>
      </c>
      <c r="Z436" s="159">
        <v>100378.12430207703</v>
      </c>
      <c r="AA436" s="102">
        <f t="shared" si="132"/>
        <v>100378.12430207703</v>
      </c>
      <c r="AC436" s="159">
        <f t="shared" si="128"/>
        <v>82581.331278285928</v>
      </c>
      <c r="AD436" s="159">
        <f t="shared" si="128"/>
        <v>86710.397842200226</v>
      </c>
      <c r="AE436" s="159">
        <f t="shared" si="128"/>
        <v>91045.917734310235</v>
      </c>
      <c r="AF436" s="159">
        <f t="shared" si="126"/>
        <v>95598.213621025745</v>
      </c>
      <c r="AG436" s="159">
        <v>100378.12430207703</v>
      </c>
      <c r="AH436" s="104">
        <f t="shared" si="133"/>
        <v>100378.12430207703</v>
      </c>
      <c r="AJ436" s="159">
        <f t="shared" si="135"/>
        <v>83820.0512474602</v>
      </c>
      <c r="AK436" s="159">
        <f t="shared" si="135"/>
        <v>88011.053809833218</v>
      </c>
      <c r="AL436" s="159">
        <f t="shared" si="135"/>
        <v>92411.60650032488</v>
      </c>
      <c r="AM436" s="159">
        <f t="shared" si="135"/>
        <v>97032.186825341123</v>
      </c>
      <c r="AN436" s="159">
        <v>101883.79616660818</v>
      </c>
      <c r="AO436" s="106">
        <f t="shared" si="134"/>
        <v>101883.79616660818</v>
      </c>
      <c r="AQ436" s="159">
        <f t="shared" si="136"/>
        <v>84658.251759934792</v>
      </c>
      <c r="AR436" s="159">
        <f t="shared" si="136"/>
        <v>88891.164347931539</v>
      </c>
      <c r="AS436" s="159">
        <f t="shared" si="136"/>
        <v>93335.72256532812</v>
      </c>
      <c r="AT436" s="159">
        <f t="shared" si="136"/>
        <v>98002.508693594529</v>
      </c>
      <c r="AU436" s="161">
        <v>102902.63412827427</v>
      </c>
      <c r="AV436" s="133">
        <v>11</v>
      </c>
      <c r="AW436" s="133">
        <v>515</v>
      </c>
      <c r="AX436" s="142">
        <v>20</v>
      </c>
      <c r="AY436" s="142">
        <v>20</v>
      </c>
      <c r="AZ436" s="143" t="s">
        <v>426</v>
      </c>
    </row>
    <row r="437" spans="1:52" ht="15.75">
      <c r="A437" s="133">
        <v>516</v>
      </c>
      <c r="B437" s="133">
        <v>11</v>
      </c>
      <c r="C437" s="140">
        <v>21</v>
      </c>
      <c r="D437" s="141" t="s">
        <v>426</v>
      </c>
      <c r="E437" s="159">
        <f t="shared" ref="E437:I461" si="137">F437/1.06</f>
        <v>73348.855897021916</v>
      </c>
      <c r="F437" s="159">
        <f t="shared" si="137"/>
        <v>77749.787250843234</v>
      </c>
      <c r="G437" s="159">
        <f t="shared" si="137"/>
        <v>82414.774485893839</v>
      </c>
      <c r="H437" s="159">
        <f t="shared" si="137"/>
        <v>87359.660955047468</v>
      </c>
      <c r="I437" s="159">
        <f t="shared" si="137"/>
        <v>92601.240612350317</v>
      </c>
      <c r="J437" s="159">
        <v>98157.315049091339</v>
      </c>
      <c r="K437" s="183">
        <f t="shared" si="127"/>
        <v>98157.315049091339</v>
      </c>
      <c r="M437" s="159">
        <f t="shared" ref="M437:Q461" si="138">N437/1.06</f>
        <v>74265.716595734688</v>
      </c>
      <c r="N437" s="159">
        <f t="shared" si="138"/>
        <v>78721.659591478776</v>
      </c>
      <c r="O437" s="159">
        <f t="shared" si="138"/>
        <v>83444.959166967499</v>
      </c>
      <c r="P437" s="159">
        <f t="shared" si="138"/>
        <v>88451.656716985555</v>
      </c>
      <c r="Q437" s="159">
        <f t="shared" si="138"/>
        <v>93758.756120004691</v>
      </c>
      <c r="R437" s="159">
        <v>99384.281487204978</v>
      </c>
      <c r="S437" s="102">
        <f t="shared" si="131"/>
        <v>99384.281487204978</v>
      </c>
      <c r="U437" s="160">
        <f t="shared" si="130"/>
        <v>78648.886931700879</v>
      </c>
      <c r="V437" s="159">
        <f t="shared" si="130"/>
        <v>82581.331278285928</v>
      </c>
      <c r="W437" s="159">
        <f t="shared" si="130"/>
        <v>86710.397842200226</v>
      </c>
      <c r="X437" s="159">
        <f t="shared" si="130"/>
        <v>91045.917734310235</v>
      </c>
      <c r="Y437" s="159">
        <f t="shared" si="129"/>
        <v>95598.213621025745</v>
      </c>
      <c r="Z437" s="159">
        <v>100378.12430207703</v>
      </c>
      <c r="AA437" s="102">
        <f t="shared" si="132"/>
        <v>100378.12430207703</v>
      </c>
      <c r="AC437" s="159">
        <f t="shared" si="128"/>
        <v>82581.331278285928</v>
      </c>
      <c r="AD437" s="159">
        <f t="shared" si="128"/>
        <v>86710.397842200226</v>
      </c>
      <c r="AE437" s="159">
        <f t="shared" si="128"/>
        <v>91045.917734310235</v>
      </c>
      <c r="AF437" s="159">
        <f t="shared" si="126"/>
        <v>95598.213621025745</v>
      </c>
      <c r="AG437" s="159">
        <v>100378.12430207703</v>
      </c>
      <c r="AH437" s="104">
        <f t="shared" si="133"/>
        <v>100378.12430207703</v>
      </c>
      <c r="AJ437" s="159">
        <f t="shared" si="135"/>
        <v>83820.0512474602</v>
      </c>
      <c r="AK437" s="159">
        <f t="shared" si="135"/>
        <v>88011.053809833218</v>
      </c>
      <c r="AL437" s="159">
        <f t="shared" si="135"/>
        <v>92411.60650032488</v>
      </c>
      <c r="AM437" s="159">
        <f t="shared" si="135"/>
        <v>97032.186825341123</v>
      </c>
      <c r="AN437" s="159">
        <v>101883.79616660818</v>
      </c>
      <c r="AO437" s="106">
        <f t="shared" si="134"/>
        <v>101883.79616660818</v>
      </c>
      <c r="AQ437" s="159">
        <f t="shared" si="136"/>
        <v>84658.251759934792</v>
      </c>
      <c r="AR437" s="159">
        <f t="shared" si="136"/>
        <v>88891.164347931539</v>
      </c>
      <c r="AS437" s="159">
        <f t="shared" si="136"/>
        <v>93335.72256532812</v>
      </c>
      <c r="AT437" s="159">
        <f t="shared" si="136"/>
        <v>98002.508693594529</v>
      </c>
      <c r="AU437" s="161">
        <v>102902.63412827427</v>
      </c>
      <c r="AV437" s="133">
        <v>11</v>
      </c>
      <c r="AW437" s="133">
        <v>516</v>
      </c>
      <c r="AX437" s="142">
        <v>21</v>
      </c>
      <c r="AY437" s="142">
        <v>21</v>
      </c>
      <c r="AZ437" s="143" t="s">
        <v>426</v>
      </c>
    </row>
    <row r="438" spans="1:52" ht="15.75">
      <c r="A438" s="133">
        <v>517</v>
      </c>
      <c r="B438" s="133">
        <v>11</v>
      </c>
      <c r="C438" s="140">
        <v>22</v>
      </c>
      <c r="D438" s="141" t="s">
        <v>426</v>
      </c>
      <c r="E438" s="159">
        <f t="shared" si="137"/>
        <v>73348.855897021916</v>
      </c>
      <c r="F438" s="159">
        <f t="shared" si="137"/>
        <v>77749.787250843234</v>
      </c>
      <c r="G438" s="159">
        <f t="shared" si="137"/>
        <v>82414.774485893839</v>
      </c>
      <c r="H438" s="159">
        <f t="shared" si="137"/>
        <v>87359.660955047468</v>
      </c>
      <c r="I438" s="159">
        <f t="shared" si="137"/>
        <v>92601.240612350317</v>
      </c>
      <c r="J438" s="159">
        <v>98157.315049091339</v>
      </c>
      <c r="K438" s="183">
        <f t="shared" si="127"/>
        <v>98157.315049091339</v>
      </c>
      <c r="M438" s="159">
        <f t="shared" si="138"/>
        <v>74265.716595734688</v>
      </c>
      <c r="N438" s="159">
        <f t="shared" si="138"/>
        <v>78721.659591478776</v>
      </c>
      <c r="O438" s="159">
        <f t="shared" si="138"/>
        <v>83444.959166967499</v>
      </c>
      <c r="P438" s="159">
        <f t="shared" si="138"/>
        <v>88451.656716985555</v>
      </c>
      <c r="Q438" s="159">
        <f t="shared" si="138"/>
        <v>93758.756120004691</v>
      </c>
      <c r="R438" s="159">
        <v>99384.281487204978</v>
      </c>
      <c r="S438" s="102">
        <f t="shared" si="131"/>
        <v>99384.281487204978</v>
      </c>
      <c r="U438" s="160">
        <f t="shared" si="130"/>
        <v>78648.886931700879</v>
      </c>
      <c r="V438" s="159">
        <f t="shared" si="130"/>
        <v>82581.331278285928</v>
      </c>
      <c r="W438" s="159">
        <f t="shared" si="130"/>
        <v>86710.397842200226</v>
      </c>
      <c r="X438" s="159">
        <f t="shared" si="130"/>
        <v>91045.917734310235</v>
      </c>
      <c r="Y438" s="159">
        <f t="shared" si="129"/>
        <v>95598.213621025745</v>
      </c>
      <c r="Z438" s="159">
        <v>100378.12430207703</v>
      </c>
      <c r="AA438" s="102">
        <f t="shared" si="132"/>
        <v>100378.12430207703</v>
      </c>
      <c r="AC438" s="159">
        <f t="shared" si="128"/>
        <v>82581.331278285928</v>
      </c>
      <c r="AD438" s="159">
        <f t="shared" si="128"/>
        <v>86710.397842200226</v>
      </c>
      <c r="AE438" s="159">
        <f t="shared" si="128"/>
        <v>91045.917734310235</v>
      </c>
      <c r="AF438" s="159">
        <f t="shared" si="126"/>
        <v>95598.213621025745</v>
      </c>
      <c r="AG438" s="159">
        <v>100378.12430207703</v>
      </c>
      <c r="AH438" s="104">
        <f t="shared" si="133"/>
        <v>100378.12430207703</v>
      </c>
      <c r="AJ438" s="159">
        <f t="shared" si="135"/>
        <v>83820.0512474602</v>
      </c>
      <c r="AK438" s="159">
        <f t="shared" si="135"/>
        <v>88011.053809833218</v>
      </c>
      <c r="AL438" s="159">
        <f t="shared" si="135"/>
        <v>92411.60650032488</v>
      </c>
      <c r="AM438" s="159">
        <f t="shared" si="135"/>
        <v>97032.186825341123</v>
      </c>
      <c r="AN438" s="159">
        <v>101883.79616660818</v>
      </c>
      <c r="AO438" s="106">
        <f t="shared" si="134"/>
        <v>101883.79616660818</v>
      </c>
      <c r="AQ438" s="159">
        <f t="shared" si="136"/>
        <v>84658.251759934792</v>
      </c>
      <c r="AR438" s="159">
        <f t="shared" si="136"/>
        <v>88891.164347931539</v>
      </c>
      <c r="AS438" s="159">
        <f t="shared" si="136"/>
        <v>93335.72256532812</v>
      </c>
      <c r="AT438" s="159">
        <f t="shared" si="136"/>
        <v>98002.508693594529</v>
      </c>
      <c r="AU438" s="161">
        <v>102902.63412827427</v>
      </c>
      <c r="AV438" s="133">
        <v>11</v>
      </c>
      <c r="AW438" s="133">
        <v>517</v>
      </c>
      <c r="AX438" s="142">
        <v>22</v>
      </c>
      <c r="AY438" s="142">
        <v>22</v>
      </c>
      <c r="AZ438" s="143" t="s">
        <v>426</v>
      </c>
    </row>
    <row r="439" spans="1:52" ht="15.75">
      <c r="A439" s="133">
        <v>518</v>
      </c>
      <c r="B439" s="133">
        <v>11</v>
      </c>
      <c r="C439" s="140">
        <v>23</v>
      </c>
      <c r="D439" s="141" t="s">
        <v>426</v>
      </c>
      <c r="E439" s="159">
        <f t="shared" si="137"/>
        <v>73348.855897021916</v>
      </c>
      <c r="F439" s="159">
        <f t="shared" si="137"/>
        <v>77749.787250843234</v>
      </c>
      <c r="G439" s="159">
        <f t="shared" si="137"/>
        <v>82414.774485893839</v>
      </c>
      <c r="H439" s="159">
        <f t="shared" si="137"/>
        <v>87359.660955047468</v>
      </c>
      <c r="I439" s="159">
        <f t="shared" si="137"/>
        <v>92601.240612350317</v>
      </c>
      <c r="J439" s="159">
        <v>98157.315049091339</v>
      </c>
      <c r="K439" s="183">
        <f t="shared" si="127"/>
        <v>98157.315049091339</v>
      </c>
      <c r="M439" s="159">
        <f t="shared" si="138"/>
        <v>74265.716595734688</v>
      </c>
      <c r="N439" s="159">
        <f t="shared" si="138"/>
        <v>78721.659591478776</v>
      </c>
      <c r="O439" s="159">
        <f t="shared" si="138"/>
        <v>83444.959166967499</v>
      </c>
      <c r="P439" s="159">
        <f t="shared" si="138"/>
        <v>88451.656716985555</v>
      </c>
      <c r="Q439" s="159">
        <f t="shared" si="138"/>
        <v>93758.756120004691</v>
      </c>
      <c r="R439" s="159">
        <v>99384.281487204978</v>
      </c>
      <c r="S439" s="102">
        <f t="shared" si="131"/>
        <v>99384.281487204978</v>
      </c>
      <c r="U439" s="160">
        <f t="shared" si="130"/>
        <v>78648.886931700879</v>
      </c>
      <c r="V439" s="159">
        <f t="shared" si="130"/>
        <v>82581.331278285928</v>
      </c>
      <c r="W439" s="159">
        <f t="shared" si="130"/>
        <v>86710.397842200226</v>
      </c>
      <c r="X439" s="159">
        <f t="shared" si="130"/>
        <v>91045.917734310235</v>
      </c>
      <c r="Y439" s="159">
        <f t="shared" si="129"/>
        <v>95598.213621025745</v>
      </c>
      <c r="Z439" s="159">
        <v>100378.12430207703</v>
      </c>
      <c r="AA439" s="102">
        <f t="shared" si="132"/>
        <v>100378.12430207703</v>
      </c>
      <c r="AC439" s="159">
        <f t="shared" si="128"/>
        <v>82581.331278285928</v>
      </c>
      <c r="AD439" s="159">
        <f t="shared" si="128"/>
        <v>86710.397842200226</v>
      </c>
      <c r="AE439" s="159">
        <f t="shared" si="128"/>
        <v>91045.917734310235</v>
      </c>
      <c r="AF439" s="159">
        <f t="shared" si="126"/>
        <v>95598.213621025745</v>
      </c>
      <c r="AG439" s="159">
        <v>100378.12430207703</v>
      </c>
      <c r="AH439" s="104">
        <f t="shared" si="133"/>
        <v>100378.12430207703</v>
      </c>
      <c r="AJ439" s="159">
        <f t="shared" si="135"/>
        <v>83820.0512474602</v>
      </c>
      <c r="AK439" s="159">
        <f t="shared" si="135"/>
        <v>88011.053809833218</v>
      </c>
      <c r="AL439" s="159">
        <f t="shared" si="135"/>
        <v>92411.60650032488</v>
      </c>
      <c r="AM439" s="159">
        <f t="shared" si="135"/>
        <v>97032.186825341123</v>
      </c>
      <c r="AN439" s="159">
        <v>101883.79616660818</v>
      </c>
      <c r="AO439" s="106">
        <f t="shared" si="134"/>
        <v>101883.79616660818</v>
      </c>
      <c r="AQ439" s="159">
        <f t="shared" si="136"/>
        <v>84658.251759934792</v>
      </c>
      <c r="AR439" s="159">
        <f t="shared" si="136"/>
        <v>88891.164347931539</v>
      </c>
      <c r="AS439" s="159">
        <f t="shared" si="136"/>
        <v>93335.72256532812</v>
      </c>
      <c r="AT439" s="159">
        <f t="shared" si="136"/>
        <v>98002.508693594529</v>
      </c>
      <c r="AU439" s="161">
        <v>102902.63412827427</v>
      </c>
      <c r="AV439" s="133">
        <v>11</v>
      </c>
      <c r="AW439" s="133">
        <v>518</v>
      </c>
      <c r="AX439" s="142">
        <v>23</v>
      </c>
      <c r="AY439" s="142">
        <v>23</v>
      </c>
      <c r="AZ439" s="143" t="s">
        <v>426</v>
      </c>
    </row>
    <row r="440" spans="1:52" ht="15.75">
      <c r="A440" s="133">
        <v>519</v>
      </c>
      <c r="B440" s="133">
        <v>11</v>
      </c>
      <c r="C440" s="140">
        <v>24</v>
      </c>
      <c r="D440" s="141" t="s">
        <v>426</v>
      </c>
      <c r="E440" s="159">
        <f t="shared" si="137"/>
        <v>73348.855897021916</v>
      </c>
      <c r="F440" s="159">
        <f t="shared" si="137"/>
        <v>77749.787250843234</v>
      </c>
      <c r="G440" s="159">
        <f t="shared" si="137"/>
        <v>82414.774485893839</v>
      </c>
      <c r="H440" s="159">
        <f t="shared" si="137"/>
        <v>87359.660955047468</v>
      </c>
      <c r="I440" s="159">
        <f t="shared" si="137"/>
        <v>92601.240612350317</v>
      </c>
      <c r="J440" s="159">
        <v>98157.315049091339</v>
      </c>
      <c r="K440" s="183">
        <f t="shared" si="127"/>
        <v>98157.315049091339</v>
      </c>
      <c r="M440" s="159">
        <f t="shared" si="138"/>
        <v>74265.716595734688</v>
      </c>
      <c r="N440" s="159">
        <f t="shared" si="138"/>
        <v>78721.659591478776</v>
      </c>
      <c r="O440" s="159">
        <f t="shared" si="138"/>
        <v>83444.959166967499</v>
      </c>
      <c r="P440" s="159">
        <f t="shared" si="138"/>
        <v>88451.656716985555</v>
      </c>
      <c r="Q440" s="159">
        <f t="shared" si="138"/>
        <v>93758.756120004691</v>
      </c>
      <c r="R440" s="159">
        <v>99384.281487204978</v>
      </c>
      <c r="S440" s="102">
        <f t="shared" si="131"/>
        <v>99384.281487204978</v>
      </c>
      <c r="U440" s="160">
        <f t="shared" si="130"/>
        <v>78648.886931700879</v>
      </c>
      <c r="V440" s="159">
        <f t="shared" si="130"/>
        <v>82581.331278285928</v>
      </c>
      <c r="W440" s="159">
        <f t="shared" si="130"/>
        <v>86710.397842200226</v>
      </c>
      <c r="X440" s="159">
        <f t="shared" si="130"/>
        <v>91045.917734310235</v>
      </c>
      <c r="Y440" s="159">
        <f t="shared" si="129"/>
        <v>95598.213621025745</v>
      </c>
      <c r="Z440" s="159">
        <v>100378.12430207703</v>
      </c>
      <c r="AA440" s="102">
        <f t="shared" si="132"/>
        <v>100378.12430207703</v>
      </c>
      <c r="AC440" s="159">
        <f t="shared" si="128"/>
        <v>82581.331278285928</v>
      </c>
      <c r="AD440" s="159">
        <f t="shared" si="128"/>
        <v>86710.397842200226</v>
      </c>
      <c r="AE440" s="159">
        <f t="shared" si="128"/>
        <v>91045.917734310235</v>
      </c>
      <c r="AF440" s="159">
        <f t="shared" si="126"/>
        <v>95598.213621025745</v>
      </c>
      <c r="AG440" s="159">
        <v>100378.12430207703</v>
      </c>
      <c r="AH440" s="104">
        <f t="shared" si="133"/>
        <v>100378.12430207703</v>
      </c>
      <c r="AJ440" s="159">
        <f t="shared" si="135"/>
        <v>83820.0512474602</v>
      </c>
      <c r="AK440" s="159">
        <f t="shared" si="135"/>
        <v>88011.053809833218</v>
      </c>
      <c r="AL440" s="159">
        <f t="shared" si="135"/>
        <v>92411.60650032488</v>
      </c>
      <c r="AM440" s="159">
        <f t="shared" si="135"/>
        <v>97032.186825341123</v>
      </c>
      <c r="AN440" s="159">
        <v>101883.79616660818</v>
      </c>
      <c r="AO440" s="106">
        <f t="shared" si="134"/>
        <v>101883.79616660818</v>
      </c>
      <c r="AQ440" s="159">
        <f t="shared" si="136"/>
        <v>84658.251759934792</v>
      </c>
      <c r="AR440" s="159">
        <f t="shared" si="136"/>
        <v>88891.164347931539</v>
      </c>
      <c r="AS440" s="159">
        <f t="shared" si="136"/>
        <v>93335.72256532812</v>
      </c>
      <c r="AT440" s="159">
        <f t="shared" si="136"/>
        <v>98002.508693594529</v>
      </c>
      <c r="AU440" s="161">
        <v>102902.63412827427</v>
      </c>
      <c r="AV440" s="133">
        <v>11</v>
      </c>
      <c r="AW440" s="133">
        <v>519</v>
      </c>
      <c r="AX440" s="142">
        <v>24</v>
      </c>
      <c r="AY440" s="142">
        <v>24</v>
      </c>
      <c r="AZ440" s="143" t="s">
        <v>426</v>
      </c>
    </row>
    <row r="441" spans="1:52" ht="15.75">
      <c r="A441" s="133">
        <v>520</v>
      </c>
      <c r="B441" s="133">
        <v>11</v>
      </c>
      <c r="C441" s="140">
        <v>25</v>
      </c>
      <c r="D441" s="141" t="s">
        <v>426</v>
      </c>
      <c r="E441" s="159">
        <f t="shared" si="137"/>
        <v>73348.855897021916</v>
      </c>
      <c r="F441" s="159">
        <f t="shared" si="137"/>
        <v>77749.787250843234</v>
      </c>
      <c r="G441" s="159">
        <f t="shared" si="137"/>
        <v>82414.774485893839</v>
      </c>
      <c r="H441" s="159">
        <f t="shared" si="137"/>
        <v>87359.660955047468</v>
      </c>
      <c r="I441" s="159">
        <f t="shared" si="137"/>
        <v>92601.240612350317</v>
      </c>
      <c r="J441" s="159">
        <v>98157.315049091339</v>
      </c>
      <c r="K441" s="183">
        <f t="shared" si="127"/>
        <v>98157.315049091339</v>
      </c>
      <c r="M441" s="159">
        <f t="shared" si="138"/>
        <v>74265.716595734688</v>
      </c>
      <c r="N441" s="159">
        <f t="shared" si="138"/>
        <v>78721.659591478776</v>
      </c>
      <c r="O441" s="159">
        <f t="shared" si="138"/>
        <v>83444.959166967499</v>
      </c>
      <c r="P441" s="159">
        <f t="shared" si="138"/>
        <v>88451.656716985555</v>
      </c>
      <c r="Q441" s="159">
        <f t="shared" si="138"/>
        <v>93758.756120004691</v>
      </c>
      <c r="R441" s="159">
        <v>99384.281487204978</v>
      </c>
      <c r="S441" s="102">
        <f t="shared" si="131"/>
        <v>99384.281487204978</v>
      </c>
      <c r="U441" s="160">
        <f t="shared" si="130"/>
        <v>78648.886931700879</v>
      </c>
      <c r="V441" s="159">
        <f t="shared" si="130"/>
        <v>82581.331278285928</v>
      </c>
      <c r="W441" s="159">
        <f t="shared" si="130"/>
        <v>86710.397842200226</v>
      </c>
      <c r="X441" s="159">
        <f t="shared" si="130"/>
        <v>91045.917734310235</v>
      </c>
      <c r="Y441" s="159">
        <f t="shared" si="129"/>
        <v>95598.213621025745</v>
      </c>
      <c r="Z441" s="159">
        <v>100378.12430207703</v>
      </c>
      <c r="AA441" s="102">
        <f t="shared" si="132"/>
        <v>100378.12430207703</v>
      </c>
      <c r="AC441" s="159">
        <f t="shared" si="128"/>
        <v>82581.331278285928</v>
      </c>
      <c r="AD441" s="159">
        <f t="shared" si="128"/>
        <v>86710.397842200226</v>
      </c>
      <c r="AE441" s="159">
        <f t="shared" si="128"/>
        <v>91045.917734310235</v>
      </c>
      <c r="AF441" s="159">
        <f t="shared" si="126"/>
        <v>95598.213621025745</v>
      </c>
      <c r="AG441" s="159">
        <v>100378.12430207703</v>
      </c>
      <c r="AH441" s="104">
        <f t="shared" si="133"/>
        <v>100378.12430207703</v>
      </c>
      <c r="AJ441" s="159">
        <f t="shared" si="135"/>
        <v>83820.0512474602</v>
      </c>
      <c r="AK441" s="159">
        <f t="shared" si="135"/>
        <v>88011.053809833218</v>
      </c>
      <c r="AL441" s="159">
        <f t="shared" si="135"/>
        <v>92411.60650032488</v>
      </c>
      <c r="AM441" s="159">
        <f t="shared" si="135"/>
        <v>97032.186825341123</v>
      </c>
      <c r="AN441" s="159">
        <v>101883.79616660818</v>
      </c>
      <c r="AO441" s="106">
        <f t="shared" si="134"/>
        <v>101883.79616660818</v>
      </c>
      <c r="AQ441" s="159">
        <f t="shared" si="136"/>
        <v>84658.251759934792</v>
      </c>
      <c r="AR441" s="159">
        <f t="shared" si="136"/>
        <v>88891.164347931539</v>
      </c>
      <c r="AS441" s="159">
        <f t="shared" si="136"/>
        <v>93335.72256532812</v>
      </c>
      <c r="AT441" s="159">
        <f t="shared" si="136"/>
        <v>98002.508693594529</v>
      </c>
      <c r="AU441" s="161">
        <v>102902.63412827427</v>
      </c>
      <c r="AV441" s="133">
        <v>11</v>
      </c>
      <c r="AW441" s="133">
        <v>520</v>
      </c>
      <c r="AX441" s="142">
        <v>25</v>
      </c>
      <c r="AY441" s="142">
        <v>25</v>
      </c>
      <c r="AZ441" s="143" t="s">
        <v>426</v>
      </c>
    </row>
    <row r="442" spans="1:52" ht="15.75">
      <c r="A442" s="133">
        <v>521</v>
      </c>
      <c r="B442" s="133">
        <v>11</v>
      </c>
      <c r="C442" s="140">
        <v>26</v>
      </c>
      <c r="D442" s="141" t="s">
        <v>426</v>
      </c>
      <c r="E442" s="159">
        <f t="shared" si="137"/>
        <v>73348.855897021916</v>
      </c>
      <c r="F442" s="159">
        <f t="shared" si="137"/>
        <v>77749.787250843234</v>
      </c>
      <c r="G442" s="159">
        <f t="shared" si="137"/>
        <v>82414.774485893839</v>
      </c>
      <c r="H442" s="159">
        <f t="shared" si="137"/>
        <v>87359.660955047468</v>
      </c>
      <c r="I442" s="159">
        <f t="shared" si="137"/>
        <v>92601.240612350317</v>
      </c>
      <c r="J442" s="159">
        <v>98157.315049091339</v>
      </c>
      <c r="K442" s="183">
        <f t="shared" si="127"/>
        <v>98157.315049091339</v>
      </c>
      <c r="M442" s="159">
        <f t="shared" si="138"/>
        <v>74265.716595734688</v>
      </c>
      <c r="N442" s="159">
        <f t="shared" si="138"/>
        <v>78721.659591478776</v>
      </c>
      <c r="O442" s="159">
        <f t="shared" si="138"/>
        <v>83444.959166967499</v>
      </c>
      <c r="P442" s="159">
        <f t="shared" si="138"/>
        <v>88451.656716985555</v>
      </c>
      <c r="Q442" s="159">
        <f t="shared" si="138"/>
        <v>93758.756120004691</v>
      </c>
      <c r="R442" s="159">
        <v>99384.281487204978</v>
      </c>
      <c r="S442" s="102">
        <f t="shared" si="131"/>
        <v>99384.281487204978</v>
      </c>
      <c r="U442" s="160">
        <f t="shared" si="130"/>
        <v>78648.886931700879</v>
      </c>
      <c r="V442" s="159">
        <f t="shared" si="130"/>
        <v>82581.331278285928</v>
      </c>
      <c r="W442" s="159">
        <f t="shared" si="130"/>
        <v>86710.397842200226</v>
      </c>
      <c r="X442" s="159">
        <f t="shared" si="130"/>
        <v>91045.917734310235</v>
      </c>
      <c r="Y442" s="159">
        <f t="shared" si="129"/>
        <v>95598.213621025745</v>
      </c>
      <c r="Z442" s="159">
        <v>100378.12430207703</v>
      </c>
      <c r="AA442" s="102">
        <f t="shared" si="132"/>
        <v>100378.12430207703</v>
      </c>
      <c r="AC442" s="159">
        <f t="shared" si="128"/>
        <v>82581.331278285928</v>
      </c>
      <c r="AD442" s="159">
        <f t="shared" si="128"/>
        <v>86710.397842200226</v>
      </c>
      <c r="AE442" s="159">
        <f t="shared" si="128"/>
        <v>91045.917734310235</v>
      </c>
      <c r="AF442" s="159">
        <f t="shared" si="126"/>
        <v>95598.213621025745</v>
      </c>
      <c r="AG442" s="159">
        <v>100378.12430207703</v>
      </c>
      <c r="AH442" s="104">
        <f t="shared" si="133"/>
        <v>100378.12430207703</v>
      </c>
      <c r="AJ442" s="159">
        <f t="shared" si="135"/>
        <v>83820.0512474602</v>
      </c>
      <c r="AK442" s="159">
        <f t="shared" si="135"/>
        <v>88011.053809833218</v>
      </c>
      <c r="AL442" s="159">
        <f t="shared" si="135"/>
        <v>92411.60650032488</v>
      </c>
      <c r="AM442" s="159">
        <f t="shared" si="135"/>
        <v>97032.186825341123</v>
      </c>
      <c r="AN442" s="159">
        <v>101883.79616660818</v>
      </c>
      <c r="AO442" s="106">
        <f t="shared" si="134"/>
        <v>101883.79616660818</v>
      </c>
      <c r="AQ442" s="159">
        <f t="shared" si="136"/>
        <v>84658.251759934792</v>
      </c>
      <c r="AR442" s="159">
        <f t="shared" si="136"/>
        <v>88891.164347931539</v>
      </c>
      <c r="AS442" s="159">
        <f t="shared" si="136"/>
        <v>93335.72256532812</v>
      </c>
      <c r="AT442" s="159">
        <f t="shared" si="136"/>
        <v>98002.508693594529</v>
      </c>
      <c r="AU442" s="161">
        <v>102902.63412827427</v>
      </c>
      <c r="AV442" s="133">
        <v>11</v>
      </c>
      <c r="AW442" s="133">
        <v>521</v>
      </c>
      <c r="AX442" s="142">
        <v>26</v>
      </c>
      <c r="AY442" s="142">
        <v>26</v>
      </c>
      <c r="AZ442" s="143" t="s">
        <v>426</v>
      </c>
    </row>
    <row r="443" spans="1:52" ht="15.75">
      <c r="A443" s="133">
        <v>522</v>
      </c>
      <c r="B443" s="133">
        <v>11</v>
      </c>
      <c r="C443" s="140">
        <v>27</v>
      </c>
      <c r="D443" s="141" t="s">
        <v>426</v>
      </c>
      <c r="E443" s="159">
        <f t="shared" si="137"/>
        <v>73348.855897021916</v>
      </c>
      <c r="F443" s="159">
        <f t="shared" si="137"/>
        <v>77749.787250843234</v>
      </c>
      <c r="G443" s="159">
        <f t="shared" si="137"/>
        <v>82414.774485893839</v>
      </c>
      <c r="H443" s="159">
        <f t="shared" si="137"/>
        <v>87359.660955047468</v>
      </c>
      <c r="I443" s="159">
        <f t="shared" si="137"/>
        <v>92601.240612350317</v>
      </c>
      <c r="J443" s="159">
        <v>98157.315049091339</v>
      </c>
      <c r="K443" s="183">
        <f t="shared" si="127"/>
        <v>98157.315049091339</v>
      </c>
      <c r="M443" s="159">
        <f t="shared" si="138"/>
        <v>74265.716595734688</v>
      </c>
      <c r="N443" s="159">
        <f t="shared" si="138"/>
        <v>78721.659591478776</v>
      </c>
      <c r="O443" s="159">
        <f t="shared" si="138"/>
        <v>83444.959166967499</v>
      </c>
      <c r="P443" s="159">
        <f t="shared" si="138"/>
        <v>88451.656716985555</v>
      </c>
      <c r="Q443" s="159">
        <f t="shared" si="138"/>
        <v>93758.756120004691</v>
      </c>
      <c r="R443" s="159">
        <v>99384.281487204978</v>
      </c>
      <c r="S443" s="102">
        <f t="shared" si="131"/>
        <v>99384.281487204978</v>
      </c>
      <c r="U443" s="160">
        <f t="shared" si="130"/>
        <v>78648.886931700879</v>
      </c>
      <c r="V443" s="159">
        <f t="shared" si="130"/>
        <v>82581.331278285928</v>
      </c>
      <c r="W443" s="159">
        <f t="shared" si="130"/>
        <v>86710.397842200226</v>
      </c>
      <c r="X443" s="159">
        <f t="shared" si="130"/>
        <v>91045.917734310235</v>
      </c>
      <c r="Y443" s="159">
        <f t="shared" si="129"/>
        <v>95598.213621025745</v>
      </c>
      <c r="Z443" s="159">
        <v>100378.12430207703</v>
      </c>
      <c r="AA443" s="102">
        <f t="shared" si="132"/>
        <v>100378.12430207703</v>
      </c>
      <c r="AC443" s="159">
        <f t="shared" si="128"/>
        <v>82581.331278285928</v>
      </c>
      <c r="AD443" s="159">
        <f t="shared" si="128"/>
        <v>86710.397842200226</v>
      </c>
      <c r="AE443" s="159">
        <f t="shared" si="128"/>
        <v>91045.917734310235</v>
      </c>
      <c r="AF443" s="159">
        <f t="shared" si="126"/>
        <v>95598.213621025745</v>
      </c>
      <c r="AG443" s="159">
        <v>100378.12430207703</v>
      </c>
      <c r="AH443" s="104">
        <f t="shared" si="133"/>
        <v>100378.12430207703</v>
      </c>
      <c r="AJ443" s="159">
        <f t="shared" si="135"/>
        <v>83820.0512474602</v>
      </c>
      <c r="AK443" s="159">
        <f t="shared" si="135"/>
        <v>88011.053809833218</v>
      </c>
      <c r="AL443" s="159">
        <f t="shared" si="135"/>
        <v>92411.60650032488</v>
      </c>
      <c r="AM443" s="159">
        <f t="shared" si="135"/>
        <v>97032.186825341123</v>
      </c>
      <c r="AN443" s="159">
        <v>101883.79616660818</v>
      </c>
      <c r="AO443" s="106">
        <f t="shared" si="134"/>
        <v>101883.79616660818</v>
      </c>
      <c r="AQ443" s="159">
        <f t="shared" si="136"/>
        <v>84658.251759934792</v>
      </c>
      <c r="AR443" s="159">
        <f t="shared" si="136"/>
        <v>88891.164347931539</v>
      </c>
      <c r="AS443" s="159">
        <f t="shared" si="136"/>
        <v>93335.72256532812</v>
      </c>
      <c r="AT443" s="159">
        <f t="shared" si="136"/>
        <v>98002.508693594529</v>
      </c>
      <c r="AU443" s="161">
        <v>102902.63412827427</v>
      </c>
      <c r="AV443" s="133">
        <v>11</v>
      </c>
      <c r="AW443" s="133">
        <v>522</v>
      </c>
      <c r="AX443" s="142">
        <v>27</v>
      </c>
      <c r="AY443" s="142">
        <v>27</v>
      </c>
      <c r="AZ443" s="143" t="s">
        <v>426</v>
      </c>
    </row>
    <row r="444" spans="1:52" ht="15.75">
      <c r="A444" s="133">
        <v>523</v>
      </c>
      <c r="B444" s="133">
        <v>11</v>
      </c>
      <c r="C444" s="140">
        <v>28</v>
      </c>
      <c r="D444" s="141" t="s">
        <v>426</v>
      </c>
      <c r="E444" s="159">
        <f t="shared" si="137"/>
        <v>73348.855897021916</v>
      </c>
      <c r="F444" s="159">
        <f t="shared" si="137"/>
        <v>77749.787250843234</v>
      </c>
      <c r="G444" s="159">
        <f t="shared" si="137"/>
        <v>82414.774485893839</v>
      </c>
      <c r="H444" s="159">
        <f t="shared" si="137"/>
        <v>87359.660955047468</v>
      </c>
      <c r="I444" s="159">
        <f t="shared" si="137"/>
        <v>92601.240612350317</v>
      </c>
      <c r="J444" s="159">
        <v>98157.315049091339</v>
      </c>
      <c r="K444" s="183">
        <f t="shared" si="127"/>
        <v>98157.315049091339</v>
      </c>
      <c r="M444" s="159">
        <f t="shared" si="138"/>
        <v>74265.716595734688</v>
      </c>
      <c r="N444" s="159">
        <f t="shared" si="138"/>
        <v>78721.659591478776</v>
      </c>
      <c r="O444" s="159">
        <f t="shared" si="138"/>
        <v>83444.959166967499</v>
      </c>
      <c r="P444" s="159">
        <f t="shared" si="138"/>
        <v>88451.656716985555</v>
      </c>
      <c r="Q444" s="159">
        <f t="shared" si="138"/>
        <v>93758.756120004691</v>
      </c>
      <c r="R444" s="159">
        <v>99384.281487204978</v>
      </c>
      <c r="S444" s="102">
        <f t="shared" si="131"/>
        <v>99384.281487204978</v>
      </c>
      <c r="U444" s="160">
        <f t="shared" si="130"/>
        <v>78648.886931700879</v>
      </c>
      <c r="V444" s="159">
        <f t="shared" si="130"/>
        <v>82581.331278285928</v>
      </c>
      <c r="W444" s="159">
        <f t="shared" si="130"/>
        <v>86710.397842200226</v>
      </c>
      <c r="X444" s="159">
        <f t="shared" si="130"/>
        <v>91045.917734310235</v>
      </c>
      <c r="Y444" s="159">
        <f t="shared" si="129"/>
        <v>95598.213621025745</v>
      </c>
      <c r="Z444" s="159">
        <v>100378.12430207703</v>
      </c>
      <c r="AA444" s="102">
        <f t="shared" si="132"/>
        <v>100378.12430207703</v>
      </c>
      <c r="AC444" s="159">
        <f t="shared" si="128"/>
        <v>82581.331278285928</v>
      </c>
      <c r="AD444" s="159">
        <f t="shared" si="128"/>
        <v>86710.397842200226</v>
      </c>
      <c r="AE444" s="159">
        <f t="shared" si="128"/>
        <v>91045.917734310235</v>
      </c>
      <c r="AF444" s="159">
        <f t="shared" si="126"/>
        <v>95598.213621025745</v>
      </c>
      <c r="AG444" s="159">
        <v>100378.12430207703</v>
      </c>
      <c r="AH444" s="104">
        <f t="shared" si="133"/>
        <v>100378.12430207703</v>
      </c>
      <c r="AJ444" s="159">
        <f t="shared" si="135"/>
        <v>83820.0512474602</v>
      </c>
      <c r="AK444" s="159">
        <f t="shared" si="135"/>
        <v>88011.053809833218</v>
      </c>
      <c r="AL444" s="159">
        <f t="shared" si="135"/>
        <v>92411.60650032488</v>
      </c>
      <c r="AM444" s="159">
        <f t="shared" si="135"/>
        <v>97032.186825341123</v>
      </c>
      <c r="AN444" s="159">
        <v>101883.79616660818</v>
      </c>
      <c r="AO444" s="106">
        <f t="shared" si="134"/>
        <v>101883.79616660818</v>
      </c>
      <c r="AQ444" s="159">
        <f t="shared" si="136"/>
        <v>84658.251759934792</v>
      </c>
      <c r="AR444" s="159">
        <f t="shared" si="136"/>
        <v>88891.164347931539</v>
      </c>
      <c r="AS444" s="159">
        <f t="shared" si="136"/>
        <v>93335.72256532812</v>
      </c>
      <c r="AT444" s="159">
        <f t="shared" si="136"/>
        <v>98002.508693594529</v>
      </c>
      <c r="AU444" s="161">
        <v>102902.63412827427</v>
      </c>
      <c r="AV444" s="133">
        <v>11</v>
      </c>
      <c r="AW444" s="133">
        <v>523</v>
      </c>
      <c r="AX444" s="142">
        <v>28</v>
      </c>
      <c r="AY444" s="142">
        <v>28</v>
      </c>
      <c r="AZ444" s="143" t="s">
        <v>426</v>
      </c>
    </row>
    <row r="445" spans="1:52" ht="15.75">
      <c r="A445" s="133">
        <v>524</v>
      </c>
      <c r="B445" s="133">
        <v>11</v>
      </c>
      <c r="C445" s="140">
        <v>29</v>
      </c>
      <c r="D445" s="141" t="s">
        <v>426</v>
      </c>
      <c r="E445" s="159">
        <f t="shared" si="137"/>
        <v>73348.855897021916</v>
      </c>
      <c r="F445" s="159">
        <f t="shared" si="137"/>
        <v>77749.787250843234</v>
      </c>
      <c r="G445" s="159">
        <f t="shared" si="137"/>
        <v>82414.774485893839</v>
      </c>
      <c r="H445" s="159">
        <f t="shared" si="137"/>
        <v>87359.660955047468</v>
      </c>
      <c r="I445" s="159">
        <f t="shared" si="137"/>
        <v>92601.240612350317</v>
      </c>
      <c r="J445" s="159">
        <v>98157.315049091339</v>
      </c>
      <c r="K445" s="183">
        <f t="shared" si="127"/>
        <v>98157.315049091339</v>
      </c>
      <c r="M445" s="159">
        <f t="shared" si="138"/>
        <v>74265.716595734688</v>
      </c>
      <c r="N445" s="159">
        <f t="shared" si="138"/>
        <v>78721.659591478776</v>
      </c>
      <c r="O445" s="159">
        <f t="shared" si="138"/>
        <v>83444.959166967499</v>
      </c>
      <c r="P445" s="159">
        <f t="shared" si="138"/>
        <v>88451.656716985555</v>
      </c>
      <c r="Q445" s="159">
        <f t="shared" si="138"/>
        <v>93758.756120004691</v>
      </c>
      <c r="R445" s="159">
        <v>99384.281487204978</v>
      </c>
      <c r="S445" s="102">
        <f t="shared" si="131"/>
        <v>99384.281487204978</v>
      </c>
      <c r="U445" s="160">
        <f t="shared" si="130"/>
        <v>78648.886931700879</v>
      </c>
      <c r="V445" s="159">
        <f t="shared" si="130"/>
        <v>82581.331278285928</v>
      </c>
      <c r="W445" s="159">
        <f t="shared" si="130"/>
        <v>86710.397842200226</v>
      </c>
      <c r="X445" s="159">
        <f t="shared" si="130"/>
        <v>91045.917734310235</v>
      </c>
      <c r="Y445" s="159">
        <f t="shared" si="129"/>
        <v>95598.213621025745</v>
      </c>
      <c r="Z445" s="159">
        <v>100378.12430207703</v>
      </c>
      <c r="AA445" s="102">
        <f t="shared" si="132"/>
        <v>100378.12430207703</v>
      </c>
      <c r="AC445" s="159">
        <f t="shared" si="128"/>
        <v>82581.331278285928</v>
      </c>
      <c r="AD445" s="159">
        <f t="shared" si="128"/>
        <v>86710.397842200226</v>
      </c>
      <c r="AE445" s="159">
        <f t="shared" si="128"/>
        <v>91045.917734310235</v>
      </c>
      <c r="AF445" s="159">
        <f t="shared" si="126"/>
        <v>95598.213621025745</v>
      </c>
      <c r="AG445" s="159">
        <v>100378.12430207703</v>
      </c>
      <c r="AH445" s="104">
        <f t="shared" si="133"/>
        <v>100378.12430207703</v>
      </c>
      <c r="AJ445" s="159">
        <f t="shared" si="135"/>
        <v>83820.0512474602</v>
      </c>
      <c r="AK445" s="159">
        <f t="shared" si="135"/>
        <v>88011.053809833218</v>
      </c>
      <c r="AL445" s="159">
        <f t="shared" si="135"/>
        <v>92411.60650032488</v>
      </c>
      <c r="AM445" s="159">
        <f t="shared" si="135"/>
        <v>97032.186825341123</v>
      </c>
      <c r="AN445" s="159">
        <v>101883.79616660818</v>
      </c>
      <c r="AO445" s="106">
        <f t="shared" si="134"/>
        <v>101883.79616660818</v>
      </c>
      <c r="AQ445" s="159">
        <f t="shared" si="136"/>
        <v>84658.251759934792</v>
      </c>
      <c r="AR445" s="159">
        <f t="shared" si="136"/>
        <v>88891.164347931539</v>
      </c>
      <c r="AS445" s="159">
        <f t="shared" si="136"/>
        <v>93335.72256532812</v>
      </c>
      <c r="AT445" s="159">
        <f t="shared" si="136"/>
        <v>98002.508693594529</v>
      </c>
      <c r="AU445" s="161">
        <v>102902.63412827427</v>
      </c>
      <c r="AV445" s="133">
        <v>11</v>
      </c>
      <c r="AW445" s="133">
        <v>524</v>
      </c>
      <c r="AX445" s="142">
        <v>29</v>
      </c>
      <c r="AY445" s="142">
        <v>29</v>
      </c>
      <c r="AZ445" s="143" t="s">
        <v>426</v>
      </c>
    </row>
    <row r="446" spans="1:52" ht="15.75">
      <c r="A446" s="133">
        <v>525</v>
      </c>
      <c r="B446" s="133">
        <v>11</v>
      </c>
      <c r="C446" s="140">
        <v>30</v>
      </c>
      <c r="D446" s="141" t="s">
        <v>426</v>
      </c>
      <c r="E446" s="159">
        <f t="shared" si="137"/>
        <v>73348.855897021916</v>
      </c>
      <c r="F446" s="159">
        <f t="shared" si="137"/>
        <v>77749.787250843234</v>
      </c>
      <c r="G446" s="159">
        <f t="shared" si="137"/>
        <v>82414.774485893839</v>
      </c>
      <c r="H446" s="159">
        <f t="shared" si="137"/>
        <v>87359.660955047468</v>
      </c>
      <c r="I446" s="159">
        <f t="shared" si="137"/>
        <v>92601.240612350317</v>
      </c>
      <c r="J446" s="159">
        <v>98157.315049091339</v>
      </c>
      <c r="K446" s="183">
        <f t="shared" si="127"/>
        <v>98157.315049091339</v>
      </c>
      <c r="M446" s="159">
        <f t="shared" si="138"/>
        <v>74265.716595734688</v>
      </c>
      <c r="N446" s="159">
        <f t="shared" si="138"/>
        <v>78721.659591478776</v>
      </c>
      <c r="O446" s="159">
        <f t="shared" si="138"/>
        <v>83444.959166967499</v>
      </c>
      <c r="P446" s="159">
        <f t="shared" si="138"/>
        <v>88451.656716985555</v>
      </c>
      <c r="Q446" s="159">
        <f t="shared" si="138"/>
        <v>93758.756120004691</v>
      </c>
      <c r="R446" s="159">
        <v>99384.281487204978</v>
      </c>
      <c r="S446" s="102">
        <f t="shared" si="131"/>
        <v>99384.281487204978</v>
      </c>
      <c r="U446" s="160">
        <f t="shared" si="130"/>
        <v>78648.886931700879</v>
      </c>
      <c r="V446" s="159">
        <f t="shared" si="130"/>
        <v>82581.331278285928</v>
      </c>
      <c r="W446" s="159">
        <f t="shared" si="130"/>
        <v>86710.397842200226</v>
      </c>
      <c r="X446" s="159">
        <f t="shared" si="130"/>
        <v>91045.917734310235</v>
      </c>
      <c r="Y446" s="159">
        <f t="shared" si="129"/>
        <v>95598.213621025745</v>
      </c>
      <c r="Z446" s="159">
        <v>100378.12430207703</v>
      </c>
      <c r="AA446" s="102">
        <f t="shared" si="132"/>
        <v>100378.12430207703</v>
      </c>
      <c r="AC446" s="159">
        <f t="shared" si="128"/>
        <v>82581.331278285928</v>
      </c>
      <c r="AD446" s="159">
        <f t="shared" si="128"/>
        <v>86710.397842200226</v>
      </c>
      <c r="AE446" s="159">
        <f t="shared" si="128"/>
        <v>91045.917734310235</v>
      </c>
      <c r="AF446" s="159">
        <f t="shared" si="126"/>
        <v>95598.213621025745</v>
      </c>
      <c r="AG446" s="159">
        <v>100378.12430207703</v>
      </c>
      <c r="AH446" s="104">
        <f t="shared" si="133"/>
        <v>100378.12430207703</v>
      </c>
      <c r="AJ446" s="159">
        <f t="shared" si="135"/>
        <v>83820.0512474602</v>
      </c>
      <c r="AK446" s="159">
        <f t="shared" si="135"/>
        <v>88011.053809833218</v>
      </c>
      <c r="AL446" s="159">
        <f t="shared" si="135"/>
        <v>92411.60650032488</v>
      </c>
      <c r="AM446" s="159">
        <f t="shared" si="135"/>
        <v>97032.186825341123</v>
      </c>
      <c r="AN446" s="159">
        <v>101883.79616660818</v>
      </c>
      <c r="AO446" s="106">
        <f t="shared" si="134"/>
        <v>101883.79616660818</v>
      </c>
      <c r="AQ446" s="159">
        <f t="shared" si="136"/>
        <v>84658.251759934792</v>
      </c>
      <c r="AR446" s="159">
        <f t="shared" si="136"/>
        <v>88891.164347931539</v>
      </c>
      <c r="AS446" s="159">
        <f t="shared" si="136"/>
        <v>93335.72256532812</v>
      </c>
      <c r="AT446" s="159">
        <f t="shared" si="136"/>
        <v>98002.508693594529</v>
      </c>
      <c r="AU446" s="161">
        <v>102902.63412827427</v>
      </c>
      <c r="AV446" s="133">
        <v>11</v>
      </c>
      <c r="AW446" s="133">
        <v>525</v>
      </c>
      <c r="AX446" s="142">
        <v>30</v>
      </c>
      <c r="AY446" s="142">
        <v>30</v>
      </c>
      <c r="AZ446" s="143" t="s">
        <v>426</v>
      </c>
    </row>
    <row r="447" spans="1:52" ht="15.75">
      <c r="A447" s="133">
        <v>526</v>
      </c>
      <c r="B447" s="133">
        <v>11</v>
      </c>
      <c r="C447" s="145">
        <v>31</v>
      </c>
      <c r="D447" s="146" t="s">
        <v>427</v>
      </c>
      <c r="E447" s="159">
        <f t="shared" si="137"/>
        <v>75171.64058631174</v>
      </c>
      <c r="F447" s="159">
        <f t="shared" si="137"/>
        <v>79681.939021490442</v>
      </c>
      <c r="G447" s="159">
        <f t="shared" si="137"/>
        <v>84462.855362779868</v>
      </c>
      <c r="H447" s="159">
        <f t="shared" si="137"/>
        <v>89530.62668454666</v>
      </c>
      <c r="I447" s="159">
        <f t="shared" si="137"/>
        <v>94902.46428561947</v>
      </c>
      <c r="J447" s="159">
        <v>100596.61214275664</v>
      </c>
      <c r="K447" s="183">
        <f t="shared" si="127"/>
        <v>100596.61214275664</v>
      </c>
      <c r="M447" s="159">
        <f t="shared" si="138"/>
        <v>76111.286093640621</v>
      </c>
      <c r="N447" s="159">
        <f t="shared" si="138"/>
        <v>80677.963259259064</v>
      </c>
      <c r="O447" s="159">
        <f t="shared" si="138"/>
        <v>85518.641054814609</v>
      </c>
      <c r="P447" s="159">
        <f t="shared" si="138"/>
        <v>90649.759518103485</v>
      </c>
      <c r="Q447" s="159">
        <f t="shared" si="138"/>
        <v>96088.745089189702</v>
      </c>
      <c r="R447" s="159">
        <v>101854.06979454109</v>
      </c>
      <c r="S447" s="102">
        <f t="shared" si="131"/>
        <v>101854.06979454109</v>
      </c>
      <c r="U447" s="160">
        <f t="shared" si="130"/>
        <v>80603.382133780906</v>
      </c>
      <c r="V447" s="159">
        <f t="shared" si="130"/>
        <v>84633.551240469955</v>
      </c>
      <c r="W447" s="159">
        <f t="shared" si="130"/>
        <v>88865.228802493453</v>
      </c>
      <c r="X447" s="159">
        <f t="shared" si="130"/>
        <v>93308.490242618136</v>
      </c>
      <c r="Y447" s="159">
        <f t="shared" si="129"/>
        <v>97973.914754749043</v>
      </c>
      <c r="Z447" s="160">
        <v>102872.61049248651</v>
      </c>
      <c r="AA447" s="102">
        <f t="shared" si="132"/>
        <v>102872.61049248651</v>
      </c>
      <c r="AC447" s="159">
        <f t="shared" ref="AC447:AE461" si="139">AD447/1.05</f>
        <v>84633.551240469955</v>
      </c>
      <c r="AD447" s="159">
        <f t="shared" si="139"/>
        <v>88865.228802493453</v>
      </c>
      <c r="AE447" s="159">
        <f t="shared" si="139"/>
        <v>93308.490242618136</v>
      </c>
      <c r="AF447" s="159">
        <f t="shared" si="126"/>
        <v>97973.914754749043</v>
      </c>
      <c r="AG447" s="159">
        <v>102872.61049248651</v>
      </c>
      <c r="AH447" s="104">
        <f t="shared" si="133"/>
        <v>102872.61049248651</v>
      </c>
      <c r="AJ447" s="159">
        <f t="shared" si="135"/>
        <v>85903.054509077017</v>
      </c>
      <c r="AK447" s="159">
        <f t="shared" si="135"/>
        <v>90198.20723453087</v>
      </c>
      <c r="AL447" s="159">
        <f t="shared" si="135"/>
        <v>94708.11759625742</v>
      </c>
      <c r="AM447" s="159">
        <f t="shared" si="135"/>
        <v>99443.523476070288</v>
      </c>
      <c r="AN447" s="159">
        <v>104415.6996498738</v>
      </c>
      <c r="AO447" s="106">
        <f t="shared" si="134"/>
        <v>104415.6996498738</v>
      </c>
      <c r="AQ447" s="159">
        <f t="shared" si="136"/>
        <v>86762.085054167779</v>
      </c>
      <c r="AR447" s="159">
        <f t="shared" si="136"/>
        <v>91100.189306876171</v>
      </c>
      <c r="AS447" s="159">
        <f t="shared" si="136"/>
        <v>95655.198772219985</v>
      </c>
      <c r="AT447" s="159">
        <f t="shared" si="136"/>
        <v>100437.95871083099</v>
      </c>
      <c r="AU447" s="161">
        <v>105459.85664637254</v>
      </c>
      <c r="AV447" s="133">
        <v>11</v>
      </c>
      <c r="AW447" s="133">
        <v>526</v>
      </c>
      <c r="AX447" s="147">
        <v>31</v>
      </c>
      <c r="AY447" s="147">
        <v>31</v>
      </c>
      <c r="AZ447" s="148" t="s">
        <v>427</v>
      </c>
    </row>
    <row r="448" spans="1:52" ht="15.75">
      <c r="A448" s="133">
        <v>527</v>
      </c>
      <c r="B448" s="133">
        <v>11</v>
      </c>
      <c r="C448" s="145">
        <v>32</v>
      </c>
      <c r="D448" s="146" t="s">
        <v>427</v>
      </c>
      <c r="E448" s="159">
        <f t="shared" si="137"/>
        <v>75171.64058631174</v>
      </c>
      <c r="F448" s="159">
        <f t="shared" si="137"/>
        <v>79681.939021490442</v>
      </c>
      <c r="G448" s="159">
        <f t="shared" si="137"/>
        <v>84462.855362779868</v>
      </c>
      <c r="H448" s="159">
        <f t="shared" si="137"/>
        <v>89530.62668454666</v>
      </c>
      <c r="I448" s="159">
        <f t="shared" si="137"/>
        <v>94902.46428561947</v>
      </c>
      <c r="J448" s="159">
        <v>100596.61214275664</v>
      </c>
      <c r="K448" s="183">
        <f t="shared" si="127"/>
        <v>100596.61214275664</v>
      </c>
      <c r="M448" s="159">
        <f t="shared" si="138"/>
        <v>76111.286093640621</v>
      </c>
      <c r="N448" s="159">
        <f t="shared" si="138"/>
        <v>80677.963259259064</v>
      </c>
      <c r="O448" s="159">
        <f t="shared" si="138"/>
        <v>85518.641054814609</v>
      </c>
      <c r="P448" s="159">
        <f t="shared" si="138"/>
        <v>90649.759518103485</v>
      </c>
      <c r="Q448" s="159">
        <f t="shared" si="138"/>
        <v>96088.745089189702</v>
      </c>
      <c r="R448" s="159">
        <v>101854.06979454109</v>
      </c>
      <c r="S448" s="102">
        <f t="shared" si="131"/>
        <v>101854.06979454109</v>
      </c>
      <c r="U448" s="160">
        <f t="shared" si="130"/>
        <v>80603.382133780906</v>
      </c>
      <c r="V448" s="159">
        <f t="shared" si="130"/>
        <v>84633.551240469955</v>
      </c>
      <c r="W448" s="159">
        <f t="shared" si="130"/>
        <v>88865.228802493453</v>
      </c>
      <c r="X448" s="159">
        <f t="shared" si="130"/>
        <v>93308.490242618136</v>
      </c>
      <c r="Y448" s="159">
        <f t="shared" si="129"/>
        <v>97973.914754749043</v>
      </c>
      <c r="Z448" s="160">
        <v>102872.61049248651</v>
      </c>
      <c r="AA448" s="102">
        <f t="shared" si="132"/>
        <v>102872.61049248651</v>
      </c>
      <c r="AC448" s="159">
        <f t="shared" si="139"/>
        <v>84633.551240469955</v>
      </c>
      <c r="AD448" s="159">
        <f t="shared" si="139"/>
        <v>88865.228802493453</v>
      </c>
      <c r="AE448" s="159">
        <f t="shared" si="139"/>
        <v>93308.490242618136</v>
      </c>
      <c r="AF448" s="159">
        <f t="shared" si="126"/>
        <v>97973.914754749043</v>
      </c>
      <c r="AG448" s="159">
        <v>102872.61049248651</v>
      </c>
      <c r="AH448" s="104">
        <f t="shared" si="133"/>
        <v>102872.61049248651</v>
      </c>
      <c r="AJ448" s="159">
        <f t="shared" si="135"/>
        <v>85903.054509077017</v>
      </c>
      <c r="AK448" s="159">
        <f t="shared" si="135"/>
        <v>90198.20723453087</v>
      </c>
      <c r="AL448" s="159">
        <f t="shared" si="135"/>
        <v>94708.11759625742</v>
      </c>
      <c r="AM448" s="159">
        <f t="shared" si="135"/>
        <v>99443.523476070288</v>
      </c>
      <c r="AN448" s="159">
        <v>104415.6996498738</v>
      </c>
      <c r="AO448" s="106">
        <f t="shared" si="134"/>
        <v>104415.6996498738</v>
      </c>
      <c r="AQ448" s="159">
        <f t="shared" si="136"/>
        <v>86762.085054167779</v>
      </c>
      <c r="AR448" s="159">
        <f t="shared" si="136"/>
        <v>91100.189306876171</v>
      </c>
      <c r="AS448" s="159">
        <f t="shared" si="136"/>
        <v>95655.198772219985</v>
      </c>
      <c r="AT448" s="159">
        <f t="shared" si="136"/>
        <v>100437.95871083099</v>
      </c>
      <c r="AU448" s="161">
        <v>105459.85664637254</v>
      </c>
      <c r="AV448" s="133">
        <v>11</v>
      </c>
      <c r="AW448" s="133">
        <v>527</v>
      </c>
      <c r="AX448" s="147">
        <v>32</v>
      </c>
      <c r="AY448" s="147">
        <v>32</v>
      </c>
      <c r="AZ448" s="148" t="s">
        <v>427</v>
      </c>
    </row>
    <row r="449" spans="1:52" ht="15.75">
      <c r="A449" s="133">
        <v>528</v>
      </c>
      <c r="B449" s="133">
        <v>11</v>
      </c>
      <c r="C449" s="145">
        <v>33</v>
      </c>
      <c r="D449" s="146" t="s">
        <v>427</v>
      </c>
      <c r="E449" s="159">
        <f t="shared" si="137"/>
        <v>75171.64058631174</v>
      </c>
      <c r="F449" s="159">
        <f t="shared" si="137"/>
        <v>79681.939021490442</v>
      </c>
      <c r="G449" s="159">
        <f t="shared" si="137"/>
        <v>84462.855362779868</v>
      </c>
      <c r="H449" s="159">
        <f t="shared" si="137"/>
        <v>89530.62668454666</v>
      </c>
      <c r="I449" s="159">
        <f t="shared" si="137"/>
        <v>94902.46428561947</v>
      </c>
      <c r="J449" s="159">
        <v>100596.61214275664</v>
      </c>
      <c r="K449" s="183">
        <f t="shared" si="127"/>
        <v>100596.61214275664</v>
      </c>
      <c r="M449" s="159">
        <f t="shared" si="138"/>
        <v>76111.286093640621</v>
      </c>
      <c r="N449" s="159">
        <f t="shared" si="138"/>
        <v>80677.963259259064</v>
      </c>
      <c r="O449" s="159">
        <f t="shared" si="138"/>
        <v>85518.641054814609</v>
      </c>
      <c r="P449" s="159">
        <f t="shared" si="138"/>
        <v>90649.759518103485</v>
      </c>
      <c r="Q449" s="159">
        <f t="shared" si="138"/>
        <v>96088.745089189702</v>
      </c>
      <c r="R449" s="159">
        <v>101854.06979454109</v>
      </c>
      <c r="S449" s="102">
        <f t="shared" si="131"/>
        <v>101854.06979454109</v>
      </c>
      <c r="U449" s="160">
        <f t="shared" si="130"/>
        <v>80603.382133780906</v>
      </c>
      <c r="V449" s="159">
        <f t="shared" si="130"/>
        <v>84633.551240469955</v>
      </c>
      <c r="W449" s="159">
        <f t="shared" si="130"/>
        <v>88865.228802493453</v>
      </c>
      <c r="X449" s="159">
        <f t="shared" si="130"/>
        <v>93308.490242618136</v>
      </c>
      <c r="Y449" s="159">
        <f t="shared" si="129"/>
        <v>97973.914754749043</v>
      </c>
      <c r="Z449" s="160">
        <v>102872.61049248651</v>
      </c>
      <c r="AA449" s="102">
        <f t="shared" si="132"/>
        <v>102872.61049248651</v>
      </c>
      <c r="AC449" s="159">
        <f t="shared" si="139"/>
        <v>84633.551240469955</v>
      </c>
      <c r="AD449" s="159">
        <f t="shared" si="139"/>
        <v>88865.228802493453</v>
      </c>
      <c r="AE449" s="159">
        <f t="shared" si="139"/>
        <v>93308.490242618136</v>
      </c>
      <c r="AF449" s="159">
        <f t="shared" si="126"/>
        <v>97973.914754749043</v>
      </c>
      <c r="AG449" s="159">
        <v>102872.61049248651</v>
      </c>
      <c r="AH449" s="104">
        <f t="shared" si="133"/>
        <v>102872.61049248651</v>
      </c>
      <c r="AJ449" s="159">
        <f t="shared" ref="AJ449:AM461" si="140">AK449/1.05</f>
        <v>85903.054509077017</v>
      </c>
      <c r="AK449" s="159">
        <f t="shared" si="140"/>
        <v>90198.20723453087</v>
      </c>
      <c r="AL449" s="159">
        <f t="shared" si="140"/>
        <v>94708.11759625742</v>
      </c>
      <c r="AM449" s="159">
        <f t="shared" si="140"/>
        <v>99443.523476070288</v>
      </c>
      <c r="AN449" s="159">
        <v>104415.6996498738</v>
      </c>
      <c r="AO449" s="106">
        <f t="shared" si="134"/>
        <v>104415.6996498738</v>
      </c>
      <c r="AQ449" s="159">
        <f t="shared" ref="AQ449:AT461" si="141">AR449/1.05</f>
        <v>86762.085054167779</v>
      </c>
      <c r="AR449" s="159">
        <f t="shared" si="141"/>
        <v>91100.189306876171</v>
      </c>
      <c r="AS449" s="159">
        <f t="shared" si="141"/>
        <v>95655.198772219985</v>
      </c>
      <c r="AT449" s="159">
        <f t="shared" si="141"/>
        <v>100437.95871083099</v>
      </c>
      <c r="AU449" s="161">
        <v>105459.85664637254</v>
      </c>
      <c r="AV449" s="133">
        <v>11</v>
      </c>
      <c r="AW449" s="133">
        <v>528</v>
      </c>
      <c r="AX449" s="147">
        <v>33</v>
      </c>
      <c r="AY449" s="147">
        <v>33</v>
      </c>
      <c r="AZ449" s="148" t="s">
        <v>427</v>
      </c>
    </row>
    <row r="450" spans="1:52" ht="15.75">
      <c r="A450" s="133">
        <v>529</v>
      </c>
      <c r="B450" s="133">
        <v>11</v>
      </c>
      <c r="C450" s="145">
        <v>34</v>
      </c>
      <c r="D450" s="146" t="s">
        <v>427</v>
      </c>
      <c r="E450" s="159">
        <f t="shared" si="137"/>
        <v>75171.64058631174</v>
      </c>
      <c r="F450" s="159">
        <f t="shared" si="137"/>
        <v>79681.939021490442</v>
      </c>
      <c r="G450" s="159">
        <f t="shared" si="137"/>
        <v>84462.855362779868</v>
      </c>
      <c r="H450" s="159">
        <f t="shared" si="137"/>
        <v>89530.62668454666</v>
      </c>
      <c r="I450" s="159">
        <f t="shared" si="137"/>
        <v>94902.46428561947</v>
      </c>
      <c r="J450" s="159">
        <v>100596.61214275664</v>
      </c>
      <c r="K450" s="183">
        <f t="shared" si="127"/>
        <v>100596.61214275664</v>
      </c>
      <c r="M450" s="159">
        <f t="shared" si="138"/>
        <v>76111.286093640621</v>
      </c>
      <c r="N450" s="159">
        <f t="shared" si="138"/>
        <v>80677.963259259064</v>
      </c>
      <c r="O450" s="159">
        <f t="shared" si="138"/>
        <v>85518.641054814609</v>
      </c>
      <c r="P450" s="159">
        <f t="shared" si="138"/>
        <v>90649.759518103485</v>
      </c>
      <c r="Q450" s="159">
        <f t="shared" si="138"/>
        <v>96088.745089189702</v>
      </c>
      <c r="R450" s="159">
        <v>101854.06979454109</v>
      </c>
      <c r="S450" s="102">
        <f t="shared" si="131"/>
        <v>101854.06979454109</v>
      </c>
      <c r="U450" s="160">
        <f t="shared" si="130"/>
        <v>80603.382133780906</v>
      </c>
      <c r="V450" s="159">
        <f t="shared" si="130"/>
        <v>84633.551240469955</v>
      </c>
      <c r="W450" s="159">
        <f t="shared" si="130"/>
        <v>88865.228802493453</v>
      </c>
      <c r="X450" s="159">
        <f t="shared" si="130"/>
        <v>93308.490242618136</v>
      </c>
      <c r="Y450" s="159">
        <f t="shared" si="129"/>
        <v>97973.914754749043</v>
      </c>
      <c r="Z450" s="160">
        <v>102872.61049248651</v>
      </c>
      <c r="AA450" s="102">
        <f t="shared" si="132"/>
        <v>102872.61049248651</v>
      </c>
      <c r="AC450" s="159">
        <f t="shared" si="139"/>
        <v>84633.551240469955</v>
      </c>
      <c r="AD450" s="159">
        <f t="shared" si="139"/>
        <v>88865.228802493453</v>
      </c>
      <c r="AE450" s="159">
        <f t="shared" si="139"/>
        <v>93308.490242618136</v>
      </c>
      <c r="AF450" s="159">
        <f t="shared" si="126"/>
        <v>97973.914754749043</v>
      </c>
      <c r="AG450" s="159">
        <v>102872.61049248651</v>
      </c>
      <c r="AH450" s="104">
        <f t="shared" si="133"/>
        <v>102872.61049248651</v>
      </c>
      <c r="AJ450" s="159">
        <f t="shared" si="140"/>
        <v>85903.054509077017</v>
      </c>
      <c r="AK450" s="159">
        <f t="shared" si="140"/>
        <v>90198.20723453087</v>
      </c>
      <c r="AL450" s="159">
        <f t="shared" si="140"/>
        <v>94708.11759625742</v>
      </c>
      <c r="AM450" s="159">
        <f t="shared" si="140"/>
        <v>99443.523476070288</v>
      </c>
      <c r="AN450" s="159">
        <v>104415.6996498738</v>
      </c>
      <c r="AO450" s="106">
        <f t="shared" si="134"/>
        <v>104415.6996498738</v>
      </c>
      <c r="AQ450" s="159">
        <f t="shared" si="141"/>
        <v>86762.085054167779</v>
      </c>
      <c r="AR450" s="159">
        <f t="shared" si="141"/>
        <v>91100.189306876171</v>
      </c>
      <c r="AS450" s="159">
        <f t="shared" si="141"/>
        <v>95655.198772219985</v>
      </c>
      <c r="AT450" s="159">
        <f t="shared" si="141"/>
        <v>100437.95871083099</v>
      </c>
      <c r="AU450" s="161">
        <v>105459.85664637254</v>
      </c>
      <c r="AV450" s="133">
        <v>11</v>
      </c>
      <c r="AW450" s="133">
        <v>529</v>
      </c>
      <c r="AX450" s="147">
        <v>34</v>
      </c>
      <c r="AY450" s="147">
        <v>34</v>
      </c>
      <c r="AZ450" s="148" t="s">
        <v>427</v>
      </c>
    </row>
    <row r="451" spans="1:52" ht="15.75">
      <c r="A451" s="133">
        <v>530</v>
      </c>
      <c r="B451" s="133">
        <v>11</v>
      </c>
      <c r="C451" s="145">
        <v>35</v>
      </c>
      <c r="D451" s="146" t="s">
        <v>427</v>
      </c>
      <c r="E451" s="159">
        <f t="shared" si="137"/>
        <v>75171.64058631174</v>
      </c>
      <c r="F451" s="159">
        <f t="shared" si="137"/>
        <v>79681.939021490442</v>
      </c>
      <c r="G451" s="159">
        <f t="shared" si="137"/>
        <v>84462.855362779868</v>
      </c>
      <c r="H451" s="159">
        <f t="shared" si="137"/>
        <v>89530.62668454666</v>
      </c>
      <c r="I451" s="159">
        <f t="shared" si="137"/>
        <v>94902.46428561947</v>
      </c>
      <c r="J451" s="159">
        <v>100596.61214275664</v>
      </c>
      <c r="K451" s="183">
        <f t="shared" si="127"/>
        <v>100596.61214275664</v>
      </c>
      <c r="M451" s="159">
        <f t="shared" si="138"/>
        <v>76111.286093640621</v>
      </c>
      <c r="N451" s="159">
        <f t="shared" si="138"/>
        <v>80677.963259259064</v>
      </c>
      <c r="O451" s="159">
        <f t="shared" si="138"/>
        <v>85518.641054814609</v>
      </c>
      <c r="P451" s="159">
        <f t="shared" si="138"/>
        <v>90649.759518103485</v>
      </c>
      <c r="Q451" s="159">
        <f t="shared" si="138"/>
        <v>96088.745089189702</v>
      </c>
      <c r="R451" s="159">
        <v>101854.06979454109</v>
      </c>
      <c r="S451" s="102">
        <f t="shared" si="131"/>
        <v>101854.06979454109</v>
      </c>
      <c r="U451" s="160">
        <f t="shared" si="130"/>
        <v>80603.382133780906</v>
      </c>
      <c r="V451" s="159">
        <f t="shared" si="130"/>
        <v>84633.551240469955</v>
      </c>
      <c r="W451" s="159">
        <f t="shared" si="130"/>
        <v>88865.228802493453</v>
      </c>
      <c r="X451" s="159">
        <f t="shared" si="130"/>
        <v>93308.490242618136</v>
      </c>
      <c r="Y451" s="159">
        <f t="shared" si="129"/>
        <v>97973.914754749043</v>
      </c>
      <c r="Z451" s="160">
        <v>102872.61049248651</v>
      </c>
      <c r="AA451" s="102">
        <f t="shared" si="132"/>
        <v>102872.61049248651</v>
      </c>
      <c r="AC451" s="159">
        <f t="shared" si="139"/>
        <v>84633.551240469955</v>
      </c>
      <c r="AD451" s="159">
        <f t="shared" si="139"/>
        <v>88865.228802493453</v>
      </c>
      <c r="AE451" s="159">
        <f t="shared" si="139"/>
        <v>93308.490242618136</v>
      </c>
      <c r="AF451" s="159">
        <f t="shared" si="126"/>
        <v>97973.914754749043</v>
      </c>
      <c r="AG451" s="159">
        <v>102872.61049248651</v>
      </c>
      <c r="AH451" s="104">
        <f t="shared" si="133"/>
        <v>102872.61049248651</v>
      </c>
      <c r="AJ451" s="159">
        <f t="shared" si="140"/>
        <v>85903.054509077017</v>
      </c>
      <c r="AK451" s="159">
        <f t="shared" si="140"/>
        <v>90198.20723453087</v>
      </c>
      <c r="AL451" s="159">
        <f t="shared" si="140"/>
        <v>94708.11759625742</v>
      </c>
      <c r="AM451" s="159">
        <f t="shared" si="140"/>
        <v>99443.523476070288</v>
      </c>
      <c r="AN451" s="159">
        <v>104415.6996498738</v>
      </c>
      <c r="AO451" s="106">
        <f t="shared" si="134"/>
        <v>104415.6996498738</v>
      </c>
      <c r="AQ451" s="159">
        <f t="shared" si="141"/>
        <v>86762.085054167779</v>
      </c>
      <c r="AR451" s="159">
        <f t="shared" si="141"/>
        <v>91100.189306876171</v>
      </c>
      <c r="AS451" s="159">
        <f t="shared" si="141"/>
        <v>95655.198772219985</v>
      </c>
      <c r="AT451" s="159">
        <f t="shared" si="141"/>
        <v>100437.95871083099</v>
      </c>
      <c r="AU451" s="161">
        <v>105459.85664637254</v>
      </c>
      <c r="AV451" s="133">
        <v>11</v>
      </c>
      <c r="AW451" s="133">
        <v>530</v>
      </c>
      <c r="AX451" s="147">
        <v>35</v>
      </c>
      <c r="AY451" s="147">
        <v>35</v>
      </c>
      <c r="AZ451" s="148" t="s">
        <v>427</v>
      </c>
    </row>
    <row r="452" spans="1:52" ht="15.75">
      <c r="A452" s="133">
        <v>531</v>
      </c>
      <c r="B452" s="133">
        <v>11</v>
      </c>
      <c r="C452" s="145">
        <v>36</v>
      </c>
      <c r="D452" s="146" t="s">
        <v>427</v>
      </c>
      <c r="E452" s="159">
        <f t="shared" si="137"/>
        <v>75171.64058631174</v>
      </c>
      <c r="F452" s="159">
        <f t="shared" si="137"/>
        <v>79681.939021490442</v>
      </c>
      <c r="G452" s="159">
        <f t="shared" si="137"/>
        <v>84462.855362779868</v>
      </c>
      <c r="H452" s="159">
        <f t="shared" si="137"/>
        <v>89530.62668454666</v>
      </c>
      <c r="I452" s="159">
        <f t="shared" si="137"/>
        <v>94902.46428561947</v>
      </c>
      <c r="J452" s="159">
        <v>100596.61214275664</v>
      </c>
      <c r="K452" s="183">
        <f t="shared" si="127"/>
        <v>100596.61214275664</v>
      </c>
      <c r="M452" s="159">
        <f t="shared" si="138"/>
        <v>76111.286093640621</v>
      </c>
      <c r="N452" s="159">
        <f t="shared" si="138"/>
        <v>80677.963259259064</v>
      </c>
      <c r="O452" s="159">
        <f t="shared" si="138"/>
        <v>85518.641054814609</v>
      </c>
      <c r="P452" s="159">
        <f t="shared" si="138"/>
        <v>90649.759518103485</v>
      </c>
      <c r="Q452" s="159">
        <f t="shared" si="138"/>
        <v>96088.745089189702</v>
      </c>
      <c r="R452" s="159">
        <v>101854.06979454109</v>
      </c>
      <c r="S452" s="102">
        <f t="shared" si="131"/>
        <v>101854.06979454109</v>
      </c>
      <c r="U452" s="160">
        <f t="shared" si="130"/>
        <v>80603.382133780906</v>
      </c>
      <c r="V452" s="159">
        <f t="shared" si="130"/>
        <v>84633.551240469955</v>
      </c>
      <c r="W452" s="159">
        <f t="shared" si="130"/>
        <v>88865.228802493453</v>
      </c>
      <c r="X452" s="159">
        <f t="shared" si="130"/>
        <v>93308.490242618136</v>
      </c>
      <c r="Y452" s="159">
        <f t="shared" si="129"/>
        <v>97973.914754749043</v>
      </c>
      <c r="Z452" s="160">
        <v>102872.61049248651</v>
      </c>
      <c r="AA452" s="102">
        <f t="shared" si="132"/>
        <v>102872.61049248651</v>
      </c>
      <c r="AC452" s="159">
        <f t="shared" si="139"/>
        <v>84633.551240469955</v>
      </c>
      <c r="AD452" s="159">
        <f t="shared" si="139"/>
        <v>88865.228802493453</v>
      </c>
      <c r="AE452" s="159">
        <f t="shared" si="139"/>
        <v>93308.490242618136</v>
      </c>
      <c r="AF452" s="159">
        <f t="shared" si="126"/>
        <v>97973.914754749043</v>
      </c>
      <c r="AG452" s="159">
        <v>102872.61049248651</v>
      </c>
      <c r="AH452" s="104">
        <f t="shared" si="133"/>
        <v>102872.61049248651</v>
      </c>
      <c r="AJ452" s="159">
        <f t="shared" si="140"/>
        <v>85903.054509077017</v>
      </c>
      <c r="AK452" s="159">
        <f t="shared" si="140"/>
        <v>90198.20723453087</v>
      </c>
      <c r="AL452" s="159">
        <f t="shared" si="140"/>
        <v>94708.11759625742</v>
      </c>
      <c r="AM452" s="159">
        <f t="shared" si="140"/>
        <v>99443.523476070288</v>
      </c>
      <c r="AN452" s="159">
        <v>104415.6996498738</v>
      </c>
      <c r="AO452" s="106">
        <f t="shared" si="134"/>
        <v>104415.6996498738</v>
      </c>
      <c r="AQ452" s="159">
        <f t="shared" si="141"/>
        <v>86762.085054167779</v>
      </c>
      <c r="AR452" s="159">
        <f t="shared" si="141"/>
        <v>91100.189306876171</v>
      </c>
      <c r="AS452" s="159">
        <f t="shared" si="141"/>
        <v>95655.198772219985</v>
      </c>
      <c r="AT452" s="159">
        <f t="shared" si="141"/>
        <v>100437.95871083099</v>
      </c>
      <c r="AU452" s="161">
        <v>105459.85664637254</v>
      </c>
      <c r="AV452" s="133">
        <v>11</v>
      </c>
      <c r="AW452" s="133">
        <v>531</v>
      </c>
      <c r="AX452" s="147">
        <v>36</v>
      </c>
      <c r="AY452" s="147">
        <v>36</v>
      </c>
      <c r="AZ452" s="148" t="s">
        <v>427</v>
      </c>
    </row>
    <row r="453" spans="1:52" ht="15.75">
      <c r="A453" s="133">
        <v>532</v>
      </c>
      <c r="B453" s="133">
        <v>11</v>
      </c>
      <c r="C453" s="145">
        <v>37</v>
      </c>
      <c r="D453" s="146" t="s">
        <v>427</v>
      </c>
      <c r="E453" s="159">
        <f t="shared" si="137"/>
        <v>75171.64058631174</v>
      </c>
      <c r="F453" s="159">
        <f t="shared" si="137"/>
        <v>79681.939021490442</v>
      </c>
      <c r="G453" s="159">
        <f t="shared" si="137"/>
        <v>84462.855362779868</v>
      </c>
      <c r="H453" s="159">
        <f t="shared" si="137"/>
        <v>89530.62668454666</v>
      </c>
      <c r="I453" s="159">
        <f t="shared" si="137"/>
        <v>94902.46428561947</v>
      </c>
      <c r="J453" s="159">
        <v>100596.61214275664</v>
      </c>
      <c r="K453" s="183">
        <f t="shared" si="127"/>
        <v>100596.61214275664</v>
      </c>
      <c r="M453" s="159">
        <f t="shared" si="138"/>
        <v>76111.286093640621</v>
      </c>
      <c r="N453" s="159">
        <f t="shared" si="138"/>
        <v>80677.963259259064</v>
      </c>
      <c r="O453" s="159">
        <f t="shared" si="138"/>
        <v>85518.641054814609</v>
      </c>
      <c r="P453" s="159">
        <f t="shared" si="138"/>
        <v>90649.759518103485</v>
      </c>
      <c r="Q453" s="159">
        <f t="shared" si="138"/>
        <v>96088.745089189702</v>
      </c>
      <c r="R453" s="159">
        <v>101854.06979454109</v>
      </c>
      <c r="S453" s="102">
        <f t="shared" si="131"/>
        <v>101854.06979454109</v>
      </c>
      <c r="U453" s="160">
        <f t="shared" si="130"/>
        <v>80603.382133780906</v>
      </c>
      <c r="V453" s="159">
        <f t="shared" si="130"/>
        <v>84633.551240469955</v>
      </c>
      <c r="W453" s="159">
        <f t="shared" si="130"/>
        <v>88865.228802493453</v>
      </c>
      <c r="X453" s="159">
        <f t="shared" si="130"/>
        <v>93308.490242618136</v>
      </c>
      <c r="Y453" s="159">
        <f t="shared" si="129"/>
        <v>97973.914754749043</v>
      </c>
      <c r="Z453" s="160">
        <v>102872.61049248651</v>
      </c>
      <c r="AA453" s="102">
        <f t="shared" si="132"/>
        <v>102872.61049248651</v>
      </c>
      <c r="AC453" s="159">
        <f t="shared" si="139"/>
        <v>84633.551240469955</v>
      </c>
      <c r="AD453" s="159">
        <f t="shared" si="139"/>
        <v>88865.228802493453</v>
      </c>
      <c r="AE453" s="159">
        <f t="shared" si="139"/>
        <v>93308.490242618136</v>
      </c>
      <c r="AF453" s="159">
        <f t="shared" si="126"/>
        <v>97973.914754749043</v>
      </c>
      <c r="AG453" s="159">
        <v>102872.61049248651</v>
      </c>
      <c r="AH453" s="104">
        <f t="shared" si="133"/>
        <v>102872.61049248651</v>
      </c>
      <c r="AJ453" s="159">
        <f t="shared" si="140"/>
        <v>85903.054509077017</v>
      </c>
      <c r="AK453" s="159">
        <f t="shared" si="140"/>
        <v>90198.20723453087</v>
      </c>
      <c r="AL453" s="159">
        <f t="shared" si="140"/>
        <v>94708.11759625742</v>
      </c>
      <c r="AM453" s="159">
        <f t="shared" si="140"/>
        <v>99443.523476070288</v>
      </c>
      <c r="AN453" s="159">
        <v>104415.6996498738</v>
      </c>
      <c r="AO453" s="106">
        <f t="shared" si="134"/>
        <v>104415.6996498738</v>
      </c>
      <c r="AQ453" s="159">
        <f t="shared" si="141"/>
        <v>86762.085054167779</v>
      </c>
      <c r="AR453" s="159">
        <f t="shared" si="141"/>
        <v>91100.189306876171</v>
      </c>
      <c r="AS453" s="159">
        <f t="shared" si="141"/>
        <v>95655.198772219985</v>
      </c>
      <c r="AT453" s="159">
        <f t="shared" si="141"/>
        <v>100437.95871083099</v>
      </c>
      <c r="AU453" s="161">
        <v>105459.85664637254</v>
      </c>
      <c r="AV453" s="133">
        <v>11</v>
      </c>
      <c r="AW453" s="133">
        <v>532</v>
      </c>
      <c r="AX453" s="147">
        <v>37</v>
      </c>
      <c r="AY453" s="147">
        <v>37</v>
      </c>
      <c r="AZ453" s="148" t="s">
        <v>427</v>
      </c>
    </row>
    <row r="454" spans="1:52" ht="15.75">
      <c r="A454" s="133">
        <v>533</v>
      </c>
      <c r="B454" s="133">
        <v>11</v>
      </c>
      <c r="C454" s="145">
        <v>38</v>
      </c>
      <c r="D454" s="146" t="s">
        <v>427</v>
      </c>
      <c r="E454" s="159">
        <f t="shared" si="137"/>
        <v>75171.64058631174</v>
      </c>
      <c r="F454" s="159">
        <f t="shared" si="137"/>
        <v>79681.939021490442</v>
      </c>
      <c r="G454" s="159">
        <f t="shared" si="137"/>
        <v>84462.855362779868</v>
      </c>
      <c r="H454" s="159">
        <f t="shared" si="137"/>
        <v>89530.62668454666</v>
      </c>
      <c r="I454" s="159">
        <f t="shared" si="137"/>
        <v>94902.46428561947</v>
      </c>
      <c r="J454" s="159">
        <v>100596.61214275664</v>
      </c>
      <c r="K454" s="183">
        <f t="shared" si="127"/>
        <v>100596.61214275664</v>
      </c>
      <c r="M454" s="159">
        <f t="shared" si="138"/>
        <v>76111.286093640621</v>
      </c>
      <c r="N454" s="159">
        <f t="shared" si="138"/>
        <v>80677.963259259064</v>
      </c>
      <c r="O454" s="159">
        <f t="shared" si="138"/>
        <v>85518.641054814609</v>
      </c>
      <c r="P454" s="159">
        <f t="shared" si="138"/>
        <v>90649.759518103485</v>
      </c>
      <c r="Q454" s="159">
        <f t="shared" si="138"/>
        <v>96088.745089189702</v>
      </c>
      <c r="R454" s="159">
        <v>101854.06979454109</v>
      </c>
      <c r="S454" s="102">
        <f t="shared" si="131"/>
        <v>101854.06979454109</v>
      </c>
      <c r="U454" s="160">
        <f t="shared" si="130"/>
        <v>80603.382133780906</v>
      </c>
      <c r="V454" s="159">
        <f t="shared" si="130"/>
        <v>84633.551240469955</v>
      </c>
      <c r="W454" s="159">
        <f t="shared" si="130"/>
        <v>88865.228802493453</v>
      </c>
      <c r="X454" s="159">
        <f t="shared" si="130"/>
        <v>93308.490242618136</v>
      </c>
      <c r="Y454" s="159">
        <f t="shared" si="129"/>
        <v>97973.914754749043</v>
      </c>
      <c r="Z454" s="160">
        <v>102872.61049248651</v>
      </c>
      <c r="AA454" s="102">
        <f t="shared" si="132"/>
        <v>102872.61049248651</v>
      </c>
      <c r="AC454" s="159">
        <f t="shared" si="139"/>
        <v>84633.551240469955</v>
      </c>
      <c r="AD454" s="159">
        <f t="shared" si="139"/>
        <v>88865.228802493453</v>
      </c>
      <c r="AE454" s="159">
        <f t="shared" si="139"/>
        <v>93308.490242618136</v>
      </c>
      <c r="AF454" s="159">
        <f t="shared" si="126"/>
        <v>97973.914754749043</v>
      </c>
      <c r="AG454" s="159">
        <v>102872.61049248651</v>
      </c>
      <c r="AH454" s="104">
        <f t="shared" si="133"/>
        <v>102872.61049248651</v>
      </c>
      <c r="AJ454" s="159">
        <f t="shared" si="140"/>
        <v>85903.054509077017</v>
      </c>
      <c r="AK454" s="159">
        <f t="shared" si="140"/>
        <v>90198.20723453087</v>
      </c>
      <c r="AL454" s="159">
        <f t="shared" si="140"/>
        <v>94708.11759625742</v>
      </c>
      <c r="AM454" s="159">
        <f t="shared" si="140"/>
        <v>99443.523476070288</v>
      </c>
      <c r="AN454" s="159">
        <v>104415.6996498738</v>
      </c>
      <c r="AO454" s="106">
        <f t="shared" si="134"/>
        <v>104415.6996498738</v>
      </c>
      <c r="AQ454" s="159">
        <f t="shared" si="141"/>
        <v>86762.085054167779</v>
      </c>
      <c r="AR454" s="159">
        <f t="shared" si="141"/>
        <v>91100.189306876171</v>
      </c>
      <c r="AS454" s="159">
        <f t="shared" si="141"/>
        <v>95655.198772219985</v>
      </c>
      <c r="AT454" s="159">
        <f t="shared" si="141"/>
        <v>100437.95871083099</v>
      </c>
      <c r="AU454" s="161">
        <v>105459.85664637254</v>
      </c>
      <c r="AV454" s="133">
        <v>11</v>
      </c>
      <c r="AW454" s="133">
        <v>533</v>
      </c>
      <c r="AX454" s="147">
        <v>38</v>
      </c>
      <c r="AY454" s="147">
        <v>38</v>
      </c>
      <c r="AZ454" s="148" t="s">
        <v>427</v>
      </c>
    </row>
    <row r="455" spans="1:52" ht="15.75">
      <c r="A455" s="133">
        <v>534</v>
      </c>
      <c r="B455" s="133">
        <v>11</v>
      </c>
      <c r="C455" s="145">
        <v>39</v>
      </c>
      <c r="D455" s="146" t="s">
        <v>427</v>
      </c>
      <c r="E455" s="159">
        <f t="shared" si="137"/>
        <v>75171.64058631174</v>
      </c>
      <c r="F455" s="159">
        <f t="shared" si="137"/>
        <v>79681.939021490442</v>
      </c>
      <c r="G455" s="159">
        <f t="shared" si="137"/>
        <v>84462.855362779868</v>
      </c>
      <c r="H455" s="159">
        <f t="shared" si="137"/>
        <v>89530.62668454666</v>
      </c>
      <c r="I455" s="159">
        <f t="shared" si="137"/>
        <v>94902.46428561947</v>
      </c>
      <c r="J455" s="159">
        <v>100596.61214275664</v>
      </c>
      <c r="K455" s="183">
        <f t="shared" si="127"/>
        <v>100596.61214275664</v>
      </c>
      <c r="M455" s="159">
        <f t="shared" si="138"/>
        <v>76111.286093640621</v>
      </c>
      <c r="N455" s="159">
        <f t="shared" si="138"/>
        <v>80677.963259259064</v>
      </c>
      <c r="O455" s="159">
        <f t="shared" si="138"/>
        <v>85518.641054814609</v>
      </c>
      <c r="P455" s="159">
        <f t="shared" si="138"/>
        <v>90649.759518103485</v>
      </c>
      <c r="Q455" s="159">
        <f t="shared" si="138"/>
        <v>96088.745089189702</v>
      </c>
      <c r="R455" s="159">
        <v>101854.06979454109</v>
      </c>
      <c r="S455" s="102">
        <f t="shared" si="131"/>
        <v>101854.06979454109</v>
      </c>
      <c r="U455" s="160">
        <f t="shared" si="130"/>
        <v>80603.382133780906</v>
      </c>
      <c r="V455" s="159">
        <f t="shared" si="130"/>
        <v>84633.551240469955</v>
      </c>
      <c r="W455" s="159">
        <f t="shared" si="130"/>
        <v>88865.228802493453</v>
      </c>
      <c r="X455" s="159">
        <f t="shared" si="130"/>
        <v>93308.490242618136</v>
      </c>
      <c r="Y455" s="159">
        <f t="shared" si="129"/>
        <v>97973.914754749043</v>
      </c>
      <c r="Z455" s="160">
        <v>102872.61049248651</v>
      </c>
      <c r="AA455" s="102">
        <f t="shared" si="132"/>
        <v>102872.61049248651</v>
      </c>
      <c r="AC455" s="159">
        <f t="shared" si="139"/>
        <v>84633.551240469955</v>
      </c>
      <c r="AD455" s="159">
        <f t="shared" si="139"/>
        <v>88865.228802493453</v>
      </c>
      <c r="AE455" s="159">
        <f t="shared" si="139"/>
        <v>93308.490242618136</v>
      </c>
      <c r="AF455" s="159">
        <f t="shared" si="126"/>
        <v>97973.914754749043</v>
      </c>
      <c r="AG455" s="159">
        <v>102872.61049248651</v>
      </c>
      <c r="AH455" s="104">
        <f t="shared" si="133"/>
        <v>102872.61049248651</v>
      </c>
      <c r="AJ455" s="159">
        <f t="shared" si="140"/>
        <v>85903.054509077017</v>
      </c>
      <c r="AK455" s="159">
        <f t="shared" si="140"/>
        <v>90198.20723453087</v>
      </c>
      <c r="AL455" s="159">
        <f t="shared" si="140"/>
        <v>94708.11759625742</v>
      </c>
      <c r="AM455" s="159">
        <f t="shared" si="140"/>
        <v>99443.523476070288</v>
      </c>
      <c r="AN455" s="159">
        <v>104415.6996498738</v>
      </c>
      <c r="AO455" s="106">
        <f t="shared" si="134"/>
        <v>104415.6996498738</v>
      </c>
      <c r="AQ455" s="159">
        <f t="shared" si="141"/>
        <v>86762.085054167779</v>
      </c>
      <c r="AR455" s="159">
        <f t="shared" si="141"/>
        <v>91100.189306876171</v>
      </c>
      <c r="AS455" s="159">
        <f t="shared" si="141"/>
        <v>95655.198772219985</v>
      </c>
      <c r="AT455" s="159">
        <f t="shared" si="141"/>
        <v>100437.95871083099</v>
      </c>
      <c r="AU455" s="161">
        <v>105459.85664637254</v>
      </c>
      <c r="AV455" s="133">
        <v>11</v>
      </c>
      <c r="AW455" s="133">
        <v>534</v>
      </c>
      <c r="AX455" s="147">
        <v>39</v>
      </c>
      <c r="AY455" s="147">
        <v>39</v>
      </c>
      <c r="AZ455" s="148" t="s">
        <v>427</v>
      </c>
    </row>
    <row r="456" spans="1:52" ht="15.75">
      <c r="A456" s="133">
        <v>535</v>
      </c>
      <c r="B456" s="133">
        <v>11</v>
      </c>
      <c r="C456" s="145">
        <v>40</v>
      </c>
      <c r="D456" s="146" t="s">
        <v>427</v>
      </c>
      <c r="E456" s="159">
        <f t="shared" si="137"/>
        <v>75171.64058631174</v>
      </c>
      <c r="F456" s="159">
        <f t="shared" si="137"/>
        <v>79681.939021490442</v>
      </c>
      <c r="G456" s="159">
        <f t="shared" si="137"/>
        <v>84462.855362779868</v>
      </c>
      <c r="H456" s="159">
        <f t="shared" si="137"/>
        <v>89530.62668454666</v>
      </c>
      <c r="I456" s="159">
        <f t="shared" si="137"/>
        <v>94902.46428561947</v>
      </c>
      <c r="J456" s="159">
        <v>100596.61214275664</v>
      </c>
      <c r="K456" s="183">
        <f t="shared" si="127"/>
        <v>100596.61214275664</v>
      </c>
      <c r="M456" s="159">
        <f t="shared" si="138"/>
        <v>76111.286093640621</v>
      </c>
      <c r="N456" s="159">
        <f t="shared" si="138"/>
        <v>80677.963259259064</v>
      </c>
      <c r="O456" s="159">
        <f t="shared" si="138"/>
        <v>85518.641054814609</v>
      </c>
      <c r="P456" s="159">
        <f t="shared" si="138"/>
        <v>90649.759518103485</v>
      </c>
      <c r="Q456" s="159">
        <f t="shared" si="138"/>
        <v>96088.745089189702</v>
      </c>
      <c r="R456" s="159">
        <v>101854.06979454109</v>
      </c>
      <c r="S456" s="102">
        <f t="shared" si="131"/>
        <v>101854.06979454109</v>
      </c>
      <c r="U456" s="160">
        <f t="shared" si="130"/>
        <v>80603.382133780906</v>
      </c>
      <c r="V456" s="159">
        <f t="shared" si="130"/>
        <v>84633.551240469955</v>
      </c>
      <c r="W456" s="159">
        <f t="shared" si="130"/>
        <v>88865.228802493453</v>
      </c>
      <c r="X456" s="159">
        <f t="shared" si="130"/>
        <v>93308.490242618136</v>
      </c>
      <c r="Y456" s="159">
        <f t="shared" si="129"/>
        <v>97973.914754749043</v>
      </c>
      <c r="Z456" s="160">
        <v>102872.61049248651</v>
      </c>
      <c r="AA456" s="102">
        <f t="shared" si="132"/>
        <v>102872.61049248651</v>
      </c>
      <c r="AC456" s="159">
        <f t="shared" si="139"/>
        <v>84633.551240469955</v>
      </c>
      <c r="AD456" s="159">
        <f t="shared" si="139"/>
        <v>88865.228802493453</v>
      </c>
      <c r="AE456" s="159">
        <f t="shared" si="139"/>
        <v>93308.490242618136</v>
      </c>
      <c r="AF456" s="159">
        <f t="shared" si="126"/>
        <v>97973.914754749043</v>
      </c>
      <c r="AG456" s="159">
        <v>102872.61049248651</v>
      </c>
      <c r="AH456" s="104">
        <f t="shared" si="133"/>
        <v>102872.61049248651</v>
      </c>
      <c r="AJ456" s="159">
        <f t="shared" si="140"/>
        <v>85903.054509077017</v>
      </c>
      <c r="AK456" s="159">
        <f t="shared" si="140"/>
        <v>90198.20723453087</v>
      </c>
      <c r="AL456" s="159">
        <f t="shared" si="140"/>
        <v>94708.11759625742</v>
      </c>
      <c r="AM456" s="159">
        <f t="shared" si="140"/>
        <v>99443.523476070288</v>
      </c>
      <c r="AN456" s="159">
        <v>104415.6996498738</v>
      </c>
      <c r="AO456" s="106">
        <f t="shared" si="134"/>
        <v>104415.6996498738</v>
      </c>
      <c r="AQ456" s="159">
        <f t="shared" si="141"/>
        <v>86762.085054167779</v>
      </c>
      <c r="AR456" s="159">
        <f t="shared" si="141"/>
        <v>91100.189306876171</v>
      </c>
      <c r="AS456" s="159">
        <f t="shared" si="141"/>
        <v>95655.198772219985</v>
      </c>
      <c r="AT456" s="159">
        <f t="shared" si="141"/>
        <v>100437.95871083099</v>
      </c>
      <c r="AU456" s="161">
        <v>105459.85664637254</v>
      </c>
      <c r="AV456" s="133">
        <v>11</v>
      </c>
      <c r="AW456" s="133">
        <v>535</v>
      </c>
      <c r="AX456" s="147">
        <v>40</v>
      </c>
      <c r="AY456" s="147">
        <v>40</v>
      </c>
      <c r="AZ456" s="148" t="s">
        <v>427</v>
      </c>
    </row>
    <row r="457" spans="1:52" ht="15.75">
      <c r="A457" s="133">
        <v>536</v>
      </c>
      <c r="B457" s="133">
        <v>11</v>
      </c>
      <c r="C457" s="145">
        <v>41</v>
      </c>
      <c r="D457" s="146" t="s">
        <v>427</v>
      </c>
      <c r="E457" s="159">
        <f t="shared" si="137"/>
        <v>75171.64058631174</v>
      </c>
      <c r="F457" s="159">
        <f t="shared" si="137"/>
        <v>79681.939021490442</v>
      </c>
      <c r="G457" s="159">
        <f t="shared" si="137"/>
        <v>84462.855362779868</v>
      </c>
      <c r="H457" s="159">
        <f t="shared" si="137"/>
        <v>89530.62668454666</v>
      </c>
      <c r="I457" s="159">
        <f t="shared" si="137"/>
        <v>94902.46428561947</v>
      </c>
      <c r="J457" s="159">
        <v>100596.61214275664</v>
      </c>
      <c r="K457" s="183">
        <f t="shared" si="127"/>
        <v>100596.61214275664</v>
      </c>
      <c r="M457" s="159">
        <f t="shared" si="138"/>
        <v>76111.286093640621</v>
      </c>
      <c r="N457" s="159">
        <f t="shared" si="138"/>
        <v>80677.963259259064</v>
      </c>
      <c r="O457" s="159">
        <f t="shared" si="138"/>
        <v>85518.641054814609</v>
      </c>
      <c r="P457" s="159">
        <f t="shared" si="138"/>
        <v>90649.759518103485</v>
      </c>
      <c r="Q457" s="159">
        <f t="shared" si="138"/>
        <v>96088.745089189702</v>
      </c>
      <c r="R457" s="159">
        <v>101854.06979454109</v>
      </c>
      <c r="S457" s="102">
        <f t="shared" si="131"/>
        <v>101854.06979454109</v>
      </c>
      <c r="U457" s="160">
        <f t="shared" si="130"/>
        <v>80603.382133780906</v>
      </c>
      <c r="V457" s="159">
        <f t="shared" si="130"/>
        <v>84633.551240469955</v>
      </c>
      <c r="W457" s="159">
        <f t="shared" si="130"/>
        <v>88865.228802493453</v>
      </c>
      <c r="X457" s="159">
        <f t="shared" si="130"/>
        <v>93308.490242618136</v>
      </c>
      <c r="Y457" s="159">
        <f t="shared" si="129"/>
        <v>97973.914754749043</v>
      </c>
      <c r="Z457" s="160">
        <v>102872.61049248651</v>
      </c>
      <c r="AA457" s="102">
        <f t="shared" si="132"/>
        <v>102872.61049248651</v>
      </c>
      <c r="AC457" s="159">
        <f t="shared" si="139"/>
        <v>84633.551240469955</v>
      </c>
      <c r="AD457" s="159">
        <f t="shared" si="139"/>
        <v>88865.228802493453</v>
      </c>
      <c r="AE457" s="159">
        <f t="shared" si="139"/>
        <v>93308.490242618136</v>
      </c>
      <c r="AF457" s="159">
        <f t="shared" si="126"/>
        <v>97973.914754749043</v>
      </c>
      <c r="AG457" s="159">
        <v>102872.61049248651</v>
      </c>
      <c r="AH457" s="104">
        <f t="shared" si="133"/>
        <v>102872.61049248651</v>
      </c>
      <c r="AJ457" s="159">
        <f t="shared" si="140"/>
        <v>85903.054509077017</v>
      </c>
      <c r="AK457" s="159">
        <f t="shared" si="140"/>
        <v>90198.20723453087</v>
      </c>
      <c r="AL457" s="159">
        <f t="shared" si="140"/>
        <v>94708.11759625742</v>
      </c>
      <c r="AM457" s="159">
        <f t="shared" si="140"/>
        <v>99443.523476070288</v>
      </c>
      <c r="AN457" s="159">
        <v>104415.6996498738</v>
      </c>
      <c r="AO457" s="106">
        <f t="shared" si="134"/>
        <v>104415.6996498738</v>
      </c>
      <c r="AQ457" s="159">
        <f t="shared" si="141"/>
        <v>86762.085054167779</v>
      </c>
      <c r="AR457" s="159">
        <f t="shared" si="141"/>
        <v>91100.189306876171</v>
      </c>
      <c r="AS457" s="159">
        <f t="shared" si="141"/>
        <v>95655.198772219985</v>
      </c>
      <c r="AT457" s="159">
        <f t="shared" si="141"/>
        <v>100437.95871083099</v>
      </c>
      <c r="AU457" s="161">
        <v>105459.85664637254</v>
      </c>
      <c r="AV457" s="133">
        <v>11</v>
      </c>
      <c r="AW457" s="133">
        <v>536</v>
      </c>
      <c r="AX457" s="147">
        <v>41</v>
      </c>
      <c r="AY457" s="147">
        <v>41</v>
      </c>
      <c r="AZ457" s="148" t="s">
        <v>427</v>
      </c>
    </row>
    <row r="458" spans="1:52" ht="15.75">
      <c r="A458" s="133">
        <v>537</v>
      </c>
      <c r="B458" s="133">
        <v>11</v>
      </c>
      <c r="C458" s="145">
        <v>42</v>
      </c>
      <c r="D458" s="146" t="s">
        <v>427</v>
      </c>
      <c r="E458" s="159">
        <f t="shared" si="137"/>
        <v>75171.64058631174</v>
      </c>
      <c r="F458" s="159">
        <f t="shared" si="137"/>
        <v>79681.939021490442</v>
      </c>
      <c r="G458" s="159">
        <f t="shared" si="137"/>
        <v>84462.855362779868</v>
      </c>
      <c r="H458" s="159">
        <f t="shared" si="137"/>
        <v>89530.62668454666</v>
      </c>
      <c r="I458" s="159">
        <f t="shared" si="137"/>
        <v>94902.46428561947</v>
      </c>
      <c r="J458" s="159">
        <v>100596.61214275664</v>
      </c>
      <c r="K458" s="183">
        <f t="shared" si="127"/>
        <v>100596.61214275664</v>
      </c>
      <c r="M458" s="159">
        <f t="shared" si="138"/>
        <v>76111.286093640621</v>
      </c>
      <c r="N458" s="159">
        <f t="shared" si="138"/>
        <v>80677.963259259064</v>
      </c>
      <c r="O458" s="159">
        <f t="shared" si="138"/>
        <v>85518.641054814609</v>
      </c>
      <c r="P458" s="159">
        <f t="shared" si="138"/>
        <v>90649.759518103485</v>
      </c>
      <c r="Q458" s="159">
        <f t="shared" si="138"/>
        <v>96088.745089189702</v>
      </c>
      <c r="R458" s="159">
        <v>101854.06979454109</v>
      </c>
      <c r="S458" s="102">
        <f t="shared" si="131"/>
        <v>101854.06979454109</v>
      </c>
      <c r="U458" s="160">
        <f t="shared" si="130"/>
        <v>80603.382133780906</v>
      </c>
      <c r="V458" s="159">
        <f t="shared" si="130"/>
        <v>84633.551240469955</v>
      </c>
      <c r="W458" s="159">
        <f t="shared" si="130"/>
        <v>88865.228802493453</v>
      </c>
      <c r="X458" s="159">
        <f t="shared" si="130"/>
        <v>93308.490242618136</v>
      </c>
      <c r="Y458" s="159">
        <f t="shared" si="129"/>
        <v>97973.914754749043</v>
      </c>
      <c r="Z458" s="160">
        <v>102872.61049248651</v>
      </c>
      <c r="AA458" s="102">
        <f t="shared" si="132"/>
        <v>102872.61049248651</v>
      </c>
      <c r="AC458" s="159">
        <f t="shared" si="139"/>
        <v>84633.551240469955</v>
      </c>
      <c r="AD458" s="159">
        <f t="shared" si="139"/>
        <v>88865.228802493453</v>
      </c>
      <c r="AE458" s="159">
        <f t="shared" si="139"/>
        <v>93308.490242618136</v>
      </c>
      <c r="AF458" s="159">
        <f t="shared" si="126"/>
        <v>97973.914754749043</v>
      </c>
      <c r="AG458" s="159">
        <v>102872.61049248651</v>
      </c>
      <c r="AH458" s="104">
        <f t="shared" si="133"/>
        <v>102872.61049248651</v>
      </c>
      <c r="AJ458" s="159">
        <f t="shared" si="140"/>
        <v>85903.054509077017</v>
      </c>
      <c r="AK458" s="159">
        <f t="shared" si="140"/>
        <v>90198.20723453087</v>
      </c>
      <c r="AL458" s="159">
        <f t="shared" si="140"/>
        <v>94708.11759625742</v>
      </c>
      <c r="AM458" s="159">
        <f t="shared" si="140"/>
        <v>99443.523476070288</v>
      </c>
      <c r="AN458" s="159">
        <v>104415.6996498738</v>
      </c>
      <c r="AO458" s="106">
        <f t="shared" si="134"/>
        <v>104415.6996498738</v>
      </c>
      <c r="AQ458" s="159">
        <f t="shared" si="141"/>
        <v>86762.085054167779</v>
      </c>
      <c r="AR458" s="159">
        <f t="shared" si="141"/>
        <v>91100.189306876171</v>
      </c>
      <c r="AS458" s="159">
        <f t="shared" si="141"/>
        <v>95655.198772219985</v>
      </c>
      <c r="AT458" s="159">
        <f t="shared" si="141"/>
        <v>100437.95871083099</v>
      </c>
      <c r="AU458" s="161">
        <v>105459.85664637254</v>
      </c>
      <c r="AV458" s="133">
        <v>11</v>
      </c>
      <c r="AW458" s="133">
        <v>537</v>
      </c>
      <c r="AX458" s="147">
        <v>42</v>
      </c>
      <c r="AY458" s="147">
        <v>42</v>
      </c>
      <c r="AZ458" s="148" t="s">
        <v>427</v>
      </c>
    </row>
    <row r="459" spans="1:52" ht="15.75">
      <c r="A459" s="133">
        <v>538</v>
      </c>
      <c r="B459" s="133">
        <v>11</v>
      </c>
      <c r="C459" s="145">
        <v>43</v>
      </c>
      <c r="D459" s="146" t="s">
        <v>427</v>
      </c>
      <c r="E459" s="159">
        <f t="shared" si="137"/>
        <v>75171.64058631174</v>
      </c>
      <c r="F459" s="159">
        <f t="shared" si="137"/>
        <v>79681.939021490442</v>
      </c>
      <c r="G459" s="159">
        <f t="shared" si="137"/>
        <v>84462.855362779868</v>
      </c>
      <c r="H459" s="159">
        <f t="shared" si="137"/>
        <v>89530.62668454666</v>
      </c>
      <c r="I459" s="159">
        <f t="shared" si="137"/>
        <v>94902.46428561947</v>
      </c>
      <c r="J459" s="159">
        <v>100596.61214275664</v>
      </c>
      <c r="K459" s="183">
        <f t="shared" ref="K459:K461" si="142">S459/$AK$4</f>
        <v>100596.61214275664</v>
      </c>
      <c r="M459" s="159">
        <f t="shared" si="138"/>
        <v>76111.286093640621</v>
      </c>
      <c r="N459" s="159">
        <f t="shared" si="138"/>
        <v>80677.963259259064</v>
      </c>
      <c r="O459" s="159">
        <f t="shared" si="138"/>
        <v>85518.641054814609</v>
      </c>
      <c r="P459" s="159">
        <f t="shared" si="138"/>
        <v>90649.759518103485</v>
      </c>
      <c r="Q459" s="159">
        <f t="shared" si="138"/>
        <v>96088.745089189702</v>
      </c>
      <c r="R459" s="159">
        <v>101854.06979454109</v>
      </c>
      <c r="S459" s="102">
        <f t="shared" si="131"/>
        <v>101854.06979454109</v>
      </c>
      <c r="U459" s="160">
        <f t="shared" si="130"/>
        <v>80603.382133780906</v>
      </c>
      <c r="V459" s="159">
        <f t="shared" si="130"/>
        <v>84633.551240469955</v>
      </c>
      <c r="W459" s="159">
        <f t="shared" si="130"/>
        <v>88865.228802493453</v>
      </c>
      <c r="X459" s="159">
        <f t="shared" si="130"/>
        <v>93308.490242618136</v>
      </c>
      <c r="Y459" s="159">
        <f t="shared" si="129"/>
        <v>97973.914754749043</v>
      </c>
      <c r="Z459" s="160">
        <v>102872.61049248651</v>
      </c>
      <c r="AA459" s="102">
        <f t="shared" si="132"/>
        <v>102872.61049248651</v>
      </c>
      <c r="AC459" s="159">
        <f t="shared" si="139"/>
        <v>84633.551240469955</v>
      </c>
      <c r="AD459" s="159">
        <f t="shared" si="139"/>
        <v>88865.228802493453</v>
      </c>
      <c r="AE459" s="159">
        <f t="shared" si="139"/>
        <v>93308.490242618136</v>
      </c>
      <c r="AF459" s="159">
        <f t="shared" si="126"/>
        <v>97973.914754749043</v>
      </c>
      <c r="AG459" s="159">
        <v>102872.61049248651</v>
      </c>
      <c r="AH459" s="104">
        <f t="shared" si="133"/>
        <v>102872.61049248651</v>
      </c>
      <c r="AJ459" s="159">
        <f t="shared" si="140"/>
        <v>85903.054509077017</v>
      </c>
      <c r="AK459" s="159">
        <f t="shared" si="140"/>
        <v>90198.20723453087</v>
      </c>
      <c r="AL459" s="159">
        <f t="shared" si="140"/>
        <v>94708.11759625742</v>
      </c>
      <c r="AM459" s="159">
        <f t="shared" si="140"/>
        <v>99443.523476070288</v>
      </c>
      <c r="AN459" s="159">
        <v>104415.6996498738</v>
      </c>
      <c r="AO459" s="106">
        <f t="shared" si="134"/>
        <v>104415.6996498738</v>
      </c>
      <c r="AQ459" s="159">
        <f t="shared" si="141"/>
        <v>86762.085054167779</v>
      </c>
      <c r="AR459" s="159">
        <f t="shared" si="141"/>
        <v>91100.189306876171</v>
      </c>
      <c r="AS459" s="159">
        <f t="shared" si="141"/>
        <v>95655.198772219985</v>
      </c>
      <c r="AT459" s="159">
        <f t="shared" si="141"/>
        <v>100437.95871083099</v>
      </c>
      <c r="AU459" s="161">
        <v>105459.85664637254</v>
      </c>
      <c r="AV459" s="133">
        <v>11</v>
      </c>
      <c r="AW459" s="133">
        <v>538</v>
      </c>
      <c r="AX459" s="147">
        <v>43</v>
      </c>
      <c r="AY459" s="147">
        <v>43</v>
      </c>
      <c r="AZ459" s="148" t="s">
        <v>427</v>
      </c>
    </row>
    <row r="460" spans="1:52" ht="15.75">
      <c r="A460" s="133">
        <v>539</v>
      </c>
      <c r="B460" s="133">
        <v>11</v>
      </c>
      <c r="C460" s="145">
        <v>44</v>
      </c>
      <c r="D460" s="146" t="s">
        <v>427</v>
      </c>
      <c r="E460" s="159">
        <f t="shared" si="137"/>
        <v>75171.64058631174</v>
      </c>
      <c r="F460" s="159">
        <f t="shared" si="137"/>
        <v>79681.939021490442</v>
      </c>
      <c r="G460" s="159">
        <f t="shared" si="137"/>
        <v>84462.855362779868</v>
      </c>
      <c r="H460" s="159">
        <f t="shared" si="137"/>
        <v>89530.62668454666</v>
      </c>
      <c r="I460" s="159">
        <f t="shared" si="137"/>
        <v>94902.46428561947</v>
      </c>
      <c r="J460" s="159">
        <v>100596.61214275664</v>
      </c>
      <c r="K460" s="183">
        <f t="shared" si="142"/>
        <v>100596.61214275664</v>
      </c>
      <c r="M460" s="159">
        <f t="shared" si="138"/>
        <v>76111.286093640621</v>
      </c>
      <c r="N460" s="159">
        <f t="shared" si="138"/>
        <v>80677.963259259064</v>
      </c>
      <c r="O460" s="159">
        <f t="shared" si="138"/>
        <v>85518.641054814609</v>
      </c>
      <c r="P460" s="159">
        <f t="shared" si="138"/>
        <v>90649.759518103485</v>
      </c>
      <c r="Q460" s="159">
        <f t="shared" si="138"/>
        <v>96088.745089189702</v>
      </c>
      <c r="R460" s="159">
        <v>101854.06979454109</v>
      </c>
      <c r="S460" s="102">
        <f t="shared" si="131"/>
        <v>101854.06979454109</v>
      </c>
      <c r="U460" s="160">
        <f t="shared" si="130"/>
        <v>80603.382133780906</v>
      </c>
      <c r="V460" s="159">
        <f t="shared" si="130"/>
        <v>84633.551240469955</v>
      </c>
      <c r="W460" s="159">
        <f t="shared" si="130"/>
        <v>88865.228802493453</v>
      </c>
      <c r="X460" s="159">
        <f t="shared" si="130"/>
        <v>93308.490242618136</v>
      </c>
      <c r="Y460" s="159">
        <f t="shared" si="129"/>
        <v>97973.914754749043</v>
      </c>
      <c r="Z460" s="160">
        <v>102872.61049248651</v>
      </c>
      <c r="AA460" s="102">
        <f t="shared" si="132"/>
        <v>102872.61049248651</v>
      </c>
      <c r="AC460" s="159">
        <f t="shared" si="139"/>
        <v>84633.551240469955</v>
      </c>
      <c r="AD460" s="159">
        <f t="shared" si="139"/>
        <v>88865.228802493453</v>
      </c>
      <c r="AE460" s="159">
        <f t="shared" si="139"/>
        <v>93308.490242618136</v>
      </c>
      <c r="AF460" s="159">
        <f t="shared" si="126"/>
        <v>97973.914754749043</v>
      </c>
      <c r="AG460" s="159">
        <v>102872.61049248651</v>
      </c>
      <c r="AH460" s="104">
        <f t="shared" si="133"/>
        <v>102872.61049248651</v>
      </c>
      <c r="AJ460" s="159">
        <f t="shared" si="140"/>
        <v>85903.054509077017</v>
      </c>
      <c r="AK460" s="159">
        <f t="shared" si="140"/>
        <v>90198.20723453087</v>
      </c>
      <c r="AL460" s="159">
        <f t="shared" si="140"/>
        <v>94708.11759625742</v>
      </c>
      <c r="AM460" s="159">
        <f t="shared" si="140"/>
        <v>99443.523476070288</v>
      </c>
      <c r="AN460" s="159">
        <v>104415.6996498738</v>
      </c>
      <c r="AO460" s="106">
        <f t="shared" si="134"/>
        <v>104415.6996498738</v>
      </c>
      <c r="AQ460" s="159">
        <f t="shared" si="141"/>
        <v>86762.085054167779</v>
      </c>
      <c r="AR460" s="159">
        <f t="shared" si="141"/>
        <v>91100.189306876171</v>
      </c>
      <c r="AS460" s="159">
        <f t="shared" si="141"/>
        <v>95655.198772219985</v>
      </c>
      <c r="AT460" s="159">
        <f t="shared" si="141"/>
        <v>100437.95871083099</v>
      </c>
      <c r="AU460" s="161">
        <v>105459.85664637254</v>
      </c>
      <c r="AV460" s="133">
        <v>11</v>
      </c>
      <c r="AW460" s="133">
        <v>539</v>
      </c>
      <c r="AX460" s="147">
        <v>44</v>
      </c>
      <c r="AY460" s="147">
        <v>44</v>
      </c>
      <c r="AZ460" s="148" t="s">
        <v>427</v>
      </c>
    </row>
    <row r="461" spans="1:52" ht="15.75">
      <c r="A461" s="133">
        <v>540</v>
      </c>
      <c r="B461" s="133">
        <v>11</v>
      </c>
      <c r="C461" s="145">
        <v>45</v>
      </c>
      <c r="D461" s="146" t="s">
        <v>427</v>
      </c>
      <c r="E461" s="159">
        <f t="shared" si="137"/>
        <v>75171.64058631174</v>
      </c>
      <c r="F461" s="159">
        <f t="shared" si="137"/>
        <v>79681.939021490442</v>
      </c>
      <c r="G461" s="159">
        <f t="shared" si="137"/>
        <v>84462.855362779868</v>
      </c>
      <c r="H461" s="159">
        <f t="shared" si="137"/>
        <v>89530.62668454666</v>
      </c>
      <c r="I461" s="159">
        <f t="shared" si="137"/>
        <v>94902.46428561947</v>
      </c>
      <c r="J461" s="159">
        <v>100596.61214275664</v>
      </c>
      <c r="K461" s="183">
        <f t="shared" si="142"/>
        <v>100596.61214275664</v>
      </c>
      <c r="M461" s="159">
        <f t="shared" si="138"/>
        <v>76111.286093640621</v>
      </c>
      <c r="N461" s="159">
        <f t="shared" si="138"/>
        <v>80677.963259259064</v>
      </c>
      <c r="O461" s="159">
        <f t="shared" si="138"/>
        <v>85518.641054814609</v>
      </c>
      <c r="P461" s="159">
        <f t="shared" si="138"/>
        <v>90649.759518103485</v>
      </c>
      <c r="Q461" s="159">
        <f t="shared" si="138"/>
        <v>96088.745089189702</v>
      </c>
      <c r="R461" s="159">
        <v>101854.06979454109</v>
      </c>
      <c r="S461" s="102">
        <f t="shared" si="131"/>
        <v>101854.06979454109</v>
      </c>
      <c r="U461" s="160">
        <f t="shared" si="130"/>
        <v>80603.382133780906</v>
      </c>
      <c r="V461" s="159">
        <f t="shared" si="130"/>
        <v>84633.551240469955</v>
      </c>
      <c r="W461" s="159">
        <f t="shared" si="130"/>
        <v>88865.228802493453</v>
      </c>
      <c r="X461" s="159">
        <f t="shared" si="130"/>
        <v>93308.490242618136</v>
      </c>
      <c r="Y461" s="159">
        <f t="shared" si="130"/>
        <v>97973.914754749043</v>
      </c>
      <c r="Z461" s="160">
        <v>102872.61049248651</v>
      </c>
      <c r="AA461" s="102">
        <f t="shared" si="132"/>
        <v>102872.61049248651</v>
      </c>
      <c r="AC461" s="159">
        <f t="shared" si="139"/>
        <v>84633.551240469955</v>
      </c>
      <c r="AD461" s="159">
        <f t="shared" si="139"/>
        <v>88865.228802493453</v>
      </c>
      <c r="AE461" s="159">
        <f t="shared" si="139"/>
        <v>93308.490242618136</v>
      </c>
      <c r="AF461" s="159">
        <f t="shared" si="126"/>
        <v>97973.914754749043</v>
      </c>
      <c r="AG461" s="159">
        <v>102872.61049248651</v>
      </c>
      <c r="AH461" s="104">
        <f t="shared" si="133"/>
        <v>102872.61049248651</v>
      </c>
      <c r="AJ461" s="159">
        <f t="shared" si="140"/>
        <v>85903.054509077017</v>
      </c>
      <c r="AK461" s="159">
        <f t="shared" si="140"/>
        <v>90198.20723453087</v>
      </c>
      <c r="AL461" s="159">
        <f t="shared" si="140"/>
        <v>94708.11759625742</v>
      </c>
      <c r="AM461" s="159">
        <f t="shared" si="140"/>
        <v>99443.523476070288</v>
      </c>
      <c r="AN461" s="159">
        <v>104415.6996498738</v>
      </c>
      <c r="AO461" s="106">
        <f t="shared" si="134"/>
        <v>104415.6996498738</v>
      </c>
      <c r="AQ461" s="159">
        <f t="shared" si="141"/>
        <v>86762.085054167779</v>
      </c>
      <c r="AR461" s="159">
        <f t="shared" si="141"/>
        <v>91100.189306876171</v>
      </c>
      <c r="AS461" s="159">
        <f t="shared" si="141"/>
        <v>95655.198772219985</v>
      </c>
      <c r="AT461" s="159">
        <f t="shared" si="141"/>
        <v>100437.95871083099</v>
      </c>
      <c r="AU461" s="161">
        <v>105459.85664637254</v>
      </c>
      <c r="AV461" s="133">
        <v>11</v>
      </c>
      <c r="AW461" s="133">
        <v>540</v>
      </c>
      <c r="AX461" s="147">
        <v>45</v>
      </c>
      <c r="AY461" s="147">
        <v>45</v>
      </c>
      <c r="AZ461" s="148" t="s">
        <v>427</v>
      </c>
    </row>
    <row r="462" spans="1:52" ht="15.75">
      <c r="A462" s="133"/>
      <c r="B462" s="133"/>
      <c r="C462" s="145"/>
      <c r="D462" s="146"/>
      <c r="E462" s="96"/>
      <c r="F462" s="96"/>
      <c r="G462" s="96"/>
      <c r="H462" s="96"/>
      <c r="I462" s="96"/>
      <c r="J462" s="96"/>
      <c r="M462" s="96"/>
      <c r="N462" s="96"/>
      <c r="O462" s="96"/>
      <c r="P462" s="96"/>
      <c r="Q462" s="96"/>
      <c r="R462" s="96"/>
      <c r="V462" s="96"/>
      <c r="W462" s="96"/>
      <c r="X462" s="96"/>
      <c r="Y462" s="96"/>
      <c r="Z462" s="96"/>
      <c r="AC462" s="104"/>
      <c r="AD462" s="104"/>
      <c r="AE462" s="104"/>
      <c r="AF462" s="104"/>
      <c r="AG462" s="104"/>
      <c r="AJ462" s="96"/>
      <c r="AK462" s="96"/>
      <c r="AL462" s="96"/>
      <c r="AM462" s="96"/>
      <c r="AN462" s="96"/>
      <c r="AO462" s="106">
        <f t="shared" si="134"/>
        <v>0</v>
      </c>
      <c r="AQ462" s="96"/>
      <c r="AR462" s="96"/>
      <c r="AS462" s="96"/>
      <c r="AT462" s="96"/>
      <c r="AU462" s="161"/>
      <c r="AV462" s="133"/>
      <c r="AW462" s="133"/>
      <c r="AX462" s="147"/>
      <c r="AY462" s="147"/>
      <c r="AZ462" s="148"/>
    </row>
    <row r="463" spans="1:52" ht="15.75">
      <c r="A463" s="133">
        <v>451</v>
      </c>
      <c r="B463" s="133">
        <v>10</v>
      </c>
      <c r="C463" s="134">
        <v>1</v>
      </c>
      <c r="D463" s="135" t="s">
        <v>428</v>
      </c>
      <c r="E463" s="96">
        <f t="shared" ref="E463:I478" si="143">F463/1.06</f>
        <v>31.444077084854658</v>
      </c>
      <c r="F463" s="96">
        <f t="shared" si="143"/>
        <v>33.330721709945941</v>
      </c>
      <c r="G463" s="96">
        <f t="shared" si="143"/>
        <v>35.330565012542699</v>
      </c>
      <c r="H463" s="96">
        <f t="shared" si="143"/>
        <v>37.45039891329526</v>
      </c>
      <c r="I463" s="96">
        <f t="shared" si="143"/>
        <v>39.697422848092977</v>
      </c>
      <c r="J463" s="96">
        <v>42.079268218978555</v>
      </c>
      <c r="K463" s="102">
        <f t="shared" ref="K463:K526" si="144">S463/$AK$4</f>
        <v>42.079268218978555</v>
      </c>
      <c r="M463" s="96">
        <f t="shared" ref="M463:Q478" si="145">N463/1.06</f>
        <v>31.837128048415341</v>
      </c>
      <c r="N463" s="96">
        <f t="shared" si="145"/>
        <v>33.747355731320262</v>
      </c>
      <c r="O463" s="96">
        <f t="shared" si="145"/>
        <v>35.772197075199479</v>
      </c>
      <c r="P463" s="96">
        <f t="shared" si="145"/>
        <v>37.918528899711447</v>
      </c>
      <c r="Q463" s="96">
        <f t="shared" si="145"/>
        <v>40.193640633694137</v>
      </c>
      <c r="R463" s="96">
        <v>42.605259071715786</v>
      </c>
      <c r="S463" s="102">
        <f t="shared" ref="S463:S526" si="146">AA463/$AL$4</f>
        <v>42.605259071715786</v>
      </c>
      <c r="U463" s="96">
        <f t="shared" ref="U463:Y513" si="147">V463/1.05</f>
        <v>33.716158664975566</v>
      </c>
      <c r="V463" s="96">
        <f t="shared" si="147"/>
        <v>35.401966598224348</v>
      </c>
      <c r="W463" s="96">
        <f t="shared" si="147"/>
        <v>37.172064928135569</v>
      </c>
      <c r="X463" s="96">
        <f t="shared" si="147"/>
        <v>39.030668174542349</v>
      </c>
      <c r="Y463" s="96">
        <f t="shared" si="147"/>
        <v>40.982201583269465</v>
      </c>
      <c r="Z463" s="96">
        <v>43.031311662432941</v>
      </c>
      <c r="AA463" s="102">
        <f t="shared" ref="AA463:AA526" si="148">AN463/$AM$4</f>
        <v>43.031311662432941</v>
      </c>
      <c r="AC463" s="104">
        <f t="shared" ref="AC463:AF525" si="149">AD463/1.05</f>
        <v>35.401966598224348</v>
      </c>
      <c r="AD463" s="104">
        <f t="shared" si="149"/>
        <v>37.172064928135569</v>
      </c>
      <c r="AE463" s="104">
        <f t="shared" si="149"/>
        <v>39.030668174542349</v>
      </c>
      <c r="AF463" s="104">
        <f t="shared" si="149"/>
        <v>40.982201583269465</v>
      </c>
      <c r="AG463" s="104">
        <v>43.031311662432941</v>
      </c>
      <c r="AH463" s="104">
        <f t="shared" si="133"/>
        <v>43.031311662432941</v>
      </c>
      <c r="AJ463" s="96">
        <f t="shared" ref="AJ463:AM478" si="150">AK463/1.05</f>
        <v>35.932996097197709</v>
      </c>
      <c r="AK463" s="96">
        <f t="shared" si="150"/>
        <v>37.729645902057598</v>
      </c>
      <c r="AL463" s="96">
        <f t="shared" si="150"/>
        <v>39.616128197160478</v>
      </c>
      <c r="AM463" s="96">
        <f t="shared" si="150"/>
        <v>41.596934607018504</v>
      </c>
      <c r="AN463" s="96">
        <v>43.676781337369434</v>
      </c>
      <c r="AO463" s="106">
        <f t="shared" si="134"/>
        <v>43.676781337369434</v>
      </c>
      <c r="AQ463" s="96">
        <f t="shared" ref="AQ463:AT478" si="151">AR463/1.05</f>
        <v>36.292326058169692</v>
      </c>
      <c r="AR463" s="96">
        <f t="shared" si="151"/>
        <v>38.106942361078175</v>
      </c>
      <c r="AS463" s="96">
        <f t="shared" si="151"/>
        <v>40.012289479132086</v>
      </c>
      <c r="AT463" s="96">
        <f t="shared" si="151"/>
        <v>42.012903953088689</v>
      </c>
      <c r="AU463" s="99">
        <v>44.113549150743125</v>
      </c>
      <c r="AV463" s="133">
        <v>10</v>
      </c>
      <c r="AW463" s="133">
        <v>451</v>
      </c>
      <c r="AX463" s="137">
        <v>1</v>
      </c>
      <c r="AY463" s="132"/>
      <c r="AZ463" s="138" t="s">
        <v>428</v>
      </c>
    </row>
    <row r="464" spans="1:52" ht="15.75">
      <c r="A464" s="133">
        <v>452</v>
      </c>
      <c r="B464" s="133">
        <v>10</v>
      </c>
      <c r="C464" s="134">
        <v>2</v>
      </c>
      <c r="D464" s="135" t="s">
        <v>428</v>
      </c>
      <c r="E464" s="96">
        <f t="shared" si="143"/>
        <v>31.444077084854658</v>
      </c>
      <c r="F464" s="96">
        <f t="shared" si="143"/>
        <v>33.330721709945941</v>
      </c>
      <c r="G464" s="96">
        <f t="shared" si="143"/>
        <v>35.330565012542699</v>
      </c>
      <c r="H464" s="96">
        <f t="shared" si="143"/>
        <v>37.45039891329526</v>
      </c>
      <c r="I464" s="96">
        <f t="shared" si="143"/>
        <v>39.697422848092977</v>
      </c>
      <c r="J464" s="96">
        <v>42.079268218978555</v>
      </c>
      <c r="K464" s="102">
        <f t="shared" si="144"/>
        <v>42.079268218978555</v>
      </c>
      <c r="M464" s="96">
        <f t="shared" si="145"/>
        <v>31.837128048415341</v>
      </c>
      <c r="N464" s="96">
        <f t="shared" si="145"/>
        <v>33.747355731320262</v>
      </c>
      <c r="O464" s="96">
        <f t="shared" si="145"/>
        <v>35.772197075199479</v>
      </c>
      <c r="P464" s="96">
        <f t="shared" si="145"/>
        <v>37.918528899711447</v>
      </c>
      <c r="Q464" s="96">
        <f t="shared" si="145"/>
        <v>40.193640633694137</v>
      </c>
      <c r="R464" s="96">
        <v>42.605259071715786</v>
      </c>
      <c r="S464" s="102">
        <f t="shared" si="146"/>
        <v>42.605259071715786</v>
      </c>
      <c r="U464" s="96">
        <f t="shared" si="147"/>
        <v>33.716158664975566</v>
      </c>
      <c r="V464" s="96">
        <f t="shared" si="147"/>
        <v>35.401966598224348</v>
      </c>
      <c r="W464" s="96">
        <f t="shared" si="147"/>
        <v>37.172064928135569</v>
      </c>
      <c r="X464" s="96">
        <f t="shared" si="147"/>
        <v>39.030668174542349</v>
      </c>
      <c r="Y464" s="96">
        <f t="shared" si="147"/>
        <v>40.982201583269465</v>
      </c>
      <c r="Z464" s="96">
        <v>43.031311662432941</v>
      </c>
      <c r="AA464" s="102">
        <f t="shared" si="148"/>
        <v>43.031311662432941</v>
      </c>
      <c r="AC464" s="104">
        <f t="shared" si="149"/>
        <v>35.401966598224348</v>
      </c>
      <c r="AD464" s="104">
        <f t="shared" si="149"/>
        <v>37.172064928135569</v>
      </c>
      <c r="AE464" s="104">
        <f t="shared" si="149"/>
        <v>39.030668174542349</v>
      </c>
      <c r="AF464" s="104">
        <f t="shared" si="149"/>
        <v>40.982201583269465</v>
      </c>
      <c r="AG464" s="104">
        <v>43.031311662432941</v>
      </c>
      <c r="AH464" s="104">
        <f t="shared" si="133"/>
        <v>43.031311662432941</v>
      </c>
      <c r="AJ464" s="96">
        <f t="shared" si="150"/>
        <v>35.932996097197709</v>
      </c>
      <c r="AK464" s="96">
        <f t="shared" si="150"/>
        <v>37.729645902057598</v>
      </c>
      <c r="AL464" s="96">
        <f t="shared" si="150"/>
        <v>39.616128197160478</v>
      </c>
      <c r="AM464" s="96">
        <f t="shared" si="150"/>
        <v>41.596934607018504</v>
      </c>
      <c r="AN464" s="96">
        <v>43.676781337369434</v>
      </c>
      <c r="AO464" s="106">
        <f t="shared" si="134"/>
        <v>43.676781337369434</v>
      </c>
      <c r="AQ464" s="96">
        <f t="shared" si="151"/>
        <v>36.292326058169692</v>
      </c>
      <c r="AR464" s="96">
        <f t="shared" si="151"/>
        <v>38.106942361078175</v>
      </c>
      <c r="AS464" s="96">
        <f t="shared" si="151"/>
        <v>40.012289479132086</v>
      </c>
      <c r="AT464" s="96">
        <f t="shared" si="151"/>
        <v>42.012903953088689</v>
      </c>
      <c r="AU464" s="99">
        <v>44.113549150743125</v>
      </c>
      <c r="AV464" s="133">
        <v>10</v>
      </c>
      <c r="AW464" s="133">
        <v>452</v>
      </c>
      <c r="AX464" s="137">
        <v>2</v>
      </c>
      <c r="AY464" s="132"/>
      <c r="AZ464" s="138" t="s">
        <v>428</v>
      </c>
    </row>
    <row r="465" spans="1:52" ht="15.75">
      <c r="A465" s="133">
        <v>453</v>
      </c>
      <c r="B465" s="133">
        <v>10</v>
      </c>
      <c r="C465" s="134">
        <v>3</v>
      </c>
      <c r="D465" s="135" t="s">
        <v>428</v>
      </c>
      <c r="E465" s="96">
        <f t="shared" si="143"/>
        <v>31.444077084854658</v>
      </c>
      <c r="F465" s="96">
        <f t="shared" si="143"/>
        <v>33.330721709945941</v>
      </c>
      <c r="G465" s="96">
        <f t="shared" si="143"/>
        <v>35.330565012542699</v>
      </c>
      <c r="H465" s="96">
        <f t="shared" si="143"/>
        <v>37.45039891329526</v>
      </c>
      <c r="I465" s="96">
        <f t="shared" si="143"/>
        <v>39.697422848092977</v>
      </c>
      <c r="J465" s="96">
        <v>42.079268218978555</v>
      </c>
      <c r="K465" s="102">
        <f t="shared" si="144"/>
        <v>42.079268218978555</v>
      </c>
      <c r="M465" s="96">
        <f t="shared" si="145"/>
        <v>31.837128048415341</v>
      </c>
      <c r="N465" s="96">
        <f t="shared" si="145"/>
        <v>33.747355731320262</v>
      </c>
      <c r="O465" s="96">
        <f t="shared" si="145"/>
        <v>35.772197075199479</v>
      </c>
      <c r="P465" s="96">
        <f t="shared" si="145"/>
        <v>37.918528899711447</v>
      </c>
      <c r="Q465" s="96">
        <f t="shared" si="145"/>
        <v>40.193640633694137</v>
      </c>
      <c r="R465" s="96">
        <v>42.605259071715786</v>
      </c>
      <c r="S465" s="102">
        <f t="shared" si="146"/>
        <v>42.605259071715786</v>
      </c>
      <c r="U465" s="96">
        <f t="shared" si="147"/>
        <v>33.716158664975566</v>
      </c>
      <c r="V465" s="96">
        <f t="shared" si="147"/>
        <v>35.401966598224348</v>
      </c>
      <c r="W465" s="96">
        <f t="shared" si="147"/>
        <v>37.172064928135569</v>
      </c>
      <c r="X465" s="96">
        <f t="shared" si="147"/>
        <v>39.030668174542349</v>
      </c>
      <c r="Y465" s="96">
        <f t="shared" si="147"/>
        <v>40.982201583269465</v>
      </c>
      <c r="Z465" s="96">
        <v>43.031311662432941</v>
      </c>
      <c r="AA465" s="102">
        <f t="shared" si="148"/>
        <v>43.031311662432941</v>
      </c>
      <c r="AC465" s="104">
        <f t="shared" si="149"/>
        <v>35.401966598224348</v>
      </c>
      <c r="AD465" s="104">
        <f t="shared" si="149"/>
        <v>37.172064928135569</v>
      </c>
      <c r="AE465" s="104">
        <f t="shared" si="149"/>
        <v>39.030668174542349</v>
      </c>
      <c r="AF465" s="104">
        <f t="shared" si="149"/>
        <v>40.982201583269465</v>
      </c>
      <c r="AG465" s="104">
        <v>43.031311662432941</v>
      </c>
      <c r="AH465" s="104">
        <f t="shared" si="133"/>
        <v>43.031311662432941</v>
      </c>
      <c r="AJ465" s="96">
        <f t="shared" si="150"/>
        <v>35.932996097197709</v>
      </c>
      <c r="AK465" s="96">
        <f t="shared" si="150"/>
        <v>37.729645902057598</v>
      </c>
      <c r="AL465" s="96">
        <f t="shared" si="150"/>
        <v>39.616128197160478</v>
      </c>
      <c r="AM465" s="96">
        <f t="shared" si="150"/>
        <v>41.596934607018504</v>
      </c>
      <c r="AN465" s="96">
        <v>43.676781337369434</v>
      </c>
      <c r="AO465" s="106">
        <f t="shared" si="134"/>
        <v>43.676781337369434</v>
      </c>
      <c r="AQ465" s="96">
        <f t="shared" si="151"/>
        <v>36.292326058169692</v>
      </c>
      <c r="AR465" s="96">
        <f t="shared" si="151"/>
        <v>38.106942361078175</v>
      </c>
      <c r="AS465" s="96">
        <f t="shared" si="151"/>
        <v>40.012289479132086</v>
      </c>
      <c r="AT465" s="96">
        <f t="shared" si="151"/>
        <v>42.012903953088689</v>
      </c>
      <c r="AU465" s="99">
        <v>44.113549150743125</v>
      </c>
      <c r="AV465" s="133">
        <v>10</v>
      </c>
      <c r="AW465" s="133">
        <v>453</v>
      </c>
      <c r="AX465" s="137">
        <v>3</v>
      </c>
      <c r="AY465" s="132"/>
      <c r="AZ465" s="138" t="s">
        <v>428</v>
      </c>
    </row>
    <row r="466" spans="1:52" ht="15.75">
      <c r="A466" s="133">
        <v>454</v>
      </c>
      <c r="B466" s="133">
        <v>10</v>
      </c>
      <c r="C466" s="134">
        <v>4</v>
      </c>
      <c r="D466" s="135" t="s">
        <v>428</v>
      </c>
      <c r="E466" s="96">
        <f t="shared" si="143"/>
        <v>31.444077084854658</v>
      </c>
      <c r="F466" s="96">
        <f t="shared" si="143"/>
        <v>33.330721709945941</v>
      </c>
      <c r="G466" s="96">
        <f t="shared" si="143"/>
        <v>35.330565012542699</v>
      </c>
      <c r="H466" s="96">
        <f t="shared" si="143"/>
        <v>37.45039891329526</v>
      </c>
      <c r="I466" s="96">
        <f t="shared" si="143"/>
        <v>39.697422848092977</v>
      </c>
      <c r="J466" s="96">
        <v>42.079268218978555</v>
      </c>
      <c r="K466" s="102">
        <f t="shared" si="144"/>
        <v>42.079268218978555</v>
      </c>
      <c r="M466" s="96">
        <f t="shared" si="145"/>
        <v>31.837128048415341</v>
      </c>
      <c r="N466" s="96">
        <f t="shared" si="145"/>
        <v>33.747355731320262</v>
      </c>
      <c r="O466" s="96">
        <f t="shared" si="145"/>
        <v>35.772197075199479</v>
      </c>
      <c r="P466" s="96">
        <f t="shared" si="145"/>
        <v>37.918528899711447</v>
      </c>
      <c r="Q466" s="96">
        <f t="shared" si="145"/>
        <v>40.193640633694137</v>
      </c>
      <c r="R466" s="96">
        <v>42.605259071715786</v>
      </c>
      <c r="S466" s="102">
        <f t="shared" si="146"/>
        <v>42.605259071715786</v>
      </c>
      <c r="U466" s="96">
        <f t="shared" si="147"/>
        <v>33.716158664975566</v>
      </c>
      <c r="V466" s="96">
        <f t="shared" si="147"/>
        <v>35.401966598224348</v>
      </c>
      <c r="W466" s="96">
        <f t="shared" si="147"/>
        <v>37.172064928135569</v>
      </c>
      <c r="X466" s="96">
        <f t="shared" si="147"/>
        <v>39.030668174542349</v>
      </c>
      <c r="Y466" s="96">
        <f t="shared" si="147"/>
        <v>40.982201583269465</v>
      </c>
      <c r="Z466" s="96">
        <v>43.031311662432941</v>
      </c>
      <c r="AA466" s="102">
        <f t="shared" si="148"/>
        <v>43.031311662432941</v>
      </c>
      <c r="AC466" s="104">
        <f t="shared" si="149"/>
        <v>35.401966598224348</v>
      </c>
      <c r="AD466" s="104">
        <f t="shared" si="149"/>
        <v>37.172064928135569</v>
      </c>
      <c r="AE466" s="104">
        <f t="shared" si="149"/>
        <v>39.030668174542349</v>
      </c>
      <c r="AF466" s="104">
        <f t="shared" si="149"/>
        <v>40.982201583269465</v>
      </c>
      <c r="AG466" s="104">
        <v>43.031311662432941</v>
      </c>
      <c r="AH466" s="104">
        <f t="shared" si="133"/>
        <v>43.031311662432941</v>
      </c>
      <c r="AJ466" s="96">
        <f t="shared" si="150"/>
        <v>35.932996097197709</v>
      </c>
      <c r="AK466" s="96">
        <f t="shared" si="150"/>
        <v>37.729645902057598</v>
      </c>
      <c r="AL466" s="96">
        <f t="shared" si="150"/>
        <v>39.616128197160478</v>
      </c>
      <c r="AM466" s="96">
        <f t="shared" si="150"/>
        <v>41.596934607018504</v>
      </c>
      <c r="AN466" s="96">
        <v>43.676781337369434</v>
      </c>
      <c r="AO466" s="106">
        <f t="shared" si="134"/>
        <v>43.676781337369434</v>
      </c>
      <c r="AQ466" s="96">
        <f t="shared" si="151"/>
        <v>36.292326058169692</v>
      </c>
      <c r="AR466" s="96">
        <f t="shared" si="151"/>
        <v>38.106942361078175</v>
      </c>
      <c r="AS466" s="96">
        <f t="shared" si="151"/>
        <v>40.012289479132086</v>
      </c>
      <c r="AT466" s="96">
        <f t="shared" si="151"/>
        <v>42.012903953088689</v>
      </c>
      <c r="AU466" s="99">
        <v>44.113549150743125</v>
      </c>
      <c r="AV466" s="133">
        <v>10</v>
      </c>
      <c r="AW466" s="133">
        <v>454</v>
      </c>
      <c r="AX466" s="137">
        <v>4</v>
      </c>
      <c r="AY466" s="132"/>
      <c r="AZ466" s="138" t="s">
        <v>428</v>
      </c>
    </row>
    <row r="467" spans="1:52" ht="15.75">
      <c r="A467" s="133">
        <v>455</v>
      </c>
      <c r="B467" s="133">
        <v>10</v>
      </c>
      <c r="C467" s="134">
        <v>5</v>
      </c>
      <c r="D467" s="135" t="s">
        <v>428</v>
      </c>
      <c r="E467" s="96">
        <f t="shared" si="143"/>
        <v>31.444077084854658</v>
      </c>
      <c r="F467" s="96">
        <f t="shared" si="143"/>
        <v>33.330721709945941</v>
      </c>
      <c r="G467" s="96">
        <f t="shared" si="143"/>
        <v>35.330565012542699</v>
      </c>
      <c r="H467" s="96">
        <f t="shared" si="143"/>
        <v>37.45039891329526</v>
      </c>
      <c r="I467" s="96">
        <f t="shared" si="143"/>
        <v>39.697422848092977</v>
      </c>
      <c r="J467" s="96">
        <v>42.079268218978555</v>
      </c>
      <c r="K467" s="102">
        <f t="shared" si="144"/>
        <v>42.079268218978555</v>
      </c>
      <c r="M467" s="96">
        <f t="shared" si="145"/>
        <v>31.837128048415341</v>
      </c>
      <c r="N467" s="96">
        <f t="shared" si="145"/>
        <v>33.747355731320262</v>
      </c>
      <c r="O467" s="96">
        <f t="shared" si="145"/>
        <v>35.772197075199479</v>
      </c>
      <c r="P467" s="96">
        <f t="shared" si="145"/>
        <v>37.918528899711447</v>
      </c>
      <c r="Q467" s="96">
        <f t="shared" si="145"/>
        <v>40.193640633694137</v>
      </c>
      <c r="R467" s="96">
        <v>42.605259071715786</v>
      </c>
      <c r="S467" s="102">
        <f t="shared" si="146"/>
        <v>42.605259071715786</v>
      </c>
      <c r="U467" s="96">
        <f t="shared" si="147"/>
        <v>33.716158664975566</v>
      </c>
      <c r="V467" s="96">
        <f t="shared" si="147"/>
        <v>35.401966598224348</v>
      </c>
      <c r="W467" s="96">
        <f t="shared" si="147"/>
        <v>37.172064928135569</v>
      </c>
      <c r="X467" s="96">
        <f t="shared" si="147"/>
        <v>39.030668174542349</v>
      </c>
      <c r="Y467" s="96">
        <f t="shared" si="147"/>
        <v>40.982201583269465</v>
      </c>
      <c r="Z467" s="96">
        <v>43.031311662432941</v>
      </c>
      <c r="AA467" s="102">
        <f t="shared" si="148"/>
        <v>43.031311662432941</v>
      </c>
      <c r="AC467" s="104">
        <f t="shared" si="149"/>
        <v>35.401966598224348</v>
      </c>
      <c r="AD467" s="104">
        <f t="shared" si="149"/>
        <v>37.172064928135569</v>
      </c>
      <c r="AE467" s="104">
        <f t="shared" si="149"/>
        <v>39.030668174542349</v>
      </c>
      <c r="AF467" s="104">
        <f t="shared" si="149"/>
        <v>40.982201583269465</v>
      </c>
      <c r="AG467" s="104">
        <v>43.031311662432941</v>
      </c>
      <c r="AH467" s="104">
        <f t="shared" si="133"/>
        <v>43.031311662432941</v>
      </c>
      <c r="AJ467" s="96">
        <f t="shared" si="150"/>
        <v>35.932996097197709</v>
      </c>
      <c r="AK467" s="96">
        <f t="shared" si="150"/>
        <v>37.729645902057598</v>
      </c>
      <c r="AL467" s="96">
        <f t="shared" si="150"/>
        <v>39.616128197160478</v>
      </c>
      <c r="AM467" s="96">
        <f t="shared" si="150"/>
        <v>41.596934607018504</v>
      </c>
      <c r="AN467" s="96">
        <v>43.676781337369434</v>
      </c>
      <c r="AO467" s="106">
        <f t="shared" si="134"/>
        <v>43.676781337369434</v>
      </c>
      <c r="AQ467" s="96">
        <f t="shared" si="151"/>
        <v>36.292326058169692</v>
      </c>
      <c r="AR467" s="96">
        <f t="shared" si="151"/>
        <v>38.106942361078175</v>
      </c>
      <c r="AS467" s="96">
        <f t="shared" si="151"/>
        <v>40.012289479132086</v>
      </c>
      <c r="AT467" s="96">
        <f t="shared" si="151"/>
        <v>42.012903953088689</v>
      </c>
      <c r="AU467" s="99">
        <v>44.113549150743125</v>
      </c>
      <c r="AV467" s="133">
        <v>10</v>
      </c>
      <c r="AW467" s="133">
        <v>455</v>
      </c>
      <c r="AX467" s="137">
        <v>5</v>
      </c>
      <c r="AY467" s="132"/>
      <c r="AZ467" s="138" t="s">
        <v>428</v>
      </c>
    </row>
    <row r="468" spans="1:52" ht="15.75">
      <c r="A468" s="133">
        <v>456</v>
      </c>
      <c r="B468" s="133">
        <v>10</v>
      </c>
      <c r="C468" s="134">
        <v>6</v>
      </c>
      <c r="D468" s="135" t="s">
        <v>428</v>
      </c>
      <c r="E468" s="96">
        <f t="shared" si="143"/>
        <v>31.444077084854658</v>
      </c>
      <c r="F468" s="96">
        <f t="shared" si="143"/>
        <v>33.330721709945941</v>
      </c>
      <c r="G468" s="96">
        <f t="shared" si="143"/>
        <v>35.330565012542699</v>
      </c>
      <c r="H468" s="96">
        <f t="shared" si="143"/>
        <v>37.45039891329526</v>
      </c>
      <c r="I468" s="96">
        <f t="shared" si="143"/>
        <v>39.697422848092977</v>
      </c>
      <c r="J468" s="96">
        <v>42.079268218978555</v>
      </c>
      <c r="K468" s="102">
        <f t="shared" si="144"/>
        <v>42.079268218978555</v>
      </c>
      <c r="M468" s="96">
        <f t="shared" si="145"/>
        <v>31.837128048415341</v>
      </c>
      <c r="N468" s="96">
        <f t="shared" si="145"/>
        <v>33.747355731320262</v>
      </c>
      <c r="O468" s="96">
        <f t="shared" si="145"/>
        <v>35.772197075199479</v>
      </c>
      <c r="P468" s="96">
        <f t="shared" si="145"/>
        <v>37.918528899711447</v>
      </c>
      <c r="Q468" s="96">
        <f t="shared" si="145"/>
        <v>40.193640633694137</v>
      </c>
      <c r="R468" s="96">
        <v>42.605259071715786</v>
      </c>
      <c r="S468" s="102">
        <f t="shared" si="146"/>
        <v>42.605259071715786</v>
      </c>
      <c r="U468" s="96">
        <f t="shared" si="147"/>
        <v>33.716158664975566</v>
      </c>
      <c r="V468" s="96">
        <f t="shared" si="147"/>
        <v>35.401966598224348</v>
      </c>
      <c r="W468" s="96">
        <f t="shared" si="147"/>
        <v>37.172064928135569</v>
      </c>
      <c r="X468" s="96">
        <f t="shared" si="147"/>
        <v>39.030668174542349</v>
      </c>
      <c r="Y468" s="96">
        <f t="shared" si="147"/>
        <v>40.982201583269465</v>
      </c>
      <c r="Z468" s="96">
        <v>43.031311662432941</v>
      </c>
      <c r="AA468" s="102">
        <f t="shared" si="148"/>
        <v>43.031311662432941</v>
      </c>
      <c r="AC468" s="104">
        <f t="shared" si="149"/>
        <v>35.401966598224348</v>
      </c>
      <c r="AD468" s="104">
        <f t="shared" si="149"/>
        <v>37.172064928135569</v>
      </c>
      <c r="AE468" s="104">
        <f t="shared" si="149"/>
        <v>39.030668174542349</v>
      </c>
      <c r="AF468" s="104">
        <f t="shared" si="149"/>
        <v>40.982201583269465</v>
      </c>
      <c r="AG468" s="104">
        <v>43.031311662432941</v>
      </c>
      <c r="AH468" s="104">
        <f t="shared" si="133"/>
        <v>43.031311662432941</v>
      </c>
      <c r="AJ468" s="96">
        <f t="shared" si="150"/>
        <v>35.932996097197709</v>
      </c>
      <c r="AK468" s="96">
        <f t="shared" si="150"/>
        <v>37.729645902057598</v>
      </c>
      <c r="AL468" s="96">
        <f t="shared" si="150"/>
        <v>39.616128197160478</v>
      </c>
      <c r="AM468" s="96">
        <f t="shared" si="150"/>
        <v>41.596934607018504</v>
      </c>
      <c r="AN468" s="96">
        <v>43.676781337369434</v>
      </c>
      <c r="AO468" s="106">
        <f t="shared" si="134"/>
        <v>43.676781337369434</v>
      </c>
      <c r="AQ468" s="96">
        <f t="shared" si="151"/>
        <v>36.292326058169692</v>
      </c>
      <c r="AR468" s="96">
        <f t="shared" si="151"/>
        <v>38.106942361078175</v>
      </c>
      <c r="AS468" s="96">
        <f t="shared" si="151"/>
        <v>40.012289479132086</v>
      </c>
      <c r="AT468" s="96">
        <f t="shared" si="151"/>
        <v>42.012903953088689</v>
      </c>
      <c r="AU468" s="99">
        <v>44.113549150743125</v>
      </c>
      <c r="AV468" s="133">
        <v>10</v>
      </c>
      <c r="AW468" s="133">
        <v>456</v>
      </c>
      <c r="AX468" s="137">
        <v>6</v>
      </c>
      <c r="AY468" s="132"/>
      <c r="AZ468" s="138" t="s">
        <v>428</v>
      </c>
    </row>
    <row r="469" spans="1:52" ht="15.75">
      <c r="A469" s="133">
        <v>457</v>
      </c>
      <c r="B469" s="133">
        <v>10</v>
      </c>
      <c r="C469" s="134">
        <v>7</v>
      </c>
      <c r="D469" s="135" t="s">
        <v>428</v>
      </c>
      <c r="E469" s="96">
        <f t="shared" si="143"/>
        <v>31.444077084854658</v>
      </c>
      <c r="F469" s="96">
        <f t="shared" si="143"/>
        <v>33.330721709945941</v>
      </c>
      <c r="G469" s="96">
        <f t="shared" si="143"/>
        <v>35.330565012542699</v>
      </c>
      <c r="H469" s="96">
        <f t="shared" si="143"/>
        <v>37.45039891329526</v>
      </c>
      <c r="I469" s="96">
        <f t="shared" si="143"/>
        <v>39.697422848092977</v>
      </c>
      <c r="J469" s="96">
        <v>42.079268218978555</v>
      </c>
      <c r="K469" s="102">
        <f t="shared" si="144"/>
        <v>42.079268218978555</v>
      </c>
      <c r="M469" s="96">
        <f t="shared" si="145"/>
        <v>31.837128048415341</v>
      </c>
      <c r="N469" s="96">
        <f t="shared" si="145"/>
        <v>33.747355731320262</v>
      </c>
      <c r="O469" s="96">
        <f t="shared" si="145"/>
        <v>35.772197075199479</v>
      </c>
      <c r="P469" s="96">
        <f t="shared" si="145"/>
        <v>37.918528899711447</v>
      </c>
      <c r="Q469" s="96">
        <f t="shared" si="145"/>
        <v>40.193640633694137</v>
      </c>
      <c r="R469" s="96">
        <v>42.605259071715786</v>
      </c>
      <c r="S469" s="102">
        <f t="shared" si="146"/>
        <v>42.605259071715786</v>
      </c>
      <c r="U469" s="96">
        <f t="shared" si="147"/>
        <v>33.716158664975566</v>
      </c>
      <c r="V469" s="96">
        <f t="shared" si="147"/>
        <v>35.401966598224348</v>
      </c>
      <c r="W469" s="96">
        <f t="shared" si="147"/>
        <v>37.172064928135569</v>
      </c>
      <c r="X469" s="96">
        <f t="shared" si="147"/>
        <v>39.030668174542349</v>
      </c>
      <c r="Y469" s="96">
        <f t="shared" si="147"/>
        <v>40.982201583269465</v>
      </c>
      <c r="Z469" s="96">
        <v>43.031311662432941</v>
      </c>
      <c r="AA469" s="102">
        <f t="shared" si="148"/>
        <v>43.031311662432941</v>
      </c>
      <c r="AC469" s="104">
        <f t="shared" si="149"/>
        <v>35.401966598224348</v>
      </c>
      <c r="AD469" s="104">
        <f t="shared" si="149"/>
        <v>37.172064928135569</v>
      </c>
      <c r="AE469" s="104">
        <f t="shared" si="149"/>
        <v>39.030668174542349</v>
      </c>
      <c r="AF469" s="104">
        <f t="shared" si="149"/>
        <v>40.982201583269465</v>
      </c>
      <c r="AG469" s="104">
        <v>43.031311662432941</v>
      </c>
      <c r="AH469" s="104">
        <f t="shared" si="133"/>
        <v>43.031311662432941</v>
      </c>
      <c r="AJ469" s="96">
        <f t="shared" si="150"/>
        <v>35.932996097197709</v>
      </c>
      <c r="AK469" s="96">
        <f t="shared" si="150"/>
        <v>37.729645902057598</v>
      </c>
      <c r="AL469" s="96">
        <f t="shared" si="150"/>
        <v>39.616128197160478</v>
      </c>
      <c r="AM469" s="96">
        <f t="shared" si="150"/>
        <v>41.596934607018504</v>
      </c>
      <c r="AN469" s="96">
        <v>43.676781337369434</v>
      </c>
      <c r="AO469" s="106">
        <f t="shared" si="134"/>
        <v>43.676781337369434</v>
      </c>
      <c r="AQ469" s="96">
        <f t="shared" si="151"/>
        <v>36.292326058169692</v>
      </c>
      <c r="AR469" s="96">
        <f t="shared" si="151"/>
        <v>38.106942361078175</v>
      </c>
      <c r="AS469" s="96">
        <f t="shared" si="151"/>
        <v>40.012289479132086</v>
      </c>
      <c r="AT469" s="96">
        <f t="shared" si="151"/>
        <v>42.012903953088689</v>
      </c>
      <c r="AU469" s="99">
        <v>44.113549150743125</v>
      </c>
      <c r="AV469" s="133">
        <v>10</v>
      </c>
      <c r="AW469" s="133">
        <v>457</v>
      </c>
      <c r="AX469" s="137">
        <v>7</v>
      </c>
      <c r="AY469" s="139" t="e">
        <f>#REF!</f>
        <v>#REF!</v>
      </c>
      <c r="AZ469" s="138" t="s">
        <v>428</v>
      </c>
    </row>
    <row r="470" spans="1:52" ht="15.75">
      <c r="A470" s="133">
        <v>458</v>
      </c>
      <c r="B470" s="133">
        <v>10</v>
      </c>
      <c r="C470" s="134">
        <v>8</v>
      </c>
      <c r="D470" s="135" t="s">
        <v>428</v>
      </c>
      <c r="E470" s="96">
        <f t="shared" si="143"/>
        <v>31.444077084854658</v>
      </c>
      <c r="F470" s="96">
        <f t="shared" si="143"/>
        <v>33.330721709945941</v>
      </c>
      <c r="G470" s="96">
        <f t="shared" si="143"/>
        <v>35.330565012542699</v>
      </c>
      <c r="H470" s="96">
        <f t="shared" si="143"/>
        <v>37.45039891329526</v>
      </c>
      <c r="I470" s="96">
        <f t="shared" si="143"/>
        <v>39.697422848092977</v>
      </c>
      <c r="J470" s="96">
        <v>42.079268218978555</v>
      </c>
      <c r="K470" s="102">
        <f t="shared" si="144"/>
        <v>42.079268218978555</v>
      </c>
      <c r="M470" s="96">
        <f t="shared" si="145"/>
        <v>31.837128048415341</v>
      </c>
      <c r="N470" s="96">
        <f t="shared" si="145"/>
        <v>33.747355731320262</v>
      </c>
      <c r="O470" s="96">
        <f t="shared" si="145"/>
        <v>35.772197075199479</v>
      </c>
      <c r="P470" s="96">
        <f t="shared" si="145"/>
        <v>37.918528899711447</v>
      </c>
      <c r="Q470" s="96">
        <f t="shared" si="145"/>
        <v>40.193640633694137</v>
      </c>
      <c r="R470" s="96">
        <v>42.605259071715786</v>
      </c>
      <c r="S470" s="102">
        <f t="shared" si="146"/>
        <v>42.605259071715786</v>
      </c>
      <c r="U470" s="96">
        <f t="shared" si="147"/>
        <v>33.716158664975566</v>
      </c>
      <c r="V470" s="96">
        <f t="shared" si="147"/>
        <v>35.401966598224348</v>
      </c>
      <c r="W470" s="96">
        <f t="shared" si="147"/>
        <v>37.172064928135569</v>
      </c>
      <c r="X470" s="96">
        <f t="shared" si="147"/>
        <v>39.030668174542349</v>
      </c>
      <c r="Y470" s="96">
        <f t="shared" si="147"/>
        <v>40.982201583269465</v>
      </c>
      <c r="Z470" s="96">
        <v>43.031311662432941</v>
      </c>
      <c r="AA470" s="102">
        <f t="shared" si="148"/>
        <v>43.031311662432941</v>
      </c>
      <c r="AC470" s="104">
        <f t="shared" si="149"/>
        <v>35.401966598224348</v>
      </c>
      <c r="AD470" s="104">
        <f t="shared" si="149"/>
        <v>37.172064928135569</v>
      </c>
      <c r="AE470" s="104">
        <f t="shared" si="149"/>
        <v>39.030668174542349</v>
      </c>
      <c r="AF470" s="104">
        <f t="shared" si="149"/>
        <v>40.982201583269465</v>
      </c>
      <c r="AG470" s="104">
        <v>43.031311662432941</v>
      </c>
      <c r="AH470" s="104">
        <f t="shared" si="133"/>
        <v>43.031311662432941</v>
      </c>
      <c r="AJ470" s="96">
        <f t="shared" si="150"/>
        <v>35.932996097197709</v>
      </c>
      <c r="AK470" s="96">
        <f t="shared" si="150"/>
        <v>37.729645902057598</v>
      </c>
      <c r="AL470" s="96">
        <f t="shared" si="150"/>
        <v>39.616128197160478</v>
      </c>
      <c r="AM470" s="96">
        <f t="shared" si="150"/>
        <v>41.596934607018504</v>
      </c>
      <c r="AN470" s="96">
        <v>43.676781337369434</v>
      </c>
      <c r="AO470" s="106">
        <f t="shared" si="134"/>
        <v>43.676781337369434</v>
      </c>
      <c r="AQ470" s="96">
        <f t="shared" si="151"/>
        <v>36.292326058169692</v>
      </c>
      <c r="AR470" s="96">
        <f t="shared" si="151"/>
        <v>38.106942361078175</v>
      </c>
      <c r="AS470" s="96">
        <f t="shared" si="151"/>
        <v>40.012289479132086</v>
      </c>
      <c r="AT470" s="96">
        <f t="shared" si="151"/>
        <v>42.012903953088689</v>
      </c>
      <c r="AU470" s="99">
        <v>44.113549150743125</v>
      </c>
      <c r="AV470" s="133">
        <v>10</v>
      </c>
      <c r="AW470" s="133">
        <v>458</v>
      </c>
      <c r="AX470" s="137">
        <v>8</v>
      </c>
      <c r="AY470" s="132"/>
      <c r="AZ470" s="138" t="s">
        <v>428</v>
      </c>
    </row>
    <row r="471" spans="1:52" ht="15.75">
      <c r="A471" s="133">
        <v>459</v>
      </c>
      <c r="B471" s="133">
        <v>10</v>
      </c>
      <c r="C471" s="134">
        <v>9</v>
      </c>
      <c r="D471" s="135" t="s">
        <v>428</v>
      </c>
      <c r="E471" s="96">
        <f t="shared" si="143"/>
        <v>31.444077084854658</v>
      </c>
      <c r="F471" s="96">
        <f t="shared" si="143"/>
        <v>33.330721709945941</v>
      </c>
      <c r="G471" s="96">
        <f t="shared" si="143"/>
        <v>35.330565012542699</v>
      </c>
      <c r="H471" s="96">
        <f t="shared" si="143"/>
        <v>37.45039891329526</v>
      </c>
      <c r="I471" s="96">
        <f t="shared" si="143"/>
        <v>39.697422848092977</v>
      </c>
      <c r="J471" s="96">
        <v>42.079268218978555</v>
      </c>
      <c r="K471" s="102">
        <f t="shared" si="144"/>
        <v>42.079268218978555</v>
      </c>
      <c r="M471" s="96">
        <f t="shared" si="145"/>
        <v>31.837128048415341</v>
      </c>
      <c r="N471" s="96">
        <f t="shared" si="145"/>
        <v>33.747355731320262</v>
      </c>
      <c r="O471" s="96">
        <f t="shared" si="145"/>
        <v>35.772197075199479</v>
      </c>
      <c r="P471" s="96">
        <f t="shared" si="145"/>
        <v>37.918528899711447</v>
      </c>
      <c r="Q471" s="96">
        <f t="shared" si="145"/>
        <v>40.193640633694137</v>
      </c>
      <c r="R471" s="96">
        <v>42.605259071715786</v>
      </c>
      <c r="S471" s="102">
        <f t="shared" si="146"/>
        <v>42.605259071715786</v>
      </c>
      <c r="U471" s="96">
        <f t="shared" si="147"/>
        <v>33.716158664975566</v>
      </c>
      <c r="V471" s="96">
        <f t="shared" si="147"/>
        <v>35.401966598224348</v>
      </c>
      <c r="W471" s="96">
        <f t="shared" si="147"/>
        <v>37.172064928135569</v>
      </c>
      <c r="X471" s="96">
        <f t="shared" si="147"/>
        <v>39.030668174542349</v>
      </c>
      <c r="Y471" s="96">
        <f t="shared" si="147"/>
        <v>40.982201583269465</v>
      </c>
      <c r="Z471" s="96">
        <v>43.031311662432941</v>
      </c>
      <c r="AA471" s="102">
        <f t="shared" si="148"/>
        <v>43.031311662432941</v>
      </c>
      <c r="AC471" s="104">
        <f t="shared" si="149"/>
        <v>35.401966598224348</v>
      </c>
      <c r="AD471" s="104">
        <f t="shared" si="149"/>
        <v>37.172064928135569</v>
      </c>
      <c r="AE471" s="104">
        <f t="shared" si="149"/>
        <v>39.030668174542349</v>
      </c>
      <c r="AF471" s="104">
        <f t="shared" si="149"/>
        <v>40.982201583269465</v>
      </c>
      <c r="AG471" s="104">
        <v>43.031311662432941</v>
      </c>
      <c r="AH471" s="104">
        <f t="shared" si="133"/>
        <v>43.031311662432941</v>
      </c>
      <c r="AJ471" s="96">
        <f t="shared" si="150"/>
        <v>35.932996097197709</v>
      </c>
      <c r="AK471" s="96">
        <f t="shared" si="150"/>
        <v>37.729645902057598</v>
      </c>
      <c r="AL471" s="96">
        <f t="shared" si="150"/>
        <v>39.616128197160478</v>
      </c>
      <c r="AM471" s="96">
        <f t="shared" si="150"/>
        <v>41.596934607018504</v>
      </c>
      <c r="AN471" s="96">
        <v>43.676781337369434</v>
      </c>
      <c r="AO471" s="106">
        <f t="shared" si="134"/>
        <v>43.676781337369434</v>
      </c>
      <c r="AQ471" s="96">
        <f t="shared" si="151"/>
        <v>36.292326058169692</v>
      </c>
      <c r="AR471" s="96">
        <f t="shared" si="151"/>
        <v>38.106942361078175</v>
      </c>
      <c r="AS471" s="96">
        <f t="shared" si="151"/>
        <v>40.012289479132086</v>
      </c>
      <c r="AT471" s="96">
        <f t="shared" si="151"/>
        <v>42.012903953088689</v>
      </c>
      <c r="AU471" s="99">
        <v>44.113549150743125</v>
      </c>
      <c r="AV471" s="133">
        <v>10</v>
      </c>
      <c r="AW471" s="133">
        <v>459</v>
      </c>
      <c r="AX471" s="137">
        <v>9</v>
      </c>
      <c r="AY471" s="132"/>
      <c r="AZ471" s="138" t="s">
        <v>428</v>
      </c>
    </row>
    <row r="472" spans="1:52" ht="15.75">
      <c r="A472" s="133">
        <v>460</v>
      </c>
      <c r="B472" s="133">
        <v>10</v>
      </c>
      <c r="C472" s="134">
        <v>10</v>
      </c>
      <c r="D472" s="135" t="s">
        <v>428</v>
      </c>
      <c r="E472" s="96">
        <f t="shared" si="143"/>
        <v>31.444077084854658</v>
      </c>
      <c r="F472" s="96">
        <f t="shared" si="143"/>
        <v>33.330721709945941</v>
      </c>
      <c r="G472" s="96">
        <f t="shared" si="143"/>
        <v>35.330565012542699</v>
      </c>
      <c r="H472" s="96">
        <f t="shared" si="143"/>
        <v>37.45039891329526</v>
      </c>
      <c r="I472" s="96">
        <f t="shared" si="143"/>
        <v>39.697422848092977</v>
      </c>
      <c r="J472" s="96">
        <v>42.079268218978555</v>
      </c>
      <c r="K472" s="102">
        <f t="shared" si="144"/>
        <v>42.079268218978555</v>
      </c>
      <c r="M472" s="96">
        <f t="shared" si="145"/>
        <v>31.837128048415341</v>
      </c>
      <c r="N472" s="96">
        <f t="shared" si="145"/>
        <v>33.747355731320262</v>
      </c>
      <c r="O472" s="96">
        <f t="shared" si="145"/>
        <v>35.772197075199479</v>
      </c>
      <c r="P472" s="96">
        <f t="shared" si="145"/>
        <v>37.918528899711447</v>
      </c>
      <c r="Q472" s="96">
        <f t="shared" si="145"/>
        <v>40.193640633694137</v>
      </c>
      <c r="R472" s="96">
        <v>42.605259071715786</v>
      </c>
      <c r="S472" s="102">
        <f t="shared" si="146"/>
        <v>42.605259071715786</v>
      </c>
      <c r="U472" s="96">
        <f t="shared" si="147"/>
        <v>33.716158664975566</v>
      </c>
      <c r="V472" s="96">
        <f t="shared" si="147"/>
        <v>35.401966598224348</v>
      </c>
      <c r="W472" s="96">
        <f t="shared" si="147"/>
        <v>37.172064928135569</v>
      </c>
      <c r="X472" s="96">
        <f t="shared" si="147"/>
        <v>39.030668174542349</v>
      </c>
      <c r="Y472" s="96">
        <f t="shared" si="147"/>
        <v>40.982201583269465</v>
      </c>
      <c r="Z472" s="96">
        <v>43.031311662432941</v>
      </c>
      <c r="AA472" s="102">
        <f t="shared" si="148"/>
        <v>43.031311662432941</v>
      </c>
      <c r="AC472" s="104">
        <f t="shared" si="149"/>
        <v>35.401966598224348</v>
      </c>
      <c r="AD472" s="104">
        <f t="shared" si="149"/>
        <v>37.172064928135569</v>
      </c>
      <c r="AE472" s="104">
        <f t="shared" si="149"/>
        <v>39.030668174542349</v>
      </c>
      <c r="AF472" s="104">
        <f t="shared" si="149"/>
        <v>40.982201583269465</v>
      </c>
      <c r="AG472" s="104">
        <v>43.031311662432941</v>
      </c>
      <c r="AH472" s="104">
        <f t="shared" si="133"/>
        <v>43.031311662432941</v>
      </c>
      <c r="AJ472" s="96">
        <f t="shared" si="150"/>
        <v>35.932996097197709</v>
      </c>
      <c r="AK472" s="96">
        <f t="shared" si="150"/>
        <v>37.729645902057598</v>
      </c>
      <c r="AL472" s="96">
        <f t="shared" si="150"/>
        <v>39.616128197160478</v>
      </c>
      <c r="AM472" s="96">
        <f t="shared" si="150"/>
        <v>41.596934607018504</v>
      </c>
      <c r="AN472" s="96">
        <v>43.676781337369434</v>
      </c>
      <c r="AO472" s="106">
        <f t="shared" si="134"/>
        <v>43.676781337369434</v>
      </c>
      <c r="AQ472" s="96">
        <f t="shared" si="151"/>
        <v>36.292326058169692</v>
      </c>
      <c r="AR472" s="96">
        <f t="shared" si="151"/>
        <v>38.106942361078175</v>
      </c>
      <c r="AS472" s="96">
        <f t="shared" si="151"/>
        <v>40.012289479132086</v>
      </c>
      <c r="AT472" s="96">
        <f t="shared" si="151"/>
        <v>42.012903953088689</v>
      </c>
      <c r="AU472" s="99">
        <v>44.113549150743125</v>
      </c>
      <c r="AV472" s="133">
        <v>10</v>
      </c>
      <c r="AW472" s="133">
        <v>460</v>
      </c>
      <c r="AX472" s="137">
        <v>10</v>
      </c>
      <c r="AY472" s="132"/>
      <c r="AZ472" s="138" t="s">
        <v>428</v>
      </c>
    </row>
    <row r="473" spans="1:52" ht="15.75">
      <c r="A473" s="133">
        <v>461</v>
      </c>
      <c r="B473" s="133">
        <v>10</v>
      </c>
      <c r="C473" s="134">
        <v>11</v>
      </c>
      <c r="D473" s="135" t="s">
        <v>428</v>
      </c>
      <c r="E473" s="96">
        <f t="shared" si="143"/>
        <v>31.444077084854658</v>
      </c>
      <c r="F473" s="96">
        <f t="shared" si="143"/>
        <v>33.330721709945941</v>
      </c>
      <c r="G473" s="96">
        <f t="shared" si="143"/>
        <v>35.330565012542699</v>
      </c>
      <c r="H473" s="96">
        <f t="shared" si="143"/>
        <v>37.45039891329526</v>
      </c>
      <c r="I473" s="96">
        <f t="shared" si="143"/>
        <v>39.697422848092977</v>
      </c>
      <c r="J473" s="96">
        <v>42.079268218978555</v>
      </c>
      <c r="K473" s="102">
        <f t="shared" si="144"/>
        <v>42.079268218978555</v>
      </c>
      <c r="M473" s="96">
        <f t="shared" si="145"/>
        <v>31.837128048415341</v>
      </c>
      <c r="N473" s="96">
        <f t="shared" si="145"/>
        <v>33.747355731320262</v>
      </c>
      <c r="O473" s="96">
        <f t="shared" si="145"/>
        <v>35.772197075199479</v>
      </c>
      <c r="P473" s="96">
        <f t="shared" si="145"/>
        <v>37.918528899711447</v>
      </c>
      <c r="Q473" s="96">
        <f t="shared" si="145"/>
        <v>40.193640633694137</v>
      </c>
      <c r="R473" s="96">
        <v>42.605259071715786</v>
      </c>
      <c r="S473" s="102">
        <f t="shared" si="146"/>
        <v>42.605259071715786</v>
      </c>
      <c r="U473" s="96">
        <f t="shared" si="147"/>
        <v>33.716158664975566</v>
      </c>
      <c r="V473" s="96">
        <f t="shared" si="147"/>
        <v>35.401966598224348</v>
      </c>
      <c r="W473" s="96">
        <f t="shared" si="147"/>
        <v>37.172064928135569</v>
      </c>
      <c r="X473" s="96">
        <f t="shared" si="147"/>
        <v>39.030668174542349</v>
      </c>
      <c r="Y473" s="96">
        <f t="shared" si="147"/>
        <v>40.982201583269465</v>
      </c>
      <c r="Z473" s="96">
        <v>43.031311662432941</v>
      </c>
      <c r="AA473" s="102">
        <f t="shared" si="148"/>
        <v>43.031311662432941</v>
      </c>
      <c r="AC473" s="104">
        <f t="shared" si="149"/>
        <v>35.401966598224348</v>
      </c>
      <c r="AD473" s="104">
        <f t="shared" si="149"/>
        <v>37.172064928135569</v>
      </c>
      <c r="AE473" s="104">
        <f t="shared" si="149"/>
        <v>39.030668174542349</v>
      </c>
      <c r="AF473" s="104">
        <f t="shared" si="149"/>
        <v>40.982201583269465</v>
      </c>
      <c r="AG473" s="104">
        <v>43.031311662432941</v>
      </c>
      <c r="AH473" s="104">
        <f t="shared" si="133"/>
        <v>43.031311662432941</v>
      </c>
      <c r="AJ473" s="96">
        <f t="shared" si="150"/>
        <v>35.932996097197709</v>
      </c>
      <c r="AK473" s="96">
        <f t="shared" si="150"/>
        <v>37.729645902057598</v>
      </c>
      <c r="AL473" s="96">
        <f t="shared" si="150"/>
        <v>39.616128197160478</v>
      </c>
      <c r="AM473" s="96">
        <f t="shared" si="150"/>
        <v>41.596934607018504</v>
      </c>
      <c r="AN473" s="96">
        <v>43.676781337369434</v>
      </c>
      <c r="AO473" s="106">
        <f t="shared" si="134"/>
        <v>43.676781337369434</v>
      </c>
      <c r="AQ473" s="96">
        <f t="shared" si="151"/>
        <v>36.292326058169692</v>
      </c>
      <c r="AR473" s="96">
        <f t="shared" si="151"/>
        <v>38.106942361078175</v>
      </c>
      <c r="AS473" s="96">
        <f t="shared" si="151"/>
        <v>40.012289479132086</v>
      </c>
      <c r="AT473" s="96">
        <f t="shared" si="151"/>
        <v>42.012903953088689</v>
      </c>
      <c r="AU473" s="99">
        <v>44.113549150743125</v>
      </c>
      <c r="AV473" s="133">
        <v>10</v>
      </c>
      <c r="AW473" s="133">
        <v>461</v>
      </c>
      <c r="AX473" s="137">
        <v>11</v>
      </c>
      <c r="AY473" s="132"/>
      <c r="AZ473" s="138" t="s">
        <v>428</v>
      </c>
    </row>
    <row r="474" spans="1:52" ht="15.75">
      <c r="A474" s="133">
        <v>462</v>
      </c>
      <c r="B474" s="133">
        <v>10</v>
      </c>
      <c r="C474" s="134">
        <v>12</v>
      </c>
      <c r="D474" s="135" t="s">
        <v>428</v>
      </c>
      <c r="E474" s="96">
        <f t="shared" si="143"/>
        <v>31.444077084854658</v>
      </c>
      <c r="F474" s="96">
        <f t="shared" si="143"/>
        <v>33.330721709945941</v>
      </c>
      <c r="G474" s="96">
        <f t="shared" si="143"/>
        <v>35.330565012542699</v>
      </c>
      <c r="H474" s="96">
        <f t="shared" si="143"/>
        <v>37.45039891329526</v>
      </c>
      <c r="I474" s="96">
        <f t="shared" si="143"/>
        <v>39.697422848092977</v>
      </c>
      <c r="J474" s="96">
        <v>42.079268218978555</v>
      </c>
      <c r="K474" s="102">
        <f t="shared" si="144"/>
        <v>42.079268218978555</v>
      </c>
      <c r="M474" s="96">
        <f t="shared" si="145"/>
        <v>31.837128048415341</v>
      </c>
      <c r="N474" s="96">
        <f t="shared" si="145"/>
        <v>33.747355731320262</v>
      </c>
      <c r="O474" s="96">
        <f t="shared" si="145"/>
        <v>35.772197075199479</v>
      </c>
      <c r="P474" s="96">
        <f t="shared" si="145"/>
        <v>37.918528899711447</v>
      </c>
      <c r="Q474" s="96">
        <f t="shared" si="145"/>
        <v>40.193640633694137</v>
      </c>
      <c r="R474" s="96">
        <v>42.605259071715786</v>
      </c>
      <c r="S474" s="102">
        <f t="shared" si="146"/>
        <v>42.605259071715786</v>
      </c>
      <c r="U474" s="96">
        <f t="shared" si="147"/>
        <v>33.716158664975566</v>
      </c>
      <c r="V474" s="96">
        <f t="shared" si="147"/>
        <v>35.401966598224348</v>
      </c>
      <c r="W474" s="96">
        <f t="shared" si="147"/>
        <v>37.172064928135569</v>
      </c>
      <c r="X474" s="96">
        <f t="shared" si="147"/>
        <v>39.030668174542349</v>
      </c>
      <c r="Y474" s="96">
        <f t="shared" si="147"/>
        <v>40.982201583269465</v>
      </c>
      <c r="Z474" s="96">
        <v>43.031311662432941</v>
      </c>
      <c r="AA474" s="102">
        <f t="shared" si="148"/>
        <v>43.031311662432941</v>
      </c>
      <c r="AC474" s="104">
        <f t="shared" si="149"/>
        <v>35.401966598224348</v>
      </c>
      <c r="AD474" s="104">
        <f t="shared" si="149"/>
        <v>37.172064928135569</v>
      </c>
      <c r="AE474" s="104">
        <f t="shared" si="149"/>
        <v>39.030668174542349</v>
      </c>
      <c r="AF474" s="104">
        <f t="shared" si="149"/>
        <v>40.982201583269465</v>
      </c>
      <c r="AG474" s="104">
        <v>43.031311662432941</v>
      </c>
      <c r="AH474" s="104">
        <f t="shared" si="133"/>
        <v>43.031311662432941</v>
      </c>
      <c r="AJ474" s="96">
        <f t="shared" si="150"/>
        <v>35.932996097197709</v>
      </c>
      <c r="AK474" s="96">
        <f t="shared" si="150"/>
        <v>37.729645902057598</v>
      </c>
      <c r="AL474" s="96">
        <f t="shared" si="150"/>
        <v>39.616128197160478</v>
      </c>
      <c r="AM474" s="96">
        <f t="shared" si="150"/>
        <v>41.596934607018504</v>
      </c>
      <c r="AN474" s="96">
        <v>43.676781337369434</v>
      </c>
      <c r="AO474" s="106">
        <f t="shared" si="134"/>
        <v>43.676781337369434</v>
      </c>
      <c r="AQ474" s="96">
        <f t="shared" si="151"/>
        <v>36.292326058169692</v>
      </c>
      <c r="AR474" s="96">
        <f t="shared" si="151"/>
        <v>38.106942361078175</v>
      </c>
      <c r="AS474" s="96">
        <f t="shared" si="151"/>
        <v>40.012289479132086</v>
      </c>
      <c r="AT474" s="96">
        <f t="shared" si="151"/>
        <v>42.012903953088689</v>
      </c>
      <c r="AU474" s="99">
        <v>44.113549150743125</v>
      </c>
      <c r="AV474" s="133">
        <v>10</v>
      </c>
      <c r="AW474" s="133">
        <v>462</v>
      </c>
      <c r="AX474" s="137">
        <v>12</v>
      </c>
      <c r="AY474" s="132"/>
      <c r="AZ474" s="138" t="s">
        <v>428</v>
      </c>
    </row>
    <row r="475" spans="1:52" ht="15.75">
      <c r="A475" s="133">
        <v>463</v>
      </c>
      <c r="B475" s="133">
        <v>10</v>
      </c>
      <c r="C475" s="134">
        <v>13</v>
      </c>
      <c r="D475" s="135" t="s">
        <v>428</v>
      </c>
      <c r="E475" s="96">
        <f t="shared" si="143"/>
        <v>31.444077084854658</v>
      </c>
      <c r="F475" s="96">
        <f t="shared" si="143"/>
        <v>33.330721709945941</v>
      </c>
      <c r="G475" s="96">
        <f t="shared" si="143"/>
        <v>35.330565012542699</v>
      </c>
      <c r="H475" s="96">
        <f t="shared" si="143"/>
        <v>37.45039891329526</v>
      </c>
      <c r="I475" s="96">
        <f t="shared" si="143"/>
        <v>39.697422848092977</v>
      </c>
      <c r="J475" s="96">
        <v>42.079268218978555</v>
      </c>
      <c r="K475" s="102">
        <f t="shared" si="144"/>
        <v>42.079268218978555</v>
      </c>
      <c r="M475" s="96">
        <f t="shared" si="145"/>
        <v>31.837128048415341</v>
      </c>
      <c r="N475" s="96">
        <f t="shared" si="145"/>
        <v>33.747355731320262</v>
      </c>
      <c r="O475" s="96">
        <f t="shared" si="145"/>
        <v>35.772197075199479</v>
      </c>
      <c r="P475" s="96">
        <f t="shared" si="145"/>
        <v>37.918528899711447</v>
      </c>
      <c r="Q475" s="96">
        <f t="shared" si="145"/>
        <v>40.193640633694137</v>
      </c>
      <c r="R475" s="96">
        <v>42.605259071715786</v>
      </c>
      <c r="S475" s="102">
        <f t="shared" si="146"/>
        <v>42.605259071715786</v>
      </c>
      <c r="U475" s="96">
        <f t="shared" si="147"/>
        <v>33.716158664975566</v>
      </c>
      <c r="V475" s="96">
        <f t="shared" si="147"/>
        <v>35.401966598224348</v>
      </c>
      <c r="W475" s="96">
        <f t="shared" si="147"/>
        <v>37.172064928135569</v>
      </c>
      <c r="X475" s="96">
        <f t="shared" si="147"/>
        <v>39.030668174542349</v>
      </c>
      <c r="Y475" s="96">
        <f t="shared" si="147"/>
        <v>40.982201583269465</v>
      </c>
      <c r="Z475" s="96">
        <v>43.031311662432941</v>
      </c>
      <c r="AA475" s="102">
        <f t="shared" si="148"/>
        <v>43.031311662432941</v>
      </c>
      <c r="AC475" s="104">
        <f t="shared" si="149"/>
        <v>35.401966598224348</v>
      </c>
      <c r="AD475" s="104">
        <f t="shared" si="149"/>
        <v>37.172064928135569</v>
      </c>
      <c r="AE475" s="104">
        <f t="shared" si="149"/>
        <v>39.030668174542349</v>
      </c>
      <c r="AF475" s="104">
        <f t="shared" si="149"/>
        <v>40.982201583269465</v>
      </c>
      <c r="AG475" s="104">
        <v>43.031311662432941</v>
      </c>
      <c r="AH475" s="104">
        <f t="shared" ref="AH475:AH538" si="152">AN475/$AM$4</f>
        <v>43.031311662432941</v>
      </c>
      <c r="AJ475" s="96">
        <f t="shared" si="150"/>
        <v>35.932996097197709</v>
      </c>
      <c r="AK475" s="96">
        <f t="shared" si="150"/>
        <v>37.729645902057598</v>
      </c>
      <c r="AL475" s="96">
        <f t="shared" si="150"/>
        <v>39.616128197160478</v>
      </c>
      <c r="AM475" s="96">
        <f t="shared" si="150"/>
        <v>41.596934607018504</v>
      </c>
      <c r="AN475" s="96">
        <v>43.676781337369434</v>
      </c>
      <c r="AO475" s="106">
        <f t="shared" ref="AO475:AO538" si="153">AU475/$AN$4</f>
        <v>43.676781337369434</v>
      </c>
      <c r="AQ475" s="96">
        <f t="shared" si="151"/>
        <v>36.292326058169692</v>
      </c>
      <c r="AR475" s="96">
        <f t="shared" si="151"/>
        <v>38.106942361078175</v>
      </c>
      <c r="AS475" s="96">
        <f t="shared" si="151"/>
        <v>40.012289479132086</v>
      </c>
      <c r="AT475" s="96">
        <f t="shared" si="151"/>
        <v>42.012903953088689</v>
      </c>
      <c r="AU475" s="99">
        <v>44.113549150743125</v>
      </c>
      <c r="AV475" s="133">
        <v>10</v>
      </c>
      <c r="AW475" s="133">
        <v>463</v>
      </c>
      <c r="AX475" s="137">
        <v>13</v>
      </c>
      <c r="AY475" s="132"/>
      <c r="AZ475" s="138" t="s">
        <v>428</v>
      </c>
    </row>
    <row r="476" spans="1:52" ht="15.75">
      <c r="A476" s="133">
        <v>464</v>
      </c>
      <c r="B476" s="133">
        <v>10</v>
      </c>
      <c r="C476" s="134">
        <v>14</v>
      </c>
      <c r="D476" s="135" t="s">
        <v>428</v>
      </c>
      <c r="E476" s="96">
        <f t="shared" si="143"/>
        <v>31.444077084854658</v>
      </c>
      <c r="F476" s="96">
        <f t="shared" si="143"/>
        <v>33.330721709945941</v>
      </c>
      <c r="G476" s="96">
        <f t="shared" si="143"/>
        <v>35.330565012542699</v>
      </c>
      <c r="H476" s="96">
        <f t="shared" si="143"/>
        <v>37.45039891329526</v>
      </c>
      <c r="I476" s="96">
        <f t="shared" si="143"/>
        <v>39.697422848092977</v>
      </c>
      <c r="J476" s="96">
        <v>42.079268218978555</v>
      </c>
      <c r="K476" s="102">
        <f t="shared" si="144"/>
        <v>42.079268218978555</v>
      </c>
      <c r="M476" s="96">
        <f t="shared" si="145"/>
        <v>31.837128048415341</v>
      </c>
      <c r="N476" s="96">
        <f t="shared" si="145"/>
        <v>33.747355731320262</v>
      </c>
      <c r="O476" s="96">
        <f t="shared" si="145"/>
        <v>35.772197075199479</v>
      </c>
      <c r="P476" s="96">
        <f t="shared" si="145"/>
        <v>37.918528899711447</v>
      </c>
      <c r="Q476" s="96">
        <f t="shared" si="145"/>
        <v>40.193640633694137</v>
      </c>
      <c r="R476" s="96">
        <v>42.605259071715786</v>
      </c>
      <c r="S476" s="102">
        <f t="shared" si="146"/>
        <v>42.605259071715786</v>
      </c>
      <c r="U476" s="96">
        <f t="shared" si="147"/>
        <v>33.716158664975566</v>
      </c>
      <c r="V476" s="96">
        <f t="shared" si="147"/>
        <v>35.401966598224348</v>
      </c>
      <c r="W476" s="96">
        <f t="shared" si="147"/>
        <v>37.172064928135569</v>
      </c>
      <c r="X476" s="96">
        <f t="shared" si="147"/>
        <v>39.030668174542349</v>
      </c>
      <c r="Y476" s="96">
        <f t="shared" si="147"/>
        <v>40.982201583269465</v>
      </c>
      <c r="Z476" s="96">
        <v>43.031311662432941</v>
      </c>
      <c r="AA476" s="102">
        <f t="shared" si="148"/>
        <v>43.031311662432941</v>
      </c>
      <c r="AC476" s="104">
        <f t="shared" si="149"/>
        <v>35.401966598224348</v>
      </c>
      <c r="AD476" s="104">
        <f t="shared" si="149"/>
        <v>37.172064928135569</v>
      </c>
      <c r="AE476" s="104">
        <f t="shared" si="149"/>
        <v>39.030668174542349</v>
      </c>
      <c r="AF476" s="104">
        <f t="shared" si="149"/>
        <v>40.982201583269465</v>
      </c>
      <c r="AG476" s="104">
        <v>43.031311662432941</v>
      </c>
      <c r="AH476" s="104">
        <f t="shared" si="152"/>
        <v>43.031311662432941</v>
      </c>
      <c r="AJ476" s="96">
        <f t="shared" si="150"/>
        <v>35.932996097197709</v>
      </c>
      <c r="AK476" s="96">
        <f t="shared" si="150"/>
        <v>37.729645902057598</v>
      </c>
      <c r="AL476" s="96">
        <f t="shared" si="150"/>
        <v>39.616128197160478</v>
      </c>
      <c r="AM476" s="96">
        <f t="shared" si="150"/>
        <v>41.596934607018504</v>
      </c>
      <c r="AN476" s="96">
        <v>43.676781337369434</v>
      </c>
      <c r="AO476" s="106">
        <f t="shared" si="153"/>
        <v>43.676781337369434</v>
      </c>
      <c r="AQ476" s="96">
        <f t="shared" si="151"/>
        <v>36.292326058169692</v>
      </c>
      <c r="AR476" s="96">
        <f t="shared" si="151"/>
        <v>38.106942361078175</v>
      </c>
      <c r="AS476" s="96">
        <f t="shared" si="151"/>
        <v>40.012289479132086</v>
      </c>
      <c r="AT476" s="96">
        <f t="shared" si="151"/>
        <v>42.012903953088689</v>
      </c>
      <c r="AU476" s="99">
        <v>44.113549150743125</v>
      </c>
      <c r="AV476" s="133">
        <v>10</v>
      </c>
      <c r="AW476" s="133">
        <v>464</v>
      </c>
      <c r="AX476" s="137">
        <v>14</v>
      </c>
      <c r="AY476" s="132"/>
      <c r="AZ476" s="138" t="s">
        <v>428</v>
      </c>
    </row>
    <row r="477" spans="1:52" ht="15.75">
      <c r="A477" s="133">
        <v>465</v>
      </c>
      <c r="B477" s="133">
        <v>10</v>
      </c>
      <c r="C477" s="134">
        <v>15</v>
      </c>
      <c r="D477" s="135" t="s">
        <v>428</v>
      </c>
      <c r="E477" s="96">
        <f t="shared" si="143"/>
        <v>31.444077084854658</v>
      </c>
      <c r="F477" s="96">
        <f t="shared" si="143"/>
        <v>33.330721709945941</v>
      </c>
      <c r="G477" s="96">
        <f t="shared" si="143"/>
        <v>35.330565012542699</v>
      </c>
      <c r="H477" s="96">
        <f t="shared" si="143"/>
        <v>37.45039891329526</v>
      </c>
      <c r="I477" s="96">
        <f t="shared" si="143"/>
        <v>39.697422848092977</v>
      </c>
      <c r="J477" s="96">
        <v>42.079268218978555</v>
      </c>
      <c r="K477" s="102">
        <f t="shared" si="144"/>
        <v>42.079268218978555</v>
      </c>
      <c r="M477" s="96">
        <f t="shared" si="145"/>
        <v>31.837128048415341</v>
      </c>
      <c r="N477" s="96">
        <f t="shared" si="145"/>
        <v>33.747355731320262</v>
      </c>
      <c r="O477" s="96">
        <f t="shared" si="145"/>
        <v>35.772197075199479</v>
      </c>
      <c r="P477" s="96">
        <f t="shared" si="145"/>
        <v>37.918528899711447</v>
      </c>
      <c r="Q477" s="96">
        <f t="shared" si="145"/>
        <v>40.193640633694137</v>
      </c>
      <c r="R477" s="96">
        <v>42.605259071715786</v>
      </c>
      <c r="S477" s="102">
        <f t="shared" si="146"/>
        <v>42.605259071715786</v>
      </c>
      <c r="U477" s="96">
        <f t="shared" si="147"/>
        <v>33.716158664975566</v>
      </c>
      <c r="V477" s="96">
        <f t="shared" si="147"/>
        <v>35.401966598224348</v>
      </c>
      <c r="W477" s="96">
        <f t="shared" si="147"/>
        <v>37.172064928135569</v>
      </c>
      <c r="X477" s="96">
        <f t="shared" si="147"/>
        <v>39.030668174542349</v>
      </c>
      <c r="Y477" s="96">
        <f t="shared" si="147"/>
        <v>40.982201583269465</v>
      </c>
      <c r="Z477" s="96">
        <v>43.031311662432941</v>
      </c>
      <c r="AA477" s="102">
        <f t="shared" si="148"/>
        <v>43.031311662432941</v>
      </c>
      <c r="AC477" s="104">
        <f t="shared" si="149"/>
        <v>35.401966598224348</v>
      </c>
      <c r="AD477" s="104">
        <f t="shared" si="149"/>
        <v>37.172064928135569</v>
      </c>
      <c r="AE477" s="104">
        <f t="shared" si="149"/>
        <v>39.030668174542349</v>
      </c>
      <c r="AF477" s="104">
        <f t="shared" si="149"/>
        <v>40.982201583269465</v>
      </c>
      <c r="AG477" s="104">
        <v>43.031311662432941</v>
      </c>
      <c r="AH477" s="104">
        <f t="shared" si="152"/>
        <v>43.031311662432941</v>
      </c>
      <c r="AJ477" s="96">
        <f t="shared" si="150"/>
        <v>35.932996097197709</v>
      </c>
      <c r="AK477" s="96">
        <f t="shared" si="150"/>
        <v>37.729645902057598</v>
      </c>
      <c r="AL477" s="96">
        <f t="shared" si="150"/>
        <v>39.616128197160478</v>
      </c>
      <c r="AM477" s="96">
        <f t="shared" si="150"/>
        <v>41.596934607018504</v>
      </c>
      <c r="AN477" s="96">
        <v>43.676781337369434</v>
      </c>
      <c r="AO477" s="106">
        <f t="shared" si="153"/>
        <v>43.676781337369434</v>
      </c>
      <c r="AQ477" s="96">
        <f t="shared" si="151"/>
        <v>36.292326058169692</v>
      </c>
      <c r="AR477" s="96">
        <f t="shared" si="151"/>
        <v>38.106942361078175</v>
      </c>
      <c r="AS477" s="96">
        <f t="shared" si="151"/>
        <v>40.012289479132086</v>
      </c>
      <c r="AT477" s="96">
        <f t="shared" si="151"/>
        <v>42.012903953088689</v>
      </c>
      <c r="AU477" s="99">
        <v>44.113549150743125</v>
      </c>
      <c r="AV477" s="133">
        <v>10</v>
      </c>
      <c r="AW477" s="133">
        <v>465</v>
      </c>
      <c r="AX477" s="137">
        <v>15</v>
      </c>
      <c r="AY477" s="132"/>
      <c r="AZ477" s="138" t="s">
        <v>428</v>
      </c>
    </row>
    <row r="478" spans="1:52" ht="15.75">
      <c r="A478" s="133">
        <v>466</v>
      </c>
      <c r="B478" s="133">
        <v>10</v>
      </c>
      <c r="C478" s="140">
        <v>16</v>
      </c>
      <c r="D478" s="141" t="s">
        <v>429</v>
      </c>
      <c r="E478" s="96">
        <f t="shared" si="143"/>
        <v>32.311739256070297</v>
      </c>
      <c r="F478" s="96">
        <f t="shared" si="143"/>
        <v>34.25044361143452</v>
      </c>
      <c r="G478" s="96">
        <f t="shared" si="143"/>
        <v>36.305470228120591</v>
      </c>
      <c r="H478" s="96">
        <f t="shared" si="143"/>
        <v>38.483798441807828</v>
      </c>
      <c r="I478" s="96">
        <f t="shared" si="143"/>
        <v>40.792826348316297</v>
      </c>
      <c r="J478" s="96">
        <v>43.240395929215275</v>
      </c>
      <c r="K478" s="102">
        <f t="shared" si="144"/>
        <v>43.240395929215275</v>
      </c>
      <c r="M478" s="96">
        <f t="shared" si="145"/>
        <v>32.715635996771169</v>
      </c>
      <c r="N478" s="96">
        <f t="shared" si="145"/>
        <v>34.67857415657744</v>
      </c>
      <c r="O478" s="96">
        <f t="shared" si="145"/>
        <v>36.759288605972088</v>
      </c>
      <c r="P478" s="96">
        <f t="shared" si="145"/>
        <v>38.964845922330419</v>
      </c>
      <c r="Q478" s="96">
        <f t="shared" si="145"/>
        <v>41.302736677670246</v>
      </c>
      <c r="R478" s="96">
        <v>43.780900878330463</v>
      </c>
      <c r="S478" s="102">
        <f t="shared" si="146"/>
        <v>43.780900878330463</v>
      </c>
      <c r="U478" s="96">
        <f t="shared" si="147"/>
        <v>34.646516244031197</v>
      </c>
      <c r="V478" s="96">
        <f t="shared" si="147"/>
        <v>36.378842056232756</v>
      </c>
      <c r="W478" s="96">
        <f t="shared" si="147"/>
        <v>38.197784159044396</v>
      </c>
      <c r="X478" s="96">
        <f t="shared" si="147"/>
        <v>40.107673366996615</v>
      </c>
      <c r="Y478" s="96">
        <f t="shared" si="147"/>
        <v>42.113057035346444</v>
      </c>
      <c r="Z478" s="96">
        <v>44.218709887113768</v>
      </c>
      <c r="AA478" s="102">
        <f t="shared" si="148"/>
        <v>44.218709887113768</v>
      </c>
      <c r="AC478" s="104">
        <f t="shared" si="149"/>
        <v>36.378842056232756</v>
      </c>
      <c r="AD478" s="104">
        <f t="shared" si="149"/>
        <v>38.197784159044396</v>
      </c>
      <c r="AE478" s="104">
        <f t="shared" si="149"/>
        <v>40.107673366996615</v>
      </c>
      <c r="AF478" s="104">
        <f t="shared" si="149"/>
        <v>42.113057035346444</v>
      </c>
      <c r="AG478" s="104">
        <v>44.218709887113768</v>
      </c>
      <c r="AH478" s="104">
        <f t="shared" si="152"/>
        <v>44.218709887113768</v>
      </c>
      <c r="AJ478" s="96">
        <f t="shared" si="150"/>
        <v>36.924524687076243</v>
      </c>
      <c r="AK478" s="96">
        <f t="shared" si="150"/>
        <v>38.770750921430057</v>
      </c>
      <c r="AL478" s="96">
        <f t="shared" si="150"/>
        <v>40.709288467501558</v>
      </c>
      <c r="AM478" s="96">
        <f t="shared" si="150"/>
        <v>42.74475289087664</v>
      </c>
      <c r="AN478" s="96">
        <v>44.881990535420471</v>
      </c>
      <c r="AO478" s="106">
        <f t="shared" si="153"/>
        <v>44.881990535420471</v>
      </c>
      <c r="AQ478" s="96">
        <f t="shared" si="151"/>
        <v>37.293769933946997</v>
      </c>
      <c r="AR478" s="96">
        <f t="shared" si="151"/>
        <v>39.158458430644352</v>
      </c>
      <c r="AS478" s="96">
        <f t="shared" si="151"/>
        <v>41.116381352176575</v>
      </c>
      <c r="AT478" s="96">
        <f t="shared" si="151"/>
        <v>43.172200419785405</v>
      </c>
      <c r="AU478" s="99">
        <v>45.330810440774677</v>
      </c>
      <c r="AV478" s="133">
        <v>10</v>
      </c>
      <c r="AW478" s="133">
        <v>466</v>
      </c>
      <c r="AX478" s="142">
        <v>16</v>
      </c>
      <c r="AY478" s="132"/>
      <c r="AZ478" s="143" t="s">
        <v>429</v>
      </c>
    </row>
    <row r="479" spans="1:52" ht="15.75">
      <c r="A479" s="133">
        <v>467</v>
      </c>
      <c r="B479" s="133">
        <v>10</v>
      </c>
      <c r="C479" s="140">
        <v>17</v>
      </c>
      <c r="D479" s="141" t="s">
        <v>429</v>
      </c>
      <c r="E479" s="96">
        <f t="shared" ref="E479:I494" si="154">F479/1.06</f>
        <v>32.311739256070297</v>
      </c>
      <c r="F479" s="96">
        <f t="shared" si="154"/>
        <v>34.25044361143452</v>
      </c>
      <c r="G479" s="96">
        <f t="shared" si="154"/>
        <v>36.305470228120591</v>
      </c>
      <c r="H479" s="96">
        <f t="shared" si="154"/>
        <v>38.483798441807828</v>
      </c>
      <c r="I479" s="96">
        <f t="shared" si="154"/>
        <v>40.792826348316297</v>
      </c>
      <c r="J479" s="96">
        <v>43.240395929215275</v>
      </c>
      <c r="K479" s="102">
        <f t="shared" si="144"/>
        <v>43.240395929215275</v>
      </c>
      <c r="M479" s="96">
        <f t="shared" ref="M479:Q494" si="155">N479/1.06</f>
        <v>32.715635996771169</v>
      </c>
      <c r="N479" s="96">
        <f t="shared" si="155"/>
        <v>34.67857415657744</v>
      </c>
      <c r="O479" s="96">
        <f t="shared" si="155"/>
        <v>36.759288605972088</v>
      </c>
      <c r="P479" s="96">
        <f t="shared" si="155"/>
        <v>38.964845922330419</v>
      </c>
      <c r="Q479" s="96">
        <f t="shared" si="155"/>
        <v>41.302736677670246</v>
      </c>
      <c r="R479" s="96">
        <v>43.780900878330463</v>
      </c>
      <c r="S479" s="102">
        <f t="shared" si="146"/>
        <v>43.780900878330463</v>
      </c>
      <c r="U479" s="96">
        <f t="shared" si="147"/>
        <v>34.646516244031197</v>
      </c>
      <c r="V479" s="96">
        <f t="shared" si="147"/>
        <v>36.378842056232756</v>
      </c>
      <c r="W479" s="96">
        <f t="shared" si="147"/>
        <v>38.197784159044396</v>
      </c>
      <c r="X479" s="96">
        <f t="shared" si="147"/>
        <v>40.107673366996615</v>
      </c>
      <c r="Y479" s="96">
        <f t="shared" si="147"/>
        <v>42.113057035346444</v>
      </c>
      <c r="Z479" s="96">
        <v>44.218709887113768</v>
      </c>
      <c r="AA479" s="102">
        <f t="shared" si="148"/>
        <v>44.218709887113768</v>
      </c>
      <c r="AC479" s="104">
        <f t="shared" si="149"/>
        <v>36.378842056232756</v>
      </c>
      <c r="AD479" s="104">
        <f t="shared" si="149"/>
        <v>38.197784159044396</v>
      </c>
      <c r="AE479" s="104">
        <f t="shared" si="149"/>
        <v>40.107673366996615</v>
      </c>
      <c r="AF479" s="104">
        <f t="shared" si="149"/>
        <v>42.113057035346444</v>
      </c>
      <c r="AG479" s="104">
        <v>44.218709887113768</v>
      </c>
      <c r="AH479" s="104">
        <f t="shared" si="152"/>
        <v>44.218709887113768</v>
      </c>
      <c r="AJ479" s="96">
        <f t="shared" ref="AJ479:AM494" si="156">AK479/1.05</f>
        <v>36.924524687076243</v>
      </c>
      <c r="AK479" s="96">
        <f t="shared" si="156"/>
        <v>38.770750921430057</v>
      </c>
      <c r="AL479" s="96">
        <f t="shared" si="156"/>
        <v>40.709288467501558</v>
      </c>
      <c r="AM479" s="96">
        <f t="shared" si="156"/>
        <v>42.74475289087664</v>
      </c>
      <c r="AN479" s="96">
        <v>44.881990535420471</v>
      </c>
      <c r="AO479" s="106">
        <f t="shared" si="153"/>
        <v>44.881990535420471</v>
      </c>
      <c r="AQ479" s="96">
        <f t="shared" ref="AQ479:AT494" si="157">AR479/1.05</f>
        <v>37.293769933946997</v>
      </c>
      <c r="AR479" s="96">
        <f t="shared" si="157"/>
        <v>39.158458430644352</v>
      </c>
      <c r="AS479" s="96">
        <f t="shared" si="157"/>
        <v>41.116381352176575</v>
      </c>
      <c r="AT479" s="96">
        <f t="shared" si="157"/>
        <v>43.172200419785405</v>
      </c>
      <c r="AU479" s="99">
        <v>45.330810440774677</v>
      </c>
      <c r="AV479" s="133">
        <v>10</v>
      </c>
      <c r="AW479" s="133">
        <v>467</v>
      </c>
      <c r="AX479" s="142">
        <v>17</v>
      </c>
      <c r="AY479" s="132"/>
      <c r="AZ479" s="143" t="s">
        <v>429</v>
      </c>
    </row>
    <row r="480" spans="1:52" ht="15.75">
      <c r="A480" s="133">
        <v>468</v>
      </c>
      <c r="B480" s="133">
        <v>10</v>
      </c>
      <c r="C480" s="140">
        <v>18</v>
      </c>
      <c r="D480" s="141" t="s">
        <v>429</v>
      </c>
      <c r="E480" s="96">
        <f t="shared" si="154"/>
        <v>32.311739256070297</v>
      </c>
      <c r="F480" s="96">
        <f t="shared" si="154"/>
        <v>34.25044361143452</v>
      </c>
      <c r="G480" s="96">
        <f t="shared" si="154"/>
        <v>36.305470228120591</v>
      </c>
      <c r="H480" s="96">
        <f t="shared" si="154"/>
        <v>38.483798441807828</v>
      </c>
      <c r="I480" s="96">
        <f t="shared" si="154"/>
        <v>40.792826348316297</v>
      </c>
      <c r="J480" s="96">
        <v>43.240395929215275</v>
      </c>
      <c r="K480" s="102">
        <f t="shared" si="144"/>
        <v>43.240395929215275</v>
      </c>
      <c r="M480" s="96">
        <f t="shared" si="155"/>
        <v>32.715635996771169</v>
      </c>
      <c r="N480" s="96">
        <f t="shared" si="155"/>
        <v>34.67857415657744</v>
      </c>
      <c r="O480" s="96">
        <f t="shared" si="155"/>
        <v>36.759288605972088</v>
      </c>
      <c r="P480" s="96">
        <f t="shared" si="155"/>
        <v>38.964845922330419</v>
      </c>
      <c r="Q480" s="96">
        <f t="shared" si="155"/>
        <v>41.302736677670246</v>
      </c>
      <c r="R480" s="96">
        <v>43.780900878330463</v>
      </c>
      <c r="S480" s="102">
        <f t="shared" si="146"/>
        <v>43.780900878330463</v>
      </c>
      <c r="U480" s="96">
        <f t="shared" si="147"/>
        <v>34.646516244031197</v>
      </c>
      <c r="V480" s="96">
        <f t="shared" si="147"/>
        <v>36.378842056232756</v>
      </c>
      <c r="W480" s="96">
        <f t="shared" si="147"/>
        <v>38.197784159044396</v>
      </c>
      <c r="X480" s="96">
        <f t="shared" si="147"/>
        <v>40.107673366996615</v>
      </c>
      <c r="Y480" s="96">
        <f t="shared" si="147"/>
        <v>42.113057035346444</v>
      </c>
      <c r="Z480" s="96">
        <v>44.218709887113768</v>
      </c>
      <c r="AA480" s="102">
        <f t="shared" si="148"/>
        <v>44.218709887113768</v>
      </c>
      <c r="AC480" s="104">
        <f t="shared" si="149"/>
        <v>36.378842056232756</v>
      </c>
      <c r="AD480" s="104">
        <f t="shared" si="149"/>
        <v>38.197784159044396</v>
      </c>
      <c r="AE480" s="104">
        <f t="shared" si="149"/>
        <v>40.107673366996615</v>
      </c>
      <c r="AF480" s="104">
        <f t="shared" si="149"/>
        <v>42.113057035346444</v>
      </c>
      <c r="AG480" s="104">
        <v>44.218709887113768</v>
      </c>
      <c r="AH480" s="104">
        <f t="shared" si="152"/>
        <v>44.218709887113768</v>
      </c>
      <c r="AJ480" s="96">
        <f t="shared" si="156"/>
        <v>36.924524687076243</v>
      </c>
      <c r="AK480" s="96">
        <f t="shared" si="156"/>
        <v>38.770750921430057</v>
      </c>
      <c r="AL480" s="96">
        <f t="shared" si="156"/>
        <v>40.709288467501558</v>
      </c>
      <c r="AM480" s="96">
        <f t="shared" si="156"/>
        <v>42.74475289087664</v>
      </c>
      <c r="AN480" s="96">
        <v>44.881990535420471</v>
      </c>
      <c r="AO480" s="106">
        <f t="shared" si="153"/>
        <v>44.881990535420471</v>
      </c>
      <c r="AQ480" s="96">
        <f t="shared" si="157"/>
        <v>37.293769933946997</v>
      </c>
      <c r="AR480" s="96">
        <f t="shared" si="157"/>
        <v>39.158458430644352</v>
      </c>
      <c r="AS480" s="96">
        <f t="shared" si="157"/>
        <v>41.116381352176575</v>
      </c>
      <c r="AT480" s="96">
        <f t="shared" si="157"/>
        <v>43.172200419785405</v>
      </c>
      <c r="AU480" s="99">
        <v>45.330810440774677</v>
      </c>
      <c r="AV480" s="133">
        <v>10</v>
      </c>
      <c r="AW480" s="133">
        <v>468</v>
      </c>
      <c r="AX480" s="142">
        <v>18</v>
      </c>
      <c r="AY480" s="132"/>
      <c r="AZ480" s="143" t="s">
        <v>429</v>
      </c>
    </row>
    <row r="481" spans="1:53" ht="15.75">
      <c r="A481" s="133">
        <v>469</v>
      </c>
      <c r="B481" s="133">
        <v>10</v>
      </c>
      <c r="C481" s="140">
        <v>19</v>
      </c>
      <c r="D481" s="141" t="s">
        <v>429</v>
      </c>
      <c r="E481" s="96">
        <f t="shared" si="154"/>
        <v>32.311739256070297</v>
      </c>
      <c r="F481" s="96">
        <f t="shared" si="154"/>
        <v>34.25044361143452</v>
      </c>
      <c r="G481" s="96">
        <f t="shared" si="154"/>
        <v>36.305470228120591</v>
      </c>
      <c r="H481" s="96">
        <f t="shared" si="154"/>
        <v>38.483798441807828</v>
      </c>
      <c r="I481" s="96">
        <f t="shared" si="154"/>
        <v>40.792826348316297</v>
      </c>
      <c r="J481" s="96">
        <v>43.240395929215275</v>
      </c>
      <c r="K481" s="102">
        <f t="shared" si="144"/>
        <v>43.240395929215275</v>
      </c>
      <c r="M481" s="96">
        <f t="shared" si="155"/>
        <v>32.715635996771169</v>
      </c>
      <c r="N481" s="96">
        <f t="shared" si="155"/>
        <v>34.67857415657744</v>
      </c>
      <c r="O481" s="96">
        <f t="shared" si="155"/>
        <v>36.759288605972088</v>
      </c>
      <c r="P481" s="96">
        <f t="shared" si="155"/>
        <v>38.964845922330419</v>
      </c>
      <c r="Q481" s="96">
        <f t="shared" si="155"/>
        <v>41.302736677670246</v>
      </c>
      <c r="R481" s="96">
        <v>43.780900878330463</v>
      </c>
      <c r="S481" s="102">
        <f t="shared" si="146"/>
        <v>43.780900878330463</v>
      </c>
      <c r="U481" s="96">
        <f t="shared" si="147"/>
        <v>34.646516244031197</v>
      </c>
      <c r="V481" s="96">
        <f t="shared" si="147"/>
        <v>36.378842056232756</v>
      </c>
      <c r="W481" s="96">
        <f t="shared" si="147"/>
        <v>38.197784159044396</v>
      </c>
      <c r="X481" s="96">
        <f t="shared" si="147"/>
        <v>40.107673366996615</v>
      </c>
      <c r="Y481" s="96">
        <f t="shared" si="147"/>
        <v>42.113057035346444</v>
      </c>
      <c r="Z481" s="96">
        <v>44.218709887113768</v>
      </c>
      <c r="AA481" s="102">
        <f t="shared" si="148"/>
        <v>44.218709887113768</v>
      </c>
      <c r="AC481" s="104">
        <f t="shared" si="149"/>
        <v>36.378842056232756</v>
      </c>
      <c r="AD481" s="104">
        <f t="shared" si="149"/>
        <v>38.197784159044396</v>
      </c>
      <c r="AE481" s="104">
        <f t="shared" si="149"/>
        <v>40.107673366996615</v>
      </c>
      <c r="AF481" s="104">
        <f t="shared" si="149"/>
        <v>42.113057035346444</v>
      </c>
      <c r="AG481" s="104">
        <v>44.218709887113768</v>
      </c>
      <c r="AH481" s="104">
        <f t="shared" si="152"/>
        <v>44.218709887113768</v>
      </c>
      <c r="AJ481" s="96">
        <f t="shared" si="156"/>
        <v>36.924524687076243</v>
      </c>
      <c r="AK481" s="96">
        <f t="shared" si="156"/>
        <v>38.770750921430057</v>
      </c>
      <c r="AL481" s="96">
        <f t="shared" si="156"/>
        <v>40.709288467501558</v>
      </c>
      <c r="AM481" s="96">
        <f t="shared" si="156"/>
        <v>42.74475289087664</v>
      </c>
      <c r="AN481" s="96">
        <v>44.881990535420471</v>
      </c>
      <c r="AO481" s="106">
        <f t="shared" si="153"/>
        <v>44.881990535420471</v>
      </c>
      <c r="AQ481" s="96">
        <f t="shared" si="157"/>
        <v>37.293769933946997</v>
      </c>
      <c r="AR481" s="96">
        <f t="shared" si="157"/>
        <v>39.158458430644352</v>
      </c>
      <c r="AS481" s="96">
        <f t="shared" si="157"/>
        <v>41.116381352176575</v>
      </c>
      <c r="AT481" s="96">
        <f t="shared" si="157"/>
        <v>43.172200419785405</v>
      </c>
      <c r="AU481" s="99">
        <v>45.330810440774677</v>
      </c>
      <c r="AV481" s="133">
        <v>10</v>
      </c>
      <c r="AW481" s="133">
        <v>469</v>
      </c>
      <c r="AX481" s="142">
        <v>19</v>
      </c>
      <c r="AY481" s="132"/>
      <c r="AZ481" s="143" t="s">
        <v>429</v>
      </c>
    </row>
    <row r="482" spans="1:53" ht="15.75">
      <c r="A482" s="133">
        <v>470</v>
      </c>
      <c r="B482" s="133">
        <v>10</v>
      </c>
      <c r="C482" s="140">
        <v>20</v>
      </c>
      <c r="D482" s="141" t="s">
        <v>429</v>
      </c>
      <c r="E482" s="96">
        <f t="shared" si="154"/>
        <v>32.311739256070297</v>
      </c>
      <c r="F482" s="96">
        <f t="shared" si="154"/>
        <v>34.25044361143452</v>
      </c>
      <c r="G482" s="96">
        <f t="shared" si="154"/>
        <v>36.305470228120591</v>
      </c>
      <c r="H482" s="96">
        <f t="shared" si="154"/>
        <v>38.483798441807828</v>
      </c>
      <c r="I482" s="96">
        <f t="shared" si="154"/>
        <v>40.792826348316297</v>
      </c>
      <c r="J482" s="96">
        <v>43.240395929215275</v>
      </c>
      <c r="K482" s="102">
        <f t="shared" si="144"/>
        <v>43.240395929215275</v>
      </c>
      <c r="M482" s="96">
        <f t="shared" si="155"/>
        <v>32.715635996771169</v>
      </c>
      <c r="N482" s="96">
        <f t="shared" si="155"/>
        <v>34.67857415657744</v>
      </c>
      <c r="O482" s="96">
        <f t="shared" si="155"/>
        <v>36.759288605972088</v>
      </c>
      <c r="P482" s="96">
        <f t="shared" si="155"/>
        <v>38.964845922330419</v>
      </c>
      <c r="Q482" s="96">
        <f t="shared" si="155"/>
        <v>41.302736677670246</v>
      </c>
      <c r="R482" s="96">
        <v>43.780900878330463</v>
      </c>
      <c r="S482" s="102">
        <f t="shared" si="146"/>
        <v>43.780900878330463</v>
      </c>
      <c r="U482" s="96">
        <f t="shared" si="147"/>
        <v>34.646516244031197</v>
      </c>
      <c r="V482" s="96">
        <f t="shared" si="147"/>
        <v>36.378842056232756</v>
      </c>
      <c r="W482" s="96">
        <f t="shared" si="147"/>
        <v>38.197784159044396</v>
      </c>
      <c r="X482" s="96">
        <f t="shared" si="147"/>
        <v>40.107673366996615</v>
      </c>
      <c r="Y482" s="96">
        <f t="shared" si="147"/>
        <v>42.113057035346444</v>
      </c>
      <c r="Z482" s="96">
        <v>44.218709887113768</v>
      </c>
      <c r="AA482" s="102">
        <f t="shared" si="148"/>
        <v>44.218709887113768</v>
      </c>
      <c r="AC482" s="104">
        <f t="shared" si="149"/>
        <v>36.378842056232756</v>
      </c>
      <c r="AD482" s="104">
        <f t="shared" si="149"/>
        <v>38.197784159044396</v>
      </c>
      <c r="AE482" s="104">
        <f t="shared" si="149"/>
        <v>40.107673366996615</v>
      </c>
      <c r="AF482" s="104">
        <f t="shared" si="149"/>
        <v>42.113057035346444</v>
      </c>
      <c r="AG482" s="104">
        <v>44.218709887113768</v>
      </c>
      <c r="AH482" s="104">
        <f t="shared" si="152"/>
        <v>44.218709887113768</v>
      </c>
      <c r="AJ482" s="96">
        <f t="shared" si="156"/>
        <v>36.924524687076243</v>
      </c>
      <c r="AK482" s="96">
        <f t="shared" si="156"/>
        <v>38.770750921430057</v>
      </c>
      <c r="AL482" s="96">
        <f t="shared" si="156"/>
        <v>40.709288467501558</v>
      </c>
      <c r="AM482" s="96">
        <f t="shared" si="156"/>
        <v>42.74475289087664</v>
      </c>
      <c r="AN482" s="96">
        <v>44.881990535420471</v>
      </c>
      <c r="AO482" s="106">
        <f t="shared" si="153"/>
        <v>44.881990535420471</v>
      </c>
      <c r="AQ482" s="96">
        <f t="shared" si="157"/>
        <v>37.293769933946997</v>
      </c>
      <c r="AR482" s="96">
        <f t="shared" si="157"/>
        <v>39.158458430644352</v>
      </c>
      <c r="AS482" s="96">
        <f t="shared" si="157"/>
        <v>41.116381352176575</v>
      </c>
      <c r="AT482" s="96">
        <f t="shared" si="157"/>
        <v>43.172200419785405</v>
      </c>
      <c r="AU482" s="99">
        <v>45.330810440774677</v>
      </c>
      <c r="AV482" s="133">
        <v>10</v>
      </c>
      <c r="AW482" s="133">
        <v>470</v>
      </c>
      <c r="AX482" s="142">
        <v>20</v>
      </c>
      <c r="AY482" s="132"/>
      <c r="AZ482" s="143" t="s">
        <v>429</v>
      </c>
    </row>
    <row r="483" spans="1:53" ht="15.75">
      <c r="A483" s="133">
        <v>471</v>
      </c>
      <c r="B483" s="133">
        <v>10</v>
      </c>
      <c r="C483" s="140">
        <v>21</v>
      </c>
      <c r="D483" s="141" t="s">
        <v>429</v>
      </c>
      <c r="E483" s="96">
        <f t="shared" si="154"/>
        <v>32.311739256070297</v>
      </c>
      <c r="F483" s="96">
        <f t="shared" si="154"/>
        <v>34.25044361143452</v>
      </c>
      <c r="G483" s="96">
        <f t="shared" si="154"/>
        <v>36.305470228120591</v>
      </c>
      <c r="H483" s="96">
        <f t="shared" si="154"/>
        <v>38.483798441807828</v>
      </c>
      <c r="I483" s="96">
        <f t="shared" si="154"/>
        <v>40.792826348316297</v>
      </c>
      <c r="J483" s="96">
        <v>43.240395929215275</v>
      </c>
      <c r="K483" s="102">
        <f t="shared" si="144"/>
        <v>43.240395929215275</v>
      </c>
      <c r="M483" s="96">
        <f t="shared" si="155"/>
        <v>32.715635996771169</v>
      </c>
      <c r="N483" s="96">
        <f t="shared" si="155"/>
        <v>34.67857415657744</v>
      </c>
      <c r="O483" s="96">
        <f t="shared" si="155"/>
        <v>36.759288605972088</v>
      </c>
      <c r="P483" s="96">
        <f t="shared" si="155"/>
        <v>38.964845922330419</v>
      </c>
      <c r="Q483" s="96">
        <f t="shared" si="155"/>
        <v>41.302736677670246</v>
      </c>
      <c r="R483" s="96">
        <v>43.780900878330463</v>
      </c>
      <c r="S483" s="102">
        <f t="shared" si="146"/>
        <v>43.780900878330463</v>
      </c>
      <c r="U483" s="96">
        <f t="shared" si="147"/>
        <v>34.646516244031197</v>
      </c>
      <c r="V483" s="96">
        <f t="shared" si="147"/>
        <v>36.378842056232756</v>
      </c>
      <c r="W483" s="96">
        <f t="shared" si="147"/>
        <v>38.197784159044396</v>
      </c>
      <c r="X483" s="96">
        <f t="shared" si="147"/>
        <v>40.107673366996615</v>
      </c>
      <c r="Y483" s="96">
        <f t="shared" si="147"/>
        <v>42.113057035346444</v>
      </c>
      <c r="Z483" s="96">
        <v>44.218709887113768</v>
      </c>
      <c r="AA483" s="102">
        <f t="shared" si="148"/>
        <v>44.218709887113768</v>
      </c>
      <c r="AC483" s="104">
        <f t="shared" si="149"/>
        <v>36.378842056232756</v>
      </c>
      <c r="AD483" s="104">
        <f t="shared" si="149"/>
        <v>38.197784159044396</v>
      </c>
      <c r="AE483" s="104">
        <f t="shared" si="149"/>
        <v>40.107673366996615</v>
      </c>
      <c r="AF483" s="104">
        <f t="shared" si="149"/>
        <v>42.113057035346444</v>
      </c>
      <c r="AG483" s="104">
        <v>44.218709887113768</v>
      </c>
      <c r="AH483" s="104">
        <f t="shared" si="152"/>
        <v>44.218709887113768</v>
      </c>
      <c r="AJ483" s="96">
        <f t="shared" si="156"/>
        <v>36.924524687076243</v>
      </c>
      <c r="AK483" s="96">
        <f t="shared" si="156"/>
        <v>38.770750921430057</v>
      </c>
      <c r="AL483" s="96">
        <f t="shared" si="156"/>
        <v>40.709288467501558</v>
      </c>
      <c r="AM483" s="96">
        <f t="shared" si="156"/>
        <v>42.74475289087664</v>
      </c>
      <c r="AN483" s="96">
        <v>44.881990535420471</v>
      </c>
      <c r="AO483" s="106">
        <f t="shared" si="153"/>
        <v>44.881990535420471</v>
      </c>
      <c r="AQ483" s="96">
        <f t="shared" si="157"/>
        <v>37.293769933946997</v>
      </c>
      <c r="AR483" s="96">
        <f t="shared" si="157"/>
        <v>39.158458430644352</v>
      </c>
      <c r="AS483" s="96">
        <f t="shared" si="157"/>
        <v>41.116381352176575</v>
      </c>
      <c r="AT483" s="96">
        <f t="shared" si="157"/>
        <v>43.172200419785405</v>
      </c>
      <c r="AU483" s="99">
        <v>45.330810440774677</v>
      </c>
      <c r="AV483" s="133">
        <v>10</v>
      </c>
      <c r="AW483" s="133">
        <v>471</v>
      </c>
      <c r="AX483" s="142">
        <v>21</v>
      </c>
      <c r="AY483" s="132"/>
      <c r="AZ483" s="143" t="s">
        <v>429</v>
      </c>
    </row>
    <row r="484" spans="1:53" ht="15.75">
      <c r="A484" s="133">
        <v>472</v>
      </c>
      <c r="B484" s="133">
        <v>10</v>
      </c>
      <c r="C484" s="140">
        <v>22</v>
      </c>
      <c r="D484" s="141" t="s">
        <v>429</v>
      </c>
      <c r="E484" s="96">
        <f t="shared" si="154"/>
        <v>32.311739256070297</v>
      </c>
      <c r="F484" s="96">
        <f t="shared" si="154"/>
        <v>34.25044361143452</v>
      </c>
      <c r="G484" s="96">
        <f t="shared" si="154"/>
        <v>36.305470228120591</v>
      </c>
      <c r="H484" s="96">
        <f t="shared" si="154"/>
        <v>38.483798441807828</v>
      </c>
      <c r="I484" s="96">
        <f t="shared" si="154"/>
        <v>40.792826348316297</v>
      </c>
      <c r="J484" s="96">
        <v>43.240395929215275</v>
      </c>
      <c r="K484" s="102">
        <f t="shared" si="144"/>
        <v>43.240395929215275</v>
      </c>
      <c r="M484" s="96">
        <f t="shared" si="155"/>
        <v>32.715635996771169</v>
      </c>
      <c r="N484" s="96">
        <f t="shared" si="155"/>
        <v>34.67857415657744</v>
      </c>
      <c r="O484" s="96">
        <f t="shared" si="155"/>
        <v>36.759288605972088</v>
      </c>
      <c r="P484" s="96">
        <f t="shared" si="155"/>
        <v>38.964845922330419</v>
      </c>
      <c r="Q484" s="96">
        <f t="shared" si="155"/>
        <v>41.302736677670246</v>
      </c>
      <c r="R484" s="96">
        <v>43.780900878330463</v>
      </c>
      <c r="S484" s="102">
        <f t="shared" si="146"/>
        <v>43.780900878330463</v>
      </c>
      <c r="U484" s="96">
        <f t="shared" si="147"/>
        <v>34.646516244031197</v>
      </c>
      <c r="V484" s="96">
        <f t="shared" si="147"/>
        <v>36.378842056232756</v>
      </c>
      <c r="W484" s="96">
        <f t="shared" si="147"/>
        <v>38.197784159044396</v>
      </c>
      <c r="X484" s="96">
        <f t="shared" si="147"/>
        <v>40.107673366996615</v>
      </c>
      <c r="Y484" s="96">
        <f t="shared" si="147"/>
        <v>42.113057035346444</v>
      </c>
      <c r="Z484" s="96">
        <v>44.218709887113768</v>
      </c>
      <c r="AA484" s="102">
        <f t="shared" si="148"/>
        <v>44.218709887113768</v>
      </c>
      <c r="AC484" s="104">
        <f t="shared" si="149"/>
        <v>36.378842056232756</v>
      </c>
      <c r="AD484" s="104">
        <f t="shared" si="149"/>
        <v>38.197784159044396</v>
      </c>
      <c r="AE484" s="104">
        <f t="shared" si="149"/>
        <v>40.107673366996615</v>
      </c>
      <c r="AF484" s="104">
        <f t="shared" si="149"/>
        <v>42.113057035346444</v>
      </c>
      <c r="AG484" s="104">
        <v>44.218709887113768</v>
      </c>
      <c r="AH484" s="104">
        <f t="shared" si="152"/>
        <v>44.218709887113768</v>
      </c>
      <c r="AJ484" s="96">
        <f t="shared" si="156"/>
        <v>36.924524687076243</v>
      </c>
      <c r="AK484" s="96">
        <f t="shared" si="156"/>
        <v>38.770750921430057</v>
      </c>
      <c r="AL484" s="96">
        <f t="shared" si="156"/>
        <v>40.709288467501558</v>
      </c>
      <c r="AM484" s="96">
        <f t="shared" si="156"/>
        <v>42.74475289087664</v>
      </c>
      <c r="AN484" s="96">
        <v>44.881990535420471</v>
      </c>
      <c r="AO484" s="106">
        <f t="shared" si="153"/>
        <v>44.881990535420471</v>
      </c>
      <c r="AQ484" s="96">
        <f t="shared" si="157"/>
        <v>37.293769933946997</v>
      </c>
      <c r="AR484" s="96">
        <f t="shared" si="157"/>
        <v>39.158458430644352</v>
      </c>
      <c r="AS484" s="96">
        <f t="shared" si="157"/>
        <v>41.116381352176575</v>
      </c>
      <c r="AT484" s="96">
        <f t="shared" si="157"/>
        <v>43.172200419785405</v>
      </c>
      <c r="AU484" s="99">
        <v>45.330810440774677</v>
      </c>
      <c r="AV484" s="133">
        <v>10</v>
      </c>
      <c r="AW484" s="133">
        <v>472</v>
      </c>
      <c r="AX484" s="142">
        <v>22</v>
      </c>
      <c r="AY484" s="144" t="e">
        <f>#REF!</f>
        <v>#REF!</v>
      </c>
      <c r="AZ484" s="143" t="s">
        <v>429</v>
      </c>
    </row>
    <row r="485" spans="1:53" ht="15.75">
      <c r="A485" s="133">
        <v>473</v>
      </c>
      <c r="B485" s="133">
        <v>10</v>
      </c>
      <c r="C485" s="140">
        <v>23</v>
      </c>
      <c r="D485" s="141" t="s">
        <v>429</v>
      </c>
      <c r="E485" s="96">
        <f t="shared" si="154"/>
        <v>32.311739256070297</v>
      </c>
      <c r="F485" s="96">
        <f t="shared" si="154"/>
        <v>34.25044361143452</v>
      </c>
      <c r="G485" s="96">
        <f t="shared" si="154"/>
        <v>36.305470228120591</v>
      </c>
      <c r="H485" s="96">
        <f t="shared" si="154"/>
        <v>38.483798441807828</v>
      </c>
      <c r="I485" s="96">
        <f t="shared" si="154"/>
        <v>40.792826348316297</v>
      </c>
      <c r="J485" s="96">
        <v>43.240395929215275</v>
      </c>
      <c r="K485" s="102">
        <f t="shared" si="144"/>
        <v>43.240395929215275</v>
      </c>
      <c r="M485" s="96">
        <f t="shared" si="155"/>
        <v>32.715635996771169</v>
      </c>
      <c r="N485" s="96">
        <f t="shared" si="155"/>
        <v>34.67857415657744</v>
      </c>
      <c r="O485" s="96">
        <f t="shared" si="155"/>
        <v>36.759288605972088</v>
      </c>
      <c r="P485" s="96">
        <f t="shared" si="155"/>
        <v>38.964845922330419</v>
      </c>
      <c r="Q485" s="96">
        <f t="shared" si="155"/>
        <v>41.302736677670246</v>
      </c>
      <c r="R485" s="96">
        <v>43.780900878330463</v>
      </c>
      <c r="S485" s="102">
        <f t="shared" si="146"/>
        <v>43.780900878330463</v>
      </c>
      <c r="U485" s="96">
        <f t="shared" si="147"/>
        <v>34.646516244031197</v>
      </c>
      <c r="V485" s="96">
        <f t="shared" si="147"/>
        <v>36.378842056232756</v>
      </c>
      <c r="W485" s="96">
        <f t="shared" si="147"/>
        <v>38.197784159044396</v>
      </c>
      <c r="X485" s="96">
        <f t="shared" si="147"/>
        <v>40.107673366996615</v>
      </c>
      <c r="Y485" s="96">
        <f t="shared" si="147"/>
        <v>42.113057035346444</v>
      </c>
      <c r="Z485" s="96">
        <v>44.218709887113768</v>
      </c>
      <c r="AA485" s="102">
        <f t="shared" si="148"/>
        <v>44.218709887113768</v>
      </c>
      <c r="AC485" s="104">
        <f t="shared" si="149"/>
        <v>36.378842056232756</v>
      </c>
      <c r="AD485" s="104">
        <f t="shared" si="149"/>
        <v>38.197784159044396</v>
      </c>
      <c r="AE485" s="104">
        <f t="shared" si="149"/>
        <v>40.107673366996615</v>
      </c>
      <c r="AF485" s="104">
        <f t="shared" si="149"/>
        <v>42.113057035346444</v>
      </c>
      <c r="AG485" s="104">
        <v>44.218709887113768</v>
      </c>
      <c r="AH485" s="104">
        <f t="shared" si="152"/>
        <v>44.218709887113768</v>
      </c>
      <c r="AJ485" s="96">
        <f t="shared" si="156"/>
        <v>36.924524687076243</v>
      </c>
      <c r="AK485" s="96">
        <f t="shared" si="156"/>
        <v>38.770750921430057</v>
      </c>
      <c r="AL485" s="96">
        <f t="shared" si="156"/>
        <v>40.709288467501558</v>
      </c>
      <c r="AM485" s="96">
        <f t="shared" si="156"/>
        <v>42.74475289087664</v>
      </c>
      <c r="AN485" s="96">
        <v>44.881990535420471</v>
      </c>
      <c r="AO485" s="106">
        <f t="shared" si="153"/>
        <v>44.881990535420471</v>
      </c>
      <c r="AQ485" s="96">
        <f t="shared" si="157"/>
        <v>37.293769933946997</v>
      </c>
      <c r="AR485" s="96">
        <f t="shared" si="157"/>
        <v>39.158458430644352</v>
      </c>
      <c r="AS485" s="96">
        <f t="shared" si="157"/>
        <v>41.116381352176575</v>
      </c>
      <c r="AT485" s="96">
        <f t="shared" si="157"/>
        <v>43.172200419785405</v>
      </c>
      <c r="AU485" s="99">
        <v>45.330810440774677</v>
      </c>
      <c r="AV485" s="133">
        <v>10</v>
      </c>
      <c r="AW485" s="133">
        <v>473</v>
      </c>
      <c r="AX485" s="142">
        <v>23</v>
      </c>
      <c r="AY485" s="132"/>
      <c r="AZ485" s="143" t="s">
        <v>429</v>
      </c>
    </row>
    <row r="486" spans="1:53" ht="15.75">
      <c r="A486" s="133">
        <v>474</v>
      </c>
      <c r="B486" s="133">
        <v>10</v>
      </c>
      <c r="C486" s="140">
        <v>24</v>
      </c>
      <c r="D486" s="141" t="s">
        <v>429</v>
      </c>
      <c r="E486" s="96">
        <f t="shared" si="154"/>
        <v>32.311739256070297</v>
      </c>
      <c r="F486" s="96">
        <f t="shared" si="154"/>
        <v>34.25044361143452</v>
      </c>
      <c r="G486" s="96">
        <f t="shared" si="154"/>
        <v>36.305470228120591</v>
      </c>
      <c r="H486" s="96">
        <f t="shared" si="154"/>
        <v>38.483798441807828</v>
      </c>
      <c r="I486" s="96">
        <f t="shared" si="154"/>
        <v>40.792826348316297</v>
      </c>
      <c r="J486" s="96">
        <v>43.240395929215275</v>
      </c>
      <c r="K486" s="102">
        <f t="shared" si="144"/>
        <v>43.240395929215275</v>
      </c>
      <c r="M486" s="96">
        <f t="shared" si="155"/>
        <v>32.715635996771169</v>
      </c>
      <c r="N486" s="96">
        <f t="shared" si="155"/>
        <v>34.67857415657744</v>
      </c>
      <c r="O486" s="96">
        <f t="shared" si="155"/>
        <v>36.759288605972088</v>
      </c>
      <c r="P486" s="96">
        <f t="shared" si="155"/>
        <v>38.964845922330419</v>
      </c>
      <c r="Q486" s="96">
        <f t="shared" si="155"/>
        <v>41.302736677670246</v>
      </c>
      <c r="R486" s="96">
        <v>43.780900878330463</v>
      </c>
      <c r="S486" s="102">
        <f t="shared" si="146"/>
        <v>43.780900878330463</v>
      </c>
      <c r="U486" s="96">
        <f t="shared" si="147"/>
        <v>34.646516244031197</v>
      </c>
      <c r="V486" s="96">
        <f t="shared" si="147"/>
        <v>36.378842056232756</v>
      </c>
      <c r="W486" s="96">
        <f t="shared" si="147"/>
        <v>38.197784159044396</v>
      </c>
      <c r="X486" s="96">
        <f t="shared" si="147"/>
        <v>40.107673366996615</v>
      </c>
      <c r="Y486" s="96">
        <f t="shared" si="147"/>
        <v>42.113057035346444</v>
      </c>
      <c r="Z486" s="96">
        <v>44.218709887113768</v>
      </c>
      <c r="AA486" s="102">
        <f t="shared" si="148"/>
        <v>44.218709887113768</v>
      </c>
      <c r="AC486" s="104">
        <f t="shared" si="149"/>
        <v>36.378842056232756</v>
      </c>
      <c r="AD486" s="104">
        <f t="shared" si="149"/>
        <v>38.197784159044396</v>
      </c>
      <c r="AE486" s="104">
        <f t="shared" si="149"/>
        <v>40.107673366996615</v>
      </c>
      <c r="AF486" s="104">
        <f t="shared" si="149"/>
        <v>42.113057035346444</v>
      </c>
      <c r="AG486" s="104">
        <v>44.218709887113768</v>
      </c>
      <c r="AH486" s="104">
        <f t="shared" si="152"/>
        <v>44.218709887113768</v>
      </c>
      <c r="AJ486" s="96">
        <f t="shared" si="156"/>
        <v>36.924524687076243</v>
      </c>
      <c r="AK486" s="96">
        <f t="shared" si="156"/>
        <v>38.770750921430057</v>
      </c>
      <c r="AL486" s="96">
        <f t="shared" si="156"/>
        <v>40.709288467501558</v>
      </c>
      <c r="AM486" s="96">
        <f t="shared" si="156"/>
        <v>42.74475289087664</v>
      </c>
      <c r="AN486" s="96">
        <v>44.881990535420471</v>
      </c>
      <c r="AO486" s="106">
        <f t="shared" si="153"/>
        <v>44.881990535420471</v>
      </c>
      <c r="AQ486" s="96">
        <f t="shared" si="157"/>
        <v>37.293769933946997</v>
      </c>
      <c r="AR486" s="96">
        <f t="shared" si="157"/>
        <v>39.158458430644352</v>
      </c>
      <c r="AS486" s="96">
        <f t="shared" si="157"/>
        <v>41.116381352176575</v>
      </c>
      <c r="AT486" s="96">
        <f t="shared" si="157"/>
        <v>43.172200419785405</v>
      </c>
      <c r="AU486" s="99">
        <v>45.330810440774677</v>
      </c>
      <c r="AV486" s="133">
        <v>10</v>
      </c>
      <c r="AW486" s="133">
        <v>474</v>
      </c>
      <c r="AX486" s="142">
        <v>24</v>
      </c>
      <c r="AY486" s="132"/>
      <c r="AZ486" s="143" t="s">
        <v>429</v>
      </c>
    </row>
    <row r="487" spans="1:53" ht="15.75">
      <c r="A487" s="133">
        <v>475</v>
      </c>
      <c r="B487" s="133">
        <v>10</v>
      </c>
      <c r="C487" s="140">
        <v>25</v>
      </c>
      <c r="D487" s="141" t="s">
        <v>429</v>
      </c>
      <c r="E487" s="96">
        <f t="shared" si="154"/>
        <v>32.311739256070297</v>
      </c>
      <c r="F487" s="96">
        <f t="shared" si="154"/>
        <v>34.25044361143452</v>
      </c>
      <c r="G487" s="96">
        <f t="shared" si="154"/>
        <v>36.305470228120591</v>
      </c>
      <c r="H487" s="96">
        <f t="shared" si="154"/>
        <v>38.483798441807828</v>
      </c>
      <c r="I487" s="96">
        <f t="shared" si="154"/>
        <v>40.792826348316297</v>
      </c>
      <c r="J487" s="96">
        <v>43.240395929215275</v>
      </c>
      <c r="K487" s="102">
        <f t="shared" si="144"/>
        <v>43.240395929215275</v>
      </c>
      <c r="M487" s="96">
        <f t="shared" si="155"/>
        <v>32.715635996771169</v>
      </c>
      <c r="N487" s="96">
        <f t="shared" si="155"/>
        <v>34.67857415657744</v>
      </c>
      <c r="O487" s="96">
        <f t="shared" si="155"/>
        <v>36.759288605972088</v>
      </c>
      <c r="P487" s="96">
        <f t="shared" si="155"/>
        <v>38.964845922330419</v>
      </c>
      <c r="Q487" s="96">
        <f t="shared" si="155"/>
        <v>41.302736677670246</v>
      </c>
      <c r="R487" s="96">
        <v>43.780900878330463</v>
      </c>
      <c r="S487" s="102">
        <f t="shared" si="146"/>
        <v>43.780900878330463</v>
      </c>
      <c r="U487" s="96">
        <f t="shared" si="147"/>
        <v>34.646516244031197</v>
      </c>
      <c r="V487" s="96">
        <f t="shared" si="147"/>
        <v>36.378842056232756</v>
      </c>
      <c r="W487" s="96">
        <f t="shared" si="147"/>
        <v>38.197784159044396</v>
      </c>
      <c r="X487" s="96">
        <f t="shared" si="147"/>
        <v>40.107673366996615</v>
      </c>
      <c r="Y487" s="96">
        <f t="shared" si="147"/>
        <v>42.113057035346444</v>
      </c>
      <c r="Z487" s="96">
        <v>44.218709887113768</v>
      </c>
      <c r="AA487" s="102">
        <f t="shared" si="148"/>
        <v>44.218709887113768</v>
      </c>
      <c r="AC487" s="104">
        <f t="shared" si="149"/>
        <v>36.378842056232756</v>
      </c>
      <c r="AD487" s="104">
        <f t="shared" si="149"/>
        <v>38.197784159044396</v>
      </c>
      <c r="AE487" s="104">
        <f t="shared" si="149"/>
        <v>40.107673366996615</v>
      </c>
      <c r="AF487" s="104">
        <f t="shared" si="149"/>
        <v>42.113057035346444</v>
      </c>
      <c r="AG487" s="104">
        <v>44.218709887113768</v>
      </c>
      <c r="AH487" s="104">
        <f t="shared" si="152"/>
        <v>44.218709887113768</v>
      </c>
      <c r="AJ487" s="96">
        <f t="shared" si="156"/>
        <v>36.924524687076243</v>
      </c>
      <c r="AK487" s="96">
        <f t="shared" si="156"/>
        <v>38.770750921430057</v>
      </c>
      <c r="AL487" s="96">
        <f t="shared" si="156"/>
        <v>40.709288467501558</v>
      </c>
      <c r="AM487" s="96">
        <f t="shared" si="156"/>
        <v>42.74475289087664</v>
      </c>
      <c r="AN487" s="96">
        <v>44.881990535420471</v>
      </c>
      <c r="AO487" s="106">
        <f t="shared" si="153"/>
        <v>44.881990535420471</v>
      </c>
      <c r="AQ487" s="96">
        <f t="shared" si="157"/>
        <v>37.293769933946997</v>
      </c>
      <c r="AR487" s="96">
        <f t="shared" si="157"/>
        <v>39.158458430644352</v>
      </c>
      <c r="AS487" s="96">
        <f t="shared" si="157"/>
        <v>41.116381352176575</v>
      </c>
      <c r="AT487" s="96">
        <f t="shared" si="157"/>
        <v>43.172200419785405</v>
      </c>
      <c r="AU487" s="99">
        <v>45.330810440774677</v>
      </c>
      <c r="AV487" s="133">
        <v>10</v>
      </c>
      <c r="AW487" s="133">
        <v>475</v>
      </c>
      <c r="AX487" s="142">
        <v>25</v>
      </c>
      <c r="AY487" s="132"/>
      <c r="AZ487" s="143" t="s">
        <v>429</v>
      </c>
    </row>
    <row r="488" spans="1:53" ht="15.75">
      <c r="A488" s="133">
        <v>476</v>
      </c>
      <c r="B488" s="133">
        <v>10</v>
      </c>
      <c r="C488" s="140">
        <v>26</v>
      </c>
      <c r="D488" s="141" t="s">
        <v>429</v>
      </c>
      <c r="E488" s="96">
        <f t="shared" si="154"/>
        <v>32.311739256070297</v>
      </c>
      <c r="F488" s="96">
        <f t="shared" si="154"/>
        <v>34.25044361143452</v>
      </c>
      <c r="G488" s="96">
        <f t="shared" si="154"/>
        <v>36.305470228120591</v>
      </c>
      <c r="H488" s="96">
        <f t="shared" si="154"/>
        <v>38.483798441807828</v>
      </c>
      <c r="I488" s="96">
        <f t="shared" si="154"/>
        <v>40.792826348316297</v>
      </c>
      <c r="J488" s="96">
        <v>43.240395929215275</v>
      </c>
      <c r="K488" s="102">
        <f t="shared" si="144"/>
        <v>43.240395929215275</v>
      </c>
      <c r="M488" s="96">
        <f t="shared" si="155"/>
        <v>32.715635996771169</v>
      </c>
      <c r="N488" s="96">
        <f t="shared" si="155"/>
        <v>34.67857415657744</v>
      </c>
      <c r="O488" s="96">
        <f t="shared" si="155"/>
        <v>36.759288605972088</v>
      </c>
      <c r="P488" s="96">
        <f t="shared" si="155"/>
        <v>38.964845922330419</v>
      </c>
      <c r="Q488" s="96">
        <f t="shared" si="155"/>
        <v>41.302736677670246</v>
      </c>
      <c r="R488" s="96">
        <v>43.780900878330463</v>
      </c>
      <c r="S488" s="102">
        <f t="shared" si="146"/>
        <v>43.780900878330463</v>
      </c>
      <c r="U488" s="96">
        <f t="shared" si="147"/>
        <v>34.646516244031197</v>
      </c>
      <c r="V488" s="96">
        <f t="shared" si="147"/>
        <v>36.378842056232756</v>
      </c>
      <c r="W488" s="96">
        <f t="shared" si="147"/>
        <v>38.197784159044396</v>
      </c>
      <c r="X488" s="96">
        <f t="shared" si="147"/>
        <v>40.107673366996615</v>
      </c>
      <c r="Y488" s="96">
        <f t="shared" si="147"/>
        <v>42.113057035346444</v>
      </c>
      <c r="Z488" s="96">
        <v>44.218709887113768</v>
      </c>
      <c r="AA488" s="102">
        <f t="shared" si="148"/>
        <v>44.218709887113768</v>
      </c>
      <c r="AC488" s="104">
        <f t="shared" si="149"/>
        <v>36.378842056232756</v>
      </c>
      <c r="AD488" s="104">
        <f t="shared" si="149"/>
        <v>38.197784159044396</v>
      </c>
      <c r="AE488" s="104">
        <f t="shared" si="149"/>
        <v>40.107673366996615</v>
      </c>
      <c r="AF488" s="104">
        <f t="shared" si="149"/>
        <v>42.113057035346444</v>
      </c>
      <c r="AG488" s="104">
        <v>44.218709887113768</v>
      </c>
      <c r="AH488" s="104">
        <f t="shared" si="152"/>
        <v>44.218709887113768</v>
      </c>
      <c r="AJ488" s="96">
        <f t="shared" si="156"/>
        <v>36.924524687076243</v>
      </c>
      <c r="AK488" s="96">
        <f t="shared" si="156"/>
        <v>38.770750921430057</v>
      </c>
      <c r="AL488" s="96">
        <f t="shared" si="156"/>
        <v>40.709288467501558</v>
      </c>
      <c r="AM488" s="96">
        <f t="shared" si="156"/>
        <v>42.74475289087664</v>
      </c>
      <c r="AN488" s="96">
        <v>44.881990535420471</v>
      </c>
      <c r="AO488" s="106">
        <f t="shared" si="153"/>
        <v>44.881990535420471</v>
      </c>
      <c r="AQ488" s="96">
        <f t="shared" si="157"/>
        <v>37.293769933946997</v>
      </c>
      <c r="AR488" s="96">
        <f t="shared" si="157"/>
        <v>39.158458430644352</v>
      </c>
      <c r="AS488" s="96">
        <f t="shared" si="157"/>
        <v>41.116381352176575</v>
      </c>
      <c r="AT488" s="96">
        <f t="shared" si="157"/>
        <v>43.172200419785405</v>
      </c>
      <c r="AU488" s="99">
        <v>45.330810440774677</v>
      </c>
      <c r="AV488" s="133">
        <v>10</v>
      </c>
      <c r="AW488" s="133">
        <v>476</v>
      </c>
      <c r="AX488" s="142">
        <v>26</v>
      </c>
      <c r="AY488" s="132"/>
      <c r="AZ488" s="143" t="s">
        <v>429</v>
      </c>
    </row>
    <row r="489" spans="1:53" ht="15.75">
      <c r="A489" s="133">
        <v>477</v>
      </c>
      <c r="B489" s="133">
        <v>10</v>
      </c>
      <c r="C489" s="140">
        <v>27</v>
      </c>
      <c r="D489" s="141" t="s">
        <v>429</v>
      </c>
      <c r="E489" s="96">
        <f t="shared" si="154"/>
        <v>32.311739256070297</v>
      </c>
      <c r="F489" s="96">
        <f t="shared" si="154"/>
        <v>34.25044361143452</v>
      </c>
      <c r="G489" s="96">
        <f t="shared" si="154"/>
        <v>36.305470228120591</v>
      </c>
      <c r="H489" s="96">
        <f t="shared" si="154"/>
        <v>38.483798441807828</v>
      </c>
      <c r="I489" s="96">
        <f t="shared" si="154"/>
        <v>40.792826348316297</v>
      </c>
      <c r="J489" s="96">
        <v>43.240395929215275</v>
      </c>
      <c r="K489" s="102">
        <f t="shared" si="144"/>
        <v>43.240395929215275</v>
      </c>
      <c r="M489" s="96">
        <f t="shared" si="155"/>
        <v>32.715635996771169</v>
      </c>
      <c r="N489" s="96">
        <f t="shared" si="155"/>
        <v>34.67857415657744</v>
      </c>
      <c r="O489" s="96">
        <f t="shared" si="155"/>
        <v>36.759288605972088</v>
      </c>
      <c r="P489" s="96">
        <f t="shared" si="155"/>
        <v>38.964845922330419</v>
      </c>
      <c r="Q489" s="96">
        <f t="shared" si="155"/>
        <v>41.302736677670246</v>
      </c>
      <c r="R489" s="96">
        <v>43.780900878330463</v>
      </c>
      <c r="S489" s="102">
        <f t="shared" si="146"/>
        <v>43.780900878330463</v>
      </c>
      <c r="U489" s="96">
        <f t="shared" si="147"/>
        <v>34.646516244031197</v>
      </c>
      <c r="V489" s="96">
        <f t="shared" si="147"/>
        <v>36.378842056232756</v>
      </c>
      <c r="W489" s="96">
        <f t="shared" si="147"/>
        <v>38.197784159044396</v>
      </c>
      <c r="X489" s="96">
        <f t="shared" si="147"/>
        <v>40.107673366996615</v>
      </c>
      <c r="Y489" s="96">
        <f t="shared" si="147"/>
        <v>42.113057035346444</v>
      </c>
      <c r="Z489" s="96">
        <v>44.218709887113768</v>
      </c>
      <c r="AA489" s="102">
        <f t="shared" si="148"/>
        <v>44.218709887113768</v>
      </c>
      <c r="AC489" s="104">
        <f t="shared" si="149"/>
        <v>36.378842056232756</v>
      </c>
      <c r="AD489" s="104">
        <f t="shared" si="149"/>
        <v>38.197784159044396</v>
      </c>
      <c r="AE489" s="104">
        <f t="shared" si="149"/>
        <v>40.107673366996615</v>
      </c>
      <c r="AF489" s="104">
        <f t="shared" si="149"/>
        <v>42.113057035346444</v>
      </c>
      <c r="AG489" s="104">
        <v>44.218709887113768</v>
      </c>
      <c r="AH489" s="104">
        <f t="shared" si="152"/>
        <v>44.218709887113768</v>
      </c>
      <c r="AJ489" s="96">
        <f t="shared" si="156"/>
        <v>36.924524687076243</v>
      </c>
      <c r="AK489" s="96">
        <f t="shared" si="156"/>
        <v>38.770750921430057</v>
      </c>
      <c r="AL489" s="96">
        <f t="shared" si="156"/>
        <v>40.709288467501558</v>
      </c>
      <c r="AM489" s="96">
        <f t="shared" si="156"/>
        <v>42.74475289087664</v>
      </c>
      <c r="AN489" s="96">
        <v>44.881990535420471</v>
      </c>
      <c r="AO489" s="106">
        <f t="shared" si="153"/>
        <v>44.881990535420471</v>
      </c>
      <c r="AQ489" s="96">
        <f t="shared" si="157"/>
        <v>37.293769933946997</v>
      </c>
      <c r="AR489" s="96">
        <f t="shared" si="157"/>
        <v>39.158458430644352</v>
      </c>
      <c r="AS489" s="96">
        <f t="shared" si="157"/>
        <v>41.116381352176575</v>
      </c>
      <c r="AT489" s="96">
        <f t="shared" si="157"/>
        <v>43.172200419785405</v>
      </c>
      <c r="AU489" s="99">
        <v>45.330810440774677</v>
      </c>
      <c r="AV489" s="133">
        <v>10</v>
      </c>
      <c r="AW489" s="133">
        <v>477</v>
      </c>
      <c r="AX489" s="142">
        <v>27</v>
      </c>
      <c r="AY489" s="132"/>
      <c r="AZ489" s="143" t="s">
        <v>429</v>
      </c>
    </row>
    <row r="490" spans="1:53" ht="15.75">
      <c r="A490" s="133">
        <v>478</v>
      </c>
      <c r="B490" s="133">
        <v>10</v>
      </c>
      <c r="C490" s="140">
        <v>28</v>
      </c>
      <c r="D490" s="141" t="s">
        <v>429</v>
      </c>
      <c r="E490" s="96">
        <f t="shared" si="154"/>
        <v>32.311739256070297</v>
      </c>
      <c r="F490" s="96">
        <f t="shared" si="154"/>
        <v>34.25044361143452</v>
      </c>
      <c r="G490" s="96">
        <f t="shared" si="154"/>
        <v>36.305470228120591</v>
      </c>
      <c r="H490" s="96">
        <f t="shared" si="154"/>
        <v>38.483798441807828</v>
      </c>
      <c r="I490" s="96">
        <f t="shared" si="154"/>
        <v>40.792826348316297</v>
      </c>
      <c r="J490" s="96">
        <v>43.240395929215275</v>
      </c>
      <c r="K490" s="102">
        <f t="shared" si="144"/>
        <v>43.240395929215275</v>
      </c>
      <c r="M490" s="96">
        <f t="shared" si="155"/>
        <v>32.715635996771169</v>
      </c>
      <c r="N490" s="96">
        <f t="shared" si="155"/>
        <v>34.67857415657744</v>
      </c>
      <c r="O490" s="96">
        <f t="shared" si="155"/>
        <v>36.759288605972088</v>
      </c>
      <c r="P490" s="96">
        <f t="shared" si="155"/>
        <v>38.964845922330419</v>
      </c>
      <c r="Q490" s="96">
        <f t="shared" si="155"/>
        <v>41.302736677670246</v>
      </c>
      <c r="R490" s="96">
        <v>43.780900878330463</v>
      </c>
      <c r="S490" s="102">
        <f t="shared" si="146"/>
        <v>43.780900878330463</v>
      </c>
      <c r="U490" s="96">
        <f t="shared" si="147"/>
        <v>34.646516244031197</v>
      </c>
      <c r="V490" s="96">
        <f t="shared" si="147"/>
        <v>36.378842056232756</v>
      </c>
      <c r="W490" s="96">
        <f t="shared" si="147"/>
        <v>38.197784159044396</v>
      </c>
      <c r="X490" s="96">
        <f t="shared" si="147"/>
        <v>40.107673366996615</v>
      </c>
      <c r="Y490" s="96">
        <f t="shared" si="147"/>
        <v>42.113057035346444</v>
      </c>
      <c r="Z490" s="96">
        <v>44.218709887113768</v>
      </c>
      <c r="AA490" s="102">
        <f t="shared" si="148"/>
        <v>44.218709887113768</v>
      </c>
      <c r="AC490" s="104">
        <f t="shared" si="149"/>
        <v>36.378842056232756</v>
      </c>
      <c r="AD490" s="104">
        <f t="shared" si="149"/>
        <v>38.197784159044396</v>
      </c>
      <c r="AE490" s="104">
        <f t="shared" si="149"/>
        <v>40.107673366996615</v>
      </c>
      <c r="AF490" s="104">
        <f t="shared" si="149"/>
        <v>42.113057035346444</v>
      </c>
      <c r="AG490" s="104">
        <v>44.218709887113768</v>
      </c>
      <c r="AH490" s="104">
        <f t="shared" si="152"/>
        <v>44.218709887113768</v>
      </c>
      <c r="AJ490" s="96">
        <f t="shared" si="156"/>
        <v>36.924524687076243</v>
      </c>
      <c r="AK490" s="96">
        <f t="shared" si="156"/>
        <v>38.770750921430057</v>
      </c>
      <c r="AL490" s="96">
        <f t="shared" si="156"/>
        <v>40.709288467501558</v>
      </c>
      <c r="AM490" s="96">
        <f t="shared" si="156"/>
        <v>42.74475289087664</v>
      </c>
      <c r="AN490" s="96">
        <v>44.881990535420471</v>
      </c>
      <c r="AO490" s="106">
        <f t="shared" si="153"/>
        <v>44.881990535420471</v>
      </c>
      <c r="AQ490" s="96">
        <f t="shared" si="157"/>
        <v>37.293769933946997</v>
      </c>
      <c r="AR490" s="96">
        <f t="shared" si="157"/>
        <v>39.158458430644352</v>
      </c>
      <c r="AS490" s="96">
        <f t="shared" si="157"/>
        <v>41.116381352176575</v>
      </c>
      <c r="AT490" s="96">
        <f t="shared" si="157"/>
        <v>43.172200419785405</v>
      </c>
      <c r="AU490" s="99">
        <v>45.330810440774677</v>
      </c>
      <c r="AV490" s="133">
        <v>10</v>
      </c>
      <c r="AW490" s="133">
        <v>478</v>
      </c>
      <c r="AX490" s="142">
        <v>28</v>
      </c>
      <c r="AY490" s="132"/>
      <c r="AZ490" s="143" t="s">
        <v>429</v>
      </c>
    </row>
    <row r="491" spans="1:53" ht="15.75">
      <c r="A491" s="133">
        <v>479</v>
      </c>
      <c r="B491" s="133">
        <v>10</v>
      </c>
      <c r="C491" s="140">
        <v>29</v>
      </c>
      <c r="D491" s="141" t="s">
        <v>429</v>
      </c>
      <c r="E491" s="96">
        <f t="shared" si="154"/>
        <v>32.311739256070297</v>
      </c>
      <c r="F491" s="96">
        <f t="shared" si="154"/>
        <v>34.25044361143452</v>
      </c>
      <c r="G491" s="96">
        <f t="shared" si="154"/>
        <v>36.305470228120591</v>
      </c>
      <c r="H491" s="96">
        <f t="shared" si="154"/>
        <v>38.483798441807828</v>
      </c>
      <c r="I491" s="96">
        <f t="shared" si="154"/>
        <v>40.792826348316297</v>
      </c>
      <c r="J491" s="96">
        <v>43.240395929215275</v>
      </c>
      <c r="K491" s="102">
        <f t="shared" si="144"/>
        <v>43.240395929215275</v>
      </c>
      <c r="M491" s="96">
        <f t="shared" si="155"/>
        <v>32.715635996771169</v>
      </c>
      <c r="N491" s="96">
        <f t="shared" si="155"/>
        <v>34.67857415657744</v>
      </c>
      <c r="O491" s="96">
        <f t="shared" si="155"/>
        <v>36.759288605972088</v>
      </c>
      <c r="P491" s="96">
        <f t="shared" si="155"/>
        <v>38.964845922330419</v>
      </c>
      <c r="Q491" s="96">
        <f t="shared" si="155"/>
        <v>41.302736677670246</v>
      </c>
      <c r="R491" s="96">
        <v>43.780900878330463</v>
      </c>
      <c r="S491" s="102">
        <f t="shared" si="146"/>
        <v>43.780900878330463</v>
      </c>
      <c r="U491" s="96">
        <f t="shared" si="147"/>
        <v>34.646516244031197</v>
      </c>
      <c r="V491" s="96">
        <f t="shared" si="147"/>
        <v>36.378842056232756</v>
      </c>
      <c r="W491" s="96">
        <f t="shared" si="147"/>
        <v>38.197784159044396</v>
      </c>
      <c r="X491" s="96">
        <f t="shared" si="147"/>
        <v>40.107673366996615</v>
      </c>
      <c r="Y491" s="96">
        <f t="shared" si="147"/>
        <v>42.113057035346444</v>
      </c>
      <c r="Z491" s="96">
        <v>44.218709887113768</v>
      </c>
      <c r="AA491" s="102">
        <f t="shared" si="148"/>
        <v>44.218709887113768</v>
      </c>
      <c r="AC491" s="104">
        <f t="shared" si="149"/>
        <v>36.378842056232756</v>
      </c>
      <c r="AD491" s="104">
        <f t="shared" si="149"/>
        <v>38.197784159044396</v>
      </c>
      <c r="AE491" s="104">
        <f t="shared" si="149"/>
        <v>40.107673366996615</v>
      </c>
      <c r="AF491" s="104">
        <f t="shared" si="149"/>
        <v>42.113057035346444</v>
      </c>
      <c r="AG491" s="104">
        <v>44.218709887113768</v>
      </c>
      <c r="AH491" s="104">
        <f t="shared" si="152"/>
        <v>44.218709887113768</v>
      </c>
      <c r="AJ491" s="96">
        <f t="shared" si="156"/>
        <v>36.924524687076243</v>
      </c>
      <c r="AK491" s="96">
        <f t="shared" si="156"/>
        <v>38.770750921430057</v>
      </c>
      <c r="AL491" s="96">
        <f t="shared" si="156"/>
        <v>40.709288467501558</v>
      </c>
      <c r="AM491" s="96">
        <f t="shared" si="156"/>
        <v>42.74475289087664</v>
      </c>
      <c r="AN491" s="96">
        <v>44.881990535420471</v>
      </c>
      <c r="AO491" s="106">
        <f t="shared" si="153"/>
        <v>44.881990535420471</v>
      </c>
      <c r="AQ491" s="96">
        <f t="shared" si="157"/>
        <v>37.293769933946997</v>
      </c>
      <c r="AR491" s="96">
        <f t="shared" si="157"/>
        <v>39.158458430644352</v>
      </c>
      <c r="AS491" s="96">
        <f t="shared" si="157"/>
        <v>41.116381352176575</v>
      </c>
      <c r="AT491" s="96">
        <f t="shared" si="157"/>
        <v>43.172200419785405</v>
      </c>
      <c r="AU491" s="99">
        <v>45.330810440774677</v>
      </c>
      <c r="AV491" s="133">
        <v>10</v>
      </c>
      <c r="AW491" s="133">
        <v>479</v>
      </c>
      <c r="AX491" s="142">
        <v>29</v>
      </c>
      <c r="AY491" s="132"/>
      <c r="AZ491" s="143" t="s">
        <v>429</v>
      </c>
    </row>
    <row r="492" spans="1:53" ht="15.75">
      <c r="A492" s="133">
        <v>480</v>
      </c>
      <c r="B492" s="133">
        <v>10</v>
      </c>
      <c r="C492" s="140">
        <v>30</v>
      </c>
      <c r="D492" s="141" t="s">
        <v>429</v>
      </c>
      <c r="E492" s="96">
        <f t="shared" si="154"/>
        <v>32.311739256070297</v>
      </c>
      <c r="F492" s="96">
        <f t="shared" si="154"/>
        <v>34.25044361143452</v>
      </c>
      <c r="G492" s="96">
        <f t="shared" si="154"/>
        <v>36.305470228120591</v>
      </c>
      <c r="H492" s="96">
        <f t="shared" si="154"/>
        <v>38.483798441807828</v>
      </c>
      <c r="I492" s="96">
        <f t="shared" si="154"/>
        <v>40.792826348316297</v>
      </c>
      <c r="J492" s="96">
        <v>43.240395929215275</v>
      </c>
      <c r="K492" s="102">
        <f t="shared" si="144"/>
        <v>43.240395929215275</v>
      </c>
      <c r="M492" s="96">
        <f t="shared" si="155"/>
        <v>32.715635996771169</v>
      </c>
      <c r="N492" s="96">
        <f t="shared" si="155"/>
        <v>34.67857415657744</v>
      </c>
      <c r="O492" s="96">
        <f t="shared" si="155"/>
        <v>36.759288605972088</v>
      </c>
      <c r="P492" s="96">
        <f t="shared" si="155"/>
        <v>38.964845922330419</v>
      </c>
      <c r="Q492" s="96">
        <f t="shared" si="155"/>
        <v>41.302736677670246</v>
      </c>
      <c r="R492" s="96">
        <v>43.780900878330463</v>
      </c>
      <c r="S492" s="102">
        <f t="shared" si="146"/>
        <v>43.780900878330463</v>
      </c>
      <c r="U492" s="96">
        <f t="shared" si="147"/>
        <v>34.646516244031197</v>
      </c>
      <c r="V492" s="96">
        <f t="shared" si="147"/>
        <v>36.378842056232756</v>
      </c>
      <c r="W492" s="96">
        <f t="shared" si="147"/>
        <v>38.197784159044396</v>
      </c>
      <c r="X492" s="96">
        <f t="shared" si="147"/>
        <v>40.107673366996615</v>
      </c>
      <c r="Y492" s="96">
        <f t="shared" si="147"/>
        <v>42.113057035346444</v>
      </c>
      <c r="Z492" s="96">
        <v>44.218709887113768</v>
      </c>
      <c r="AA492" s="102">
        <f t="shared" si="148"/>
        <v>44.218709887113768</v>
      </c>
      <c r="AC492" s="104">
        <f t="shared" si="149"/>
        <v>36.378842056232756</v>
      </c>
      <c r="AD492" s="104">
        <f t="shared" si="149"/>
        <v>38.197784159044396</v>
      </c>
      <c r="AE492" s="104">
        <f t="shared" si="149"/>
        <v>40.107673366996615</v>
      </c>
      <c r="AF492" s="104">
        <f t="shared" si="149"/>
        <v>42.113057035346444</v>
      </c>
      <c r="AG492" s="104">
        <v>44.218709887113768</v>
      </c>
      <c r="AH492" s="104">
        <f t="shared" si="152"/>
        <v>44.218709887113768</v>
      </c>
      <c r="AJ492" s="96">
        <f t="shared" si="156"/>
        <v>36.924524687076243</v>
      </c>
      <c r="AK492" s="96">
        <f t="shared" si="156"/>
        <v>38.770750921430057</v>
      </c>
      <c r="AL492" s="96">
        <f t="shared" si="156"/>
        <v>40.709288467501558</v>
      </c>
      <c r="AM492" s="96">
        <f t="shared" si="156"/>
        <v>42.74475289087664</v>
      </c>
      <c r="AN492" s="96">
        <v>44.881990535420471</v>
      </c>
      <c r="AO492" s="106">
        <f t="shared" si="153"/>
        <v>44.881990535420471</v>
      </c>
      <c r="AQ492" s="96">
        <f t="shared" si="157"/>
        <v>37.293769933946997</v>
      </c>
      <c r="AR492" s="96">
        <f t="shared" si="157"/>
        <v>39.158458430644352</v>
      </c>
      <c r="AS492" s="96">
        <f t="shared" si="157"/>
        <v>41.116381352176575</v>
      </c>
      <c r="AT492" s="96">
        <f t="shared" si="157"/>
        <v>43.172200419785405</v>
      </c>
      <c r="AU492" s="99">
        <v>45.330810440774677</v>
      </c>
      <c r="AV492" s="133">
        <v>10</v>
      </c>
      <c r="AW492" s="133">
        <v>480</v>
      </c>
      <c r="AX492" s="142">
        <v>30</v>
      </c>
      <c r="AY492" s="132"/>
      <c r="AZ492" s="143" t="s">
        <v>429</v>
      </c>
    </row>
    <row r="493" spans="1:53" ht="15.75">
      <c r="A493" s="133">
        <v>481</v>
      </c>
      <c r="B493" s="133">
        <v>10</v>
      </c>
      <c r="C493" s="145">
        <v>31</v>
      </c>
      <c r="D493" s="146" t="s">
        <v>430</v>
      </c>
      <c r="E493" s="96">
        <f t="shared" si="154"/>
        <v>33.179401427285931</v>
      </c>
      <c r="F493" s="96">
        <f t="shared" si="154"/>
        <v>35.170165512923091</v>
      </c>
      <c r="G493" s="96">
        <f t="shared" si="154"/>
        <v>37.280375443698482</v>
      </c>
      <c r="H493" s="96">
        <f t="shared" si="154"/>
        <v>39.517197970320396</v>
      </c>
      <c r="I493" s="96">
        <f t="shared" si="154"/>
        <v>41.888229848539623</v>
      </c>
      <c r="J493" s="96">
        <v>44.401523639452002</v>
      </c>
      <c r="K493" s="102">
        <f t="shared" si="144"/>
        <v>44.401523639452002</v>
      </c>
      <c r="M493" s="96">
        <f t="shared" si="155"/>
        <v>33.594143945127009</v>
      </c>
      <c r="N493" s="96">
        <f t="shared" si="155"/>
        <v>35.609792581834633</v>
      </c>
      <c r="O493" s="96">
        <f t="shared" si="155"/>
        <v>37.746380136744712</v>
      </c>
      <c r="P493" s="96">
        <f t="shared" si="155"/>
        <v>40.011162944949398</v>
      </c>
      <c r="Q493" s="96">
        <f t="shared" si="155"/>
        <v>42.411832721646363</v>
      </c>
      <c r="R493" s="96">
        <v>44.956542684945148</v>
      </c>
      <c r="S493" s="102">
        <f t="shared" si="146"/>
        <v>44.956542684945148</v>
      </c>
      <c r="U493" s="96">
        <f t="shared" si="147"/>
        <v>35.576873823086814</v>
      </c>
      <c r="V493" s="96">
        <f t="shared" si="147"/>
        <v>37.355717514241157</v>
      </c>
      <c r="W493" s="96">
        <f t="shared" si="147"/>
        <v>39.223503389953216</v>
      </c>
      <c r="X493" s="96">
        <f t="shared" si="147"/>
        <v>41.18467855945088</v>
      </c>
      <c r="Y493" s="96">
        <f t="shared" si="147"/>
        <v>43.24391248742343</v>
      </c>
      <c r="Z493" s="96">
        <v>45.406108111794602</v>
      </c>
      <c r="AA493" s="102">
        <f t="shared" si="148"/>
        <v>45.406108111794602</v>
      </c>
      <c r="AC493" s="104">
        <f t="shared" si="149"/>
        <v>37.355717514241157</v>
      </c>
      <c r="AD493" s="104">
        <f t="shared" si="149"/>
        <v>39.223503389953216</v>
      </c>
      <c r="AE493" s="104">
        <f t="shared" si="149"/>
        <v>41.18467855945088</v>
      </c>
      <c r="AF493" s="104">
        <f t="shared" si="149"/>
        <v>43.24391248742343</v>
      </c>
      <c r="AG493" s="104">
        <v>45.406108111794602</v>
      </c>
      <c r="AH493" s="104">
        <f t="shared" si="152"/>
        <v>45.406108111794602</v>
      </c>
      <c r="AJ493" s="96">
        <f t="shared" si="156"/>
        <v>37.916053276954777</v>
      </c>
      <c r="AK493" s="96">
        <f t="shared" si="156"/>
        <v>39.811855940802516</v>
      </c>
      <c r="AL493" s="96">
        <f t="shared" si="156"/>
        <v>41.802448737842646</v>
      </c>
      <c r="AM493" s="96">
        <f t="shared" si="156"/>
        <v>43.892571174734776</v>
      </c>
      <c r="AN493" s="96">
        <v>46.087199733471515</v>
      </c>
      <c r="AO493" s="106">
        <f t="shared" si="153"/>
        <v>46.087199733471515</v>
      </c>
      <c r="AQ493" s="96">
        <f t="shared" si="157"/>
        <v>38.295213809724316</v>
      </c>
      <c r="AR493" s="96">
        <f t="shared" si="157"/>
        <v>40.209974500210535</v>
      </c>
      <c r="AS493" s="96">
        <f t="shared" si="157"/>
        <v>42.220473225221063</v>
      </c>
      <c r="AT493" s="96">
        <f t="shared" si="157"/>
        <v>44.331496886482121</v>
      </c>
      <c r="AU493" s="99">
        <v>46.548071730806228</v>
      </c>
      <c r="AV493" s="133">
        <v>10</v>
      </c>
      <c r="AW493" s="133">
        <v>481</v>
      </c>
      <c r="AX493" s="147">
        <v>31</v>
      </c>
      <c r="AY493" s="132"/>
      <c r="AZ493" s="148" t="s">
        <v>430</v>
      </c>
      <c r="BA493" s="101" t="s">
        <v>431</v>
      </c>
    </row>
    <row r="494" spans="1:53" ht="15.75">
      <c r="A494" s="133">
        <v>482</v>
      </c>
      <c r="B494" s="133">
        <v>10</v>
      </c>
      <c r="C494" s="145">
        <v>32</v>
      </c>
      <c r="D494" s="146" t="s">
        <v>430</v>
      </c>
      <c r="E494" s="96">
        <f t="shared" si="154"/>
        <v>33.179401427285931</v>
      </c>
      <c r="F494" s="96">
        <f t="shared" si="154"/>
        <v>35.170165512923091</v>
      </c>
      <c r="G494" s="96">
        <f t="shared" si="154"/>
        <v>37.280375443698482</v>
      </c>
      <c r="H494" s="96">
        <f t="shared" si="154"/>
        <v>39.517197970320396</v>
      </c>
      <c r="I494" s="96">
        <f t="shared" si="154"/>
        <v>41.888229848539623</v>
      </c>
      <c r="J494" s="96">
        <v>44.401523639452002</v>
      </c>
      <c r="K494" s="102">
        <f t="shared" si="144"/>
        <v>44.401523639452002</v>
      </c>
      <c r="M494" s="96">
        <f t="shared" si="155"/>
        <v>33.594143945127009</v>
      </c>
      <c r="N494" s="96">
        <f t="shared" si="155"/>
        <v>35.609792581834633</v>
      </c>
      <c r="O494" s="96">
        <f t="shared" si="155"/>
        <v>37.746380136744712</v>
      </c>
      <c r="P494" s="96">
        <f t="shared" si="155"/>
        <v>40.011162944949398</v>
      </c>
      <c r="Q494" s="96">
        <f t="shared" si="155"/>
        <v>42.411832721646363</v>
      </c>
      <c r="R494" s="96">
        <v>44.956542684945148</v>
      </c>
      <c r="S494" s="102">
        <f t="shared" si="146"/>
        <v>44.956542684945148</v>
      </c>
      <c r="U494" s="96">
        <f t="shared" si="147"/>
        <v>35.576873823086814</v>
      </c>
      <c r="V494" s="96">
        <f t="shared" si="147"/>
        <v>37.355717514241157</v>
      </c>
      <c r="W494" s="96">
        <f t="shared" si="147"/>
        <v>39.223503389953216</v>
      </c>
      <c r="X494" s="96">
        <f t="shared" si="147"/>
        <v>41.18467855945088</v>
      </c>
      <c r="Y494" s="96">
        <f t="shared" si="147"/>
        <v>43.24391248742343</v>
      </c>
      <c r="Z494" s="96">
        <v>45.406108111794602</v>
      </c>
      <c r="AA494" s="102">
        <f t="shared" si="148"/>
        <v>45.406108111794602</v>
      </c>
      <c r="AC494" s="104">
        <f t="shared" si="149"/>
        <v>37.355717514241157</v>
      </c>
      <c r="AD494" s="104">
        <f t="shared" si="149"/>
        <v>39.223503389953216</v>
      </c>
      <c r="AE494" s="104">
        <f t="shared" si="149"/>
        <v>41.18467855945088</v>
      </c>
      <c r="AF494" s="104">
        <f t="shared" si="149"/>
        <v>43.24391248742343</v>
      </c>
      <c r="AG494" s="104">
        <v>45.406108111794602</v>
      </c>
      <c r="AH494" s="104">
        <f t="shared" si="152"/>
        <v>45.406108111794602</v>
      </c>
      <c r="AJ494" s="96">
        <f t="shared" si="156"/>
        <v>37.916053276954777</v>
      </c>
      <c r="AK494" s="96">
        <f t="shared" si="156"/>
        <v>39.811855940802516</v>
      </c>
      <c r="AL494" s="96">
        <f t="shared" si="156"/>
        <v>41.802448737842646</v>
      </c>
      <c r="AM494" s="96">
        <f t="shared" si="156"/>
        <v>43.892571174734776</v>
      </c>
      <c r="AN494" s="96">
        <v>46.087199733471515</v>
      </c>
      <c r="AO494" s="106">
        <f t="shared" si="153"/>
        <v>46.087199733471515</v>
      </c>
      <c r="AQ494" s="96">
        <f t="shared" si="157"/>
        <v>38.295213809724316</v>
      </c>
      <c r="AR494" s="96">
        <f t="shared" si="157"/>
        <v>40.209974500210535</v>
      </c>
      <c r="AS494" s="96">
        <f t="shared" si="157"/>
        <v>42.220473225221063</v>
      </c>
      <c r="AT494" s="96">
        <f t="shared" si="157"/>
        <v>44.331496886482121</v>
      </c>
      <c r="AU494" s="99">
        <v>46.548071730806228</v>
      </c>
      <c r="AV494" s="133">
        <v>10</v>
      </c>
      <c r="AW494" s="133">
        <v>482</v>
      </c>
      <c r="AX494" s="147">
        <v>32</v>
      </c>
      <c r="AY494" s="132"/>
      <c r="AZ494" s="148" t="s">
        <v>430</v>
      </c>
      <c r="BA494" s="101" t="s">
        <v>431</v>
      </c>
    </row>
    <row r="495" spans="1:53" ht="15.75">
      <c r="A495" s="133">
        <v>483</v>
      </c>
      <c r="B495" s="133">
        <v>10</v>
      </c>
      <c r="C495" s="145">
        <v>33</v>
      </c>
      <c r="D495" s="146" t="s">
        <v>430</v>
      </c>
      <c r="E495" s="96">
        <f t="shared" ref="E495:I510" si="158">F495/1.06</f>
        <v>33.179401427285931</v>
      </c>
      <c r="F495" s="96">
        <f t="shared" si="158"/>
        <v>35.170165512923091</v>
      </c>
      <c r="G495" s="96">
        <f t="shared" si="158"/>
        <v>37.280375443698482</v>
      </c>
      <c r="H495" s="96">
        <f t="shared" si="158"/>
        <v>39.517197970320396</v>
      </c>
      <c r="I495" s="96">
        <f t="shared" si="158"/>
        <v>41.888229848539623</v>
      </c>
      <c r="J495" s="96">
        <v>44.401523639452002</v>
      </c>
      <c r="K495" s="102">
        <f t="shared" si="144"/>
        <v>44.401523639452002</v>
      </c>
      <c r="M495" s="96">
        <f t="shared" ref="M495:Q510" si="159">N495/1.06</f>
        <v>33.594143945127009</v>
      </c>
      <c r="N495" s="96">
        <f t="shared" si="159"/>
        <v>35.609792581834633</v>
      </c>
      <c r="O495" s="96">
        <f t="shared" si="159"/>
        <v>37.746380136744712</v>
      </c>
      <c r="P495" s="96">
        <f t="shared" si="159"/>
        <v>40.011162944949398</v>
      </c>
      <c r="Q495" s="96">
        <f t="shared" si="159"/>
        <v>42.411832721646363</v>
      </c>
      <c r="R495" s="96">
        <v>44.956542684945148</v>
      </c>
      <c r="S495" s="102">
        <f t="shared" si="146"/>
        <v>44.956542684945148</v>
      </c>
      <c r="U495" s="96">
        <f t="shared" si="147"/>
        <v>35.576873823086814</v>
      </c>
      <c r="V495" s="96">
        <f t="shared" si="147"/>
        <v>37.355717514241157</v>
      </c>
      <c r="W495" s="96">
        <f t="shared" si="147"/>
        <v>39.223503389953216</v>
      </c>
      <c r="X495" s="96">
        <f t="shared" si="147"/>
        <v>41.18467855945088</v>
      </c>
      <c r="Y495" s="96">
        <f t="shared" si="147"/>
        <v>43.24391248742343</v>
      </c>
      <c r="Z495" s="96">
        <v>45.406108111794602</v>
      </c>
      <c r="AA495" s="102">
        <f t="shared" si="148"/>
        <v>45.406108111794602</v>
      </c>
      <c r="AC495" s="104">
        <f t="shared" si="149"/>
        <v>37.355717514241157</v>
      </c>
      <c r="AD495" s="104">
        <f t="shared" si="149"/>
        <v>39.223503389953216</v>
      </c>
      <c r="AE495" s="104">
        <f t="shared" si="149"/>
        <v>41.18467855945088</v>
      </c>
      <c r="AF495" s="104">
        <f t="shared" si="149"/>
        <v>43.24391248742343</v>
      </c>
      <c r="AG495" s="104">
        <v>45.406108111794602</v>
      </c>
      <c r="AH495" s="104">
        <f t="shared" si="152"/>
        <v>45.406108111794602</v>
      </c>
      <c r="AJ495" s="96">
        <f t="shared" ref="AJ495:AM510" si="160">AK495/1.05</f>
        <v>37.916053276954777</v>
      </c>
      <c r="AK495" s="96">
        <f t="shared" si="160"/>
        <v>39.811855940802516</v>
      </c>
      <c r="AL495" s="96">
        <f t="shared" si="160"/>
        <v>41.802448737842646</v>
      </c>
      <c r="AM495" s="96">
        <f t="shared" si="160"/>
        <v>43.892571174734776</v>
      </c>
      <c r="AN495" s="96">
        <v>46.087199733471515</v>
      </c>
      <c r="AO495" s="106">
        <f t="shared" si="153"/>
        <v>46.087199733471515</v>
      </c>
      <c r="AQ495" s="96">
        <f t="shared" ref="AQ495:AT510" si="161">AR495/1.05</f>
        <v>38.295213809724316</v>
      </c>
      <c r="AR495" s="96">
        <f t="shared" si="161"/>
        <v>40.209974500210535</v>
      </c>
      <c r="AS495" s="96">
        <f t="shared" si="161"/>
        <v>42.220473225221063</v>
      </c>
      <c r="AT495" s="96">
        <f t="shared" si="161"/>
        <v>44.331496886482121</v>
      </c>
      <c r="AU495" s="99">
        <v>46.548071730806228</v>
      </c>
      <c r="AV495" s="133">
        <v>10</v>
      </c>
      <c r="AW495" s="133">
        <v>483</v>
      </c>
      <c r="AX495" s="147">
        <v>33</v>
      </c>
      <c r="AY495" s="132"/>
      <c r="AZ495" s="148" t="s">
        <v>430</v>
      </c>
      <c r="BA495" s="101" t="s">
        <v>431</v>
      </c>
    </row>
    <row r="496" spans="1:53" ht="15.75">
      <c r="A496" s="133">
        <v>484</v>
      </c>
      <c r="B496" s="133">
        <v>10</v>
      </c>
      <c r="C496" s="145">
        <v>34</v>
      </c>
      <c r="D496" s="146" t="s">
        <v>430</v>
      </c>
      <c r="E496" s="96">
        <f t="shared" si="158"/>
        <v>33.179401427285931</v>
      </c>
      <c r="F496" s="96">
        <f t="shared" si="158"/>
        <v>35.170165512923091</v>
      </c>
      <c r="G496" s="96">
        <f t="shared" si="158"/>
        <v>37.280375443698482</v>
      </c>
      <c r="H496" s="96">
        <f t="shared" si="158"/>
        <v>39.517197970320396</v>
      </c>
      <c r="I496" s="96">
        <f t="shared" si="158"/>
        <v>41.888229848539623</v>
      </c>
      <c r="J496" s="96">
        <v>44.401523639452002</v>
      </c>
      <c r="K496" s="102">
        <f t="shared" si="144"/>
        <v>44.401523639452002</v>
      </c>
      <c r="M496" s="96">
        <f t="shared" si="159"/>
        <v>33.594143945127009</v>
      </c>
      <c r="N496" s="96">
        <f t="shared" si="159"/>
        <v>35.609792581834633</v>
      </c>
      <c r="O496" s="96">
        <f t="shared" si="159"/>
        <v>37.746380136744712</v>
      </c>
      <c r="P496" s="96">
        <f t="shared" si="159"/>
        <v>40.011162944949398</v>
      </c>
      <c r="Q496" s="96">
        <f t="shared" si="159"/>
        <v>42.411832721646363</v>
      </c>
      <c r="R496" s="96">
        <v>44.956542684945148</v>
      </c>
      <c r="S496" s="102">
        <f t="shared" si="146"/>
        <v>44.956542684945148</v>
      </c>
      <c r="U496" s="96">
        <f t="shared" si="147"/>
        <v>35.576873823086814</v>
      </c>
      <c r="V496" s="96">
        <f t="shared" si="147"/>
        <v>37.355717514241157</v>
      </c>
      <c r="W496" s="96">
        <f t="shared" si="147"/>
        <v>39.223503389953216</v>
      </c>
      <c r="X496" s="96">
        <f t="shared" si="147"/>
        <v>41.18467855945088</v>
      </c>
      <c r="Y496" s="96">
        <f t="shared" si="147"/>
        <v>43.24391248742343</v>
      </c>
      <c r="Z496" s="96">
        <v>45.406108111794602</v>
      </c>
      <c r="AA496" s="102">
        <f t="shared" si="148"/>
        <v>45.406108111794602</v>
      </c>
      <c r="AC496" s="104">
        <f t="shared" si="149"/>
        <v>37.355717514241157</v>
      </c>
      <c r="AD496" s="104">
        <f t="shared" si="149"/>
        <v>39.223503389953216</v>
      </c>
      <c r="AE496" s="104">
        <f t="shared" si="149"/>
        <v>41.18467855945088</v>
      </c>
      <c r="AF496" s="104">
        <f t="shared" si="149"/>
        <v>43.24391248742343</v>
      </c>
      <c r="AG496" s="104">
        <v>45.406108111794602</v>
      </c>
      <c r="AH496" s="104">
        <f t="shared" si="152"/>
        <v>45.406108111794602</v>
      </c>
      <c r="AJ496" s="96">
        <f t="shared" si="160"/>
        <v>37.916053276954777</v>
      </c>
      <c r="AK496" s="96">
        <f t="shared" si="160"/>
        <v>39.811855940802516</v>
      </c>
      <c r="AL496" s="96">
        <f t="shared" si="160"/>
        <v>41.802448737842646</v>
      </c>
      <c r="AM496" s="96">
        <f t="shared" si="160"/>
        <v>43.892571174734776</v>
      </c>
      <c r="AN496" s="96">
        <v>46.087199733471515</v>
      </c>
      <c r="AO496" s="106">
        <f t="shared" si="153"/>
        <v>46.087199733471515</v>
      </c>
      <c r="AQ496" s="96">
        <f t="shared" si="161"/>
        <v>38.295213809724316</v>
      </c>
      <c r="AR496" s="96">
        <f t="shared" si="161"/>
        <v>40.209974500210535</v>
      </c>
      <c r="AS496" s="96">
        <f t="shared" si="161"/>
        <v>42.220473225221063</v>
      </c>
      <c r="AT496" s="96">
        <f t="shared" si="161"/>
        <v>44.331496886482121</v>
      </c>
      <c r="AU496" s="99">
        <v>46.548071730806228</v>
      </c>
      <c r="AV496" s="133">
        <v>10</v>
      </c>
      <c r="AW496" s="133">
        <v>484</v>
      </c>
      <c r="AX496" s="147">
        <v>34</v>
      </c>
      <c r="AY496" s="132"/>
      <c r="AZ496" s="148" t="s">
        <v>430</v>
      </c>
      <c r="BA496" s="101" t="s">
        <v>431</v>
      </c>
    </row>
    <row r="497" spans="1:53" ht="15.75">
      <c r="A497" s="133">
        <v>485</v>
      </c>
      <c r="B497" s="133">
        <v>10</v>
      </c>
      <c r="C497" s="145">
        <v>35</v>
      </c>
      <c r="D497" s="146" t="s">
        <v>430</v>
      </c>
      <c r="E497" s="96">
        <f t="shared" si="158"/>
        <v>33.179401427285931</v>
      </c>
      <c r="F497" s="96">
        <f t="shared" si="158"/>
        <v>35.170165512923091</v>
      </c>
      <c r="G497" s="96">
        <f t="shared" si="158"/>
        <v>37.280375443698482</v>
      </c>
      <c r="H497" s="96">
        <f t="shared" si="158"/>
        <v>39.517197970320396</v>
      </c>
      <c r="I497" s="96">
        <f t="shared" si="158"/>
        <v>41.888229848539623</v>
      </c>
      <c r="J497" s="96">
        <v>44.401523639452002</v>
      </c>
      <c r="K497" s="102">
        <f t="shared" si="144"/>
        <v>44.401523639452002</v>
      </c>
      <c r="M497" s="96">
        <f t="shared" si="159"/>
        <v>33.594143945127009</v>
      </c>
      <c r="N497" s="96">
        <f t="shared" si="159"/>
        <v>35.609792581834633</v>
      </c>
      <c r="O497" s="96">
        <f t="shared" si="159"/>
        <v>37.746380136744712</v>
      </c>
      <c r="P497" s="96">
        <f t="shared" si="159"/>
        <v>40.011162944949398</v>
      </c>
      <c r="Q497" s="96">
        <f t="shared" si="159"/>
        <v>42.411832721646363</v>
      </c>
      <c r="R497" s="96">
        <v>44.956542684945148</v>
      </c>
      <c r="S497" s="102">
        <f t="shared" si="146"/>
        <v>44.956542684945148</v>
      </c>
      <c r="U497" s="96">
        <f t="shared" si="147"/>
        <v>35.576873823086814</v>
      </c>
      <c r="V497" s="96">
        <f t="shared" si="147"/>
        <v>37.355717514241157</v>
      </c>
      <c r="W497" s="96">
        <f t="shared" si="147"/>
        <v>39.223503389953216</v>
      </c>
      <c r="X497" s="96">
        <f t="shared" si="147"/>
        <v>41.18467855945088</v>
      </c>
      <c r="Y497" s="96">
        <f t="shared" si="147"/>
        <v>43.24391248742343</v>
      </c>
      <c r="Z497" s="96">
        <v>45.406108111794602</v>
      </c>
      <c r="AA497" s="102">
        <f t="shared" si="148"/>
        <v>45.406108111794602</v>
      </c>
      <c r="AC497" s="104">
        <f t="shared" si="149"/>
        <v>37.355717514241157</v>
      </c>
      <c r="AD497" s="104">
        <f t="shared" si="149"/>
        <v>39.223503389953216</v>
      </c>
      <c r="AE497" s="104">
        <f t="shared" si="149"/>
        <v>41.18467855945088</v>
      </c>
      <c r="AF497" s="104">
        <f t="shared" si="149"/>
        <v>43.24391248742343</v>
      </c>
      <c r="AG497" s="104">
        <v>45.406108111794602</v>
      </c>
      <c r="AH497" s="104">
        <f t="shared" si="152"/>
        <v>45.406108111794602</v>
      </c>
      <c r="AJ497" s="96">
        <f t="shared" si="160"/>
        <v>37.916053276954777</v>
      </c>
      <c r="AK497" s="96">
        <f t="shared" si="160"/>
        <v>39.811855940802516</v>
      </c>
      <c r="AL497" s="96">
        <f t="shared" si="160"/>
        <v>41.802448737842646</v>
      </c>
      <c r="AM497" s="96">
        <f t="shared" si="160"/>
        <v>43.892571174734776</v>
      </c>
      <c r="AN497" s="96">
        <v>46.087199733471515</v>
      </c>
      <c r="AO497" s="106">
        <f t="shared" si="153"/>
        <v>46.087199733471515</v>
      </c>
      <c r="AQ497" s="96">
        <f t="shared" si="161"/>
        <v>38.295213809724316</v>
      </c>
      <c r="AR497" s="96">
        <f t="shared" si="161"/>
        <v>40.209974500210535</v>
      </c>
      <c r="AS497" s="96">
        <f t="shared" si="161"/>
        <v>42.220473225221063</v>
      </c>
      <c r="AT497" s="96">
        <f t="shared" si="161"/>
        <v>44.331496886482121</v>
      </c>
      <c r="AU497" s="99">
        <v>46.548071730806228</v>
      </c>
      <c r="AV497" s="133">
        <v>10</v>
      </c>
      <c r="AW497" s="133">
        <v>485</v>
      </c>
      <c r="AX497" s="147">
        <v>35</v>
      </c>
      <c r="AY497" s="132"/>
      <c r="AZ497" s="148" t="s">
        <v>430</v>
      </c>
      <c r="BA497" s="101" t="s">
        <v>431</v>
      </c>
    </row>
    <row r="498" spans="1:53" ht="15.75">
      <c r="A498" s="133">
        <v>486</v>
      </c>
      <c r="B498" s="133">
        <v>10</v>
      </c>
      <c r="C498" s="145">
        <v>36</v>
      </c>
      <c r="D498" s="146" t="s">
        <v>430</v>
      </c>
      <c r="E498" s="96">
        <f t="shared" si="158"/>
        <v>33.179401427285931</v>
      </c>
      <c r="F498" s="96">
        <f t="shared" si="158"/>
        <v>35.170165512923091</v>
      </c>
      <c r="G498" s="96">
        <f t="shared" si="158"/>
        <v>37.280375443698482</v>
      </c>
      <c r="H498" s="96">
        <f t="shared" si="158"/>
        <v>39.517197970320396</v>
      </c>
      <c r="I498" s="96">
        <f t="shared" si="158"/>
        <v>41.888229848539623</v>
      </c>
      <c r="J498" s="96">
        <v>44.401523639452002</v>
      </c>
      <c r="K498" s="102">
        <f t="shared" si="144"/>
        <v>44.401523639452002</v>
      </c>
      <c r="M498" s="96">
        <f t="shared" si="159"/>
        <v>33.594143945127009</v>
      </c>
      <c r="N498" s="96">
        <f t="shared" si="159"/>
        <v>35.609792581834633</v>
      </c>
      <c r="O498" s="96">
        <f t="shared" si="159"/>
        <v>37.746380136744712</v>
      </c>
      <c r="P498" s="96">
        <f t="shared" si="159"/>
        <v>40.011162944949398</v>
      </c>
      <c r="Q498" s="96">
        <f t="shared" si="159"/>
        <v>42.411832721646363</v>
      </c>
      <c r="R498" s="96">
        <v>44.956542684945148</v>
      </c>
      <c r="S498" s="102">
        <f t="shared" si="146"/>
        <v>44.956542684945148</v>
      </c>
      <c r="U498" s="96">
        <f t="shared" si="147"/>
        <v>35.576873823086814</v>
      </c>
      <c r="V498" s="96">
        <f t="shared" si="147"/>
        <v>37.355717514241157</v>
      </c>
      <c r="W498" s="96">
        <f t="shared" si="147"/>
        <v>39.223503389953216</v>
      </c>
      <c r="X498" s="96">
        <f t="shared" si="147"/>
        <v>41.18467855945088</v>
      </c>
      <c r="Y498" s="96">
        <f t="shared" si="147"/>
        <v>43.24391248742343</v>
      </c>
      <c r="Z498" s="96">
        <v>45.406108111794602</v>
      </c>
      <c r="AA498" s="102">
        <f t="shared" si="148"/>
        <v>45.406108111794602</v>
      </c>
      <c r="AC498" s="104">
        <f t="shared" si="149"/>
        <v>37.355717514241157</v>
      </c>
      <c r="AD498" s="104">
        <f t="shared" si="149"/>
        <v>39.223503389953216</v>
      </c>
      <c r="AE498" s="104">
        <f t="shared" si="149"/>
        <v>41.18467855945088</v>
      </c>
      <c r="AF498" s="104">
        <f t="shared" si="149"/>
        <v>43.24391248742343</v>
      </c>
      <c r="AG498" s="104">
        <v>45.406108111794602</v>
      </c>
      <c r="AH498" s="104">
        <f t="shared" si="152"/>
        <v>45.406108111794602</v>
      </c>
      <c r="AJ498" s="96">
        <f t="shared" si="160"/>
        <v>37.916053276954777</v>
      </c>
      <c r="AK498" s="96">
        <f t="shared" si="160"/>
        <v>39.811855940802516</v>
      </c>
      <c r="AL498" s="96">
        <f t="shared" si="160"/>
        <v>41.802448737842646</v>
      </c>
      <c r="AM498" s="96">
        <f t="shared" si="160"/>
        <v>43.892571174734776</v>
      </c>
      <c r="AN498" s="96">
        <v>46.087199733471515</v>
      </c>
      <c r="AO498" s="106">
        <f t="shared" si="153"/>
        <v>46.087199733471515</v>
      </c>
      <c r="AQ498" s="96">
        <f t="shared" si="161"/>
        <v>38.295213809724316</v>
      </c>
      <c r="AR498" s="96">
        <f t="shared" si="161"/>
        <v>40.209974500210535</v>
      </c>
      <c r="AS498" s="96">
        <f t="shared" si="161"/>
        <v>42.220473225221063</v>
      </c>
      <c r="AT498" s="96">
        <f t="shared" si="161"/>
        <v>44.331496886482121</v>
      </c>
      <c r="AU498" s="99">
        <v>46.548071730806228</v>
      </c>
      <c r="AV498" s="133">
        <v>10</v>
      </c>
      <c r="AW498" s="133">
        <v>486</v>
      </c>
      <c r="AX498" s="147">
        <v>36</v>
      </c>
      <c r="AY498" s="132"/>
      <c r="AZ498" s="148" t="s">
        <v>430</v>
      </c>
      <c r="BA498" s="101" t="s">
        <v>431</v>
      </c>
    </row>
    <row r="499" spans="1:53" ht="15.75">
      <c r="A499" s="133">
        <v>487</v>
      </c>
      <c r="B499" s="133">
        <v>10</v>
      </c>
      <c r="C499" s="145">
        <v>37</v>
      </c>
      <c r="D499" s="146" t="s">
        <v>430</v>
      </c>
      <c r="E499" s="96">
        <f t="shared" si="158"/>
        <v>33.179401427285931</v>
      </c>
      <c r="F499" s="96">
        <f t="shared" si="158"/>
        <v>35.170165512923091</v>
      </c>
      <c r="G499" s="96">
        <f t="shared" si="158"/>
        <v>37.280375443698482</v>
      </c>
      <c r="H499" s="96">
        <f t="shared" si="158"/>
        <v>39.517197970320396</v>
      </c>
      <c r="I499" s="96">
        <f t="shared" si="158"/>
        <v>41.888229848539623</v>
      </c>
      <c r="J499" s="96">
        <v>44.401523639452002</v>
      </c>
      <c r="K499" s="102">
        <f t="shared" si="144"/>
        <v>44.401523639452002</v>
      </c>
      <c r="M499" s="96">
        <f t="shared" si="159"/>
        <v>33.594143945127009</v>
      </c>
      <c r="N499" s="96">
        <f t="shared" si="159"/>
        <v>35.609792581834633</v>
      </c>
      <c r="O499" s="96">
        <f t="shared" si="159"/>
        <v>37.746380136744712</v>
      </c>
      <c r="P499" s="96">
        <f t="shared" si="159"/>
        <v>40.011162944949398</v>
      </c>
      <c r="Q499" s="96">
        <f t="shared" si="159"/>
        <v>42.411832721646363</v>
      </c>
      <c r="R499" s="96">
        <v>44.956542684945148</v>
      </c>
      <c r="S499" s="102">
        <f t="shared" si="146"/>
        <v>44.956542684945148</v>
      </c>
      <c r="U499" s="96">
        <f t="shared" si="147"/>
        <v>35.576873823086814</v>
      </c>
      <c r="V499" s="96">
        <f t="shared" si="147"/>
        <v>37.355717514241157</v>
      </c>
      <c r="W499" s="96">
        <f t="shared" si="147"/>
        <v>39.223503389953216</v>
      </c>
      <c r="X499" s="96">
        <f t="shared" si="147"/>
        <v>41.18467855945088</v>
      </c>
      <c r="Y499" s="96">
        <f t="shared" si="147"/>
        <v>43.24391248742343</v>
      </c>
      <c r="Z499" s="96">
        <v>45.406108111794602</v>
      </c>
      <c r="AA499" s="102">
        <f t="shared" si="148"/>
        <v>45.406108111794602</v>
      </c>
      <c r="AC499" s="104">
        <f t="shared" si="149"/>
        <v>37.355717514241157</v>
      </c>
      <c r="AD499" s="104">
        <f t="shared" si="149"/>
        <v>39.223503389953216</v>
      </c>
      <c r="AE499" s="104">
        <f t="shared" si="149"/>
        <v>41.18467855945088</v>
      </c>
      <c r="AF499" s="104">
        <f t="shared" si="149"/>
        <v>43.24391248742343</v>
      </c>
      <c r="AG499" s="104">
        <v>45.406108111794602</v>
      </c>
      <c r="AH499" s="104">
        <f t="shared" si="152"/>
        <v>45.406108111794602</v>
      </c>
      <c r="AJ499" s="96">
        <f t="shared" si="160"/>
        <v>37.916053276954777</v>
      </c>
      <c r="AK499" s="96">
        <f t="shared" si="160"/>
        <v>39.811855940802516</v>
      </c>
      <c r="AL499" s="96">
        <f t="shared" si="160"/>
        <v>41.802448737842646</v>
      </c>
      <c r="AM499" s="96">
        <f t="shared" si="160"/>
        <v>43.892571174734776</v>
      </c>
      <c r="AN499" s="96">
        <v>46.087199733471515</v>
      </c>
      <c r="AO499" s="106">
        <f t="shared" si="153"/>
        <v>46.087199733471515</v>
      </c>
      <c r="AQ499" s="96">
        <f t="shared" si="161"/>
        <v>38.295213809724316</v>
      </c>
      <c r="AR499" s="96">
        <f t="shared" si="161"/>
        <v>40.209974500210535</v>
      </c>
      <c r="AS499" s="96">
        <f t="shared" si="161"/>
        <v>42.220473225221063</v>
      </c>
      <c r="AT499" s="96">
        <f t="shared" si="161"/>
        <v>44.331496886482121</v>
      </c>
      <c r="AU499" s="99">
        <v>46.548071730806228</v>
      </c>
      <c r="AV499" s="133">
        <v>10</v>
      </c>
      <c r="AW499" s="133">
        <v>487</v>
      </c>
      <c r="AX499" s="147">
        <v>37</v>
      </c>
      <c r="AY499" s="149" t="e">
        <f>#REF!</f>
        <v>#REF!</v>
      </c>
      <c r="AZ499" s="148" t="s">
        <v>430</v>
      </c>
      <c r="BA499" s="101" t="s">
        <v>431</v>
      </c>
    </row>
    <row r="500" spans="1:53" ht="15.75">
      <c r="A500" s="133">
        <v>488</v>
      </c>
      <c r="B500" s="133">
        <v>10</v>
      </c>
      <c r="C500" s="145">
        <v>38</v>
      </c>
      <c r="D500" s="146" t="s">
        <v>430</v>
      </c>
      <c r="E500" s="96">
        <f t="shared" si="158"/>
        <v>33.179401427285931</v>
      </c>
      <c r="F500" s="96">
        <f t="shared" si="158"/>
        <v>35.170165512923091</v>
      </c>
      <c r="G500" s="96">
        <f t="shared" si="158"/>
        <v>37.280375443698482</v>
      </c>
      <c r="H500" s="96">
        <f t="shared" si="158"/>
        <v>39.517197970320396</v>
      </c>
      <c r="I500" s="96">
        <f t="shared" si="158"/>
        <v>41.888229848539623</v>
      </c>
      <c r="J500" s="96">
        <v>44.401523639452002</v>
      </c>
      <c r="K500" s="102">
        <f t="shared" si="144"/>
        <v>44.401523639452002</v>
      </c>
      <c r="M500" s="96">
        <f t="shared" si="159"/>
        <v>33.594143945127009</v>
      </c>
      <c r="N500" s="96">
        <f t="shared" si="159"/>
        <v>35.609792581834633</v>
      </c>
      <c r="O500" s="96">
        <f t="shared" si="159"/>
        <v>37.746380136744712</v>
      </c>
      <c r="P500" s="96">
        <f t="shared" si="159"/>
        <v>40.011162944949398</v>
      </c>
      <c r="Q500" s="96">
        <f t="shared" si="159"/>
        <v>42.411832721646363</v>
      </c>
      <c r="R500" s="96">
        <v>44.956542684945148</v>
      </c>
      <c r="S500" s="102">
        <f t="shared" si="146"/>
        <v>44.956542684945148</v>
      </c>
      <c r="U500" s="96">
        <f t="shared" si="147"/>
        <v>35.576873823086814</v>
      </c>
      <c r="V500" s="96">
        <f t="shared" si="147"/>
        <v>37.355717514241157</v>
      </c>
      <c r="W500" s="96">
        <f t="shared" si="147"/>
        <v>39.223503389953216</v>
      </c>
      <c r="X500" s="96">
        <f t="shared" si="147"/>
        <v>41.18467855945088</v>
      </c>
      <c r="Y500" s="96">
        <f t="shared" si="147"/>
        <v>43.24391248742343</v>
      </c>
      <c r="Z500" s="96">
        <v>45.406108111794602</v>
      </c>
      <c r="AA500" s="102">
        <f t="shared" si="148"/>
        <v>45.406108111794602</v>
      </c>
      <c r="AC500" s="104">
        <f t="shared" si="149"/>
        <v>37.355717514241157</v>
      </c>
      <c r="AD500" s="104">
        <f t="shared" si="149"/>
        <v>39.223503389953216</v>
      </c>
      <c r="AE500" s="104">
        <f t="shared" si="149"/>
        <v>41.18467855945088</v>
      </c>
      <c r="AF500" s="104">
        <f t="shared" si="149"/>
        <v>43.24391248742343</v>
      </c>
      <c r="AG500" s="104">
        <v>45.406108111794602</v>
      </c>
      <c r="AH500" s="104">
        <f t="shared" si="152"/>
        <v>45.406108111794602</v>
      </c>
      <c r="AJ500" s="96">
        <f t="shared" si="160"/>
        <v>37.916053276954777</v>
      </c>
      <c r="AK500" s="96">
        <f t="shared" si="160"/>
        <v>39.811855940802516</v>
      </c>
      <c r="AL500" s="96">
        <f t="shared" si="160"/>
        <v>41.802448737842646</v>
      </c>
      <c r="AM500" s="96">
        <f t="shared" si="160"/>
        <v>43.892571174734776</v>
      </c>
      <c r="AN500" s="96">
        <v>46.087199733471515</v>
      </c>
      <c r="AO500" s="106">
        <f t="shared" si="153"/>
        <v>46.087199733471515</v>
      </c>
      <c r="AQ500" s="96">
        <f t="shared" si="161"/>
        <v>38.295213809724316</v>
      </c>
      <c r="AR500" s="96">
        <f t="shared" si="161"/>
        <v>40.209974500210535</v>
      </c>
      <c r="AS500" s="96">
        <f t="shared" si="161"/>
        <v>42.220473225221063</v>
      </c>
      <c r="AT500" s="96">
        <f t="shared" si="161"/>
        <v>44.331496886482121</v>
      </c>
      <c r="AU500" s="99">
        <v>46.548071730806228</v>
      </c>
      <c r="AV500" s="133">
        <v>10</v>
      </c>
      <c r="AW500" s="133">
        <v>488</v>
      </c>
      <c r="AX500" s="147">
        <v>38</v>
      </c>
      <c r="AY500" s="132"/>
      <c r="AZ500" s="148" t="s">
        <v>430</v>
      </c>
      <c r="BA500" s="101" t="s">
        <v>431</v>
      </c>
    </row>
    <row r="501" spans="1:53" ht="15.75">
      <c r="A501" s="133">
        <v>489</v>
      </c>
      <c r="B501" s="133">
        <v>10</v>
      </c>
      <c r="C501" s="145">
        <v>39</v>
      </c>
      <c r="D501" s="146" t="s">
        <v>430</v>
      </c>
      <c r="E501" s="96">
        <f t="shared" si="158"/>
        <v>33.179401427285931</v>
      </c>
      <c r="F501" s="96">
        <f t="shared" si="158"/>
        <v>35.170165512923091</v>
      </c>
      <c r="G501" s="96">
        <f t="shared" si="158"/>
        <v>37.280375443698482</v>
      </c>
      <c r="H501" s="96">
        <f t="shared" si="158"/>
        <v>39.517197970320396</v>
      </c>
      <c r="I501" s="96">
        <f t="shared" si="158"/>
        <v>41.888229848539623</v>
      </c>
      <c r="J501" s="96">
        <v>44.401523639452002</v>
      </c>
      <c r="K501" s="102">
        <f t="shared" si="144"/>
        <v>44.401523639452002</v>
      </c>
      <c r="M501" s="96">
        <f t="shared" si="159"/>
        <v>33.594143945127009</v>
      </c>
      <c r="N501" s="96">
        <f t="shared" si="159"/>
        <v>35.609792581834633</v>
      </c>
      <c r="O501" s="96">
        <f t="shared" si="159"/>
        <v>37.746380136744712</v>
      </c>
      <c r="P501" s="96">
        <f t="shared" si="159"/>
        <v>40.011162944949398</v>
      </c>
      <c r="Q501" s="96">
        <f t="shared" si="159"/>
        <v>42.411832721646363</v>
      </c>
      <c r="R501" s="96">
        <v>44.956542684945148</v>
      </c>
      <c r="S501" s="102">
        <f t="shared" si="146"/>
        <v>44.956542684945148</v>
      </c>
      <c r="U501" s="96">
        <f t="shared" si="147"/>
        <v>35.576873823086814</v>
      </c>
      <c r="V501" s="96">
        <f t="shared" si="147"/>
        <v>37.355717514241157</v>
      </c>
      <c r="W501" s="96">
        <f t="shared" si="147"/>
        <v>39.223503389953216</v>
      </c>
      <c r="X501" s="96">
        <f t="shared" si="147"/>
        <v>41.18467855945088</v>
      </c>
      <c r="Y501" s="96">
        <f t="shared" si="147"/>
        <v>43.24391248742343</v>
      </c>
      <c r="Z501" s="96">
        <v>45.406108111794602</v>
      </c>
      <c r="AA501" s="102">
        <f t="shared" si="148"/>
        <v>45.406108111794602</v>
      </c>
      <c r="AC501" s="104">
        <f t="shared" si="149"/>
        <v>37.355717514241157</v>
      </c>
      <c r="AD501" s="104">
        <f t="shared" si="149"/>
        <v>39.223503389953216</v>
      </c>
      <c r="AE501" s="104">
        <f t="shared" si="149"/>
        <v>41.18467855945088</v>
      </c>
      <c r="AF501" s="104">
        <f t="shared" si="149"/>
        <v>43.24391248742343</v>
      </c>
      <c r="AG501" s="104">
        <v>45.406108111794602</v>
      </c>
      <c r="AH501" s="104">
        <f t="shared" si="152"/>
        <v>45.406108111794602</v>
      </c>
      <c r="AJ501" s="96">
        <f t="shared" si="160"/>
        <v>37.916053276954777</v>
      </c>
      <c r="AK501" s="96">
        <f t="shared" si="160"/>
        <v>39.811855940802516</v>
      </c>
      <c r="AL501" s="96">
        <f t="shared" si="160"/>
        <v>41.802448737842646</v>
      </c>
      <c r="AM501" s="96">
        <f t="shared" si="160"/>
        <v>43.892571174734776</v>
      </c>
      <c r="AN501" s="96">
        <v>46.087199733471515</v>
      </c>
      <c r="AO501" s="106">
        <f t="shared" si="153"/>
        <v>46.087199733471515</v>
      </c>
      <c r="AQ501" s="96">
        <f t="shared" si="161"/>
        <v>38.295213809724316</v>
      </c>
      <c r="AR501" s="96">
        <f t="shared" si="161"/>
        <v>40.209974500210535</v>
      </c>
      <c r="AS501" s="96">
        <f t="shared" si="161"/>
        <v>42.220473225221063</v>
      </c>
      <c r="AT501" s="96">
        <f t="shared" si="161"/>
        <v>44.331496886482121</v>
      </c>
      <c r="AU501" s="99">
        <v>46.548071730806228</v>
      </c>
      <c r="AV501" s="133">
        <v>10</v>
      </c>
      <c r="AW501" s="133">
        <v>489</v>
      </c>
      <c r="AX501" s="147">
        <v>39</v>
      </c>
      <c r="AY501" s="132"/>
      <c r="AZ501" s="148" t="s">
        <v>430</v>
      </c>
      <c r="BA501" s="101" t="s">
        <v>431</v>
      </c>
    </row>
    <row r="502" spans="1:53" ht="15.75">
      <c r="A502" s="133">
        <v>490</v>
      </c>
      <c r="B502" s="133">
        <v>10</v>
      </c>
      <c r="C502" s="145">
        <v>40</v>
      </c>
      <c r="D502" s="146" t="s">
        <v>430</v>
      </c>
      <c r="E502" s="96">
        <f t="shared" si="158"/>
        <v>33.179401427285931</v>
      </c>
      <c r="F502" s="96">
        <f t="shared" si="158"/>
        <v>35.170165512923091</v>
      </c>
      <c r="G502" s="96">
        <f t="shared" si="158"/>
        <v>37.280375443698482</v>
      </c>
      <c r="H502" s="96">
        <f t="shared" si="158"/>
        <v>39.517197970320396</v>
      </c>
      <c r="I502" s="96">
        <f t="shared" si="158"/>
        <v>41.888229848539623</v>
      </c>
      <c r="J502" s="96">
        <v>44.401523639452002</v>
      </c>
      <c r="K502" s="102">
        <f t="shared" si="144"/>
        <v>44.401523639452002</v>
      </c>
      <c r="M502" s="96">
        <f t="shared" si="159"/>
        <v>33.594143945127009</v>
      </c>
      <c r="N502" s="96">
        <f t="shared" si="159"/>
        <v>35.609792581834633</v>
      </c>
      <c r="O502" s="96">
        <f t="shared" si="159"/>
        <v>37.746380136744712</v>
      </c>
      <c r="P502" s="96">
        <f t="shared" si="159"/>
        <v>40.011162944949398</v>
      </c>
      <c r="Q502" s="96">
        <f t="shared" si="159"/>
        <v>42.411832721646363</v>
      </c>
      <c r="R502" s="96">
        <v>44.956542684945148</v>
      </c>
      <c r="S502" s="102">
        <f t="shared" si="146"/>
        <v>44.956542684945148</v>
      </c>
      <c r="U502" s="96">
        <f t="shared" si="147"/>
        <v>35.576873823086814</v>
      </c>
      <c r="V502" s="96">
        <f t="shared" si="147"/>
        <v>37.355717514241157</v>
      </c>
      <c r="W502" s="96">
        <f t="shared" si="147"/>
        <v>39.223503389953216</v>
      </c>
      <c r="X502" s="96">
        <f t="shared" si="147"/>
        <v>41.18467855945088</v>
      </c>
      <c r="Y502" s="96">
        <f t="shared" si="147"/>
        <v>43.24391248742343</v>
      </c>
      <c r="Z502" s="96">
        <v>45.406108111794602</v>
      </c>
      <c r="AA502" s="102">
        <f t="shared" si="148"/>
        <v>45.406108111794602</v>
      </c>
      <c r="AC502" s="104">
        <f t="shared" si="149"/>
        <v>37.355717514241157</v>
      </c>
      <c r="AD502" s="104">
        <f t="shared" si="149"/>
        <v>39.223503389953216</v>
      </c>
      <c r="AE502" s="104">
        <f t="shared" si="149"/>
        <v>41.18467855945088</v>
      </c>
      <c r="AF502" s="104">
        <f t="shared" si="149"/>
        <v>43.24391248742343</v>
      </c>
      <c r="AG502" s="104">
        <v>45.406108111794602</v>
      </c>
      <c r="AH502" s="104">
        <f t="shared" si="152"/>
        <v>45.406108111794602</v>
      </c>
      <c r="AJ502" s="96">
        <f t="shared" si="160"/>
        <v>37.916053276954777</v>
      </c>
      <c r="AK502" s="96">
        <f t="shared" si="160"/>
        <v>39.811855940802516</v>
      </c>
      <c r="AL502" s="96">
        <f t="shared" si="160"/>
        <v>41.802448737842646</v>
      </c>
      <c r="AM502" s="96">
        <f t="shared" si="160"/>
        <v>43.892571174734776</v>
      </c>
      <c r="AN502" s="96">
        <v>46.087199733471515</v>
      </c>
      <c r="AO502" s="106">
        <f t="shared" si="153"/>
        <v>46.087199733471515</v>
      </c>
      <c r="AQ502" s="96">
        <f t="shared" si="161"/>
        <v>38.295213809724316</v>
      </c>
      <c r="AR502" s="96">
        <f t="shared" si="161"/>
        <v>40.209974500210535</v>
      </c>
      <c r="AS502" s="96">
        <f t="shared" si="161"/>
        <v>42.220473225221063</v>
      </c>
      <c r="AT502" s="96">
        <f t="shared" si="161"/>
        <v>44.331496886482121</v>
      </c>
      <c r="AU502" s="99">
        <v>46.548071730806228</v>
      </c>
      <c r="AV502" s="133">
        <v>10</v>
      </c>
      <c r="AW502" s="133">
        <v>490</v>
      </c>
      <c r="AX502" s="147">
        <v>40</v>
      </c>
      <c r="AY502" s="132"/>
      <c r="AZ502" s="148" t="s">
        <v>430</v>
      </c>
      <c r="BA502" s="101" t="s">
        <v>431</v>
      </c>
    </row>
    <row r="503" spans="1:53" ht="15.75">
      <c r="A503" s="133">
        <v>491</v>
      </c>
      <c r="B503" s="133">
        <v>10</v>
      </c>
      <c r="C503" s="145">
        <v>41</v>
      </c>
      <c r="D503" s="146" t="s">
        <v>430</v>
      </c>
      <c r="E503" s="96">
        <f t="shared" si="158"/>
        <v>33.179401427285931</v>
      </c>
      <c r="F503" s="96">
        <f t="shared" si="158"/>
        <v>35.170165512923091</v>
      </c>
      <c r="G503" s="96">
        <f t="shared" si="158"/>
        <v>37.280375443698482</v>
      </c>
      <c r="H503" s="96">
        <f t="shared" si="158"/>
        <v>39.517197970320396</v>
      </c>
      <c r="I503" s="96">
        <f t="shared" si="158"/>
        <v>41.888229848539623</v>
      </c>
      <c r="J503" s="96">
        <v>44.401523639452002</v>
      </c>
      <c r="K503" s="102">
        <f t="shared" si="144"/>
        <v>44.401523639452002</v>
      </c>
      <c r="M503" s="96">
        <f t="shared" si="159"/>
        <v>33.594143945127009</v>
      </c>
      <c r="N503" s="96">
        <f t="shared" si="159"/>
        <v>35.609792581834633</v>
      </c>
      <c r="O503" s="96">
        <f t="shared" si="159"/>
        <v>37.746380136744712</v>
      </c>
      <c r="P503" s="96">
        <f t="shared" si="159"/>
        <v>40.011162944949398</v>
      </c>
      <c r="Q503" s="96">
        <f t="shared" si="159"/>
        <v>42.411832721646363</v>
      </c>
      <c r="R503" s="96">
        <v>44.956542684945148</v>
      </c>
      <c r="S503" s="102">
        <f t="shared" si="146"/>
        <v>44.956542684945148</v>
      </c>
      <c r="U503" s="96">
        <f t="shared" si="147"/>
        <v>35.576873823086814</v>
      </c>
      <c r="V503" s="96">
        <f t="shared" si="147"/>
        <v>37.355717514241157</v>
      </c>
      <c r="W503" s="96">
        <f t="shared" si="147"/>
        <v>39.223503389953216</v>
      </c>
      <c r="X503" s="96">
        <f t="shared" si="147"/>
        <v>41.18467855945088</v>
      </c>
      <c r="Y503" s="96">
        <f t="shared" si="147"/>
        <v>43.24391248742343</v>
      </c>
      <c r="Z503" s="96">
        <v>45.406108111794602</v>
      </c>
      <c r="AA503" s="102">
        <f t="shared" si="148"/>
        <v>45.406108111794602</v>
      </c>
      <c r="AC503" s="104">
        <f t="shared" si="149"/>
        <v>37.355717514241157</v>
      </c>
      <c r="AD503" s="104">
        <f t="shared" si="149"/>
        <v>39.223503389953216</v>
      </c>
      <c r="AE503" s="104">
        <f t="shared" si="149"/>
        <v>41.18467855945088</v>
      </c>
      <c r="AF503" s="104">
        <f t="shared" si="149"/>
        <v>43.24391248742343</v>
      </c>
      <c r="AG503" s="104">
        <v>45.406108111794602</v>
      </c>
      <c r="AH503" s="104">
        <f t="shared" si="152"/>
        <v>45.406108111794602</v>
      </c>
      <c r="AJ503" s="96">
        <f t="shared" si="160"/>
        <v>37.916053276954777</v>
      </c>
      <c r="AK503" s="96">
        <f t="shared" si="160"/>
        <v>39.811855940802516</v>
      </c>
      <c r="AL503" s="96">
        <f t="shared" si="160"/>
        <v>41.802448737842646</v>
      </c>
      <c r="AM503" s="96">
        <f t="shared" si="160"/>
        <v>43.892571174734776</v>
      </c>
      <c r="AN503" s="96">
        <v>46.087199733471515</v>
      </c>
      <c r="AO503" s="106">
        <f t="shared" si="153"/>
        <v>46.087199733471515</v>
      </c>
      <c r="AQ503" s="96">
        <f t="shared" si="161"/>
        <v>38.295213809724316</v>
      </c>
      <c r="AR503" s="96">
        <f t="shared" si="161"/>
        <v>40.209974500210535</v>
      </c>
      <c r="AS503" s="96">
        <f t="shared" si="161"/>
        <v>42.220473225221063</v>
      </c>
      <c r="AT503" s="96">
        <f t="shared" si="161"/>
        <v>44.331496886482121</v>
      </c>
      <c r="AU503" s="99">
        <v>46.548071730806228</v>
      </c>
      <c r="AV503" s="133">
        <v>10</v>
      </c>
      <c r="AW503" s="133">
        <v>491</v>
      </c>
      <c r="AX503" s="147">
        <v>41</v>
      </c>
      <c r="AY503" s="132"/>
      <c r="AZ503" s="148" t="s">
        <v>430</v>
      </c>
      <c r="BA503" s="101" t="s">
        <v>431</v>
      </c>
    </row>
    <row r="504" spans="1:53" ht="15.75">
      <c r="A504" s="133">
        <v>492</v>
      </c>
      <c r="B504" s="133">
        <v>10</v>
      </c>
      <c r="C504" s="145">
        <v>42</v>
      </c>
      <c r="D504" s="146" t="s">
        <v>430</v>
      </c>
      <c r="E504" s="96">
        <f t="shared" si="158"/>
        <v>33.179401427285931</v>
      </c>
      <c r="F504" s="96">
        <f t="shared" si="158"/>
        <v>35.170165512923091</v>
      </c>
      <c r="G504" s="96">
        <f t="shared" si="158"/>
        <v>37.280375443698482</v>
      </c>
      <c r="H504" s="96">
        <f t="shared" si="158"/>
        <v>39.517197970320396</v>
      </c>
      <c r="I504" s="96">
        <f t="shared" si="158"/>
        <v>41.888229848539623</v>
      </c>
      <c r="J504" s="96">
        <v>44.401523639452002</v>
      </c>
      <c r="K504" s="102">
        <f t="shared" si="144"/>
        <v>44.401523639452002</v>
      </c>
      <c r="M504" s="96">
        <f t="shared" si="159"/>
        <v>33.594143945127009</v>
      </c>
      <c r="N504" s="96">
        <f t="shared" si="159"/>
        <v>35.609792581834633</v>
      </c>
      <c r="O504" s="96">
        <f t="shared" si="159"/>
        <v>37.746380136744712</v>
      </c>
      <c r="P504" s="96">
        <f t="shared" si="159"/>
        <v>40.011162944949398</v>
      </c>
      <c r="Q504" s="96">
        <f t="shared" si="159"/>
        <v>42.411832721646363</v>
      </c>
      <c r="R504" s="96">
        <v>44.956542684945148</v>
      </c>
      <c r="S504" s="102">
        <f t="shared" si="146"/>
        <v>44.956542684945148</v>
      </c>
      <c r="U504" s="96">
        <f t="shared" si="147"/>
        <v>35.576873823086814</v>
      </c>
      <c r="V504" s="96">
        <f t="shared" si="147"/>
        <v>37.355717514241157</v>
      </c>
      <c r="W504" s="96">
        <f t="shared" si="147"/>
        <v>39.223503389953216</v>
      </c>
      <c r="X504" s="96">
        <f t="shared" si="147"/>
        <v>41.18467855945088</v>
      </c>
      <c r="Y504" s="96">
        <f t="shared" si="147"/>
        <v>43.24391248742343</v>
      </c>
      <c r="Z504" s="96">
        <v>45.406108111794602</v>
      </c>
      <c r="AA504" s="102">
        <f t="shared" si="148"/>
        <v>45.406108111794602</v>
      </c>
      <c r="AC504" s="104">
        <f t="shared" si="149"/>
        <v>37.355717514241157</v>
      </c>
      <c r="AD504" s="104">
        <f t="shared" si="149"/>
        <v>39.223503389953216</v>
      </c>
      <c r="AE504" s="104">
        <f t="shared" si="149"/>
        <v>41.18467855945088</v>
      </c>
      <c r="AF504" s="104">
        <f t="shared" si="149"/>
        <v>43.24391248742343</v>
      </c>
      <c r="AG504" s="104">
        <v>45.406108111794602</v>
      </c>
      <c r="AH504" s="104">
        <f t="shared" si="152"/>
        <v>45.406108111794602</v>
      </c>
      <c r="AJ504" s="96">
        <f t="shared" si="160"/>
        <v>37.916053276954777</v>
      </c>
      <c r="AK504" s="96">
        <f t="shared" si="160"/>
        <v>39.811855940802516</v>
      </c>
      <c r="AL504" s="96">
        <f t="shared" si="160"/>
        <v>41.802448737842646</v>
      </c>
      <c r="AM504" s="96">
        <f t="shared" si="160"/>
        <v>43.892571174734776</v>
      </c>
      <c r="AN504" s="96">
        <v>46.087199733471515</v>
      </c>
      <c r="AO504" s="106">
        <f t="shared" si="153"/>
        <v>46.087199733471515</v>
      </c>
      <c r="AQ504" s="96">
        <f t="shared" si="161"/>
        <v>38.295213809724316</v>
      </c>
      <c r="AR504" s="96">
        <f t="shared" si="161"/>
        <v>40.209974500210535</v>
      </c>
      <c r="AS504" s="96">
        <f t="shared" si="161"/>
        <v>42.220473225221063</v>
      </c>
      <c r="AT504" s="96">
        <f t="shared" si="161"/>
        <v>44.331496886482121</v>
      </c>
      <c r="AU504" s="99">
        <v>46.548071730806228</v>
      </c>
      <c r="AV504" s="133">
        <v>10</v>
      </c>
      <c r="AW504" s="133">
        <v>492</v>
      </c>
      <c r="AX504" s="147">
        <v>42</v>
      </c>
      <c r="AY504" s="132"/>
      <c r="AZ504" s="148" t="s">
        <v>430</v>
      </c>
      <c r="BA504" s="101" t="s">
        <v>431</v>
      </c>
    </row>
    <row r="505" spans="1:53" ht="15.75">
      <c r="A505" s="133">
        <v>493</v>
      </c>
      <c r="B505" s="133">
        <v>10</v>
      </c>
      <c r="C505" s="145">
        <v>43</v>
      </c>
      <c r="D505" s="146" t="s">
        <v>430</v>
      </c>
      <c r="E505" s="96">
        <f t="shared" si="158"/>
        <v>33.179401427285931</v>
      </c>
      <c r="F505" s="96">
        <f t="shared" si="158"/>
        <v>35.170165512923091</v>
      </c>
      <c r="G505" s="96">
        <f t="shared" si="158"/>
        <v>37.280375443698482</v>
      </c>
      <c r="H505" s="96">
        <f t="shared" si="158"/>
        <v>39.517197970320396</v>
      </c>
      <c r="I505" s="96">
        <f t="shared" si="158"/>
        <v>41.888229848539623</v>
      </c>
      <c r="J505" s="96">
        <v>44.401523639452002</v>
      </c>
      <c r="K505" s="102">
        <f t="shared" si="144"/>
        <v>44.401523639452002</v>
      </c>
      <c r="M505" s="96">
        <f t="shared" si="159"/>
        <v>33.594143945127009</v>
      </c>
      <c r="N505" s="96">
        <f t="shared" si="159"/>
        <v>35.609792581834633</v>
      </c>
      <c r="O505" s="96">
        <f t="shared" si="159"/>
        <v>37.746380136744712</v>
      </c>
      <c r="P505" s="96">
        <f t="shared" si="159"/>
        <v>40.011162944949398</v>
      </c>
      <c r="Q505" s="96">
        <f t="shared" si="159"/>
        <v>42.411832721646363</v>
      </c>
      <c r="R505" s="96">
        <v>44.956542684945148</v>
      </c>
      <c r="S505" s="102">
        <f t="shared" si="146"/>
        <v>44.956542684945148</v>
      </c>
      <c r="U505" s="96">
        <f t="shared" si="147"/>
        <v>35.576873823086814</v>
      </c>
      <c r="V505" s="96">
        <f t="shared" si="147"/>
        <v>37.355717514241157</v>
      </c>
      <c r="W505" s="96">
        <f t="shared" si="147"/>
        <v>39.223503389953216</v>
      </c>
      <c r="X505" s="96">
        <f t="shared" si="147"/>
        <v>41.18467855945088</v>
      </c>
      <c r="Y505" s="96">
        <f t="shared" si="147"/>
        <v>43.24391248742343</v>
      </c>
      <c r="Z505" s="96">
        <v>45.406108111794602</v>
      </c>
      <c r="AA505" s="102">
        <f t="shared" si="148"/>
        <v>45.406108111794602</v>
      </c>
      <c r="AC505" s="104">
        <f t="shared" si="149"/>
        <v>37.355717514241157</v>
      </c>
      <c r="AD505" s="104">
        <f t="shared" si="149"/>
        <v>39.223503389953216</v>
      </c>
      <c r="AE505" s="104">
        <f t="shared" si="149"/>
        <v>41.18467855945088</v>
      </c>
      <c r="AF505" s="104">
        <f t="shared" si="149"/>
        <v>43.24391248742343</v>
      </c>
      <c r="AG505" s="104">
        <v>45.406108111794602</v>
      </c>
      <c r="AH505" s="104">
        <f t="shared" si="152"/>
        <v>45.406108111794602</v>
      </c>
      <c r="AJ505" s="96">
        <f t="shared" si="160"/>
        <v>37.916053276954777</v>
      </c>
      <c r="AK505" s="96">
        <f t="shared" si="160"/>
        <v>39.811855940802516</v>
      </c>
      <c r="AL505" s="96">
        <f t="shared" si="160"/>
        <v>41.802448737842646</v>
      </c>
      <c r="AM505" s="96">
        <f t="shared" si="160"/>
        <v>43.892571174734776</v>
      </c>
      <c r="AN505" s="96">
        <v>46.087199733471515</v>
      </c>
      <c r="AO505" s="106">
        <f t="shared" si="153"/>
        <v>46.087199733471515</v>
      </c>
      <c r="AQ505" s="96">
        <f t="shared" si="161"/>
        <v>38.295213809724316</v>
      </c>
      <c r="AR505" s="96">
        <f t="shared" si="161"/>
        <v>40.209974500210535</v>
      </c>
      <c r="AS505" s="96">
        <f t="shared" si="161"/>
        <v>42.220473225221063</v>
      </c>
      <c r="AT505" s="96">
        <f t="shared" si="161"/>
        <v>44.331496886482121</v>
      </c>
      <c r="AU505" s="99">
        <v>46.548071730806228</v>
      </c>
      <c r="AV505" s="133">
        <v>10</v>
      </c>
      <c r="AW505" s="133">
        <v>493</v>
      </c>
      <c r="AX505" s="147">
        <v>43</v>
      </c>
      <c r="AY505" s="132"/>
      <c r="AZ505" s="148" t="s">
        <v>430</v>
      </c>
      <c r="BA505" s="101" t="s">
        <v>431</v>
      </c>
    </row>
    <row r="506" spans="1:53" ht="15.75">
      <c r="A506" s="133">
        <v>494</v>
      </c>
      <c r="B506" s="133">
        <v>10</v>
      </c>
      <c r="C506" s="145">
        <v>44</v>
      </c>
      <c r="D506" s="146" t="s">
        <v>430</v>
      </c>
      <c r="E506" s="96">
        <f t="shared" si="158"/>
        <v>33.179401427285931</v>
      </c>
      <c r="F506" s="96">
        <f t="shared" si="158"/>
        <v>35.170165512923091</v>
      </c>
      <c r="G506" s="96">
        <f t="shared" si="158"/>
        <v>37.280375443698482</v>
      </c>
      <c r="H506" s="96">
        <f t="shared" si="158"/>
        <v>39.517197970320396</v>
      </c>
      <c r="I506" s="96">
        <f t="shared" si="158"/>
        <v>41.888229848539623</v>
      </c>
      <c r="J506" s="96">
        <v>44.401523639452002</v>
      </c>
      <c r="K506" s="102">
        <f t="shared" si="144"/>
        <v>44.401523639452002</v>
      </c>
      <c r="M506" s="96">
        <f t="shared" si="159"/>
        <v>33.594143945127009</v>
      </c>
      <c r="N506" s="96">
        <f t="shared" si="159"/>
        <v>35.609792581834633</v>
      </c>
      <c r="O506" s="96">
        <f t="shared" si="159"/>
        <v>37.746380136744712</v>
      </c>
      <c r="P506" s="96">
        <f t="shared" si="159"/>
        <v>40.011162944949398</v>
      </c>
      <c r="Q506" s="96">
        <f t="shared" si="159"/>
        <v>42.411832721646363</v>
      </c>
      <c r="R506" s="96">
        <v>44.956542684945148</v>
      </c>
      <c r="S506" s="102">
        <f t="shared" si="146"/>
        <v>44.956542684945148</v>
      </c>
      <c r="U506" s="96">
        <f t="shared" si="147"/>
        <v>35.576873823086814</v>
      </c>
      <c r="V506" s="96">
        <f t="shared" si="147"/>
        <v>37.355717514241157</v>
      </c>
      <c r="W506" s="96">
        <f t="shared" si="147"/>
        <v>39.223503389953216</v>
      </c>
      <c r="X506" s="96">
        <f t="shared" si="147"/>
        <v>41.18467855945088</v>
      </c>
      <c r="Y506" s="96">
        <f t="shared" si="147"/>
        <v>43.24391248742343</v>
      </c>
      <c r="Z506" s="96">
        <v>45.406108111794602</v>
      </c>
      <c r="AA506" s="102">
        <f t="shared" si="148"/>
        <v>45.406108111794602</v>
      </c>
      <c r="AC506" s="104">
        <f t="shared" si="149"/>
        <v>37.355717514241157</v>
      </c>
      <c r="AD506" s="104">
        <f t="shared" si="149"/>
        <v>39.223503389953216</v>
      </c>
      <c r="AE506" s="104">
        <f t="shared" si="149"/>
        <v>41.18467855945088</v>
      </c>
      <c r="AF506" s="104">
        <f t="shared" si="149"/>
        <v>43.24391248742343</v>
      </c>
      <c r="AG506" s="104">
        <v>45.406108111794602</v>
      </c>
      <c r="AH506" s="104">
        <f t="shared" si="152"/>
        <v>45.406108111794602</v>
      </c>
      <c r="AJ506" s="96">
        <f t="shared" si="160"/>
        <v>37.916053276954777</v>
      </c>
      <c r="AK506" s="96">
        <f t="shared" si="160"/>
        <v>39.811855940802516</v>
      </c>
      <c r="AL506" s="96">
        <f t="shared" si="160"/>
        <v>41.802448737842646</v>
      </c>
      <c r="AM506" s="96">
        <f t="shared" si="160"/>
        <v>43.892571174734776</v>
      </c>
      <c r="AN506" s="96">
        <v>46.087199733471515</v>
      </c>
      <c r="AO506" s="106">
        <f t="shared" si="153"/>
        <v>46.087199733471515</v>
      </c>
      <c r="AQ506" s="96">
        <f t="shared" si="161"/>
        <v>38.295213809724316</v>
      </c>
      <c r="AR506" s="96">
        <f t="shared" si="161"/>
        <v>40.209974500210535</v>
      </c>
      <c r="AS506" s="96">
        <f t="shared" si="161"/>
        <v>42.220473225221063</v>
      </c>
      <c r="AT506" s="96">
        <f t="shared" si="161"/>
        <v>44.331496886482121</v>
      </c>
      <c r="AU506" s="99">
        <v>46.548071730806228</v>
      </c>
      <c r="AV506" s="133">
        <v>10</v>
      </c>
      <c r="AW506" s="133">
        <v>494</v>
      </c>
      <c r="AX506" s="147">
        <v>44</v>
      </c>
      <c r="AY506" s="132"/>
      <c r="AZ506" s="148" t="s">
        <v>430</v>
      </c>
      <c r="BA506" s="101" t="s">
        <v>431</v>
      </c>
    </row>
    <row r="507" spans="1:53" ht="15.75">
      <c r="A507" s="133">
        <v>495</v>
      </c>
      <c r="B507" s="133">
        <v>10</v>
      </c>
      <c r="C507" s="145">
        <v>45</v>
      </c>
      <c r="D507" s="146" t="s">
        <v>430</v>
      </c>
      <c r="E507" s="96">
        <f t="shared" si="158"/>
        <v>33.179401427285931</v>
      </c>
      <c r="F507" s="96">
        <f t="shared" si="158"/>
        <v>35.170165512923091</v>
      </c>
      <c r="G507" s="96">
        <f t="shared" si="158"/>
        <v>37.280375443698482</v>
      </c>
      <c r="H507" s="96">
        <f t="shared" si="158"/>
        <v>39.517197970320396</v>
      </c>
      <c r="I507" s="96">
        <f t="shared" si="158"/>
        <v>41.888229848539623</v>
      </c>
      <c r="J507" s="96">
        <v>44.401523639452002</v>
      </c>
      <c r="K507" s="102">
        <f t="shared" si="144"/>
        <v>44.401523639452002</v>
      </c>
      <c r="M507" s="96">
        <f t="shared" si="159"/>
        <v>33.594143945127009</v>
      </c>
      <c r="N507" s="96">
        <f t="shared" si="159"/>
        <v>35.609792581834633</v>
      </c>
      <c r="O507" s="96">
        <f t="shared" si="159"/>
        <v>37.746380136744712</v>
      </c>
      <c r="P507" s="96">
        <f t="shared" si="159"/>
        <v>40.011162944949398</v>
      </c>
      <c r="Q507" s="96">
        <f t="shared" si="159"/>
        <v>42.411832721646363</v>
      </c>
      <c r="R507" s="96">
        <v>44.956542684945148</v>
      </c>
      <c r="S507" s="102">
        <f t="shared" si="146"/>
        <v>44.956542684945148</v>
      </c>
      <c r="U507" s="96">
        <f t="shared" si="147"/>
        <v>35.576873823086814</v>
      </c>
      <c r="V507" s="96">
        <f t="shared" si="147"/>
        <v>37.355717514241157</v>
      </c>
      <c r="W507" s="96">
        <f t="shared" si="147"/>
        <v>39.223503389953216</v>
      </c>
      <c r="X507" s="96">
        <f t="shared" si="147"/>
        <v>41.18467855945088</v>
      </c>
      <c r="Y507" s="96">
        <f t="shared" si="147"/>
        <v>43.24391248742343</v>
      </c>
      <c r="Z507" s="96">
        <v>45.406108111794602</v>
      </c>
      <c r="AA507" s="102">
        <f t="shared" si="148"/>
        <v>45.406108111794602</v>
      </c>
      <c r="AC507" s="104">
        <f t="shared" si="149"/>
        <v>37.355717514241157</v>
      </c>
      <c r="AD507" s="104">
        <f t="shared" si="149"/>
        <v>39.223503389953216</v>
      </c>
      <c r="AE507" s="104">
        <f t="shared" si="149"/>
        <v>41.18467855945088</v>
      </c>
      <c r="AF507" s="104">
        <f t="shared" si="149"/>
        <v>43.24391248742343</v>
      </c>
      <c r="AG507" s="104">
        <v>45.406108111794602</v>
      </c>
      <c r="AH507" s="104">
        <f t="shared" si="152"/>
        <v>45.406108111794602</v>
      </c>
      <c r="AJ507" s="96">
        <f t="shared" si="160"/>
        <v>37.916053276954777</v>
      </c>
      <c r="AK507" s="96">
        <f t="shared" si="160"/>
        <v>39.811855940802516</v>
      </c>
      <c r="AL507" s="96">
        <f t="shared" si="160"/>
        <v>41.802448737842646</v>
      </c>
      <c r="AM507" s="96">
        <f t="shared" si="160"/>
        <v>43.892571174734776</v>
      </c>
      <c r="AN507" s="96">
        <v>46.087199733471515</v>
      </c>
      <c r="AO507" s="106">
        <f t="shared" si="153"/>
        <v>46.087199733471515</v>
      </c>
      <c r="AQ507" s="96">
        <f t="shared" si="161"/>
        <v>38.295213809724316</v>
      </c>
      <c r="AR507" s="96">
        <f t="shared" si="161"/>
        <v>40.209974500210535</v>
      </c>
      <c r="AS507" s="96">
        <f t="shared" si="161"/>
        <v>42.220473225221063</v>
      </c>
      <c r="AT507" s="96">
        <f t="shared" si="161"/>
        <v>44.331496886482121</v>
      </c>
      <c r="AU507" s="99">
        <v>46.548071730806228</v>
      </c>
      <c r="AV507" s="133">
        <v>10</v>
      </c>
      <c r="AW507" s="133">
        <v>495</v>
      </c>
      <c r="AX507" s="147">
        <v>45</v>
      </c>
      <c r="AY507" s="132"/>
      <c r="AZ507" s="148" t="s">
        <v>430</v>
      </c>
      <c r="BA507" s="101" t="s">
        <v>431</v>
      </c>
    </row>
    <row r="508" spans="1:53" ht="15.75">
      <c r="A508" s="133">
        <v>496</v>
      </c>
      <c r="B508" s="133">
        <v>11</v>
      </c>
      <c r="C508" s="134">
        <v>1</v>
      </c>
      <c r="D508" s="135"/>
      <c r="E508" s="96">
        <f t="shared" si="158"/>
        <v>34.04706359850158</v>
      </c>
      <c r="F508" s="96">
        <f t="shared" si="158"/>
        <v>36.089887414411677</v>
      </c>
      <c r="G508" s="96">
        <f t="shared" si="158"/>
        <v>38.25528065927638</v>
      </c>
      <c r="H508" s="96">
        <f t="shared" si="158"/>
        <v>40.550597498832964</v>
      </c>
      <c r="I508" s="96">
        <f t="shared" si="158"/>
        <v>42.983633348762943</v>
      </c>
      <c r="J508" s="96">
        <v>45.562651349688721</v>
      </c>
      <c r="K508" s="102">
        <f t="shared" si="144"/>
        <v>45.562651349688721</v>
      </c>
      <c r="M508" s="96">
        <f t="shared" si="159"/>
        <v>34.472651893482855</v>
      </c>
      <c r="N508" s="96">
        <f t="shared" si="159"/>
        <v>36.541011007091825</v>
      </c>
      <c r="O508" s="96">
        <f t="shared" si="159"/>
        <v>38.733471667517335</v>
      </c>
      <c r="P508" s="96">
        <f t="shared" si="159"/>
        <v>41.057479967568376</v>
      </c>
      <c r="Q508" s="96">
        <f t="shared" si="159"/>
        <v>43.520928765622479</v>
      </c>
      <c r="R508" s="96">
        <v>46.132184491559826</v>
      </c>
      <c r="S508" s="102">
        <f t="shared" si="146"/>
        <v>46.132184491559826</v>
      </c>
      <c r="U508" s="96">
        <f t="shared" si="147"/>
        <v>36.507231402142438</v>
      </c>
      <c r="V508" s="96">
        <f t="shared" si="147"/>
        <v>38.332592972249564</v>
      </c>
      <c r="W508" s="96">
        <f t="shared" si="147"/>
        <v>40.249222620862042</v>
      </c>
      <c r="X508" s="96">
        <f t="shared" si="147"/>
        <v>42.261683751905146</v>
      </c>
      <c r="Y508" s="96">
        <f t="shared" si="147"/>
        <v>44.374767939500401</v>
      </c>
      <c r="Z508" s="96">
        <v>46.593506336475421</v>
      </c>
      <c r="AA508" s="102">
        <f t="shared" si="148"/>
        <v>46.593506336475421</v>
      </c>
      <c r="AC508" s="104">
        <f t="shared" si="149"/>
        <v>38.332592972249564</v>
      </c>
      <c r="AD508" s="104">
        <f t="shared" si="149"/>
        <v>40.249222620862042</v>
      </c>
      <c r="AE508" s="104">
        <f t="shared" si="149"/>
        <v>42.261683751905146</v>
      </c>
      <c r="AF508" s="104">
        <f t="shared" si="149"/>
        <v>44.374767939500401</v>
      </c>
      <c r="AG508" s="104">
        <v>46.593506336475421</v>
      </c>
      <c r="AH508" s="104">
        <f t="shared" si="152"/>
        <v>46.593506336475421</v>
      </c>
      <c r="AJ508" s="96">
        <f t="shared" si="160"/>
        <v>38.907581866833304</v>
      </c>
      <c r="AK508" s="96">
        <f t="shared" si="160"/>
        <v>40.852960960174968</v>
      </c>
      <c r="AL508" s="96">
        <f t="shared" si="160"/>
        <v>42.895609008183719</v>
      </c>
      <c r="AM508" s="96">
        <f t="shared" si="160"/>
        <v>45.040389458592905</v>
      </c>
      <c r="AN508" s="96">
        <v>47.292408931522552</v>
      </c>
      <c r="AO508" s="106">
        <f t="shared" si="153"/>
        <v>47.292408931522552</v>
      </c>
      <c r="AQ508" s="96">
        <f t="shared" si="161"/>
        <v>39.296657685501636</v>
      </c>
      <c r="AR508" s="96">
        <f t="shared" si="161"/>
        <v>41.261490569776718</v>
      </c>
      <c r="AS508" s="96">
        <f t="shared" si="161"/>
        <v>43.324565098265559</v>
      </c>
      <c r="AT508" s="96">
        <f t="shared" si="161"/>
        <v>45.490793353178837</v>
      </c>
      <c r="AU508" s="99">
        <v>47.76533302083778</v>
      </c>
      <c r="AV508" s="133">
        <v>11</v>
      </c>
      <c r="AW508" s="133">
        <v>496</v>
      </c>
      <c r="AX508" s="137">
        <v>1</v>
      </c>
      <c r="AY508" s="132"/>
      <c r="AZ508" s="100" t="s">
        <v>432</v>
      </c>
      <c r="BA508" s="101" t="s">
        <v>433</v>
      </c>
    </row>
    <row r="509" spans="1:53" ht="15.75">
      <c r="A509" s="133">
        <v>497</v>
      </c>
      <c r="B509" s="133">
        <v>11</v>
      </c>
      <c r="C509" s="134">
        <v>2</v>
      </c>
      <c r="D509" s="135"/>
      <c r="E509" s="96">
        <f t="shared" si="158"/>
        <v>34.04706359850158</v>
      </c>
      <c r="F509" s="96">
        <f t="shared" si="158"/>
        <v>36.089887414411677</v>
      </c>
      <c r="G509" s="96">
        <f t="shared" si="158"/>
        <v>38.25528065927638</v>
      </c>
      <c r="H509" s="96">
        <f t="shared" si="158"/>
        <v>40.550597498832964</v>
      </c>
      <c r="I509" s="96">
        <f t="shared" si="158"/>
        <v>42.983633348762943</v>
      </c>
      <c r="J509" s="96">
        <v>45.562651349688721</v>
      </c>
      <c r="K509" s="102">
        <f t="shared" si="144"/>
        <v>45.562651349688721</v>
      </c>
      <c r="M509" s="96">
        <f t="shared" si="159"/>
        <v>34.472651893482855</v>
      </c>
      <c r="N509" s="96">
        <f t="shared" si="159"/>
        <v>36.541011007091825</v>
      </c>
      <c r="O509" s="96">
        <f t="shared" si="159"/>
        <v>38.733471667517335</v>
      </c>
      <c r="P509" s="96">
        <f t="shared" si="159"/>
        <v>41.057479967568376</v>
      </c>
      <c r="Q509" s="96">
        <f t="shared" si="159"/>
        <v>43.520928765622479</v>
      </c>
      <c r="R509" s="96">
        <v>46.132184491559826</v>
      </c>
      <c r="S509" s="102">
        <f t="shared" si="146"/>
        <v>46.132184491559826</v>
      </c>
      <c r="U509" s="96">
        <f t="shared" si="147"/>
        <v>36.507231402142438</v>
      </c>
      <c r="V509" s="96">
        <f t="shared" si="147"/>
        <v>38.332592972249564</v>
      </c>
      <c r="W509" s="96">
        <f t="shared" si="147"/>
        <v>40.249222620862042</v>
      </c>
      <c r="X509" s="96">
        <f t="shared" si="147"/>
        <v>42.261683751905146</v>
      </c>
      <c r="Y509" s="96">
        <f t="shared" si="147"/>
        <v>44.374767939500401</v>
      </c>
      <c r="Z509" s="96">
        <v>46.593506336475421</v>
      </c>
      <c r="AA509" s="102">
        <f t="shared" si="148"/>
        <v>46.593506336475421</v>
      </c>
      <c r="AC509" s="104">
        <f t="shared" si="149"/>
        <v>38.332592972249564</v>
      </c>
      <c r="AD509" s="104">
        <f t="shared" si="149"/>
        <v>40.249222620862042</v>
      </c>
      <c r="AE509" s="104">
        <f t="shared" si="149"/>
        <v>42.261683751905146</v>
      </c>
      <c r="AF509" s="104">
        <f t="shared" si="149"/>
        <v>44.374767939500401</v>
      </c>
      <c r="AG509" s="104">
        <v>46.593506336475421</v>
      </c>
      <c r="AH509" s="104">
        <f t="shared" si="152"/>
        <v>46.593506336475421</v>
      </c>
      <c r="AJ509" s="96">
        <f t="shared" si="160"/>
        <v>38.907581866833304</v>
      </c>
      <c r="AK509" s="96">
        <f t="shared" si="160"/>
        <v>40.852960960174968</v>
      </c>
      <c r="AL509" s="96">
        <f t="shared" si="160"/>
        <v>42.895609008183719</v>
      </c>
      <c r="AM509" s="96">
        <f t="shared" si="160"/>
        <v>45.040389458592905</v>
      </c>
      <c r="AN509" s="96">
        <v>47.292408931522552</v>
      </c>
      <c r="AO509" s="106">
        <f t="shared" si="153"/>
        <v>47.292408931522552</v>
      </c>
      <c r="AQ509" s="96">
        <f t="shared" si="161"/>
        <v>39.296657685501636</v>
      </c>
      <c r="AR509" s="96">
        <f t="shared" si="161"/>
        <v>41.261490569776718</v>
      </c>
      <c r="AS509" s="96">
        <f t="shared" si="161"/>
        <v>43.324565098265559</v>
      </c>
      <c r="AT509" s="96">
        <f t="shared" si="161"/>
        <v>45.490793353178837</v>
      </c>
      <c r="AU509" s="99">
        <v>47.76533302083778</v>
      </c>
      <c r="AV509" s="133">
        <v>11</v>
      </c>
      <c r="AW509" s="133">
        <v>497</v>
      </c>
      <c r="AX509" s="137">
        <v>2</v>
      </c>
      <c r="AY509" s="132"/>
      <c r="AZ509" s="100" t="s">
        <v>432</v>
      </c>
      <c r="BA509" s="101" t="s">
        <v>433</v>
      </c>
    </row>
    <row r="510" spans="1:53" ht="15.75">
      <c r="A510" s="133">
        <v>498</v>
      </c>
      <c r="B510" s="133">
        <v>11</v>
      </c>
      <c r="C510" s="134">
        <v>3</v>
      </c>
      <c r="D510" s="135"/>
      <c r="E510" s="96">
        <f t="shared" si="158"/>
        <v>34.04706359850158</v>
      </c>
      <c r="F510" s="96">
        <f t="shared" si="158"/>
        <v>36.089887414411677</v>
      </c>
      <c r="G510" s="96">
        <f t="shared" si="158"/>
        <v>38.25528065927638</v>
      </c>
      <c r="H510" s="96">
        <f t="shared" si="158"/>
        <v>40.550597498832964</v>
      </c>
      <c r="I510" s="96">
        <f t="shared" si="158"/>
        <v>42.983633348762943</v>
      </c>
      <c r="J510" s="96">
        <v>45.562651349688721</v>
      </c>
      <c r="K510" s="102">
        <f t="shared" si="144"/>
        <v>45.562651349688721</v>
      </c>
      <c r="M510" s="96">
        <f t="shared" si="159"/>
        <v>34.472651893482855</v>
      </c>
      <c r="N510" s="96">
        <f t="shared" si="159"/>
        <v>36.541011007091825</v>
      </c>
      <c r="O510" s="96">
        <f t="shared" si="159"/>
        <v>38.733471667517335</v>
      </c>
      <c r="P510" s="96">
        <f t="shared" si="159"/>
        <v>41.057479967568376</v>
      </c>
      <c r="Q510" s="96">
        <f t="shared" si="159"/>
        <v>43.520928765622479</v>
      </c>
      <c r="R510" s="96">
        <v>46.132184491559826</v>
      </c>
      <c r="S510" s="102">
        <f t="shared" si="146"/>
        <v>46.132184491559826</v>
      </c>
      <c r="U510" s="96">
        <f t="shared" si="147"/>
        <v>36.507231402142438</v>
      </c>
      <c r="V510" s="96">
        <f t="shared" si="147"/>
        <v>38.332592972249564</v>
      </c>
      <c r="W510" s="96">
        <f t="shared" si="147"/>
        <v>40.249222620862042</v>
      </c>
      <c r="X510" s="96">
        <f t="shared" si="147"/>
        <v>42.261683751905146</v>
      </c>
      <c r="Y510" s="96">
        <f t="shared" si="147"/>
        <v>44.374767939500401</v>
      </c>
      <c r="Z510" s="96">
        <v>46.593506336475421</v>
      </c>
      <c r="AA510" s="102">
        <f t="shared" si="148"/>
        <v>46.593506336475421</v>
      </c>
      <c r="AC510" s="104">
        <f t="shared" si="149"/>
        <v>38.332592972249564</v>
      </c>
      <c r="AD510" s="104">
        <f t="shared" si="149"/>
        <v>40.249222620862042</v>
      </c>
      <c r="AE510" s="104">
        <f t="shared" si="149"/>
        <v>42.261683751905146</v>
      </c>
      <c r="AF510" s="104">
        <f t="shared" si="149"/>
        <v>44.374767939500401</v>
      </c>
      <c r="AG510" s="104">
        <v>46.593506336475421</v>
      </c>
      <c r="AH510" s="104">
        <f t="shared" si="152"/>
        <v>46.593506336475421</v>
      </c>
      <c r="AJ510" s="96">
        <f t="shared" si="160"/>
        <v>38.907581866833304</v>
      </c>
      <c r="AK510" s="96">
        <f t="shared" si="160"/>
        <v>40.852960960174968</v>
      </c>
      <c r="AL510" s="96">
        <f t="shared" si="160"/>
        <v>42.895609008183719</v>
      </c>
      <c r="AM510" s="96">
        <f t="shared" si="160"/>
        <v>45.040389458592905</v>
      </c>
      <c r="AN510" s="96">
        <v>47.292408931522552</v>
      </c>
      <c r="AO510" s="106">
        <f t="shared" si="153"/>
        <v>47.292408931522552</v>
      </c>
      <c r="AQ510" s="96">
        <f t="shared" si="161"/>
        <v>39.296657685501636</v>
      </c>
      <c r="AR510" s="96">
        <f t="shared" si="161"/>
        <v>41.261490569776718</v>
      </c>
      <c r="AS510" s="96">
        <f t="shared" si="161"/>
        <v>43.324565098265559</v>
      </c>
      <c r="AT510" s="96">
        <f t="shared" si="161"/>
        <v>45.490793353178837</v>
      </c>
      <c r="AU510" s="99">
        <v>47.76533302083778</v>
      </c>
      <c r="AV510" s="133">
        <v>11</v>
      </c>
      <c r="AW510" s="133">
        <v>498</v>
      </c>
      <c r="AX510" s="137">
        <v>3</v>
      </c>
      <c r="AY510" s="132"/>
      <c r="AZ510" s="100" t="s">
        <v>432</v>
      </c>
      <c r="BA510" s="101" t="s">
        <v>433</v>
      </c>
    </row>
    <row r="511" spans="1:53" ht="15.75">
      <c r="A511" s="133">
        <v>499</v>
      </c>
      <c r="B511" s="133">
        <v>11</v>
      </c>
      <c r="C511" s="134">
        <v>4</v>
      </c>
      <c r="D511" s="135"/>
      <c r="E511" s="96">
        <f t="shared" ref="E511:I526" si="162">F511/1.06</f>
        <v>34.04706359850158</v>
      </c>
      <c r="F511" s="96">
        <f t="shared" si="162"/>
        <v>36.089887414411677</v>
      </c>
      <c r="G511" s="96">
        <f t="shared" si="162"/>
        <v>38.25528065927638</v>
      </c>
      <c r="H511" s="96">
        <f t="shared" si="162"/>
        <v>40.550597498832964</v>
      </c>
      <c r="I511" s="96">
        <f t="shared" si="162"/>
        <v>42.983633348762943</v>
      </c>
      <c r="J511" s="96">
        <v>45.562651349688721</v>
      </c>
      <c r="K511" s="102">
        <f t="shared" si="144"/>
        <v>45.562651349688721</v>
      </c>
      <c r="M511" s="96">
        <f t="shared" ref="M511:Q526" si="163">N511/1.06</f>
        <v>34.472651893482855</v>
      </c>
      <c r="N511" s="96">
        <f t="shared" si="163"/>
        <v>36.541011007091825</v>
      </c>
      <c r="O511" s="96">
        <f t="shared" si="163"/>
        <v>38.733471667517335</v>
      </c>
      <c r="P511" s="96">
        <f t="shared" si="163"/>
        <v>41.057479967568376</v>
      </c>
      <c r="Q511" s="96">
        <f t="shared" si="163"/>
        <v>43.520928765622479</v>
      </c>
      <c r="R511" s="96">
        <v>46.132184491559826</v>
      </c>
      <c r="S511" s="102">
        <f t="shared" si="146"/>
        <v>46.132184491559826</v>
      </c>
      <c r="U511" s="96">
        <f t="shared" si="147"/>
        <v>36.507231402142438</v>
      </c>
      <c r="V511" s="96">
        <f t="shared" si="147"/>
        <v>38.332592972249564</v>
      </c>
      <c r="W511" s="96">
        <f t="shared" si="147"/>
        <v>40.249222620862042</v>
      </c>
      <c r="X511" s="96">
        <f t="shared" si="147"/>
        <v>42.261683751905146</v>
      </c>
      <c r="Y511" s="96">
        <f t="shared" si="147"/>
        <v>44.374767939500401</v>
      </c>
      <c r="Z511" s="96">
        <v>46.593506336475421</v>
      </c>
      <c r="AA511" s="102">
        <f t="shared" si="148"/>
        <v>46.593506336475421</v>
      </c>
      <c r="AC511" s="104">
        <f t="shared" si="149"/>
        <v>38.332592972249564</v>
      </c>
      <c r="AD511" s="104">
        <f t="shared" si="149"/>
        <v>40.249222620862042</v>
      </c>
      <c r="AE511" s="104">
        <f t="shared" si="149"/>
        <v>42.261683751905146</v>
      </c>
      <c r="AF511" s="104">
        <f t="shared" si="149"/>
        <v>44.374767939500401</v>
      </c>
      <c r="AG511" s="104">
        <v>46.593506336475421</v>
      </c>
      <c r="AH511" s="104">
        <f t="shared" si="152"/>
        <v>46.593506336475421</v>
      </c>
      <c r="AJ511" s="96">
        <f t="shared" ref="AJ511:AM526" si="164">AK511/1.05</f>
        <v>38.907581866833304</v>
      </c>
      <c r="AK511" s="96">
        <f t="shared" si="164"/>
        <v>40.852960960174968</v>
      </c>
      <c r="AL511" s="96">
        <f t="shared" si="164"/>
        <v>42.895609008183719</v>
      </c>
      <c r="AM511" s="96">
        <f t="shared" si="164"/>
        <v>45.040389458592905</v>
      </c>
      <c r="AN511" s="96">
        <v>47.292408931522552</v>
      </c>
      <c r="AO511" s="106">
        <f t="shared" si="153"/>
        <v>47.292408931522552</v>
      </c>
      <c r="AQ511" s="96">
        <f t="shared" ref="AQ511:AT526" si="165">AR511/1.05</f>
        <v>39.296657685501636</v>
      </c>
      <c r="AR511" s="96">
        <f t="shared" si="165"/>
        <v>41.261490569776718</v>
      </c>
      <c r="AS511" s="96">
        <f t="shared" si="165"/>
        <v>43.324565098265559</v>
      </c>
      <c r="AT511" s="96">
        <f t="shared" si="165"/>
        <v>45.490793353178837</v>
      </c>
      <c r="AU511" s="99">
        <v>47.76533302083778</v>
      </c>
      <c r="AV511" s="133">
        <v>11</v>
      </c>
      <c r="AW511" s="133">
        <v>499</v>
      </c>
      <c r="AX511" s="137">
        <v>4</v>
      </c>
      <c r="AY511" s="132"/>
      <c r="AZ511" s="100" t="s">
        <v>432</v>
      </c>
      <c r="BA511" s="101" t="s">
        <v>433</v>
      </c>
    </row>
    <row r="512" spans="1:53" ht="15.75">
      <c r="A512" s="133">
        <v>500</v>
      </c>
      <c r="B512" s="133">
        <v>11</v>
      </c>
      <c r="C512" s="134">
        <v>5</v>
      </c>
      <c r="D512" s="135"/>
      <c r="E512" s="96">
        <f t="shared" si="162"/>
        <v>34.04706359850158</v>
      </c>
      <c r="F512" s="96">
        <f t="shared" si="162"/>
        <v>36.089887414411677</v>
      </c>
      <c r="G512" s="96">
        <f t="shared" si="162"/>
        <v>38.25528065927638</v>
      </c>
      <c r="H512" s="96">
        <f t="shared" si="162"/>
        <v>40.550597498832964</v>
      </c>
      <c r="I512" s="96">
        <f t="shared" si="162"/>
        <v>42.983633348762943</v>
      </c>
      <c r="J512" s="96">
        <v>45.562651349688721</v>
      </c>
      <c r="K512" s="102">
        <f t="shared" si="144"/>
        <v>45.562651349688721</v>
      </c>
      <c r="M512" s="96">
        <f t="shared" si="163"/>
        <v>34.472651893482855</v>
      </c>
      <c r="N512" s="96">
        <f t="shared" si="163"/>
        <v>36.541011007091825</v>
      </c>
      <c r="O512" s="96">
        <f t="shared" si="163"/>
        <v>38.733471667517335</v>
      </c>
      <c r="P512" s="96">
        <f t="shared" si="163"/>
        <v>41.057479967568376</v>
      </c>
      <c r="Q512" s="96">
        <f t="shared" si="163"/>
        <v>43.520928765622479</v>
      </c>
      <c r="R512" s="96">
        <v>46.132184491559826</v>
      </c>
      <c r="S512" s="102">
        <f t="shared" si="146"/>
        <v>46.132184491559826</v>
      </c>
      <c r="U512" s="96">
        <f t="shared" si="147"/>
        <v>36.507231402142438</v>
      </c>
      <c r="V512" s="96">
        <f t="shared" si="147"/>
        <v>38.332592972249564</v>
      </c>
      <c r="W512" s="96">
        <f t="shared" si="147"/>
        <v>40.249222620862042</v>
      </c>
      <c r="X512" s="96">
        <f t="shared" si="147"/>
        <v>42.261683751905146</v>
      </c>
      <c r="Y512" s="96">
        <f t="shared" si="147"/>
        <v>44.374767939500401</v>
      </c>
      <c r="Z512" s="96">
        <v>46.593506336475421</v>
      </c>
      <c r="AA512" s="102">
        <f t="shared" si="148"/>
        <v>46.593506336475421</v>
      </c>
      <c r="AC512" s="104">
        <f t="shared" si="149"/>
        <v>38.332592972249564</v>
      </c>
      <c r="AD512" s="104">
        <f t="shared" si="149"/>
        <v>40.249222620862042</v>
      </c>
      <c r="AE512" s="104">
        <f t="shared" si="149"/>
        <v>42.261683751905146</v>
      </c>
      <c r="AF512" s="104">
        <f t="shared" si="149"/>
        <v>44.374767939500401</v>
      </c>
      <c r="AG512" s="104">
        <v>46.593506336475421</v>
      </c>
      <c r="AH512" s="104">
        <f t="shared" si="152"/>
        <v>46.593506336475421</v>
      </c>
      <c r="AJ512" s="96">
        <f t="shared" si="164"/>
        <v>38.907581866833304</v>
      </c>
      <c r="AK512" s="96">
        <f t="shared" si="164"/>
        <v>40.852960960174968</v>
      </c>
      <c r="AL512" s="96">
        <f t="shared" si="164"/>
        <v>42.895609008183719</v>
      </c>
      <c r="AM512" s="96">
        <f t="shared" si="164"/>
        <v>45.040389458592905</v>
      </c>
      <c r="AN512" s="96">
        <v>47.292408931522552</v>
      </c>
      <c r="AO512" s="106">
        <f t="shared" si="153"/>
        <v>47.292408931522552</v>
      </c>
      <c r="AQ512" s="96">
        <f t="shared" si="165"/>
        <v>39.296657685501636</v>
      </c>
      <c r="AR512" s="96">
        <f t="shared" si="165"/>
        <v>41.261490569776718</v>
      </c>
      <c r="AS512" s="96">
        <f t="shared" si="165"/>
        <v>43.324565098265559</v>
      </c>
      <c r="AT512" s="96">
        <f t="shared" si="165"/>
        <v>45.490793353178837</v>
      </c>
      <c r="AU512" s="99">
        <v>47.76533302083778</v>
      </c>
      <c r="AV512" s="133">
        <v>11</v>
      </c>
      <c r="AW512" s="133">
        <v>500</v>
      </c>
      <c r="AX512" s="137">
        <v>5</v>
      </c>
      <c r="AY512" s="132"/>
      <c r="AZ512" s="100" t="s">
        <v>432</v>
      </c>
      <c r="BA512" s="101" t="s">
        <v>433</v>
      </c>
    </row>
    <row r="513" spans="1:53" ht="15.75">
      <c r="A513" s="133">
        <v>501</v>
      </c>
      <c r="B513" s="133">
        <v>11</v>
      </c>
      <c r="C513" s="134">
        <v>6</v>
      </c>
      <c r="D513" s="135"/>
      <c r="E513" s="96">
        <f t="shared" si="162"/>
        <v>34.04706359850158</v>
      </c>
      <c r="F513" s="96">
        <f t="shared" si="162"/>
        <v>36.089887414411677</v>
      </c>
      <c r="G513" s="96">
        <f t="shared" si="162"/>
        <v>38.25528065927638</v>
      </c>
      <c r="H513" s="96">
        <f t="shared" si="162"/>
        <v>40.550597498832964</v>
      </c>
      <c r="I513" s="96">
        <f t="shared" si="162"/>
        <v>42.983633348762943</v>
      </c>
      <c r="J513" s="96">
        <v>45.562651349688721</v>
      </c>
      <c r="K513" s="102">
        <f t="shared" si="144"/>
        <v>45.562651349688721</v>
      </c>
      <c r="M513" s="96">
        <f t="shared" si="163"/>
        <v>34.472651893482855</v>
      </c>
      <c r="N513" s="96">
        <f t="shared" si="163"/>
        <v>36.541011007091825</v>
      </c>
      <c r="O513" s="96">
        <f t="shared" si="163"/>
        <v>38.733471667517335</v>
      </c>
      <c r="P513" s="96">
        <f t="shared" si="163"/>
        <v>41.057479967568376</v>
      </c>
      <c r="Q513" s="96">
        <f t="shared" si="163"/>
        <v>43.520928765622479</v>
      </c>
      <c r="R513" s="96">
        <v>46.132184491559826</v>
      </c>
      <c r="S513" s="102">
        <f t="shared" si="146"/>
        <v>46.132184491559826</v>
      </c>
      <c r="U513" s="96">
        <f t="shared" si="147"/>
        <v>36.507231402142438</v>
      </c>
      <c r="V513" s="96">
        <f t="shared" si="147"/>
        <v>38.332592972249564</v>
      </c>
      <c r="W513" s="96">
        <f t="shared" si="147"/>
        <v>40.249222620862042</v>
      </c>
      <c r="X513" s="96">
        <f t="shared" si="147"/>
        <v>42.261683751905146</v>
      </c>
      <c r="Y513" s="96">
        <f t="shared" si="147"/>
        <v>44.374767939500401</v>
      </c>
      <c r="Z513" s="96">
        <v>46.593506336475421</v>
      </c>
      <c r="AA513" s="102">
        <f t="shared" si="148"/>
        <v>46.593506336475421</v>
      </c>
      <c r="AC513" s="104">
        <f t="shared" si="149"/>
        <v>38.332592972249564</v>
      </c>
      <c r="AD513" s="104">
        <f t="shared" si="149"/>
        <v>40.249222620862042</v>
      </c>
      <c r="AE513" s="104">
        <f t="shared" si="149"/>
        <v>42.261683751905146</v>
      </c>
      <c r="AF513" s="104">
        <f t="shared" si="149"/>
        <v>44.374767939500401</v>
      </c>
      <c r="AG513" s="104">
        <v>46.593506336475421</v>
      </c>
      <c r="AH513" s="104">
        <f t="shared" si="152"/>
        <v>46.593506336475421</v>
      </c>
      <c r="AJ513" s="96">
        <f t="shared" si="164"/>
        <v>38.907581866833304</v>
      </c>
      <c r="AK513" s="96">
        <f t="shared" si="164"/>
        <v>40.852960960174968</v>
      </c>
      <c r="AL513" s="96">
        <f t="shared" si="164"/>
        <v>42.895609008183719</v>
      </c>
      <c r="AM513" s="96">
        <f t="shared" si="164"/>
        <v>45.040389458592905</v>
      </c>
      <c r="AN513" s="96">
        <v>47.292408931522552</v>
      </c>
      <c r="AO513" s="106">
        <f t="shared" si="153"/>
        <v>47.292408931522552</v>
      </c>
      <c r="AQ513" s="96">
        <f t="shared" si="165"/>
        <v>39.296657685501636</v>
      </c>
      <c r="AR513" s="96">
        <f t="shared" si="165"/>
        <v>41.261490569776718</v>
      </c>
      <c r="AS513" s="96">
        <f t="shared" si="165"/>
        <v>43.324565098265559</v>
      </c>
      <c r="AT513" s="96">
        <f t="shared" si="165"/>
        <v>45.490793353178837</v>
      </c>
      <c r="AU513" s="99">
        <v>47.76533302083778</v>
      </c>
      <c r="AV513" s="133">
        <v>11</v>
      </c>
      <c r="AW513" s="133">
        <v>501</v>
      </c>
      <c r="AX513" s="137">
        <v>6</v>
      </c>
      <c r="AY513" s="132"/>
      <c r="AZ513" s="100" t="s">
        <v>432</v>
      </c>
      <c r="BA513" s="101" t="s">
        <v>433</v>
      </c>
    </row>
    <row r="514" spans="1:53" ht="15.75">
      <c r="A514" s="133">
        <v>502</v>
      </c>
      <c r="B514" s="133">
        <v>11</v>
      </c>
      <c r="C514" s="134">
        <v>7</v>
      </c>
      <c r="D514" s="135"/>
      <c r="E514" s="96">
        <f t="shared" si="162"/>
        <v>34.04706359850158</v>
      </c>
      <c r="F514" s="96">
        <f t="shared" si="162"/>
        <v>36.089887414411677</v>
      </c>
      <c r="G514" s="96">
        <f t="shared" si="162"/>
        <v>38.25528065927638</v>
      </c>
      <c r="H514" s="96">
        <f t="shared" si="162"/>
        <v>40.550597498832964</v>
      </c>
      <c r="I514" s="96">
        <f t="shared" si="162"/>
        <v>42.983633348762943</v>
      </c>
      <c r="J514" s="96">
        <v>45.562651349688721</v>
      </c>
      <c r="K514" s="102">
        <f t="shared" si="144"/>
        <v>45.562651349688721</v>
      </c>
      <c r="M514" s="96">
        <f t="shared" si="163"/>
        <v>34.472651893482855</v>
      </c>
      <c r="N514" s="96">
        <f t="shared" si="163"/>
        <v>36.541011007091825</v>
      </c>
      <c r="O514" s="96">
        <f t="shared" si="163"/>
        <v>38.733471667517335</v>
      </c>
      <c r="P514" s="96">
        <f t="shared" si="163"/>
        <v>41.057479967568376</v>
      </c>
      <c r="Q514" s="96">
        <f t="shared" si="163"/>
        <v>43.520928765622479</v>
      </c>
      <c r="R514" s="96">
        <v>46.132184491559826</v>
      </c>
      <c r="S514" s="102">
        <f t="shared" si="146"/>
        <v>46.132184491559826</v>
      </c>
      <c r="U514" s="96">
        <f t="shared" ref="U514:Y564" si="166">V514/1.05</f>
        <v>36.507231402142438</v>
      </c>
      <c r="V514" s="96">
        <f t="shared" si="166"/>
        <v>38.332592972249564</v>
      </c>
      <c r="W514" s="96">
        <f t="shared" si="166"/>
        <v>40.249222620862042</v>
      </c>
      <c r="X514" s="96">
        <f t="shared" si="166"/>
        <v>42.261683751905146</v>
      </c>
      <c r="Y514" s="96">
        <f t="shared" si="166"/>
        <v>44.374767939500401</v>
      </c>
      <c r="Z514" s="96">
        <v>46.593506336475421</v>
      </c>
      <c r="AA514" s="102">
        <f t="shared" si="148"/>
        <v>46.593506336475421</v>
      </c>
      <c r="AC514" s="104">
        <f t="shared" si="149"/>
        <v>38.332592972249564</v>
      </c>
      <c r="AD514" s="104">
        <f t="shared" si="149"/>
        <v>40.249222620862042</v>
      </c>
      <c r="AE514" s="104">
        <f t="shared" si="149"/>
        <v>42.261683751905146</v>
      </c>
      <c r="AF514" s="104">
        <f t="shared" si="149"/>
        <v>44.374767939500401</v>
      </c>
      <c r="AG514" s="104">
        <v>46.593506336475421</v>
      </c>
      <c r="AH514" s="104">
        <f t="shared" si="152"/>
        <v>46.593506336475421</v>
      </c>
      <c r="AJ514" s="96">
        <f t="shared" si="164"/>
        <v>38.907581866833304</v>
      </c>
      <c r="AK514" s="96">
        <f t="shared" si="164"/>
        <v>40.852960960174968</v>
      </c>
      <c r="AL514" s="96">
        <f t="shared" si="164"/>
        <v>42.895609008183719</v>
      </c>
      <c r="AM514" s="96">
        <f t="shared" si="164"/>
        <v>45.040389458592905</v>
      </c>
      <c r="AN514" s="96">
        <v>47.292408931522552</v>
      </c>
      <c r="AO514" s="106">
        <f t="shared" si="153"/>
        <v>47.292408931522552</v>
      </c>
      <c r="AQ514" s="96">
        <f t="shared" si="165"/>
        <v>39.296657685501636</v>
      </c>
      <c r="AR514" s="96">
        <f t="shared" si="165"/>
        <v>41.261490569776718</v>
      </c>
      <c r="AS514" s="96">
        <f t="shared" si="165"/>
        <v>43.324565098265559</v>
      </c>
      <c r="AT514" s="96">
        <f t="shared" si="165"/>
        <v>45.490793353178837</v>
      </c>
      <c r="AU514" s="99">
        <v>47.76533302083778</v>
      </c>
      <c r="AV514" s="133">
        <v>11</v>
      </c>
      <c r="AW514" s="133">
        <v>502</v>
      </c>
      <c r="AX514" s="137">
        <v>7</v>
      </c>
      <c r="AY514" s="139" t="e">
        <f>#REF!</f>
        <v>#REF!</v>
      </c>
      <c r="AZ514" s="100" t="s">
        <v>432</v>
      </c>
      <c r="BA514" s="101" t="s">
        <v>433</v>
      </c>
    </row>
    <row r="515" spans="1:53" ht="15.75">
      <c r="A515" s="133">
        <v>503</v>
      </c>
      <c r="B515" s="133">
        <v>11</v>
      </c>
      <c r="C515" s="134">
        <v>8</v>
      </c>
      <c r="D515" s="135"/>
      <c r="E515" s="96">
        <f t="shared" si="162"/>
        <v>34.04706359850158</v>
      </c>
      <c r="F515" s="96">
        <f t="shared" si="162"/>
        <v>36.089887414411677</v>
      </c>
      <c r="G515" s="96">
        <f t="shared" si="162"/>
        <v>38.25528065927638</v>
      </c>
      <c r="H515" s="96">
        <f t="shared" si="162"/>
        <v>40.550597498832964</v>
      </c>
      <c r="I515" s="96">
        <f t="shared" si="162"/>
        <v>42.983633348762943</v>
      </c>
      <c r="J515" s="96">
        <v>45.562651349688721</v>
      </c>
      <c r="K515" s="102">
        <f t="shared" si="144"/>
        <v>45.562651349688721</v>
      </c>
      <c r="M515" s="96">
        <f t="shared" si="163"/>
        <v>34.472651893482855</v>
      </c>
      <c r="N515" s="96">
        <f t="shared" si="163"/>
        <v>36.541011007091825</v>
      </c>
      <c r="O515" s="96">
        <f t="shared" si="163"/>
        <v>38.733471667517335</v>
      </c>
      <c r="P515" s="96">
        <f t="shared" si="163"/>
        <v>41.057479967568376</v>
      </c>
      <c r="Q515" s="96">
        <f t="shared" si="163"/>
        <v>43.520928765622479</v>
      </c>
      <c r="R515" s="96">
        <v>46.132184491559826</v>
      </c>
      <c r="S515" s="102">
        <f t="shared" si="146"/>
        <v>46.132184491559826</v>
      </c>
      <c r="U515" s="96">
        <f t="shared" si="166"/>
        <v>36.507231402142438</v>
      </c>
      <c r="V515" s="96">
        <f t="shared" si="166"/>
        <v>38.332592972249564</v>
      </c>
      <c r="W515" s="96">
        <f t="shared" si="166"/>
        <v>40.249222620862042</v>
      </c>
      <c r="X515" s="96">
        <f t="shared" si="166"/>
        <v>42.261683751905146</v>
      </c>
      <c r="Y515" s="96">
        <f t="shared" si="166"/>
        <v>44.374767939500401</v>
      </c>
      <c r="Z515" s="96">
        <v>46.593506336475421</v>
      </c>
      <c r="AA515" s="102">
        <f t="shared" si="148"/>
        <v>46.593506336475421</v>
      </c>
      <c r="AC515" s="104">
        <f t="shared" si="149"/>
        <v>38.332592972249564</v>
      </c>
      <c r="AD515" s="104">
        <f t="shared" si="149"/>
        <v>40.249222620862042</v>
      </c>
      <c r="AE515" s="104">
        <f t="shared" si="149"/>
        <v>42.261683751905146</v>
      </c>
      <c r="AF515" s="104">
        <f t="shared" si="149"/>
        <v>44.374767939500401</v>
      </c>
      <c r="AG515" s="104">
        <v>46.593506336475421</v>
      </c>
      <c r="AH515" s="104">
        <f t="shared" si="152"/>
        <v>46.593506336475421</v>
      </c>
      <c r="AJ515" s="96">
        <f t="shared" si="164"/>
        <v>38.907581866833304</v>
      </c>
      <c r="AK515" s="96">
        <f t="shared" si="164"/>
        <v>40.852960960174968</v>
      </c>
      <c r="AL515" s="96">
        <f t="shared" si="164"/>
        <v>42.895609008183719</v>
      </c>
      <c r="AM515" s="96">
        <f t="shared" si="164"/>
        <v>45.040389458592905</v>
      </c>
      <c r="AN515" s="96">
        <v>47.292408931522552</v>
      </c>
      <c r="AO515" s="106">
        <f t="shared" si="153"/>
        <v>47.292408931522552</v>
      </c>
      <c r="AQ515" s="96">
        <f t="shared" si="165"/>
        <v>39.296657685501636</v>
      </c>
      <c r="AR515" s="96">
        <f t="shared" si="165"/>
        <v>41.261490569776718</v>
      </c>
      <c r="AS515" s="96">
        <f t="shared" si="165"/>
        <v>43.324565098265559</v>
      </c>
      <c r="AT515" s="96">
        <f t="shared" si="165"/>
        <v>45.490793353178837</v>
      </c>
      <c r="AU515" s="99">
        <v>47.76533302083778</v>
      </c>
      <c r="AV515" s="133">
        <v>11</v>
      </c>
      <c r="AW515" s="133">
        <v>503</v>
      </c>
      <c r="AX515" s="137">
        <v>8</v>
      </c>
      <c r="AY515" s="132"/>
      <c r="AZ515" s="100" t="s">
        <v>432</v>
      </c>
      <c r="BA515" s="101" t="s">
        <v>433</v>
      </c>
    </row>
    <row r="516" spans="1:53" ht="15.75">
      <c r="A516" s="133">
        <v>504</v>
      </c>
      <c r="B516" s="133">
        <v>11</v>
      </c>
      <c r="C516" s="134">
        <v>9</v>
      </c>
      <c r="D516" s="135"/>
      <c r="E516" s="96">
        <f t="shared" si="162"/>
        <v>34.04706359850158</v>
      </c>
      <c r="F516" s="96">
        <f t="shared" si="162"/>
        <v>36.089887414411677</v>
      </c>
      <c r="G516" s="96">
        <f t="shared" si="162"/>
        <v>38.25528065927638</v>
      </c>
      <c r="H516" s="96">
        <f t="shared" si="162"/>
        <v>40.550597498832964</v>
      </c>
      <c r="I516" s="96">
        <f t="shared" si="162"/>
        <v>42.983633348762943</v>
      </c>
      <c r="J516" s="96">
        <v>45.562651349688721</v>
      </c>
      <c r="K516" s="102">
        <f t="shared" si="144"/>
        <v>45.562651349688721</v>
      </c>
      <c r="M516" s="96">
        <f t="shared" si="163"/>
        <v>34.472651893482855</v>
      </c>
      <c r="N516" s="96">
        <f t="shared" si="163"/>
        <v>36.541011007091825</v>
      </c>
      <c r="O516" s="96">
        <f t="shared" si="163"/>
        <v>38.733471667517335</v>
      </c>
      <c r="P516" s="96">
        <f t="shared" si="163"/>
        <v>41.057479967568376</v>
      </c>
      <c r="Q516" s="96">
        <f t="shared" si="163"/>
        <v>43.520928765622479</v>
      </c>
      <c r="R516" s="96">
        <v>46.132184491559826</v>
      </c>
      <c r="S516" s="102">
        <f t="shared" si="146"/>
        <v>46.132184491559826</v>
      </c>
      <c r="U516" s="96">
        <f t="shared" si="166"/>
        <v>36.507231402142438</v>
      </c>
      <c r="V516" s="96">
        <f t="shared" si="166"/>
        <v>38.332592972249564</v>
      </c>
      <c r="W516" s="96">
        <f t="shared" si="166"/>
        <v>40.249222620862042</v>
      </c>
      <c r="X516" s="96">
        <f t="shared" si="166"/>
        <v>42.261683751905146</v>
      </c>
      <c r="Y516" s="96">
        <f t="shared" si="166"/>
        <v>44.374767939500401</v>
      </c>
      <c r="Z516" s="96">
        <v>46.593506336475421</v>
      </c>
      <c r="AA516" s="102">
        <f t="shared" si="148"/>
        <v>46.593506336475421</v>
      </c>
      <c r="AC516" s="104">
        <f t="shared" si="149"/>
        <v>38.332592972249564</v>
      </c>
      <c r="AD516" s="104">
        <f t="shared" si="149"/>
        <v>40.249222620862042</v>
      </c>
      <c r="AE516" s="104">
        <f t="shared" si="149"/>
        <v>42.261683751905146</v>
      </c>
      <c r="AF516" s="104">
        <f t="shared" si="149"/>
        <v>44.374767939500401</v>
      </c>
      <c r="AG516" s="104">
        <v>46.593506336475421</v>
      </c>
      <c r="AH516" s="104">
        <f t="shared" si="152"/>
        <v>46.593506336475421</v>
      </c>
      <c r="AJ516" s="96">
        <f t="shared" si="164"/>
        <v>38.907581866833304</v>
      </c>
      <c r="AK516" s="96">
        <f t="shared" si="164"/>
        <v>40.852960960174968</v>
      </c>
      <c r="AL516" s="96">
        <f t="shared" si="164"/>
        <v>42.895609008183719</v>
      </c>
      <c r="AM516" s="96">
        <f t="shared" si="164"/>
        <v>45.040389458592905</v>
      </c>
      <c r="AN516" s="96">
        <v>47.292408931522552</v>
      </c>
      <c r="AO516" s="106">
        <f t="shared" si="153"/>
        <v>47.292408931522552</v>
      </c>
      <c r="AQ516" s="96">
        <f t="shared" si="165"/>
        <v>39.296657685501636</v>
      </c>
      <c r="AR516" s="96">
        <f t="shared" si="165"/>
        <v>41.261490569776718</v>
      </c>
      <c r="AS516" s="96">
        <f t="shared" si="165"/>
        <v>43.324565098265559</v>
      </c>
      <c r="AT516" s="96">
        <f t="shared" si="165"/>
        <v>45.490793353178837</v>
      </c>
      <c r="AU516" s="99">
        <v>47.76533302083778</v>
      </c>
      <c r="AV516" s="133">
        <v>11</v>
      </c>
      <c r="AW516" s="133">
        <v>504</v>
      </c>
      <c r="AX516" s="137">
        <v>9</v>
      </c>
      <c r="AY516" s="132"/>
      <c r="AZ516" s="100" t="s">
        <v>432</v>
      </c>
      <c r="BA516" s="101" t="s">
        <v>433</v>
      </c>
    </row>
    <row r="517" spans="1:53" ht="15.75">
      <c r="A517" s="133">
        <v>505</v>
      </c>
      <c r="B517" s="133">
        <v>11</v>
      </c>
      <c r="C517" s="134">
        <v>10</v>
      </c>
      <c r="D517" s="135"/>
      <c r="E517" s="96">
        <f t="shared" si="162"/>
        <v>34.04706359850158</v>
      </c>
      <c r="F517" s="96">
        <f t="shared" si="162"/>
        <v>36.089887414411677</v>
      </c>
      <c r="G517" s="96">
        <f t="shared" si="162"/>
        <v>38.25528065927638</v>
      </c>
      <c r="H517" s="96">
        <f t="shared" si="162"/>
        <v>40.550597498832964</v>
      </c>
      <c r="I517" s="96">
        <f t="shared" si="162"/>
        <v>42.983633348762943</v>
      </c>
      <c r="J517" s="96">
        <v>45.562651349688721</v>
      </c>
      <c r="K517" s="102">
        <f t="shared" si="144"/>
        <v>45.562651349688721</v>
      </c>
      <c r="M517" s="96">
        <f t="shared" si="163"/>
        <v>34.472651893482855</v>
      </c>
      <c r="N517" s="96">
        <f t="shared" si="163"/>
        <v>36.541011007091825</v>
      </c>
      <c r="O517" s="96">
        <f t="shared" si="163"/>
        <v>38.733471667517335</v>
      </c>
      <c r="P517" s="96">
        <f t="shared" si="163"/>
        <v>41.057479967568376</v>
      </c>
      <c r="Q517" s="96">
        <f t="shared" si="163"/>
        <v>43.520928765622479</v>
      </c>
      <c r="R517" s="96">
        <v>46.132184491559826</v>
      </c>
      <c r="S517" s="102">
        <f t="shared" si="146"/>
        <v>46.132184491559826</v>
      </c>
      <c r="U517" s="96">
        <f t="shared" si="166"/>
        <v>36.507231402142438</v>
      </c>
      <c r="V517" s="96">
        <f t="shared" si="166"/>
        <v>38.332592972249564</v>
      </c>
      <c r="W517" s="96">
        <f t="shared" si="166"/>
        <v>40.249222620862042</v>
      </c>
      <c r="X517" s="96">
        <f t="shared" si="166"/>
        <v>42.261683751905146</v>
      </c>
      <c r="Y517" s="96">
        <f t="shared" si="166"/>
        <v>44.374767939500401</v>
      </c>
      <c r="Z517" s="96">
        <v>46.593506336475421</v>
      </c>
      <c r="AA517" s="102">
        <f t="shared" si="148"/>
        <v>46.593506336475421</v>
      </c>
      <c r="AC517" s="104">
        <f t="shared" si="149"/>
        <v>38.332592972249564</v>
      </c>
      <c r="AD517" s="104">
        <f t="shared" si="149"/>
        <v>40.249222620862042</v>
      </c>
      <c r="AE517" s="104">
        <f t="shared" si="149"/>
        <v>42.261683751905146</v>
      </c>
      <c r="AF517" s="104">
        <f t="shared" si="149"/>
        <v>44.374767939500401</v>
      </c>
      <c r="AG517" s="104">
        <v>46.593506336475421</v>
      </c>
      <c r="AH517" s="104">
        <f t="shared" si="152"/>
        <v>46.593506336475421</v>
      </c>
      <c r="AJ517" s="96">
        <f t="shared" si="164"/>
        <v>38.907581866833304</v>
      </c>
      <c r="AK517" s="96">
        <f t="shared" si="164"/>
        <v>40.852960960174968</v>
      </c>
      <c r="AL517" s="96">
        <f t="shared" si="164"/>
        <v>42.895609008183719</v>
      </c>
      <c r="AM517" s="96">
        <f t="shared" si="164"/>
        <v>45.040389458592905</v>
      </c>
      <c r="AN517" s="96">
        <v>47.292408931522552</v>
      </c>
      <c r="AO517" s="106">
        <f t="shared" si="153"/>
        <v>47.292408931522552</v>
      </c>
      <c r="AQ517" s="96">
        <f t="shared" si="165"/>
        <v>39.296657685501636</v>
      </c>
      <c r="AR517" s="96">
        <f t="shared" si="165"/>
        <v>41.261490569776718</v>
      </c>
      <c r="AS517" s="96">
        <f t="shared" si="165"/>
        <v>43.324565098265559</v>
      </c>
      <c r="AT517" s="96">
        <f t="shared" si="165"/>
        <v>45.490793353178837</v>
      </c>
      <c r="AU517" s="99">
        <v>47.76533302083778</v>
      </c>
      <c r="AV517" s="133">
        <v>11</v>
      </c>
      <c r="AW517" s="133">
        <v>505</v>
      </c>
      <c r="AX517" s="137">
        <v>10</v>
      </c>
      <c r="AY517" s="132"/>
      <c r="AZ517" s="100" t="s">
        <v>432</v>
      </c>
      <c r="BA517" s="101" t="s">
        <v>433</v>
      </c>
    </row>
    <row r="518" spans="1:53" ht="15.75">
      <c r="A518" s="133">
        <v>506</v>
      </c>
      <c r="B518" s="133">
        <v>11</v>
      </c>
      <c r="C518" s="134">
        <v>11</v>
      </c>
      <c r="D518" s="135"/>
      <c r="E518" s="96">
        <f t="shared" si="162"/>
        <v>34.04706359850158</v>
      </c>
      <c r="F518" s="96">
        <f t="shared" si="162"/>
        <v>36.089887414411677</v>
      </c>
      <c r="G518" s="96">
        <f t="shared" si="162"/>
        <v>38.25528065927638</v>
      </c>
      <c r="H518" s="96">
        <f t="shared" si="162"/>
        <v>40.550597498832964</v>
      </c>
      <c r="I518" s="96">
        <f t="shared" si="162"/>
        <v>42.983633348762943</v>
      </c>
      <c r="J518" s="96">
        <v>45.562651349688721</v>
      </c>
      <c r="K518" s="102">
        <f t="shared" si="144"/>
        <v>45.562651349688721</v>
      </c>
      <c r="M518" s="96">
        <f t="shared" si="163"/>
        <v>34.472651893482855</v>
      </c>
      <c r="N518" s="96">
        <f t="shared" si="163"/>
        <v>36.541011007091825</v>
      </c>
      <c r="O518" s="96">
        <f t="shared" si="163"/>
        <v>38.733471667517335</v>
      </c>
      <c r="P518" s="96">
        <f t="shared" si="163"/>
        <v>41.057479967568376</v>
      </c>
      <c r="Q518" s="96">
        <f t="shared" si="163"/>
        <v>43.520928765622479</v>
      </c>
      <c r="R518" s="96">
        <v>46.132184491559826</v>
      </c>
      <c r="S518" s="102">
        <f t="shared" si="146"/>
        <v>46.132184491559826</v>
      </c>
      <c r="U518" s="96">
        <f t="shared" si="166"/>
        <v>36.507231402142438</v>
      </c>
      <c r="V518" s="96">
        <f t="shared" si="166"/>
        <v>38.332592972249564</v>
      </c>
      <c r="W518" s="96">
        <f t="shared" si="166"/>
        <v>40.249222620862042</v>
      </c>
      <c r="X518" s="96">
        <f t="shared" si="166"/>
        <v>42.261683751905146</v>
      </c>
      <c r="Y518" s="96">
        <f t="shared" si="166"/>
        <v>44.374767939500401</v>
      </c>
      <c r="Z518" s="96">
        <v>46.593506336475421</v>
      </c>
      <c r="AA518" s="102">
        <f t="shared" si="148"/>
        <v>46.593506336475421</v>
      </c>
      <c r="AC518" s="104">
        <f t="shared" si="149"/>
        <v>38.332592972249564</v>
      </c>
      <c r="AD518" s="104">
        <f t="shared" si="149"/>
        <v>40.249222620862042</v>
      </c>
      <c r="AE518" s="104">
        <f t="shared" si="149"/>
        <v>42.261683751905146</v>
      </c>
      <c r="AF518" s="104">
        <f t="shared" si="149"/>
        <v>44.374767939500401</v>
      </c>
      <c r="AG518" s="104">
        <v>46.593506336475421</v>
      </c>
      <c r="AH518" s="104">
        <f t="shared" si="152"/>
        <v>46.593506336475421</v>
      </c>
      <c r="AJ518" s="96">
        <f t="shared" si="164"/>
        <v>38.907581866833304</v>
      </c>
      <c r="AK518" s="96">
        <f t="shared" si="164"/>
        <v>40.852960960174968</v>
      </c>
      <c r="AL518" s="96">
        <f t="shared" si="164"/>
        <v>42.895609008183719</v>
      </c>
      <c r="AM518" s="96">
        <f t="shared" si="164"/>
        <v>45.040389458592905</v>
      </c>
      <c r="AN518" s="96">
        <v>47.292408931522552</v>
      </c>
      <c r="AO518" s="106">
        <f t="shared" si="153"/>
        <v>47.292408931522552</v>
      </c>
      <c r="AQ518" s="96">
        <f t="shared" si="165"/>
        <v>39.296657685501636</v>
      </c>
      <c r="AR518" s="96">
        <f t="shared" si="165"/>
        <v>41.261490569776718</v>
      </c>
      <c r="AS518" s="96">
        <f t="shared" si="165"/>
        <v>43.324565098265559</v>
      </c>
      <c r="AT518" s="96">
        <f t="shared" si="165"/>
        <v>45.490793353178837</v>
      </c>
      <c r="AU518" s="99">
        <v>47.76533302083778</v>
      </c>
      <c r="AV518" s="133">
        <v>11</v>
      </c>
      <c r="AW518" s="133">
        <v>506</v>
      </c>
      <c r="AX518" s="137">
        <v>11</v>
      </c>
      <c r="AY518" s="132"/>
      <c r="AZ518" s="100" t="s">
        <v>432</v>
      </c>
      <c r="BA518" s="101" t="s">
        <v>433</v>
      </c>
    </row>
    <row r="519" spans="1:53" ht="15.75">
      <c r="A519" s="133">
        <v>507</v>
      </c>
      <c r="B519" s="133">
        <v>11</v>
      </c>
      <c r="C519" s="134">
        <v>12</v>
      </c>
      <c r="D519" s="135"/>
      <c r="E519" s="96">
        <f t="shared" si="162"/>
        <v>34.04706359850158</v>
      </c>
      <c r="F519" s="96">
        <f t="shared" si="162"/>
        <v>36.089887414411677</v>
      </c>
      <c r="G519" s="96">
        <f t="shared" si="162"/>
        <v>38.25528065927638</v>
      </c>
      <c r="H519" s="96">
        <f t="shared" si="162"/>
        <v>40.550597498832964</v>
      </c>
      <c r="I519" s="96">
        <f t="shared" si="162"/>
        <v>42.983633348762943</v>
      </c>
      <c r="J519" s="96">
        <v>45.562651349688721</v>
      </c>
      <c r="K519" s="102">
        <f t="shared" si="144"/>
        <v>45.562651349688721</v>
      </c>
      <c r="M519" s="96">
        <f t="shared" si="163"/>
        <v>34.472651893482855</v>
      </c>
      <c r="N519" s="96">
        <f t="shared" si="163"/>
        <v>36.541011007091825</v>
      </c>
      <c r="O519" s="96">
        <f t="shared" si="163"/>
        <v>38.733471667517335</v>
      </c>
      <c r="P519" s="96">
        <f t="shared" si="163"/>
        <v>41.057479967568376</v>
      </c>
      <c r="Q519" s="96">
        <f t="shared" si="163"/>
        <v>43.520928765622479</v>
      </c>
      <c r="R519" s="96">
        <v>46.132184491559826</v>
      </c>
      <c r="S519" s="102">
        <f t="shared" si="146"/>
        <v>46.132184491559826</v>
      </c>
      <c r="U519" s="96">
        <f t="shared" si="166"/>
        <v>36.507231402142438</v>
      </c>
      <c r="V519" s="96">
        <f t="shared" si="166"/>
        <v>38.332592972249564</v>
      </c>
      <c r="W519" s="96">
        <f t="shared" si="166"/>
        <v>40.249222620862042</v>
      </c>
      <c r="X519" s="96">
        <f t="shared" si="166"/>
        <v>42.261683751905146</v>
      </c>
      <c r="Y519" s="96">
        <f t="shared" si="166"/>
        <v>44.374767939500401</v>
      </c>
      <c r="Z519" s="96">
        <v>46.593506336475421</v>
      </c>
      <c r="AA519" s="102">
        <f t="shared" si="148"/>
        <v>46.593506336475421</v>
      </c>
      <c r="AC519" s="104">
        <f t="shared" si="149"/>
        <v>38.332592972249564</v>
      </c>
      <c r="AD519" s="104">
        <f t="shared" si="149"/>
        <v>40.249222620862042</v>
      </c>
      <c r="AE519" s="104">
        <f t="shared" si="149"/>
        <v>42.261683751905146</v>
      </c>
      <c r="AF519" s="104">
        <f t="shared" si="149"/>
        <v>44.374767939500401</v>
      </c>
      <c r="AG519" s="104">
        <v>46.593506336475421</v>
      </c>
      <c r="AH519" s="104">
        <f t="shared" si="152"/>
        <v>46.593506336475421</v>
      </c>
      <c r="AJ519" s="96">
        <f t="shared" si="164"/>
        <v>38.907581866833304</v>
      </c>
      <c r="AK519" s="96">
        <f t="shared" si="164"/>
        <v>40.852960960174968</v>
      </c>
      <c r="AL519" s="96">
        <f t="shared" si="164"/>
        <v>42.895609008183719</v>
      </c>
      <c r="AM519" s="96">
        <f t="shared" si="164"/>
        <v>45.040389458592905</v>
      </c>
      <c r="AN519" s="96">
        <v>47.292408931522552</v>
      </c>
      <c r="AO519" s="106">
        <f t="shared" si="153"/>
        <v>47.292408931522552</v>
      </c>
      <c r="AQ519" s="96">
        <f t="shared" si="165"/>
        <v>39.296657685501636</v>
      </c>
      <c r="AR519" s="96">
        <f t="shared" si="165"/>
        <v>41.261490569776718</v>
      </c>
      <c r="AS519" s="96">
        <f t="shared" si="165"/>
        <v>43.324565098265559</v>
      </c>
      <c r="AT519" s="96">
        <f t="shared" si="165"/>
        <v>45.490793353178837</v>
      </c>
      <c r="AU519" s="99">
        <v>47.76533302083778</v>
      </c>
      <c r="AV519" s="133">
        <v>11</v>
      </c>
      <c r="AW519" s="133">
        <v>507</v>
      </c>
      <c r="AX519" s="137">
        <v>12</v>
      </c>
      <c r="AY519" s="132"/>
      <c r="AZ519" s="100" t="s">
        <v>432</v>
      </c>
      <c r="BA519" s="101" t="s">
        <v>433</v>
      </c>
    </row>
    <row r="520" spans="1:53" ht="15.75">
      <c r="A520" s="133">
        <v>508</v>
      </c>
      <c r="B520" s="133">
        <v>11</v>
      </c>
      <c r="C520" s="134">
        <v>13</v>
      </c>
      <c r="D520" s="135"/>
      <c r="E520" s="96">
        <f t="shared" si="162"/>
        <v>34.04706359850158</v>
      </c>
      <c r="F520" s="96">
        <f t="shared" si="162"/>
        <v>36.089887414411677</v>
      </c>
      <c r="G520" s="96">
        <f t="shared" si="162"/>
        <v>38.25528065927638</v>
      </c>
      <c r="H520" s="96">
        <f t="shared" si="162"/>
        <v>40.550597498832964</v>
      </c>
      <c r="I520" s="96">
        <f t="shared" si="162"/>
        <v>42.983633348762943</v>
      </c>
      <c r="J520" s="96">
        <v>45.562651349688721</v>
      </c>
      <c r="K520" s="102">
        <f t="shared" si="144"/>
        <v>45.562651349688721</v>
      </c>
      <c r="M520" s="96">
        <f t="shared" si="163"/>
        <v>34.472651893482855</v>
      </c>
      <c r="N520" s="96">
        <f t="shared" si="163"/>
        <v>36.541011007091825</v>
      </c>
      <c r="O520" s="96">
        <f t="shared" si="163"/>
        <v>38.733471667517335</v>
      </c>
      <c r="P520" s="96">
        <f t="shared" si="163"/>
        <v>41.057479967568376</v>
      </c>
      <c r="Q520" s="96">
        <f t="shared" si="163"/>
        <v>43.520928765622479</v>
      </c>
      <c r="R520" s="96">
        <v>46.132184491559826</v>
      </c>
      <c r="S520" s="102">
        <f t="shared" si="146"/>
        <v>46.132184491559826</v>
      </c>
      <c r="U520" s="96">
        <f t="shared" si="166"/>
        <v>36.507231402142438</v>
      </c>
      <c r="V520" s="96">
        <f t="shared" si="166"/>
        <v>38.332592972249564</v>
      </c>
      <c r="W520" s="96">
        <f t="shared" si="166"/>
        <v>40.249222620862042</v>
      </c>
      <c r="X520" s="96">
        <f t="shared" si="166"/>
        <v>42.261683751905146</v>
      </c>
      <c r="Y520" s="96">
        <f t="shared" si="166"/>
        <v>44.374767939500401</v>
      </c>
      <c r="Z520" s="96">
        <v>46.593506336475421</v>
      </c>
      <c r="AA520" s="102">
        <f t="shared" si="148"/>
        <v>46.593506336475421</v>
      </c>
      <c r="AC520" s="104">
        <f t="shared" si="149"/>
        <v>38.332592972249564</v>
      </c>
      <c r="AD520" s="104">
        <f t="shared" si="149"/>
        <v>40.249222620862042</v>
      </c>
      <c r="AE520" s="104">
        <f t="shared" si="149"/>
        <v>42.261683751905146</v>
      </c>
      <c r="AF520" s="104">
        <f t="shared" si="149"/>
        <v>44.374767939500401</v>
      </c>
      <c r="AG520" s="104">
        <v>46.593506336475421</v>
      </c>
      <c r="AH520" s="104">
        <f t="shared" si="152"/>
        <v>46.593506336475421</v>
      </c>
      <c r="AJ520" s="96">
        <f t="shared" si="164"/>
        <v>38.907581866833304</v>
      </c>
      <c r="AK520" s="96">
        <f t="shared" si="164"/>
        <v>40.852960960174968</v>
      </c>
      <c r="AL520" s="96">
        <f t="shared" si="164"/>
        <v>42.895609008183719</v>
      </c>
      <c r="AM520" s="96">
        <f t="shared" si="164"/>
        <v>45.040389458592905</v>
      </c>
      <c r="AN520" s="96">
        <v>47.292408931522552</v>
      </c>
      <c r="AO520" s="106">
        <f t="shared" si="153"/>
        <v>47.292408931522552</v>
      </c>
      <c r="AQ520" s="96">
        <f t="shared" si="165"/>
        <v>39.296657685501636</v>
      </c>
      <c r="AR520" s="96">
        <f t="shared" si="165"/>
        <v>41.261490569776718</v>
      </c>
      <c r="AS520" s="96">
        <f t="shared" si="165"/>
        <v>43.324565098265559</v>
      </c>
      <c r="AT520" s="96">
        <f t="shared" si="165"/>
        <v>45.490793353178837</v>
      </c>
      <c r="AU520" s="99">
        <v>47.76533302083778</v>
      </c>
      <c r="AV520" s="133">
        <v>11</v>
      </c>
      <c r="AW520" s="133">
        <v>508</v>
      </c>
      <c r="AX520" s="137">
        <v>13</v>
      </c>
      <c r="AY520" s="132"/>
      <c r="AZ520" s="100" t="s">
        <v>432</v>
      </c>
      <c r="BA520" s="101" t="s">
        <v>433</v>
      </c>
    </row>
    <row r="521" spans="1:53" ht="15.75">
      <c r="A521" s="133">
        <v>509</v>
      </c>
      <c r="B521" s="133">
        <v>11</v>
      </c>
      <c r="C521" s="134">
        <v>14</v>
      </c>
      <c r="D521" s="135"/>
      <c r="E521" s="96">
        <f t="shared" si="162"/>
        <v>34.04706359850158</v>
      </c>
      <c r="F521" s="96">
        <f t="shared" si="162"/>
        <v>36.089887414411677</v>
      </c>
      <c r="G521" s="96">
        <f t="shared" si="162"/>
        <v>38.25528065927638</v>
      </c>
      <c r="H521" s="96">
        <f t="shared" si="162"/>
        <v>40.550597498832964</v>
      </c>
      <c r="I521" s="96">
        <f t="shared" si="162"/>
        <v>42.983633348762943</v>
      </c>
      <c r="J521" s="96">
        <v>45.562651349688721</v>
      </c>
      <c r="K521" s="102">
        <f t="shared" si="144"/>
        <v>45.562651349688721</v>
      </c>
      <c r="M521" s="96">
        <f t="shared" si="163"/>
        <v>34.472651893482855</v>
      </c>
      <c r="N521" s="96">
        <f t="shared" si="163"/>
        <v>36.541011007091825</v>
      </c>
      <c r="O521" s="96">
        <f t="shared" si="163"/>
        <v>38.733471667517335</v>
      </c>
      <c r="P521" s="96">
        <f t="shared" si="163"/>
        <v>41.057479967568376</v>
      </c>
      <c r="Q521" s="96">
        <f t="shared" si="163"/>
        <v>43.520928765622479</v>
      </c>
      <c r="R521" s="96">
        <v>46.132184491559826</v>
      </c>
      <c r="S521" s="102">
        <f t="shared" si="146"/>
        <v>46.132184491559826</v>
      </c>
      <c r="U521" s="96">
        <f t="shared" si="166"/>
        <v>36.507231402142438</v>
      </c>
      <c r="V521" s="96">
        <f t="shared" si="166"/>
        <v>38.332592972249564</v>
      </c>
      <c r="W521" s="96">
        <f t="shared" si="166"/>
        <v>40.249222620862042</v>
      </c>
      <c r="X521" s="96">
        <f t="shared" si="166"/>
        <v>42.261683751905146</v>
      </c>
      <c r="Y521" s="96">
        <f t="shared" si="166"/>
        <v>44.374767939500401</v>
      </c>
      <c r="Z521" s="96">
        <v>46.593506336475421</v>
      </c>
      <c r="AA521" s="102">
        <f t="shared" si="148"/>
        <v>46.593506336475421</v>
      </c>
      <c r="AC521" s="104">
        <f t="shared" si="149"/>
        <v>38.332592972249564</v>
      </c>
      <c r="AD521" s="104">
        <f t="shared" si="149"/>
        <v>40.249222620862042</v>
      </c>
      <c r="AE521" s="104">
        <f t="shared" si="149"/>
        <v>42.261683751905146</v>
      </c>
      <c r="AF521" s="104">
        <f t="shared" si="149"/>
        <v>44.374767939500401</v>
      </c>
      <c r="AG521" s="104">
        <v>46.593506336475421</v>
      </c>
      <c r="AH521" s="104">
        <f t="shared" si="152"/>
        <v>46.593506336475421</v>
      </c>
      <c r="AJ521" s="96">
        <f t="shared" si="164"/>
        <v>38.907581866833304</v>
      </c>
      <c r="AK521" s="96">
        <f t="shared" si="164"/>
        <v>40.852960960174968</v>
      </c>
      <c r="AL521" s="96">
        <f t="shared" si="164"/>
        <v>42.895609008183719</v>
      </c>
      <c r="AM521" s="96">
        <f t="shared" si="164"/>
        <v>45.040389458592905</v>
      </c>
      <c r="AN521" s="96">
        <v>47.292408931522552</v>
      </c>
      <c r="AO521" s="106">
        <f t="shared" si="153"/>
        <v>47.292408931522552</v>
      </c>
      <c r="AQ521" s="96">
        <f t="shared" si="165"/>
        <v>39.296657685501636</v>
      </c>
      <c r="AR521" s="96">
        <f t="shared" si="165"/>
        <v>41.261490569776718</v>
      </c>
      <c r="AS521" s="96">
        <f t="shared" si="165"/>
        <v>43.324565098265559</v>
      </c>
      <c r="AT521" s="96">
        <f t="shared" si="165"/>
        <v>45.490793353178837</v>
      </c>
      <c r="AU521" s="99">
        <v>47.76533302083778</v>
      </c>
      <c r="AV521" s="133">
        <v>11</v>
      </c>
      <c r="AW521" s="133">
        <v>509</v>
      </c>
      <c r="AX521" s="137">
        <v>14</v>
      </c>
      <c r="AY521" s="132"/>
      <c r="AZ521" s="100" t="s">
        <v>432</v>
      </c>
      <c r="BA521" s="101" t="s">
        <v>433</v>
      </c>
    </row>
    <row r="522" spans="1:53" ht="15.75">
      <c r="A522" s="133">
        <v>510</v>
      </c>
      <c r="B522" s="133">
        <v>11</v>
      </c>
      <c r="C522" s="134">
        <v>15</v>
      </c>
      <c r="D522" s="135"/>
      <c r="E522" s="96">
        <f t="shared" si="162"/>
        <v>34.04706359850158</v>
      </c>
      <c r="F522" s="96">
        <f t="shared" si="162"/>
        <v>36.089887414411677</v>
      </c>
      <c r="G522" s="96">
        <f t="shared" si="162"/>
        <v>38.25528065927638</v>
      </c>
      <c r="H522" s="96">
        <f t="shared" si="162"/>
        <v>40.550597498832964</v>
      </c>
      <c r="I522" s="96">
        <f t="shared" si="162"/>
        <v>42.983633348762943</v>
      </c>
      <c r="J522" s="96">
        <v>45.562651349688721</v>
      </c>
      <c r="K522" s="102">
        <f t="shared" si="144"/>
        <v>45.562651349688721</v>
      </c>
      <c r="M522" s="96">
        <f t="shared" si="163"/>
        <v>34.472651893482855</v>
      </c>
      <c r="N522" s="96">
        <f t="shared" si="163"/>
        <v>36.541011007091825</v>
      </c>
      <c r="O522" s="96">
        <f t="shared" si="163"/>
        <v>38.733471667517335</v>
      </c>
      <c r="P522" s="96">
        <f t="shared" si="163"/>
        <v>41.057479967568376</v>
      </c>
      <c r="Q522" s="96">
        <f t="shared" si="163"/>
        <v>43.520928765622479</v>
      </c>
      <c r="R522" s="96">
        <v>46.132184491559826</v>
      </c>
      <c r="S522" s="102">
        <f t="shared" si="146"/>
        <v>46.132184491559826</v>
      </c>
      <c r="U522" s="96">
        <f t="shared" si="166"/>
        <v>36.507231402142438</v>
      </c>
      <c r="V522" s="96">
        <f t="shared" si="166"/>
        <v>38.332592972249564</v>
      </c>
      <c r="W522" s="96">
        <f t="shared" si="166"/>
        <v>40.249222620862042</v>
      </c>
      <c r="X522" s="96">
        <f t="shared" si="166"/>
        <v>42.261683751905146</v>
      </c>
      <c r="Y522" s="96">
        <f t="shared" si="166"/>
        <v>44.374767939500401</v>
      </c>
      <c r="Z522" s="96">
        <v>46.593506336475421</v>
      </c>
      <c r="AA522" s="102">
        <f t="shared" si="148"/>
        <v>46.593506336475421</v>
      </c>
      <c r="AC522" s="104">
        <f t="shared" si="149"/>
        <v>38.332592972249564</v>
      </c>
      <c r="AD522" s="104">
        <f t="shared" si="149"/>
        <v>40.249222620862042</v>
      </c>
      <c r="AE522" s="104">
        <f t="shared" si="149"/>
        <v>42.261683751905146</v>
      </c>
      <c r="AF522" s="104">
        <f t="shared" si="149"/>
        <v>44.374767939500401</v>
      </c>
      <c r="AG522" s="104">
        <v>46.593506336475421</v>
      </c>
      <c r="AH522" s="104">
        <f t="shared" si="152"/>
        <v>46.593506336475421</v>
      </c>
      <c r="AJ522" s="96">
        <f t="shared" si="164"/>
        <v>38.907581866833304</v>
      </c>
      <c r="AK522" s="96">
        <f t="shared" si="164"/>
        <v>40.852960960174968</v>
      </c>
      <c r="AL522" s="96">
        <f t="shared" si="164"/>
        <v>42.895609008183719</v>
      </c>
      <c r="AM522" s="96">
        <f t="shared" si="164"/>
        <v>45.040389458592905</v>
      </c>
      <c r="AN522" s="96">
        <v>47.292408931522552</v>
      </c>
      <c r="AO522" s="106">
        <f t="shared" si="153"/>
        <v>47.292408931522552</v>
      </c>
      <c r="AQ522" s="96">
        <f t="shared" si="165"/>
        <v>39.296657685501636</v>
      </c>
      <c r="AR522" s="96">
        <f t="shared" si="165"/>
        <v>41.261490569776718</v>
      </c>
      <c r="AS522" s="96">
        <f t="shared" si="165"/>
        <v>43.324565098265559</v>
      </c>
      <c r="AT522" s="96">
        <f t="shared" si="165"/>
        <v>45.490793353178837</v>
      </c>
      <c r="AU522" s="99">
        <v>47.76533302083778</v>
      </c>
      <c r="AV522" s="133">
        <v>11</v>
      </c>
      <c r="AW522" s="133">
        <v>510</v>
      </c>
      <c r="AX522" s="137">
        <v>15</v>
      </c>
      <c r="AY522" s="132"/>
      <c r="AZ522" s="100" t="s">
        <v>432</v>
      </c>
      <c r="BA522" s="101" t="s">
        <v>433</v>
      </c>
    </row>
    <row r="523" spans="1:53" ht="15.75">
      <c r="A523" s="133">
        <v>511</v>
      </c>
      <c r="B523" s="133">
        <v>11</v>
      </c>
      <c r="C523" s="140">
        <v>16</v>
      </c>
      <c r="D523" s="141"/>
      <c r="E523" s="96">
        <f t="shared" si="162"/>
        <v>34.04706359850158</v>
      </c>
      <c r="F523" s="96">
        <f t="shared" si="162"/>
        <v>36.089887414411677</v>
      </c>
      <c r="G523" s="96">
        <f t="shared" si="162"/>
        <v>38.25528065927638</v>
      </c>
      <c r="H523" s="96">
        <f t="shared" si="162"/>
        <v>40.550597498832964</v>
      </c>
      <c r="I523" s="96">
        <f t="shared" si="162"/>
        <v>42.983633348762943</v>
      </c>
      <c r="J523" s="96">
        <v>45.562651349688721</v>
      </c>
      <c r="K523" s="102">
        <f t="shared" si="144"/>
        <v>45.562651349688721</v>
      </c>
      <c r="M523" s="96">
        <f t="shared" si="163"/>
        <v>34.472651893482855</v>
      </c>
      <c r="N523" s="96">
        <f t="shared" si="163"/>
        <v>36.541011007091825</v>
      </c>
      <c r="O523" s="96">
        <f t="shared" si="163"/>
        <v>38.733471667517335</v>
      </c>
      <c r="P523" s="96">
        <f t="shared" si="163"/>
        <v>41.057479967568376</v>
      </c>
      <c r="Q523" s="96">
        <f t="shared" si="163"/>
        <v>43.520928765622479</v>
      </c>
      <c r="R523" s="96">
        <v>46.132184491559826</v>
      </c>
      <c r="S523" s="102">
        <f t="shared" si="146"/>
        <v>46.132184491559826</v>
      </c>
      <c r="U523" s="96">
        <f t="shared" si="166"/>
        <v>36.507231402142438</v>
      </c>
      <c r="V523" s="96">
        <f t="shared" si="166"/>
        <v>38.332592972249564</v>
      </c>
      <c r="W523" s="96">
        <f t="shared" si="166"/>
        <v>40.249222620862042</v>
      </c>
      <c r="X523" s="96">
        <f t="shared" si="166"/>
        <v>42.261683751905146</v>
      </c>
      <c r="Y523" s="96">
        <f t="shared" si="166"/>
        <v>44.374767939500401</v>
      </c>
      <c r="Z523" s="96">
        <v>46.593506336475421</v>
      </c>
      <c r="AA523" s="102">
        <f t="shared" si="148"/>
        <v>46.593506336475421</v>
      </c>
      <c r="AC523" s="104">
        <f t="shared" si="149"/>
        <v>38.332592972249564</v>
      </c>
      <c r="AD523" s="104">
        <f t="shared" si="149"/>
        <v>40.249222620862042</v>
      </c>
      <c r="AE523" s="104">
        <f t="shared" si="149"/>
        <v>42.261683751905146</v>
      </c>
      <c r="AF523" s="104">
        <f t="shared" si="149"/>
        <v>44.374767939500401</v>
      </c>
      <c r="AG523" s="104">
        <v>46.593506336475421</v>
      </c>
      <c r="AH523" s="104">
        <f t="shared" si="152"/>
        <v>46.593506336475421</v>
      </c>
      <c r="AJ523" s="96">
        <f t="shared" si="164"/>
        <v>38.907581866833304</v>
      </c>
      <c r="AK523" s="96">
        <f t="shared" si="164"/>
        <v>40.852960960174968</v>
      </c>
      <c r="AL523" s="96">
        <f t="shared" si="164"/>
        <v>42.895609008183719</v>
      </c>
      <c r="AM523" s="96">
        <f t="shared" si="164"/>
        <v>45.040389458592905</v>
      </c>
      <c r="AN523" s="96">
        <v>47.292408931522552</v>
      </c>
      <c r="AO523" s="106">
        <f t="shared" si="153"/>
        <v>47.292408931522552</v>
      </c>
      <c r="AQ523" s="96">
        <f t="shared" si="165"/>
        <v>39.296657685501636</v>
      </c>
      <c r="AR523" s="96">
        <f t="shared" si="165"/>
        <v>41.261490569776718</v>
      </c>
      <c r="AS523" s="96">
        <f t="shared" si="165"/>
        <v>43.324565098265559</v>
      </c>
      <c r="AT523" s="96">
        <f t="shared" si="165"/>
        <v>45.490793353178837</v>
      </c>
      <c r="AU523" s="99">
        <v>47.76533302083778</v>
      </c>
      <c r="AV523" s="133">
        <v>11</v>
      </c>
      <c r="AW523" s="133">
        <v>511</v>
      </c>
      <c r="AX523" s="142">
        <v>16</v>
      </c>
      <c r="AY523" s="132"/>
      <c r="AZ523" s="100" t="s">
        <v>434</v>
      </c>
      <c r="BA523" s="101" t="s">
        <v>435</v>
      </c>
    </row>
    <row r="524" spans="1:53" ht="15.75">
      <c r="A524" s="133">
        <v>512</v>
      </c>
      <c r="B524" s="133">
        <v>11</v>
      </c>
      <c r="C524" s="140">
        <v>17</v>
      </c>
      <c r="D524" s="141"/>
      <c r="E524" s="96">
        <f t="shared" si="162"/>
        <v>34.914725769717222</v>
      </c>
      <c r="F524" s="96">
        <f t="shared" si="162"/>
        <v>37.009609315900256</v>
      </c>
      <c r="G524" s="96">
        <f t="shared" si="162"/>
        <v>39.230185874854271</v>
      </c>
      <c r="H524" s="96">
        <f t="shared" si="162"/>
        <v>41.583997027345532</v>
      </c>
      <c r="I524" s="96">
        <f t="shared" si="162"/>
        <v>44.079036848986263</v>
      </c>
      <c r="J524" s="96">
        <v>46.723779059925441</v>
      </c>
      <c r="K524" s="102">
        <f t="shared" si="144"/>
        <v>46.723779059925441</v>
      </c>
      <c r="M524" s="96">
        <f t="shared" si="163"/>
        <v>35.351159841838687</v>
      </c>
      <c r="N524" s="96">
        <f t="shared" si="163"/>
        <v>37.47222943234901</v>
      </c>
      <c r="O524" s="96">
        <f t="shared" si="163"/>
        <v>39.720563198289952</v>
      </c>
      <c r="P524" s="96">
        <f t="shared" si="163"/>
        <v>42.103796990187348</v>
      </c>
      <c r="Q524" s="96">
        <f t="shared" si="163"/>
        <v>44.630024809598588</v>
      </c>
      <c r="R524" s="96">
        <v>47.307826298174504</v>
      </c>
      <c r="S524" s="102">
        <f t="shared" si="146"/>
        <v>47.307826298174504</v>
      </c>
      <c r="U524" s="96">
        <f t="shared" si="166"/>
        <v>37.437588981198068</v>
      </c>
      <c r="V524" s="96">
        <f t="shared" si="166"/>
        <v>39.309468430257972</v>
      </c>
      <c r="W524" s="96">
        <f t="shared" si="166"/>
        <v>41.274941851770869</v>
      </c>
      <c r="X524" s="96">
        <f t="shared" si="166"/>
        <v>43.338688944359411</v>
      </c>
      <c r="Y524" s="96">
        <f t="shared" si="166"/>
        <v>45.50562339157738</v>
      </c>
      <c r="Z524" s="96">
        <v>47.780904561156248</v>
      </c>
      <c r="AA524" s="102">
        <f t="shared" si="148"/>
        <v>47.780904561156248</v>
      </c>
      <c r="AC524" s="104">
        <f t="shared" si="149"/>
        <v>39.309468430257972</v>
      </c>
      <c r="AD524" s="104">
        <f t="shared" si="149"/>
        <v>41.274941851770869</v>
      </c>
      <c r="AE524" s="104">
        <f t="shared" si="149"/>
        <v>43.338688944359411</v>
      </c>
      <c r="AF524" s="104">
        <f t="shared" si="149"/>
        <v>45.50562339157738</v>
      </c>
      <c r="AG524" s="104">
        <v>47.780904561156248</v>
      </c>
      <c r="AH524" s="104">
        <f t="shared" si="152"/>
        <v>47.780904561156248</v>
      </c>
      <c r="AJ524" s="96">
        <f t="shared" si="164"/>
        <v>39.899110456711824</v>
      </c>
      <c r="AK524" s="96">
        <f t="shared" si="164"/>
        <v>41.89406597954742</v>
      </c>
      <c r="AL524" s="96">
        <f t="shared" si="164"/>
        <v>43.988769278524792</v>
      </c>
      <c r="AM524" s="96">
        <f t="shared" si="164"/>
        <v>46.188207742451034</v>
      </c>
      <c r="AN524" s="96">
        <v>48.497618129573588</v>
      </c>
      <c r="AO524" s="106">
        <f t="shared" si="153"/>
        <v>48.497618129573588</v>
      </c>
      <c r="AQ524" s="96">
        <f t="shared" si="165"/>
        <v>40.298101561278948</v>
      </c>
      <c r="AR524" s="96">
        <f t="shared" si="165"/>
        <v>42.313006639342895</v>
      </c>
      <c r="AS524" s="96">
        <f t="shared" si="165"/>
        <v>44.428656971310041</v>
      </c>
      <c r="AT524" s="96">
        <f t="shared" si="165"/>
        <v>46.650089819875546</v>
      </c>
      <c r="AU524" s="99">
        <v>48.982594310869324</v>
      </c>
      <c r="AV524" s="133">
        <v>11</v>
      </c>
      <c r="AW524" s="133">
        <v>512</v>
      </c>
      <c r="AX524" s="142">
        <v>17</v>
      </c>
      <c r="AY524" s="132"/>
      <c r="AZ524" s="100" t="s">
        <v>434</v>
      </c>
      <c r="BA524" s="101" t="s">
        <v>435</v>
      </c>
    </row>
    <row r="525" spans="1:53" ht="15.75">
      <c r="A525" s="133">
        <v>513</v>
      </c>
      <c r="B525" s="133">
        <v>11</v>
      </c>
      <c r="C525" s="140">
        <v>18</v>
      </c>
      <c r="D525" s="141"/>
      <c r="E525" s="96">
        <f t="shared" si="162"/>
        <v>34.914725769717222</v>
      </c>
      <c r="F525" s="96">
        <f t="shared" si="162"/>
        <v>37.009609315900256</v>
      </c>
      <c r="G525" s="96">
        <f t="shared" si="162"/>
        <v>39.230185874854271</v>
      </c>
      <c r="H525" s="96">
        <f t="shared" si="162"/>
        <v>41.583997027345532</v>
      </c>
      <c r="I525" s="96">
        <f t="shared" si="162"/>
        <v>44.079036848986263</v>
      </c>
      <c r="J525" s="96">
        <v>46.723779059925441</v>
      </c>
      <c r="K525" s="102">
        <f t="shared" si="144"/>
        <v>46.723779059925441</v>
      </c>
      <c r="M525" s="96">
        <f t="shared" si="163"/>
        <v>35.351159841838687</v>
      </c>
      <c r="N525" s="96">
        <f t="shared" si="163"/>
        <v>37.47222943234901</v>
      </c>
      <c r="O525" s="96">
        <f t="shared" si="163"/>
        <v>39.720563198289952</v>
      </c>
      <c r="P525" s="96">
        <f t="shared" si="163"/>
        <v>42.103796990187348</v>
      </c>
      <c r="Q525" s="96">
        <f t="shared" si="163"/>
        <v>44.630024809598588</v>
      </c>
      <c r="R525" s="96">
        <v>47.307826298174504</v>
      </c>
      <c r="S525" s="102">
        <f t="shared" si="146"/>
        <v>47.307826298174504</v>
      </c>
      <c r="U525" s="96">
        <f t="shared" si="166"/>
        <v>37.437588981198068</v>
      </c>
      <c r="V525" s="96">
        <f t="shared" si="166"/>
        <v>39.309468430257972</v>
      </c>
      <c r="W525" s="96">
        <f t="shared" si="166"/>
        <v>41.274941851770869</v>
      </c>
      <c r="X525" s="96">
        <f t="shared" si="166"/>
        <v>43.338688944359411</v>
      </c>
      <c r="Y525" s="96">
        <f t="shared" si="166"/>
        <v>45.50562339157738</v>
      </c>
      <c r="Z525" s="96">
        <v>47.780904561156248</v>
      </c>
      <c r="AA525" s="102">
        <f t="shared" si="148"/>
        <v>47.780904561156248</v>
      </c>
      <c r="AC525" s="104">
        <f t="shared" si="149"/>
        <v>39.309468430257972</v>
      </c>
      <c r="AD525" s="104">
        <f t="shared" si="149"/>
        <v>41.274941851770869</v>
      </c>
      <c r="AE525" s="104">
        <f t="shared" si="149"/>
        <v>43.338688944359411</v>
      </c>
      <c r="AF525" s="104">
        <f t="shared" si="149"/>
        <v>45.50562339157738</v>
      </c>
      <c r="AG525" s="104">
        <v>47.780904561156248</v>
      </c>
      <c r="AH525" s="104">
        <f t="shared" si="152"/>
        <v>47.780904561156248</v>
      </c>
      <c r="AJ525" s="96">
        <f t="shared" si="164"/>
        <v>39.899110456711824</v>
      </c>
      <c r="AK525" s="96">
        <f t="shared" si="164"/>
        <v>41.89406597954742</v>
      </c>
      <c r="AL525" s="96">
        <f t="shared" si="164"/>
        <v>43.988769278524792</v>
      </c>
      <c r="AM525" s="96">
        <f t="shared" si="164"/>
        <v>46.188207742451034</v>
      </c>
      <c r="AN525" s="96">
        <v>48.497618129573588</v>
      </c>
      <c r="AO525" s="106">
        <f t="shared" si="153"/>
        <v>48.497618129573588</v>
      </c>
      <c r="AQ525" s="96">
        <f t="shared" si="165"/>
        <v>40.298101561278948</v>
      </c>
      <c r="AR525" s="96">
        <f t="shared" si="165"/>
        <v>42.313006639342895</v>
      </c>
      <c r="AS525" s="96">
        <f t="shared" si="165"/>
        <v>44.428656971310041</v>
      </c>
      <c r="AT525" s="96">
        <f t="shared" si="165"/>
        <v>46.650089819875546</v>
      </c>
      <c r="AU525" s="99">
        <v>48.982594310869324</v>
      </c>
      <c r="AV525" s="133">
        <v>11</v>
      </c>
      <c r="AW525" s="133">
        <v>513</v>
      </c>
      <c r="AX525" s="142">
        <v>18</v>
      </c>
      <c r="AY525" s="132"/>
      <c r="AZ525" s="100" t="s">
        <v>434</v>
      </c>
      <c r="BA525" s="101" t="s">
        <v>435</v>
      </c>
    </row>
    <row r="526" spans="1:53" ht="15.75">
      <c r="A526" s="133">
        <v>514</v>
      </c>
      <c r="B526" s="133">
        <v>11</v>
      </c>
      <c r="C526" s="140">
        <v>19</v>
      </c>
      <c r="D526" s="141"/>
      <c r="E526" s="96">
        <f t="shared" si="162"/>
        <v>34.914725769717222</v>
      </c>
      <c r="F526" s="96">
        <f t="shared" si="162"/>
        <v>37.009609315900256</v>
      </c>
      <c r="G526" s="96">
        <f t="shared" si="162"/>
        <v>39.230185874854271</v>
      </c>
      <c r="H526" s="96">
        <f t="shared" si="162"/>
        <v>41.583997027345532</v>
      </c>
      <c r="I526" s="96">
        <f t="shared" si="162"/>
        <v>44.079036848986263</v>
      </c>
      <c r="J526" s="96">
        <v>46.723779059925441</v>
      </c>
      <c r="K526" s="102">
        <f t="shared" si="144"/>
        <v>46.723779059925441</v>
      </c>
      <c r="M526" s="96">
        <f t="shared" si="163"/>
        <v>35.351159841838687</v>
      </c>
      <c r="N526" s="96">
        <f t="shared" si="163"/>
        <v>37.47222943234901</v>
      </c>
      <c r="O526" s="96">
        <f t="shared" si="163"/>
        <v>39.720563198289952</v>
      </c>
      <c r="P526" s="96">
        <f t="shared" si="163"/>
        <v>42.103796990187348</v>
      </c>
      <c r="Q526" s="96">
        <f t="shared" si="163"/>
        <v>44.630024809598588</v>
      </c>
      <c r="R526" s="96">
        <v>47.307826298174504</v>
      </c>
      <c r="S526" s="102">
        <f t="shared" si="146"/>
        <v>47.307826298174504</v>
      </c>
      <c r="U526" s="96">
        <f t="shared" si="166"/>
        <v>37.437588981198068</v>
      </c>
      <c r="V526" s="96">
        <f t="shared" si="166"/>
        <v>39.309468430257972</v>
      </c>
      <c r="W526" s="96">
        <f t="shared" si="166"/>
        <v>41.274941851770869</v>
      </c>
      <c r="X526" s="96">
        <f t="shared" si="166"/>
        <v>43.338688944359411</v>
      </c>
      <c r="Y526" s="96">
        <f t="shared" si="166"/>
        <v>45.50562339157738</v>
      </c>
      <c r="Z526" s="96">
        <v>47.780904561156248</v>
      </c>
      <c r="AA526" s="102">
        <f t="shared" si="148"/>
        <v>47.780904561156248</v>
      </c>
      <c r="AC526" s="104">
        <f t="shared" ref="AC526:AF589" si="167">AD526/1.05</f>
        <v>39.309468430257972</v>
      </c>
      <c r="AD526" s="104">
        <f t="shared" si="167"/>
        <v>41.274941851770869</v>
      </c>
      <c r="AE526" s="104">
        <f t="shared" si="167"/>
        <v>43.338688944359411</v>
      </c>
      <c r="AF526" s="104">
        <f t="shared" si="167"/>
        <v>45.50562339157738</v>
      </c>
      <c r="AG526" s="104">
        <v>47.780904561156248</v>
      </c>
      <c r="AH526" s="104">
        <f t="shared" si="152"/>
        <v>47.780904561156248</v>
      </c>
      <c r="AJ526" s="96">
        <f t="shared" si="164"/>
        <v>39.899110456711824</v>
      </c>
      <c r="AK526" s="96">
        <f t="shared" si="164"/>
        <v>41.89406597954742</v>
      </c>
      <c r="AL526" s="96">
        <f t="shared" si="164"/>
        <v>43.988769278524792</v>
      </c>
      <c r="AM526" s="96">
        <f t="shared" si="164"/>
        <v>46.188207742451034</v>
      </c>
      <c r="AN526" s="96">
        <v>48.497618129573588</v>
      </c>
      <c r="AO526" s="106">
        <f t="shared" si="153"/>
        <v>48.497618129573588</v>
      </c>
      <c r="AQ526" s="96">
        <f t="shared" si="165"/>
        <v>40.298101561278948</v>
      </c>
      <c r="AR526" s="96">
        <f t="shared" si="165"/>
        <v>42.313006639342895</v>
      </c>
      <c r="AS526" s="96">
        <f t="shared" si="165"/>
        <v>44.428656971310041</v>
      </c>
      <c r="AT526" s="96">
        <f t="shared" si="165"/>
        <v>46.650089819875546</v>
      </c>
      <c r="AU526" s="99">
        <v>48.982594310869324</v>
      </c>
      <c r="AV526" s="133">
        <v>11</v>
      </c>
      <c r="AW526" s="133">
        <v>514</v>
      </c>
      <c r="AX526" s="142">
        <v>19</v>
      </c>
      <c r="AY526" s="132"/>
      <c r="AZ526" s="100" t="s">
        <v>434</v>
      </c>
      <c r="BA526" s="101" t="s">
        <v>435</v>
      </c>
    </row>
    <row r="527" spans="1:53" ht="15.75">
      <c r="A527" s="133">
        <v>515</v>
      </c>
      <c r="B527" s="133">
        <v>11</v>
      </c>
      <c r="C527" s="140">
        <v>20</v>
      </c>
      <c r="D527" s="141"/>
      <c r="E527" s="96">
        <f t="shared" ref="E527:I542" si="168">F527/1.06</f>
        <v>34.914725769717222</v>
      </c>
      <c r="F527" s="96">
        <f t="shared" si="168"/>
        <v>37.009609315900256</v>
      </c>
      <c r="G527" s="96">
        <f t="shared" si="168"/>
        <v>39.230185874854271</v>
      </c>
      <c r="H527" s="96">
        <f t="shared" si="168"/>
        <v>41.583997027345532</v>
      </c>
      <c r="I527" s="96">
        <f t="shared" si="168"/>
        <v>44.079036848986263</v>
      </c>
      <c r="J527" s="96">
        <v>46.723779059925441</v>
      </c>
      <c r="K527" s="102">
        <f t="shared" ref="K527:K590" si="169">S527/$AK$4</f>
        <v>46.723779059925441</v>
      </c>
      <c r="M527" s="96">
        <f t="shared" ref="M527:Q542" si="170">N527/1.06</f>
        <v>35.351159841838687</v>
      </c>
      <c r="N527" s="96">
        <f t="shared" si="170"/>
        <v>37.47222943234901</v>
      </c>
      <c r="O527" s="96">
        <f t="shared" si="170"/>
        <v>39.720563198289952</v>
      </c>
      <c r="P527" s="96">
        <f t="shared" si="170"/>
        <v>42.103796990187348</v>
      </c>
      <c r="Q527" s="96">
        <f t="shared" si="170"/>
        <v>44.630024809598588</v>
      </c>
      <c r="R527" s="96">
        <v>47.307826298174504</v>
      </c>
      <c r="S527" s="102">
        <f t="shared" ref="S527:S590" si="171">AA527/$AL$4</f>
        <v>47.307826298174504</v>
      </c>
      <c r="U527" s="96">
        <f t="shared" si="166"/>
        <v>37.437588981198068</v>
      </c>
      <c r="V527" s="96">
        <f t="shared" si="166"/>
        <v>39.309468430257972</v>
      </c>
      <c r="W527" s="96">
        <f t="shared" si="166"/>
        <v>41.274941851770869</v>
      </c>
      <c r="X527" s="96">
        <f t="shared" si="166"/>
        <v>43.338688944359411</v>
      </c>
      <c r="Y527" s="96">
        <f t="shared" si="166"/>
        <v>45.50562339157738</v>
      </c>
      <c r="Z527" s="96">
        <v>47.780904561156248</v>
      </c>
      <c r="AA527" s="102">
        <f t="shared" ref="AA527:AA590" si="172">AN527/$AM$4</f>
        <v>47.780904561156248</v>
      </c>
      <c r="AC527" s="104">
        <f t="shared" si="167"/>
        <v>39.309468430257972</v>
      </c>
      <c r="AD527" s="104">
        <f t="shared" si="167"/>
        <v>41.274941851770869</v>
      </c>
      <c r="AE527" s="104">
        <f t="shared" si="167"/>
        <v>43.338688944359411</v>
      </c>
      <c r="AF527" s="104">
        <f t="shared" si="167"/>
        <v>45.50562339157738</v>
      </c>
      <c r="AG527" s="104">
        <v>47.780904561156248</v>
      </c>
      <c r="AH527" s="104">
        <f t="shared" si="152"/>
        <v>47.780904561156248</v>
      </c>
      <c r="AJ527" s="96">
        <f t="shared" ref="AJ527:AM542" si="173">AK527/1.05</f>
        <v>39.899110456711824</v>
      </c>
      <c r="AK527" s="96">
        <f t="shared" si="173"/>
        <v>41.89406597954742</v>
      </c>
      <c r="AL527" s="96">
        <f t="shared" si="173"/>
        <v>43.988769278524792</v>
      </c>
      <c r="AM527" s="96">
        <f t="shared" si="173"/>
        <v>46.188207742451034</v>
      </c>
      <c r="AN527" s="96">
        <v>48.497618129573588</v>
      </c>
      <c r="AO527" s="106">
        <f t="shared" si="153"/>
        <v>48.497618129573588</v>
      </c>
      <c r="AQ527" s="96">
        <f t="shared" ref="AQ527:AT542" si="174">AR527/1.05</f>
        <v>40.298101561278948</v>
      </c>
      <c r="AR527" s="96">
        <f t="shared" si="174"/>
        <v>42.313006639342895</v>
      </c>
      <c r="AS527" s="96">
        <f t="shared" si="174"/>
        <v>44.428656971310041</v>
      </c>
      <c r="AT527" s="96">
        <f t="shared" si="174"/>
        <v>46.650089819875546</v>
      </c>
      <c r="AU527" s="99">
        <v>48.982594310869324</v>
      </c>
      <c r="AV527" s="133">
        <v>11</v>
      </c>
      <c r="AW527" s="133">
        <v>515</v>
      </c>
      <c r="AX527" s="142">
        <v>20</v>
      </c>
      <c r="AY527" s="132"/>
      <c r="AZ527" s="100" t="s">
        <v>434</v>
      </c>
      <c r="BA527" s="101" t="s">
        <v>435</v>
      </c>
    </row>
    <row r="528" spans="1:53" ht="15.75">
      <c r="A528" s="133">
        <v>516</v>
      </c>
      <c r="B528" s="133">
        <v>11</v>
      </c>
      <c r="C528" s="140">
        <v>21</v>
      </c>
      <c r="D528" s="141"/>
      <c r="E528" s="96">
        <f t="shared" si="168"/>
        <v>34.914725769717222</v>
      </c>
      <c r="F528" s="96">
        <f t="shared" si="168"/>
        <v>37.009609315900256</v>
      </c>
      <c r="G528" s="96">
        <f t="shared" si="168"/>
        <v>39.230185874854271</v>
      </c>
      <c r="H528" s="96">
        <f t="shared" si="168"/>
        <v>41.583997027345532</v>
      </c>
      <c r="I528" s="96">
        <f t="shared" si="168"/>
        <v>44.079036848986263</v>
      </c>
      <c r="J528" s="96">
        <v>46.723779059925441</v>
      </c>
      <c r="K528" s="102">
        <f t="shared" si="169"/>
        <v>46.723779059925441</v>
      </c>
      <c r="M528" s="96">
        <f t="shared" si="170"/>
        <v>35.351159841838687</v>
      </c>
      <c r="N528" s="96">
        <f t="shared" si="170"/>
        <v>37.47222943234901</v>
      </c>
      <c r="O528" s="96">
        <f t="shared" si="170"/>
        <v>39.720563198289952</v>
      </c>
      <c r="P528" s="96">
        <f t="shared" si="170"/>
        <v>42.103796990187348</v>
      </c>
      <c r="Q528" s="96">
        <f t="shared" si="170"/>
        <v>44.630024809598588</v>
      </c>
      <c r="R528" s="96">
        <v>47.307826298174504</v>
      </c>
      <c r="S528" s="102">
        <f t="shared" si="171"/>
        <v>47.307826298174504</v>
      </c>
      <c r="U528" s="96">
        <f t="shared" si="166"/>
        <v>37.437588981198068</v>
      </c>
      <c r="V528" s="96">
        <f t="shared" si="166"/>
        <v>39.309468430257972</v>
      </c>
      <c r="W528" s="96">
        <f t="shared" si="166"/>
        <v>41.274941851770869</v>
      </c>
      <c r="X528" s="96">
        <f t="shared" si="166"/>
        <v>43.338688944359411</v>
      </c>
      <c r="Y528" s="96">
        <f t="shared" si="166"/>
        <v>45.50562339157738</v>
      </c>
      <c r="Z528" s="96">
        <v>47.780904561156248</v>
      </c>
      <c r="AA528" s="102">
        <f t="shared" si="172"/>
        <v>47.780904561156248</v>
      </c>
      <c r="AC528" s="104">
        <f t="shared" si="167"/>
        <v>39.309468430257972</v>
      </c>
      <c r="AD528" s="104">
        <f t="shared" si="167"/>
        <v>41.274941851770869</v>
      </c>
      <c r="AE528" s="104">
        <f t="shared" si="167"/>
        <v>43.338688944359411</v>
      </c>
      <c r="AF528" s="104">
        <f t="shared" si="167"/>
        <v>45.50562339157738</v>
      </c>
      <c r="AG528" s="104">
        <v>47.780904561156248</v>
      </c>
      <c r="AH528" s="104">
        <f t="shared" si="152"/>
        <v>47.780904561156248</v>
      </c>
      <c r="AJ528" s="96">
        <f t="shared" si="173"/>
        <v>39.899110456711824</v>
      </c>
      <c r="AK528" s="96">
        <f t="shared" si="173"/>
        <v>41.89406597954742</v>
      </c>
      <c r="AL528" s="96">
        <f t="shared" si="173"/>
        <v>43.988769278524792</v>
      </c>
      <c r="AM528" s="96">
        <f t="shared" si="173"/>
        <v>46.188207742451034</v>
      </c>
      <c r="AN528" s="96">
        <v>48.497618129573588</v>
      </c>
      <c r="AO528" s="106">
        <f t="shared" si="153"/>
        <v>48.497618129573588</v>
      </c>
      <c r="AQ528" s="96">
        <f t="shared" si="174"/>
        <v>40.298101561278948</v>
      </c>
      <c r="AR528" s="96">
        <f t="shared" si="174"/>
        <v>42.313006639342895</v>
      </c>
      <c r="AS528" s="96">
        <f t="shared" si="174"/>
        <v>44.428656971310041</v>
      </c>
      <c r="AT528" s="96">
        <f t="shared" si="174"/>
        <v>46.650089819875546</v>
      </c>
      <c r="AU528" s="99">
        <v>48.982594310869324</v>
      </c>
      <c r="AV528" s="133">
        <v>11</v>
      </c>
      <c r="AW528" s="133">
        <v>516</v>
      </c>
      <c r="AX528" s="142">
        <v>21</v>
      </c>
      <c r="AY528" s="132"/>
      <c r="AZ528" s="100" t="s">
        <v>434</v>
      </c>
      <c r="BA528" s="101" t="s">
        <v>435</v>
      </c>
    </row>
    <row r="529" spans="1:53" ht="15.75">
      <c r="A529" s="133">
        <v>517</v>
      </c>
      <c r="B529" s="133">
        <v>11</v>
      </c>
      <c r="C529" s="140">
        <v>22</v>
      </c>
      <c r="D529" s="141"/>
      <c r="E529" s="96">
        <f t="shared" si="168"/>
        <v>34.914725769717222</v>
      </c>
      <c r="F529" s="96">
        <f t="shared" si="168"/>
        <v>37.009609315900256</v>
      </c>
      <c r="G529" s="96">
        <f t="shared" si="168"/>
        <v>39.230185874854271</v>
      </c>
      <c r="H529" s="96">
        <f t="shared" si="168"/>
        <v>41.583997027345532</v>
      </c>
      <c r="I529" s="96">
        <f t="shared" si="168"/>
        <v>44.079036848986263</v>
      </c>
      <c r="J529" s="96">
        <v>46.723779059925441</v>
      </c>
      <c r="K529" s="102">
        <f t="shared" si="169"/>
        <v>46.723779059925441</v>
      </c>
      <c r="M529" s="96">
        <f t="shared" si="170"/>
        <v>35.351159841838687</v>
      </c>
      <c r="N529" s="96">
        <f t="shared" si="170"/>
        <v>37.47222943234901</v>
      </c>
      <c r="O529" s="96">
        <f t="shared" si="170"/>
        <v>39.720563198289952</v>
      </c>
      <c r="P529" s="96">
        <f t="shared" si="170"/>
        <v>42.103796990187348</v>
      </c>
      <c r="Q529" s="96">
        <f t="shared" si="170"/>
        <v>44.630024809598588</v>
      </c>
      <c r="R529" s="96">
        <v>47.307826298174504</v>
      </c>
      <c r="S529" s="102">
        <f t="shared" si="171"/>
        <v>47.307826298174504</v>
      </c>
      <c r="U529" s="96">
        <f t="shared" si="166"/>
        <v>37.437588981198068</v>
      </c>
      <c r="V529" s="96">
        <f t="shared" si="166"/>
        <v>39.309468430257972</v>
      </c>
      <c r="W529" s="96">
        <f t="shared" si="166"/>
        <v>41.274941851770869</v>
      </c>
      <c r="X529" s="96">
        <f t="shared" si="166"/>
        <v>43.338688944359411</v>
      </c>
      <c r="Y529" s="96">
        <f t="shared" si="166"/>
        <v>45.50562339157738</v>
      </c>
      <c r="Z529" s="96">
        <v>47.780904561156248</v>
      </c>
      <c r="AA529" s="102">
        <f t="shared" si="172"/>
        <v>47.780904561156248</v>
      </c>
      <c r="AC529" s="104">
        <f t="shared" si="167"/>
        <v>39.309468430257972</v>
      </c>
      <c r="AD529" s="104">
        <f t="shared" si="167"/>
        <v>41.274941851770869</v>
      </c>
      <c r="AE529" s="104">
        <f t="shared" si="167"/>
        <v>43.338688944359411</v>
      </c>
      <c r="AF529" s="104">
        <f t="shared" si="167"/>
        <v>45.50562339157738</v>
      </c>
      <c r="AG529" s="104">
        <v>47.780904561156248</v>
      </c>
      <c r="AH529" s="104">
        <f t="shared" si="152"/>
        <v>47.780904561156248</v>
      </c>
      <c r="AJ529" s="96">
        <f t="shared" si="173"/>
        <v>39.899110456711824</v>
      </c>
      <c r="AK529" s="96">
        <f t="shared" si="173"/>
        <v>41.89406597954742</v>
      </c>
      <c r="AL529" s="96">
        <f t="shared" si="173"/>
        <v>43.988769278524792</v>
      </c>
      <c r="AM529" s="96">
        <f t="shared" si="173"/>
        <v>46.188207742451034</v>
      </c>
      <c r="AN529" s="96">
        <v>48.497618129573588</v>
      </c>
      <c r="AO529" s="106">
        <f t="shared" si="153"/>
        <v>48.497618129573588</v>
      </c>
      <c r="AQ529" s="96">
        <f t="shared" si="174"/>
        <v>40.298101561278948</v>
      </c>
      <c r="AR529" s="96">
        <f t="shared" si="174"/>
        <v>42.313006639342895</v>
      </c>
      <c r="AS529" s="96">
        <f t="shared" si="174"/>
        <v>44.428656971310041</v>
      </c>
      <c r="AT529" s="96">
        <f t="shared" si="174"/>
        <v>46.650089819875546</v>
      </c>
      <c r="AU529" s="99">
        <v>48.982594310869324</v>
      </c>
      <c r="AV529" s="133">
        <v>11</v>
      </c>
      <c r="AW529" s="133">
        <v>517</v>
      </c>
      <c r="AX529" s="142">
        <v>22</v>
      </c>
      <c r="AY529" s="144" t="e">
        <f>#REF!</f>
        <v>#REF!</v>
      </c>
      <c r="AZ529" s="100" t="s">
        <v>434</v>
      </c>
      <c r="BA529" s="101" t="s">
        <v>435</v>
      </c>
    </row>
    <row r="530" spans="1:53" ht="15.75">
      <c r="A530" s="133">
        <v>518</v>
      </c>
      <c r="B530" s="133">
        <v>11</v>
      </c>
      <c r="C530" s="140">
        <v>23</v>
      </c>
      <c r="D530" s="141"/>
      <c r="E530" s="96">
        <f t="shared" si="168"/>
        <v>34.914725769717222</v>
      </c>
      <c r="F530" s="96">
        <f t="shared" si="168"/>
        <v>37.009609315900256</v>
      </c>
      <c r="G530" s="96">
        <f t="shared" si="168"/>
        <v>39.230185874854271</v>
      </c>
      <c r="H530" s="96">
        <f t="shared" si="168"/>
        <v>41.583997027345532</v>
      </c>
      <c r="I530" s="96">
        <f t="shared" si="168"/>
        <v>44.079036848986263</v>
      </c>
      <c r="J530" s="96">
        <v>46.723779059925441</v>
      </c>
      <c r="K530" s="102">
        <f t="shared" si="169"/>
        <v>46.723779059925441</v>
      </c>
      <c r="M530" s="96">
        <f t="shared" si="170"/>
        <v>35.351159841838687</v>
      </c>
      <c r="N530" s="96">
        <f t="shared" si="170"/>
        <v>37.47222943234901</v>
      </c>
      <c r="O530" s="96">
        <f t="shared" si="170"/>
        <v>39.720563198289952</v>
      </c>
      <c r="P530" s="96">
        <f t="shared" si="170"/>
        <v>42.103796990187348</v>
      </c>
      <c r="Q530" s="96">
        <f t="shared" si="170"/>
        <v>44.630024809598588</v>
      </c>
      <c r="R530" s="96">
        <v>47.307826298174504</v>
      </c>
      <c r="S530" s="102">
        <f t="shared" si="171"/>
        <v>47.307826298174504</v>
      </c>
      <c r="U530" s="96">
        <f t="shared" si="166"/>
        <v>37.437588981198068</v>
      </c>
      <c r="V530" s="96">
        <f t="shared" si="166"/>
        <v>39.309468430257972</v>
      </c>
      <c r="W530" s="96">
        <f t="shared" si="166"/>
        <v>41.274941851770869</v>
      </c>
      <c r="X530" s="96">
        <f t="shared" si="166"/>
        <v>43.338688944359411</v>
      </c>
      <c r="Y530" s="96">
        <f t="shared" si="166"/>
        <v>45.50562339157738</v>
      </c>
      <c r="Z530" s="96">
        <v>47.780904561156248</v>
      </c>
      <c r="AA530" s="102">
        <f t="shared" si="172"/>
        <v>47.780904561156248</v>
      </c>
      <c r="AC530" s="104">
        <f t="shared" si="167"/>
        <v>39.309468430257972</v>
      </c>
      <c r="AD530" s="104">
        <f t="shared" si="167"/>
        <v>41.274941851770869</v>
      </c>
      <c r="AE530" s="104">
        <f t="shared" si="167"/>
        <v>43.338688944359411</v>
      </c>
      <c r="AF530" s="104">
        <f t="shared" si="167"/>
        <v>45.50562339157738</v>
      </c>
      <c r="AG530" s="104">
        <v>47.780904561156248</v>
      </c>
      <c r="AH530" s="104">
        <f t="shared" si="152"/>
        <v>47.780904561156248</v>
      </c>
      <c r="AJ530" s="96">
        <f t="shared" si="173"/>
        <v>39.899110456711824</v>
      </c>
      <c r="AK530" s="96">
        <f t="shared" si="173"/>
        <v>41.89406597954742</v>
      </c>
      <c r="AL530" s="96">
        <f t="shared" si="173"/>
        <v>43.988769278524792</v>
      </c>
      <c r="AM530" s="96">
        <f t="shared" si="173"/>
        <v>46.188207742451034</v>
      </c>
      <c r="AN530" s="96">
        <v>48.497618129573588</v>
      </c>
      <c r="AO530" s="106">
        <f t="shared" si="153"/>
        <v>48.497618129573588</v>
      </c>
      <c r="AQ530" s="96">
        <f t="shared" si="174"/>
        <v>40.298101561278948</v>
      </c>
      <c r="AR530" s="96">
        <f t="shared" si="174"/>
        <v>42.313006639342895</v>
      </c>
      <c r="AS530" s="96">
        <f t="shared" si="174"/>
        <v>44.428656971310041</v>
      </c>
      <c r="AT530" s="96">
        <f t="shared" si="174"/>
        <v>46.650089819875546</v>
      </c>
      <c r="AU530" s="99">
        <v>48.982594310869324</v>
      </c>
      <c r="AV530" s="133">
        <v>11</v>
      </c>
      <c r="AW530" s="133">
        <v>518</v>
      </c>
      <c r="AX530" s="142">
        <v>23</v>
      </c>
      <c r="AY530" s="132"/>
      <c r="AZ530" s="100" t="s">
        <v>434</v>
      </c>
      <c r="BA530" s="101" t="s">
        <v>435</v>
      </c>
    </row>
    <row r="531" spans="1:53" ht="15.75">
      <c r="A531" s="133">
        <v>519</v>
      </c>
      <c r="B531" s="133">
        <v>11</v>
      </c>
      <c r="C531" s="140">
        <v>24</v>
      </c>
      <c r="D531" s="141"/>
      <c r="E531" s="96">
        <f t="shared" si="168"/>
        <v>34.914725769717222</v>
      </c>
      <c r="F531" s="96">
        <f t="shared" si="168"/>
        <v>37.009609315900256</v>
      </c>
      <c r="G531" s="96">
        <f t="shared" si="168"/>
        <v>39.230185874854271</v>
      </c>
      <c r="H531" s="96">
        <f t="shared" si="168"/>
        <v>41.583997027345532</v>
      </c>
      <c r="I531" s="96">
        <f t="shared" si="168"/>
        <v>44.079036848986263</v>
      </c>
      <c r="J531" s="96">
        <v>46.723779059925441</v>
      </c>
      <c r="K531" s="102">
        <f t="shared" si="169"/>
        <v>46.723779059925441</v>
      </c>
      <c r="M531" s="96">
        <f t="shared" si="170"/>
        <v>35.351159841838687</v>
      </c>
      <c r="N531" s="96">
        <f t="shared" si="170"/>
        <v>37.47222943234901</v>
      </c>
      <c r="O531" s="96">
        <f t="shared" si="170"/>
        <v>39.720563198289952</v>
      </c>
      <c r="P531" s="96">
        <f t="shared" si="170"/>
        <v>42.103796990187348</v>
      </c>
      <c r="Q531" s="96">
        <f t="shared" si="170"/>
        <v>44.630024809598588</v>
      </c>
      <c r="R531" s="96">
        <v>47.307826298174504</v>
      </c>
      <c r="S531" s="102">
        <f t="shared" si="171"/>
        <v>47.307826298174504</v>
      </c>
      <c r="U531" s="96">
        <f t="shared" si="166"/>
        <v>37.437588981198068</v>
      </c>
      <c r="V531" s="96">
        <f t="shared" si="166"/>
        <v>39.309468430257972</v>
      </c>
      <c r="W531" s="96">
        <f t="shared" si="166"/>
        <v>41.274941851770869</v>
      </c>
      <c r="X531" s="96">
        <f t="shared" si="166"/>
        <v>43.338688944359411</v>
      </c>
      <c r="Y531" s="96">
        <f t="shared" si="166"/>
        <v>45.50562339157738</v>
      </c>
      <c r="Z531" s="96">
        <v>47.780904561156248</v>
      </c>
      <c r="AA531" s="102">
        <f t="shared" si="172"/>
        <v>47.780904561156248</v>
      </c>
      <c r="AC531" s="104">
        <f t="shared" si="167"/>
        <v>39.309468430257972</v>
      </c>
      <c r="AD531" s="104">
        <f t="shared" si="167"/>
        <v>41.274941851770869</v>
      </c>
      <c r="AE531" s="104">
        <f t="shared" si="167"/>
        <v>43.338688944359411</v>
      </c>
      <c r="AF531" s="104">
        <f t="shared" si="167"/>
        <v>45.50562339157738</v>
      </c>
      <c r="AG531" s="104">
        <v>47.780904561156248</v>
      </c>
      <c r="AH531" s="104">
        <f t="shared" si="152"/>
        <v>47.780904561156248</v>
      </c>
      <c r="AJ531" s="96">
        <f t="shared" si="173"/>
        <v>39.899110456711824</v>
      </c>
      <c r="AK531" s="96">
        <f t="shared" si="173"/>
        <v>41.89406597954742</v>
      </c>
      <c r="AL531" s="96">
        <f t="shared" si="173"/>
        <v>43.988769278524792</v>
      </c>
      <c r="AM531" s="96">
        <f t="shared" si="173"/>
        <v>46.188207742451034</v>
      </c>
      <c r="AN531" s="96">
        <v>48.497618129573588</v>
      </c>
      <c r="AO531" s="106">
        <f t="shared" si="153"/>
        <v>48.497618129573588</v>
      </c>
      <c r="AQ531" s="96">
        <f t="shared" si="174"/>
        <v>40.298101561278948</v>
      </c>
      <c r="AR531" s="96">
        <f t="shared" si="174"/>
        <v>42.313006639342895</v>
      </c>
      <c r="AS531" s="96">
        <f t="shared" si="174"/>
        <v>44.428656971310041</v>
      </c>
      <c r="AT531" s="96">
        <f t="shared" si="174"/>
        <v>46.650089819875546</v>
      </c>
      <c r="AU531" s="99">
        <v>48.982594310869324</v>
      </c>
      <c r="AV531" s="133">
        <v>11</v>
      </c>
      <c r="AW531" s="133">
        <v>519</v>
      </c>
      <c r="AX531" s="142">
        <v>24</v>
      </c>
      <c r="AY531" s="132"/>
      <c r="AZ531" s="100" t="s">
        <v>434</v>
      </c>
      <c r="BA531" s="101" t="s">
        <v>435</v>
      </c>
    </row>
    <row r="532" spans="1:53" ht="15.75">
      <c r="A532" s="133">
        <v>520</v>
      </c>
      <c r="B532" s="133">
        <v>11</v>
      </c>
      <c r="C532" s="140">
        <v>25</v>
      </c>
      <c r="D532" s="141"/>
      <c r="E532" s="96">
        <f t="shared" si="168"/>
        <v>34.914725769717222</v>
      </c>
      <c r="F532" s="96">
        <f t="shared" si="168"/>
        <v>37.009609315900256</v>
      </c>
      <c r="G532" s="96">
        <f t="shared" si="168"/>
        <v>39.230185874854271</v>
      </c>
      <c r="H532" s="96">
        <f t="shared" si="168"/>
        <v>41.583997027345532</v>
      </c>
      <c r="I532" s="96">
        <f t="shared" si="168"/>
        <v>44.079036848986263</v>
      </c>
      <c r="J532" s="96">
        <v>46.723779059925441</v>
      </c>
      <c r="K532" s="102">
        <f t="shared" si="169"/>
        <v>46.723779059925441</v>
      </c>
      <c r="M532" s="96">
        <f t="shared" si="170"/>
        <v>35.351159841838687</v>
      </c>
      <c r="N532" s="96">
        <f t="shared" si="170"/>
        <v>37.47222943234901</v>
      </c>
      <c r="O532" s="96">
        <f t="shared" si="170"/>
        <v>39.720563198289952</v>
      </c>
      <c r="P532" s="96">
        <f t="shared" si="170"/>
        <v>42.103796990187348</v>
      </c>
      <c r="Q532" s="96">
        <f t="shared" si="170"/>
        <v>44.630024809598588</v>
      </c>
      <c r="R532" s="96">
        <v>47.307826298174504</v>
      </c>
      <c r="S532" s="102">
        <f t="shared" si="171"/>
        <v>47.307826298174504</v>
      </c>
      <c r="U532" s="96">
        <f t="shared" si="166"/>
        <v>37.437588981198068</v>
      </c>
      <c r="V532" s="96">
        <f t="shared" si="166"/>
        <v>39.309468430257972</v>
      </c>
      <c r="W532" s="96">
        <f t="shared" si="166"/>
        <v>41.274941851770869</v>
      </c>
      <c r="X532" s="96">
        <f t="shared" si="166"/>
        <v>43.338688944359411</v>
      </c>
      <c r="Y532" s="96">
        <f t="shared" si="166"/>
        <v>45.50562339157738</v>
      </c>
      <c r="Z532" s="96">
        <v>47.780904561156248</v>
      </c>
      <c r="AA532" s="102">
        <f t="shared" si="172"/>
        <v>47.780904561156248</v>
      </c>
      <c r="AC532" s="104">
        <f t="shared" si="167"/>
        <v>39.309468430257972</v>
      </c>
      <c r="AD532" s="104">
        <f t="shared" si="167"/>
        <v>41.274941851770869</v>
      </c>
      <c r="AE532" s="104">
        <f t="shared" si="167"/>
        <v>43.338688944359411</v>
      </c>
      <c r="AF532" s="104">
        <f t="shared" si="167"/>
        <v>45.50562339157738</v>
      </c>
      <c r="AG532" s="104">
        <v>47.780904561156248</v>
      </c>
      <c r="AH532" s="104">
        <f t="shared" si="152"/>
        <v>47.780904561156248</v>
      </c>
      <c r="AJ532" s="96">
        <f t="shared" si="173"/>
        <v>39.899110456711824</v>
      </c>
      <c r="AK532" s="96">
        <f t="shared" si="173"/>
        <v>41.89406597954742</v>
      </c>
      <c r="AL532" s="96">
        <f t="shared" si="173"/>
        <v>43.988769278524792</v>
      </c>
      <c r="AM532" s="96">
        <f t="shared" si="173"/>
        <v>46.188207742451034</v>
      </c>
      <c r="AN532" s="96">
        <v>48.497618129573588</v>
      </c>
      <c r="AO532" s="106">
        <f t="shared" si="153"/>
        <v>48.497618129573588</v>
      </c>
      <c r="AQ532" s="96">
        <f t="shared" si="174"/>
        <v>40.298101561278948</v>
      </c>
      <c r="AR532" s="96">
        <f t="shared" si="174"/>
        <v>42.313006639342895</v>
      </c>
      <c r="AS532" s="96">
        <f t="shared" si="174"/>
        <v>44.428656971310041</v>
      </c>
      <c r="AT532" s="96">
        <f t="shared" si="174"/>
        <v>46.650089819875546</v>
      </c>
      <c r="AU532" s="99">
        <v>48.982594310869324</v>
      </c>
      <c r="AV532" s="133">
        <v>11</v>
      </c>
      <c r="AW532" s="133">
        <v>520</v>
      </c>
      <c r="AX532" s="142">
        <v>25</v>
      </c>
      <c r="AY532" s="132"/>
      <c r="AZ532" s="100" t="s">
        <v>434</v>
      </c>
      <c r="BA532" s="101" t="s">
        <v>435</v>
      </c>
    </row>
    <row r="533" spans="1:53" ht="15.75">
      <c r="A533" s="133">
        <v>521</v>
      </c>
      <c r="B533" s="133">
        <v>11</v>
      </c>
      <c r="C533" s="140">
        <v>26</v>
      </c>
      <c r="D533" s="141"/>
      <c r="E533" s="96">
        <f t="shared" si="168"/>
        <v>34.914725769717222</v>
      </c>
      <c r="F533" s="96">
        <f t="shared" si="168"/>
        <v>37.009609315900256</v>
      </c>
      <c r="G533" s="96">
        <f t="shared" si="168"/>
        <v>39.230185874854271</v>
      </c>
      <c r="H533" s="96">
        <f t="shared" si="168"/>
        <v>41.583997027345532</v>
      </c>
      <c r="I533" s="96">
        <f t="shared" si="168"/>
        <v>44.079036848986263</v>
      </c>
      <c r="J533" s="96">
        <v>46.723779059925441</v>
      </c>
      <c r="K533" s="102">
        <f t="shared" si="169"/>
        <v>46.723779059925441</v>
      </c>
      <c r="M533" s="96">
        <f t="shared" si="170"/>
        <v>35.351159841838687</v>
      </c>
      <c r="N533" s="96">
        <f t="shared" si="170"/>
        <v>37.47222943234901</v>
      </c>
      <c r="O533" s="96">
        <f t="shared" si="170"/>
        <v>39.720563198289952</v>
      </c>
      <c r="P533" s="96">
        <f t="shared" si="170"/>
        <v>42.103796990187348</v>
      </c>
      <c r="Q533" s="96">
        <f t="shared" si="170"/>
        <v>44.630024809598588</v>
      </c>
      <c r="R533" s="96">
        <v>47.307826298174504</v>
      </c>
      <c r="S533" s="102">
        <f t="shared" si="171"/>
        <v>47.307826298174504</v>
      </c>
      <c r="U533" s="96">
        <f t="shared" si="166"/>
        <v>37.437588981198068</v>
      </c>
      <c r="V533" s="96">
        <f t="shared" si="166"/>
        <v>39.309468430257972</v>
      </c>
      <c r="W533" s="96">
        <f t="shared" si="166"/>
        <v>41.274941851770869</v>
      </c>
      <c r="X533" s="96">
        <f t="shared" si="166"/>
        <v>43.338688944359411</v>
      </c>
      <c r="Y533" s="96">
        <f t="shared" si="166"/>
        <v>45.50562339157738</v>
      </c>
      <c r="Z533" s="96">
        <v>47.780904561156248</v>
      </c>
      <c r="AA533" s="102">
        <f t="shared" si="172"/>
        <v>47.780904561156248</v>
      </c>
      <c r="AC533" s="104">
        <f t="shared" si="167"/>
        <v>39.309468430257972</v>
      </c>
      <c r="AD533" s="104">
        <f t="shared" si="167"/>
        <v>41.274941851770869</v>
      </c>
      <c r="AE533" s="104">
        <f t="shared" si="167"/>
        <v>43.338688944359411</v>
      </c>
      <c r="AF533" s="104">
        <f t="shared" si="167"/>
        <v>45.50562339157738</v>
      </c>
      <c r="AG533" s="104">
        <v>47.780904561156248</v>
      </c>
      <c r="AH533" s="104">
        <f t="shared" si="152"/>
        <v>47.780904561156248</v>
      </c>
      <c r="AJ533" s="96">
        <f t="shared" si="173"/>
        <v>39.899110456711824</v>
      </c>
      <c r="AK533" s="96">
        <f t="shared" si="173"/>
        <v>41.89406597954742</v>
      </c>
      <c r="AL533" s="96">
        <f t="shared" si="173"/>
        <v>43.988769278524792</v>
      </c>
      <c r="AM533" s="96">
        <f t="shared" si="173"/>
        <v>46.188207742451034</v>
      </c>
      <c r="AN533" s="96">
        <v>48.497618129573588</v>
      </c>
      <c r="AO533" s="106">
        <f t="shared" si="153"/>
        <v>48.497618129573588</v>
      </c>
      <c r="AQ533" s="96">
        <f t="shared" si="174"/>
        <v>40.298101561278948</v>
      </c>
      <c r="AR533" s="96">
        <f t="shared" si="174"/>
        <v>42.313006639342895</v>
      </c>
      <c r="AS533" s="96">
        <f t="shared" si="174"/>
        <v>44.428656971310041</v>
      </c>
      <c r="AT533" s="96">
        <f t="shared" si="174"/>
        <v>46.650089819875546</v>
      </c>
      <c r="AU533" s="99">
        <v>48.982594310869324</v>
      </c>
      <c r="AV533" s="133">
        <v>11</v>
      </c>
      <c r="AW533" s="133">
        <v>521</v>
      </c>
      <c r="AX533" s="142">
        <v>26</v>
      </c>
      <c r="AY533" s="132"/>
      <c r="AZ533" s="100" t="s">
        <v>434</v>
      </c>
      <c r="BA533" s="101" t="s">
        <v>435</v>
      </c>
    </row>
    <row r="534" spans="1:53" ht="15.75">
      <c r="A534" s="133">
        <v>522</v>
      </c>
      <c r="B534" s="133">
        <v>11</v>
      </c>
      <c r="C534" s="140">
        <v>27</v>
      </c>
      <c r="D534" s="141"/>
      <c r="E534" s="96">
        <f t="shared" si="168"/>
        <v>34.914725769717222</v>
      </c>
      <c r="F534" s="96">
        <f t="shared" si="168"/>
        <v>37.009609315900256</v>
      </c>
      <c r="G534" s="96">
        <f t="shared" si="168"/>
        <v>39.230185874854271</v>
      </c>
      <c r="H534" s="96">
        <f t="shared" si="168"/>
        <v>41.583997027345532</v>
      </c>
      <c r="I534" s="96">
        <f t="shared" si="168"/>
        <v>44.079036848986263</v>
      </c>
      <c r="J534" s="96">
        <v>46.723779059925441</v>
      </c>
      <c r="K534" s="102">
        <f t="shared" si="169"/>
        <v>46.723779059925441</v>
      </c>
      <c r="M534" s="96">
        <f t="shared" si="170"/>
        <v>35.351159841838687</v>
      </c>
      <c r="N534" s="96">
        <f t="shared" si="170"/>
        <v>37.47222943234901</v>
      </c>
      <c r="O534" s="96">
        <f t="shared" si="170"/>
        <v>39.720563198289952</v>
      </c>
      <c r="P534" s="96">
        <f t="shared" si="170"/>
        <v>42.103796990187348</v>
      </c>
      <c r="Q534" s="96">
        <f t="shared" si="170"/>
        <v>44.630024809598588</v>
      </c>
      <c r="R534" s="96">
        <v>47.307826298174504</v>
      </c>
      <c r="S534" s="102">
        <f t="shared" si="171"/>
        <v>47.307826298174504</v>
      </c>
      <c r="U534" s="96">
        <f t="shared" si="166"/>
        <v>37.437588981198068</v>
      </c>
      <c r="V534" s="96">
        <f t="shared" si="166"/>
        <v>39.309468430257972</v>
      </c>
      <c r="W534" s="96">
        <f t="shared" si="166"/>
        <v>41.274941851770869</v>
      </c>
      <c r="X534" s="96">
        <f t="shared" si="166"/>
        <v>43.338688944359411</v>
      </c>
      <c r="Y534" s="96">
        <f t="shared" si="166"/>
        <v>45.50562339157738</v>
      </c>
      <c r="Z534" s="96">
        <v>47.780904561156248</v>
      </c>
      <c r="AA534" s="102">
        <f t="shared" si="172"/>
        <v>47.780904561156248</v>
      </c>
      <c r="AC534" s="104">
        <f t="shared" si="167"/>
        <v>39.309468430257972</v>
      </c>
      <c r="AD534" s="104">
        <f t="shared" si="167"/>
        <v>41.274941851770869</v>
      </c>
      <c r="AE534" s="104">
        <f t="shared" si="167"/>
        <v>43.338688944359411</v>
      </c>
      <c r="AF534" s="104">
        <f t="shared" si="167"/>
        <v>45.50562339157738</v>
      </c>
      <c r="AG534" s="104">
        <v>47.780904561156248</v>
      </c>
      <c r="AH534" s="104">
        <f t="shared" si="152"/>
        <v>47.780904561156248</v>
      </c>
      <c r="AJ534" s="96">
        <f t="shared" si="173"/>
        <v>39.899110456711824</v>
      </c>
      <c r="AK534" s="96">
        <f t="shared" si="173"/>
        <v>41.89406597954742</v>
      </c>
      <c r="AL534" s="96">
        <f t="shared" si="173"/>
        <v>43.988769278524792</v>
      </c>
      <c r="AM534" s="96">
        <f t="shared" si="173"/>
        <v>46.188207742451034</v>
      </c>
      <c r="AN534" s="96">
        <v>48.497618129573588</v>
      </c>
      <c r="AO534" s="106">
        <f t="shared" si="153"/>
        <v>48.497618129573588</v>
      </c>
      <c r="AQ534" s="96">
        <f t="shared" si="174"/>
        <v>40.298101561278948</v>
      </c>
      <c r="AR534" s="96">
        <f t="shared" si="174"/>
        <v>42.313006639342895</v>
      </c>
      <c r="AS534" s="96">
        <f t="shared" si="174"/>
        <v>44.428656971310041</v>
      </c>
      <c r="AT534" s="96">
        <f t="shared" si="174"/>
        <v>46.650089819875546</v>
      </c>
      <c r="AU534" s="99">
        <v>48.982594310869324</v>
      </c>
      <c r="AV534" s="133">
        <v>11</v>
      </c>
      <c r="AW534" s="133">
        <v>522</v>
      </c>
      <c r="AX534" s="142">
        <v>27</v>
      </c>
      <c r="AY534" s="132"/>
      <c r="AZ534" s="100" t="s">
        <v>434</v>
      </c>
      <c r="BA534" s="101" t="s">
        <v>435</v>
      </c>
    </row>
    <row r="535" spans="1:53" ht="15.75">
      <c r="A535" s="133">
        <v>523</v>
      </c>
      <c r="B535" s="133">
        <v>11</v>
      </c>
      <c r="C535" s="140">
        <v>28</v>
      </c>
      <c r="D535" s="141"/>
      <c r="E535" s="96">
        <f t="shared" si="168"/>
        <v>34.914725769717222</v>
      </c>
      <c r="F535" s="96">
        <f t="shared" si="168"/>
        <v>37.009609315900256</v>
      </c>
      <c r="G535" s="96">
        <f t="shared" si="168"/>
        <v>39.230185874854271</v>
      </c>
      <c r="H535" s="96">
        <f t="shared" si="168"/>
        <v>41.583997027345532</v>
      </c>
      <c r="I535" s="96">
        <f t="shared" si="168"/>
        <v>44.079036848986263</v>
      </c>
      <c r="J535" s="96">
        <v>46.723779059925441</v>
      </c>
      <c r="K535" s="102">
        <f t="shared" si="169"/>
        <v>46.723779059925441</v>
      </c>
      <c r="M535" s="96">
        <f t="shared" si="170"/>
        <v>35.351159841838687</v>
      </c>
      <c r="N535" s="96">
        <f t="shared" si="170"/>
        <v>37.47222943234901</v>
      </c>
      <c r="O535" s="96">
        <f t="shared" si="170"/>
        <v>39.720563198289952</v>
      </c>
      <c r="P535" s="96">
        <f t="shared" si="170"/>
        <v>42.103796990187348</v>
      </c>
      <c r="Q535" s="96">
        <f t="shared" si="170"/>
        <v>44.630024809598588</v>
      </c>
      <c r="R535" s="96">
        <v>47.307826298174504</v>
      </c>
      <c r="S535" s="102">
        <f t="shared" si="171"/>
        <v>47.307826298174504</v>
      </c>
      <c r="U535" s="96">
        <f t="shared" si="166"/>
        <v>37.437588981198068</v>
      </c>
      <c r="V535" s="96">
        <f t="shared" si="166"/>
        <v>39.309468430257972</v>
      </c>
      <c r="W535" s="96">
        <f t="shared" si="166"/>
        <v>41.274941851770869</v>
      </c>
      <c r="X535" s="96">
        <f t="shared" si="166"/>
        <v>43.338688944359411</v>
      </c>
      <c r="Y535" s="96">
        <f t="shared" si="166"/>
        <v>45.50562339157738</v>
      </c>
      <c r="Z535" s="96">
        <v>47.780904561156248</v>
      </c>
      <c r="AA535" s="102">
        <f t="shared" si="172"/>
        <v>47.780904561156248</v>
      </c>
      <c r="AC535" s="104">
        <f t="shared" si="167"/>
        <v>39.309468430257972</v>
      </c>
      <c r="AD535" s="104">
        <f t="shared" si="167"/>
        <v>41.274941851770869</v>
      </c>
      <c r="AE535" s="104">
        <f t="shared" si="167"/>
        <v>43.338688944359411</v>
      </c>
      <c r="AF535" s="104">
        <f t="shared" si="167"/>
        <v>45.50562339157738</v>
      </c>
      <c r="AG535" s="104">
        <v>47.780904561156248</v>
      </c>
      <c r="AH535" s="104">
        <f t="shared" si="152"/>
        <v>47.780904561156248</v>
      </c>
      <c r="AJ535" s="96">
        <f t="shared" si="173"/>
        <v>39.899110456711824</v>
      </c>
      <c r="AK535" s="96">
        <f t="shared" si="173"/>
        <v>41.89406597954742</v>
      </c>
      <c r="AL535" s="96">
        <f t="shared" si="173"/>
        <v>43.988769278524792</v>
      </c>
      <c r="AM535" s="96">
        <f t="shared" si="173"/>
        <v>46.188207742451034</v>
      </c>
      <c r="AN535" s="96">
        <v>48.497618129573588</v>
      </c>
      <c r="AO535" s="106">
        <f t="shared" si="153"/>
        <v>48.497618129573588</v>
      </c>
      <c r="AQ535" s="96">
        <f t="shared" si="174"/>
        <v>40.298101561278948</v>
      </c>
      <c r="AR535" s="96">
        <f t="shared" si="174"/>
        <v>42.313006639342895</v>
      </c>
      <c r="AS535" s="96">
        <f t="shared" si="174"/>
        <v>44.428656971310041</v>
      </c>
      <c r="AT535" s="96">
        <f t="shared" si="174"/>
        <v>46.650089819875546</v>
      </c>
      <c r="AU535" s="99">
        <v>48.982594310869324</v>
      </c>
      <c r="AV535" s="133">
        <v>11</v>
      </c>
      <c r="AW535" s="133">
        <v>523</v>
      </c>
      <c r="AX535" s="142">
        <v>28</v>
      </c>
      <c r="AY535" s="132"/>
      <c r="AZ535" s="100" t="s">
        <v>434</v>
      </c>
      <c r="BA535" s="101" t="s">
        <v>435</v>
      </c>
    </row>
    <row r="536" spans="1:53" ht="15.75">
      <c r="A536" s="133">
        <v>524</v>
      </c>
      <c r="B536" s="133">
        <v>11</v>
      </c>
      <c r="C536" s="140">
        <v>29</v>
      </c>
      <c r="D536" s="141"/>
      <c r="E536" s="96">
        <f t="shared" si="168"/>
        <v>34.914725769717222</v>
      </c>
      <c r="F536" s="96">
        <f t="shared" si="168"/>
        <v>37.009609315900256</v>
      </c>
      <c r="G536" s="96">
        <f t="shared" si="168"/>
        <v>39.230185874854271</v>
      </c>
      <c r="H536" s="96">
        <f t="shared" si="168"/>
        <v>41.583997027345532</v>
      </c>
      <c r="I536" s="96">
        <f t="shared" si="168"/>
        <v>44.079036848986263</v>
      </c>
      <c r="J536" s="96">
        <v>46.723779059925441</v>
      </c>
      <c r="K536" s="102">
        <f t="shared" si="169"/>
        <v>46.723779059925441</v>
      </c>
      <c r="M536" s="96">
        <f t="shared" si="170"/>
        <v>35.351159841838687</v>
      </c>
      <c r="N536" s="96">
        <f t="shared" si="170"/>
        <v>37.47222943234901</v>
      </c>
      <c r="O536" s="96">
        <f t="shared" si="170"/>
        <v>39.720563198289952</v>
      </c>
      <c r="P536" s="96">
        <f t="shared" si="170"/>
        <v>42.103796990187348</v>
      </c>
      <c r="Q536" s="96">
        <f t="shared" si="170"/>
        <v>44.630024809598588</v>
      </c>
      <c r="R536" s="96">
        <v>47.307826298174504</v>
      </c>
      <c r="S536" s="102">
        <f t="shared" si="171"/>
        <v>47.307826298174504</v>
      </c>
      <c r="U536" s="96">
        <f t="shared" si="166"/>
        <v>37.437588981198068</v>
      </c>
      <c r="V536" s="96">
        <f t="shared" si="166"/>
        <v>39.309468430257972</v>
      </c>
      <c r="W536" s="96">
        <f t="shared" si="166"/>
        <v>41.274941851770869</v>
      </c>
      <c r="X536" s="96">
        <f t="shared" si="166"/>
        <v>43.338688944359411</v>
      </c>
      <c r="Y536" s="96">
        <f t="shared" si="166"/>
        <v>45.50562339157738</v>
      </c>
      <c r="Z536" s="96">
        <v>47.780904561156248</v>
      </c>
      <c r="AA536" s="102">
        <f t="shared" si="172"/>
        <v>47.780904561156248</v>
      </c>
      <c r="AC536" s="104">
        <f t="shared" si="167"/>
        <v>39.309468430257972</v>
      </c>
      <c r="AD536" s="104">
        <f t="shared" si="167"/>
        <v>41.274941851770869</v>
      </c>
      <c r="AE536" s="104">
        <f t="shared" si="167"/>
        <v>43.338688944359411</v>
      </c>
      <c r="AF536" s="104">
        <f t="shared" si="167"/>
        <v>45.50562339157738</v>
      </c>
      <c r="AG536" s="104">
        <v>47.780904561156248</v>
      </c>
      <c r="AH536" s="104">
        <f t="shared" si="152"/>
        <v>47.780904561156248</v>
      </c>
      <c r="AJ536" s="96">
        <f t="shared" si="173"/>
        <v>39.899110456711824</v>
      </c>
      <c r="AK536" s="96">
        <f t="shared" si="173"/>
        <v>41.89406597954742</v>
      </c>
      <c r="AL536" s="96">
        <f t="shared" si="173"/>
        <v>43.988769278524792</v>
      </c>
      <c r="AM536" s="96">
        <f t="shared" si="173"/>
        <v>46.188207742451034</v>
      </c>
      <c r="AN536" s="96">
        <v>48.497618129573588</v>
      </c>
      <c r="AO536" s="106">
        <f t="shared" si="153"/>
        <v>48.497618129573588</v>
      </c>
      <c r="AQ536" s="96">
        <f t="shared" si="174"/>
        <v>40.298101561278948</v>
      </c>
      <c r="AR536" s="96">
        <f t="shared" si="174"/>
        <v>42.313006639342895</v>
      </c>
      <c r="AS536" s="96">
        <f t="shared" si="174"/>
        <v>44.428656971310041</v>
      </c>
      <c r="AT536" s="96">
        <f t="shared" si="174"/>
        <v>46.650089819875546</v>
      </c>
      <c r="AU536" s="99">
        <v>48.982594310869324</v>
      </c>
      <c r="AV536" s="133">
        <v>11</v>
      </c>
      <c r="AW536" s="133">
        <v>524</v>
      </c>
      <c r="AX536" s="142">
        <v>29</v>
      </c>
      <c r="AY536" s="132"/>
      <c r="AZ536" s="100" t="s">
        <v>434</v>
      </c>
      <c r="BA536" s="101" t="s">
        <v>435</v>
      </c>
    </row>
    <row r="537" spans="1:53" ht="15.75">
      <c r="A537" s="133">
        <v>525</v>
      </c>
      <c r="B537" s="133">
        <v>11</v>
      </c>
      <c r="C537" s="140">
        <v>30</v>
      </c>
      <c r="D537" s="141"/>
      <c r="E537" s="96">
        <f t="shared" si="168"/>
        <v>34.914725769717222</v>
      </c>
      <c r="F537" s="96">
        <f t="shared" si="168"/>
        <v>37.009609315900256</v>
      </c>
      <c r="G537" s="96">
        <f t="shared" si="168"/>
        <v>39.230185874854271</v>
      </c>
      <c r="H537" s="96">
        <f t="shared" si="168"/>
        <v>41.583997027345532</v>
      </c>
      <c r="I537" s="96">
        <f t="shared" si="168"/>
        <v>44.079036848986263</v>
      </c>
      <c r="J537" s="96">
        <v>46.723779059925441</v>
      </c>
      <c r="K537" s="102">
        <f t="shared" si="169"/>
        <v>46.723779059925441</v>
      </c>
      <c r="M537" s="96">
        <f t="shared" si="170"/>
        <v>35.351159841838687</v>
      </c>
      <c r="N537" s="96">
        <f t="shared" si="170"/>
        <v>37.47222943234901</v>
      </c>
      <c r="O537" s="96">
        <f t="shared" si="170"/>
        <v>39.720563198289952</v>
      </c>
      <c r="P537" s="96">
        <f t="shared" si="170"/>
        <v>42.103796990187348</v>
      </c>
      <c r="Q537" s="96">
        <f t="shared" si="170"/>
        <v>44.630024809598588</v>
      </c>
      <c r="R537" s="96">
        <v>47.307826298174504</v>
      </c>
      <c r="S537" s="102">
        <f t="shared" si="171"/>
        <v>47.307826298174504</v>
      </c>
      <c r="U537" s="96">
        <f t="shared" si="166"/>
        <v>37.437588981198068</v>
      </c>
      <c r="V537" s="96">
        <f t="shared" si="166"/>
        <v>39.309468430257972</v>
      </c>
      <c r="W537" s="96">
        <f t="shared" si="166"/>
        <v>41.274941851770869</v>
      </c>
      <c r="X537" s="96">
        <f t="shared" si="166"/>
        <v>43.338688944359411</v>
      </c>
      <c r="Y537" s="96">
        <f t="shared" si="166"/>
        <v>45.50562339157738</v>
      </c>
      <c r="Z537" s="96">
        <v>47.780904561156248</v>
      </c>
      <c r="AA537" s="102">
        <f t="shared" si="172"/>
        <v>47.780904561156248</v>
      </c>
      <c r="AC537" s="104">
        <f t="shared" si="167"/>
        <v>39.309468430257972</v>
      </c>
      <c r="AD537" s="104">
        <f t="shared" si="167"/>
        <v>41.274941851770869</v>
      </c>
      <c r="AE537" s="104">
        <f t="shared" si="167"/>
        <v>43.338688944359411</v>
      </c>
      <c r="AF537" s="104">
        <f t="shared" si="167"/>
        <v>45.50562339157738</v>
      </c>
      <c r="AG537" s="104">
        <v>47.780904561156248</v>
      </c>
      <c r="AH537" s="104">
        <f t="shared" si="152"/>
        <v>47.780904561156248</v>
      </c>
      <c r="AJ537" s="96">
        <f t="shared" si="173"/>
        <v>39.899110456711824</v>
      </c>
      <c r="AK537" s="96">
        <f t="shared" si="173"/>
        <v>41.89406597954742</v>
      </c>
      <c r="AL537" s="96">
        <f t="shared" si="173"/>
        <v>43.988769278524792</v>
      </c>
      <c r="AM537" s="96">
        <f t="shared" si="173"/>
        <v>46.188207742451034</v>
      </c>
      <c r="AN537" s="96">
        <v>48.497618129573588</v>
      </c>
      <c r="AO537" s="106">
        <f t="shared" si="153"/>
        <v>48.497618129573588</v>
      </c>
      <c r="AQ537" s="96">
        <f t="shared" si="174"/>
        <v>40.298101561278948</v>
      </c>
      <c r="AR537" s="96">
        <f t="shared" si="174"/>
        <v>42.313006639342895</v>
      </c>
      <c r="AS537" s="96">
        <f t="shared" si="174"/>
        <v>44.428656971310041</v>
      </c>
      <c r="AT537" s="96">
        <f t="shared" si="174"/>
        <v>46.650089819875546</v>
      </c>
      <c r="AU537" s="99">
        <v>48.982594310869324</v>
      </c>
      <c r="AV537" s="133">
        <v>11</v>
      </c>
      <c r="AW537" s="133">
        <v>525</v>
      </c>
      <c r="AX537" s="142">
        <v>30</v>
      </c>
      <c r="AY537" s="132"/>
      <c r="AZ537" s="100" t="s">
        <v>434</v>
      </c>
      <c r="BA537" s="101" t="s">
        <v>435</v>
      </c>
    </row>
    <row r="538" spans="1:53" ht="15.75">
      <c r="A538" s="133">
        <v>526</v>
      </c>
      <c r="B538" s="133">
        <v>11</v>
      </c>
      <c r="C538" s="145">
        <v>31</v>
      </c>
      <c r="D538" s="146"/>
      <c r="E538" s="96">
        <f t="shared" si="168"/>
        <v>34.914725769717222</v>
      </c>
      <c r="F538" s="96">
        <f t="shared" si="168"/>
        <v>37.009609315900256</v>
      </c>
      <c r="G538" s="96">
        <f t="shared" si="168"/>
        <v>39.230185874854271</v>
      </c>
      <c r="H538" s="96">
        <f t="shared" si="168"/>
        <v>41.583997027345532</v>
      </c>
      <c r="I538" s="96">
        <f t="shared" si="168"/>
        <v>44.079036848986263</v>
      </c>
      <c r="J538" s="96">
        <v>46.723779059925441</v>
      </c>
      <c r="K538" s="102">
        <f t="shared" si="169"/>
        <v>46.723779059925441</v>
      </c>
      <c r="M538" s="96">
        <f t="shared" si="170"/>
        <v>35.351159841838687</v>
      </c>
      <c r="N538" s="96">
        <f t="shared" si="170"/>
        <v>37.47222943234901</v>
      </c>
      <c r="O538" s="96">
        <f t="shared" si="170"/>
        <v>39.720563198289952</v>
      </c>
      <c r="P538" s="96">
        <f t="shared" si="170"/>
        <v>42.103796990187348</v>
      </c>
      <c r="Q538" s="96">
        <f t="shared" si="170"/>
        <v>44.630024809598588</v>
      </c>
      <c r="R538" s="96">
        <v>47.307826298174504</v>
      </c>
      <c r="S538" s="102">
        <f t="shared" si="171"/>
        <v>47.307826298174504</v>
      </c>
      <c r="U538" s="96">
        <f t="shared" si="166"/>
        <v>37.437588981198068</v>
      </c>
      <c r="V538" s="96">
        <f t="shared" si="166"/>
        <v>39.309468430257972</v>
      </c>
      <c r="W538" s="96">
        <f t="shared" si="166"/>
        <v>41.274941851770869</v>
      </c>
      <c r="X538" s="96">
        <f t="shared" si="166"/>
        <v>43.338688944359411</v>
      </c>
      <c r="Y538" s="96">
        <f t="shared" si="166"/>
        <v>45.50562339157738</v>
      </c>
      <c r="Z538" s="96">
        <v>47.780904561156248</v>
      </c>
      <c r="AA538" s="102">
        <f t="shared" si="172"/>
        <v>47.780904561156248</v>
      </c>
      <c r="AC538" s="104">
        <f t="shared" si="167"/>
        <v>39.309468430257972</v>
      </c>
      <c r="AD538" s="104">
        <f t="shared" si="167"/>
        <v>41.274941851770869</v>
      </c>
      <c r="AE538" s="104">
        <f t="shared" si="167"/>
        <v>43.338688944359411</v>
      </c>
      <c r="AF538" s="104">
        <f t="shared" si="167"/>
        <v>45.50562339157738</v>
      </c>
      <c r="AG538" s="104">
        <v>47.780904561156248</v>
      </c>
      <c r="AH538" s="104">
        <f t="shared" si="152"/>
        <v>47.780904561156248</v>
      </c>
      <c r="AJ538" s="96">
        <f t="shared" si="173"/>
        <v>39.899110456711824</v>
      </c>
      <c r="AK538" s="96">
        <f t="shared" si="173"/>
        <v>41.89406597954742</v>
      </c>
      <c r="AL538" s="96">
        <f t="shared" si="173"/>
        <v>43.988769278524792</v>
      </c>
      <c r="AM538" s="96">
        <f t="shared" si="173"/>
        <v>46.188207742451034</v>
      </c>
      <c r="AN538" s="96">
        <v>48.497618129573588</v>
      </c>
      <c r="AO538" s="106">
        <f t="shared" si="153"/>
        <v>48.497618129573588</v>
      </c>
      <c r="AQ538" s="96">
        <f t="shared" si="174"/>
        <v>40.298101561278948</v>
      </c>
      <c r="AR538" s="96">
        <f t="shared" si="174"/>
        <v>42.313006639342895</v>
      </c>
      <c r="AS538" s="96">
        <f t="shared" si="174"/>
        <v>44.428656971310041</v>
      </c>
      <c r="AT538" s="96">
        <f t="shared" si="174"/>
        <v>46.650089819875546</v>
      </c>
      <c r="AU538" s="99">
        <v>48.982594310869324</v>
      </c>
      <c r="AV538" s="133">
        <v>11</v>
      </c>
      <c r="AW538" s="133">
        <v>526</v>
      </c>
      <c r="AX538" s="147">
        <v>31</v>
      </c>
      <c r="AY538" s="132"/>
      <c r="AZ538" s="100" t="s">
        <v>436</v>
      </c>
      <c r="BA538" s="101" t="s">
        <v>437</v>
      </c>
    </row>
    <row r="539" spans="1:53" ht="15.75">
      <c r="A539" s="133">
        <v>527</v>
      </c>
      <c r="B539" s="133">
        <v>11</v>
      </c>
      <c r="C539" s="145">
        <v>32</v>
      </c>
      <c r="D539" s="146"/>
      <c r="E539" s="96">
        <f t="shared" si="168"/>
        <v>35.782387940932843</v>
      </c>
      <c r="F539" s="96">
        <f t="shared" si="168"/>
        <v>37.929331217388814</v>
      </c>
      <c r="G539" s="96">
        <f t="shared" si="168"/>
        <v>40.205091090432148</v>
      </c>
      <c r="H539" s="96">
        <f t="shared" si="168"/>
        <v>42.617396555858079</v>
      </c>
      <c r="I539" s="96">
        <f t="shared" si="168"/>
        <v>45.174440349209569</v>
      </c>
      <c r="J539" s="96">
        <v>47.884906770162146</v>
      </c>
      <c r="K539" s="102">
        <f t="shared" si="169"/>
        <v>47.884906770162146</v>
      </c>
      <c r="M539" s="96">
        <f t="shared" si="170"/>
        <v>36.229667790194505</v>
      </c>
      <c r="N539" s="96">
        <f t="shared" si="170"/>
        <v>38.403447857606174</v>
      </c>
      <c r="O539" s="96">
        <f t="shared" si="170"/>
        <v>40.707654729062547</v>
      </c>
      <c r="P539" s="96">
        <f t="shared" si="170"/>
        <v>43.150114012806306</v>
      </c>
      <c r="Q539" s="96">
        <f t="shared" si="170"/>
        <v>45.739120853574683</v>
      </c>
      <c r="R539" s="96">
        <v>48.483468104789168</v>
      </c>
      <c r="S539" s="102">
        <f t="shared" si="171"/>
        <v>48.483468104789168</v>
      </c>
      <c r="U539" s="96">
        <f t="shared" si="166"/>
        <v>38.367946560253664</v>
      </c>
      <c r="V539" s="96">
        <f t="shared" si="166"/>
        <v>40.286343888266352</v>
      </c>
      <c r="W539" s="96">
        <f t="shared" si="166"/>
        <v>42.300661082679675</v>
      </c>
      <c r="X539" s="96">
        <f t="shared" si="166"/>
        <v>44.415694136813663</v>
      </c>
      <c r="Y539" s="96">
        <f t="shared" si="166"/>
        <v>46.636478843654345</v>
      </c>
      <c r="Z539" s="96">
        <v>48.968302785837061</v>
      </c>
      <c r="AA539" s="102">
        <f t="shared" si="172"/>
        <v>48.968302785837061</v>
      </c>
      <c r="AC539" s="104">
        <f t="shared" si="167"/>
        <v>40.286343888266352</v>
      </c>
      <c r="AD539" s="104">
        <f t="shared" si="167"/>
        <v>42.300661082679675</v>
      </c>
      <c r="AE539" s="104">
        <f t="shared" si="167"/>
        <v>44.415694136813663</v>
      </c>
      <c r="AF539" s="104">
        <f t="shared" si="167"/>
        <v>46.636478843654345</v>
      </c>
      <c r="AG539" s="104">
        <v>48.968302785837061</v>
      </c>
      <c r="AH539" s="104">
        <f t="shared" ref="AH539:AH602" si="175">AN539/$AM$4</f>
        <v>48.968302785837061</v>
      </c>
      <c r="AJ539" s="96">
        <f t="shared" si="173"/>
        <v>40.890639046590337</v>
      </c>
      <c r="AK539" s="96">
        <f t="shared" si="173"/>
        <v>42.935170998919858</v>
      </c>
      <c r="AL539" s="96">
        <f t="shared" si="173"/>
        <v>45.081929548865851</v>
      </c>
      <c r="AM539" s="96">
        <f t="shared" si="173"/>
        <v>47.336026026309149</v>
      </c>
      <c r="AN539" s="96">
        <v>49.702827327624611</v>
      </c>
      <c r="AO539" s="106">
        <f t="shared" ref="AO539:AO602" si="176">AU539/$AN$4</f>
        <v>49.702827327624611</v>
      </c>
      <c r="AQ539" s="96">
        <f t="shared" si="174"/>
        <v>41.299545437056253</v>
      </c>
      <c r="AR539" s="96">
        <f t="shared" si="174"/>
        <v>43.364522708909064</v>
      </c>
      <c r="AS539" s="96">
        <f t="shared" si="174"/>
        <v>45.532748844354522</v>
      </c>
      <c r="AT539" s="96">
        <f t="shared" si="174"/>
        <v>47.809386286572249</v>
      </c>
      <c r="AU539" s="99">
        <v>50.199855600900861</v>
      </c>
      <c r="AV539" s="133">
        <v>11</v>
      </c>
      <c r="AW539" s="133">
        <v>527</v>
      </c>
      <c r="AX539" s="147">
        <v>32</v>
      </c>
      <c r="AY539" s="132"/>
      <c r="AZ539" s="100" t="s">
        <v>436</v>
      </c>
      <c r="BA539" s="101" t="s">
        <v>437</v>
      </c>
    </row>
    <row r="540" spans="1:53" ht="15.75">
      <c r="A540" s="133">
        <v>528</v>
      </c>
      <c r="B540" s="133">
        <v>11</v>
      </c>
      <c r="C540" s="145">
        <v>33</v>
      </c>
      <c r="D540" s="146"/>
      <c r="E540" s="96">
        <f t="shared" si="168"/>
        <v>35.782387940932843</v>
      </c>
      <c r="F540" s="96">
        <f t="shared" si="168"/>
        <v>37.929331217388814</v>
      </c>
      <c r="G540" s="96">
        <f t="shared" si="168"/>
        <v>40.205091090432148</v>
      </c>
      <c r="H540" s="96">
        <f t="shared" si="168"/>
        <v>42.617396555858079</v>
      </c>
      <c r="I540" s="96">
        <f t="shared" si="168"/>
        <v>45.174440349209569</v>
      </c>
      <c r="J540" s="96">
        <v>47.884906770162146</v>
      </c>
      <c r="K540" s="102">
        <f t="shared" si="169"/>
        <v>47.884906770162146</v>
      </c>
      <c r="M540" s="96">
        <f t="shared" si="170"/>
        <v>36.229667790194505</v>
      </c>
      <c r="N540" s="96">
        <f t="shared" si="170"/>
        <v>38.403447857606174</v>
      </c>
      <c r="O540" s="96">
        <f t="shared" si="170"/>
        <v>40.707654729062547</v>
      </c>
      <c r="P540" s="96">
        <f t="shared" si="170"/>
        <v>43.150114012806306</v>
      </c>
      <c r="Q540" s="96">
        <f t="shared" si="170"/>
        <v>45.739120853574683</v>
      </c>
      <c r="R540" s="96">
        <v>48.483468104789168</v>
      </c>
      <c r="S540" s="102">
        <f t="shared" si="171"/>
        <v>48.483468104789168</v>
      </c>
      <c r="U540" s="96">
        <f t="shared" si="166"/>
        <v>38.367946560253664</v>
      </c>
      <c r="V540" s="96">
        <f t="shared" si="166"/>
        <v>40.286343888266352</v>
      </c>
      <c r="W540" s="96">
        <f t="shared" si="166"/>
        <v>42.300661082679675</v>
      </c>
      <c r="X540" s="96">
        <f t="shared" si="166"/>
        <v>44.415694136813663</v>
      </c>
      <c r="Y540" s="96">
        <f t="shared" si="166"/>
        <v>46.636478843654345</v>
      </c>
      <c r="Z540" s="96">
        <v>48.968302785837061</v>
      </c>
      <c r="AA540" s="102">
        <f t="shared" si="172"/>
        <v>48.968302785837061</v>
      </c>
      <c r="AC540" s="104">
        <f t="shared" si="167"/>
        <v>40.286343888266352</v>
      </c>
      <c r="AD540" s="104">
        <f t="shared" si="167"/>
        <v>42.300661082679675</v>
      </c>
      <c r="AE540" s="104">
        <f t="shared" si="167"/>
        <v>44.415694136813663</v>
      </c>
      <c r="AF540" s="104">
        <f t="shared" si="167"/>
        <v>46.636478843654345</v>
      </c>
      <c r="AG540" s="104">
        <v>48.968302785837061</v>
      </c>
      <c r="AH540" s="104">
        <f t="shared" si="175"/>
        <v>48.968302785837061</v>
      </c>
      <c r="AJ540" s="96">
        <f t="shared" si="173"/>
        <v>40.890639046590337</v>
      </c>
      <c r="AK540" s="96">
        <f t="shared" si="173"/>
        <v>42.935170998919858</v>
      </c>
      <c r="AL540" s="96">
        <f t="shared" si="173"/>
        <v>45.081929548865851</v>
      </c>
      <c r="AM540" s="96">
        <f t="shared" si="173"/>
        <v>47.336026026309149</v>
      </c>
      <c r="AN540" s="96">
        <v>49.702827327624611</v>
      </c>
      <c r="AO540" s="106">
        <f t="shared" si="176"/>
        <v>49.702827327624611</v>
      </c>
      <c r="AQ540" s="96">
        <f t="shared" si="174"/>
        <v>41.299545437056253</v>
      </c>
      <c r="AR540" s="96">
        <f t="shared" si="174"/>
        <v>43.364522708909064</v>
      </c>
      <c r="AS540" s="96">
        <f t="shared" si="174"/>
        <v>45.532748844354522</v>
      </c>
      <c r="AT540" s="96">
        <f t="shared" si="174"/>
        <v>47.809386286572249</v>
      </c>
      <c r="AU540" s="99">
        <v>50.199855600900861</v>
      </c>
      <c r="AV540" s="133">
        <v>11</v>
      </c>
      <c r="AW540" s="133">
        <v>528</v>
      </c>
      <c r="AX540" s="147">
        <v>33</v>
      </c>
      <c r="AY540" s="132"/>
      <c r="AZ540" s="100" t="s">
        <v>436</v>
      </c>
      <c r="BA540" s="101" t="s">
        <v>437</v>
      </c>
    </row>
    <row r="541" spans="1:53" ht="15.75">
      <c r="A541" s="133">
        <v>529</v>
      </c>
      <c r="B541" s="133">
        <v>11</v>
      </c>
      <c r="C541" s="145">
        <v>34</v>
      </c>
      <c r="D541" s="146"/>
      <c r="E541" s="96">
        <f t="shared" si="168"/>
        <v>35.782387940932843</v>
      </c>
      <c r="F541" s="96">
        <f t="shared" si="168"/>
        <v>37.929331217388814</v>
      </c>
      <c r="G541" s="96">
        <f t="shared" si="168"/>
        <v>40.205091090432148</v>
      </c>
      <c r="H541" s="96">
        <f t="shared" si="168"/>
        <v>42.617396555858079</v>
      </c>
      <c r="I541" s="96">
        <f t="shared" si="168"/>
        <v>45.174440349209569</v>
      </c>
      <c r="J541" s="96">
        <v>47.884906770162146</v>
      </c>
      <c r="K541" s="102">
        <f t="shared" si="169"/>
        <v>47.884906770162146</v>
      </c>
      <c r="M541" s="96">
        <f t="shared" si="170"/>
        <v>36.229667790194505</v>
      </c>
      <c r="N541" s="96">
        <f t="shared" si="170"/>
        <v>38.403447857606174</v>
      </c>
      <c r="O541" s="96">
        <f t="shared" si="170"/>
        <v>40.707654729062547</v>
      </c>
      <c r="P541" s="96">
        <f t="shared" si="170"/>
        <v>43.150114012806306</v>
      </c>
      <c r="Q541" s="96">
        <f t="shared" si="170"/>
        <v>45.739120853574683</v>
      </c>
      <c r="R541" s="96">
        <v>48.483468104789168</v>
      </c>
      <c r="S541" s="102">
        <f t="shared" si="171"/>
        <v>48.483468104789168</v>
      </c>
      <c r="U541" s="96">
        <f t="shared" si="166"/>
        <v>38.367946560253664</v>
      </c>
      <c r="V541" s="96">
        <f t="shared" si="166"/>
        <v>40.286343888266352</v>
      </c>
      <c r="W541" s="96">
        <f t="shared" si="166"/>
        <v>42.300661082679675</v>
      </c>
      <c r="X541" s="96">
        <f t="shared" si="166"/>
        <v>44.415694136813663</v>
      </c>
      <c r="Y541" s="96">
        <f t="shared" si="166"/>
        <v>46.636478843654345</v>
      </c>
      <c r="Z541" s="96">
        <v>48.968302785837061</v>
      </c>
      <c r="AA541" s="102">
        <f t="shared" si="172"/>
        <v>48.968302785837061</v>
      </c>
      <c r="AC541" s="104">
        <f t="shared" si="167"/>
        <v>40.286343888266352</v>
      </c>
      <c r="AD541" s="104">
        <f t="shared" si="167"/>
        <v>42.300661082679675</v>
      </c>
      <c r="AE541" s="104">
        <f t="shared" si="167"/>
        <v>44.415694136813663</v>
      </c>
      <c r="AF541" s="104">
        <f t="shared" si="167"/>
        <v>46.636478843654345</v>
      </c>
      <c r="AG541" s="104">
        <v>48.968302785837061</v>
      </c>
      <c r="AH541" s="104">
        <f t="shared" si="175"/>
        <v>48.968302785837061</v>
      </c>
      <c r="AJ541" s="96">
        <f t="shared" si="173"/>
        <v>40.890639046590337</v>
      </c>
      <c r="AK541" s="96">
        <f t="shared" si="173"/>
        <v>42.935170998919858</v>
      </c>
      <c r="AL541" s="96">
        <f t="shared" si="173"/>
        <v>45.081929548865851</v>
      </c>
      <c r="AM541" s="96">
        <f t="shared" si="173"/>
        <v>47.336026026309149</v>
      </c>
      <c r="AN541" s="96">
        <v>49.702827327624611</v>
      </c>
      <c r="AO541" s="106">
        <f t="shared" si="176"/>
        <v>49.702827327624611</v>
      </c>
      <c r="AQ541" s="96">
        <f t="shared" si="174"/>
        <v>41.299545437056253</v>
      </c>
      <c r="AR541" s="96">
        <f t="shared" si="174"/>
        <v>43.364522708909064</v>
      </c>
      <c r="AS541" s="96">
        <f t="shared" si="174"/>
        <v>45.532748844354522</v>
      </c>
      <c r="AT541" s="96">
        <f t="shared" si="174"/>
        <v>47.809386286572249</v>
      </c>
      <c r="AU541" s="99">
        <v>50.199855600900861</v>
      </c>
      <c r="AV541" s="133">
        <v>11</v>
      </c>
      <c r="AW541" s="133">
        <v>529</v>
      </c>
      <c r="AX541" s="147">
        <v>34</v>
      </c>
      <c r="AY541" s="132"/>
      <c r="AZ541" s="100" t="s">
        <v>436</v>
      </c>
      <c r="BA541" s="101" t="s">
        <v>437</v>
      </c>
    </row>
    <row r="542" spans="1:53" ht="15.75">
      <c r="A542" s="133">
        <v>530</v>
      </c>
      <c r="B542" s="133">
        <v>11</v>
      </c>
      <c r="C542" s="145">
        <v>35</v>
      </c>
      <c r="D542" s="146"/>
      <c r="E542" s="96">
        <f t="shared" si="168"/>
        <v>35.782387940932843</v>
      </c>
      <c r="F542" s="96">
        <f t="shared" si="168"/>
        <v>37.929331217388814</v>
      </c>
      <c r="G542" s="96">
        <f t="shared" si="168"/>
        <v>40.205091090432148</v>
      </c>
      <c r="H542" s="96">
        <f t="shared" si="168"/>
        <v>42.617396555858079</v>
      </c>
      <c r="I542" s="96">
        <f t="shared" si="168"/>
        <v>45.174440349209569</v>
      </c>
      <c r="J542" s="96">
        <v>47.884906770162146</v>
      </c>
      <c r="K542" s="102">
        <f t="shared" si="169"/>
        <v>47.884906770162146</v>
      </c>
      <c r="M542" s="96">
        <f t="shared" si="170"/>
        <v>36.229667790194505</v>
      </c>
      <c r="N542" s="96">
        <f t="shared" si="170"/>
        <v>38.403447857606174</v>
      </c>
      <c r="O542" s="96">
        <f t="shared" si="170"/>
        <v>40.707654729062547</v>
      </c>
      <c r="P542" s="96">
        <f t="shared" si="170"/>
        <v>43.150114012806306</v>
      </c>
      <c r="Q542" s="96">
        <f t="shared" si="170"/>
        <v>45.739120853574683</v>
      </c>
      <c r="R542" s="96">
        <v>48.483468104789168</v>
      </c>
      <c r="S542" s="102">
        <f t="shared" si="171"/>
        <v>48.483468104789168</v>
      </c>
      <c r="U542" s="96">
        <f t="shared" si="166"/>
        <v>38.367946560253664</v>
      </c>
      <c r="V542" s="96">
        <f t="shared" si="166"/>
        <v>40.286343888266352</v>
      </c>
      <c r="W542" s="96">
        <f t="shared" si="166"/>
        <v>42.300661082679675</v>
      </c>
      <c r="X542" s="96">
        <f t="shared" si="166"/>
        <v>44.415694136813663</v>
      </c>
      <c r="Y542" s="96">
        <f t="shared" si="166"/>
        <v>46.636478843654345</v>
      </c>
      <c r="Z542" s="96">
        <v>48.968302785837061</v>
      </c>
      <c r="AA542" s="102">
        <f t="shared" si="172"/>
        <v>48.968302785837061</v>
      </c>
      <c r="AC542" s="104">
        <f t="shared" si="167"/>
        <v>40.286343888266352</v>
      </c>
      <c r="AD542" s="104">
        <f t="shared" si="167"/>
        <v>42.300661082679675</v>
      </c>
      <c r="AE542" s="104">
        <f t="shared" si="167"/>
        <v>44.415694136813663</v>
      </c>
      <c r="AF542" s="104">
        <f t="shared" si="167"/>
        <v>46.636478843654345</v>
      </c>
      <c r="AG542" s="104">
        <v>48.968302785837061</v>
      </c>
      <c r="AH542" s="104">
        <f t="shared" si="175"/>
        <v>48.968302785837061</v>
      </c>
      <c r="AJ542" s="96">
        <f t="shared" si="173"/>
        <v>40.890639046590337</v>
      </c>
      <c r="AK542" s="96">
        <f t="shared" si="173"/>
        <v>42.935170998919858</v>
      </c>
      <c r="AL542" s="96">
        <f t="shared" si="173"/>
        <v>45.081929548865851</v>
      </c>
      <c r="AM542" s="96">
        <f t="shared" si="173"/>
        <v>47.336026026309149</v>
      </c>
      <c r="AN542" s="96">
        <v>49.702827327624611</v>
      </c>
      <c r="AO542" s="106">
        <f t="shared" si="176"/>
        <v>49.702827327624611</v>
      </c>
      <c r="AQ542" s="96">
        <f t="shared" si="174"/>
        <v>41.299545437056253</v>
      </c>
      <c r="AR542" s="96">
        <f t="shared" si="174"/>
        <v>43.364522708909064</v>
      </c>
      <c r="AS542" s="96">
        <f t="shared" si="174"/>
        <v>45.532748844354522</v>
      </c>
      <c r="AT542" s="96">
        <f t="shared" si="174"/>
        <v>47.809386286572249</v>
      </c>
      <c r="AU542" s="99">
        <v>50.199855600900861</v>
      </c>
      <c r="AV542" s="133">
        <v>11</v>
      </c>
      <c r="AW542" s="133">
        <v>530</v>
      </c>
      <c r="AX542" s="147">
        <v>35</v>
      </c>
      <c r="AY542" s="132"/>
      <c r="AZ542" s="100" t="s">
        <v>436</v>
      </c>
      <c r="BA542" s="101" t="s">
        <v>437</v>
      </c>
    </row>
    <row r="543" spans="1:53" ht="15.75">
      <c r="A543" s="133">
        <v>531</v>
      </c>
      <c r="B543" s="133">
        <v>11</v>
      </c>
      <c r="C543" s="145">
        <v>36</v>
      </c>
      <c r="D543" s="146"/>
      <c r="E543" s="96">
        <f t="shared" ref="E543:I558" si="177">F543/1.06</f>
        <v>35.782387940932843</v>
      </c>
      <c r="F543" s="96">
        <f t="shared" si="177"/>
        <v>37.929331217388814</v>
      </c>
      <c r="G543" s="96">
        <f t="shared" si="177"/>
        <v>40.205091090432148</v>
      </c>
      <c r="H543" s="96">
        <f t="shared" si="177"/>
        <v>42.617396555858079</v>
      </c>
      <c r="I543" s="96">
        <f t="shared" si="177"/>
        <v>45.174440349209569</v>
      </c>
      <c r="J543" s="96">
        <v>47.884906770162146</v>
      </c>
      <c r="K543" s="102">
        <f t="shared" si="169"/>
        <v>47.884906770162146</v>
      </c>
      <c r="M543" s="96">
        <f t="shared" ref="M543:Q558" si="178">N543/1.06</f>
        <v>36.229667790194505</v>
      </c>
      <c r="N543" s="96">
        <f t="shared" si="178"/>
        <v>38.403447857606174</v>
      </c>
      <c r="O543" s="96">
        <f t="shared" si="178"/>
        <v>40.707654729062547</v>
      </c>
      <c r="P543" s="96">
        <f t="shared" si="178"/>
        <v>43.150114012806306</v>
      </c>
      <c r="Q543" s="96">
        <f t="shared" si="178"/>
        <v>45.739120853574683</v>
      </c>
      <c r="R543" s="96">
        <v>48.483468104789168</v>
      </c>
      <c r="S543" s="102">
        <f t="shared" si="171"/>
        <v>48.483468104789168</v>
      </c>
      <c r="U543" s="96">
        <f t="shared" si="166"/>
        <v>38.367946560253664</v>
      </c>
      <c r="V543" s="96">
        <f t="shared" si="166"/>
        <v>40.286343888266352</v>
      </c>
      <c r="W543" s="96">
        <f t="shared" si="166"/>
        <v>42.300661082679675</v>
      </c>
      <c r="X543" s="96">
        <f t="shared" si="166"/>
        <v>44.415694136813663</v>
      </c>
      <c r="Y543" s="96">
        <f t="shared" si="166"/>
        <v>46.636478843654345</v>
      </c>
      <c r="Z543" s="96">
        <v>48.968302785837061</v>
      </c>
      <c r="AA543" s="102">
        <f t="shared" si="172"/>
        <v>48.968302785837061</v>
      </c>
      <c r="AC543" s="104">
        <f t="shared" si="167"/>
        <v>40.286343888266352</v>
      </c>
      <c r="AD543" s="104">
        <f t="shared" si="167"/>
        <v>42.300661082679675</v>
      </c>
      <c r="AE543" s="104">
        <f t="shared" si="167"/>
        <v>44.415694136813663</v>
      </c>
      <c r="AF543" s="104">
        <f t="shared" si="167"/>
        <v>46.636478843654345</v>
      </c>
      <c r="AG543" s="104">
        <v>48.968302785837061</v>
      </c>
      <c r="AH543" s="104">
        <f t="shared" si="175"/>
        <v>48.968302785837061</v>
      </c>
      <c r="AJ543" s="96">
        <f t="shared" ref="AJ543:AM558" si="179">AK543/1.05</f>
        <v>40.890639046590337</v>
      </c>
      <c r="AK543" s="96">
        <f t="shared" si="179"/>
        <v>42.935170998919858</v>
      </c>
      <c r="AL543" s="96">
        <f t="shared" si="179"/>
        <v>45.081929548865851</v>
      </c>
      <c r="AM543" s="96">
        <f t="shared" si="179"/>
        <v>47.336026026309149</v>
      </c>
      <c r="AN543" s="96">
        <v>49.702827327624611</v>
      </c>
      <c r="AO543" s="106">
        <f t="shared" si="176"/>
        <v>49.702827327624611</v>
      </c>
      <c r="AQ543" s="96">
        <f t="shared" ref="AQ543:AT558" si="180">AR543/1.05</f>
        <v>41.299545437056253</v>
      </c>
      <c r="AR543" s="96">
        <f t="shared" si="180"/>
        <v>43.364522708909064</v>
      </c>
      <c r="AS543" s="96">
        <f t="shared" si="180"/>
        <v>45.532748844354522</v>
      </c>
      <c r="AT543" s="96">
        <f t="shared" si="180"/>
        <v>47.809386286572249</v>
      </c>
      <c r="AU543" s="99">
        <v>50.199855600900861</v>
      </c>
      <c r="AV543" s="133">
        <v>11</v>
      </c>
      <c r="AW543" s="133">
        <v>531</v>
      </c>
      <c r="AX543" s="147">
        <v>36</v>
      </c>
      <c r="AY543" s="132"/>
      <c r="AZ543" s="100" t="s">
        <v>436</v>
      </c>
      <c r="BA543" s="101" t="s">
        <v>437</v>
      </c>
    </row>
    <row r="544" spans="1:53" ht="15.75">
      <c r="A544" s="133">
        <v>532</v>
      </c>
      <c r="B544" s="133">
        <v>11</v>
      </c>
      <c r="C544" s="145">
        <v>37</v>
      </c>
      <c r="D544" s="146"/>
      <c r="E544" s="96">
        <f t="shared" si="177"/>
        <v>35.782387940932843</v>
      </c>
      <c r="F544" s="96">
        <f t="shared" si="177"/>
        <v>37.929331217388814</v>
      </c>
      <c r="G544" s="96">
        <f t="shared" si="177"/>
        <v>40.205091090432148</v>
      </c>
      <c r="H544" s="96">
        <f t="shared" si="177"/>
        <v>42.617396555858079</v>
      </c>
      <c r="I544" s="96">
        <f t="shared" si="177"/>
        <v>45.174440349209569</v>
      </c>
      <c r="J544" s="96">
        <v>47.884906770162146</v>
      </c>
      <c r="K544" s="102">
        <f t="shared" si="169"/>
        <v>47.884906770162146</v>
      </c>
      <c r="M544" s="96">
        <f t="shared" si="178"/>
        <v>36.229667790194505</v>
      </c>
      <c r="N544" s="96">
        <f t="shared" si="178"/>
        <v>38.403447857606174</v>
      </c>
      <c r="O544" s="96">
        <f t="shared" si="178"/>
        <v>40.707654729062547</v>
      </c>
      <c r="P544" s="96">
        <f t="shared" si="178"/>
        <v>43.150114012806306</v>
      </c>
      <c r="Q544" s="96">
        <f t="shared" si="178"/>
        <v>45.739120853574683</v>
      </c>
      <c r="R544" s="96">
        <v>48.483468104789168</v>
      </c>
      <c r="S544" s="102">
        <f t="shared" si="171"/>
        <v>48.483468104789168</v>
      </c>
      <c r="U544" s="96">
        <f t="shared" si="166"/>
        <v>38.367946560253664</v>
      </c>
      <c r="V544" s="96">
        <f t="shared" si="166"/>
        <v>40.286343888266352</v>
      </c>
      <c r="W544" s="96">
        <f t="shared" si="166"/>
        <v>42.300661082679675</v>
      </c>
      <c r="X544" s="96">
        <f t="shared" si="166"/>
        <v>44.415694136813663</v>
      </c>
      <c r="Y544" s="96">
        <f t="shared" si="166"/>
        <v>46.636478843654345</v>
      </c>
      <c r="Z544" s="96">
        <v>48.968302785837061</v>
      </c>
      <c r="AA544" s="102">
        <f t="shared" si="172"/>
        <v>48.968302785837061</v>
      </c>
      <c r="AC544" s="104">
        <f t="shared" si="167"/>
        <v>40.286343888266352</v>
      </c>
      <c r="AD544" s="104">
        <f t="shared" si="167"/>
        <v>42.300661082679675</v>
      </c>
      <c r="AE544" s="104">
        <f t="shared" si="167"/>
        <v>44.415694136813663</v>
      </c>
      <c r="AF544" s="104">
        <f t="shared" si="167"/>
        <v>46.636478843654345</v>
      </c>
      <c r="AG544" s="104">
        <v>48.968302785837061</v>
      </c>
      <c r="AH544" s="104">
        <f t="shared" si="175"/>
        <v>48.968302785837061</v>
      </c>
      <c r="AJ544" s="96">
        <f t="shared" si="179"/>
        <v>40.890639046590337</v>
      </c>
      <c r="AK544" s="96">
        <f t="shared" si="179"/>
        <v>42.935170998919858</v>
      </c>
      <c r="AL544" s="96">
        <f t="shared" si="179"/>
        <v>45.081929548865851</v>
      </c>
      <c r="AM544" s="96">
        <f t="shared" si="179"/>
        <v>47.336026026309149</v>
      </c>
      <c r="AN544" s="96">
        <v>49.702827327624611</v>
      </c>
      <c r="AO544" s="106">
        <f t="shared" si="176"/>
        <v>49.702827327624611</v>
      </c>
      <c r="AQ544" s="96">
        <f t="shared" si="180"/>
        <v>41.299545437056253</v>
      </c>
      <c r="AR544" s="96">
        <f t="shared" si="180"/>
        <v>43.364522708909064</v>
      </c>
      <c r="AS544" s="96">
        <f t="shared" si="180"/>
        <v>45.532748844354522</v>
      </c>
      <c r="AT544" s="96">
        <f t="shared" si="180"/>
        <v>47.809386286572249</v>
      </c>
      <c r="AU544" s="99">
        <v>50.199855600900861</v>
      </c>
      <c r="AV544" s="133">
        <v>11</v>
      </c>
      <c r="AW544" s="133">
        <v>532</v>
      </c>
      <c r="AX544" s="147">
        <v>37</v>
      </c>
      <c r="AY544" s="149" t="e">
        <f>#REF!</f>
        <v>#REF!</v>
      </c>
      <c r="AZ544" s="100" t="s">
        <v>436</v>
      </c>
      <c r="BA544" s="101" t="s">
        <v>437</v>
      </c>
    </row>
    <row r="545" spans="1:53" ht="15.75">
      <c r="A545" s="133">
        <v>533</v>
      </c>
      <c r="B545" s="133">
        <v>11</v>
      </c>
      <c r="C545" s="145">
        <v>38</v>
      </c>
      <c r="D545" s="146"/>
      <c r="E545" s="96">
        <f t="shared" si="177"/>
        <v>35.782387940932843</v>
      </c>
      <c r="F545" s="96">
        <f t="shared" si="177"/>
        <v>37.929331217388814</v>
      </c>
      <c r="G545" s="96">
        <f t="shared" si="177"/>
        <v>40.205091090432148</v>
      </c>
      <c r="H545" s="96">
        <f t="shared" si="177"/>
        <v>42.617396555858079</v>
      </c>
      <c r="I545" s="96">
        <f t="shared" si="177"/>
        <v>45.174440349209569</v>
      </c>
      <c r="J545" s="96">
        <v>47.884906770162146</v>
      </c>
      <c r="K545" s="102">
        <f t="shared" si="169"/>
        <v>47.884906770162146</v>
      </c>
      <c r="M545" s="96">
        <f t="shared" si="178"/>
        <v>36.229667790194505</v>
      </c>
      <c r="N545" s="96">
        <f t="shared" si="178"/>
        <v>38.403447857606174</v>
      </c>
      <c r="O545" s="96">
        <f t="shared" si="178"/>
        <v>40.707654729062547</v>
      </c>
      <c r="P545" s="96">
        <f t="shared" si="178"/>
        <v>43.150114012806306</v>
      </c>
      <c r="Q545" s="96">
        <f t="shared" si="178"/>
        <v>45.739120853574683</v>
      </c>
      <c r="R545" s="96">
        <v>48.483468104789168</v>
      </c>
      <c r="S545" s="102">
        <f t="shared" si="171"/>
        <v>48.483468104789168</v>
      </c>
      <c r="U545" s="96">
        <f t="shared" si="166"/>
        <v>38.367946560253664</v>
      </c>
      <c r="V545" s="96">
        <f t="shared" si="166"/>
        <v>40.286343888266352</v>
      </c>
      <c r="W545" s="96">
        <f t="shared" si="166"/>
        <v>42.300661082679675</v>
      </c>
      <c r="X545" s="96">
        <f t="shared" si="166"/>
        <v>44.415694136813663</v>
      </c>
      <c r="Y545" s="96">
        <f t="shared" si="166"/>
        <v>46.636478843654345</v>
      </c>
      <c r="Z545" s="96">
        <v>48.968302785837061</v>
      </c>
      <c r="AA545" s="102">
        <f t="shared" si="172"/>
        <v>48.968302785837061</v>
      </c>
      <c r="AC545" s="104">
        <f t="shared" si="167"/>
        <v>40.286343888266352</v>
      </c>
      <c r="AD545" s="104">
        <f t="shared" si="167"/>
        <v>42.300661082679675</v>
      </c>
      <c r="AE545" s="104">
        <f t="shared" si="167"/>
        <v>44.415694136813663</v>
      </c>
      <c r="AF545" s="104">
        <f t="shared" si="167"/>
        <v>46.636478843654345</v>
      </c>
      <c r="AG545" s="104">
        <v>48.968302785837061</v>
      </c>
      <c r="AH545" s="104">
        <f t="shared" si="175"/>
        <v>48.968302785837061</v>
      </c>
      <c r="AJ545" s="96">
        <f t="shared" si="179"/>
        <v>40.890639046590337</v>
      </c>
      <c r="AK545" s="96">
        <f t="shared" si="179"/>
        <v>42.935170998919858</v>
      </c>
      <c r="AL545" s="96">
        <f t="shared" si="179"/>
        <v>45.081929548865851</v>
      </c>
      <c r="AM545" s="96">
        <f t="shared" si="179"/>
        <v>47.336026026309149</v>
      </c>
      <c r="AN545" s="96">
        <v>49.702827327624611</v>
      </c>
      <c r="AO545" s="106">
        <f t="shared" si="176"/>
        <v>49.702827327624611</v>
      </c>
      <c r="AQ545" s="96">
        <f t="shared" si="180"/>
        <v>41.299545437056253</v>
      </c>
      <c r="AR545" s="96">
        <f t="shared" si="180"/>
        <v>43.364522708909064</v>
      </c>
      <c r="AS545" s="96">
        <f t="shared" si="180"/>
        <v>45.532748844354522</v>
      </c>
      <c r="AT545" s="96">
        <f t="shared" si="180"/>
        <v>47.809386286572249</v>
      </c>
      <c r="AU545" s="99">
        <v>50.199855600900861</v>
      </c>
      <c r="AV545" s="133">
        <v>11</v>
      </c>
      <c r="AW545" s="133">
        <v>533</v>
      </c>
      <c r="AX545" s="147">
        <v>38</v>
      </c>
      <c r="AY545" s="132"/>
      <c r="AZ545" s="100" t="s">
        <v>436</v>
      </c>
      <c r="BA545" s="101" t="s">
        <v>437</v>
      </c>
    </row>
    <row r="546" spans="1:53" ht="15.75">
      <c r="A546" s="133">
        <v>534</v>
      </c>
      <c r="B546" s="133">
        <v>11</v>
      </c>
      <c r="C546" s="145">
        <v>39</v>
      </c>
      <c r="D546" s="146"/>
      <c r="E546" s="96">
        <f t="shared" si="177"/>
        <v>35.782387940932843</v>
      </c>
      <c r="F546" s="96">
        <f t="shared" si="177"/>
        <v>37.929331217388814</v>
      </c>
      <c r="G546" s="96">
        <f t="shared" si="177"/>
        <v>40.205091090432148</v>
      </c>
      <c r="H546" s="96">
        <f t="shared" si="177"/>
        <v>42.617396555858079</v>
      </c>
      <c r="I546" s="96">
        <f t="shared" si="177"/>
        <v>45.174440349209569</v>
      </c>
      <c r="J546" s="96">
        <v>47.884906770162146</v>
      </c>
      <c r="K546" s="102">
        <f t="shared" si="169"/>
        <v>47.884906770162146</v>
      </c>
      <c r="M546" s="96">
        <f t="shared" si="178"/>
        <v>36.229667790194505</v>
      </c>
      <c r="N546" s="96">
        <f t="shared" si="178"/>
        <v>38.403447857606174</v>
      </c>
      <c r="O546" s="96">
        <f t="shared" si="178"/>
        <v>40.707654729062547</v>
      </c>
      <c r="P546" s="96">
        <f t="shared" si="178"/>
        <v>43.150114012806306</v>
      </c>
      <c r="Q546" s="96">
        <f t="shared" si="178"/>
        <v>45.739120853574683</v>
      </c>
      <c r="R546" s="96">
        <v>48.483468104789168</v>
      </c>
      <c r="S546" s="102">
        <f t="shared" si="171"/>
        <v>48.483468104789168</v>
      </c>
      <c r="U546" s="96">
        <f t="shared" si="166"/>
        <v>38.367946560253664</v>
      </c>
      <c r="V546" s="96">
        <f t="shared" si="166"/>
        <v>40.286343888266352</v>
      </c>
      <c r="W546" s="96">
        <f t="shared" si="166"/>
        <v>42.300661082679675</v>
      </c>
      <c r="X546" s="96">
        <f t="shared" si="166"/>
        <v>44.415694136813663</v>
      </c>
      <c r="Y546" s="96">
        <f t="shared" si="166"/>
        <v>46.636478843654345</v>
      </c>
      <c r="Z546" s="96">
        <v>48.968302785837061</v>
      </c>
      <c r="AA546" s="102">
        <f t="shared" si="172"/>
        <v>48.968302785837061</v>
      </c>
      <c r="AC546" s="104">
        <f t="shared" si="167"/>
        <v>40.286343888266352</v>
      </c>
      <c r="AD546" s="104">
        <f t="shared" si="167"/>
        <v>42.300661082679675</v>
      </c>
      <c r="AE546" s="104">
        <f t="shared" si="167"/>
        <v>44.415694136813663</v>
      </c>
      <c r="AF546" s="104">
        <f t="shared" si="167"/>
        <v>46.636478843654345</v>
      </c>
      <c r="AG546" s="104">
        <v>48.968302785837061</v>
      </c>
      <c r="AH546" s="104">
        <f t="shared" si="175"/>
        <v>48.968302785837061</v>
      </c>
      <c r="AJ546" s="96">
        <f t="shared" si="179"/>
        <v>40.890639046590337</v>
      </c>
      <c r="AK546" s="96">
        <f t="shared" si="179"/>
        <v>42.935170998919858</v>
      </c>
      <c r="AL546" s="96">
        <f t="shared" si="179"/>
        <v>45.081929548865851</v>
      </c>
      <c r="AM546" s="96">
        <f t="shared" si="179"/>
        <v>47.336026026309149</v>
      </c>
      <c r="AN546" s="96">
        <v>49.702827327624611</v>
      </c>
      <c r="AO546" s="106">
        <f t="shared" si="176"/>
        <v>49.702827327624611</v>
      </c>
      <c r="AQ546" s="96">
        <f t="shared" si="180"/>
        <v>41.299545437056253</v>
      </c>
      <c r="AR546" s="96">
        <f t="shared" si="180"/>
        <v>43.364522708909064</v>
      </c>
      <c r="AS546" s="96">
        <f t="shared" si="180"/>
        <v>45.532748844354522</v>
      </c>
      <c r="AT546" s="96">
        <f t="shared" si="180"/>
        <v>47.809386286572249</v>
      </c>
      <c r="AU546" s="99">
        <v>50.199855600900861</v>
      </c>
      <c r="AV546" s="133">
        <v>11</v>
      </c>
      <c r="AW546" s="133">
        <v>534</v>
      </c>
      <c r="AX546" s="147">
        <v>39</v>
      </c>
      <c r="AY546" s="132"/>
      <c r="AZ546" s="100" t="s">
        <v>436</v>
      </c>
      <c r="BA546" s="101" t="s">
        <v>437</v>
      </c>
    </row>
    <row r="547" spans="1:53" ht="15.75">
      <c r="A547" s="133">
        <v>535</v>
      </c>
      <c r="B547" s="133">
        <v>11</v>
      </c>
      <c r="C547" s="145">
        <v>40</v>
      </c>
      <c r="D547" s="146"/>
      <c r="E547" s="96">
        <f t="shared" si="177"/>
        <v>35.782387940932843</v>
      </c>
      <c r="F547" s="96">
        <f t="shared" si="177"/>
        <v>37.929331217388814</v>
      </c>
      <c r="G547" s="96">
        <f t="shared" si="177"/>
        <v>40.205091090432148</v>
      </c>
      <c r="H547" s="96">
        <f t="shared" si="177"/>
        <v>42.617396555858079</v>
      </c>
      <c r="I547" s="96">
        <f t="shared" si="177"/>
        <v>45.174440349209569</v>
      </c>
      <c r="J547" s="96">
        <v>47.884906770162146</v>
      </c>
      <c r="K547" s="102">
        <f t="shared" si="169"/>
        <v>47.884906770162146</v>
      </c>
      <c r="M547" s="96">
        <f t="shared" si="178"/>
        <v>36.229667790194505</v>
      </c>
      <c r="N547" s="96">
        <f t="shared" si="178"/>
        <v>38.403447857606174</v>
      </c>
      <c r="O547" s="96">
        <f t="shared" si="178"/>
        <v>40.707654729062547</v>
      </c>
      <c r="P547" s="96">
        <f t="shared" si="178"/>
        <v>43.150114012806306</v>
      </c>
      <c r="Q547" s="96">
        <f t="shared" si="178"/>
        <v>45.739120853574683</v>
      </c>
      <c r="R547" s="96">
        <v>48.483468104789168</v>
      </c>
      <c r="S547" s="102">
        <f t="shared" si="171"/>
        <v>48.483468104789168</v>
      </c>
      <c r="U547" s="96">
        <f t="shared" si="166"/>
        <v>38.367946560253664</v>
      </c>
      <c r="V547" s="96">
        <f t="shared" si="166"/>
        <v>40.286343888266352</v>
      </c>
      <c r="W547" s="96">
        <f t="shared" si="166"/>
        <v>42.300661082679675</v>
      </c>
      <c r="X547" s="96">
        <f t="shared" si="166"/>
        <v>44.415694136813663</v>
      </c>
      <c r="Y547" s="96">
        <f t="shared" si="166"/>
        <v>46.636478843654345</v>
      </c>
      <c r="Z547" s="96">
        <v>48.968302785837061</v>
      </c>
      <c r="AA547" s="102">
        <f t="shared" si="172"/>
        <v>48.968302785837061</v>
      </c>
      <c r="AC547" s="104">
        <f t="shared" si="167"/>
        <v>40.286343888266352</v>
      </c>
      <c r="AD547" s="104">
        <f t="shared" si="167"/>
        <v>42.300661082679675</v>
      </c>
      <c r="AE547" s="104">
        <f t="shared" si="167"/>
        <v>44.415694136813663</v>
      </c>
      <c r="AF547" s="104">
        <f t="shared" si="167"/>
        <v>46.636478843654345</v>
      </c>
      <c r="AG547" s="104">
        <v>48.968302785837061</v>
      </c>
      <c r="AH547" s="104">
        <f t="shared" si="175"/>
        <v>48.968302785837061</v>
      </c>
      <c r="AJ547" s="96">
        <f t="shared" si="179"/>
        <v>40.890639046590337</v>
      </c>
      <c r="AK547" s="96">
        <f t="shared" si="179"/>
        <v>42.935170998919858</v>
      </c>
      <c r="AL547" s="96">
        <f t="shared" si="179"/>
        <v>45.081929548865851</v>
      </c>
      <c r="AM547" s="96">
        <f t="shared" si="179"/>
        <v>47.336026026309149</v>
      </c>
      <c r="AN547" s="96">
        <v>49.702827327624611</v>
      </c>
      <c r="AO547" s="106">
        <f t="shared" si="176"/>
        <v>49.702827327624611</v>
      </c>
      <c r="AQ547" s="96">
        <f t="shared" si="180"/>
        <v>41.299545437056253</v>
      </c>
      <c r="AR547" s="96">
        <f t="shared" si="180"/>
        <v>43.364522708909064</v>
      </c>
      <c r="AS547" s="96">
        <f t="shared" si="180"/>
        <v>45.532748844354522</v>
      </c>
      <c r="AT547" s="96">
        <f t="shared" si="180"/>
        <v>47.809386286572249</v>
      </c>
      <c r="AU547" s="99">
        <v>50.199855600900861</v>
      </c>
      <c r="AV547" s="133">
        <v>11</v>
      </c>
      <c r="AW547" s="133">
        <v>535</v>
      </c>
      <c r="AX547" s="147">
        <v>40</v>
      </c>
      <c r="AY547" s="132"/>
      <c r="AZ547" s="100" t="s">
        <v>436</v>
      </c>
      <c r="BA547" s="101" t="s">
        <v>437</v>
      </c>
    </row>
    <row r="548" spans="1:53" ht="15.75">
      <c r="A548" s="133">
        <v>536</v>
      </c>
      <c r="B548" s="133">
        <v>11</v>
      </c>
      <c r="C548" s="145">
        <v>41</v>
      </c>
      <c r="D548" s="146"/>
      <c r="E548" s="96">
        <f t="shared" si="177"/>
        <v>35.782387940932843</v>
      </c>
      <c r="F548" s="96">
        <f t="shared" si="177"/>
        <v>37.929331217388814</v>
      </c>
      <c r="G548" s="96">
        <f t="shared" si="177"/>
        <v>40.205091090432148</v>
      </c>
      <c r="H548" s="96">
        <f t="shared" si="177"/>
        <v>42.617396555858079</v>
      </c>
      <c r="I548" s="96">
        <f t="shared" si="177"/>
        <v>45.174440349209569</v>
      </c>
      <c r="J548" s="96">
        <v>47.884906770162146</v>
      </c>
      <c r="K548" s="102">
        <f t="shared" si="169"/>
        <v>47.884906770162146</v>
      </c>
      <c r="M548" s="96">
        <f t="shared" si="178"/>
        <v>36.229667790194505</v>
      </c>
      <c r="N548" s="96">
        <f t="shared" si="178"/>
        <v>38.403447857606174</v>
      </c>
      <c r="O548" s="96">
        <f t="shared" si="178"/>
        <v>40.707654729062547</v>
      </c>
      <c r="P548" s="96">
        <f t="shared" si="178"/>
        <v>43.150114012806306</v>
      </c>
      <c r="Q548" s="96">
        <f t="shared" si="178"/>
        <v>45.739120853574683</v>
      </c>
      <c r="R548" s="96">
        <v>48.483468104789168</v>
      </c>
      <c r="S548" s="102">
        <f t="shared" si="171"/>
        <v>48.483468104789168</v>
      </c>
      <c r="U548" s="96">
        <f t="shared" si="166"/>
        <v>38.367946560253664</v>
      </c>
      <c r="V548" s="96">
        <f t="shared" si="166"/>
        <v>40.286343888266352</v>
      </c>
      <c r="W548" s="96">
        <f t="shared" si="166"/>
        <v>42.300661082679675</v>
      </c>
      <c r="X548" s="96">
        <f t="shared" si="166"/>
        <v>44.415694136813663</v>
      </c>
      <c r="Y548" s="96">
        <f t="shared" si="166"/>
        <v>46.636478843654345</v>
      </c>
      <c r="Z548" s="96">
        <v>48.968302785837061</v>
      </c>
      <c r="AA548" s="102">
        <f t="shared" si="172"/>
        <v>48.968302785837061</v>
      </c>
      <c r="AC548" s="104">
        <f t="shared" si="167"/>
        <v>40.286343888266352</v>
      </c>
      <c r="AD548" s="104">
        <f t="shared" si="167"/>
        <v>42.300661082679675</v>
      </c>
      <c r="AE548" s="104">
        <f t="shared" si="167"/>
        <v>44.415694136813663</v>
      </c>
      <c r="AF548" s="104">
        <f t="shared" si="167"/>
        <v>46.636478843654345</v>
      </c>
      <c r="AG548" s="104">
        <v>48.968302785837061</v>
      </c>
      <c r="AH548" s="104">
        <f t="shared" si="175"/>
        <v>48.968302785837061</v>
      </c>
      <c r="AJ548" s="96">
        <f t="shared" si="179"/>
        <v>40.890639046590337</v>
      </c>
      <c r="AK548" s="96">
        <f t="shared" si="179"/>
        <v>42.935170998919858</v>
      </c>
      <c r="AL548" s="96">
        <f t="shared" si="179"/>
        <v>45.081929548865851</v>
      </c>
      <c r="AM548" s="96">
        <f t="shared" si="179"/>
        <v>47.336026026309149</v>
      </c>
      <c r="AN548" s="96">
        <v>49.702827327624611</v>
      </c>
      <c r="AO548" s="106">
        <f t="shared" si="176"/>
        <v>49.702827327624611</v>
      </c>
      <c r="AQ548" s="96">
        <f t="shared" si="180"/>
        <v>41.299545437056253</v>
      </c>
      <c r="AR548" s="96">
        <f t="shared" si="180"/>
        <v>43.364522708909064</v>
      </c>
      <c r="AS548" s="96">
        <f t="shared" si="180"/>
        <v>45.532748844354522</v>
      </c>
      <c r="AT548" s="96">
        <f t="shared" si="180"/>
        <v>47.809386286572249</v>
      </c>
      <c r="AU548" s="99">
        <v>50.199855600900861</v>
      </c>
      <c r="AV548" s="133">
        <v>11</v>
      </c>
      <c r="AW548" s="133">
        <v>536</v>
      </c>
      <c r="AX548" s="147">
        <v>41</v>
      </c>
      <c r="AY548" s="132"/>
      <c r="AZ548" s="100" t="s">
        <v>436</v>
      </c>
      <c r="BA548" s="101" t="s">
        <v>437</v>
      </c>
    </row>
    <row r="549" spans="1:53" ht="15.75">
      <c r="A549" s="133">
        <v>537</v>
      </c>
      <c r="B549" s="133">
        <v>11</v>
      </c>
      <c r="C549" s="145">
        <v>42</v>
      </c>
      <c r="D549" s="146"/>
      <c r="E549" s="96">
        <f t="shared" si="177"/>
        <v>35.782387940932843</v>
      </c>
      <c r="F549" s="96">
        <f t="shared" si="177"/>
        <v>37.929331217388814</v>
      </c>
      <c r="G549" s="96">
        <f t="shared" si="177"/>
        <v>40.205091090432148</v>
      </c>
      <c r="H549" s="96">
        <f t="shared" si="177"/>
        <v>42.617396555858079</v>
      </c>
      <c r="I549" s="96">
        <f t="shared" si="177"/>
        <v>45.174440349209569</v>
      </c>
      <c r="J549" s="96">
        <v>47.884906770162146</v>
      </c>
      <c r="K549" s="102">
        <f t="shared" si="169"/>
        <v>47.884906770162146</v>
      </c>
      <c r="M549" s="96">
        <f t="shared" si="178"/>
        <v>36.229667790194505</v>
      </c>
      <c r="N549" s="96">
        <f t="shared" si="178"/>
        <v>38.403447857606174</v>
      </c>
      <c r="O549" s="96">
        <f t="shared" si="178"/>
        <v>40.707654729062547</v>
      </c>
      <c r="P549" s="96">
        <f t="shared" si="178"/>
        <v>43.150114012806306</v>
      </c>
      <c r="Q549" s="96">
        <f t="shared" si="178"/>
        <v>45.739120853574683</v>
      </c>
      <c r="R549" s="96">
        <v>48.483468104789168</v>
      </c>
      <c r="S549" s="102">
        <f t="shared" si="171"/>
        <v>48.483468104789168</v>
      </c>
      <c r="U549" s="96">
        <f t="shared" si="166"/>
        <v>38.367946560253664</v>
      </c>
      <c r="V549" s="96">
        <f t="shared" si="166"/>
        <v>40.286343888266352</v>
      </c>
      <c r="W549" s="96">
        <f t="shared" si="166"/>
        <v>42.300661082679675</v>
      </c>
      <c r="X549" s="96">
        <f t="shared" si="166"/>
        <v>44.415694136813663</v>
      </c>
      <c r="Y549" s="96">
        <f t="shared" si="166"/>
        <v>46.636478843654345</v>
      </c>
      <c r="Z549" s="96">
        <v>48.968302785837061</v>
      </c>
      <c r="AA549" s="102">
        <f t="shared" si="172"/>
        <v>48.968302785837061</v>
      </c>
      <c r="AC549" s="104">
        <f t="shared" si="167"/>
        <v>40.286343888266352</v>
      </c>
      <c r="AD549" s="104">
        <f t="shared" si="167"/>
        <v>42.300661082679675</v>
      </c>
      <c r="AE549" s="104">
        <f t="shared" si="167"/>
        <v>44.415694136813663</v>
      </c>
      <c r="AF549" s="104">
        <f t="shared" si="167"/>
        <v>46.636478843654345</v>
      </c>
      <c r="AG549" s="104">
        <v>48.968302785837061</v>
      </c>
      <c r="AH549" s="104">
        <f t="shared" si="175"/>
        <v>48.968302785837061</v>
      </c>
      <c r="AJ549" s="96">
        <f t="shared" si="179"/>
        <v>40.890639046590337</v>
      </c>
      <c r="AK549" s="96">
        <f t="shared" si="179"/>
        <v>42.935170998919858</v>
      </c>
      <c r="AL549" s="96">
        <f t="shared" si="179"/>
        <v>45.081929548865851</v>
      </c>
      <c r="AM549" s="96">
        <f t="shared" si="179"/>
        <v>47.336026026309149</v>
      </c>
      <c r="AN549" s="96">
        <v>49.702827327624611</v>
      </c>
      <c r="AO549" s="106">
        <f t="shared" si="176"/>
        <v>49.702827327624611</v>
      </c>
      <c r="AQ549" s="96">
        <f t="shared" si="180"/>
        <v>41.299545437056253</v>
      </c>
      <c r="AR549" s="96">
        <f t="shared" si="180"/>
        <v>43.364522708909064</v>
      </c>
      <c r="AS549" s="96">
        <f t="shared" si="180"/>
        <v>45.532748844354522</v>
      </c>
      <c r="AT549" s="96">
        <f t="shared" si="180"/>
        <v>47.809386286572249</v>
      </c>
      <c r="AU549" s="99">
        <v>50.199855600900861</v>
      </c>
      <c r="AV549" s="133">
        <v>11</v>
      </c>
      <c r="AW549" s="133">
        <v>537</v>
      </c>
      <c r="AX549" s="147">
        <v>42</v>
      </c>
      <c r="AY549" s="132"/>
      <c r="AZ549" s="100" t="s">
        <v>436</v>
      </c>
      <c r="BA549" s="101" t="s">
        <v>437</v>
      </c>
    </row>
    <row r="550" spans="1:53" ht="15.75">
      <c r="A550" s="133">
        <v>538</v>
      </c>
      <c r="B550" s="133">
        <v>11</v>
      </c>
      <c r="C550" s="145">
        <v>43</v>
      </c>
      <c r="D550" s="146"/>
      <c r="E550" s="96">
        <f t="shared" si="177"/>
        <v>35.782387940932843</v>
      </c>
      <c r="F550" s="96">
        <f t="shared" si="177"/>
        <v>37.929331217388814</v>
      </c>
      <c r="G550" s="96">
        <f t="shared" si="177"/>
        <v>40.205091090432148</v>
      </c>
      <c r="H550" s="96">
        <f t="shared" si="177"/>
        <v>42.617396555858079</v>
      </c>
      <c r="I550" s="96">
        <f t="shared" si="177"/>
        <v>45.174440349209569</v>
      </c>
      <c r="J550" s="96">
        <v>47.884906770162146</v>
      </c>
      <c r="K550" s="102">
        <f t="shared" si="169"/>
        <v>47.884906770162146</v>
      </c>
      <c r="M550" s="96">
        <f t="shared" si="178"/>
        <v>36.229667790194505</v>
      </c>
      <c r="N550" s="96">
        <f t="shared" si="178"/>
        <v>38.403447857606174</v>
      </c>
      <c r="O550" s="96">
        <f t="shared" si="178"/>
        <v>40.707654729062547</v>
      </c>
      <c r="P550" s="96">
        <f t="shared" si="178"/>
        <v>43.150114012806306</v>
      </c>
      <c r="Q550" s="96">
        <f t="shared" si="178"/>
        <v>45.739120853574683</v>
      </c>
      <c r="R550" s="96">
        <v>48.483468104789168</v>
      </c>
      <c r="S550" s="102">
        <f t="shared" si="171"/>
        <v>48.483468104789168</v>
      </c>
      <c r="U550" s="96">
        <f t="shared" si="166"/>
        <v>38.367946560253664</v>
      </c>
      <c r="V550" s="96">
        <f t="shared" si="166"/>
        <v>40.286343888266352</v>
      </c>
      <c r="W550" s="96">
        <f t="shared" si="166"/>
        <v>42.300661082679675</v>
      </c>
      <c r="X550" s="96">
        <f t="shared" si="166"/>
        <v>44.415694136813663</v>
      </c>
      <c r="Y550" s="96">
        <f t="shared" si="166"/>
        <v>46.636478843654345</v>
      </c>
      <c r="Z550" s="96">
        <v>48.968302785837061</v>
      </c>
      <c r="AA550" s="102">
        <f t="shared" si="172"/>
        <v>48.968302785837061</v>
      </c>
      <c r="AC550" s="104">
        <f t="shared" si="167"/>
        <v>40.286343888266352</v>
      </c>
      <c r="AD550" s="104">
        <f t="shared" si="167"/>
        <v>42.300661082679675</v>
      </c>
      <c r="AE550" s="104">
        <f t="shared" si="167"/>
        <v>44.415694136813663</v>
      </c>
      <c r="AF550" s="104">
        <f t="shared" si="167"/>
        <v>46.636478843654345</v>
      </c>
      <c r="AG550" s="104">
        <v>48.968302785837061</v>
      </c>
      <c r="AH550" s="104">
        <f t="shared" si="175"/>
        <v>48.968302785837061</v>
      </c>
      <c r="AJ550" s="96">
        <f t="shared" si="179"/>
        <v>40.890639046590337</v>
      </c>
      <c r="AK550" s="96">
        <f t="shared" si="179"/>
        <v>42.935170998919858</v>
      </c>
      <c r="AL550" s="96">
        <f t="shared" si="179"/>
        <v>45.081929548865851</v>
      </c>
      <c r="AM550" s="96">
        <f t="shared" si="179"/>
        <v>47.336026026309149</v>
      </c>
      <c r="AN550" s="96">
        <v>49.702827327624611</v>
      </c>
      <c r="AO550" s="106">
        <f t="shared" si="176"/>
        <v>49.702827327624611</v>
      </c>
      <c r="AQ550" s="96">
        <f t="shared" si="180"/>
        <v>41.299545437056253</v>
      </c>
      <c r="AR550" s="96">
        <f t="shared" si="180"/>
        <v>43.364522708909064</v>
      </c>
      <c r="AS550" s="96">
        <f t="shared" si="180"/>
        <v>45.532748844354522</v>
      </c>
      <c r="AT550" s="96">
        <f t="shared" si="180"/>
        <v>47.809386286572249</v>
      </c>
      <c r="AU550" s="99">
        <v>50.199855600900861</v>
      </c>
      <c r="AV550" s="133">
        <v>11</v>
      </c>
      <c r="AW550" s="133">
        <v>538</v>
      </c>
      <c r="AX550" s="147">
        <v>43</v>
      </c>
      <c r="AY550" s="132"/>
      <c r="AZ550" s="100" t="s">
        <v>436</v>
      </c>
      <c r="BA550" s="101" t="s">
        <v>437</v>
      </c>
    </row>
    <row r="551" spans="1:53" ht="15.75">
      <c r="A551" s="133">
        <v>539</v>
      </c>
      <c r="B551" s="133">
        <v>11</v>
      </c>
      <c r="C551" s="145">
        <v>44</v>
      </c>
      <c r="D551" s="146"/>
      <c r="E551" s="96">
        <f t="shared" si="177"/>
        <v>35.782387940932843</v>
      </c>
      <c r="F551" s="96">
        <f t="shared" si="177"/>
        <v>37.929331217388814</v>
      </c>
      <c r="G551" s="96">
        <f t="shared" si="177"/>
        <v>40.205091090432148</v>
      </c>
      <c r="H551" s="96">
        <f t="shared" si="177"/>
        <v>42.617396555858079</v>
      </c>
      <c r="I551" s="96">
        <f t="shared" si="177"/>
        <v>45.174440349209569</v>
      </c>
      <c r="J551" s="96">
        <v>47.884906770162146</v>
      </c>
      <c r="K551" s="102">
        <f t="shared" si="169"/>
        <v>47.884906770162146</v>
      </c>
      <c r="M551" s="96">
        <f t="shared" si="178"/>
        <v>36.229667790194505</v>
      </c>
      <c r="N551" s="96">
        <f t="shared" si="178"/>
        <v>38.403447857606174</v>
      </c>
      <c r="O551" s="96">
        <f t="shared" si="178"/>
        <v>40.707654729062547</v>
      </c>
      <c r="P551" s="96">
        <f t="shared" si="178"/>
        <v>43.150114012806306</v>
      </c>
      <c r="Q551" s="96">
        <f t="shared" si="178"/>
        <v>45.739120853574683</v>
      </c>
      <c r="R551" s="96">
        <v>48.483468104789168</v>
      </c>
      <c r="S551" s="102">
        <f t="shared" si="171"/>
        <v>48.483468104789168</v>
      </c>
      <c r="U551" s="96">
        <f t="shared" si="166"/>
        <v>38.367946560253664</v>
      </c>
      <c r="V551" s="96">
        <f t="shared" si="166"/>
        <v>40.286343888266352</v>
      </c>
      <c r="W551" s="96">
        <f t="shared" si="166"/>
        <v>42.300661082679675</v>
      </c>
      <c r="X551" s="96">
        <f t="shared" si="166"/>
        <v>44.415694136813663</v>
      </c>
      <c r="Y551" s="96">
        <f t="shared" si="166"/>
        <v>46.636478843654345</v>
      </c>
      <c r="Z551" s="96">
        <v>48.968302785837061</v>
      </c>
      <c r="AA551" s="102">
        <f t="shared" si="172"/>
        <v>48.968302785837061</v>
      </c>
      <c r="AC551" s="104">
        <f t="shared" si="167"/>
        <v>40.286343888266352</v>
      </c>
      <c r="AD551" s="104">
        <f t="shared" si="167"/>
        <v>42.300661082679675</v>
      </c>
      <c r="AE551" s="104">
        <f t="shared" si="167"/>
        <v>44.415694136813663</v>
      </c>
      <c r="AF551" s="104">
        <f t="shared" si="167"/>
        <v>46.636478843654345</v>
      </c>
      <c r="AG551" s="104">
        <v>48.968302785837061</v>
      </c>
      <c r="AH551" s="104">
        <f t="shared" si="175"/>
        <v>48.968302785837061</v>
      </c>
      <c r="AJ551" s="96">
        <f t="shared" si="179"/>
        <v>40.890639046590337</v>
      </c>
      <c r="AK551" s="96">
        <f t="shared" si="179"/>
        <v>42.935170998919858</v>
      </c>
      <c r="AL551" s="96">
        <f t="shared" si="179"/>
        <v>45.081929548865851</v>
      </c>
      <c r="AM551" s="96">
        <f t="shared" si="179"/>
        <v>47.336026026309149</v>
      </c>
      <c r="AN551" s="96">
        <v>49.702827327624611</v>
      </c>
      <c r="AO551" s="106">
        <f t="shared" si="176"/>
        <v>49.702827327624611</v>
      </c>
      <c r="AQ551" s="96">
        <f t="shared" si="180"/>
        <v>41.299545437056253</v>
      </c>
      <c r="AR551" s="96">
        <f t="shared" si="180"/>
        <v>43.364522708909064</v>
      </c>
      <c r="AS551" s="96">
        <f t="shared" si="180"/>
        <v>45.532748844354522</v>
      </c>
      <c r="AT551" s="96">
        <f t="shared" si="180"/>
        <v>47.809386286572249</v>
      </c>
      <c r="AU551" s="99">
        <v>50.199855600900861</v>
      </c>
      <c r="AV551" s="133">
        <v>11</v>
      </c>
      <c r="AW551" s="133">
        <v>539</v>
      </c>
      <c r="AX551" s="147">
        <v>44</v>
      </c>
      <c r="AY551" s="132"/>
      <c r="AZ551" s="100" t="s">
        <v>436</v>
      </c>
      <c r="BA551" s="101" t="s">
        <v>437</v>
      </c>
    </row>
    <row r="552" spans="1:53" ht="15.75">
      <c r="A552" s="133">
        <v>540</v>
      </c>
      <c r="B552" s="133">
        <v>11</v>
      </c>
      <c r="C552" s="145">
        <v>45</v>
      </c>
      <c r="D552" s="146"/>
      <c r="E552" s="96">
        <f t="shared" si="177"/>
        <v>35.782387940932843</v>
      </c>
      <c r="F552" s="96">
        <f t="shared" si="177"/>
        <v>37.929331217388814</v>
      </c>
      <c r="G552" s="96">
        <f t="shared" si="177"/>
        <v>40.205091090432148</v>
      </c>
      <c r="H552" s="96">
        <f t="shared" si="177"/>
        <v>42.617396555858079</v>
      </c>
      <c r="I552" s="96">
        <f t="shared" si="177"/>
        <v>45.174440349209569</v>
      </c>
      <c r="J552" s="96">
        <v>47.884906770162146</v>
      </c>
      <c r="K552" s="102">
        <f t="shared" si="169"/>
        <v>47.884906770162146</v>
      </c>
      <c r="M552" s="96">
        <f t="shared" si="178"/>
        <v>36.229667790194505</v>
      </c>
      <c r="N552" s="96">
        <f t="shared" si="178"/>
        <v>38.403447857606174</v>
      </c>
      <c r="O552" s="96">
        <f t="shared" si="178"/>
        <v>40.707654729062547</v>
      </c>
      <c r="P552" s="96">
        <f t="shared" si="178"/>
        <v>43.150114012806306</v>
      </c>
      <c r="Q552" s="96">
        <f t="shared" si="178"/>
        <v>45.739120853574683</v>
      </c>
      <c r="R552" s="96">
        <v>48.483468104789168</v>
      </c>
      <c r="S552" s="102">
        <f t="shared" si="171"/>
        <v>48.483468104789168</v>
      </c>
      <c r="U552" s="96">
        <f t="shared" si="166"/>
        <v>38.367946560253664</v>
      </c>
      <c r="V552" s="96">
        <f t="shared" si="166"/>
        <v>40.286343888266352</v>
      </c>
      <c r="W552" s="96">
        <f t="shared" si="166"/>
        <v>42.300661082679675</v>
      </c>
      <c r="X552" s="96">
        <f t="shared" si="166"/>
        <v>44.415694136813663</v>
      </c>
      <c r="Y552" s="96">
        <f t="shared" si="166"/>
        <v>46.636478843654345</v>
      </c>
      <c r="Z552" s="96">
        <v>48.968302785837061</v>
      </c>
      <c r="AA552" s="102">
        <f t="shared" si="172"/>
        <v>48.968302785837061</v>
      </c>
      <c r="AC552" s="104">
        <f t="shared" si="167"/>
        <v>40.286343888266352</v>
      </c>
      <c r="AD552" s="104">
        <f t="shared" si="167"/>
        <v>42.300661082679675</v>
      </c>
      <c r="AE552" s="104">
        <f t="shared" si="167"/>
        <v>44.415694136813663</v>
      </c>
      <c r="AF552" s="104">
        <f t="shared" si="167"/>
        <v>46.636478843654345</v>
      </c>
      <c r="AG552" s="104">
        <v>48.968302785837061</v>
      </c>
      <c r="AH552" s="104">
        <f t="shared" si="175"/>
        <v>48.968302785837061</v>
      </c>
      <c r="AJ552" s="96">
        <f t="shared" si="179"/>
        <v>40.890639046590337</v>
      </c>
      <c r="AK552" s="96">
        <f t="shared" si="179"/>
        <v>42.935170998919858</v>
      </c>
      <c r="AL552" s="96">
        <f t="shared" si="179"/>
        <v>45.081929548865851</v>
      </c>
      <c r="AM552" s="96">
        <f t="shared" si="179"/>
        <v>47.336026026309149</v>
      </c>
      <c r="AN552" s="96">
        <v>49.702827327624611</v>
      </c>
      <c r="AO552" s="106">
        <f t="shared" si="176"/>
        <v>49.702827327624611</v>
      </c>
      <c r="AQ552" s="96">
        <f t="shared" si="180"/>
        <v>41.299545437056253</v>
      </c>
      <c r="AR552" s="96">
        <f t="shared" si="180"/>
        <v>43.364522708909064</v>
      </c>
      <c r="AS552" s="96">
        <f t="shared" si="180"/>
        <v>45.532748844354522</v>
      </c>
      <c r="AT552" s="96">
        <f t="shared" si="180"/>
        <v>47.809386286572249</v>
      </c>
      <c r="AU552" s="99">
        <v>50.199855600900861</v>
      </c>
      <c r="AV552" s="133">
        <v>11</v>
      </c>
      <c r="AW552" s="133">
        <v>540</v>
      </c>
      <c r="AX552" s="147">
        <v>45</v>
      </c>
      <c r="AY552" s="132"/>
      <c r="AZ552" s="100" t="s">
        <v>436</v>
      </c>
      <c r="BA552" s="101" t="s">
        <v>437</v>
      </c>
    </row>
    <row r="553" spans="1:53" s="167" customFormat="1" ht="15.75">
      <c r="A553" s="163">
        <v>541</v>
      </c>
      <c r="B553" s="163">
        <v>12</v>
      </c>
      <c r="C553" s="164">
        <v>1</v>
      </c>
      <c r="D553" s="165"/>
      <c r="E553" s="166">
        <f t="shared" si="177"/>
        <v>36.344305103965667</v>
      </c>
      <c r="F553" s="166">
        <f t="shared" si="177"/>
        <v>38.524963410203611</v>
      </c>
      <c r="G553" s="166">
        <f t="shared" si="177"/>
        <v>40.836461214815827</v>
      </c>
      <c r="H553" s="166">
        <f t="shared" si="177"/>
        <v>43.286648887704779</v>
      </c>
      <c r="I553" s="166">
        <f t="shared" si="177"/>
        <v>45.88384782096707</v>
      </c>
      <c r="J553" s="166">
        <v>48.636878690225096</v>
      </c>
      <c r="K553" s="102">
        <f t="shared" si="169"/>
        <v>48.636878690225096</v>
      </c>
      <c r="M553" s="166">
        <f t="shared" si="178"/>
        <v>36.798608917765236</v>
      </c>
      <c r="N553" s="166">
        <f t="shared" si="178"/>
        <v>39.006525452831148</v>
      </c>
      <c r="O553" s="166">
        <f t="shared" si="178"/>
        <v>41.346916980001019</v>
      </c>
      <c r="P553" s="166">
        <f t="shared" si="178"/>
        <v>43.827731998801085</v>
      </c>
      <c r="Q553" s="166">
        <f t="shared" si="178"/>
        <v>46.457395918729155</v>
      </c>
      <c r="R553" s="166">
        <v>49.244839673852908</v>
      </c>
      <c r="S553" s="102">
        <f t="shared" si="171"/>
        <v>49.244839673852908</v>
      </c>
      <c r="T553" s="168"/>
      <c r="U553" s="166">
        <f t="shared" si="166"/>
        <v>38.970466652487922</v>
      </c>
      <c r="V553" s="166">
        <f t="shared" si="166"/>
        <v>40.918989985112319</v>
      </c>
      <c r="W553" s="166">
        <f t="shared" si="166"/>
        <v>42.964939484367939</v>
      </c>
      <c r="X553" s="166">
        <f t="shared" si="166"/>
        <v>45.113186458586334</v>
      </c>
      <c r="Y553" s="166">
        <f t="shared" si="166"/>
        <v>47.368845781515653</v>
      </c>
      <c r="Z553" s="166">
        <v>49.73728807059144</v>
      </c>
      <c r="AA553" s="102">
        <f t="shared" si="172"/>
        <v>49.73728807059144</v>
      </c>
      <c r="AB553" s="168"/>
      <c r="AC553" s="169">
        <f t="shared" si="167"/>
        <v>40.918989985112319</v>
      </c>
      <c r="AD553" s="169">
        <f t="shared" si="167"/>
        <v>42.964939484367939</v>
      </c>
      <c r="AE553" s="169">
        <f t="shared" si="167"/>
        <v>45.113186458586334</v>
      </c>
      <c r="AF553" s="169">
        <f t="shared" si="167"/>
        <v>47.368845781515653</v>
      </c>
      <c r="AG553" s="169">
        <v>49.73728807059144</v>
      </c>
      <c r="AH553" s="169">
        <f t="shared" si="175"/>
        <v>49.73728807059144</v>
      </c>
      <c r="AJ553" s="166">
        <f t="shared" si="179"/>
        <v>41.532774834888997</v>
      </c>
      <c r="AK553" s="166">
        <f t="shared" si="179"/>
        <v>43.60941357663345</v>
      </c>
      <c r="AL553" s="166">
        <f t="shared" si="179"/>
        <v>45.789884255465125</v>
      </c>
      <c r="AM553" s="166">
        <f t="shared" si="179"/>
        <v>48.079378468238382</v>
      </c>
      <c r="AN553" s="166">
        <v>50.483347391650305</v>
      </c>
      <c r="AO553" s="106">
        <f t="shared" si="176"/>
        <v>50.483347391650305</v>
      </c>
      <c r="AQ553" s="166">
        <f t="shared" si="180"/>
        <v>41.94810258323789</v>
      </c>
      <c r="AR553" s="166">
        <f t="shared" si="180"/>
        <v>44.04550771239979</v>
      </c>
      <c r="AS553" s="166">
        <f t="shared" si="180"/>
        <v>46.247783098019781</v>
      </c>
      <c r="AT553" s="166">
        <f t="shared" si="180"/>
        <v>48.560172252920772</v>
      </c>
      <c r="AU553" s="170">
        <f t="shared" ref="AU553:AU616" si="181">AN553*1.01</f>
        <v>50.988180865566811</v>
      </c>
      <c r="AV553" s="163">
        <v>12</v>
      </c>
      <c r="AW553" s="163">
        <v>541</v>
      </c>
      <c r="AX553" s="171">
        <v>1</v>
      </c>
      <c r="AY553" s="172"/>
      <c r="AZ553" s="173"/>
    </row>
    <row r="554" spans="1:53" s="167" customFormat="1" ht="15.75">
      <c r="A554" s="163">
        <v>542</v>
      </c>
      <c r="B554" s="163">
        <v>12</v>
      </c>
      <c r="C554" s="164">
        <v>2</v>
      </c>
      <c r="D554" s="165"/>
      <c r="E554" s="166">
        <f t="shared" si="177"/>
        <v>37.225592812597242</v>
      </c>
      <c r="F554" s="166">
        <f t="shared" si="177"/>
        <v>39.459128381353075</v>
      </c>
      <c r="G554" s="166">
        <f t="shared" si="177"/>
        <v>41.826676084234265</v>
      </c>
      <c r="H554" s="166">
        <f t="shared" si="177"/>
        <v>44.336276649288322</v>
      </c>
      <c r="I554" s="166">
        <f t="shared" si="177"/>
        <v>46.996453248245622</v>
      </c>
      <c r="J554" s="166">
        <v>49.816240443140359</v>
      </c>
      <c r="K554" s="102">
        <f t="shared" si="169"/>
        <v>49.816240443140359</v>
      </c>
      <c r="M554" s="166">
        <f t="shared" si="178"/>
        <v>37.690912722754703</v>
      </c>
      <c r="N554" s="166">
        <f t="shared" si="178"/>
        <v>39.952367486119989</v>
      </c>
      <c r="O554" s="166">
        <f t="shared" si="178"/>
        <v>42.34950953528719</v>
      </c>
      <c r="P554" s="166">
        <f t="shared" si="178"/>
        <v>44.890480107404422</v>
      </c>
      <c r="Q554" s="166">
        <f t="shared" si="178"/>
        <v>47.583908913848688</v>
      </c>
      <c r="R554" s="166">
        <v>50.438943448679609</v>
      </c>
      <c r="S554" s="102">
        <f t="shared" si="171"/>
        <v>50.438943448679609</v>
      </c>
      <c r="T554" s="168"/>
      <c r="U554" s="166">
        <f t="shared" si="166"/>
        <v>39.915434321073953</v>
      </c>
      <c r="V554" s="166">
        <f t="shared" si="166"/>
        <v>41.911206037127648</v>
      </c>
      <c r="W554" s="166">
        <f t="shared" si="166"/>
        <v>44.006766338984036</v>
      </c>
      <c r="X554" s="166">
        <f t="shared" si="166"/>
        <v>46.207104655933243</v>
      </c>
      <c r="Y554" s="166">
        <f t="shared" si="166"/>
        <v>48.51745988872991</v>
      </c>
      <c r="Z554" s="166">
        <v>50.943332883166406</v>
      </c>
      <c r="AA554" s="102">
        <f t="shared" si="172"/>
        <v>50.943332883166406</v>
      </c>
      <c r="AB554" s="168"/>
      <c r="AC554" s="169">
        <f t="shared" si="167"/>
        <v>41.911206037127648</v>
      </c>
      <c r="AD554" s="169">
        <f t="shared" si="167"/>
        <v>44.006766338984036</v>
      </c>
      <c r="AE554" s="169">
        <f t="shared" si="167"/>
        <v>46.207104655933243</v>
      </c>
      <c r="AF554" s="169">
        <f t="shared" si="167"/>
        <v>48.51745988872991</v>
      </c>
      <c r="AG554" s="169">
        <v>50.943332883166406</v>
      </c>
      <c r="AH554" s="169">
        <f t="shared" si="175"/>
        <v>50.943332883166406</v>
      </c>
      <c r="AJ554" s="166">
        <f t="shared" si="179"/>
        <v>42.539874127684563</v>
      </c>
      <c r="AK554" s="166">
        <f t="shared" si="179"/>
        <v>44.666867834068796</v>
      </c>
      <c r="AL554" s="166">
        <f t="shared" si="179"/>
        <v>46.900211225772239</v>
      </c>
      <c r="AM554" s="166">
        <f t="shared" si="179"/>
        <v>49.245221787060856</v>
      </c>
      <c r="AN554" s="166">
        <v>51.707482876413899</v>
      </c>
      <c r="AO554" s="106">
        <f t="shared" si="176"/>
        <v>51.707482876413899</v>
      </c>
      <c r="AQ554" s="166">
        <f t="shared" si="180"/>
        <v>42.965272868961414</v>
      </c>
      <c r="AR554" s="166">
        <f t="shared" si="180"/>
        <v>45.113536512409489</v>
      </c>
      <c r="AS554" s="166">
        <f t="shared" si="180"/>
        <v>47.369213338029965</v>
      </c>
      <c r="AT554" s="166">
        <f t="shared" si="180"/>
        <v>49.737674004931463</v>
      </c>
      <c r="AU554" s="170">
        <f t="shared" si="181"/>
        <v>52.224557705178036</v>
      </c>
      <c r="AV554" s="163">
        <v>12</v>
      </c>
      <c r="AW554" s="163">
        <v>542</v>
      </c>
      <c r="AX554" s="171">
        <v>2</v>
      </c>
      <c r="AY554" s="172"/>
      <c r="AZ554" s="173"/>
    </row>
    <row r="555" spans="1:53" s="167" customFormat="1" ht="15.75">
      <c r="A555" s="163">
        <v>543</v>
      </c>
      <c r="B555" s="163">
        <v>12</v>
      </c>
      <c r="C555" s="164">
        <v>3</v>
      </c>
      <c r="D555" s="165"/>
      <c r="E555" s="166">
        <f t="shared" si="177"/>
        <v>37.225592812597242</v>
      </c>
      <c r="F555" s="166">
        <f t="shared" si="177"/>
        <v>39.459128381353075</v>
      </c>
      <c r="G555" s="166">
        <f t="shared" si="177"/>
        <v>41.826676084234265</v>
      </c>
      <c r="H555" s="166">
        <f t="shared" si="177"/>
        <v>44.336276649288322</v>
      </c>
      <c r="I555" s="166">
        <f t="shared" si="177"/>
        <v>46.996453248245622</v>
      </c>
      <c r="J555" s="166">
        <v>49.816240443140359</v>
      </c>
      <c r="K555" s="102">
        <f t="shared" si="169"/>
        <v>49.816240443140359</v>
      </c>
      <c r="M555" s="166">
        <f t="shared" si="178"/>
        <v>37.690912722754703</v>
      </c>
      <c r="N555" s="166">
        <f t="shared" si="178"/>
        <v>39.952367486119989</v>
      </c>
      <c r="O555" s="166">
        <f t="shared" si="178"/>
        <v>42.34950953528719</v>
      </c>
      <c r="P555" s="166">
        <f t="shared" si="178"/>
        <v>44.890480107404422</v>
      </c>
      <c r="Q555" s="166">
        <f t="shared" si="178"/>
        <v>47.583908913848688</v>
      </c>
      <c r="R555" s="166">
        <v>50.438943448679609</v>
      </c>
      <c r="S555" s="102">
        <f t="shared" si="171"/>
        <v>50.438943448679609</v>
      </c>
      <c r="T555" s="168"/>
      <c r="U555" s="166">
        <f t="shared" si="166"/>
        <v>39.915434321073953</v>
      </c>
      <c r="V555" s="166">
        <f t="shared" si="166"/>
        <v>41.911206037127648</v>
      </c>
      <c r="W555" s="166">
        <f t="shared" si="166"/>
        <v>44.006766338984036</v>
      </c>
      <c r="X555" s="166">
        <f t="shared" si="166"/>
        <v>46.207104655933243</v>
      </c>
      <c r="Y555" s="166">
        <f t="shared" si="166"/>
        <v>48.51745988872991</v>
      </c>
      <c r="Z555" s="166">
        <v>50.943332883166406</v>
      </c>
      <c r="AA555" s="102">
        <f t="shared" si="172"/>
        <v>50.943332883166406</v>
      </c>
      <c r="AB555" s="168"/>
      <c r="AC555" s="169">
        <f t="shared" si="167"/>
        <v>41.911206037127648</v>
      </c>
      <c r="AD555" s="169">
        <f t="shared" si="167"/>
        <v>44.006766338984036</v>
      </c>
      <c r="AE555" s="169">
        <f t="shared" si="167"/>
        <v>46.207104655933243</v>
      </c>
      <c r="AF555" s="169">
        <f t="shared" si="167"/>
        <v>48.51745988872991</v>
      </c>
      <c r="AG555" s="169">
        <v>50.943332883166406</v>
      </c>
      <c r="AH555" s="169">
        <f t="shared" si="175"/>
        <v>50.943332883166406</v>
      </c>
      <c r="AJ555" s="166">
        <f t="shared" si="179"/>
        <v>42.539874127684563</v>
      </c>
      <c r="AK555" s="166">
        <f t="shared" si="179"/>
        <v>44.666867834068796</v>
      </c>
      <c r="AL555" s="166">
        <f t="shared" si="179"/>
        <v>46.900211225772239</v>
      </c>
      <c r="AM555" s="166">
        <f t="shared" si="179"/>
        <v>49.245221787060856</v>
      </c>
      <c r="AN555" s="166">
        <v>51.707482876413899</v>
      </c>
      <c r="AO555" s="106">
        <f t="shared" si="176"/>
        <v>51.707482876413899</v>
      </c>
      <c r="AQ555" s="166">
        <f t="shared" si="180"/>
        <v>42.965272868961414</v>
      </c>
      <c r="AR555" s="166">
        <f t="shared" si="180"/>
        <v>45.113536512409489</v>
      </c>
      <c r="AS555" s="166">
        <f t="shared" si="180"/>
        <v>47.369213338029965</v>
      </c>
      <c r="AT555" s="166">
        <f t="shared" si="180"/>
        <v>49.737674004931463</v>
      </c>
      <c r="AU555" s="170">
        <f t="shared" si="181"/>
        <v>52.224557705178036</v>
      </c>
      <c r="AV555" s="163">
        <v>12</v>
      </c>
      <c r="AW555" s="163">
        <v>543</v>
      </c>
      <c r="AX555" s="171">
        <v>3</v>
      </c>
      <c r="AY555" s="172"/>
      <c r="AZ555" s="173"/>
    </row>
    <row r="556" spans="1:53" s="167" customFormat="1" ht="15.75">
      <c r="A556" s="163">
        <v>544</v>
      </c>
      <c r="B556" s="163">
        <v>12</v>
      </c>
      <c r="C556" s="164">
        <v>4</v>
      </c>
      <c r="D556" s="165"/>
      <c r="E556" s="166">
        <f t="shared" si="177"/>
        <v>37.225592812597242</v>
      </c>
      <c r="F556" s="166">
        <f t="shared" si="177"/>
        <v>39.459128381353075</v>
      </c>
      <c r="G556" s="166">
        <f t="shared" si="177"/>
        <v>41.826676084234265</v>
      </c>
      <c r="H556" s="166">
        <f t="shared" si="177"/>
        <v>44.336276649288322</v>
      </c>
      <c r="I556" s="166">
        <f t="shared" si="177"/>
        <v>46.996453248245622</v>
      </c>
      <c r="J556" s="166">
        <v>49.816240443140359</v>
      </c>
      <c r="K556" s="102">
        <f t="shared" si="169"/>
        <v>49.816240443140359</v>
      </c>
      <c r="M556" s="166">
        <f t="shared" si="178"/>
        <v>37.690912722754703</v>
      </c>
      <c r="N556" s="166">
        <f t="shared" si="178"/>
        <v>39.952367486119989</v>
      </c>
      <c r="O556" s="166">
        <f t="shared" si="178"/>
        <v>42.34950953528719</v>
      </c>
      <c r="P556" s="166">
        <f t="shared" si="178"/>
        <v>44.890480107404422</v>
      </c>
      <c r="Q556" s="166">
        <f t="shared" si="178"/>
        <v>47.583908913848688</v>
      </c>
      <c r="R556" s="166">
        <v>50.438943448679609</v>
      </c>
      <c r="S556" s="102">
        <f t="shared" si="171"/>
        <v>50.438943448679609</v>
      </c>
      <c r="T556" s="168"/>
      <c r="U556" s="166">
        <f t="shared" si="166"/>
        <v>39.915434321073953</v>
      </c>
      <c r="V556" s="166">
        <f t="shared" si="166"/>
        <v>41.911206037127648</v>
      </c>
      <c r="W556" s="166">
        <f t="shared" si="166"/>
        <v>44.006766338984036</v>
      </c>
      <c r="X556" s="166">
        <f t="shared" si="166"/>
        <v>46.207104655933243</v>
      </c>
      <c r="Y556" s="166">
        <f t="shared" si="166"/>
        <v>48.51745988872991</v>
      </c>
      <c r="Z556" s="166">
        <v>50.943332883166406</v>
      </c>
      <c r="AA556" s="102">
        <f t="shared" si="172"/>
        <v>50.943332883166406</v>
      </c>
      <c r="AB556" s="168"/>
      <c r="AC556" s="169">
        <f t="shared" si="167"/>
        <v>41.911206037127648</v>
      </c>
      <c r="AD556" s="169">
        <f t="shared" si="167"/>
        <v>44.006766338984036</v>
      </c>
      <c r="AE556" s="169">
        <f t="shared" si="167"/>
        <v>46.207104655933243</v>
      </c>
      <c r="AF556" s="169">
        <f t="shared" si="167"/>
        <v>48.51745988872991</v>
      </c>
      <c r="AG556" s="169">
        <v>50.943332883166406</v>
      </c>
      <c r="AH556" s="169">
        <f t="shared" si="175"/>
        <v>50.943332883166406</v>
      </c>
      <c r="AJ556" s="166">
        <f t="shared" si="179"/>
        <v>42.539874127684563</v>
      </c>
      <c r="AK556" s="166">
        <f t="shared" si="179"/>
        <v>44.666867834068796</v>
      </c>
      <c r="AL556" s="166">
        <f t="shared" si="179"/>
        <v>46.900211225772239</v>
      </c>
      <c r="AM556" s="166">
        <f t="shared" si="179"/>
        <v>49.245221787060856</v>
      </c>
      <c r="AN556" s="166">
        <v>51.707482876413899</v>
      </c>
      <c r="AO556" s="106">
        <f t="shared" si="176"/>
        <v>51.707482876413899</v>
      </c>
      <c r="AQ556" s="166">
        <f t="shared" si="180"/>
        <v>42.965272868961414</v>
      </c>
      <c r="AR556" s="166">
        <f t="shared" si="180"/>
        <v>45.113536512409489</v>
      </c>
      <c r="AS556" s="166">
        <f t="shared" si="180"/>
        <v>47.369213338029965</v>
      </c>
      <c r="AT556" s="166">
        <f t="shared" si="180"/>
        <v>49.737674004931463</v>
      </c>
      <c r="AU556" s="170">
        <f t="shared" si="181"/>
        <v>52.224557705178036</v>
      </c>
      <c r="AV556" s="163">
        <v>12</v>
      </c>
      <c r="AW556" s="163">
        <v>544</v>
      </c>
      <c r="AX556" s="171">
        <v>4</v>
      </c>
      <c r="AY556" s="172"/>
      <c r="AZ556" s="173"/>
    </row>
    <row r="557" spans="1:53" s="167" customFormat="1" ht="15.75">
      <c r="A557" s="163">
        <v>545</v>
      </c>
      <c r="B557" s="163">
        <v>12</v>
      </c>
      <c r="C557" s="164">
        <v>5</v>
      </c>
      <c r="D557" s="165"/>
      <c r="E557" s="166">
        <f t="shared" si="177"/>
        <v>37.225592812597242</v>
      </c>
      <c r="F557" s="166">
        <f t="shared" si="177"/>
        <v>39.459128381353075</v>
      </c>
      <c r="G557" s="166">
        <f t="shared" si="177"/>
        <v>41.826676084234265</v>
      </c>
      <c r="H557" s="166">
        <f t="shared" si="177"/>
        <v>44.336276649288322</v>
      </c>
      <c r="I557" s="166">
        <f t="shared" si="177"/>
        <v>46.996453248245622</v>
      </c>
      <c r="J557" s="166">
        <v>49.816240443140359</v>
      </c>
      <c r="K557" s="102">
        <f t="shared" si="169"/>
        <v>49.816240443140359</v>
      </c>
      <c r="M557" s="166">
        <f t="shared" si="178"/>
        <v>37.690912722754703</v>
      </c>
      <c r="N557" s="166">
        <f t="shared" si="178"/>
        <v>39.952367486119989</v>
      </c>
      <c r="O557" s="166">
        <f t="shared" si="178"/>
        <v>42.34950953528719</v>
      </c>
      <c r="P557" s="166">
        <f t="shared" si="178"/>
        <v>44.890480107404422</v>
      </c>
      <c r="Q557" s="166">
        <f t="shared" si="178"/>
        <v>47.583908913848688</v>
      </c>
      <c r="R557" s="166">
        <v>50.438943448679609</v>
      </c>
      <c r="S557" s="102">
        <f t="shared" si="171"/>
        <v>50.438943448679609</v>
      </c>
      <c r="T557" s="168"/>
      <c r="U557" s="166">
        <f t="shared" si="166"/>
        <v>39.915434321073953</v>
      </c>
      <c r="V557" s="166">
        <f t="shared" si="166"/>
        <v>41.911206037127648</v>
      </c>
      <c r="W557" s="166">
        <f t="shared" si="166"/>
        <v>44.006766338984036</v>
      </c>
      <c r="X557" s="166">
        <f t="shared" si="166"/>
        <v>46.207104655933243</v>
      </c>
      <c r="Y557" s="166">
        <f t="shared" si="166"/>
        <v>48.51745988872991</v>
      </c>
      <c r="Z557" s="166">
        <v>50.943332883166406</v>
      </c>
      <c r="AA557" s="102">
        <f t="shared" si="172"/>
        <v>50.943332883166406</v>
      </c>
      <c r="AB557" s="168"/>
      <c r="AC557" s="169">
        <f t="shared" si="167"/>
        <v>41.911206037127648</v>
      </c>
      <c r="AD557" s="169">
        <f t="shared" si="167"/>
        <v>44.006766338984036</v>
      </c>
      <c r="AE557" s="169">
        <f t="shared" si="167"/>
        <v>46.207104655933243</v>
      </c>
      <c r="AF557" s="169">
        <f t="shared" si="167"/>
        <v>48.51745988872991</v>
      </c>
      <c r="AG557" s="169">
        <v>50.943332883166406</v>
      </c>
      <c r="AH557" s="169">
        <f t="shared" si="175"/>
        <v>50.943332883166406</v>
      </c>
      <c r="AJ557" s="166">
        <f t="shared" si="179"/>
        <v>42.539874127684563</v>
      </c>
      <c r="AK557" s="166">
        <f t="shared" si="179"/>
        <v>44.666867834068796</v>
      </c>
      <c r="AL557" s="166">
        <f t="shared" si="179"/>
        <v>46.900211225772239</v>
      </c>
      <c r="AM557" s="166">
        <f t="shared" si="179"/>
        <v>49.245221787060856</v>
      </c>
      <c r="AN557" s="166">
        <v>51.707482876413899</v>
      </c>
      <c r="AO557" s="106">
        <f t="shared" si="176"/>
        <v>51.707482876413899</v>
      </c>
      <c r="AQ557" s="166">
        <f t="shared" si="180"/>
        <v>42.965272868961414</v>
      </c>
      <c r="AR557" s="166">
        <f t="shared" si="180"/>
        <v>45.113536512409489</v>
      </c>
      <c r="AS557" s="166">
        <f t="shared" si="180"/>
        <v>47.369213338029965</v>
      </c>
      <c r="AT557" s="166">
        <f t="shared" si="180"/>
        <v>49.737674004931463</v>
      </c>
      <c r="AU557" s="170">
        <f t="shared" si="181"/>
        <v>52.224557705178036</v>
      </c>
      <c r="AV557" s="163">
        <v>12</v>
      </c>
      <c r="AW557" s="163">
        <v>545</v>
      </c>
      <c r="AX557" s="171">
        <v>5</v>
      </c>
      <c r="AY557" s="172"/>
      <c r="AZ557" s="173"/>
    </row>
    <row r="558" spans="1:53" s="167" customFormat="1" ht="15.75">
      <c r="A558" s="163">
        <v>546</v>
      </c>
      <c r="B558" s="163">
        <v>12</v>
      </c>
      <c r="C558" s="164">
        <v>6</v>
      </c>
      <c r="D558" s="165"/>
      <c r="E558" s="166">
        <f t="shared" si="177"/>
        <v>37.225592812597242</v>
      </c>
      <c r="F558" s="166">
        <f t="shared" si="177"/>
        <v>39.459128381353075</v>
      </c>
      <c r="G558" s="166">
        <f t="shared" si="177"/>
        <v>41.826676084234265</v>
      </c>
      <c r="H558" s="166">
        <f t="shared" si="177"/>
        <v>44.336276649288322</v>
      </c>
      <c r="I558" s="166">
        <f t="shared" si="177"/>
        <v>46.996453248245622</v>
      </c>
      <c r="J558" s="166">
        <v>49.816240443140359</v>
      </c>
      <c r="K558" s="102">
        <f t="shared" si="169"/>
        <v>49.816240443140359</v>
      </c>
      <c r="M558" s="166">
        <f t="shared" si="178"/>
        <v>37.690912722754703</v>
      </c>
      <c r="N558" s="166">
        <f t="shared" si="178"/>
        <v>39.952367486119989</v>
      </c>
      <c r="O558" s="166">
        <f t="shared" si="178"/>
        <v>42.34950953528719</v>
      </c>
      <c r="P558" s="166">
        <f t="shared" si="178"/>
        <v>44.890480107404422</v>
      </c>
      <c r="Q558" s="166">
        <f t="shared" si="178"/>
        <v>47.583908913848688</v>
      </c>
      <c r="R558" s="166">
        <v>50.438943448679609</v>
      </c>
      <c r="S558" s="102">
        <f t="shared" si="171"/>
        <v>50.438943448679609</v>
      </c>
      <c r="T558" s="168"/>
      <c r="U558" s="166">
        <f t="shared" si="166"/>
        <v>39.915434321073953</v>
      </c>
      <c r="V558" s="166">
        <f t="shared" si="166"/>
        <v>41.911206037127648</v>
      </c>
      <c r="W558" s="166">
        <f t="shared" si="166"/>
        <v>44.006766338984036</v>
      </c>
      <c r="X558" s="166">
        <f t="shared" si="166"/>
        <v>46.207104655933243</v>
      </c>
      <c r="Y558" s="166">
        <f t="shared" si="166"/>
        <v>48.51745988872991</v>
      </c>
      <c r="Z558" s="166">
        <v>50.943332883166406</v>
      </c>
      <c r="AA558" s="102">
        <f t="shared" si="172"/>
        <v>50.943332883166406</v>
      </c>
      <c r="AB558" s="168"/>
      <c r="AC558" s="169">
        <f t="shared" si="167"/>
        <v>41.911206037127648</v>
      </c>
      <c r="AD558" s="169">
        <f t="shared" si="167"/>
        <v>44.006766338984036</v>
      </c>
      <c r="AE558" s="169">
        <f t="shared" si="167"/>
        <v>46.207104655933243</v>
      </c>
      <c r="AF558" s="169">
        <f t="shared" si="167"/>
        <v>48.51745988872991</v>
      </c>
      <c r="AG558" s="169">
        <v>50.943332883166406</v>
      </c>
      <c r="AH558" s="169">
        <f t="shared" si="175"/>
        <v>50.943332883166406</v>
      </c>
      <c r="AJ558" s="166">
        <f t="shared" si="179"/>
        <v>42.539874127684563</v>
      </c>
      <c r="AK558" s="166">
        <f t="shared" si="179"/>
        <v>44.666867834068796</v>
      </c>
      <c r="AL558" s="166">
        <f t="shared" si="179"/>
        <v>46.900211225772239</v>
      </c>
      <c r="AM558" s="166">
        <f t="shared" si="179"/>
        <v>49.245221787060856</v>
      </c>
      <c r="AN558" s="166">
        <v>51.707482876413899</v>
      </c>
      <c r="AO558" s="106">
        <f t="shared" si="176"/>
        <v>51.707482876413899</v>
      </c>
      <c r="AQ558" s="166">
        <f t="shared" si="180"/>
        <v>42.965272868961414</v>
      </c>
      <c r="AR558" s="166">
        <f t="shared" si="180"/>
        <v>45.113536512409489</v>
      </c>
      <c r="AS558" s="166">
        <f t="shared" si="180"/>
        <v>47.369213338029965</v>
      </c>
      <c r="AT558" s="166">
        <f t="shared" si="180"/>
        <v>49.737674004931463</v>
      </c>
      <c r="AU558" s="170">
        <f t="shared" si="181"/>
        <v>52.224557705178036</v>
      </c>
      <c r="AV558" s="163">
        <v>12</v>
      </c>
      <c r="AW558" s="163">
        <v>546</v>
      </c>
      <c r="AX558" s="171">
        <v>6</v>
      </c>
      <c r="AY558" s="172"/>
      <c r="AZ558" s="173"/>
    </row>
    <row r="559" spans="1:53" s="167" customFormat="1" ht="15.75">
      <c r="A559" s="163">
        <v>547</v>
      </c>
      <c r="B559" s="163">
        <v>12</v>
      </c>
      <c r="C559" s="164">
        <v>7</v>
      </c>
      <c r="D559" s="165"/>
      <c r="E559" s="166">
        <f t="shared" ref="E559:I574" si="182">F559/1.06</f>
        <v>37.225592812597242</v>
      </c>
      <c r="F559" s="166">
        <f t="shared" si="182"/>
        <v>39.459128381353075</v>
      </c>
      <c r="G559" s="166">
        <f t="shared" si="182"/>
        <v>41.826676084234265</v>
      </c>
      <c r="H559" s="166">
        <f t="shared" si="182"/>
        <v>44.336276649288322</v>
      </c>
      <c r="I559" s="166">
        <f t="shared" si="182"/>
        <v>46.996453248245622</v>
      </c>
      <c r="J559" s="166">
        <v>49.816240443140359</v>
      </c>
      <c r="K559" s="102">
        <f t="shared" si="169"/>
        <v>49.816240443140359</v>
      </c>
      <c r="M559" s="166">
        <f t="shared" ref="M559:Q574" si="183">N559/1.06</f>
        <v>37.690912722754703</v>
      </c>
      <c r="N559" s="166">
        <f t="shared" si="183"/>
        <v>39.952367486119989</v>
      </c>
      <c r="O559" s="166">
        <f t="shared" si="183"/>
        <v>42.34950953528719</v>
      </c>
      <c r="P559" s="166">
        <f t="shared" si="183"/>
        <v>44.890480107404422</v>
      </c>
      <c r="Q559" s="166">
        <f t="shared" si="183"/>
        <v>47.583908913848688</v>
      </c>
      <c r="R559" s="166">
        <v>50.438943448679609</v>
      </c>
      <c r="S559" s="102">
        <f t="shared" si="171"/>
        <v>50.438943448679609</v>
      </c>
      <c r="T559" s="168"/>
      <c r="U559" s="166">
        <f t="shared" si="166"/>
        <v>39.915434321073953</v>
      </c>
      <c r="V559" s="166">
        <f t="shared" si="166"/>
        <v>41.911206037127648</v>
      </c>
      <c r="W559" s="166">
        <f t="shared" si="166"/>
        <v>44.006766338984036</v>
      </c>
      <c r="X559" s="166">
        <f t="shared" si="166"/>
        <v>46.207104655933243</v>
      </c>
      <c r="Y559" s="166">
        <f t="shared" si="166"/>
        <v>48.51745988872991</v>
      </c>
      <c r="Z559" s="166">
        <v>50.943332883166406</v>
      </c>
      <c r="AA559" s="102">
        <f t="shared" si="172"/>
        <v>50.943332883166406</v>
      </c>
      <c r="AB559" s="168"/>
      <c r="AC559" s="169">
        <f t="shared" si="167"/>
        <v>41.911206037127648</v>
      </c>
      <c r="AD559" s="169">
        <f t="shared" si="167"/>
        <v>44.006766338984036</v>
      </c>
      <c r="AE559" s="169">
        <f t="shared" si="167"/>
        <v>46.207104655933243</v>
      </c>
      <c r="AF559" s="169">
        <f t="shared" si="167"/>
        <v>48.51745988872991</v>
      </c>
      <c r="AG559" s="169">
        <v>50.943332883166406</v>
      </c>
      <c r="AH559" s="169">
        <f t="shared" si="175"/>
        <v>50.943332883166406</v>
      </c>
      <c r="AJ559" s="166">
        <f t="shared" ref="AJ559:AM574" si="184">AK559/1.05</f>
        <v>42.539874127684563</v>
      </c>
      <c r="AK559" s="166">
        <f t="shared" si="184"/>
        <v>44.666867834068796</v>
      </c>
      <c r="AL559" s="166">
        <f t="shared" si="184"/>
        <v>46.900211225772239</v>
      </c>
      <c r="AM559" s="166">
        <f t="shared" si="184"/>
        <v>49.245221787060856</v>
      </c>
      <c r="AN559" s="166">
        <v>51.707482876413899</v>
      </c>
      <c r="AO559" s="106">
        <f t="shared" si="176"/>
        <v>51.707482876413899</v>
      </c>
      <c r="AQ559" s="166">
        <f t="shared" ref="AQ559:AT574" si="185">AR559/1.05</f>
        <v>42.965272868961414</v>
      </c>
      <c r="AR559" s="166">
        <f t="shared" si="185"/>
        <v>45.113536512409489</v>
      </c>
      <c r="AS559" s="166">
        <f t="shared" si="185"/>
        <v>47.369213338029965</v>
      </c>
      <c r="AT559" s="166">
        <f t="shared" si="185"/>
        <v>49.737674004931463</v>
      </c>
      <c r="AU559" s="170">
        <f t="shared" si="181"/>
        <v>52.224557705178036</v>
      </c>
      <c r="AV559" s="163">
        <v>12</v>
      </c>
      <c r="AW559" s="163">
        <v>547</v>
      </c>
      <c r="AX559" s="171">
        <v>7</v>
      </c>
      <c r="AY559" s="174" t="e">
        <f>#REF!</f>
        <v>#REF!</v>
      </c>
      <c r="AZ559" s="173"/>
    </row>
    <row r="560" spans="1:53" s="167" customFormat="1" ht="15.75">
      <c r="A560" s="163">
        <v>548</v>
      </c>
      <c r="B560" s="163">
        <v>12</v>
      </c>
      <c r="C560" s="164">
        <v>8</v>
      </c>
      <c r="D560" s="165"/>
      <c r="E560" s="166">
        <f t="shared" si="182"/>
        <v>37.225592812597242</v>
      </c>
      <c r="F560" s="166">
        <f t="shared" si="182"/>
        <v>39.459128381353075</v>
      </c>
      <c r="G560" s="166">
        <f t="shared" si="182"/>
        <v>41.826676084234265</v>
      </c>
      <c r="H560" s="166">
        <f t="shared" si="182"/>
        <v>44.336276649288322</v>
      </c>
      <c r="I560" s="166">
        <f t="shared" si="182"/>
        <v>46.996453248245622</v>
      </c>
      <c r="J560" s="166">
        <v>49.816240443140359</v>
      </c>
      <c r="K560" s="102">
        <f t="shared" si="169"/>
        <v>49.816240443140359</v>
      </c>
      <c r="M560" s="166">
        <f t="shared" si="183"/>
        <v>37.690912722754703</v>
      </c>
      <c r="N560" s="166">
        <f t="shared" si="183"/>
        <v>39.952367486119989</v>
      </c>
      <c r="O560" s="166">
        <f t="shared" si="183"/>
        <v>42.34950953528719</v>
      </c>
      <c r="P560" s="166">
        <f t="shared" si="183"/>
        <v>44.890480107404422</v>
      </c>
      <c r="Q560" s="166">
        <f t="shared" si="183"/>
        <v>47.583908913848688</v>
      </c>
      <c r="R560" s="166">
        <v>50.438943448679609</v>
      </c>
      <c r="S560" s="102">
        <f t="shared" si="171"/>
        <v>50.438943448679609</v>
      </c>
      <c r="T560" s="168"/>
      <c r="U560" s="166">
        <f t="shared" si="166"/>
        <v>39.915434321073953</v>
      </c>
      <c r="V560" s="166">
        <f t="shared" si="166"/>
        <v>41.911206037127648</v>
      </c>
      <c r="W560" s="166">
        <f t="shared" si="166"/>
        <v>44.006766338984036</v>
      </c>
      <c r="X560" s="166">
        <f t="shared" si="166"/>
        <v>46.207104655933243</v>
      </c>
      <c r="Y560" s="166">
        <f t="shared" si="166"/>
        <v>48.51745988872991</v>
      </c>
      <c r="Z560" s="166">
        <v>50.943332883166406</v>
      </c>
      <c r="AA560" s="102">
        <f t="shared" si="172"/>
        <v>50.943332883166406</v>
      </c>
      <c r="AB560" s="168"/>
      <c r="AC560" s="169">
        <f t="shared" si="167"/>
        <v>41.911206037127648</v>
      </c>
      <c r="AD560" s="169">
        <f t="shared" si="167"/>
        <v>44.006766338984036</v>
      </c>
      <c r="AE560" s="169">
        <f t="shared" si="167"/>
        <v>46.207104655933243</v>
      </c>
      <c r="AF560" s="169">
        <f t="shared" si="167"/>
        <v>48.51745988872991</v>
      </c>
      <c r="AG560" s="169">
        <v>50.943332883166406</v>
      </c>
      <c r="AH560" s="169">
        <f t="shared" si="175"/>
        <v>50.943332883166406</v>
      </c>
      <c r="AJ560" s="166">
        <f t="shared" si="184"/>
        <v>42.539874127684563</v>
      </c>
      <c r="AK560" s="166">
        <f t="shared" si="184"/>
        <v>44.666867834068796</v>
      </c>
      <c r="AL560" s="166">
        <f t="shared" si="184"/>
        <v>46.900211225772239</v>
      </c>
      <c r="AM560" s="166">
        <f t="shared" si="184"/>
        <v>49.245221787060856</v>
      </c>
      <c r="AN560" s="166">
        <v>51.707482876413899</v>
      </c>
      <c r="AO560" s="106">
        <f t="shared" si="176"/>
        <v>51.707482876413899</v>
      </c>
      <c r="AQ560" s="166">
        <f t="shared" si="185"/>
        <v>42.965272868961414</v>
      </c>
      <c r="AR560" s="166">
        <f t="shared" si="185"/>
        <v>45.113536512409489</v>
      </c>
      <c r="AS560" s="166">
        <f t="shared" si="185"/>
        <v>47.369213338029965</v>
      </c>
      <c r="AT560" s="166">
        <f t="shared" si="185"/>
        <v>49.737674004931463</v>
      </c>
      <c r="AU560" s="170">
        <f t="shared" si="181"/>
        <v>52.224557705178036</v>
      </c>
      <c r="AV560" s="163">
        <v>12</v>
      </c>
      <c r="AW560" s="163">
        <v>548</v>
      </c>
      <c r="AX560" s="171">
        <v>8</v>
      </c>
      <c r="AY560" s="172"/>
      <c r="AZ560" s="173"/>
    </row>
    <row r="561" spans="1:52" s="167" customFormat="1" ht="15.75">
      <c r="A561" s="163">
        <v>549</v>
      </c>
      <c r="B561" s="163">
        <v>12</v>
      </c>
      <c r="C561" s="164">
        <v>9</v>
      </c>
      <c r="D561" s="165"/>
      <c r="E561" s="166">
        <f t="shared" si="182"/>
        <v>37.225592812597242</v>
      </c>
      <c r="F561" s="166">
        <f t="shared" si="182"/>
        <v>39.459128381353075</v>
      </c>
      <c r="G561" s="166">
        <f t="shared" si="182"/>
        <v>41.826676084234265</v>
      </c>
      <c r="H561" s="166">
        <f t="shared" si="182"/>
        <v>44.336276649288322</v>
      </c>
      <c r="I561" s="166">
        <f t="shared" si="182"/>
        <v>46.996453248245622</v>
      </c>
      <c r="J561" s="166">
        <v>49.816240443140359</v>
      </c>
      <c r="K561" s="102">
        <f t="shared" si="169"/>
        <v>49.816240443140359</v>
      </c>
      <c r="M561" s="166">
        <f t="shared" si="183"/>
        <v>37.690912722754703</v>
      </c>
      <c r="N561" s="166">
        <f t="shared" si="183"/>
        <v>39.952367486119989</v>
      </c>
      <c r="O561" s="166">
        <f t="shared" si="183"/>
        <v>42.34950953528719</v>
      </c>
      <c r="P561" s="166">
        <f t="shared" si="183"/>
        <v>44.890480107404422</v>
      </c>
      <c r="Q561" s="166">
        <f t="shared" si="183"/>
        <v>47.583908913848688</v>
      </c>
      <c r="R561" s="166">
        <v>50.438943448679609</v>
      </c>
      <c r="S561" s="102">
        <f t="shared" si="171"/>
        <v>50.438943448679609</v>
      </c>
      <c r="T561" s="168"/>
      <c r="U561" s="166">
        <f t="shared" si="166"/>
        <v>39.915434321073953</v>
      </c>
      <c r="V561" s="166">
        <f t="shared" si="166"/>
        <v>41.911206037127648</v>
      </c>
      <c r="W561" s="166">
        <f t="shared" si="166"/>
        <v>44.006766338984036</v>
      </c>
      <c r="X561" s="166">
        <f t="shared" si="166"/>
        <v>46.207104655933243</v>
      </c>
      <c r="Y561" s="166">
        <f t="shared" si="166"/>
        <v>48.51745988872991</v>
      </c>
      <c r="Z561" s="166">
        <v>50.943332883166406</v>
      </c>
      <c r="AA561" s="102">
        <f t="shared" si="172"/>
        <v>50.943332883166406</v>
      </c>
      <c r="AB561" s="168"/>
      <c r="AC561" s="169">
        <f t="shared" si="167"/>
        <v>41.911206037127648</v>
      </c>
      <c r="AD561" s="169">
        <f t="shared" si="167"/>
        <v>44.006766338984036</v>
      </c>
      <c r="AE561" s="169">
        <f t="shared" si="167"/>
        <v>46.207104655933243</v>
      </c>
      <c r="AF561" s="169">
        <f t="shared" si="167"/>
        <v>48.51745988872991</v>
      </c>
      <c r="AG561" s="169">
        <v>50.943332883166406</v>
      </c>
      <c r="AH561" s="169">
        <f t="shared" si="175"/>
        <v>50.943332883166406</v>
      </c>
      <c r="AJ561" s="166">
        <f t="shared" si="184"/>
        <v>42.539874127684563</v>
      </c>
      <c r="AK561" s="166">
        <f t="shared" si="184"/>
        <v>44.666867834068796</v>
      </c>
      <c r="AL561" s="166">
        <f t="shared" si="184"/>
        <v>46.900211225772239</v>
      </c>
      <c r="AM561" s="166">
        <f t="shared" si="184"/>
        <v>49.245221787060856</v>
      </c>
      <c r="AN561" s="166">
        <v>51.707482876413899</v>
      </c>
      <c r="AO561" s="106">
        <f t="shared" si="176"/>
        <v>51.707482876413899</v>
      </c>
      <c r="AQ561" s="166">
        <f t="shared" si="185"/>
        <v>42.965272868961414</v>
      </c>
      <c r="AR561" s="166">
        <f t="shared" si="185"/>
        <v>45.113536512409489</v>
      </c>
      <c r="AS561" s="166">
        <f t="shared" si="185"/>
        <v>47.369213338029965</v>
      </c>
      <c r="AT561" s="166">
        <f t="shared" si="185"/>
        <v>49.737674004931463</v>
      </c>
      <c r="AU561" s="170">
        <f t="shared" si="181"/>
        <v>52.224557705178036</v>
      </c>
      <c r="AV561" s="163">
        <v>12</v>
      </c>
      <c r="AW561" s="163">
        <v>549</v>
      </c>
      <c r="AX561" s="171">
        <v>9</v>
      </c>
      <c r="AY561" s="172"/>
      <c r="AZ561" s="173"/>
    </row>
    <row r="562" spans="1:52" s="167" customFormat="1" ht="15.75">
      <c r="A562" s="163">
        <v>550</v>
      </c>
      <c r="B562" s="163">
        <v>12</v>
      </c>
      <c r="C562" s="164">
        <v>10</v>
      </c>
      <c r="D562" s="165"/>
      <c r="E562" s="166">
        <f t="shared" si="182"/>
        <v>37.225592812597242</v>
      </c>
      <c r="F562" s="166">
        <f t="shared" si="182"/>
        <v>39.459128381353075</v>
      </c>
      <c r="G562" s="166">
        <f t="shared" si="182"/>
        <v>41.826676084234265</v>
      </c>
      <c r="H562" s="166">
        <f t="shared" si="182"/>
        <v>44.336276649288322</v>
      </c>
      <c r="I562" s="166">
        <f t="shared" si="182"/>
        <v>46.996453248245622</v>
      </c>
      <c r="J562" s="166">
        <v>49.816240443140359</v>
      </c>
      <c r="K562" s="102">
        <f t="shared" si="169"/>
        <v>49.816240443140359</v>
      </c>
      <c r="M562" s="166">
        <f t="shared" si="183"/>
        <v>37.690912722754703</v>
      </c>
      <c r="N562" s="166">
        <f t="shared" si="183"/>
        <v>39.952367486119989</v>
      </c>
      <c r="O562" s="166">
        <f t="shared" si="183"/>
        <v>42.34950953528719</v>
      </c>
      <c r="P562" s="166">
        <f t="shared" si="183"/>
        <v>44.890480107404422</v>
      </c>
      <c r="Q562" s="166">
        <f t="shared" si="183"/>
        <v>47.583908913848688</v>
      </c>
      <c r="R562" s="166">
        <v>50.438943448679609</v>
      </c>
      <c r="S562" s="102">
        <f t="shared" si="171"/>
        <v>50.438943448679609</v>
      </c>
      <c r="T562" s="168"/>
      <c r="U562" s="166">
        <f t="shared" si="166"/>
        <v>39.915434321073953</v>
      </c>
      <c r="V562" s="166">
        <f t="shared" si="166"/>
        <v>41.911206037127648</v>
      </c>
      <c r="W562" s="166">
        <f t="shared" si="166"/>
        <v>44.006766338984036</v>
      </c>
      <c r="X562" s="166">
        <f t="shared" si="166"/>
        <v>46.207104655933243</v>
      </c>
      <c r="Y562" s="166">
        <f t="shared" si="166"/>
        <v>48.51745988872991</v>
      </c>
      <c r="Z562" s="166">
        <v>50.943332883166406</v>
      </c>
      <c r="AA562" s="102">
        <f t="shared" si="172"/>
        <v>50.943332883166406</v>
      </c>
      <c r="AB562" s="168"/>
      <c r="AC562" s="169">
        <f t="shared" si="167"/>
        <v>41.911206037127648</v>
      </c>
      <c r="AD562" s="169">
        <f t="shared" si="167"/>
        <v>44.006766338984036</v>
      </c>
      <c r="AE562" s="169">
        <f t="shared" si="167"/>
        <v>46.207104655933243</v>
      </c>
      <c r="AF562" s="169">
        <f t="shared" si="167"/>
        <v>48.51745988872991</v>
      </c>
      <c r="AG562" s="169">
        <v>50.943332883166406</v>
      </c>
      <c r="AH562" s="169">
        <f t="shared" si="175"/>
        <v>50.943332883166406</v>
      </c>
      <c r="AJ562" s="166">
        <f t="shared" si="184"/>
        <v>42.539874127684563</v>
      </c>
      <c r="AK562" s="166">
        <f t="shared" si="184"/>
        <v>44.666867834068796</v>
      </c>
      <c r="AL562" s="166">
        <f t="shared" si="184"/>
        <v>46.900211225772239</v>
      </c>
      <c r="AM562" s="166">
        <f t="shared" si="184"/>
        <v>49.245221787060856</v>
      </c>
      <c r="AN562" s="166">
        <v>51.707482876413899</v>
      </c>
      <c r="AO562" s="106">
        <f t="shared" si="176"/>
        <v>51.707482876413899</v>
      </c>
      <c r="AQ562" s="166">
        <f t="shared" si="185"/>
        <v>42.965272868961414</v>
      </c>
      <c r="AR562" s="166">
        <f t="shared" si="185"/>
        <v>45.113536512409489</v>
      </c>
      <c r="AS562" s="166">
        <f t="shared" si="185"/>
        <v>47.369213338029965</v>
      </c>
      <c r="AT562" s="166">
        <f t="shared" si="185"/>
        <v>49.737674004931463</v>
      </c>
      <c r="AU562" s="170">
        <f t="shared" si="181"/>
        <v>52.224557705178036</v>
      </c>
      <c r="AV562" s="163">
        <v>12</v>
      </c>
      <c r="AW562" s="163">
        <v>550</v>
      </c>
      <c r="AX562" s="171">
        <v>10</v>
      </c>
      <c r="AY562" s="172"/>
      <c r="AZ562" s="173"/>
    </row>
    <row r="563" spans="1:52" s="167" customFormat="1" ht="15.75">
      <c r="A563" s="163">
        <v>551</v>
      </c>
      <c r="B563" s="163">
        <v>12</v>
      </c>
      <c r="C563" s="164">
        <v>11</v>
      </c>
      <c r="D563" s="165"/>
      <c r="E563" s="166">
        <f t="shared" si="182"/>
        <v>37.225592812597242</v>
      </c>
      <c r="F563" s="166">
        <f t="shared" si="182"/>
        <v>39.459128381353075</v>
      </c>
      <c r="G563" s="166">
        <f t="shared" si="182"/>
        <v>41.826676084234265</v>
      </c>
      <c r="H563" s="166">
        <f t="shared" si="182"/>
        <v>44.336276649288322</v>
      </c>
      <c r="I563" s="166">
        <f t="shared" si="182"/>
        <v>46.996453248245622</v>
      </c>
      <c r="J563" s="166">
        <v>49.816240443140359</v>
      </c>
      <c r="K563" s="102">
        <f t="shared" si="169"/>
        <v>49.816240443140359</v>
      </c>
      <c r="M563" s="166">
        <f t="shared" si="183"/>
        <v>37.690912722754703</v>
      </c>
      <c r="N563" s="166">
        <f t="shared" si="183"/>
        <v>39.952367486119989</v>
      </c>
      <c r="O563" s="166">
        <f t="shared" si="183"/>
        <v>42.34950953528719</v>
      </c>
      <c r="P563" s="166">
        <f t="shared" si="183"/>
        <v>44.890480107404422</v>
      </c>
      <c r="Q563" s="166">
        <f t="shared" si="183"/>
        <v>47.583908913848688</v>
      </c>
      <c r="R563" s="166">
        <v>50.438943448679609</v>
      </c>
      <c r="S563" s="102">
        <f t="shared" si="171"/>
        <v>50.438943448679609</v>
      </c>
      <c r="T563" s="168"/>
      <c r="U563" s="166">
        <f t="shared" si="166"/>
        <v>39.915434321073953</v>
      </c>
      <c r="V563" s="166">
        <f t="shared" si="166"/>
        <v>41.911206037127648</v>
      </c>
      <c r="W563" s="166">
        <f t="shared" si="166"/>
        <v>44.006766338984036</v>
      </c>
      <c r="X563" s="166">
        <f t="shared" si="166"/>
        <v>46.207104655933243</v>
      </c>
      <c r="Y563" s="166">
        <f t="shared" si="166"/>
        <v>48.51745988872991</v>
      </c>
      <c r="Z563" s="166">
        <v>50.943332883166406</v>
      </c>
      <c r="AA563" s="102">
        <f t="shared" si="172"/>
        <v>50.943332883166406</v>
      </c>
      <c r="AB563" s="168"/>
      <c r="AC563" s="169">
        <f t="shared" si="167"/>
        <v>41.911206037127648</v>
      </c>
      <c r="AD563" s="169">
        <f t="shared" si="167"/>
        <v>44.006766338984036</v>
      </c>
      <c r="AE563" s="169">
        <f t="shared" si="167"/>
        <v>46.207104655933243</v>
      </c>
      <c r="AF563" s="169">
        <f t="shared" si="167"/>
        <v>48.51745988872991</v>
      </c>
      <c r="AG563" s="169">
        <v>50.943332883166406</v>
      </c>
      <c r="AH563" s="169">
        <f t="shared" si="175"/>
        <v>50.943332883166406</v>
      </c>
      <c r="AJ563" s="166">
        <f t="shared" si="184"/>
        <v>42.539874127684563</v>
      </c>
      <c r="AK563" s="166">
        <f t="shared" si="184"/>
        <v>44.666867834068796</v>
      </c>
      <c r="AL563" s="166">
        <f t="shared" si="184"/>
        <v>46.900211225772239</v>
      </c>
      <c r="AM563" s="166">
        <f t="shared" si="184"/>
        <v>49.245221787060856</v>
      </c>
      <c r="AN563" s="166">
        <v>51.707482876413899</v>
      </c>
      <c r="AO563" s="106">
        <f t="shared" si="176"/>
        <v>51.707482876413899</v>
      </c>
      <c r="AQ563" s="166">
        <f t="shared" si="185"/>
        <v>42.965272868961414</v>
      </c>
      <c r="AR563" s="166">
        <f t="shared" si="185"/>
        <v>45.113536512409489</v>
      </c>
      <c r="AS563" s="166">
        <f t="shared" si="185"/>
        <v>47.369213338029965</v>
      </c>
      <c r="AT563" s="166">
        <f t="shared" si="185"/>
        <v>49.737674004931463</v>
      </c>
      <c r="AU563" s="170">
        <f t="shared" si="181"/>
        <v>52.224557705178036</v>
      </c>
      <c r="AV563" s="163">
        <v>12</v>
      </c>
      <c r="AW563" s="163">
        <v>551</v>
      </c>
      <c r="AX563" s="171">
        <v>11</v>
      </c>
      <c r="AY563" s="172"/>
      <c r="AZ563" s="173"/>
    </row>
    <row r="564" spans="1:52" s="167" customFormat="1" ht="15.75">
      <c r="A564" s="163">
        <v>552</v>
      </c>
      <c r="B564" s="163">
        <v>12</v>
      </c>
      <c r="C564" s="164">
        <v>12</v>
      </c>
      <c r="D564" s="165"/>
      <c r="E564" s="166">
        <f t="shared" si="182"/>
        <v>37.225592812597242</v>
      </c>
      <c r="F564" s="166">
        <f t="shared" si="182"/>
        <v>39.459128381353075</v>
      </c>
      <c r="G564" s="166">
        <f t="shared" si="182"/>
        <v>41.826676084234265</v>
      </c>
      <c r="H564" s="166">
        <f t="shared" si="182"/>
        <v>44.336276649288322</v>
      </c>
      <c r="I564" s="166">
        <f t="shared" si="182"/>
        <v>46.996453248245622</v>
      </c>
      <c r="J564" s="166">
        <v>49.816240443140359</v>
      </c>
      <c r="K564" s="102">
        <f t="shared" si="169"/>
        <v>49.816240443140359</v>
      </c>
      <c r="M564" s="166">
        <f t="shared" si="183"/>
        <v>37.690912722754703</v>
      </c>
      <c r="N564" s="166">
        <f t="shared" si="183"/>
        <v>39.952367486119989</v>
      </c>
      <c r="O564" s="166">
        <f t="shared" si="183"/>
        <v>42.34950953528719</v>
      </c>
      <c r="P564" s="166">
        <f t="shared" si="183"/>
        <v>44.890480107404422</v>
      </c>
      <c r="Q564" s="166">
        <f t="shared" si="183"/>
        <v>47.583908913848688</v>
      </c>
      <c r="R564" s="166">
        <v>50.438943448679609</v>
      </c>
      <c r="S564" s="102">
        <f t="shared" si="171"/>
        <v>50.438943448679609</v>
      </c>
      <c r="T564" s="168"/>
      <c r="U564" s="166">
        <f t="shared" si="166"/>
        <v>39.915434321073953</v>
      </c>
      <c r="V564" s="166">
        <f t="shared" si="166"/>
        <v>41.911206037127648</v>
      </c>
      <c r="W564" s="166">
        <f t="shared" si="166"/>
        <v>44.006766338984036</v>
      </c>
      <c r="X564" s="166">
        <f t="shared" si="166"/>
        <v>46.207104655933243</v>
      </c>
      <c r="Y564" s="166">
        <f t="shared" si="166"/>
        <v>48.51745988872991</v>
      </c>
      <c r="Z564" s="166">
        <v>50.943332883166406</v>
      </c>
      <c r="AA564" s="102">
        <f t="shared" si="172"/>
        <v>50.943332883166406</v>
      </c>
      <c r="AB564" s="168"/>
      <c r="AC564" s="169">
        <f t="shared" si="167"/>
        <v>41.911206037127648</v>
      </c>
      <c r="AD564" s="169">
        <f t="shared" si="167"/>
        <v>44.006766338984036</v>
      </c>
      <c r="AE564" s="169">
        <f t="shared" si="167"/>
        <v>46.207104655933243</v>
      </c>
      <c r="AF564" s="169">
        <f t="shared" si="167"/>
        <v>48.51745988872991</v>
      </c>
      <c r="AG564" s="169">
        <v>50.943332883166406</v>
      </c>
      <c r="AH564" s="169">
        <f t="shared" si="175"/>
        <v>50.943332883166406</v>
      </c>
      <c r="AJ564" s="166">
        <f t="shared" si="184"/>
        <v>42.539874127684563</v>
      </c>
      <c r="AK564" s="166">
        <f t="shared" si="184"/>
        <v>44.666867834068796</v>
      </c>
      <c r="AL564" s="166">
        <f t="shared" si="184"/>
        <v>46.900211225772239</v>
      </c>
      <c r="AM564" s="166">
        <f t="shared" si="184"/>
        <v>49.245221787060856</v>
      </c>
      <c r="AN564" s="166">
        <v>51.707482876413899</v>
      </c>
      <c r="AO564" s="106">
        <f t="shared" si="176"/>
        <v>51.707482876413899</v>
      </c>
      <c r="AQ564" s="166">
        <f t="shared" si="185"/>
        <v>42.965272868961414</v>
      </c>
      <c r="AR564" s="166">
        <f t="shared" si="185"/>
        <v>45.113536512409489</v>
      </c>
      <c r="AS564" s="166">
        <f t="shared" si="185"/>
        <v>47.369213338029965</v>
      </c>
      <c r="AT564" s="166">
        <f t="shared" si="185"/>
        <v>49.737674004931463</v>
      </c>
      <c r="AU564" s="170">
        <f t="shared" si="181"/>
        <v>52.224557705178036</v>
      </c>
      <c r="AV564" s="163">
        <v>12</v>
      </c>
      <c r="AW564" s="163">
        <v>552</v>
      </c>
      <c r="AX564" s="171">
        <v>12</v>
      </c>
      <c r="AY564" s="172"/>
      <c r="AZ564" s="173"/>
    </row>
    <row r="565" spans="1:52" s="167" customFormat="1" ht="15.75">
      <c r="A565" s="163">
        <v>553</v>
      </c>
      <c r="B565" s="163">
        <v>12</v>
      </c>
      <c r="C565" s="164">
        <v>13</v>
      </c>
      <c r="D565" s="165"/>
      <c r="E565" s="166">
        <f t="shared" si="182"/>
        <v>37.225592812597242</v>
      </c>
      <c r="F565" s="166">
        <f t="shared" si="182"/>
        <v>39.459128381353075</v>
      </c>
      <c r="G565" s="166">
        <f t="shared" si="182"/>
        <v>41.826676084234265</v>
      </c>
      <c r="H565" s="166">
        <f t="shared" si="182"/>
        <v>44.336276649288322</v>
      </c>
      <c r="I565" s="166">
        <f t="shared" si="182"/>
        <v>46.996453248245622</v>
      </c>
      <c r="J565" s="166">
        <v>49.816240443140359</v>
      </c>
      <c r="K565" s="102">
        <f t="shared" si="169"/>
        <v>49.816240443140359</v>
      </c>
      <c r="M565" s="166">
        <f t="shared" si="183"/>
        <v>37.690912722754703</v>
      </c>
      <c r="N565" s="166">
        <f t="shared" si="183"/>
        <v>39.952367486119989</v>
      </c>
      <c r="O565" s="166">
        <f t="shared" si="183"/>
        <v>42.34950953528719</v>
      </c>
      <c r="P565" s="166">
        <f t="shared" si="183"/>
        <v>44.890480107404422</v>
      </c>
      <c r="Q565" s="166">
        <f t="shared" si="183"/>
        <v>47.583908913848688</v>
      </c>
      <c r="R565" s="166">
        <v>50.438943448679609</v>
      </c>
      <c r="S565" s="102">
        <f t="shared" si="171"/>
        <v>50.438943448679609</v>
      </c>
      <c r="T565" s="168"/>
      <c r="U565" s="166">
        <f t="shared" ref="U565:Y615" si="186">V565/1.05</f>
        <v>39.915434321073953</v>
      </c>
      <c r="V565" s="166">
        <f t="shared" si="186"/>
        <v>41.911206037127648</v>
      </c>
      <c r="W565" s="166">
        <f t="shared" si="186"/>
        <v>44.006766338984036</v>
      </c>
      <c r="X565" s="166">
        <f t="shared" si="186"/>
        <v>46.207104655933243</v>
      </c>
      <c r="Y565" s="166">
        <f t="shared" si="186"/>
        <v>48.51745988872991</v>
      </c>
      <c r="Z565" s="166">
        <v>50.943332883166406</v>
      </c>
      <c r="AA565" s="102">
        <f t="shared" si="172"/>
        <v>50.943332883166406</v>
      </c>
      <c r="AB565" s="168"/>
      <c r="AC565" s="169">
        <f t="shared" si="167"/>
        <v>41.911206037127648</v>
      </c>
      <c r="AD565" s="169">
        <f t="shared" si="167"/>
        <v>44.006766338984036</v>
      </c>
      <c r="AE565" s="169">
        <f t="shared" si="167"/>
        <v>46.207104655933243</v>
      </c>
      <c r="AF565" s="169">
        <f t="shared" si="167"/>
        <v>48.51745988872991</v>
      </c>
      <c r="AG565" s="169">
        <v>50.943332883166406</v>
      </c>
      <c r="AH565" s="169">
        <f t="shared" si="175"/>
        <v>50.943332883166406</v>
      </c>
      <c r="AJ565" s="166">
        <f t="shared" si="184"/>
        <v>42.539874127684563</v>
      </c>
      <c r="AK565" s="166">
        <f t="shared" si="184"/>
        <v>44.666867834068796</v>
      </c>
      <c r="AL565" s="166">
        <f t="shared" si="184"/>
        <v>46.900211225772239</v>
      </c>
      <c r="AM565" s="166">
        <f t="shared" si="184"/>
        <v>49.245221787060856</v>
      </c>
      <c r="AN565" s="166">
        <v>51.707482876413899</v>
      </c>
      <c r="AO565" s="106">
        <f t="shared" si="176"/>
        <v>51.707482876413899</v>
      </c>
      <c r="AQ565" s="166">
        <f t="shared" si="185"/>
        <v>42.965272868961414</v>
      </c>
      <c r="AR565" s="166">
        <f t="shared" si="185"/>
        <v>45.113536512409489</v>
      </c>
      <c r="AS565" s="166">
        <f t="shared" si="185"/>
        <v>47.369213338029965</v>
      </c>
      <c r="AT565" s="166">
        <f t="shared" si="185"/>
        <v>49.737674004931463</v>
      </c>
      <c r="AU565" s="170">
        <f t="shared" si="181"/>
        <v>52.224557705178036</v>
      </c>
      <c r="AV565" s="163">
        <v>12</v>
      </c>
      <c r="AW565" s="163">
        <v>553</v>
      </c>
      <c r="AX565" s="171">
        <v>13</v>
      </c>
      <c r="AY565" s="172"/>
      <c r="AZ565" s="173"/>
    </row>
    <row r="566" spans="1:52" s="167" customFormat="1" ht="15.75">
      <c r="A566" s="163">
        <v>554</v>
      </c>
      <c r="B566" s="163">
        <v>12</v>
      </c>
      <c r="C566" s="164">
        <v>14</v>
      </c>
      <c r="D566" s="165"/>
      <c r="E566" s="166">
        <f t="shared" si="182"/>
        <v>37.225592812597242</v>
      </c>
      <c r="F566" s="166">
        <f t="shared" si="182"/>
        <v>39.459128381353075</v>
      </c>
      <c r="G566" s="166">
        <f t="shared" si="182"/>
        <v>41.826676084234265</v>
      </c>
      <c r="H566" s="166">
        <f t="shared" si="182"/>
        <v>44.336276649288322</v>
      </c>
      <c r="I566" s="166">
        <f t="shared" si="182"/>
        <v>46.996453248245622</v>
      </c>
      <c r="J566" s="166">
        <v>49.816240443140359</v>
      </c>
      <c r="K566" s="102">
        <f t="shared" si="169"/>
        <v>49.816240443140359</v>
      </c>
      <c r="M566" s="166">
        <f t="shared" si="183"/>
        <v>37.690912722754703</v>
      </c>
      <c r="N566" s="166">
        <f t="shared" si="183"/>
        <v>39.952367486119989</v>
      </c>
      <c r="O566" s="166">
        <f t="shared" si="183"/>
        <v>42.34950953528719</v>
      </c>
      <c r="P566" s="166">
        <f t="shared" si="183"/>
        <v>44.890480107404422</v>
      </c>
      <c r="Q566" s="166">
        <f t="shared" si="183"/>
        <v>47.583908913848688</v>
      </c>
      <c r="R566" s="166">
        <v>50.438943448679609</v>
      </c>
      <c r="S566" s="102">
        <f t="shared" si="171"/>
        <v>50.438943448679609</v>
      </c>
      <c r="T566" s="168"/>
      <c r="U566" s="166">
        <f t="shared" si="186"/>
        <v>39.915434321073953</v>
      </c>
      <c r="V566" s="166">
        <f t="shared" si="186"/>
        <v>41.911206037127648</v>
      </c>
      <c r="W566" s="166">
        <f t="shared" si="186"/>
        <v>44.006766338984036</v>
      </c>
      <c r="X566" s="166">
        <f t="shared" si="186"/>
        <v>46.207104655933243</v>
      </c>
      <c r="Y566" s="166">
        <f t="shared" si="186"/>
        <v>48.51745988872991</v>
      </c>
      <c r="Z566" s="166">
        <v>50.943332883166406</v>
      </c>
      <c r="AA566" s="102">
        <f t="shared" si="172"/>
        <v>50.943332883166406</v>
      </c>
      <c r="AB566" s="168"/>
      <c r="AC566" s="169">
        <f t="shared" si="167"/>
        <v>41.911206037127648</v>
      </c>
      <c r="AD566" s="169">
        <f t="shared" si="167"/>
        <v>44.006766338984036</v>
      </c>
      <c r="AE566" s="169">
        <f t="shared" si="167"/>
        <v>46.207104655933243</v>
      </c>
      <c r="AF566" s="169">
        <f t="shared" si="167"/>
        <v>48.51745988872991</v>
      </c>
      <c r="AG566" s="169">
        <v>50.943332883166406</v>
      </c>
      <c r="AH566" s="169">
        <f t="shared" si="175"/>
        <v>50.943332883166406</v>
      </c>
      <c r="AJ566" s="166">
        <f t="shared" si="184"/>
        <v>42.539874127684563</v>
      </c>
      <c r="AK566" s="166">
        <f t="shared" si="184"/>
        <v>44.666867834068796</v>
      </c>
      <c r="AL566" s="166">
        <f t="shared" si="184"/>
        <v>46.900211225772239</v>
      </c>
      <c r="AM566" s="166">
        <f t="shared" si="184"/>
        <v>49.245221787060856</v>
      </c>
      <c r="AN566" s="166">
        <v>51.707482876413899</v>
      </c>
      <c r="AO566" s="106">
        <f t="shared" si="176"/>
        <v>51.707482876413899</v>
      </c>
      <c r="AQ566" s="166">
        <f t="shared" si="185"/>
        <v>42.965272868961414</v>
      </c>
      <c r="AR566" s="166">
        <f t="shared" si="185"/>
        <v>45.113536512409489</v>
      </c>
      <c r="AS566" s="166">
        <f t="shared" si="185"/>
        <v>47.369213338029965</v>
      </c>
      <c r="AT566" s="166">
        <f t="shared" si="185"/>
        <v>49.737674004931463</v>
      </c>
      <c r="AU566" s="170">
        <f t="shared" si="181"/>
        <v>52.224557705178036</v>
      </c>
      <c r="AV566" s="163">
        <v>12</v>
      </c>
      <c r="AW566" s="163">
        <v>554</v>
      </c>
      <c r="AX566" s="171">
        <v>14</v>
      </c>
      <c r="AY566" s="172"/>
      <c r="AZ566" s="173"/>
    </row>
    <row r="567" spans="1:52" s="167" customFormat="1" ht="15.75">
      <c r="A567" s="163">
        <v>555</v>
      </c>
      <c r="B567" s="163">
        <v>12</v>
      </c>
      <c r="C567" s="164">
        <v>15</v>
      </c>
      <c r="D567" s="165"/>
      <c r="E567" s="166">
        <f t="shared" si="182"/>
        <v>37.225592812597242</v>
      </c>
      <c r="F567" s="166">
        <f t="shared" si="182"/>
        <v>39.459128381353075</v>
      </c>
      <c r="G567" s="166">
        <f t="shared" si="182"/>
        <v>41.826676084234265</v>
      </c>
      <c r="H567" s="166">
        <f t="shared" si="182"/>
        <v>44.336276649288322</v>
      </c>
      <c r="I567" s="166">
        <f t="shared" si="182"/>
        <v>46.996453248245622</v>
      </c>
      <c r="J567" s="166">
        <v>49.816240443140359</v>
      </c>
      <c r="K567" s="102">
        <f t="shared" si="169"/>
        <v>49.816240443140359</v>
      </c>
      <c r="M567" s="166">
        <f t="shared" si="183"/>
        <v>37.690912722754703</v>
      </c>
      <c r="N567" s="166">
        <f t="shared" si="183"/>
        <v>39.952367486119989</v>
      </c>
      <c r="O567" s="166">
        <f t="shared" si="183"/>
        <v>42.34950953528719</v>
      </c>
      <c r="P567" s="166">
        <f t="shared" si="183"/>
        <v>44.890480107404422</v>
      </c>
      <c r="Q567" s="166">
        <f t="shared" si="183"/>
        <v>47.583908913848688</v>
      </c>
      <c r="R567" s="166">
        <v>50.438943448679609</v>
      </c>
      <c r="S567" s="102">
        <f t="shared" si="171"/>
        <v>50.438943448679609</v>
      </c>
      <c r="T567" s="168"/>
      <c r="U567" s="166">
        <f t="shared" si="186"/>
        <v>39.915434321073953</v>
      </c>
      <c r="V567" s="166">
        <f t="shared" si="186"/>
        <v>41.911206037127648</v>
      </c>
      <c r="W567" s="166">
        <f t="shared" si="186"/>
        <v>44.006766338984036</v>
      </c>
      <c r="X567" s="166">
        <f t="shared" si="186"/>
        <v>46.207104655933243</v>
      </c>
      <c r="Y567" s="166">
        <f t="shared" si="186"/>
        <v>48.51745988872991</v>
      </c>
      <c r="Z567" s="166">
        <v>50.943332883166406</v>
      </c>
      <c r="AA567" s="102">
        <f t="shared" si="172"/>
        <v>50.943332883166406</v>
      </c>
      <c r="AB567" s="168"/>
      <c r="AC567" s="169">
        <f t="shared" si="167"/>
        <v>41.911206037127648</v>
      </c>
      <c r="AD567" s="169">
        <f t="shared" si="167"/>
        <v>44.006766338984036</v>
      </c>
      <c r="AE567" s="169">
        <f t="shared" si="167"/>
        <v>46.207104655933243</v>
      </c>
      <c r="AF567" s="169">
        <f t="shared" si="167"/>
        <v>48.51745988872991</v>
      </c>
      <c r="AG567" s="169">
        <v>50.943332883166406</v>
      </c>
      <c r="AH567" s="169">
        <f t="shared" si="175"/>
        <v>50.943332883166406</v>
      </c>
      <c r="AJ567" s="166">
        <f t="shared" si="184"/>
        <v>42.539874127684563</v>
      </c>
      <c r="AK567" s="166">
        <f t="shared" si="184"/>
        <v>44.666867834068796</v>
      </c>
      <c r="AL567" s="166">
        <f t="shared" si="184"/>
        <v>46.900211225772239</v>
      </c>
      <c r="AM567" s="166">
        <f t="shared" si="184"/>
        <v>49.245221787060856</v>
      </c>
      <c r="AN567" s="166">
        <v>51.707482876413899</v>
      </c>
      <c r="AO567" s="106">
        <f t="shared" si="176"/>
        <v>51.707482876413899</v>
      </c>
      <c r="AQ567" s="166">
        <f t="shared" si="185"/>
        <v>42.965272868961414</v>
      </c>
      <c r="AR567" s="166">
        <f t="shared" si="185"/>
        <v>45.113536512409489</v>
      </c>
      <c r="AS567" s="166">
        <f t="shared" si="185"/>
        <v>47.369213338029965</v>
      </c>
      <c r="AT567" s="166">
        <f t="shared" si="185"/>
        <v>49.737674004931463</v>
      </c>
      <c r="AU567" s="170">
        <f t="shared" si="181"/>
        <v>52.224557705178036</v>
      </c>
      <c r="AV567" s="163">
        <v>12</v>
      </c>
      <c r="AW567" s="163">
        <v>555</v>
      </c>
      <c r="AX567" s="171">
        <v>15</v>
      </c>
      <c r="AY567" s="172"/>
      <c r="AZ567" s="173"/>
    </row>
    <row r="568" spans="1:52" s="167" customFormat="1" ht="15.75">
      <c r="A568" s="163">
        <v>556</v>
      </c>
      <c r="B568" s="163">
        <v>12</v>
      </c>
      <c r="C568" s="164">
        <v>16</v>
      </c>
      <c r="D568" s="165"/>
      <c r="E568" s="166">
        <f t="shared" si="182"/>
        <v>37.225592812597242</v>
      </c>
      <c r="F568" s="166">
        <f t="shared" si="182"/>
        <v>39.459128381353075</v>
      </c>
      <c r="G568" s="166">
        <f t="shared" si="182"/>
        <v>41.826676084234265</v>
      </c>
      <c r="H568" s="166">
        <f t="shared" si="182"/>
        <v>44.336276649288322</v>
      </c>
      <c r="I568" s="166">
        <f t="shared" si="182"/>
        <v>46.996453248245622</v>
      </c>
      <c r="J568" s="166">
        <v>49.816240443140359</v>
      </c>
      <c r="K568" s="102">
        <f t="shared" si="169"/>
        <v>49.816240443140359</v>
      </c>
      <c r="M568" s="166">
        <f t="shared" si="183"/>
        <v>37.690912722754703</v>
      </c>
      <c r="N568" s="166">
        <f t="shared" si="183"/>
        <v>39.952367486119989</v>
      </c>
      <c r="O568" s="166">
        <f t="shared" si="183"/>
        <v>42.34950953528719</v>
      </c>
      <c r="P568" s="166">
        <f t="shared" si="183"/>
        <v>44.890480107404422</v>
      </c>
      <c r="Q568" s="166">
        <f t="shared" si="183"/>
        <v>47.583908913848688</v>
      </c>
      <c r="R568" s="166">
        <v>50.438943448679609</v>
      </c>
      <c r="S568" s="102">
        <f t="shared" si="171"/>
        <v>50.438943448679609</v>
      </c>
      <c r="T568" s="168"/>
      <c r="U568" s="166">
        <f t="shared" si="186"/>
        <v>39.915434321073953</v>
      </c>
      <c r="V568" s="166">
        <f t="shared" si="186"/>
        <v>41.911206037127648</v>
      </c>
      <c r="W568" s="166">
        <f t="shared" si="186"/>
        <v>44.006766338984036</v>
      </c>
      <c r="X568" s="166">
        <f t="shared" si="186"/>
        <v>46.207104655933243</v>
      </c>
      <c r="Y568" s="166">
        <f t="shared" si="186"/>
        <v>48.51745988872991</v>
      </c>
      <c r="Z568" s="166">
        <v>50.943332883166406</v>
      </c>
      <c r="AA568" s="102">
        <f t="shared" si="172"/>
        <v>50.943332883166406</v>
      </c>
      <c r="AB568" s="168"/>
      <c r="AC568" s="169">
        <f t="shared" si="167"/>
        <v>41.911206037127648</v>
      </c>
      <c r="AD568" s="169">
        <f t="shared" si="167"/>
        <v>44.006766338984036</v>
      </c>
      <c r="AE568" s="169">
        <f t="shared" si="167"/>
        <v>46.207104655933243</v>
      </c>
      <c r="AF568" s="169">
        <f t="shared" si="167"/>
        <v>48.51745988872991</v>
      </c>
      <c r="AG568" s="169">
        <v>50.943332883166406</v>
      </c>
      <c r="AH568" s="169">
        <f t="shared" si="175"/>
        <v>50.943332883166406</v>
      </c>
      <c r="AJ568" s="166">
        <f t="shared" si="184"/>
        <v>42.539874127684563</v>
      </c>
      <c r="AK568" s="166">
        <f t="shared" si="184"/>
        <v>44.666867834068796</v>
      </c>
      <c r="AL568" s="166">
        <f t="shared" si="184"/>
        <v>46.900211225772239</v>
      </c>
      <c r="AM568" s="166">
        <f t="shared" si="184"/>
        <v>49.245221787060856</v>
      </c>
      <c r="AN568" s="166">
        <v>51.707482876413899</v>
      </c>
      <c r="AO568" s="106">
        <f t="shared" si="176"/>
        <v>51.707482876413899</v>
      </c>
      <c r="AQ568" s="166">
        <f t="shared" si="185"/>
        <v>42.965272868961414</v>
      </c>
      <c r="AR568" s="166">
        <f t="shared" si="185"/>
        <v>45.113536512409489</v>
      </c>
      <c r="AS568" s="166">
        <f t="shared" si="185"/>
        <v>47.369213338029965</v>
      </c>
      <c r="AT568" s="166">
        <f t="shared" si="185"/>
        <v>49.737674004931463</v>
      </c>
      <c r="AU568" s="170">
        <f t="shared" si="181"/>
        <v>52.224557705178036</v>
      </c>
      <c r="AV568" s="163">
        <v>12</v>
      </c>
      <c r="AW568" s="163">
        <v>556</v>
      </c>
      <c r="AX568" s="171">
        <v>16</v>
      </c>
      <c r="AY568" s="172"/>
      <c r="AZ568" s="173"/>
    </row>
    <row r="569" spans="1:52" s="167" customFormat="1" ht="15.75">
      <c r="A569" s="163">
        <v>557</v>
      </c>
      <c r="B569" s="163">
        <v>12</v>
      </c>
      <c r="C569" s="164">
        <v>17</v>
      </c>
      <c r="D569" s="165"/>
      <c r="E569" s="166">
        <f t="shared" si="182"/>
        <v>38.106880521228803</v>
      </c>
      <c r="F569" s="166">
        <f t="shared" si="182"/>
        <v>40.393293352502532</v>
      </c>
      <c r="G569" s="166">
        <f t="shared" si="182"/>
        <v>42.816890953652688</v>
      </c>
      <c r="H569" s="166">
        <f t="shared" si="182"/>
        <v>45.385904410871852</v>
      </c>
      <c r="I569" s="166">
        <f t="shared" si="182"/>
        <v>48.109058675524167</v>
      </c>
      <c r="J569" s="166">
        <v>50.995602196055621</v>
      </c>
      <c r="K569" s="102">
        <f t="shared" si="169"/>
        <v>50.995602196055621</v>
      </c>
      <c r="M569" s="166">
        <f t="shared" si="183"/>
        <v>38.583216527744163</v>
      </c>
      <c r="N569" s="166">
        <f t="shared" si="183"/>
        <v>40.898209519408816</v>
      </c>
      <c r="O569" s="166">
        <f t="shared" si="183"/>
        <v>43.352102090573347</v>
      </c>
      <c r="P569" s="166">
        <f t="shared" si="183"/>
        <v>45.953228216007751</v>
      </c>
      <c r="Q569" s="166">
        <f t="shared" si="183"/>
        <v>48.710421908968222</v>
      </c>
      <c r="R569" s="166">
        <v>51.633047223506317</v>
      </c>
      <c r="S569" s="102">
        <f t="shared" si="171"/>
        <v>51.633047223506317</v>
      </c>
      <c r="T569" s="168"/>
      <c r="U569" s="166">
        <f t="shared" si="186"/>
        <v>40.860401989659998</v>
      </c>
      <c r="V569" s="166">
        <f t="shared" si="186"/>
        <v>42.903422089143</v>
      </c>
      <c r="W569" s="166">
        <f t="shared" si="186"/>
        <v>45.048593193600148</v>
      </c>
      <c r="X569" s="166">
        <f t="shared" si="186"/>
        <v>47.301022853280159</v>
      </c>
      <c r="Y569" s="166">
        <f t="shared" si="186"/>
        <v>49.666073995944167</v>
      </c>
      <c r="Z569" s="166">
        <v>52.149377695741379</v>
      </c>
      <c r="AA569" s="102">
        <f t="shared" si="172"/>
        <v>52.149377695741379</v>
      </c>
      <c r="AB569" s="168"/>
      <c r="AC569" s="169">
        <f t="shared" si="167"/>
        <v>42.903422089143</v>
      </c>
      <c r="AD569" s="169">
        <f t="shared" si="167"/>
        <v>45.048593193600148</v>
      </c>
      <c r="AE569" s="169">
        <f t="shared" si="167"/>
        <v>47.301022853280159</v>
      </c>
      <c r="AF569" s="169">
        <f t="shared" si="167"/>
        <v>49.666073995944167</v>
      </c>
      <c r="AG569" s="169">
        <v>52.149377695741379</v>
      </c>
      <c r="AH569" s="169">
        <f t="shared" si="175"/>
        <v>52.149377695741379</v>
      </c>
      <c r="AJ569" s="166">
        <f t="shared" si="184"/>
        <v>43.546973420480136</v>
      </c>
      <c r="AK569" s="166">
        <f t="shared" si="184"/>
        <v>45.724322091504142</v>
      </c>
      <c r="AL569" s="166">
        <f t="shared" si="184"/>
        <v>48.010538196079352</v>
      </c>
      <c r="AM569" s="166">
        <f t="shared" si="184"/>
        <v>50.411065105883324</v>
      </c>
      <c r="AN569" s="166">
        <v>52.931618361177492</v>
      </c>
      <c r="AO569" s="106">
        <f t="shared" si="176"/>
        <v>52.931618361177492</v>
      </c>
      <c r="AQ569" s="166">
        <f t="shared" si="185"/>
        <v>43.98244315468493</v>
      </c>
      <c r="AR569" s="166">
        <f t="shared" si="185"/>
        <v>46.181565312419181</v>
      </c>
      <c r="AS569" s="166">
        <f t="shared" si="185"/>
        <v>48.490643578040142</v>
      </c>
      <c r="AT569" s="166">
        <f t="shared" si="185"/>
        <v>50.915175756942155</v>
      </c>
      <c r="AU569" s="170">
        <f t="shared" si="181"/>
        <v>53.460934544789268</v>
      </c>
      <c r="AV569" s="163">
        <v>12</v>
      </c>
      <c r="AW569" s="163">
        <v>557</v>
      </c>
      <c r="AX569" s="171">
        <v>17</v>
      </c>
      <c r="AY569" s="172"/>
      <c r="AZ569" s="173"/>
    </row>
    <row r="570" spans="1:52" s="167" customFormat="1" ht="15.75">
      <c r="A570" s="163">
        <v>558</v>
      </c>
      <c r="B570" s="163">
        <v>12</v>
      </c>
      <c r="C570" s="164">
        <v>18</v>
      </c>
      <c r="D570" s="165"/>
      <c r="E570" s="166">
        <f t="shared" si="182"/>
        <v>38.106880521228803</v>
      </c>
      <c r="F570" s="166">
        <f t="shared" si="182"/>
        <v>40.393293352502532</v>
      </c>
      <c r="G570" s="166">
        <f t="shared" si="182"/>
        <v>42.816890953652688</v>
      </c>
      <c r="H570" s="166">
        <f t="shared" si="182"/>
        <v>45.385904410871852</v>
      </c>
      <c r="I570" s="166">
        <f t="shared" si="182"/>
        <v>48.109058675524167</v>
      </c>
      <c r="J570" s="166">
        <v>50.995602196055621</v>
      </c>
      <c r="K570" s="102">
        <f t="shared" si="169"/>
        <v>50.995602196055621</v>
      </c>
      <c r="M570" s="166">
        <f t="shared" si="183"/>
        <v>38.583216527744163</v>
      </c>
      <c r="N570" s="166">
        <f t="shared" si="183"/>
        <v>40.898209519408816</v>
      </c>
      <c r="O570" s="166">
        <f t="shared" si="183"/>
        <v>43.352102090573347</v>
      </c>
      <c r="P570" s="166">
        <f t="shared" si="183"/>
        <v>45.953228216007751</v>
      </c>
      <c r="Q570" s="166">
        <f t="shared" si="183"/>
        <v>48.710421908968222</v>
      </c>
      <c r="R570" s="166">
        <v>51.633047223506317</v>
      </c>
      <c r="S570" s="102">
        <f t="shared" si="171"/>
        <v>51.633047223506317</v>
      </c>
      <c r="T570" s="168"/>
      <c r="U570" s="166">
        <f t="shared" si="186"/>
        <v>40.860401989659998</v>
      </c>
      <c r="V570" s="166">
        <f t="shared" si="186"/>
        <v>42.903422089143</v>
      </c>
      <c r="W570" s="166">
        <f t="shared" si="186"/>
        <v>45.048593193600148</v>
      </c>
      <c r="X570" s="166">
        <f t="shared" si="186"/>
        <v>47.301022853280159</v>
      </c>
      <c r="Y570" s="166">
        <f t="shared" si="186"/>
        <v>49.666073995944167</v>
      </c>
      <c r="Z570" s="166">
        <v>52.149377695741379</v>
      </c>
      <c r="AA570" s="102">
        <f t="shared" si="172"/>
        <v>52.149377695741379</v>
      </c>
      <c r="AB570" s="168"/>
      <c r="AC570" s="169">
        <f t="shared" si="167"/>
        <v>42.903422089143</v>
      </c>
      <c r="AD570" s="169">
        <f t="shared" si="167"/>
        <v>45.048593193600148</v>
      </c>
      <c r="AE570" s="169">
        <f t="shared" si="167"/>
        <v>47.301022853280159</v>
      </c>
      <c r="AF570" s="169">
        <f t="shared" si="167"/>
        <v>49.666073995944167</v>
      </c>
      <c r="AG570" s="169">
        <v>52.149377695741379</v>
      </c>
      <c r="AH570" s="169">
        <f t="shared" si="175"/>
        <v>52.149377695741379</v>
      </c>
      <c r="AJ570" s="166">
        <f t="shared" si="184"/>
        <v>43.546973420480136</v>
      </c>
      <c r="AK570" s="166">
        <f t="shared" si="184"/>
        <v>45.724322091504142</v>
      </c>
      <c r="AL570" s="166">
        <f t="shared" si="184"/>
        <v>48.010538196079352</v>
      </c>
      <c r="AM570" s="166">
        <f t="shared" si="184"/>
        <v>50.411065105883324</v>
      </c>
      <c r="AN570" s="166">
        <v>52.931618361177492</v>
      </c>
      <c r="AO570" s="106">
        <f t="shared" si="176"/>
        <v>52.931618361177492</v>
      </c>
      <c r="AQ570" s="166">
        <f t="shared" si="185"/>
        <v>43.98244315468493</v>
      </c>
      <c r="AR570" s="166">
        <f t="shared" si="185"/>
        <v>46.181565312419181</v>
      </c>
      <c r="AS570" s="166">
        <f t="shared" si="185"/>
        <v>48.490643578040142</v>
      </c>
      <c r="AT570" s="166">
        <f t="shared" si="185"/>
        <v>50.915175756942155</v>
      </c>
      <c r="AU570" s="170">
        <f t="shared" si="181"/>
        <v>53.460934544789268</v>
      </c>
      <c r="AV570" s="163">
        <v>12</v>
      </c>
      <c r="AW570" s="163">
        <v>558</v>
      </c>
      <c r="AX570" s="171">
        <v>18</v>
      </c>
      <c r="AY570" s="172"/>
      <c r="AZ570" s="173"/>
    </row>
    <row r="571" spans="1:52" s="167" customFormat="1" ht="15.75">
      <c r="A571" s="163">
        <v>559</v>
      </c>
      <c r="B571" s="163">
        <v>12</v>
      </c>
      <c r="C571" s="164">
        <v>19</v>
      </c>
      <c r="D571" s="165"/>
      <c r="E571" s="166">
        <f t="shared" si="182"/>
        <v>38.106880521228803</v>
      </c>
      <c r="F571" s="166">
        <f t="shared" si="182"/>
        <v>40.393293352502532</v>
      </c>
      <c r="G571" s="166">
        <f t="shared" si="182"/>
        <v>42.816890953652688</v>
      </c>
      <c r="H571" s="166">
        <f t="shared" si="182"/>
        <v>45.385904410871852</v>
      </c>
      <c r="I571" s="166">
        <f t="shared" si="182"/>
        <v>48.109058675524167</v>
      </c>
      <c r="J571" s="166">
        <v>50.995602196055621</v>
      </c>
      <c r="K571" s="102">
        <f t="shared" si="169"/>
        <v>50.995602196055621</v>
      </c>
      <c r="M571" s="166">
        <f t="shared" si="183"/>
        <v>38.583216527744163</v>
      </c>
      <c r="N571" s="166">
        <f t="shared" si="183"/>
        <v>40.898209519408816</v>
      </c>
      <c r="O571" s="166">
        <f t="shared" si="183"/>
        <v>43.352102090573347</v>
      </c>
      <c r="P571" s="166">
        <f t="shared" si="183"/>
        <v>45.953228216007751</v>
      </c>
      <c r="Q571" s="166">
        <f t="shared" si="183"/>
        <v>48.710421908968222</v>
      </c>
      <c r="R571" s="166">
        <v>51.633047223506317</v>
      </c>
      <c r="S571" s="102">
        <f t="shared" si="171"/>
        <v>51.633047223506317</v>
      </c>
      <c r="T571" s="168"/>
      <c r="U571" s="166">
        <f t="shared" si="186"/>
        <v>40.860401989659998</v>
      </c>
      <c r="V571" s="166">
        <f t="shared" si="186"/>
        <v>42.903422089143</v>
      </c>
      <c r="W571" s="166">
        <f t="shared" si="186"/>
        <v>45.048593193600148</v>
      </c>
      <c r="X571" s="166">
        <f t="shared" si="186"/>
        <v>47.301022853280159</v>
      </c>
      <c r="Y571" s="166">
        <f t="shared" si="186"/>
        <v>49.666073995944167</v>
      </c>
      <c r="Z571" s="166">
        <v>52.149377695741379</v>
      </c>
      <c r="AA571" s="102">
        <f t="shared" si="172"/>
        <v>52.149377695741379</v>
      </c>
      <c r="AB571" s="168"/>
      <c r="AC571" s="169">
        <f t="shared" si="167"/>
        <v>42.903422089143</v>
      </c>
      <c r="AD571" s="169">
        <f t="shared" si="167"/>
        <v>45.048593193600148</v>
      </c>
      <c r="AE571" s="169">
        <f t="shared" si="167"/>
        <v>47.301022853280159</v>
      </c>
      <c r="AF571" s="169">
        <f t="shared" si="167"/>
        <v>49.666073995944167</v>
      </c>
      <c r="AG571" s="169">
        <v>52.149377695741379</v>
      </c>
      <c r="AH571" s="169">
        <f t="shared" si="175"/>
        <v>52.149377695741379</v>
      </c>
      <c r="AJ571" s="166">
        <f t="shared" si="184"/>
        <v>43.546973420480136</v>
      </c>
      <c r="AK571" s="166">
        <f t="shared" si="184"/>
        <v>45.724322091504142</v>
      </c>
      <c r="AL571" s="166">
        <f t="shared" si="184"/>
        <v>48.010538196079352</v>
      </c>
      <c r="AM571" s="166">
        <f t="shared" si="184"/>
        <v>50.411065105883324</v>
      </c>
      <c r="AN571" s="166">
        <v>52.931618361177492</v>
      </c>
      <c r="AO571" s="106">
        <f t="shared" si="176"/>
        <v>52.931618361177492</v>
      </c>
      <c r="AQ571" s="166">
        <f t="shared" si="185"/>
        <v>43.98244315468493</v>
      </c>
      <c r="AR571" s="166">
        <f t="shared" si="185"/>
        <v>46.181565312419181</v>
      </c>
      <c r="AS571" s="166">
        <f t="shared" si="185"/>
        <v>48.490643578040142</v>
      </c>
      <c r="AT571" s="166">
        <f t="shared" si="185"/>
        <v>50.915175756942155</v>
      </c>
      <c r="AU571" s="170">
        <f t="shared" si="181"/>
        <v>53.460934544789268</v>
      </c>
      <c r="AV571" s="163">
        <v>12</v>
      </c>
      <c r="AW571" s="163">
        <v>559</v>
      </c>
      <c r="AX571" s="171">
        <v>19</v>
      </c>
      <c r="AY571" s="172"/>
      <c r="AZ571" s="173"/>
    </row>
    <row r="572" spans="1:52" s="167" customFormat="1" ht="15.75">
      <c r="A572" s="163">
        <v>560</v>
      </c>
      <c r="B572" s="163">
        <v>12</v>
      </c>
      <c r="C572" s="164">
        <v>20</v>
      </c>
      <c r="D572" s="165"/>
      <c r="E572" s="166">
        <f t="shared" si="182"/>
        <v>38.106880521228803</v>
      </c>
      <c r="F572" s="166">
        <f t="shared" si="182"/>
        <v>40.393293352502532</v>
      </c>
      <c r="G572" s="166">
        <f t="shared" si="182"/>
        <v>42.816890953652688</v>
      </c>
      <c r="H572" s="166">
        <f t="shared" si="182"/>
        <v>45.385904410871852</v>
      </c>
      <c r="I572" s="166">
        <f t="shared" si="182"/>
        <v>48.109058675524167</v>
      </c>
      <c r="J572" s="166">
        <v>50.995602196055621</v>
      </c>
      <c r="K572" s="102">
        <f t="shared" si="169"/>
        <v>50.995602196055621</v>
      </c>
      <c r="M572" s="166">
        <f t="shared" si="183"/>
        <v>38.583216527744163</v>
      </c>
      <c r="N572" s="166">
        <f t="shared" si="183"/>
        <v>40.898209519408816</v>
      </c>
      <c r="O572" s="166">
        <f t="shared" si="183"/>
        <v>43.352102090573347</v>
      </c>
      <c r="P572" s="166">
        <f t="shared" si="183"/>
        <v>45.953228216007751</v>
      </c>
      <c r="Q572" s="166">
        <f t="shared" si="183"/>
        <v>48.710421908968222</v>
      </c>
      <c r="R572" s="166">
        <v>51.633047223506317</v>
      </c>
      <c r="S572" s="102">
        <f t="shared" si="171"/>
        <v>51.633047223506317</v>
      </c>
      <c r="T572" s="168"/>
      <c r="U572" s="166">
        <f t="shared" si="186"/>
        <v>40.860401989659998</v>
      </c>
      <c r="V572" s="166">
        <f t="shared" si="186"/>
        <v>42.903422089143</v>
      </c>
      <c r="W572" s="166">
        <f t="shared" si="186"/>
        <v>45.048593193600148</v>
      </c>
      <c r="X572" s="166">
        <f t="shared" si="186"/>
        <v>47.301022853280159</v>
      </c>
      <c r="Y572" s="166">
        <f t="shared" si="186"/>
        <v>49.666073995944167</v>
      </c>
      <c r="Z572" s="166">
        <v>52.149377695741379</v>
      </c>
      <c r="AA572" s="102">
        <f t="shared" si="172"/>
        <v>52.149377695741379</v>
      </c>
      <c r="AB572" s="168"/>
      <c r="AC572" s="169">
        <f t="shared" si="167"/>
        <v>42.903422089143</v>
      </c>
      <c r="AD572" s="169">
        <f t="shared" si="167"/>
        <v>45.048593193600148</v>
      </c>
      <c r="AE572" s="169">
        <f t="shared" si="167"/>
        <v>47.301022853280159</v>
      </c>
      <c r="AF572" s="169">
        <f t="shared" si="167"/>
        <v>49.666073995944167</v>
      </c>
      <c r="AG572" s="169">
        <v>52.149377695741379</v>
      </c>
      <c r="AH572" s="169">
        <f t="shared" si="175"/>
        <v>52.149377695741379</v>
      </c>
      <c r="AJ572" s="166">
        <f t="shared" si="184"/>
        <v>43.546973420480136</v>
      </c>
      <c r="AK572" s="166">
        <f t="shared" si="184"/>
        <v>45.724322091504142</v>
      </c>
      <c r="AL572" s="166">
        <f t="shared" si="184"/>
        <v>48.010538196079352</v>
      </c>
      <c r="AM572" s="166">
        <f t="shared" si="184"/>
        <v>50.411065105883324</v>
      </c>
      <c r="AN572" s="166">
        <v>52.931618361177492</v>
      </c>
      <c r="AO572" s="106">
        <f t="shared" si="176"/>
        <v>52.931618361177492</v>
      </c>
      <c r="AQ572" s="166">
        <f t="shared" si="185"/>
        <v>43.98244315468493</v>
      </c>
      <c r="AR572" s="166">
        <f t="shared" si="185"/>
        <v>46.181565312419181</v>
      </c>
      <c r="AS572" s="166">
        <f t="shared" si="185"/>
        <v>48.490643578040142</v>
      </c>
      <c r="AT572" s="166">
        <f t="shared" si="185"/>
        <v>50.915175756942155</v>
      </c>
      <c r="AU572" s="170">
        <f t="shared" si="181"/>
        <v>53.460934544789268</v>
      </c>
      <c r="AV572" s="163">
        <v>12</v>
      </c>
      <c r="AW572" s="163">
        <v>560</v>
      </c>
      <c r="AX572" s="171">
        <v>20</v>
      </c>
      <c r="AY572" s="172"/>
      <c r="AZ572" s="173"/>
    </row>
    <row r="573" spans="1:52" s="167" customFormat="1" ht="15.75">
      <c r="A573" s="163">
        <v>561</v>
      </c>
      <c r="B573" s="163">
        <v>12</v>
      </c>
      <c r="C573" s="164">
        <v>21</v>
      </c>
      <c r="D573" s="165"/>
      <c r="E573" s="166">
        <f t="shared" si="182"/>
        <v>38.106880521228803</v>
      </c>
      <c r="F573" s="166">
        <f t="shared" si="182"/>
        <v>40.393293352502532</v>
      </c>
      <c r="G573" s="166">
        <f t="shared" si="182"/>
        <v>42.816890953652688</v>
      </c>
      <c r="H573" s="166">
        <f t="shared" si="182"/>
        <v>45.385904410871852</v>
      </c>
      <c r="I573" s="166">
        <f t="shared" si="182"/>
        <v>48.109058675524167</v>
      </c>
      <c r="J573" s="166">
        <v>50.995602196055621</v>
      </c>
      <c r="K573" s="102">
        <f t="shared" si="169"/>
        <v>50.995602196055621</v>
      </c>
      <c r="M573" s="166">
        <f t="shared" si="183"/>
        <v>38.583216527744163</v>
      </c>
      <c r="N573" s="166">
        <f t="shared" si="183"/>
        <v>40.898209519408816</v>
      </c>
      <c r="O573" s="166">
        <f t="shared" si="183"/>
        <v>43.352102090573347</v>
      </c>
      <c r="P573" s="166">
        <f t="shared" si="183"/>
        <v>45.953228216007751</v>
      </c>
      <c r="Q573" s="166">
        <f t="shared" si="183"/>
        <v>48.710421908968222</v>
      </c>
      <c r="R573" s="166">
        <v>51.633047223506317</v>
      </c>
      <c r="S573" s="102">
        <f t="shared" si="171"/>
        <v>51.633047223506317</v>
      </c>
      <c r="T573" s="168"/>
      <c r="U573" s="166">
        <f t="shared" si="186"/>
        <v>40.860401989659998</v>
      </c>
      <c r="V573" s="166">
        <f t="shared" si="186"/>
        <v>42.903422089143</v>
      </c>
      <c r="W573" s="166">
        <f t="shared" si="186"/>
        <v>45.048593193600148</v>
      </c>
      <c r="X573" s="166">
        <f t="shared" si="186"/>
        <v>47.301022853280159</v>
      </c>
      <c r="Y573" s="166">
        <f t="shared" si="186"/>
        <v>49.666073995944167</v>
      </c>
      <c r="Z573" s="166">
        <v>52.149377695741379</v>
      </c>
      <c r="AA573" s="102">
        <f t="shared" si="172"/>
        <v>52.149377695741379</v>
      </c>
      <c r="AB573" s="168"/>
      <c r="AC573" s="169">
        <f t="shared" si="167"/>
        <v>42.903422089143</v>
      </c>
      <c r="AD573" s="169">
        <f t="shared" si="167"/>
        <v>45.048593193600148</v>
      </c>
      <c r="AE573" s="169">
        <f t="shared" si="167"/>
        <v>47.301022853280159</v>
      </c>
      <c r="AF573" s="169">
        <f t="shared" si="167"/>
        <v>49.666073995944167</v>
      </c>
      <c r="AG573" s="169">
        <v>52.149377695741379</v>
      </c>
      <c r="AH573" s="169">
        <f t="shared" si="175"/>
        <v>52.149377695741379</v>
      </c>
      <c r="AJ573" s="166">
        <f t="shared" si="184"/>
        <v>43.546973420480136</v>
      </c>
      <c r="AK573" s="166">
        <f t="shared" si="184"/>
        <v>45.724322091504142</v>
      </c>
      <c r="AL573" s="166">
        <f t="shared" si="184"/>
        <v>48.010538196079352</v>
      </c>
      <c r="AM573" s="166">
        <f t="shared" si="184"/>
        <v>50.411065105883324</v>
      </c>
      <c r="AN573" s="166">
        <v>52.931618361177492</v>
      </c>
      <c r="AO573" s="106">
        <f t="shared" si="176"/>
        <v>52.931618361177492</v>
      </c>
      <c r="AQ573" s="166">
        <f t="shared" si="185"/>
        <v>43.98244315468493</v>
      </c>
      <c r="AR573" s="166">
        <f t="shared" si="185"/>
        <v>46.181565312419181</v>
      </c>
      <c r="AS573" s="166">
        <f t="shared" si="185"/>
        <v>48.490643578040142</v>
      </c>
      <c r="AT573" s="166">
        <f t="shared" si="185"/>
        <v>50.915175756942155</v>
      </c>
      <c r="AU573" s="170">
        <f t="shared" si="181"/>
        <v>53.460934544789268</v>
      </c>
      <c r="AV573" s="163">
        <v>12</v>
      </c>
      <c r="AW573" s="163">
        <v>561</v>
      </c>
      <c r="AX573" s="171">
        <v>21</v>
      </c>
      <c r="AY573" s="172"/>
      <c r="AZ573" s="173"/>
    </row>
    <row r="574" spans="1:52" s="167" customFormat="1" ht="15.75">
      <c r="A574" s="163">
        <v>562</v>
      </c>
      <c r="B574" s="163">
        <v>12</v>
      </c>
      <c r="C574" s="164">
        <v>22</v>
      </c>
      <c r="D574" s="165"/>
      <c r="E574" s="166">
        <f t="shared" si="182"/>
        <v>38.106880521228803</v>
      </c>
      <c r="F574" s="166">
        <f t="shared" si="182"/>
        <v>40.393293352502532</v>
      </c>
      <c r="G574" s="166">
        <f t="shared" si="182"/>
        <v>42.816890953652688</v>
      </c>
      <c r="H574" s="166">
        <f t="shared" si="182"/>
        <v>45.385904410871852</v>
      </c>
      <c r="I574" s="166">
        <f t="shared" si="182"/>
        <v>48.109058675524167</v>
      </c>
      <c r="J574" s="166">
        <v>50.995602196055621</v>
      </c>
      <c r="K574" s="102">
        <f t="shared" si="169"/>
        <v>50.995602196055621</v>
      </c>
      <c r="M574" s="166">
        <f t="shared" si="183"/>
        <v>38.583216527744163</v>
      </c>
      <c r="N574" s="166">
        <f t="shared" si="183"/>
        <v>40.898209519408816</v>
      </c>
      <c r="O574" s="166">
        <f t="shared" si="183"/>
        <v>43.352102090573347</v>
      </c>
      <c r="P574" s="166">
        <f t="shared" si="183"/>
        <v>45.953228216007751</v>
      </c>
      <c r="Q574" s="166">
        <f t="shared" si="183"/>
        <v>48.710421908968222</v>
      </c>
      <c r="R574" s="166">
        <v>51.633047223506317</v>
      </c>
      <c r="S574" s="102">
        <f t="shared" si="171"/>
        <v>51.633047223506317</v>
      </c>
      <c r="T574" s="168"/>
      <c r="U574" s="166">
        <f t="shared" si="186"/>
        <v>40.860401989659998</v>
      </c>
      <c r="V574" s="166">
        <f t="shared" si="186"/>
        <v>42.903422089143</v>
      </c>
      <c r="W574" s="166">
        <f t="shared" si="186"/>
        <v>45.048593193600148</v>
      </c>
      <c r="X574" s="166">
        <f t="shared" si="186"/>
        <v>47.301022853280159</v>
      </c>
      <c r="Y574" s="166">
        <f t="shared" si="186"/>
        <v>49.666073995944167</v>
      </c>
      <c r="Z574" s="166">
        <v>52.149377695741379</v>
      </c>
      <c r="AA574" s="102">
        <f t="shared" si="172"/>
        <v>52.149377695741379</v>
      </c>
      <c r="AB574" s="168"/>
      <c r="AC574" s="169">
        <f t="shared" si="167"/>
        <v>42.903422089143</v>
      </c>
      <c r="AD574" s="169">
        <f t="shared" si="167"/>
        <v>45.048593193600148</v>
      </c>
      <c r="AE574" s="169">
        <f t="shared" si="167"/>
        <v>47.301022853280159</v>
      </c>
      <c r="AF574" s="169">
        <f t="shared" si="167"/>
        <v>49.666073995944167</v>
      </c>
      <c r="AG574" s="169">
        <v>52.149377695741379</v>
      </c>
      <c r="AH574" s="169">
        <f t="shared" si="175"/>
        <v>52.149377695741379</v>
      </c>
      <c r="AJ574" s="166">
        <f t="shared" si="184"/>
        <v>43.546973420480136</v>
      </c>
      <c r="AK574" s="166">
        <f t="shared" si="184"/>
        <v>45.724322091504142</v>
      </c>
      <c r="AL574" s="166">
        <f t="shared" si="184"/>
        <v>48.010538196079352</v>
      </c>
      <c r="AM574" s="166">
        <f t="shared" si="184"/>
        <v>50.411065105883324</v>
      </c>
      <c r="AN574" s="166">
        <v>52.931618361177492</v>
      </c>
      <c r="AO574" s="106">
        <f t="shared" si="176"/>
        <v>52.931618361177492</v>
      </c>
      <c r="AQ574" s="166">
        <f t="shared" si="185"/>
        <v>43.98244315468493</v>
      </c>
      <c r="AR574" s="166">
        <f t="shared" si="185"/>
        <v>46.181565312419181</v>
      </c>
      <c r="AS574" s="166">
        <f t="shared" si="185"/>
        <v>48.490643578040142</v>
      </c>
      <c r="AT574" s="166">
        <f t="shared" si="185"/>
        <v>50.915175756942155</v>
      </c>
      <c r="AU574" s="170">
        <f t="shared" si="181"/>
        <v>53.460934544789268</v>
      </c>
      <c r="AV574" s="163">
        <v>12</v>
      </c>
      <c r="AW574" s="163">
        <v>562</v>
      </c>
      <c r="AX574" s="171">
        <v>22</v>
      </c>
      <c r="AY574" s="174" t="e">
        <f>#REF!</f>
        <v>#REF!</v>
      </c>
      <c r="AZ574" s="173"/>
    </row>
    <row r="575" spans="1:52" s="167" customFormat="1" ht="15.75">
      <c r="A575" s="163">
        <v>563</v>
      </c>
      <c r="B575" s="163">
        <v>12</v>
      </c>
      <c r="C575" s="164">
        <v>23</v>
      </c>
      <c r="D575" s="165"/>
      <c r="E575" s="166">
        <f t="shared" ref="E575:I590" si="187">F575/1.06</f>
        <v>38.106880521228803</v>
      </c>
      <c r="F575" s="166">
        <f t="shared" si="187"/>
        <v>40.393293352502532</v>
      </c>
      <c r="G575" s="166">
        <f t="shared" si="187"/>
        <v>42.816890953652688</v>
      </c>
      <c r="H575" s="166">
        <f t="shared" si="187"/>
        <v>45.385904410871852</v>
      </c>
      <c r="I575" s="166">
        <f t="shared" si="187"/>
        <v>48.109058675524167</v>
      </c>
      <c r="J575" s="166">
        <v>50.995602196055621</v>
      </c>
      <c r="K575" s="102">
        <f t="shared" si="169"/>
        <v>50.995602196055621</v>
      </c>
      <c r="M575" s="166">
        <f t="shared" ref="M575:Q590" si="188">N575/1.06</f>
        <v>38.583216527744163</v>
      </c>
      <c r="N575" s="166">
        <f t="shared" si="188"/>
        <v>40.898209519408816</v>
      </c>
      <c r="O575" s="166">
        <f t="shared" si="188"/>
        <v>43.352102090573347</v>
      </c>
      <c r="P575" s="166">
        <f t="shared" si="188"/>
        <v>45.953228216007751</v>
      </c>
      <c r="Q575" s="166">
        <f t="shared" si="188"/>
        <v>48.710421908968222</v>
      </c>
      <c r="R575" s="166">
        <v>51.633047223506317</v>
      </c>
      <c r="S575" s="102">
        <f t="shared" si="171"/>
        <v>51.633047223506317</v>
      </c>
      <c r="T575" s="168"/>
      <c r="U575" s="166">
        <f t="shared" si="186"/>
        <v>40.860401989659998</v>
      </c>
      <c r="V575" s="166">
        <f t="shared" si="186"/>
        <v>42.903422089143</v>
      </c>
      <c r="W575" s="166">
        <f t="shared" si="186"/>
        <v>45.048593193600148</v>
      </c>
      <c r="X575" s="166">
        <f t="shared" si="186"/>
        <v>47.301022853280159</v>
      </c>
      <c r="Y575" s="166">
        <f t="shared" si="186"/>
        <v>49.666073995944167</v>
      </c>
      <c r="Z575" s="166">
        <v>52.149377695741379</v>
      </c>
      <c r="AA575" s="102">
        <f t="shared" si="172"/>
        <v>52.149377695741379</v>
      </c>
      <c r="AB575" s="168"/>
      <c r="AC575" s="169">
        <f t="shared" si="167"/>
        <v>42.903422089143</v>
      </c>
      <c r="AD575" s="169">
        <f t="shared" si="167"/>
        <v>45.048593193600148</v>
      </c>
      <c r="AE575" s="169">
        <f t="shared" si="167"/>
        <v>47.301022853280159</v>
      </c>
      <c r="AF575" s="169">
        <f t="shared" si="167"/>
        <v>49.666073995944167</v>
      </c>
      <c r="AG575" s="169">
        <v>52.149377695741379</v>
      </c>
      <c r="AH575" s="169">
        <f t="shared" si="175"/>
        <v>52.149377695741379</v>
      </c>
      <c r="AJ575" s="166">
        <f t="shared" ref="AJ575:AM590" si="189">AK575/1.05</f>
        <v>43.546973420480136</v>
      </c>
      <c r="AK575" s="166">
        <f t="shared" si="189"/>
        <v>45.724322091504142</v>
      </c>
      <c r="AL575" s="166">
        <f t="shared" si="189"/>
        <v>48.010538196079352</v>
      </c>
      <c r="AM575" s="166">
        <f t="shared" si="189"/>
        <v>50.411065105883324</v>
      </c>
      <c r="AN575" s="166">
        <v>52.931618361177492</v>
      </c>
      <c r="AO575" s="106">
        <f t="shared" si="176"/>
        <v>52.931618361177492</v>
      </c>
      <c r="AQ575" s="166">
        <f t="shared" ref="AQ575:AT590" si="190">AR575/1.05</f>
        <v>43.98244315468493</v>
      </c>
      <c r="AR575" s="166">
        <f t="shared" si="190"/>
        <v>46.181565312419181</v>
      </c>
      <c r="AS575" s="166">
        <f t="shared" si="190"/>
        <v>48.490643578040142</v>
      </c>
      <c r="AT575" s="166">
        <f t="shared" si="190"/>
        <v>50.915175756942155</v>
      </c>
      <c r="AU575" s="170">
        <f t="shared" si="181"/>
        <v>53.460934544789268</v>
      </c>
      <c r="AV575" s="163">
        <v>12</v>
      </c>
      <c r="AW575" s="163">
        <v>563</v>
      </c>
      <c r="AX575" s="171">
        <v>23</v>
      </c>
      <c r="AY575" s="172"/>
      <c r="AZ575" s="173"/>
    </row>
    <row r="576" spans="1:52" s="167" customFormat="1" ht="15.75">
      <c r="A576" s="163">
        <v>564</v>
      </c>
      <c r="B576" s="163">
        <v>12</v>
      </c>
      <c r="C576" s="164">
        <v>24</v>
      </c>
      <c r="D576" s="165"/>
      <c r="E576" s="166">
        <f t="shared" si="187"/>
        <v>38.106880521228803</v>
      </c>
      <c r="F576" s="166">
        <f t="shared" si="187"/>
        <v>40.393293352502532</v>
      </c>
      <c r="G576" s="166">
        <f t="shared" si="187"/>
        <v>42.816890953652688</v>
      </c>
      <c r="H576" s="166">
        <f t="shared" si="187"/>
        <v>45.385904410871852</v>
      </c>
      <c r="I576" s="166">
        <f t="shared" si="187"/>
        <v>48.109058675524167</v>
      </c>
      <c r="J576" s="166">
        <v>50.995602196055621</v>
      </c>
      <c r="K576" s="102">
        <f t="shared" si="169"/>
        <v>50.995602196055621</v>
      </c>
      <c r="M576" s="166">
        <f t="shared" si="188"/>
        <v>38.583216527744163</v>
      </c>
      <c r="N576" s="166">
        <f t="shared" si="188"/>
        <v>40.898209519408816</v>
      </c>
      <c r="O576" s="166">
        <f t="shared" si="188"/>
        <v>43.352102090573347</v>
      </c>
      <c r="P576" s="166">
        <f t="shared" si="188"/>
        <v>45.953228216007751</v>
      </c>
      <c r="Q576" s="166">
        <f t="shared" si="188"/>
        <v>48.710421908968222</v>
      </c>
      <c r="R576" s="166">
        <v>51.633047223506317</v>
      </c>
      <c r="S576" s="102">
        <f t="shared" si="171"/>
        <v>51.633047223506317</v>
      </c>
      <c r="T576" s="168"/>
      <c r="U576" s="166">
        <f t="shared" si="186"/>
        <v>40.860401989659998</v>
      </c>
      <c r="V576" s="166">
        <f t="shared" si="186"/>
        <v>42.903422089143</v>
      </c>
      <c r="W576" s="166">
        <f t="shared" si="186"/>
        <v>45.048593193600148</v>
      </c>
      <c r="X576" s="166">
        <f t="shared" si="186"/>
        <v>47.301022853280159</v>
      </c>
      <c r="Y576" s="166">
        <f t="shared" si="186"/>
        <v>49.666073995944167</v>
      </c>
      <c r="Z576" s="166">
        <v>52.149377695741379</v>
      </c>
      <c r="AA576" s="102">
        <f t="shared" si="172"/>
        <v>52.149377695741379</v>
      </c>
      <c r="AB576" s="168"/>
      <c r="AC576" s="169">
        <f t="shared" si="167"/>
        <v>42.903422089143</v>
      </c>
      <c r="AD576" s="169">
        <f t="shared" si="167"/>
        <v>45.048593193600148</v>
      </c>
      <c r="AE576" s="169">
        <f t="shared" si="167"/>
        <v>47.301022853280159</v>
      </c>
      <c r="AF576" s="169">
        <f t="shared" si="167"/>
        <v>49.666073995944167</v>
      </c>
      <c r="AG576" s="169">
        <v>52.149377695741379</v>
      </c>
      <c r="AH576" s="169">
        <f t="shared" si="175"/>
        <v>52.149377695741379</v>
      </c>
      <c r="AJ576" s="166">
        <f t="shared" si="189"/>
        <v>43.546973420480136</v>
      </c>
      <c r="AK576" s="166">
        <f t="shared" si="189"/>
        <v>45.724322091504142</v>
      </c>
      <c r="AL576" s="166">
        <f t="shared" si="189"/>
        <v>48.010538196079352</v>
      </c>
      <c r="AM576" s="166">
        <f t="shared" si="189"/>
        <v>50.411065105883324</v>
      </c>
      <c r="AN576" s="166">
        <v>52.931618361177492</v>
      </c>
      <c r="AO576" s="106">
        <f t="shared" si="176"/>
        <v>52.931618361177492</v>
      </c>
      <c r="AQ576" s="166">
        <f t="shared" si="190"/>
        <v>43.98244315468493</v>
      </c>
      <c r="AR576" s="166">
        <f t="shared" si="190"/>
        <v>46.181565312419181</v>
      </c>
      <c r="AS576" s="166">
        <f t="shared" si="190"/>
        <v>48.490643578040142</v>
      </c>
      <c r="AT576" s="166">
        <f t="shared" si="190"/>
        <v>50.915175756942155</v>
      </c>
      <c r="AU576" s="170">
        <f t="shared" si="181"/>
        <v>53.460934544789268</v>
      </c>
      <c r="AV576" s="163">
        <v>12</v>
      </c>
      <c r="AW576" s="163">
        <v>564</v>
      </c>
      <c r="AX576" s="171">
        <v>24</v>
      </c>
      <c r="AY576" s="172"/>
      <c r="AZ576" s="173"/>
    </row>
    <row r="577" spans="1:52" s="167" customFormat="1" ht="15.75">
      <c r="A577" s="163">
        <v>565</v>
      </c>
      <c r="B577" s="163">
        <v>12</v>
      </c>
      <c r="C577" s="164">
        <v>25</v>
      </c>
      <c r="D577" s="165"/>
      <c r="E577" s="166">
        <f t="shared" si="187"/>
        <v>38.106880521228803</v>
      </c>
      <c r="F577" s="166">
        <f t="shared" si="187"/>
        <v>40.393293352502532</v>
      </c>
      <c r="G577" s="166">
        <f t="shared" si="187"/>
        <v>42.816890953652688</v>
      </c>
      <c r="H577" s="166">
        <f t="shared" si="187"/>
        <v>45.385904410871852</v>
      </c>
      <c r="I577" s="166">
        <f t="shared" si="187"/>
        <v>48.109058675524167</v>
      </c>
      <c r="J577" s="166">
        <v>50.995602196055621</v>
      </c>
      <c r="K577" s="102">
        <f t="shared" si="169"/>
        <v>50.995602196055621</v>
      </c>
      <c r="M577" s="166">
        <f t="shared" si="188"/>
        <v>38.583216527744163</v>
      </c>
      <c r="N577" s="166">
        <f t="shared" si="188"/>
        <v>40.898209519408816</v>
      </c>
      <c r="O577" s="166">
        <f t="shared" si="188"/>
        <v>43.352102090573347</v>
      </c>
      <c r="P577" s="166">
        <f t="shared" si="188"/>
        <v>45.953228216007751</v>
      </c>
      <c r="Q577" s="166">
        <f t="shared" si="188"/>
        <v>48.710421908968222</v>
      </c>
      <c r="R577" s="166">
        <v>51.633047223506317</v>
      </c>
      <c r="S577" s="102">
        <f t="shared" si="171"/>
        <v>51.633047223506317</v>
      </c>
      <c r="T577" s="168"/>
      <c r="U577" s="166">
        <f t="shared" si="186"/>
        <v>40.860401989659998</v>
      </c>
      <c r="V577" s="166">
        <f t="shared" si="186"/>
        <v>42.903422089143</v>
      </c>
      <c r="W577" s="166">
        <f t="shared" si="186"/>
        <v>45.048593193600148</v>
      </c>
      <c r="X577" s="166">
        <f t="shared" si="186"/>
        <v>47.301022853280159</v>
      </c>
      <c r="Y577" s="166">
        <f t="shared" si="186"/>
        <v>49.666073995944167</v>
      </c>
      <c r="Z577" s="166">
        <v>52.149377695741379</v>
      </c>
      <c r="AA577" s="102">
        <f t="shared" si="172"/>
        <v>52.149377695741379</v>
      </c>
      <c r="AB577" s="168"/>
      <c r="AC577" s="169">
        <f t="shared" si="167"/>
        <v>42.903422089143</v>
      </c>
      <c r="AD577" s="169">
        <f t="shared" si="167"/>
        <v>45.048593193600148</v>
      </c>
      <c r="AE577" s="169">
        <f t="shared" si="167"/>
        <v>47.301022853280159</v>
      </c>
      <c r="AF577" s="169">
        <f t="shared" si="167"/>
        <v>49.666073995944167</v>
      </c>
      <c r="AG577" s="169">
        <v>52.149377695741379</v>
      </c>
      <c r="AH577" s="169">
        <f t="shared" si="175"/>
        <v>52.149377695741379</v>
      </c>
      <c r="AJ577" s="166">
        <f t="shared" si="189"/>
        <v>43.546973420480136</v>
      </c>
      <c r="AK577" s="166">
        <f t="shared" si="189"/>
        <v>45.724322091504142</v>
      </c>
      <c r="AL577" s="166">
        <f t="shared" si="189"/>
        <v>48.010538196079352</v>
      </c>
      <c r="AM577" s="166">
        <f t="shared" si="189"/>
        <v>50.411065105883324</v>
      </c>
      <c r="AN577" s="166">
        <v>52.931618361177492</v>
      </c>
      <c r="AO577" s="106">
        <f t="shared" si="176"/>
        <v>52.931618361177492</v>
      </c>
      <c r="AQ577" s="166">
        <f t="shared" si="190"/>
        <v>43.98244315468493</v>
      </c>
      <c r="AR577" s="166">
        <f t="shared" si="190"/>
        <v>46.181565312419181</v>
      </c>
      <c r="AS577" s="166">
        <f t="shared" si="190"/>
        <v>48.490643578040142</v>
      </c>
      <c r="AT577" s="166">
        <f t="shared" si="190"/>
        <v>50.915175756942155</v>
      </c>
      <c r="AU577" s="170">
        <f t="shared" si="181"/>
        <v>53.460934544789268</v>
      </c>
      <c r="AV577" s="163">
        <v>12</v>
      </c>
      <c r="AW577" s="163">
        <v>565</v>
      </c>
      <c r="AX577" s="171">
        <v>25</v>
      </c>
      <c r="AY577" s="172"/>
      <c r="AZ577" s="173"/>
    </row>
    <row r="578" spans="1:52" s="167" customFormat="1" ht="15.75">
      <c r="A578" s="163">
        <v>566</v>
      </c>
      <c r="B578" s="163">
        <v>12</v>
      </c>
      <c r="C578" s="164">
        <v>26</v>
      </c>
      <c r="D578" s="165"/>
      <c r="E578" s="166">
        <f t="shared" si="187"/>
        <v>38.106880521228803</v>
      </c>
      <c r="F578" s="166">
        <f t="shared" si="187"/>
        <v>40.393293352502532</v>
      </c>
      <c r="G578" s="166">
        <f t="shared" si="187"/>
        <v>42.816890953652688</v>
      </c>
      <c r="H578" s="166">
        <f t="shared" si="187"/>
        <v>45.385904410871852</v>
      </c>
      <c r="I578" s="166">
        <f t="shared" si="187"/>
        <v>48.109058675524167</v>
      </c>
      <c r="J578" s="166">
        <v>50.995602196055621</v>
      </c>
      <c r="K578" s="102">
        <f t="shared" si="169"/>
        <v>50.995602196055621</v>
      </c>
      <c r="M578" s="166">
        <f t="shared" si="188"/>
        <v>38.583216527744163</v>
      </c>
      <c r="N578" s="166">
        <f t="shared" si="188"/>
        <v>40.898209519408816</v>
      </c>
      <c r="O578" s="166">
        <f t="shared" si="188"/>
        <v>43.352102090573347</v>
      </c>
      <c r="P578" s="166">
        <f t="shared" si="188"/>
        <v>45.953228216007751</v>
      </c>
      <c r="Q578" s="166">
        <f t="shared" si="188"/>
        <v>48.710421908968222</v>
      </c>
      <c r="R578" s="166">
        <v>51.633047223506317</v>
      </c>
      <c r="S578" s="102">
        <f t="shared" si="171"/>
        <v>51.633047223506317</v>
      </c>
      <c r="T578" s="168"/>
      <c r="U578" s="166">
        <f t="shared" si="186"/>
        <v>40.860401989659998</v>
      </c>
      <c r="V578" s="166">
        <f t="shared" si="186"/>
        <v>42.903422089143</v>
      </c>
      <c r="W578" s="166">
        <f t="shared" si="186"/>
        <v>45.048593193600148</v>
      </c>
      <c r="X578" s="166">
        <f t="shared" si="186"/>
        <v>47.301022853280159</v>
      </c>
      <c r="Y578" s="166">
        <f t="shared" si="186"/>
        <v>49.666073995944167</v>
      </c>
      <c r="Z578" s="166">
        <v>52.149377695741379</v>
      </c>
      <c r="AA578" s="102">
        <f t="shared" si="172"/>
        <v>52.149377695741379</v>
      </c>
      <c r="AB578" s="168"/>
      <c r="AC578" s="169">
        <f t="shared" si="167"/>
        <v>42.903422089143</v>
      </c>
      <c r="AD578" s="169">
        <f t="shared" si="167"/>
        <v>45.048593193600148</v>
      </c>
      <c r="AE578" s="169">
        <f t="shared" si="167"/>
        <v>47.301022853280159</v>
      </c>
      <c r="AF578" s="169">
        <f t="shared" si="167"/>
        <v>49.666073995944167</v>
      </c>
      <c r="AG578" s="169">
        <v>52.149377695741379</v>
      </c>
      <c r="AH578" s="169">
        <f t="shared" si="175"/>
        <v>52.149377695741379</v>
      </c>
      <c r="AJ578" s="166">
        <f t="shared" si="189"/>
        <v>43.546973420480136</v>
      </c>
      <c r="AK578" s="166">
        <f t="shared" si="189"/>
        <v>45.724322091504142</v>
      </c>
      <c r="AL578" s="166">
        <f t="shared" si="189"/>
        <v>48.010538196079352</v>
      </c>
      <c r="AM578" s="166">
        <f t="shared" si="189"/>
        <v>50.411065105883324</v>
      </c>
      <c r="AN578" s="166">
        <v>52.931618361177492</v>
      </c>
      <c r="AO578" s="106">
        <f t="shared" si="176"/>
        <v>52.931618361177492</v>
      </c>
      <c r="AQ578" s="166">
        <f t="shared" si="190"/>
        <v>43.98244315468493</v>
      </c>
      <c r="AR578" s="166">
        <f t="shared" si="190"/>
        <v>46.181565312419181</v>
      </c>
      <c r="AS578" s="166">
        <f t="shared" si="190"/>
        <v>48.490643578040142</v>
      </c>
      <c r="AT578" s="166">
        <f t="shared" si="190"/>
        <v>50.915175756942155</v>
      </c>
      <c r="AU578" s="170">
        <f t="shared" si="181"/>
        <v>53.460934544789268</v>
      </c>
      <c r="AV578" s="163">
        <v>12</v>
      </c>
      <c r="AW578" s="163">
        <v>566</v>
      </c>
      <c r="AX578" s="171">
        <v>26</v>
      </c>
      <c r="AY578" s="172"/>
      <c r="AZ578" s="173"/>
    </row>
    <row r="579" spans="1:52" s="167" customFormat="1" ht="15.75">
      <c r="A579" s="163">
        <v>567</v>
      </c>
      <c r="B579" s="163">
        <v>12</v>
      </c>
      <c r="C579" s="164">
        <v>27</v>
      </c>
      <c r="D579" s="165"/>
      <c r="E579" s="166">
        <f t="shared" si="187"/>
        <v>38.106880521228803</v>
      </c>
      <c r="F579" s="166">
        <f t="shared" si="187"/>
        <v>40.393293352502532</v>
      </c>
      <c r="G579" s="166">
        <f t="shared" si="187"/>
        <v>42.816890953652688</v>
      </c>
      <c r="H579" s="166">
        <f t="shared" si="187"/>
        <v>45.385904410871852</v>
      </c>
      <c r="I579" s="166">
        <f t="shared" si="187"/>
        <v>48.109058675524167</v>
      </c>
      <c r="J579" s="166">
        <v>50.995602196055621</v>
      </c>
      <c r="K579" s="102">
        <f t="shared" si="169"/>
        <v>50.995602196055621</v>
      </c>
      <c r="M579" s="166">
        <f t="shared" si="188"/>
        <v>38.583216527744163</v>
      </c>
      <c r="N579" s="166">
        <f t="shared" si="188"/>
        <v>40.898209519408816</v>
      </c>
      <c r="O579" s="166">
        <f t="shared" si="188"/>
        <v>43.352102090573347</v>
      </c>
      <c r="P579" s="166">
        <f t="shared" si="188"/>
        <v>45.953228216007751</v>
      </c>
      <c r="Q579" s="166">
        <f t="shared" si="188"/>
        <v>48.710421908968222</v>
      </c>
      <c r="R579" s="166">
        <v>51.633047223506317</v>
      </c>
      <c r="S579" s="102">
        <f t="shared" si="171"/>
        <v>51.633047223506317</v>
      </c>
      <c r="T579" s="168"/>
      <c r="U579" s="166">
        <f t="shared" si="186"/>
        <v>40.860401989659998</v>
      </c>
      <c r="V579" s="166">
        <f t="shared" si="186"/>
        <v>42.903422089143</v>
      </c>
      <c r="W579" s="166">
        <f t="shared" si="186"/>
        <v>45.048593193600148</v>
      </c>
      <c r="X579" s="166">
        <f t="shared" si="186"/>
        <v>47.301022853280159</v>
      </c>
      <c r="Y579" s="166">
        <f t="shared" si="186"/>
        <v>49.666073995944167</v>
      </c>
      <c r="Z579" s="166">
        <v>52.149377695741379</v>
      </c>
      <c r="AA579" s="102">
        <f t="shared" si="172"/>
        <v>52.149377695741379</v>
      </c>
      <c r="AB579" s="168"/>
      <c r="AC579" s="169">
        <f t="shared" si="167"/>
        <v>42.903422089143</v>
      </c>
      <c r="AD579" s="169">
        <f t="shared" si="167"/>
        <v>45.048593193600148</v>
      </c>
      <c r="AE579" s="169">
        <f t="shared" si="167"/>
        <v>47.301022853280159</v>
      </c>
      <c r="AF579" s="169">
        <f t="shared" si="167"/>
        <v>49.666073995944167</v>
      </c>
      <c r="AG579" s="169">
        <v>52.149377695741379</v>
      </c>
      <c r="AH579" s="169">
        <f t="shared" si="175"/>
        <v>52.149377695741379</v>
      </c>
      <c r="AJ579" s="166">
        <f t="shared" si="189"/>
        <v>43.546973420480136</v>
      </c>
      <c r="AK579" s="166">
        <f t="shared" si="189"/>
        <v>45.724322091504142</v>
      </c>
      <c r="AL579" s="166">
        <f t="shared" si="189"/>
        <v>48.010538196079352</v>
      </c>
      <c r="AM579" s="166">
        <f t="shared" si="189"/>
        <v>50.411065105883324</v>
      </c>
      <c r="AN579" s="166">
        <v>52.931618361177492</v>
      </c>
      <c r="AO579" s="106">
        <f t="shared" si="176"/>
        <v>52.931618361177492</v>
      </c>
      <c r="AQ579" s="166">
        <f t="shared" si="190"/>
        <v>43.98244315468493</v>
      </c>
      <c r="AR579" s="166">
        <f t="shared" si="190"/>
        <v>46.181565312419181</v>
      </c>
      <c r="AS579" s="166">
        <f t="shared" si="190"/>
        <v>48.490643578040142</v>
      </c>
      <c r="AT579" s="166">
        <f t="shared" si="190"/>
        <v>50.915175756942155</v>
      </c>
      <c r="AU579" s="170">
        <f t="shared" si="181"/>
        <v>53.460934544789268</v>
      </c>
      <c r="AV579" s="163">
        <v>12</v>
      </c>
      <c r="AW579" s="163">
        <v>567</v>
      </c>
      <c r="AX579" s="171">
        <v>27</v>
      </c>
      <c r="AY579" s="172"/>
      <c r="AZ579" s="173"/>
    </row>
    <row r="580" spans="1:52" s="167" customFormat="1" ht="15.75">
      <c r="A580" s="163">
        <v>568</v>
      </c>
      <c r="B580" s="163">
        <v>12</v>
      </c>
      <c r="C580" s="164">
        <v>28</v>
      </c>
      <c r="D580" s="165"/>
      <c r="E580" s="166">
        <f t="shared" si="187"/>
        <v>38.106880521228803</v>
      </c>
      <c r="F580" s="166">
        <f t="shared" si="187"/>
        <v>40.393293352502532</v>
      </c>
      <c r="G580" s="166">
        <f t="shared" si="187"/>
        <v>42.816890953652688</v>
      </c>
      <c r="H580" s="166">
        <f t="shared" si="187"/>
        <v>45.385904410871852</v>
      </c>
      <c r="I580" s="166">
        <f t="shared" si="187"/>
        <v>48.109058675524167</v>
      </c>
      <c r="J580" s="166">
        <v>50.995602196055621</v>
      </c>
      <c r="K580" s="102">
        <f t="shared" si="169"/>
        <v>50.995602196055621</v>
      </c>
      <c r="M580" s="166">
        <f t="shared" si="188"/>
        <v>38.583216527744163</v>
      </c>
      <c r="N580" s="166">
        <f t="shared" si="188"/>
        <v>40.898209519408816</v>
      </c>
      <c r="O580" s="166">
        <f t="shared" si="188"/>
        <v>43.352102090573347</v>
      </c>
      <c r="P580" s="166">
        <f t="shared" si="188"/>
        <v>45.953228216007751</v>
      </c>
      <c r="Q580" s="166">
        <f t="shared" si="188"/>
        <v>48.710421908968222</v>
      </c>
      <c r="R580" s="166">
        <v>51.633047223506317</v>
      </c>
      <c r="S580" s="102">
        <f t="shared" si="171"/>
        <v>51.633047223506317</v>
      </c>
      <c r="T580" s="168"/>
      <c r="U580" s="166">
        <f t="shared" si="186"/>
        <v>40.860401989659998</v>
      </c>
      <c r="V580" s="166">
        <f t="shared" si="186"/>
        <v>42.903422089143</v>
      </c>
      <c r="W580" s="166">
        <f t="shared" si="186"/>
        <v>45.048593193600148</v>
      </c>
      <c r="X580" s="166">
        <f t="shared" si="186"/>
        <v>47.301022853280159</v>
      </c>
      <c r="Y580" s="166">
        <f t="shared" si="186"/>
        <v>49.666073995944167</v>
      </c>
      <c r="Z580" s="166">
        <v>52.149377695741379</v>
      </c>
      <c r="AA580" s="102">
        <f t="shared" si="172"/>
        <v>52.149377695741379</v>
      </c>
      <c r="AB580" s="168"/>
      <c r="AC580" s="169">
        <f t="shared" si="167"/>
        <v>42.903422089143</v>
      </c>
      <c r="AD580" s="169">
        <f t="shared" si="167"/>
        <v>45.048593193600148</v>
      </c>
      <c r="AE580" s="169">
        <f t="shared" si="167"/>
        <v>47.301022853280159</v>
      </c>
      <c r="AF580" s="169">
        <f t="shared" si="167"/>
        <v>49.666073995944167</v>
      </c>
      <c r="AG580" s="169">
        <v>52.149377695741379</v>
      </c>
      <c r="AH580" s="169">
        <f t="shared" si="175"/>
        <v>52.149377695741379</v>
      </c>
      <c r="AJ580" s="166">
        <f t="shared" si="189"/>
        <v>43.546973420480136</v>
      </c>
      <c r="AK580" s="166">
        <f t="shared" si="189"/>
        <v>45.724322091504142</v>
      </c>
      <c r="AL580" s="166">
        <f t="shared" si="189"/>
        <v>48.010538196079352</v>
      </c>
      <c r="AM580" s="166">
        <f t="shared" si="189"/>
        <v>50.411065105883324</v>
      </c>
      <c r="AN580" s="166">
        <v>52.931618361177492</v>
      </c>
      <c r="AO580" s="106">
        <f t="shared" si="176"/>
        <v>52.931618361177492</v>
      </c>
      <c r="AQ580" s="166">
        <f t="shared" si="190"/>
        <v>43.98244315468493</v>
      </c>
      <c r="AR580" s="166">
        <f t="shared" si="190"/>
        <v>46.181565312419181</v>
      </c>
      <c r="AS580" s="166">
        <f t="shared" si="190"/>
        <v>48.490643578040142</v>
      </c>
      <c r="AT580" s="166">
        <f t="shared" si="190"/>
        <v>50.915175756942155</v>
      </c>
      <c r="AU580" s="170">
        <f t="shared" si="181"/>
        <v>53.460934544789268</v>
      </c>
      <c r="AV580" s="163">
        <v>12</v>
      </c>
      <c r="AW580" s="163">
        <v>568</v>
      </c>
      <c r="AX580" s="171">
        <v>28</v>
      </c>
      <c r="AY580" s="172"/>
      <c r="AZ580" s="173"/>
    </row>
    <row r="581" spans="1:52" s="167" customFormat="1" ht="15.75">
      <c r="A581" s="163">
        <v>569</v>
      </c>
      <c r="B581" s="163">
        <v>12</v>
      </c>
      <c r="C581" s="164">
        <v>29</v>
      </c>
      <c r="D581" s="165"/>
      <c r="E581" s="166">
        <f t="shared" si="187"/>
        <v>38.106880521228803</v>
      </c>
      <c r="F581" s="166">
        <f t="shared" si="187"/>
        <v>40.393293352502532</v>
      </c>
      <c r="G581" s="166">
        <f t="shared" si="187"/>
        <v>42.816890953652688</v>
      </c>
      <c r="H581" s="166">
        <f t="shared" si="187"/>
        <v>45.385904410871852</v>
      </c>
      <c r="I581" s="166">
        <f t="shared" si="187"/>
        <v>48.109058675524167</v>
      </c>
      <c r="J581" s="166">
        <v>50.995602196055621</v>
      </c>
      <c r="K581" s="102">
        <f t="shared" si="169"/>
        <v>50.995602196055621</v>
      </c>
      <c r="M581" s="166">
        <f t="shared" si="188"/>
        <v>38.583216527744163</v>
      </c>
      <c r="N581" s="166">
        <f t="shared" si="188"/>
        <v>40.898209519408816</v>
      </c>
      <c r="O581" s="166">
        <f t="shared" si="188"/>
        <v>43.352102090573347</v>
      </c>
      <c r="P581" s="166">
        <f t="shared" si="188"/>
        <v>45.953228216007751</v>
      </c>
      <c r="Q581" s="166">
        <f t="shared" si="188"/>
        <v>48.710421908968222</v>
      </c>
      <c r="R581" s="166">
        <v>51.633047223506317</v>
      </c>
      <c r="S581" s="102">
        <f t="shared" si="171"/>
        <v>51.633047223506317</v>
      </c>
      <c r="T581" s="168"/>
      <c r="U581" s="166">
        <f t="shared" si="186"/>
        <v>40.860401989659998</v>
      </c>
      <c r="V581" s="166">
        <f t="shared" si="186"/>
        <v>42.903422089143</v>
      </c>
      <c r="W581" s="166">
        <f t="shared" si="186"/>
        <v>45.048593193600148</v>
      </c>
      <c r="X581" s="166">
        <f t="shared" si="186"/>
        <v>47.301022853280159</v>
      </c>
      <c r="Y581" s="166">
        <f t="shared" si="186"/>
        <v>49.666073995944167</v>
      </c>
      <c r="Z581" s="166">
        <v>52.149377695741379</v>
      </c>
      <c r="AA581" s="102">
        <f t="shared" si="172"/>
        <v>52.149377695741379</v>
      </c>
      <c r="AB581" s="168"/>
      <c r="AC581" s="169">
        <f t="shared" si="167"/>
        <v>42.903422089143</v>
      </c>
      <c r="AD581" s="169">
        <f t="shared" si="167"/>
        <v>45.048593193600148</v>
      </c>
      <c r="AE581" s="169">
        <f t="shared" si="167"/>
        <v>47.301022853280159</v>
      </c>
      <c r="AF581" s="169">
        <f t="shared" si="167"/>
        <v>49.666073995944167</v>
      </c>
      <c r="AG581" s="169">
        <v>52.149377695741379</v>
      </c>
      <c r="AH581" s="169">
        <f t="shared" si="175"/>
        <v>52.149377695741379</v>
      </c>
      <c r="AJ581" s="166">
        <f t="shared" si="189"/>
        <v>43.546973420480136</v>
      </c>
      <c r="AK581" s="166">
        <f t="shared" si="189"/>
        <v>45.724322091504142</v>
      </c>
      <c r="AL581" s="166">
        <f t="shared" si="189"/>
        <v>48.010538196079352</v>
      </c>
      <c r="AM581" s="166">
        <f t="shared" si="189"/>
        <v>50.411065105883324</v>
      </c>
      <c r="AN581" s="166">
        <v>52.931618361177492</v>
      </c>
      <c r="AO581" s="106">
        <f t="shared" si="176"/>
        <v>52.931618361177492</v>
      </c>
      <c r="AQ581" s="166">
        <f t="shared" si="190"/>
        <v>43.98244315468493</v>
      </c>
      <c r="AR581" s="166">
        <f t="shared" si="190"/>
        <v>46.181565312419181</v>
      </c>
      <c r="AS581" s="166">
        <f t="shared" si="190"/>
        <v>48.490643578040142</v>
      </c>
      <c r="AT581" s="166">
        <f t="shared" si="190"/>
        <v>50.915175756942155</v>
      </c>
      <c r="AU581" s="170">
        <f t="shared" si="181"/>
        <v>53.460934544789268</v>
      </c>
      <c r="AV581" s="163">
        <v>12</v>
      </c>
      <c r="AW581" s="163">
        <v>569</v>
      </c>
      <c r="AX581" s="171">
        <v>29</v>
      </c>
      <c r="AY581" s="172"/>
      <c r="AZ581" s="173"/>
    </row>
    <row r="582" spans="1:52" s="167" customFormat="1" ht="15.75">
      <c r="A582" s="163">
        <v>570</v>
      </c>
      <c r="B582" s="163">
        <v>12</v>
      </c>
      <c r="C582" s="164">
        <v>30</v>
      </c>
      <c r="D582" s="165"/>
      <c r="E582" s="166">
        <f t="shared" si="187"/>
        <v>38.106880521228803</v>
      </c>
      <c r="F582" s="166">
        <f t="shared" si="187"/>
        <v>40.393293352502532</v>
      </c>
      <c r="G582" s="166">
        <f t="shared" si="187"/>
        <v>42.816890953652688</v>
      </c>
      <c r="H582" s="166">
        <f t="shared" si="187"/>
        <v>45.385904410871852</v>
      </c>
      <c r="I582" s="166">
        <f t="shared" si="187"/>
        <v>48.109058675524167</v>
      </c>
      <c r="J582" s="166">
        <v>50.995602196055621</v>
      </c>
      <c r="K582" s="102">
        <f t="shared" si="169"/>
        <v>50.995602196055621</v>
      </c>
      <c r="M582" s="166">
        <f t="shared" si="188"/>
        <v>38.583216527744163</v>
      </c>
      <c r="N582" s="166">
        <f t="shared" si="188"/>
        <v>40.898209519408816</v>
      </c>
      <c r="O582" s="166">
        <f t="shared" si="188"/>
        <v>43.352102090573347</v>
      </c>
      <c r="P582" s="166">
        <f t="shared" si="188"/>
        <v>45.953228216007751</v>
      </c>
      <c r="Q582" s="166">
        <f t="shared" si="188"/>
        <v>48.710421908968222</v>
      </c>
      <c r="R582" s="166">
        <v>51.633047223506317</v>
      </c>
      <c r="S582" s="102">
        <f t="shared" si="171"/>
        <v>51.633047223506317</v>
      </c>
      <c r="T582" s="168"/>
      <c r="U582" s="166">
        <f t="shared" si="186"/>
        <v>40.860401989659998</v>
      </c>
      <c r="V582" s="166">
        <f t="shared" si="186"/>
        <v>42.903422089143</v>
      </c>
      <c r="W582" s="166">
        <f t="shared" si="186"/>
        <v>45.048593193600148</v>
      </c>
      <c r="X582" s="166">
        <f t="shared" si="186"/>
        <v>47.301022853280159</v>
      </c>
      <c r="Y582" s="166">
        <f t="shared" si="186"/>
        <v>49.666073995944167</v>
      </c>
      <c r="Z582" s="166">
        <v>52.149377695741379</v>
      </c>
      <c r="AA582" s="102">
        <f t="shared" si="172"/>
        <v>52.149377695741379</v>
      </c>
      <c r="AB582" s="168"/>
      <c r="AC582" s="169">
        <f t="shared" si="167"/>
        <v>42.903422089143</v>
      </c>
      <c r="AD582" s="169">
        <f t="shared" si="167"/>
        <v>45.048593193600148</v>
      </c>
      <c r="AE582" s="169">
        <f t="shared" si="167"/>
        <v>47.301022853280159</v>
      </c>
      <c r="AF582" s="169">
        <f t="shared" si="167"/>
        <v>49.666073995944167</v>
      </c>
      <c r="AG582" s="169">
        <v>52.149377695741379</v>
      </c>
      <c r="AH582" s="169">
        <f t="shared" si="175"/>
        <v>52.149377695741379</v>
      </c>
      <c r="AJ582" s="166">
        <f t="shared" si="189"/>
        <v>43.546973420480136</v>
      </c>
      <c r="AK582" s="166">
        <f t="shared" si="189"/>
        <v>45.724322091504142</v>
      </c>
      <c r="AL582" s="166">
        <f t="shared" si="189"/>
        <v>48.010538196079352</v>
      </c>
      <c r="AM582" s="166">
        <f t="shared" si="189"/>
        <v>50.411065105883324</v>
      </c>
      <c r="AN582" s="166">
        <v>52.931618361177492</v>
      </c>
      <c r="AO582" s="106">
        <f t="shared" si="176"/>
        <v>52.931618361177492</v>
      </c>
      <c r="AQ582" s="166">
        <f t="shared" si="190"/>
        <v>43.98244315468493</v>
      </c>
      <c r="AR582" s="166">
        <f t="shared" si="190"/>
        <v>46.181565312419181</v>
      </c>
      <c r="AS582" s="166">
        <f t="shared" si="190"/>
        <v>48.490643578040142</v>
      </c>
      <c r="AT582" s="166">
        <f t="shared" si="190"/>
        <v>50.915175756942155</v>
      </c>
      <c r="AU582" s="170">
        <f t="shared" si="181"/>
        <v>53.460934544789268</v>
      </c>
      <c r="AV582" s="163">
        <v>12</v>
      </c>
      <c r="AW582" s="163">
        <v>570</v>
      </c>
      <c r="AX582" s="171">
        <v>30</v>
      </c>
      <c r="AY582" s="172"/>
      <c r="AZ582" s="173"/>
    </row>
    <row r="583" spans="1:52" s="167" customFormat="1" ht="15.75">
      <c r="A583" s="163">
        <v>571</v>
      </c>
      <c r="B583" s="163">
        <v>12</v>
      </c>
      <c r="C583" s="164">
        <v>31</v>
      </c>
      <c r="D583" s="165"/>
      <c r="E583" s="166">
        <f t="shared" si="187"/>
        <v>38.106880521228803</v>
      </c>
      <c r="F583" s="166">
        <f t="shared" si="187"/>
        <v>40.393293352502532</v>
      </c>
      <c r="G583" s="166">
        <f t="shared" si="187"/>
        <v>42.816890953652688</v>
      </c>
      <c r="H583" s="166">
        <f t="shared" si="187"/>
        <v>45.385904410871852</v>
      </c>
      <c r="I583" s="166">
        <f t="shared" si="187"/>
        <v>48.109058675524167</v>
      </c>
      <c r="J583" s="166">
        <v>50.995602196055621</v>
      </c>
      <c r="K583" s="102">
        <f t="shared" si="169"/>
        <v>50.995602196055621</v>
      </c>
      <c r="M583" s="166">
        <f t="shared" si="188"/>
        <v>38.583216527744163</v>
      </c>
      <c r="N583" s="166">
        <f t="shared" si="188"/>
        <v>40.898209519408816</v>
      </c>
      <c r="O583" s="166">
        <f t="shared" si="188"/>
        <v>43.352102090573347</v>
      </c>
      <c r="P583" s="166">
        <f t="shared" si="188"/>
        <v>45.953228216007751</v>
      </c>
      <c r="Q583" s="166">
        <f t="shared" si="188"/>
        <v>48.710421908968222</v>
      </c>
      <c r="R583" s="166">
        <v>51.633047223506317</v>
      </c>
      <c r="S583" s="102">
        <f t="shared" si="171"/>
        <v>51.633047223506317</v>
      </c>
      <c r="T583" s="168"/>
      <c r="U583" s="166">
        <f t="shared" si="186"/>
        <v>40.860401989659998</v>
      </c>
      <c r="V583" s="166">
        <f t="shared" si="186"/>
        <v>42.903422089143</v>
      </c>
      <c r="W583" s="166">
        <f t="shared" si="186"/>
        <v>45.048593193600148</v>
      </c>
      <c r="X583" s="166">
        <f t="shared" si="186"/>
        <v>47.301022853280159</v>
      </c>
      <c r="Y583" s="166">
        <f t="shared" si="186"/>
        <v>49.666073995944167</v>
      </c>
      <c r="Z583" s="166">
        <v>52.149377695741379</v>
      </c>
      <c r="AA583" s="102">
        <f t="shared" si="172"/>
        <v>52.149377695741379</v>
      </c>
      <c r="AB583" s="168"/>
      <c r="AC583" s="169">
        <f t="shared" si="167"/>
        <v>42.903422089143</v>
      </c>
      <c r="AD583" s="169">
        <f t="shared" si="167"/>
        <v>45.048593193600148</v>
      </c>
      <c r="AE583" s="169">
        <f t="shared" si="167"/>
        <v>47.301022853280159</v>
      </c>
      <c r="AF583" s="169">
        <f t="shared" si="167"/>
        <v>49.666073995944167</v>
      </c>
      <c r="AG583" s="169">
        <v>52.149377695741379</v>
      </c>
      <c r="AH583" s="169">
        <f t="shared" si="175"/>
        <v>52.149377695741379</v>
      </c>
      <c r="AJ583" s="166">
        <f t="shared" si="189"/>
        <v>43.546973420480136</v>
      </c>
      <c r="AK583" s="166">
        <f t="shared" si="189"/>
        <v>45.724322091504142</v>
      </c>
      <c r="AL583" s="166">
        <f t="shared" si="189"/>
        <v>48.010538196079352</v>
      </c>
      <c r="AM583" s="166">
        <f t="shared" si="189"/>
        <v>50.411065105883324</v>
      </c>
      <c r="AN583" s="166">
        <v>52.931618361177492</v>
      </c>
      <c r="AO583" s="106">
        <f t="shared" si="176"/>
        <v>52.931618361177492</v>
      </c>
      <c r="AQ583" s="166">
        <f t="shared" si="190"/>
        <v>43.98244315468493</v>
      </c>
      <c r="AR583" s="166">
        <f t="shared" si="190"/>
        <v>46.181565312419181</v>
      </c>
      <c r="AS583" s="166">
        <f t="shared" si="190"/>
        <v>48.490643578040142</v>
      </c>
      <c r="AT583" s="166">
        <f t="shared" si="190"/>
        <v>50.915175756942155</v>
      </c>
      <c r="AU583" s="170">
        <f t="shared" si="181"/>
        <v>53.460934544789268</v>
      </c>
      <c r="AV583" s="163">
        <v>12</v>
      </c>
      <c r="AW583" s="163">
        <v>571</v>
      </c>
      <c r="AX583" s="171">
        <v>31</v>
      </c>
      <c r="AY583" s="172"/>
      <c r="AZ583" s="173"/>
    </row>
    <row r="584" spans="1:52" s="167" customFormat="1" ht="15.75">
      <c r="A584" s="163">
        <v>572</v>
      </c>
      <c r="B584" s="163">
        <v>12</v>
      </c>
      <c r="C584" s="164">
        <v>32</v>
      </c>
      <c r="D584" s="165"/>
      <c r="E584" s="166">
        <f t="shared" si="187"/>
        <v>38.988168229860378</v>
      </c>
      <c r="F584" s="166">
        <f t="shared" si="187"/>
        <v>41.327458323652003</v>
      </c>
      <c r="G584" s="166">
        <f t="shared" si="187"/>
        <v>43.807105823071126</v>
      </c>
      <c r="H584" s="166">
        <f t="shared" si="187"/>
        <v>46.435532172455396</v>
      </c>
      <c r="I584" s="166">
        <f t="shared" si="187"/>
        <v>49.22166410280272</v>
      </c>
      <c r="J584" s="166">
        <v>52.174963948970884</v>
      </c>
      <c r="K584" s="102">
        <f t="shared" si="169"/>
        <v>52.174963948970884</v>
      </c>
      <c r="M584" s="166">
        <f t="shared" si="188"/>
        <v>39.47552033273363</v>
      </c>
      <c r="N584" s="166">
        <f t="shared" si="188"/>
        <v>41.84405155269765</v>
      </c>
      <c r="O584" s="166">
        <f t="shared" si="188"/>
        <v>44.35469464585951</v>
      </c>
      <c r="P584" s="166">
        <f t="shared" si="188"/>
        <v>47.015976324611081</v>
      </c>
      <c r="Q584" s="166">
        <f t="shared" si="188"/>
        <v>49.836934904087748</v>
      </c>
      <c r="R584" s="166">
        <v>52.827150998333018</v>
      </c>
      <c r="S584" s="102">
        <f t="shared" si="171"/>
        <v>52.827150998333018</v>
      </c>
      <c r="T584" s="168"/>
      <c r="U584" s="166">
        <f t="shared" si="186"/>
        <v>41.805369658246043</v>
      </c>
      <c r="V584" s="166">
        <f t="shared" si="186"/>
        <v>43.895638141158344</v>
      </c>
      <c r="W584" s="166">
        <f t="shared" si="186"/>
        <v>46.090420048216259</v>
      </c>
      <c r="X584" s="166">
        <f t="shared" si="186"/>
        <v>48.394941050627075</v>
      </c>
      <c r="Y584" s="166">
        <f t="shared" si="186"/>
        <v>50.814688103158431</v>
      </c>
      <c r="Z584" s="166">
        <v>53.355422508316352</v>
      </c>
      <c r="AA584" s="102">
        <f t="shared" si="172"/>
        <v>53.355422508316352</v>
      </c>
      <c r="AB584" s="168"/>
      <c r="AC584" s="169">
        <f t="shared" si="167"/>
        <v>43.895638141158344</v>
      </c>
      <c r="AD584" s="169">
        <f t="shared" si="167"/>
        <v>46.090420048216259</v>
      </c>
      <c r="AE584" s="169">
        <f t="shared" si="167"/>
        <v>48.394941050627075</v>
      </c>
      <c r="AF584" s="169">
        <f t="shared" si="167"/>
        <v>50.814688103158431</v>
      </c>
      <c r="AG584" s="169">
        <v>53.355422508316352</v>
      </c>
      <c r="AH584" s="169">
        <f t="shared" si="175"/>
        <v>53.355422508316352</v>
      </c>
      <c r="AJ584" s="166">
        <f t="shared" si="189"/>
        <v>44.554072713275708</v>
      </c>
      <c r="AK584" s="166">
        <f t="shared" si="189"/>
        <v>46.781776348939495</v>
      </c>
      <c r="AL584" s="166">
        <f t="shared" si="189"/>
        <v>49.120865166386473</v>
      </c>
      <c r="AM584" s="166">
        <f t="shared" si="189"/>
        <v>51.576908424705799</v>
      </c>
      <c r="AN584" s="166">
        <v>54.155753845941092</v>
      </c>
      <c r="AO584" s="106">
        <f t="shared" si="176"/>
        <v>54.155753845941092</v>
      </c>
      <c r="AQ584" s="166">
        <f t="shared" si="190"/>
        <v>44.999613440408467</v>
      </c>
      <c r="AR584" s="166">
        <f t="shared" si="190"/>
        <v>47.249594112428895</v>
      </c>
      <c r="AS584" s="166">
        <f t="shared" si="190"/>
        <v>49.612073818050341</v>
      </c>
      <c r="AT584" s="166">
        <f t="shared" si="190"/>
        <v>52.09267750895286</v>
      </c>
      <c r="AU584" s="170">
        <f t="shared" si="181"/>
        <v>54.697311384400507</v>
      </c>
      <c r="AV584" s="163">
        <v>12</v>
      </c>
      <c r="AW584" s="163">
        <v>572</v>
      </c>
      <c r="AX584" s="171">
        <v>32</v>
      </c>
      <c r="AY584" s="172"/>
      <c r="AZ584" s="173"/>
    </row>
    <row r="585" spans="1:52" s="167" customFormat="1" ht="15.75">
      <c r="A585" s="163">
        <v>573</v>
      </c>
      <c r="B585" s="163">
        <v>12</v>
      </c>
      <c r="C585" s="164">
        <v>33</v>
      </c>
      <c r="D585" s="165"/>
      <c r="E585" s="166">
        <f t="shared" si="187"/>
        <v>38.988168229860378</v>
      </c>
      <c r="F585" s="166">
        <f t="shared" si="187"/>
        <v>41.327458323652003</v>
      </c>
      <c r="G585" s="166">
        <f t="shared" si="187"/>
        <v>43.807105823071126</v>
      </c>
      <c r="H585" s="166">
        <f t="shared" si="187"/>
        <v>46.435532172455396</v>
      </c>
      <c r="I585" s="166">
        <f t="shared" si="187"/>
        <v>49.22166410280272</v>
      </c>
      <c r="J585" s="166">
        <v>52.174963948970884</v>
      </c>
      <c r="K585" s="102">
        <f t="shared" si="169"/>
        <v>52.174963948970884</v>
      </c>
      <c r="M585" s="166">
        <f t="shared" si="188"/>
        <v>39.47552033273363</v>
      </c>
      <c r="N585" s="166">
        <f t="shared" si="188"/>
        <v>41.84405155269765</v>
      </c>
      <c r="O585" s="166">
        <f t="shared" si="188"/>
        <v>44.35469464585951</v>
      </c>
      <c r="P585" s="166">
        <f t="shared" si="188"/>
        <v>47.015976324611081</v>
      </c>
      <c r="Q585" s="166">
        <f t="shared" si="188"/>
        <v>49.836934904087748</v>
      </c>
      <c r="R585" s="166">
        <v>52.827150998333018</v>
      </c>
      <c r="S585" s="102">
        <f t="shared" si="171"/>
        <v>52.827150998333018</v>
      </c>
      <c r="T585" s="168"/>
      <c r="U585" s="166">
        <f t="shared" si="186"/>
        <v>41.805369658246043</v>
      </c>
      <c r="V585" s="166">
        <f t="shared" si="186"/>
        <v>43.895638141158344</v>
      </c>
      <c r="W585" s="166">
        <f t="shared" si="186"/>
        <v>46.090420048216259</v>
      </c>
      <c r="X585" s="166">
        <f t="shared" si="186"/>
        <v>48.394941050627075</v>
      </c>
      <c r="Y585" s="166">
        <f t="shared" si="186"/>
        <v>50.814688103158431</v>
      </c>
      <c r="Z585" s="166">
        <v>53.355422508316352</v>
      </c>
      <c r="AA585" s="102">
        <f t="shared" si="172"/>
        <v>53.355422508316352</v>
      </c>
      <c r="AB585" s="168"/>
      <c r="AC585" s="169">
        <f t="shared" si="167"/>
        <v>43.895638141158344</v>
      </c>
      <c r="AD585" s="169">
        <f t="shared" si="167"/>
        <v>46.090420048216259</v>
      </c>
      <c r="AE585" s="169">
        <f t="shared" si="167"/>
        <v>48.394941050627075</v>
      </c>
      <c r="AF585" s="169">
        <f t="shared" si="167"/>
        <v>50.814688103158431</v>
      </c>
      <c r="AG585" s="169">
        <v>53.355422508316352</v>
      </c>
      <c r="AH585" s="169">
        <f t="shared" si="175"/>
        <v>53.355422508316352</v>
      </c>
      <c r="AJ585" s="166">
        <f t="shared" si="189"/>
        <v>44.554072713275708</v>
      </c>
      <c r="AK585" s="166">
        <f t="shared" si="189"/>
        <v>46.781776348939495</v>
      </c>
      <c r="AL585" s="166">
        <f t="shared" si="189"/>
        <v>49.120865166386473</v>
      </c>
      <c r="AM585" s="166">
        <f t="shared" si="189"/>
        <v>51.576908424705799</v>
      </c>
      <c r="AN585" s="166">
        <v>54.155753845941092</v>
      </c>
      <c r="AO585" s="106">
        <f t="shared" si="176"/>
        <v>54.155753845941092</v>
      </c>
      <c r="AQ585" s="166">
        <f t="shared" si="190"/>
        <v>44.999613440408467</v>
      </c>
      <c r="AR585" s="166">
        <f t="shared" si="190"/>
        <v>47.249594112428895</v>
      </c>
      <c r="AS585" s="166">
        <f t="shared" si="190"/>
        <v>49.612073818050341</v>
      </c>
      <c r="AT585" s="166">
        <f t="shared" si="190"/>
        <v>52.09267750895286</v>
      </c>
      <c r="AU585" s="170">
        <f t="shared" si="181"/>
        <v>54.697311384400507</v>
      </c>
      <c r="AV585" s="163">
        <v>12</v>
      </c>
      <c r="AW585" s="163">
        <v>573</v>
      </c>
      <c r="AX585" s="171">
        <v>33</v>
      </c>
      <c r="AY585" s="172"/>
      <c r="AZ585" s="173"/>
    </row>
    <row r="586" spans="1:52" s="167" customFormat="1" ht="15.75">
      <c r="A586" s="163">
        <v>574</v>
      </c>
      <c r="B586" s="163">
        <v>12</v>
      </c>
      <c r="C586" s="164">
        <v>34</v>
      </c>
      <c r="D586" s="165"/>
      <c r="E586" s="166">
        <f t="shared" si="187"/>
        <v>38.988168229860378</v>
      </c>
      <c r="F586" s="166">
        <f t="shared" si="187"/>
        <v>41.327458323652003</v>
      </c>
      <c r="G586" s="166">
        <f t="shared" si="187"/>
        <v>43.807105823071126</v>
      </c>
      <c r="H586" s="166">
        <f t="shared" si="187"/>
        <v>46.435532172455396</v>
      </c>
      <c r="I586" s="166">
        <f t="shared" si="187"/>
        <v>49.22166410280272</v>
      </c>
      <c r="J586" s="166">
        <v>52.174963948970884</v>
      </c>
      <c r="K586" s="102">
        <f t="shared" si="169"/>
        <v>52.174963948970884</v>
      </c>
      <c r="M586" s="166">
        <f t="shared" si="188"/>
        <v>39.47552033273363</v>
      </c>
      <c r="N586" s="166">
        <f t="shared" si="188"/>
        <v>41.84405155269765</v>
      </c>
      <c r="O586" s="166">
        <f t="shared" si="188"/>
        <v>44.35469464585951</v>
      </c>
      <c r="P586" s="166">
        <f t="shared" si="188"/>
        <v>47.015976324611081</v>
      </c>
      <c r="Q586" s="166">
        <f t="shared" si="188"/>
        <v>49.836934904087748</v>
      </c>
      <c r="R586" s="166">
        <v>52.827150998333018</v>
      </c>
      <c r="S586" s="102">
        <f t="shared" si="171"/>
        <v>52.827150998333018</v>
      </c>
      <c r="T586" s="168"/>
      <c r="U586" s="166">
        <f t="shared" si="186"/>
        <v>41.805369658246043</v>
      </c>
      <c r="V586" s="166">
        <f t="shared" si="186"/>
        <v>43.895638141158344</v>
      </c>
      <c r="W586" s="166">
        <f t="shared" si="186"/>
        <v>46.090420048216259</v>
      </c>
      <c r="X586" s="166">
        <f t="shared" si="186"/>
        <v>48.394941050627075</v>
      </c>
      <c r="Y586" s="166">
        <f t="shared" si="186"/>
        <v>50.814688103158431</v>
      </c>
      <c r="Z586" s="166">
        <v>53.355422508316352</v>
      </c>
      <c r="AA586" s="102">
        <f t="shared" si="172"/>
        <v>53.355422508316352</v>
      </c>
      <c r="AB586" s="168"/>
      <c r="AC586" s="169">
        <f t="shared" si="167"/>
        <v>43.895638141158344</v>
      </c>
      <c r="AD586" s="169">
        <f t="shared" si="167"/>
        <v>46.090420048216259</v>
      </c>
      <c r="AE586" s="169">
        <f t="shared" si="167"/>
        <v>48.394941050627075</v>
      </c>
      <c r="AF586" s="169">
        <f t="shared" si="167"/>
        <v>50.814688103158431</v>
      </c>
      <c r="AG586" s="169">
        <v>53.355422508316352</v>
      </c>
      <c r="AH586" s="169">
        <f t="shared" si="175"/>
        <v>53.355422508316352</v>
      </c>
      <c r="AJ586" s="166">
        <f t="shared" si="189"/>
        <v>44.554072713275708</v>
      </c>
      <c r="AK586" s="166">
        <f t="shared" si="189"/>
        <v>46.781776348939495</v>
      </c>
      <c r="AL586" s="166">
        <f t="shared" si="189"/>
        <v>49.120865166386473</v>
      </c>
      <c r="AM586" s="166">
        <f t="shared" si="189"/>
        <v>51.576908424705799</v>
      </c>
      <c r="AN586" s="166">
        <v>54.155753845941092</v>
      </c>
      <c r="AO586" s="106">
        <f t="shared" si="176"/>
        <v>54.155753845941092</v>
      </c>
      <c r="AQ586" s="166">
        <f t="shared" si="190"/>
        <v>44.999613440408467</v>
      </c>
      <c r="AR586" s="166">
        <f t="shared" si="190"/>
        <v>47.249594112428895</v>
      </c>
      <c r="AS586" s="166">
        <f t="shared" si="190"/>
        <v>49.612073818050341</v>
      </c>
      <c r="AT586" s="166">
        <f t="shared" si="190"/>
        <v>52.09267750895286</v>
      </c>
      <c r="AU586" s="170">
        <f t="shared" si="181"/>
        <v>54.697311384400507</v>
      </c>
      <c r="AV586" s="163">
        <v>12</v>
      </c>
      <c r="AW586" s="163">
        <v>574</v>
      </c>
      <c r="AX586" s="171">
        <v>34</v>
      </c>
      <c r="AY586" s="172"/>
      <c r="AZ586" s="173"/>
    </row>
    <row r="587" spans="1:52" s="167" customFormat="1" ht="15.75">
      <c r="A587" s="163">
        <v>575</v>
      </c>
      <c r="B587" s="163">
        <v>12</v>
      </c>
      <c r="C587" s="164">
        <v>35</v>
      </c>
      <c r="D587" s="165"/>
      <c r="E587" s="166">
        <f t="shared" si="187"/>
        <v>38.988168229860378</v>
      </c>
      <c r="F587" s="166">
        <f t="shared" si="187"/>
        <v>41.327458323652003</v>
      </c>
      <c r="G587" s="166">
        <f t="shared" si="187"/>
        <v>43.807105823071126</v>
      </c>
      <c r="H587" s="166">
        <f t="shared" si="187"/>
        <v>46.435532172455396</v>
      </c>
      <c r="I587" s="166">
        <f t="shared" si="187"/>
        <v>49.22166410280272</v>
      </c>
      <c r="J587" s="166">
        <v>52.174963948970884</v>
      </c>
      <c r="K587" s="102">
        <f t="shared" si="169"/>
        <v>52.174963948970884</v>
      </c>
      <c r="M587" s="166">
        <f t="shared" si="188"/>
        <v>39.47552033273363</v>
      </c>
      <c r="N587" s="166">
        <f t="shared" si="188"/>
        <v>41.84405155269765</v>
      </c>
      <c r="O587" s="166">
        <f t="shared" si="188"/>
        <v>44.35469464585951</v>
      </c>
      <c r="P587" s="166">
        <f t="shared" si="188"/>
        <v>47.015976324611081</v>
      </c>
      <c r="Q587" s="166">
        <f t="shared" si="188"/>
        <v>49.836934904087748</v>
      </c>
      <c r="R587" s="166">
        <v>52.827150998333018</v>
      </c>
      <c r="S587" s="102">
        <f t="shared" si="171"/>
        <v>52.827150998333018</v>
      </c>
      <c r="T587" s="168"/>
      <c r="U587" s="166">
        <f t="shared" si="186"/>
        <v>41.805369658246043</v>
      </c>
      <c r="V587" s="166">
        <f t="shared" si="186"/>
        <v>43.895638141158344</v>
      </c>
      <c r="W587" s="166">
        <f t="shared" si="186"/>
        <v>46.090420048216259</v>
      </c>
      <c r="X587" s="166">
        <f t="shared" si="186"/>
        <v>48.394941050627075</v>
      </c>
      <c r="Y587" s="166">
        <f t="shared" si="186"/>
        <v>50.814688103158431</v>
      </c>
      <c r="Z587" s="166">
        <v>53.355422508316352</v>
      </c>
      <c r="AA587" s="102">
        <f t="shared" si="172"/>
        <v>53.355422508316352</v>
      </c>
      <c r="AB587" s="168"/>
      <c r="AC587" s="169">
        <f t="shared" si="167"/>
        <v>43.895638141158344</v>
      </c>
      <c r="AD587" s="169">
        <f t="shared" si="167"/>
        <v>46.090420048216259</v>
      </c>
      <c r="AE587" s="169">
        <f t="shared" si="167"/>
        <v>48.394941050627075</v>
      </c>
      <c r="AF587" s="169">
        <f t="shared" si="167"/>
        <v>50.814688103158431</v>
      </c>
      <c r="AG587" s="169">
        <v>53.355422508316352</v>
      </c>
      <c r="AH587" s="169">
        <f t="shared" si="175"/>
        <v>53.355422508316352</v>
      </c>
      <c r="AJ587" s="166">
        <f t="shared" si="189"/>
        <v>44.554072713275708</v>
      </c>
      <c r="AK587" s="166">
        <f t="shared" si="189"/>
        <v>46.781776348939495</v>
      </c>
      <c r="AL587" s="166">
        <f t="shared" si="189"/>
        <v>49.120865166386473</v>
      </c>
      <c r="AM587" s="166">
        <f t="shared" si="189"/>
        <v>51.576908424705799</v>
      </c>
      <c r="AN587" s="166">
        <v>54.155753845941092</v>
      </c>
      <c r="AO587" s="106">
        <f t="shared" si="176"/>
        <v>54.155753845941092</v>
      </c>
      <c r="AQ587" s="166">
        <f t="shared" si="190"/>
        <v>44.999613440408467</v>
      </c>
      <c r="AR587" s="166">
        <f t="shared" si="190"/>
        <v>47.249594112428895</v>
      </c>
      <c r="AS587" s="166">
        <f t="shared" si="190"/>
        <v>49.612073818050341</v>
      </c>
      <c r="AT587" s="166">
        <f t="shared" si="190"/>
        <v>52.09267750895286</v>
      </c>
      <c r="AU587" s="170">
        <f t="shared" si="181"/>
        <v>54.697311384400507</v>
      </c>
      <c r="AV587" s="163">
        <v>12</v>
      </c>
      <c r="AW587" s="163">
        <v>575</v>
      </c>
      <c r="AX587" s="171">
        <v>35</v>
      </c>
      <c r="AY587" s="172"/>
      <c r="AZ587" s="173"/>
    </row>
    <row r="588" spans="1:52" s="167" customFormat="1" ht="15.75">
      <c r="A588" s="163">
        <v>576</v>
      </c>
      <c r="B588" s="163">
        <v>12</v>
      </c>
      <c r="C588" s="164">
        <v>36</v>
      </c>
      <c r="D588" s="165"/>
      <c r="E588" s="166">
        <f t="shared" si="187"/>
        <v>38.988168229860378</v>
      </c>
      <c r="F588" s="166">
        <f t="shared" si="187"/>
        <v>41.327458323652003</v>
      </c>
      <c r="G588" s="166">
        <f t="shared" si="187"/>
        <v>43.807105823071126</v>
      </c>
      <c r="H588" s="166">
        <f t="shared" si="187"/>
        <v>46.435532172455396</v>
      </c>
      <c r="I588" s="166">
        <f t="shared" si="187"/>
        <v>49.22166410280272</v>
      </c>
      <c r="J588" s="166">
        <v>52.174963948970884</v>
      </c>
      <c r="K588" s="102">
        <f t="shared" si="169"/>
        <v>52.174963948970884</v>
      </c>
      <c r="M588" s="166">
        <f t="shared" si="188"/>
        <v>39.47552033273363</v>
      </c>
      <c r="N588" s="166">
        <f t="shared" si="188"/>
        <v>41.84405155269765</v>
      </c>
      <c r="O588" s="166">
        <f t="shared" si="188"/>
        <v>44.35469464585951</v>
      </c>
      <c r="P588" s="166">
        <f t="shared" si="188"/>
        <v>47.015976324611081</v>
      </c>
      <c r="Q588" s="166">
        <f t="shared" si="188"/>
        <v>49.836934904087748</v>
      </c>
      <c r="R588" s="166">
        <v>52.827150998333018</v>
      </c>
      <c r="S588" s="102">
        <f t="shared" si="171"/>
        <v>52.827150998333018</v>
      </c>
      <c r="T588" s="168"/>
      <c r="U588" s="166">
        <f t="shared" si="186"/>
        <v>41.805369658246043</v>
      </c>
      <c r="V588" s="166">
        <f t="shared" si="186"/>
        <v>43.895638141158344</v>
      </c>
      <c r="W588" s="166">
        <f t="shared" si="186"/>
        <v>46.090420048216259</v>
      </c>
      <c r="X588" s="166">
        <f t="shared" si="186"/>
        <v>48.394941050627075</v>
      </c>
      <c r="Y588" s="166">
        <f t="shared" si="186"/>
        <v>50.814688103158431</v>
      </c>
      <c r="Z588" s="166">
        <v>53.355422508316352</v>
      </c>
      <c r="AA588" s="102">
        <f t="shared" si="172"/>
        <v>53.355422508316352</v>
      </c>
      <c r="AB588" s="168"/>
      <c r="AC588" s="169">
        <f t="shared" si="167"/>
        <v>43.895638141158344</v>
      </c>
      <c r="AD588" s="169">
        <f t="shared" si="167"/>
        <v>46.090420048216259</v>
      </c>
      <c r="AE588" s="169">
        <f t="shared" si="167"/>
        <v>48.394941050627075</v>
      </c>
      <c r="AF588" s="169">
        <f t="shared" si="167"/>
        <v>50.814688103158431</v>
      </c>
      <c r="AG588" s="169">
        <v>53.355422508316352</v>
      </c>
      <c r="AH588" s="169">
        <f t="shared" si="175"/>
        <v>53.355422508316352</v>
      </c>
      <c r="AJ588" s="166">
        <f t="shared" si="189"/>
        <v>44.554072713275708</v>
      </c>
      <c r="AK588" s="166">
        <f t="shared" si="189"/>
        <v>46.781776348939495</v>
      </c>
      <c r="AL588" s="166">
        <f t="shared" si="189"/>
        <v>49.120865166386473</v>
      </c>
      <c r="AM588" s="166">
        <f t="shared" si="189"/>
        <v>51.576908424705799</v>
      </c>
      <c r="AN588" s="166">
        <v>54.155753845941092</v>
      </c>
      <c r="AO588" s="106">
        <f t="shared" si="176"/>
        <v>54.155753845941092</v>
      </c>
      <c r="AQ588" s="166">
        <f t="shared" si="190"/>
        <v>44.999613440408467</v>
      </c>
      <c r="AR588" s="166">
        <f t="shared" si="190"/>
        <v>47.249594112428895</v>
      </c>
      <c r="AS588" s="166">
        <f t="shared" si="190"/>
        <v>49.612073818050341</v>
      </c>
      <c r="AT588" s="166">
        <f t="shared" si="190"/>
        <v>52.09267750895286</v>
      </c>
      <c r="AU588" s="170">
        <f t="shared" si="181"/>
        <v>54.697311384400507</v>
      </c>
      <c r="AV588" s="163">
        <v>12</v>
      </c>
      <c r="AW588" s="163">
        <v>576</v>
      </c>
      <c r="AX588" s="171">
        <v>36</v>
      </c>
      <c r="AY588" s="172"/>
      <c r="AZ588" s="173"/>
    </row>
    <row r="589" spans="1:52" s="167" customFormat="1" ht="15.75">
      <c r="A589" s="163">
        <v>577</v>
      </c>
      <c r="B589" s="163">
        <v>12</v>
      </c>
      <c r="C589" s="164">
        <v>37</v>
      </c>
      <c r="D589" s="165"/>
      <c r="E589" s="166">
        <f t="shared" si="187"/>
        <v>38.988168229860378</v>
      </c>
      <c r="F589" s="166">
        <f t="shared" si="187"/>
        <v>41.327458323652003</v>
      </c>
      <c r="G589" s="166">
        <f t="shared" si="187"/>
        <v>43.807105823071126</v>
      </c>
      <c r="H589" s="166">
        <f t="shared" si="187"/>
        <v>46.435532172455396</v>
      </c>
      <c r="I589" s="166">
        <f t="shared" si="187"/>
        <v>49.22166410280272</v>
      </c>
      <c r="J589" s="166">
        <v>52.174963948970884</v>
      </c>
      <c r="K589" s="102">
        <f t="shared" si="169"/>
        <v>52.174963948970884</v>
      </c>
      <c r="M589" s="166">
        <f t="shared" si="188"/>
        <v>39.47552033273363</v>
      </c>
      <c r="N589" s="166">
        <f t="shared" si="188"/>
        <v>41.84405155269765</v>
      </c>
      <c r="O589" s="166">
        <f t="shared" si="188"/>
        <v>44.35469464585951</v>
      </c>
      <c r="P589" s="166">
        <f t="shared" si="188"/>
        <v>47.015976324611081</v>
      </c>
      <c r="Q589" s="166">
        <f t="shared" si="188"/>
        <v>49.836934904087748</v>
      </c>
      <c r="R589" s="166">
        <v>52.827150998333018</v>
      </c>
      <c r="S589" s="102">
        <f t="shared" si="171"/>
        <v>52.827150998333018</v>
      </c>
      <c r="T589" s="168"/>
      <c r="U589" s="166">
        <f t="shared" si="186"/>
        <v>41.805369658246043</v>
      </c>
      <c r="V589" s="166">
        <f t="shared" si="186"/>
        <v>43.895638141158344</v>
      </c>
      <c r="W589" s="166">
        <f t="shared" si="186"/>
        <v>46.090420048216259</v>
      </c>
      <c r="X589" s="166">
        <f t="shared" si="186"/>
        <v>48.394941050627075</v>
      </c>
      <c r="Y589" s="166">
        <f t="shared" si="186"/>
        <v>50.814688103158431</v>
      </c>
      <c r="Z589" s="166">
        <v>53.355422508316352</v>
      </c>
      <c r="AA589" s="102">
        <f t="shared" si="172"/>
        <v>53.355422508316352</v>
      </c>
      <c r="AB589" s="168"/>
      <c r="AC589" s="169">
        <f t="shared" si="167"/>
        <v>43.895638141158344</v>
      </c>
      <c r="AD589" s="169">
        <f t="shared" si="167"/>
        <v>46.090420048216259</v>
      </c>
      <c r="AE589" s="169">
        <f t="shared" si="167"/>
        <v>48.394941050627075</v>
      </c>
      <c r="AF589" s="169">
        <f t="shared" ref="AF589:AF652" si="191">AG589/1.05</f>
        <v>50.814688103158431</v>
      </c>
      <c r="AG589" s="169">
        <v>53.355422508316352</v>
      </c>
      <c r="AH589" s="169">
        <f t="shared" si="175"/>
        <v>53.355422508316352</v>
      </c>
      <c r="AJ589" s="166">
        <f t="shared" si="189"/>
        <v>44.554072713275708</v>
      </c>
      <c r="AK589" s="166">
        <f t="shared" si="189"/>
        <v>46.781776348939495</v>
      </c>
      <c r="AL589" s="166">
        <f t="shared" si="189"/>
        <v>49.120865166386473</v>
      </c>
      <c r="AM589" s="166">
        <f t="shared" si="189"/>
        <v>51.576908424705799</v>
      </c>
      <c r="AN589" s="166">
        <v>54.155753845941092</v>
      </c>
      <c r="AO589" s="106">
        <f t="shared" si="176"/>
        <v>54.155753845941092</v>
      </c>
      <c r="AQ589" s="166">
        <f t="shared" si="190"/>
        <v>44.999613440408467</v>
      </c>
      <c r="AR589" s="166">
        <f t="shared" si="190"/>
        <v>47.249594112428895</v>
      </c>
      <c r="AS589" s="166">
        <f t="shared" si="190"/>
        <v>49.612073818050341</v>
      </c>
      <c r="AT589" s="166">
        <f t="shared" si="190"/>
        <v>52.09267750895286</v>
      </c>
      <c r="AU589" s="170">
        <f t="shared" si="181"/>
        <v>54.697311384400507</v>
      </c>
      <c r="AV589" s="163">
        <v>12</v>
      </c>
      <c r="AW589" s="163">
        <v>577</v>
      </c>
      <c r="AX589" s="171">
        <v>37</v>
      </c>
      <c r="AY589" s="174" t="e">
        <f>#REF!</f>
        <v>#REF!</v>
      </c>
      <c r="AZ589" s="173"/>
    </row>
    <row r="590" spans="1:52" s="167" customFormat="1" ht="15.75">
      <c r="A590" s="163">
        <v>578</v>
      </c>
      <c r="B590" s="163">
        <v>12</v>
      </c>
      <c r="C590" s="164">
        <v>38</v>
      </c>
      <c r="D590" s="165"/>
      <c r="E590" s="166">
        <f t="shared" si="187"/>
        <v>38.988168229860378</v>
      </c>
      <c r="F590" s="166">
        <f t="shared" si="187"/>
        <v>41.327458323652003</v>
      </c>
      <c r="G590" s="166">
        <f t="shared" si="187"/>
        <v>43.807105823071126</v>
      </c>
      <c r="H590" s="166">
        <f t="shared" si="187"/>
        <v>46.435532172455396</v>
      </c>
      <c r="I590" s="166">
        <f t="shared" si="187"/>
        <v>49.22166410280272</v>
      </c>
      <c r="J590" s="166">
        <v>52.174963948970884</v>
      </c>
      <c r="K590" s="102">
        <f t="shared" si="169"/>
        <v>52.174963948970884</v>
      </c>
      <c r="M590" s="166">
        <f t="shared" si="188"/>
        <v>39.47552033273363</v>
      </c>
      <c r="N590" s="166">
        <f t="shared" si="188"/>
        <v>41.84405155269765</v>
      </c>
      <c r="O590" s="166">
        <f t="shared" si="188"/>
        <v>44.35469464585951</v>
      </c>
      <c r="P590" s="166">
        <f t="shared" si="188"/>
        <v>47.015976324611081</v>
      </c>
      <c r="Q590" s="166">
        <f t="shared" si="188"/>
        <v>49.836934904087748</v>
      </c>
      <c r="R590" s="166">
        <v>52.827150998333018</v>
      </c>
      <c r="S590" s="102">
        <f t="shared" si="171"/>
        <v>52.827150998333018</v>
      </c>
      <c r="T590" s="168"/>
      <c r="U590" s="166">
        <f t="shared" si="186"/>
        <v>41.805369658246043</v>
      </c>
      <c r="V590" s="166">
        <f t="shared" si="186"/>
        <v>43.895638141158344</v>
      </c>
      <c r="W590" s="166">
        <f t="shared" si="186"/>
        <v>46.090420048216259</v>
      </c>
      <c r="X590" s="166">
        <f t="shared" si="186"/>
        <v>48.394941050627075</v>
      </c>
      <c r="Y590" s="166">
        <f t="shared" si="186"/>
        <v>50.814688103158431</v>
      </c>
      <c r="Z590" s="166">
        <v>53.355422508316352</v>
      </c>
      <c r="AA590" s="102">
        <f t="shared" si="172"/>
        <v>53.355422508316352</v>
      </c>
      <c r="AB590" s="168"/>
      <c r="AC590" s="169">
        <f t="shared" ref="AC590:AF653" si="192">AD590/1.05</f>
        <v>43.895638141158344</v>
      </c>
      <c r="AD590" s="169">
        <f t="shared" si="192"/>
        <v>46.090420048216259</v>
      </c>
      <c r="AE590" s="169">
        <f t="shared" si="192"/>
        <v>48.394941050627075</v>
      </c>
      <c r="AF590" s="169">
        <f t="shared" si="191"/>
        <v>50.814688103158431</v>
      </c>
      <c r="AG590" s="169">
        <v>53.355422508316352</v>
      </c>
      <c r="AH590" s="169">
        <f t="shared" si="175"/>
        <v>53.355422508316352</v>
      </c>
      <c r="AJ590" s="166">
        <f t="shared" si="189"/>
        <v>44.554072713275708</v>
      </c>
      <c r="AK590" s="166">
        <f t="shared" si="189"/>
        <v>46.781776348939495</v>
      </c>
      <c r="AL590" s="166">
        <f t="shared" si="189"/>
        <v>49.120865166386473</v>
      </c>
      <c r="AM590" s="166">
        <f t="shared" si="189"/>
        <v>51.576908424705799</v>
      </c>
      <c r="AN590" s="166">
        <v>54.155753845941092</v>
      </c>
      <c r="AO590" s="106">
        <f t="shared" si="176"/>
        <v>54.155753845941092</v>
      </c>
      <c r="AQ590" s="166">
        <f t="shared" si="190"/>
        <v>44.999613440408467</v>
      </c>
      <c r="AR590" s="166">
        <f t="shared" si="190"/>
        <v>47.249594112428895</v>
      </c>
      <c r="AS590" s="166">
        <f t="shared" si="190"/>
        <v>49.612073818050341</v>
      </c>
      <c r="AT590" s="166">
        <f t="shared" si="190"/>
        <v>52.09267750895286</v>
      </c>
      <c r="AU590" s="170">
        <f t="shared" si="181"/>
        <v>54.697311384400507</v>
      </c>
      <c r="AV590" s="163">
        <v>12</v>
      </c>
      <c r="AW590" s="163">
        <v>578</v>
      </c>
      <c r="AX590" s="171">
        <v>38</v>
      </c>
      <c r="AY590" s="172"/>
      <c r="AZ590" s="173"/>
    </row>
    <row r="591" spans="1:52" s="167" customFormat="1" ht="15.75">
      <c r="A591" s="163">
        <v>579</v>
      </c>
      <c r="B591" s="163">
        <v>12</v>
      </c>
      <c r="C591" s="164">
        <v>39</v>
      </c>
      <c r="D591" s="165"/>
      <c r="E591" s="166">
        <f t="shared" ref="E591:I606" si="193">F591/1.06</f>
        <v>38.988168229860378</v>
      </c>
      <c r="F591" s="166">
        <f t="shared" si="193"/>
        <v>41.327458323652003</v>
      </c>
      <c r="G591" s="166">
        <f t="shared" si="193"/>
        <v>43.807105823071126</v>
      </c>
      <c r="H591" s="166">
        <f t="shared" si="193"/>
        <v>46.435532172455396</v>
      </c>
      <c r="I591" s="166">
        <f t="shared" si="193"/>
        <v>49.22166410280272</v>
      </c>
      <c r="J591" s="166">
        <v>52.174963948970884</v>
      </c>
      <c r="K591" s="102">
        <f t="shared" ref="K591:K654" si="194">S591/$AK$4</f>
        <v>52.174963948970884</v>
      </c>
      <c r="M591" s="166">
        <f t="shared" ref="M591:Q606" si="195">N591/1.06</f>
        <v>39.47552033273363</v>
      </c>
      <c r="N591" s="166">
        <f t="shared" si="195"/>
        <v>41.84405155269765</v>
      </c>
      <c r="O591" s="166">
        <f t="shared" si="195"/>
        <v>44.35469464585951</v>
      </c>
      <c r="P591" s="166">
        <f t="shared" si="195"/>
        <v>47.015976324611081</v>
      </c>
      <c r="Q591" s="166">
        <f t="shared" si="195"/>
        <v>49.836934904087748</v>
      </c>
      <c r="R591" s="166">
        <v>52.827150998333018</v>
      </c>
      <c r="S591" s="102">
        <f t="shared" ref="S591:S654" si="196">AA591/$AL$4</f>
        <v>52.827150998333018</v>
      </c>
      <c r="T591" s="168"/>
      <c r="U591" s="166">
        <f t="shared" si="186"/>
        <v>41.805369658246043</v>
      </c>
      <c r="V591" s="166">
        <f t="shared" si="186"/>
        <v>43.895638141158344</v>
      </c>
      <c r="W591" s="166">
        <f t="shared" si="186"/>
        <v>46.090420048216259</v>
      </c>
      <c r="X591" s="166">
        <f t="shared" si="186"/>
        <v>48.394941050627075</v>
      </c>
      <c r="Y591" s="166">
        <f t="shared" si="186"/>
        <v>50.814688103158431</v>
      </c>
      <c r="Z591" s="166">
        <v>53.355422508316352</v>
      </c>
      <c r="AA591" s="102">
        <f t="shared" ref="AA591:AA654" si="197">AN591/$AM$4</f>
        <v>53.355422508316352</v>
      </c>
      <c r="AB591" s="168"/>
      <c r="AC591" s="169">
        <f t="shared" si="192"/>
        <v>43.895638141158344</v>
      </c>
      <c r="AD591" s="169">
        <f t="shared" si="192"/>
        <v>46.090420048216259</v>
      </c>
      <c r="AE591" s="169">
        <f t="shared" si="192"/>
        <v>48.394941050627075</v>
      </c>
      <c r="AF591" s="169">
        <f t="shared" si="191"/>
        <v>50.814688103158431</v>
      </c>
      <c r="AG591" s="169">
        <v>53.355422508316352</v>
      </c>
      <c r="AH591" s="169">
        <f t="shared" si="175"/>
        <v>53.355422508316352</v>
      </c>
      <c r="AJ591" s="166">
        <f t="shared" ref="AJ591:AM606" si="198">AK591/1.05</f>
        <v>44.554072713275708</v>
      </c>
      <c r="AK591" s="166">
        <f t="shared" si="198"/>
        <v>46.781776348939495</v>
      </c>
      <c r="AL591" s="166">
        <f t="shared" si="198"/>
        <v>49.120865166386473</v>
      </c>
      <c r="AM591" s="166">
        <f t="shared" si="198"/>
        <v>51.576908424705799</v>
      </c>
      <c r="AN591" s="166">
        <v>54.155753845941092</v>
      </c>
      <c r="AO591" s="106">
        <f t="shared" si="176"/>
        <v>54.155753845941092</v>
      </c>
      <c r="AQ591" s="166">
        <f t="shared" ref="AQ591:AT606" si="199">AR591/1.05</f>
        <v>44.999613440408467</v>
      </c>
      <c r="AR591" s="166">
        <f t="shared" si="199"/>
        <v>47.249594112428895</v>
      </c>
      <c r="AS591" s="166">
        <f t="shared" si="199"/>
        <v>49.612073818050341</v>
      </c>
      <c r="AT591" s="166">
        <f t="shared" si="199"/>
        <v>52.09267750895286</v>
      </c>
      <c r="AU591" s="170">
        <f t="shared" si="181"/>
        <v>54.697311384400507</v>
      </c>
      <c r="AV591" s="163">
        <v>12</v>
      </c>
      <c r="AW591" s="163">
        <v>579</v>
      </c>
      <c r="AX591" s="171">
        <v>39</v>
      </c>
      <c r="AY591" s="172"/>
      <c r="AZ591" s="173"/>
    </row>
    <row r="592" spans="1:52" s="167" customFormat="1" ht="15.75">
      <c r="A592" s="163">
        <v>580</v>
      </c>
      <c r="B592" s="163">
        <v>12</v>
      </c>
      <c r="C592" s="164">
        <v>40</v>
      </c>
      <c r="D592" s="165"/>
      <c r="E592" s="166">
        <f t="shared" si="193"/>
        <v>38.988168229860378</v>
      </c>
      <c r="F592" s="166">
        <f t="shared" si="193"/>
        <v>41.327458323652003</v>
      </c>
      <c r="G592" s="166">
        <f t="shared" si="193"/>
        <v>43.807105823071126</v>
      </c>
      <c r="H592" s="166">
        <f t="shared" si="193"/>
        <v>46.435532172455396</v>
      </c>
      <c r="I592" s="166">
        <f t="shared" si="193"/>
        <v>49.22166410280272</v>
      </c>
      <c r="J592" s="166">
        <v>52.174963948970884</v>
      </c>
      <c r="K592" s="102">
        <f t="shared" si="194"/>
        <v>52.174963948970884</v>
      </c>
      <c r="M592" s="166">
        <f t="shared" si="195"/>
        <v>39.47552033273363</v>
      </c>
      <c r="N592" s="166">
        <f t="shared" si="195"/>
        <v>41.84405155269765</v>
      </c>
      <c r="O592" s="166">
        <f t="shared" si="195"/>
        <v>44.35469464585951</v>
      </c>
      <c r="P592" s="166">
        <f t="shared" si="195"/>
        <v>47.015976324611081</v>
      </c>
      <c r="Q592" s="166">
        <f t="shared" si="195"/>
        <v>49.836934904087748</v>
      </c>
      <c r="R592" s="166">
        <v>52.827150998333018</v>
      </c>
      <c r="S592" s="102">
        <f t="shared" si="196"/>
        <v>52.827150998333018</v>
      </c>
      <c r="T592" s="168"/>
      <c r="U592" s="166">
        <f t="shared" si="186"/>
        <v>41.805369658246043</v>
      </c>
      <c r="V592" s="166">
        <f t="shared" si="186"/>
        <v>43.895638141158344</v>
      </c>
      <c r="W592" s="166">
        <f t="shared" si="186"/>
        <v>46.090420048216259</v>
      </c>
      <c r="X592" s="166">
        <f t="shared" si="186"/>
        <v>48.394941050627075</v>
      </c>
      <c r="Y592" s="166">
        <f t="shared" si="186"/>
        <v>50.814688103158431</v>
      </c>
      <c r="Z592" s="166">
        <v>53.355422508316352</v>
      </c>
      <c r="AA592" s="102">
        <f t="shared" si="197"/>
        <v>53.355422508316352</v>
      </c>
      <c r="AB592" s="168"/>
      <c r="AC592" s="169">
        <f t="shared" si="192"/>
        <v>43.895638141158344</v>
      </c>
      <c r="AD592" s="169">
        <f t="shared" si="192"/>
        <v>46.090420048216259</v>
      </c>
      <c r="AE592" s="169">
        <f t="shared" si="192"/>
        <v>48.394941050627075</v>
      </c>
      <c r="AF592" s="169">
        <f t="shared" si="191"/>
        <v>50.814688103158431</v>
      </c>
      <c r="AG592" s="169">
        <v>53.355422508316352</v>
      </c>
      <c r="AH592" s="169">
        <f t="shared" si="175"/>
        <v>53.355422508316352</v>
      </c>
      <c r="AJ592" s="166">
        <f t="shared" si="198"/>
        <v>44.554072713275708</v>
      </c>
      <c r="AK592" s="166">
        <f t="shared" si="198"/>
        <v>46.781776348939495</v>
      </c>
      <c r="AL592" s="166">
        <f t="shared" si="198"/>
        <v>49.120865166386473</v>
      </c>
      <c r="AM592" s="166">
        <f t="shared" si="198"/>
        <v>51.576908424705799</v>
      </c>
      <c r="AN592" s="166">
        <v>54.155753845941092</v>
      </c>
      <c r="AO592" s="106">
        <f t="shared" si="176"/>
        <v>54.155753845941092</v>
      </c>
      <c r="AQ592" s="166">
        <f t="shared" si="199"/>
        <v>44.999613440408467</v>
      </c>
      <c r="AR592" s="166">
        <f t="shared" si="199"/>
        <v>47.249594112428895</v>
      </c>
      <c r="AS592" s="166">
        <f t="shared" si="199"/>
        <v>49.612073818050341</v>
      </c>
      <c r="AT592" s="166">
        <f t="shared" si="199"/>
        <v>52.09267750895286</v>
      </c>
      <c r="AU592" s="170">
        <f t="shared" si="181"/>
        <v>54.697311384400507</v>
      </c>
      <c r="AV592" s="163">
        <v>12</v>
      </c>
      <c r="AW592" s="163">
        <v>580</v>
      </c>
      <c r="AX592" s="171">
        <v>40</v>
      </c>
      <c r="AY592" s="172"/>
      <c r="AZ592" s="173"/>
    </row>
    <row r="593" spans="1:52" s="167" customFormat="1" ht="15.75">
      <c r="A593" s="163">
        <v>581</v>
      </c>
      <c r="B593" s="163">
        <v>12</v>
      </c>
      <c r="C593" s="164">
        <v>41</v>
      </c>
      <c r="D593" s="165"/>
      <c r="E593" s="166">
        <f t="shared" si="193"/>
        <v>38.988168229860378</v>
      </c>
      <c r="F593" s="166">
        <f t="shared" si="193"/>
        <v>41.327458323652003</v>
      </c>
      <c r="G593" s="166">
        <f t="shared" si="193"/>
        <v>43.807105823071126</v>
      </c>
      <c r="H593" s="166">
        <f t="shared" si="193"/>
        <v>46.435532172455396</v>
      </c>
      <c r="I593" s="166">
        <f t="shared" si="193"/>
        <v>49.22166410280272</v>
      </c>
      <c r="J593" s="166">
        <v>52.174963948970884</v>
      </c>
      <c r="K593" s="102">
        <f t="shared" si="194"/>
        <v>52.174963948970884</v>
      </c>
      <c r="M593" s="166">
        <f t="shared" si="195"/>
        <v>39.47552033273363</v>
      </c>
      <c r="N593" s="166">
        <f t="shared" si="195"/>
        <v>41.84405155269765</v>
      </c>
      <c r="O593" s="166">
        <f t="shared" si="195"/>
        <v>44.35469464585951</v>
      </c>
      <c r="P593" s="166">
        <f t="shared" si="195"/>
        <v>47.015976324611081</v>
      </c>
      <c r="Q593" s="166">
        <f t="shared" si="195"/>
        <v>49.836934904087748</v>
      </c>
      <c r="R593" s="166">
        <v>52.827150998333018</v>
      </c>
      <c r="S593" s="102">
        <f t="shared" si="196"/>
        <v>52.827150998333018</v>
      </c>
      <c r="T593" s="168"/>
      <c r="U593" s="166">
        <f t="shared" si="186"/>
        <v>41.805369658246043</v>
      </c>
      <c r="V593" s="166">
        <f t="shared" si="186"/>
        <v>43.895638141158344</v>
      </c>
      <c r="W593" s="166">
        <f t="shared" si="186"/>
        <v>46.090420048216259</v>
      </c>
      <c r="X593" s="166">
        <f t="shared" si="186"/>
        <v>48.394941050627075</v>
      </c>
      <c r="Y593" s="166">
        <f t="shared" si="186"/>
        <v>50.814688103158431</v>
      </c>
      <c r="Z593" s="166">
        <v>53.355422508316352</v>
      </c>
      <c r="AA593" s="102">
        <f t="shared" si="197"/>
        <v>53.355422508316352</v>
      </c>
      <c r="AB593" s="168"/>
      <c r="AC593" s="169">
        <f t="shared" si="192"/>
        <v>43.895638141158344</v>
      </c>
      <c r="AD593" s="169">
        <f t="shared" si="192"/>
        <v>46.090420048216259</v>
      </c>
      <c r="AE593" s="169">
        <f t="shared" si="192"/>
        <v>48.394941050627075</v>
      </c>
      <c r="AF593" s="169">
        <f t="shared" si="191"/>
        <v>50.814688103158431</v>
      </c>
      <c r="AG593" s="169">
        <v>53.355422508316352</v>
      </c>
      <c r="AH593" s="169">
        <f t="shared" si="175"/>
        <v>53.355422508316352</v>
      </c>
      <c r="AJ593" s="166">
        <f t="shared" si="198"/>
        <v>44.554072713275708</v>
      </c>
      <c r="AK593" s="166">
        <f t="shared" si="198"/>
        <v>46.781776348939495</v>
      </c>
      <c r="AL593" s="166">
        <f t="shared" si="198"/>
        <v>49.120865166386473</v>
      </c>
      <c r="AM593" s="166">
        <f t="shared" si="198"/>
        <v>51.576908424705799</v>
      </c>
      <c r="AN593" s="166">
        <v>54.155753845941092</v>
      </c>
      <c r="AO593" s="106">
        <f t="shared" si="176"/>
        <v>54.155753845941092</v>
      </c>
      <c r="AQ593" s="166">
        <f t="shared" si="199"/>
        <v>44.999613440408467</v>
      </c>
      <c r="AR593" s="166">
        <f t="shared" si="199"/>
        <v>47.249594112428895</v>
      </c>
      <c r="AS593" s="166">
        <f t="shared" si="199"/>
        <v>49.612073818050341</v>
      </c>
      <c r="AT593" s="166">
        <f t="shared" si="199"/>
        <v>52.09267750895286</v>
      </c>
      <c r="AU593" s="170">
        <f t="shared" si="181"/>
        <v>54.697311384400507</v>
      </c>
      <c r="AV593" s="163">
        <v>12</v>
      </c>
      <c r="AW593" s="163">
        <v>581</v>
      </c>
      <c r="AX593" s="171">
        <v>41</v>
      </c>
      <c r="AY593" s="172"/>
      <c r="AZ593" s="173"/>
    </row>
    <row r="594" spans="1:52" s="167" customFormat="1" ht="15.75">
      <c r="A594" s="163">
        <v>582</v>
      </c>
      <c r="B594" s="163">
        <v>12</v>
      </c>
      <c r="C594" s="164">
        <v>42</v>
      </c>
      <c r="D594" s="165"/>
      <c r="E594" s="166">
        <f t="shared" si="193"/>
        <v>38.988168229860378</v>
      </c>
      <c r="F594" s="166">
        <f t="shared" si="193"/>
        <v>41.327458323652003</v>
      </c>
      <c r="G594" s="166">
        <f t="shared" si="193"/>
        <v>43.807105823071126</v>
      </c>
      <c r="H594" s="166">
        <f t="shared" si="193"/>
        <v>46.435532172455396</v>
      </c>
      <c r="I594" s="166">
        <f t="shared" si="193"/>
        <v>49.22166410280272</v>
      </c>
      <c r="J594" s="166">
        <v>52.174963948970884</v>
      </c>
      <c r="K594" s="102">
        <f t="shared" si="194"/>
        <v>52.174963948970884</v>
      </c>
      <c r="M594" s="166">
        <f t="shared" si="195"/>
        <v>39.47552033273363</v>
      </c>
      <c r="N594" s="166">
        <f t="shared" si="195"/>
        <v>41.84405155269765</v>
      </c>
      <c r="O594" s="166">
        <f t="shared" si="195"/>
        <v>44.35469464585951</v>
      </c>
      <c r="P594" s="166">
        <f t="shared" si="195"/>
        <v>47.015976324611081</v>
      </c>
      <c r="Q594" s="166">
        <f t="shared" si="195"/>
        <v>49.836934904087748</v>
      </c>
      <c r="R594" s="166">
        <v>52.827150998333018</v>
      </c>
      <c r="S594" s="102">
        <f t="shared" si="196"/>
        <v>52.827150998333018</v>
      </c>
      <c r="T594" s="168"/>
      <c r="U594" s="166">
        <f t="shared" si="186"/>
        <v>41.805369658246043</v>
      </c>
      <c r="V594" s="166">
        <f t="shared" si="186"/>
        <v>43.895638141158344</v>
      </c>
      <c r="W594" s="166">
        <f t="shared" si="186"/>
        <v>46.090420048216259</v>
      </c>
      <c r="X594" s="166">
        <f t="shared" si="186"/>
        <v>48.394941050627075</v>
      </c>
      <c r="Y594" s="166">
        <f t="shared" si="186"/>
        <v>50.814688103158431</v>
      </c>
      <c r="Z594" s="166">
        <v>53.355422508316352</v>
      </c>
      <c r="AA594" s="102">
        <f t="shared" si="197"/>
        <v>53.355422508316352</v>
      </c>
      <c r="AB594" s="168"/>
      <c r="AC594" s="169">
        <f t="shared" si="192"/>
        <v>43.895638141158344</v>
      </c>
      <c r="AD594" s="169">
        <f t="shared" si="192"/>
        <v>46.090420048216259</v>
      </c>
      <c r="AE594" s="169">
        <f t="shared" si="192"/>
        <v>48.394941050627075</v>
      </c>
      <c r="AF594" s="169">
        <f t="shared" si="191"/>
        <v>50.814688103158431</v>
      </c>
      <c r="AG594" s="169">
        <v>53.355422508316352</v>
      </c>
      <c r="AH594" s="169">
        <f t="shared" si="175"/>
        <v>53.355422508316352</v>
      </c>
      <c r="AJ594" s="166">
        <f t="shared" si="198"/>
        <v>44.554072713275708</v>
      </c>
      <c r="AK594" s="166">
        <f t="shared" si="198"/>
        <v>46.781776348939495</v>
      </c>
      <c r="AL594" s="166">
        <f t="shared" si="198"/>
        <v>49.120865166386473</v>
      </c>
      <c r="AM594" s="166">
        <f t="shared" si="198"/>
        <v>51.576908424705799</v>
      </c>
      <c r="AN594" s="166">
        <v>54.155753845941092</v>
      </c>
      <c r="AO594" s="106">
        <f t="shared" si="176"/>
        <v>54.155753845941092</v>
      </c>
      <c r="AQ594" s="166">
        <f t="shared" si="199"/>
        <v>44.999613440408467</v>
      </c>
      <c r="AR594" s="166">
        <f t="shared" si="199"/>
        <v>47.249594112428895</v>
      </c>
      <c r="AS594" s="166">
        <f t="shared" si="199"/>
        <v>49.612073818050341</v>
      </c>
      <c r="AT594" s="166">
        <f t="shared" si="199"/>
        <v>52.09267750895286</v>
      </c>
      <c r="AU594" s="170">
        <f t="shared" si="181"/>
        <v>54.697311384400507</v>
      </c>
      <c r="AV594" s="163">
        <v>12</v>
      </c>
      <c r="AW594" s="163">
        <v>582</v>
      </c>
      <c r="AX594" s="171">
        <v>42</v>
      </c>
      <c r="AY594" s="172"/>
      <c r="AZ594" s="173"/>
    </row>
    <row r="595" spans="1:52" s="167" customFormat="1" ht="15.75">
      <c r="A595" s="163">
        <v>583</v>
      </c>
      <c r="B595" s="163">
        <v>12</v>
      </c>
      <c r="C595" s="164">
        <v>43</v>
      </c>
      <c r="D595" s="165"/>
      <c r="E595" s="166">
        <f t="shared" si="193"/>
        <v>38.988168229860378</v>
      </c>
      <c r="F595" s="166">
        <f t="shared" si="193"/>
        <v>41.327458323652003</v>
      </c>
      <c r="G595" s="166">
        <f t="shared" si="193"/>
        <v>43.807105823071126</v>
      </c>
      <c r="H595" s="166">
        <f t="shared" si="193"/>
        <v>46.435532172455396</v>
      </c>
      <c r="I595" s="166">
        <f t="shared" si="193"/>
        <v>49.22166410280272</v>
      </c>
      <c r="J595" s="166">
        <v>52.174963948970884</v>
      </c>
      <c r="K595" s="102">
        <f t="shared" si="194"/>
        <v>52.174963948970884</v>
      </c>
      <c r="M595" s="166">
        <f t="shared" si="195"/>
        <v>39.47552033273363</v>
      </c>
      <c r="N595" s="166">
        <f t="shared" si="195"/>
        <v>41.84405155269765</v>
      </c>
      <c r="O595" s="166">
        <f t="shared" si="195"/>
        <v>44.35469464585951</v>
      </c>
      <c r="P595" s="166">
        <f t="shared" si="195"/>
        <v>47.015976324611081</v>
      </c>
      <c r="Q595" s="166">
        <f t="shared" si="195"/>
        <v>49.836934904087748</v>
      </c>
      <c r="R595" s="166">
        <v>52.827150998333018</v>
      </c>
      <c r="S595" s="102">
        <f t="shared" si="196"/>
        <v>52.827150998333018</v>
      </c>
      <c r="T595" s="168"/>
      <c r="U595" s="166">
        <f t="shared" si="186"/>
        <v>41.805369658246043</v>
      </c>
      <c r="V595" s="166">
        <f t="shared" si="186"/>
        <v>43.895638141158344</v>
      </c>
      <c r="W595" s="166">
        <f t="shared" si="186"/>
        <v>46.090420048216259</v>
      </c>
      <c r="X595" s="166">
        <f t="shared" si="186"/>
        <v>48.394941050627075</v>
      </c>
      <c r="Y595" s="166">
        <f t="shared" si="186"/>
        <v>50.814688103158431</v>
      </c>
      <c r="Z595" s="166">
        <v>53.355422508316352</v>
      </c>
      <c r="AA595" s="102">
        <f t="shared" si="197"/>
        <v>53.355422508316352</v>
      </c>
      <c r="AB595" s="168"/>
      <c r="AC595" s="169">
        <f t="shared" si="192"/>
        <v>43.895638141158344</v>
      </c>
      <c r="AD595" s="169">
        <f t="shared" si="192"/>
        <v>46.090420048216259</v>
      </c>
      <c r="AE595" s="169">
        <f t="shared" si="192"/>
        <v>48.394941050627075</v>
      </c>
      <c r="AF595" s="169">
        <f t="shared" si="191"/>
        <v>50.814688103158431</v>
      </c>
      <c r="AG595" s="169">
        <v>53.355422508316352</v>
      </c>
      <c r="AH595" s="169">
        <f t="shared" si="175"/>
        <v>53.355422508316352</v>
      </c>
      <c r="AJ595" s="166">
        <f t="shared" si="198"/>
        <v>44.554072713275708</v>
      </c>
      <c r="AK595" s="166">
        <f t="shared" si="198"/>
        <v>46.781776348939495</v>
      </c>
      <c r="AL595" s="166">
        <f t="shared" si="198"/>
        <v>49.120865166386473</v>
      </c>
      <c r="AM595" s="166">
        <f t="shared" si="198"/>
        <v>51.576908424705799</v>
      </c>
      <c r="AN595" s="166">
        <v>54.155753845941092</v>
      </c>
      <c r="AO595" s="106">
        <f t="shared" si="176"/>
        <v>54.155753845941092</v>
      </c>
      <c r="AQ595" s="166">
        <f t="shared" si="199"/>
        <v>44.999613440408467</v>
      </c>
      <c r="AR595" s="166">
        <f t="shared" si="199"/>
        <v>47.249594112428895</v>
      </c>
      <c r="AS595" s="166">
        <f t="shared" si="199"/>
        <v>49.612073818050341</v>
      </c>
      <c r="AT595" s="166">
        <f t="shared" si="199"/>
        <v>52.09267750895286</v>
      </c>
      <c r="AU595" s="170">
        <f t="shared" si="181"/>
        <v>54.697311384400507</v>
      </c>
      <c r="AV595" s="163">
        <v>12</v>
      </c>
      <c r="AW595" s="163">
        <v>583</v>
      </c>
      <c r="AX595" s="171">
        <v>43</v>
      </c>
      <c r="AY595" s="172"/>
      <c r="AZ595" s="173"/>
    </row>
    <row r="596" spans="1:52" s="167" customFormat="1" ht="15.75">
      <c r="A596" s="163">
        <v>584</v>
      </c>
      <c r="B596" s="163">
        <v>12</v>
      </c>
      <c r="C596" s="164">
        <v>44</v>
      </c>
      <c r="D596" s="165"/>
      <c r="E596" s="166">
        <f t="shared" si="193"/>
        <v>38.988168229860378</v>
      </c>
      <c r="F596" s="166">
        <f t="shared" si="193"/>
        <v>41.327458323652003</v>
      </c>
      <c r="G596" s="166">
        <f t="shared" si="193"/>
        <v>43.807105823071126</v>
      </c>
      <c r="H596" s="166">
        <f t="shared" si="193"/>
        <v>46.435532172455396</v>
      </c>
      <c r="I596" s="166">
        <f t="shared" si="193"/>
        <v>49.22166410280272</v>
      </c>
      <c r="J596" s="166">
        <v>52.174963948970884</v>
      </c>
      <c r="K596" s="102">
        <f t="shared" si="194"/>
        <v>52.174963948970884</v>
      </c>
      <c r="M596" s="166">
        <f t="shared" si="195"/>
        <v>39.47552033273363</v>
      </c>
      <c r="N596" s="166">
        <f t="shared" si="195"/>
        <v>41.84405155269765</v>
      </c>
      <c r="O596" s="166">
        <f t="shared" si="195"/>
        <v>44.35469464585951</v>
      </c>
      <c r="P596" s="166">
        <f t="shared" si="195"/>
        <v>47.015976324611081</v>
      </c>
      <c r="Q596" s="166">
        <f t="shared" si="195"/>
        <v>49.836934904087748</v>
      </c>
      <c r="R596" s="166">
        <v>52.827150998333018</v>
      </c>
      <c r="S596" s="102">
        <f t="shared" si="196"/>
        <v>52.827150998333018</v>
      </c>
      <c r="T596" s="168"/>
      <c r="U596" s="166">
        <f t="shared" si="186"/>
        <v>41.805369658246043</v>
      </c>
      <c r="V596" s="166">
        <f t="shared" si="186"/>
        <v>43.895638141158344</v>
      </c>
      <c r="W596" s="166">
        <f t="shared" si="186"/>
        <v>46.090420048216259</v>
      </c>
      <c r="X596" s="166">
        <f t="shared" si="186"/>
        <v>48.394941050627075</v>
      </c>
      <c r="Y596" s="166">
        <f t="shared" si="186"/>
        <v>50.814688103158431</v>
      </c>
      <c r="Z596" s="166">
        <v>53.355422508316352</v>
      </c>
      <c r="AA596" s="102">
        <f t="shared" si="197"/>
        <v>53.355422508316352</v>
      </c>
      <c r="AB596" s="168"/>
      <c r="AC596" s="169">
        <f t="shared" si="192"/>
        <v>43.895638141158344</v>
      </c>
      <c r="AD596" s="169">
        <f t="shared" si="192"/>
        <v>46.090420048216259</v>
      </c>
      <c r="AE596" s="169">
        <f t="shared" si="192"/>
        <v>48.394941050627075</v>
      </c>
      <c r="AF596" s="169">
        <f t="shared" si="191"/>
        <v>50.814688103158431</v>
      </c>
      <c r="AG596" s="169">
        <v>53.355422508316352</v>
      </c>
      <c r="AH596" s="169">
        <f t="shared" si="175"/>
        <v>53.355422508316352</v>
      </c>
      <c r="AJ596" s="166">
        <f t="shared" si="198"/>
        <v>44.554072713275708</v>
      </c>
      <c r="AK596" s="166">
        <f t="shared" si="198"/>
        <v>46.781776348939495</v>
      </c>
      <c r="AL596" s="166">
        <f t="shared" si="198"/>
        <v>49.120865166386473</v>
      </c>
      <c r="AM596" s="166">
        <f t="shared" si="198"/>
        <v>51.576908424705799</v>
      </c>
      <c r="AN596" s="166">
        <v>54.155753845941092</v>
      </c>
      <c r="AO596" s="106">
        <f t="shared" si="176"/>
        <v>54.155753845941092</v>
      </c>
      <c r="AQ596" s="166">
        <f t="shared" si="199"/>
        <v>44.999613440408467</v>
      </c>
      <c r="AR596" s="166">
        <f t="shared" si="199"/>
        <v>47.249594112428895</v>
      </c>
      <c r="AS596" s="166">
        <f t="shared" si="199"/>
        <v>49.612073818050341</v>
      </c>
      <c r="AT596" s="166">
        <f t="shared" si="199"/>
        <v>52.09267750895286</v>
      </c>
      <c r="AU596" s="170">
        <f t="shared" si="181"/>
        <v>54.697311384400507</v>
      </c>
      <c r="AV596" s="163">
        <v>12</v>
      </c>
      <c r="AW596" s="163">
        <v>584</v>
      </c>
      <c r="AX596" s="171">
        <v>44</v>
      </c>
      <c r="AY596" s="172"/>
      <c r="AZ596" s="173"/>
    </row>
    <row r="597" spans="1:52" s="167" customFormat="1" ht="15.75">
      <c r="A597" s="163">
        <v>585</v>
      </c>
      <c r="B597" s="163">
        <v>12</v>
      </c>
      <c r="C597" s="164">
        <v>45</v>
      </c>
      <c r="D597" s="165"/>
      <c r="E597" s="166">
        <f t="shared" si="193"/>
        <v>38.988168229860378</v>
      </c>
      <c r="F597" s="166">
        <f t="shared" si="193"/>
        <v>41.327458323652003</v>
      </c>
      <c r="G597" s="166">
        <f t="shared" si="193"/>
        <v>43.807105823071126</v>
      </c>
      <c r="H597" s="166">
        <f t="shared" si="193"/>
        <v>46.435532172455396</v>
      </c>
      <c r="I597" s="166">
        <f t="shared" si="193"/>
        <v>49.22166410280272</v>
      </c>
      <c r="J597" s="166">
        <v>52.174963948970884</v>
      </c>
      <c r="K597" s="102">
        <f t="shared" si="194"/>
        <v>52.174963948970884</v>
      </c>
      <c r="M597" s="166">
        <f t="shared" si="195"/>
        <v>39.47552033273363</v>
      </c>
      <c r="N597" s="166">
        <f t="shared" si="195"/>
        <v>41.84405155269765</v>
      </c>
      <c r="O597" s="166">
        <f t="shared" si="195"/>
        <v>44.35469464585951</v>
      </c>
      <c r="P597" s="166">
        <f t="shared" si="195"/>
        <v>47.015976324611081</v>
      </c>
      <c r="Q597" s="166">
        <f t="shared" si="195"/>
        <v>49.836934904087748</v>
      </c>
      <c r="R597" s="166">
        <v>52.827150998333018</v>
      </c>
      <c r="S597" s="102">
        <f t="shared" si="196"/>
        <v>52.827150998333018</v>
      </c>
      <c r="T597" s="168"/>
      <c r="U597" s="166">
        <f t="shared" si="186"/>
        <v>41.805369658246043</v>
      </c>
      <c r="V597" s="166">
        <f t="shared" si="186"/>
        <v>43.895638141158344</v>
      </c>
      <c r="W597" s="166">
        <f t="shared" si="186"/>
        <v>46.090420048216259</v>
      </c>
      <c r="X597" s="166">
        <f t="shared" si="186"/>
        <v>48.394941050627075</v>
      </c>
      <c r="Y597" s="166">
        <f t="shared" si="186"/>
        <v>50.814688103158431</v>
      </c>
      <c r="Z597" s="166">
        <v>53.355422508316352</v>
      </c>
      <c r="AA597" s="102">
        <f t="shared" si="197"/>
        <v>53.355422508316352</v>
      </c>
      <c r="AB597" s="168"/>
      <c r="AC597" s="169">
        <f t="shared" si="192"/>
        <v>43.895638141158344</v>
      </c>
      <c r="AD597" s="169">
        <f t="shared" si="192"/>
        <v>46.090420048216259</v>
      </c>
      <c r="AE597" s="169">
        <f t="shared" si="192"/>
        <v>48.394941050627075</v>
      </c>
      <c r="AF597" s="169">
        <f t="shared" si="191"/>
        <v>50.814688103158431</v>
      </c>
      <c r="AG597" s="169">
        <v>53.355422508316352</v>
      </c>
      <c r="AH597" s="169">
        <f t="shared" si="175"/>
        <v>53.355422508316352</v>
      </c>
      <c r="AJ597" s="166">
        <f t="shared" si="198"/>
        <v>44.554072713275708</v>
      </c>
      <c r="AK597" s="166">
        <f t="shared" si="198"/>
        <v>46.781776348939495</v>
      </c>
      <c r="AL597" s="166">
        <f t="shared" si="198"/>
        <v>49.120865166386473</v>
      </c>
      <c r="AM597" s="166">
        <f t="shared" si="198"/>
        <v>51.576908424705799</v>
      </c>
      <c r="AN597" s="166">
        <v>54.155753845941092</v>
      </c>
      <c r="AO597" s="106">
        <f t="shared" si="176"/>
        <v>54.155753845941092</v>
      </c>
      <c r="AQ597" s="166">
        <f t="shared" si="199"/>
        <v>44.999613440408467</v>
      </c>
      <c r="AR597" s="166">
        <f t="shared" si="199"/>
        <v>47.249594112428895</v>
      </c>
      <c r="AS597" s="166">
        <f t="shared" si="199"/>
        <v>49.612073818050341</v>
      </c>
      <c r="AT597" s="166">
        <f t="shared" si="199"/>
        <v>52.09267750895286</v>
      </c>
      <c r="AU597" s="170">
        <f t="shared" si="181"/>
        <v>54.697311384400507</v>
      </c>
      <c r="AV597" s="163">
        <v>12</v>
      </c>
      <c r="AW597" s="163">
        <v>585</v>
      </c>
      <c r="AX597" s="171">
        <v>45</v>
      </c>
      <c r="AY597" s="172"/>
      <c r="AZ597" s="173"/>
    </row>
    <row r="598" spans="1:52" s="167" customFormat="1" ht="15.75">
      <c r="A598" s="163">
        <v>586</v>
      </c>
      <c r="B598" s="163">
        <v>13</v>
      </c>
      <c r="C598" s="164">
        <v>1</v>
      </c>
      <c r="D598" s="165"/>
      <c r="E598" s="166">
        <f t="shared" si="193"/>
        <v>38.988168229860378</v>
      </c>
      <c r="F598" s="166">
        <f t="shared" si="193"/>
        <v>41.327458323652003</v>
      </c>
      <c r="G598" s="166">
        <f t="shared" si="193"/>
        <v>43.807105823071126</v>
      </c>
      <c r="H598" s="166">
        <f t="shared" si="193"/>
        <v>46.435532172455396</v>
      </c>
      <c r="I598" s="166">
        <f t="shared" si="193"/>
        <v>49.22166410280272</v>
      </c>
      <c r="J598" s="166">
        <v>52.174963948970884</v>
      </c>
      <c r="K598" s="102">
        <f t="shared" si="194"/>
        <v>52.174963948970884</v>
      </c>
      <c r="M598" s="166">
        <f t="shared" si="195"/>
        <v>39.47552033273363</v>
      </c>
      <c r="N598" s="166">
        <f t="shared" si="195"/>
        <v>41.84405155269765</v>
      </c>
      <c r="O598" s="166">
        <f t="shared" si="195"/>
        <v>44.35469464585951</v>
      </c>
      <c r="P598" s="166">
        <f t="shared" si="195"/>
        <v>47.015976324611081</v>
      </c>
      <c r="Q598" s="166">
        <f t="shared" si="195"/>
        <v>49.836934904087748</v>
      </c>
      <c r="R598" s="166">
        <v>52.827150998333018</v>
      </c>
      <c r="S598" s="102">
        <f t="shared" si="196"/>
        <v>52.827150998333018</v>
      </c>
      <c r="T598" s="168"/>
      <c r="U598" s="166">
        <f t="shared" si="186"/>
        <v>41.805369658246043</v>
      </c>
      <c r="V598" s="166">
        <f t="shared" si="186"/>
        <v>43.895638141158344</v>
      </c>
      <c r="W598" s="166">
        <f t="shared" si="186"/>
        <v>46.090420048216259</v>
      </c>
      <c r="X598" s="166">
        <f t="shared" si="186"/>
        <v>48.394941050627075</v>
      </c>
      <c r="Y598" s="166">
        <f t="shared" si="186"/>
        <v>50.814688103158431</v>
      </c>
      <c r="Z598" s="166">
        <v>53.355422508316352</v>
      </c>
      <c r="AA598" s="102">
        <f t="shared" si="197"/>
        <v>53.355422508316352</v>
      </c>
      <c r="AB598" s="168"/>
      <c r="AC598" s="169">
        <f t="shared" si="192"/>
        <v>43.895638141158344</v>
      </c>
      <c r="AD598" s="169">
        <f t="shared" si="192"/>
        <v>46.090420048216259</v>
      </c>
      <c r="AE598" s="169">
        <f t="shared" si="192"/>
        <v>48.394941050627075</v>
      </c>
      <c r="AF598" s="169">
        <f t="shared" si="191"/>
        <v>50.814688103158431</v>
      </c>
      <c r="AG598" s="169">
        <v>53.355422508316352</v>
      </c>
      <c r="AH598" s="169">
        <f t="shared" si="175"/>
        <v>53.355422508316352</v>
      </c>
      <c r="AJ598" s="166">
        <f t="shared" si="198"/>
        <v>44.554072713275708</v>
      </c>
      <c r="AK598" s="166">
        <f t="shared" si="198"/>
        <v>46.781776348939495</v>
      </c>
      <c r="AL598" s="166">
        <f t="shared" si="198"/>
        <v>49.120865166386473</v>
      </c>
      <c r="AM598" s="166">
        <f t="shared" si="198"/>
        <v>51.576908424705799</v>
      </c>
      <c r="AN598" s="166">
        <v>54.155753845941092</v>
      </c>
      <c r="AO598" s="106">
        <f t="shared" si="176"/>
        <v>54.155753845941092</v>
      </c>
      <c r="AQ598" s="166">
        <f t="shared" si="199"/>
        <v>44.999613440408467</v>
      </c>
      <c r="AR598" s="166">
        <f t="shared" si="199"/>
        <v>47.249594112428895</v>
      </c>
      <c r="AS598" s="166">
        <f t="shared" si="199"/>
        <v>49.612073818050341</v>
      </c>
      <c r="AT598" s="166">
        <f t="shared" si="199"/>
        <v>52.09267750895286</v>
      </c>
      <c r="AU598" s="170">
        <f t="shared" si="181"/>
        <v>54.697311384400507</v>
      </c>
      <c r="AV598" s="163">
        <v>13</v>
      </c>
      <c r="AW598" s="163">
        <v>586</v>
      </c>
      <c r="AX598" s="171">
        <v>1</v>
      </c>
      <c r="AY598" s="172"/>
      <c r="AZ598" s="173"/>
    </row>
    <row r="599" spans="1:52" s="167" customFormat="1" ht="15.75">
      <c r="A599" s="163">
        <v>587</v>
      </c>
      <c r="B599" s="163">
        <v>13</v>
      </c>
      <c r="C599" s="164">
        <v>2</v>
      </c>
      <c r="D599" s="165"/>
      <c r="E599" s="166">
        <f t="shared" si="193"/>
        <v>39.869455938491953</v>
      </c>
      <c r="F599" s="166">
        <f t="shared" si="193"/>
        <v>42.261623294801474</v>
      </c>
      <c r="G599" s="166">
        <f t="shared" si="193"/>
        <v>44.797320692489563</v>
      </c>
      <c r="H599" s="166">
        <f t="shared" si="193"/>
        <v>47.48515993403894</v>
      </c>
      <c r="I599" s="166">
        <f t="shared" si="193"/>
        <v>50.334269530081279</v>
      </c>
      <c r="J599" s="166">
        <v>53.354325701886161</v>
      </c>
      <c r="K599" s="102">
        <f t="shared" si="194"/>
        <v>53.354325701886161</v>
      </c>
      <c r="M599" s="166">
        <f t="shared" si="195"/>
        <v>40.367824137723105</v>
      </c>
      <c r="N599" s="166">
        <f t="shared" si="195"/>
        <v>42.789893585986491</v>
      </c>
      <c r="O599" s="166">
        <f t="shared" si="195"/>
        <v>45.357287201145681</v>
      </c>
      <c r="P599" s="166">
        <f t="shared" si="195"/>
        <v>48.078724433214425</v>
      </c>
      <c r="Q599" s="166">
        <f t="shared" si="195"/>
        <v>50.963447899207296</v>
      </c>
      <c r="R599" s="166">
        <v>54.021254773159733</v>
      </c>
      <c r="S599" s="102">
        <f t="shared" si="196"/>
        <v>54.021254773159733</v>
      </c>
      <c r="T599" s="168"/>
      <c r="U599" s="166">
        <f t="shared" si="186"/>
        <v>42.750337326832081</v>
      </c>
      <c r="V599" s="166">
        <f t="shared" si="186"/>
        <v>44.887854193173688</v>
      </c>
      <c r="W599" s="166">
        <f t="shared" si="186"/>
        <v>47.132246902832371</v>
      </c>
      <c r="X599" s="166">
        <f t="shared" si="186"/>
        <v>49.488859247973991</v>
      </c>
      <c r="Y599" s="166">
        <f t="shared" si="186"/>
        <v>51.963302210372696</v>
      </c>
      <c r="Z599" s="166">
        <v>54.561467320891332</v>
      </c>
      <c r="AA599" s="102">
        <f t="shared" si="197"/>
        <v>54.561467320891332</v>
      </c>
      <c r="AB599" s="168"/>
      <c r="AC599" s="169">
        <f t="shared" si="192"/>
        <v>44.887854193173688</v>
      </c>
      <c r="AD599" s="169">
        <f t="shared" si="192"/>
        <v>47.132246902832371</v>
      </c>
      <c r="AE599" s="169">
        <f t="shared" si="192"/>
        <v>49.488859247973991</v>
      </c>
      <c r="AF599" s="169">
        <f t="shared" si="191"/>
        <v>51.963302210372696</v>
      </c>
      <c r="AG599" s="169">
        <v>54.561467320891332</v>
      </c>
      <c r="AH599" s="169">
        <f t="shared" si="175"/>
        <v>54.561467320891332</v>
      </c>
      <c r="AJ599" s="166">
        <f t="shared" si="198"/>
        <v>45.561172006071288</v>
      </c>
      <c r="AK599" s="166">
        <f t="shared" si="198"/>
        <v>47.839230606374855</v>
      </c>
      <c r="AL599" s="166">
        <f t="shared" si="198"/>
        <v>50.231192136693601</v>
      </c>
      <c r="AM599" s="166">
        <f t="shared" si="198"/>
        <v>52.742751743528281</v>
      </c>
      <c r="AN599" s="166">
        <v>55.3798893307047</v>
      </c>
      <c r="AO599" s="106">
        <f t="shared" si="176"/>
        <v>55.3798893307047</v>
      </c>
      <c r="AQ599" s="166">
        <f t="shared" si="199"/>
        <v>46.016783726132005</v>
      </c>
      <c r="AR599" s="166">
        <f t="shared" si="199"/>
        <v>48.317622912438608</v>
      </c>
      <c r="AS599" s="166">
        <f t="shared" si="199"/>
        <v>50.733504058060539</v>
      </c>
      <c r="AT599" s="166">
        <f t="shared" si="199"/>
        <v>53.270179260963566</v>
      </c>
      <c r="AU599" s="170">
        <f t="shared" si="181"/>
        <v>55.933688224011746</v>
      </c>
      <c r="AV599" s="163">
        <v>13</v>
      </c>
      <c r="AW599" s="163">
        <v>587</v>
      </c>
      <c r="AX599" s="171">
        <v>2</v>
      </c>
      <c r="AY599" s="172"/>
      <c r="AZ599" s="173"/>
    </row>
    <row r="600" spans="1:52" s="167" customFormat="1" ht="15.75">
      <c r="A600" s="163">
        <v>588</v>
      </c>
      <c r="B600" s="163">
        <v>13</v>
      </c>
      <c r="C600" s="164">
        <v>3</v>
      </c>
      <c r="D600" s="165"/>
      <c r="E600" s="166">
        <f t="shared" si="193"/>
        <v>39.869455938491953</v>
      </c>
      <c r="F600" s="166">
        <f t="shared" si="193"/>
        <v>42.261623294801474</v>
      </c>
      <c r="G600" s="166">
        <f t="shared" si="193"/>
        <v>44.797320692489563</v>
      </c>
      <c r="H600" s="166">
        <f t="shared" si="193"/>
        <v>47.48515993403894</v>
      </c>
      <c r="I600" s="166">
        <f t="shared" si="193"/>
        <v>50.334269530081279</v>
      </c>
      <c r="J600" s="166">
        <v>53.354325701886161</v>
      </c>
      <c r="K600" s="102">
        <f t="shared" si="194"/>
        <v>53.354325701886161</v>
      </c>
      <c r="M600" s="166">
        <f t="shared" si="195"/>
        <v>40.367824137723105</v>
      </c>
      <c r="N600" s="166">
        <f t="shared" si="195"/>
        <v>42.789893585986491</v>
      </c>
      <c r="O600" s="166">
        <f t="shared" si="195"/>
        <v>45.357287201145681</v>
      </c>
      <c r="P600" s="166">
        <f t="shared" si="195"/>
        <v>48.078724433214425</v>
      </c>
      <c r="Q600" s="166">
        <f t="shared" si="195"/>
        <v>50.963447899207296</v>
      </c>
      <c r="R600" s="166">
        <v>54.021254773159733</v>
      </c>
      <c r="S600" s="102">
        <f t="shared" si="196"/>
        <v>54.021254773159733</v>
      </c>
      <c r="T600" s="168"/>
      <c r="U600" s="166">
        <f t="shared" si="186"/>
        <v>42.750337326832081</v>
      </c>
      <c r="V600" s="166">
        <f t="shared" si="186"/>
        <v>44.887854193173688</v>
      </c>
      <c r="W600" s="166">
        <f t="shared" si="186"/>
        <v>47.132246902832371</v>
      </c>
      <c r="X600" s="166">
        <f t="shared" si="186"/>
        <v>49.488859247973991</v>
      </c>
      <c r="Y600" s="166">
        <f t="shared" si="186"/>
        <v>51.963302210372696</v>
      </c>
      <c r="Z600" s="166">
        <v>54.561467320891332</v>
      </c>
      <c r="AA600" s="102">
        <f t="shared" si="197"/>
        <v>54.561467320891332</v>
      </c>
      <c r="AB600" s="168"/>
      <c r="AC600" s="169">
        <f t="shared" si="192"/>
        <v>44.887854193173688</v>
      </c>
      <c r="AD600" s="169">
        <f t="shared" si="192"/>
        <v>47.132246902832371</v>
      </c>
      <c r="AE600" s="169">
        <f t="shared" si="192"/>
        <v>49.488859247973991</v>
      </c>
      <c r="AF600" s="169">
        <f t="shared" si="191"/>
        <v>51.963302210372696</v>
      </c>
      <c r="AG600" s="169">
        <v>54.561467320891332</v>
      </c>
      <c r="AH600" s="169">
        <f t="shared" si="175"/>
        <v>54.561467320891332</v>
      </c>
      <c r="AJ600" s="166">
        <f t="shared" si="198"/>
        <v>45.561172006071288</v>
      </c>
      <c r="AK600" s="166">
        <f t="shared" si="198"/>
        <v>47.839230606374855</v>
      </c>
      <c r="AL600" s="166">
        <f t="shared" si="198"/>
        <v>50.231192136693601</v>
      </c>
      <c r="AM600" s="166">
        <f t="shared" si="198"/>
        <v>52.742751743528281</v>
      </c>
      <c r="AN600" s="166">
        <v>55.3798893307047</v>
      </c>
      <c r="AO600" s="106">
        <f t="shared" si="176"/>
        <v>55.3798893307047</v>
      </c>
      <c r="AQ600" s="166">
        <f t="shared" si="199"/>
        <v>46.016783726132005</v>
      </c>
      <c r="AR600" s="166">
        <f t="shared" si="199"/>
        <v>48.317622912438608</v>
      </c>
      <c r="AS600" s="166">
        <f t="shared" si="199"/>
        <v>50.733504058060539</v>
      </c>
      <c r="AT600" s="166">
        <f t="shared" si="199"/>
        <v>53.270179260963566</v>
      </c>
      <c r="AU600" s="170">
        <f t="shared" si="181"/>
        <v>55.933688224011746</v>
      </c>
      <c r="AV600" s="163">
        <v>13</v>
      </c>
      <c r="AW600" s="163">
        <v>588</v>
      </c>
      <c r="AX600" s="171">
        <v>3</v>
      </c>
      <c r="AY600" s="172"/>
      <c r="AZ600" s="173"/>
    </row>
    <row r="601" spans="1:52" s="167" customFormat="1" ht="15.75">
      <c r="A601" s="163">
        <v>589</v>
      </c>
      <c r="B601" s="163">
        <v>13</v>
      </c>
      <c r="C601" s="164">
        <v>4</v>
      </c>
      <c r="D601" s="165"/>
      <c r="E601" s="166">
        <f t="shared" si="193"/>
        <v>39.869455938491953</v>
      </c>
      <c r="F601" s="166">
        <f t="shared" si="193"/>
        <v>42.261623294801474</v>
      </c>
      <c r="G601" s="166">
        <f t="shared" si="193"/>
        <v>44.797320692489563</v>
      </c>
      <c r="H601" s="166">
        <f t="shared" si="193"/>
        <v>47.48515993403894</v>
      </c>
      <c r="I601" s="166">
        <f t="shared" si="193"/>
        <v>50.334269530081279</v>
      </c>
      <c r="J601" s="166">
        <v>53.354325701886161</v>
      </c>
      <c r="K601" s="102">
        <f t="shared" si="194"/>
        <v>53.354325701886161</v>
      </c>
      <c r="M601" s="166">
        <f t="shared" si="195"/>
        <v>40.367824137723105</v>
      </c>
      <c r="N601" s="166">
        <f t="shared" si="195"/>
        <v>42.789893585986491</v>
      </c>
      <c r="O601" s="166">
        <f t="shared" si="195"/>
        <v>45.357287201145681</v>
      </c>
      <c r="P601" s="166">
        <f t="shared" si="195"/>
        <v>48.078724433214425</v>
      </c>
      <c r="Q601" s="166">
        <f t="shared" si="195"/>
        <v>50.963447899207296</v>
      </c>
      <c r="R601" s="166">
        <v>54.021254773159733</v>
      </c>
      <c r="S601" s="102">
        <f t="shared" si="196"/>
        <v>54.021254773159733</v>
      </c>
      <c r="T601" s="168"/>
      <c r="U601" s="166">
        <f t="shared" si="186"/>
        <v>42.750337326832081</v>
      </c>
      <c r="V601" s="166">
        <f t="shared" si="186"/>
        <v>44.887854193173688</v>
      </c>
      <c r="W601" s="166">
        <f t="shared" si="186"/>
        <v>47.132246902832371</v>
      </c>
      <c r="X601" s="166">
        <f t="shared" si="186"/>
        <v>49.488859247973991</v>
      </c>
      <c r="Y601" s="166">
        <f t="shared" si="186"/>
        <v>51.963302210372696</v>
      </c>
      <c r="Z601" s="166">
        <v>54.561467320891332</v>
      </c>
      <c r="AA601" s="102">
        <f t="shared" si="197"/>
        <v>54.561467320891332</v>
      </c>
      <c r="AB601" s="168"/>
      <c r="AC601" s="169">
        <f t="shared" si="192"/>
        <v>44.887854193173688</v>
      </c>
      <c r="AD601" s="169">
        <f t="shared" si="192"/>
        <v>47.132246902832371</v>
      </c>
      <c r="AE601" s="169">
        <f t="shared" si="192"/>
        <v>49.488859247973991</v>
      </c>
      <c r="AF601" s="169">
        <f t="shared" si="191"/>
        <v>51.963302210372696</v>
      </c>
      <c r="AG601" s="169">
        <v>54.561467320891332</v>
      </c>
      <c r="AH601" s="169">
        <f t="shared" si="175"/>
        <v>54.561467320891332</v>
      </c>
      <c r="AJ601" s="166">
        <f t="shared" si="198"/>
        <v>45.561172006071288</v>
      </c>
      <c r="AK601" s="166">
        <f t="shared" si="198"/>
        <v>47.839230606374855</v>
      </c>
      <c r="AL601" s="166">
        <f t="shared" si="198"/>
        <v>50.231192136693601</v>
      </c>
      <c r="AM601" s="166">
        <f t="shared" si="198"/>
        <v>52.742751743528281</v>
      </c>
      <c r="AN601" s="166">
        <v>55.3798893307047</v>
      </c>
      <c r="AO601" s="106">
        <f t="shared" si="176"/>
        <v>55.3798893307047</v>
      </c>
      <c r="AQ601" s="166">
        <f t="shared" si="199"/>
        <v>46.016783726132005</v>
      </c>
      <c r="AR601" s="166">
        <f t="shared" si="199"/>
        <v>48.317622912438608</v>
      </c>
      <c r="AS601" s="166">
        <f t="shared" si="199"/>
        <v>50.733504058060539</v>
      </c>
      <c r="AT601" s="166">
        <f t="shared" si="199"/>
        <v>53.270179260963566</v>
      </c>
      <c r="AU601" s="170">
        <f t="shared" si="181"/>
        <v>55.933688224011746</v>
      </c>
      <c r="AV601" s="163">
        <v>13</v>
      </c>
      <c r="AW601" s="163">
        <v>589</v>
      </c>
      <c r="AX601" s="171">
        <v>4</v>
      </c>
      <c r="AY601" s="172"/>
      <c r="AZ601" s="173"/>
    </row>
    <row r="602" spans="1:52" s="167" customFormat="1" ht="15.75">
      <c r="A602" s="163">
        <v>590</v>
      </c>
      <c r="B602" s="163">
        <v>13</v>
      </c>
      <c r="C602" s="164">
        <v>5</v>
      </c>
      <c r="D602" s="165"/>
      <c r="E602" s="166">
        <f t="shared" si="193"/>
        <v>39.869455938491953</v>
      </c>
      <c r="F602" s="166">
        <f t="shared" si="193"/>
        <v>42.261623294801474</v>
      </c>
      <c r="G602" s="166">
        <f t="shared" si="193"/>
        <v>44.797320692489563</v>
      </c>
      <c r="H602" s="166">
        <f t="shared" si="193"/>
        <v>47.48515993403894</v>
      </c>
      <c r="I602" s="166">
        <f t="shared" si="193"/>
        <v>50.334269530081279</v>
      </c>
      <c r="J602" s="166">
        <v>53.354325701886161</v>
      </c>
      <c r="K602" s="102">
        <f t="shared" si="194"/>
        <v>53.354325701886161</v>
      </c>
      <c r="M602" s="166">
        <f t="shared" si="195"/>
        <v>40.367824137723105</v>
      </c>
      <c r="N602" s="166">
        <f t="shared" si="195"/>
        <v>42.789893585986491</v>
      </c>
      <c r="O602" s="166">
        <f t="shared" si="195"/>
        <v>45.357287201145681</v>
      </c>
      <c r="P602" s="166">
        <f t="shared" si="195"/>
        <v>48.078724433214425</v>
      </c>
      <c r="Q602" s="166">
        <f t="shared" si="195"/>
        <v>50.963447899207296</v>
      </c>
      <c r="R602" s="166">
        <v>54.021254773159733</v>
      </c>
      <c r="S602" s="102">
        <f t="shared" si="196"/>
        <v>54.021254773159733</v>
      </c>
      <c r="T602" s="168"/>
      <c r="U602" s="166">
        <f t="shared" si="186"/>
        <v>42.750337326832081</v>
      </c>
      <c r="V602" s="166">
        <f t="shared" si="186"/>
        <v>44.887854193173688</v>
      </c>
      <c r="W602" s="166">
        <f t="shared" si="186"/>
        <v>47.132246902832371</v>
      </c>
      <c r="X602" s="166">
        <f t="shared" si="186"/>
        <v>49.488859247973991</v>
      </c>
      <c r="Y602" s="166">
        <f t="shared" si="186"/>
        <v>51.963302210372696</v>
      </c>
      <c r="Z602" s="166">
        <v>54.561467320891332</v>
      </c>
      <c r="AA602" s="102">
        <f t="shared" si="197"/>
        <v>54.561467320891332</v>
      </c>
      <c r="AB602" s="168"/>
      <c r="AC602" s="169">
        <f t="shared" si="192"/>
        <v>44.887854193173688</v>
      </c>
      <c r="AD602" s="169">
        <f t="shared" si="192"/>
        <v>47.132246902832371</v>
      </c>
      <c r="AE602" s="169">
        <f t="shared" si="192"/>
        <v>49.488859247973991</v>
      </c>
      <c r="AF602" s="169">
        <f t="shared" si="191"/>
        <v>51.963302210372696</v>
      </c>
      <c r="AG602" s="169">
        <v>54.561467320891332</v>
      </c>
      <c r="AH602" s="169">
        <f t="shared" si="175"/>
        <v>54.561467320891332</v>
      </c>
      <c r="AJ602" s="166">
        <f t="shared" si="198"/>
        <v>45.561172006071288</v>
      </c>
      <c r="AK602" s="166">
        <f t="shared" si="198"/>
        <v>47.839230606374855</v>
      </c>
      <c r="AL602" s="166">
        <f t="shared" si="198"/>
        <v>50.231192136693601</v>
      </c>
      <c r="AM602" s="166">
        <f t="shared" si="198"/>
        <v>52.742751743528281</v>
      </c>
      <c r="AN602" s="166">
        <v>55.3798893307047</v>
      </c>
      <c r="AO602" s="106">
        <f t="shared" si="176"/>
        <v>55.3798893307047</v>
      </c>
      <c r="AQ602" s="166">
        <f t="shared" si="199"/>
        <v>46.016783726132005</v>
      </c>
      <c r="AR602" s="166">
        <f t="shared" si="199"/>
        <v>48.317622912438608</v>
      </c>
      <c r="AS602" s="166">
        <f t="shared" si="199"/>
        <v>50.733504058060539</v>
      </c>
      <c r="AT602" s="166">
        <f t="shared" si="199"/>
        <v>53.270179260963566</v>
      </c>
      <c r="AU602" s="170">
        <f t="shared" si="181"/>
        <v>55.933688224011746</v>
      </c>
      <c r="AV602" s="163">
        <v>13</v>
      </c>
      <c r="AW602" s="163">
        <v>590</v>
      </c>
      <c r="AX602" s="171">
        <v>5</v>
      </c>
      <c r="AY602" s="172"/>
      <c r="AZ602" s="173"/>
    </row>
    <row r="603" spans="1:52" s="167" customFormat="1" ht="15.75">
      <c r="A603" s="163">
        <v>591</v>
      </c>
      <c r="B603" s="163">
        <v>13</v>
      </c>
      <c r="C603" s="164">
        <v>6</v>
      </c>
      <c r="D603" s="165"/>
      <c r="E603" s="166">
        <f t="shared" si="193"/>
        <v>39.869455938491953</v>
      </c>
      <c r="F603" s="166">
        <f t="shared" si="193"/>
        <v>42.261623294801474</v>
      </c>
      <c r="G603" s="166">
        <f t="shared" si="193"/>
        <v>44.797320692489563</v>
      </c>
      <c r="H603" s="166">
        <f t="shared" si="193"/>
        <v>47.48515993403894</v>
      </c>
      <c r="I603" s="166">
        <f t="shared" si="193"/>
        <v>50.334269530081279</v>
      </c>
      <c r="J603" s="166">
        <v>53.354325701886161</v>
      </c>
      <c r="K603" s="102">
        <f t="shared" si="194"/>
        <v>53.354325701886161</v>
      </c>
      <c r="M603" s="166">
        <f t="shared" si="195"/>
        <v>40.367824137723105</v>
      </c>
      <c r="N603" s="166">
        <f t="shared" si="195"/>
        <v>42.789893585986491</v>
      </c>
      <c r="O603" s="166">
        <f t="shared" si="195"/>
        <v>45.357287201145681</v>
      </c>
      <c r="P603" s="166">
        <f t="shared" si="195"/>
        <v>48.078724433214425</v>
      </c>
      <c r="Q603" s="166">
        <f t="shared" si="195"/>
        <v>50.963447899207296</v>
      </c>
      <c r="R603" s="166">
        <v>54.021254773159733</v>
      </c>
      <c r="S603" s="102">
        <f t="shared" si="196"/>
        <v>54.021254773159733</v>
      </c>
      <c r="T603" s="168"/>
      <c r="U603" s="166">
        <f t="shared" si="186"/>
        <v>42.750337326832081</v>
      </c>
      <c r="V603" s="166">
        <f t="shared" si="186"/>
        <v>44.887854193173688</v>
      </c>
      <c r="W603" s="166">
        <f t="shared" si="186"/>
        <v>47.132246902832371</v>
      </c>
      <c r="X603" s="166">
        <f t="shared" si="186"/>
        <v>49.488859247973991</v>
      </c>
      <c r="Y603" s="166">
        <f t="shared" si="186"/>
        <v>51.963302210372696</v>
      </c>
      <c r="Z603" s="166">
        <v>54.561467320891332</v>
      </c>
      <c r="AA603" s="102">
        <f t="shared" si="197"/>
        <v>54.561467320891332</v>
      </c>
      <c r="AB603" s="168"/>
      <c r="AC603" s="169">
        <f t="shared" si="192"/>
        <v>44.887854193173688</v>
      </c>
      <c r="AD603" s="169">
        <f t="shared" si="192"/>
        <v>47.132246902832371</v>
      </c>
      <c r="AE603" s="169">
        <f t="shared" si="192"/>
        <v>49.488859247973991</v>
      </c>
      <c r="AF603" s="169">
        <f t="shared" si="191"/>
        <v>51.963302210372696</v>
      </c>
      <c r="AG603" s="169">
        <v>54.561467320891332</v>
      </c>
      <c r="AH603" s="169">
        <f t="shared" ref="AH603:AH666" si="200">AN603/$AM$4</f>
        <v>54.561467320891332</v>
      </c>
      <c r="AJ603" s="166">
        <f t="shared" si="198"/>
        <v>45.561172006071288</v>
      </c>
      <c r="AK603" s="166">
        <f t="shared" si="198"/>
        <v>47.839230606374855</v>
      </c>
      <c r="AL603" s="166">
        <f t="shared" si="198"/>
        <v>50.231192136693601</v>
      </c>
      <c r="AM603" s="166">
        <f t="shared" si="198"/>
        <v>52.742751743528281</v>
      </c>
      <c r="AN603" s="166">
        <v>55.3798893307047</v>
      </c>
      <c r="AO603" s="106">
        <f t="shared" ref="AO603:AO666" si="201">AU603/$AN$4</f>
        <v>55.3798893307047</v>
      </c>
      <c r="AQ603" s="166">
        <f t="shared" si="199"/>
        <v>46.016783726132005</v>
      </c>
      <c r="AR603" s="166">
        <f t="shared" si="199"/>
        <v>48.317622912438608</v>
      </c>
      <c r="AS603" s="166">
        <f t="shared" si="199"/>
        <v>50.733504058060539</v>
      </c>
      <c r="AT603" s="166">
        <f t="shared" si="199"/>
        <v>53.270179260963566</v>
      </c>
      <c r="AU603" s="170">
        <f t="shared" si="181"/>
        <v>55.933688224011746</v>
      </c>
      <c r="AV603" s="163">
        <v>13</v>
      </c>
      <c r="AW603" s="163">
        <v>591</v>
      </c>
      <c r="AX603" s="171">
        <v>6</v>
      </c>
      <c r="AY603" s="172"/>
      <c r="AZ603" s="173"/>
    </row>
    <row r="604" spans="1:52" s="167" customFormat="1" ht="15.75">
      <c r="A604" s="163">
        <v>592</v>
      </c>
      <c r="B604" s="163">
        <v>13</v>
      </c>
      <c r="C604" s="164">
        <v>7</v>
      </c>
      <c r="D604" s="165"/>
      <c r="E604" s="166">
        <f t="shared" si="193"/>
        <v>39.869455938491953</v>
      </c>
      <c r="F604" s="166">
        <f t="shared" si="193"/>
        <v>42.261623294801474</v>
      </c>
      <c r="G604" s="166">
        <f t="shared" si="193"/>
        <v>44.797320692489563</v>
      </c>
      <c r="H604" s="166">
        <f t="shared" si="193"/>
        <v>47.48515993403894</v>
      </c>
      <c r="I604" s="166">
        <f t="shared" si="193"/>
        <v>50.334269530081279</v>
      </c>
      <c r="J604" s="166">
        <v>53.354325701886161</v>
      </c>
      <c r="K604" s="102">
        <f t="shared" si="194"/>
        <v>53.354325701886161</v>
      </c>
      <c r="M604" s="166">
        <f t="shared" si="195"/>
        <v>40.367824137723105</v>
      </c>
      <c r="N604" s="166">
        <f t="shared" si="195"/>
        <v>42.789893585986491</v>
      </c>
      <c r="O604" s="166">
        <f t="shared" si="195"/>
        <v>45.357287201145681</v>
      </c>
      <c r="P604" s="166">
        <f t="shared" si="195"/>
        <v>48.078724433214425</v>
      </c>
      <c r="Q604" s="166">
        <f t="shared" si="195"/>
        <v>50.963447899207296</v>
      </c>
      <c r="R604" s="166">
        <v>54.021254773159733</v>
      </c>
      <c r="S604" s="102">
        <f t="shared" si="196"/>
        <v>54.021254773159733</v>
      </c>
      <c r="T604" s="168"/>
      <c r="U604" s="166">
        <f t="shared" si="186"/>
        <v>42.750337326832081</v>
      </c>
      <c r="V604" s="166">
        <f t="shared" si="186"/>
        <v>44.887854193173688</v>
      </c>
      <c r="W604" s="166">
        <f t="shared" si="186"/>
        <v>47.132246902832371</v>
      </c>
      <c r="X604" s="166">
        <f t="shared" si="186"/>
        <v>49.488859247973991</v>
      </c>
      <c r="Y604" s="166">
        <f t="shared" si="186"/>
        <v>51.963302210372696</v>
      </c>
      <c r="Z604" s="166">
        <v>54.561467320891332</v>
      </c>
      <c r="AA604" s="102">
        <f t="shared" si="197"/>
        <v>54.561467320891332</v>
      </c>
      <c r="AB604" s="168"/>
      <c r="AC604" s="169">
        <f t="shared" si="192"/>
        <v>44.887854193173688</v>
      </c>
      <c r="AD604" s="169">
        <f t="shared" si="192"/>
        <v>47.132246902832371</v>
      </c>
      <c r="AE604" s="169">
        <f t="shared" si="192"/>
        <v>49.488859247973991</v>
      </c>
      <c r="AF604" s="169">
        <f t="shared" si="191"/>
        <v>51.963302210372696</v>
      </c>
      <c r="AG604" s="169">
        <v>54.561467320891332</v>
      </c>
      <c r="AH604" s="169">
        <f t="shared" si="200"/>
        <v>54.561467320891332</v>
      </c>
      <c r="AJ604" s="166">
        <f t="shared" si="198"/>
        <v>45.561172006071288</v>
      </c>
      <c r="AK604" s="166">
        <f t="shared" si="198"/>
        <v>47.839230606374855</v>
      </c>
      <c r="AL604" s="166">
        <f t="shared" si="198"/>
        <v>50.231192136693601</v>
      </c>
      <c r="AM604" s="166">
        <f t="shared" si="198"/>
        <v>52.742751743528281</v>
      </c>
      <c r="AN604" s="166">
        <v>55.3798893307047</v>
      </c>
      <c r="AO604" s="106">
        <f t="shared" si="201"/>
        <v>55.3798893307047</v>
      </c>
      <c r="AQ604" s="166">
        <f t="shared" si="199"/>
        <v>46.016783726132005</v>
      </c>
      <c r="AR604" s="166">
        <f t="shared" si="199"/>
        <v>48.317622912438608</v>
      </c>
      <c r="AS604" s="166">
        <f t="shared" si="199"/>
        <v>50.733504058060539</v>
      </c>
      <c r="AT604" s="166">
        <f t="shared" si="199"/>
        <v>53.270179260963566</v>
      </c>
      <c r="AU604" s="170">
        <f t="shared" si="181"/>
        <v>55.933688224011746</v>
      </c>
      <c r="AV604" s="163">
        <v>13</v>
      </c>
      <c r="AW604" s="163">
        <v>592</v>
      </c>
      <c r="AX604" s="171">
        <v>7</v>
      </c>
      <c r="AY604" s="174" t="e">
        <f>#REF!</f>
        <v>#REF!</v>
      </c>
      <c r="AZ604" s="173"/>
    </row>
    <row r="605" spans="1:52" s="167" customFormat="1" ht="15.75">
      <c r="A605" s="163">
        <v>593</v>
      </c>
      <c r="B605" s="163">
        <v>13</v>
      </c>
      <c r="C605" s="164">
        <v>8</v>
      </c>
      <c r="D605" s="165"/>
      <c r="E605" s="166">
        <f t="shared" si="193"/>
        <v>39.869455938491953</v>
      </c>
      <c r="F605" s="166">
        <f t="shared" si="193"/>
        <v>42.261623294801474</v>
      </c>
      <c r="G605" s="166">
        <f t="shared" si="193"/>
        <v>44.797320692489563</v>
      </c>
      <c r="H605" s="166">
        <f t="shared" si="193"/>
        <v>47.48515993403894</v>
      </c>
      <c r="I605" s="166">
        <f t="shared" si="193"/>
        <v>50.334269530081279</v>
      </c>
      <c r="J605" s="166">
        <v>53.354325701886161</v>
      </c>
      <c r="K605" s="102">
        <f t="shared" si="194"/>
        <v>53.354325701886161</v>
      </c>
      <c r="M605" s="166">
        <f t="shared" si="195"/>
        <v>40.367824137723105</v>
      </c>
      <c r="N605" s="166">
        <f t="shared" si="195"/>
        <v>42.789893585986491</v>
      </c>
      <c r="O605" s="166">
        <f t="shared" si="195"/>
        <v>45.357287201145681</v>
      </c>
      <c r="P605" s="166">
        <f t="shared" si="195"/>
        <v>48.078724433214425</v>
      </c>
      <c r="Q605" s="166">
        <f t="shared" si="195"/>
        <v>50.963447899207296</v>
      </c>
      <c r="R605" s="166">
        <v>54.021254773159733</v>
      </c>
      <c r="S605" s="102">
        <f t="shared" si="196"/>
        <v>54.021254773159733</v>
      </c>
      <c r="T605" s="168"/>
      <c r="U605" s="166">
        <f t="shared" si="186"/>
        <v>42.750337326832081</v>
      </c>
      <c r="V605" s="166">
        <f t="shared" si="186"/>
        <v>44.887854193173688</v>
      </c>
      <c r="W605" s="166">
        <f t="shared" si="186"/>
        <v>47.132246902832371</v>
      </c>
      <c r="X605" s="166">
        <f t="shared" si="186"/>
        <v>49.488859247973991</v>
      </c>
      <c r="Y605" s="166">
        <f t="shared" si="186"/>
        <v>51.963302210372696</v>
      </c>
      <c r="Z605" s="166">
        <v>54.561467320891332</v>
      </c>
      <c r="AA605" s="102">
        <f t="shared" si="197"/>
        <v>54.561467320891332</v>
      </c>
      <c r="AB605" s="168"/>
      <c r="AC605" s="169">
        <f t="shared" si="192"/>
        <v>44.887854193173688</v>
      </c>
      <c r="AD605" s="169">
        <f t="shared" si="192"/>
        <v>47.132246902832371</v>
      </c>
      <c r="AE605" s="169">
        <f t="shared" si="192"/>
        <v>49.488859247973991</v>
      </c>
      <c r="AF605" s="169">
        <f t="shared" si="191"/>
        <v>51.963302210372696</v>
      </c>
      <c r="AG605" s="169">
        <v>54.561467320891332</v>
      </c>
      <c r="AH605" s="169">
        <f t="shared" si="200"/>
        <v>54.561467320891332</v>
      </c>
      <c r="AJ605" s="166">
        <f t="shared" si="198"/>
        <v>45.561172006071288</v>
      </c>
      <c r="AK605" s="166">
        <f t="shared" si="198"/>
        <v>47.839230606374855</v>
      </c>
      <c r="AL605" s="166">
        <f t="shared" si="198"/>
        <v>50.231192136693601</v>
      </c>
      <c r="AM605" s="166">
        <f t="shared" si="198"/>
        <v>52.742751743528281</v>
      </c>
      <c r="AN605" s="166">
        <v>55.3798893307047</v>
      </c>
      <c r="AO605" s="106">
        <f t="shared" si="201"/>
        <v>55.3798893307047</v>
      </c>
      <c r="AQ605" s="166">
        <f t="shared" si="199"/>
        <v>46.016783726132005</v>
      </c>
      <c r="AR605" s="166">
        <f t="shared" si="199"/>
        <v>48.317622912438608</v>
      </c>
      <c r="AS605" s="166">
        <f t="shared" si="199"/>
        <v>50.733504058060539</v>
      </c>
      <c r="AT605" s="166">
        <f t="shared" si="199"/>
        <v>53.270179260963566</v>
      </c>
      <c r="AU605" s="170">
        <f t="shared" si="181"/>
        <v>55.933688224011746</v>
      </c>
      <c r="AV605" s="163">
        <v>13</v>
      </c>
      <c r="AW605" s="163">
        <v>593</v>
      </c>
      <c r="AX605" s="171">
        <v>8</v>
      </c>
      <c r="AY605" s="172"/>
      <c r="AZ605" s="173"/>
    </row>
    <row r="606" spans="1:52" s="167" customFormat="1" ht="15.75">
      <c r="A606" s="163">
        <v>594</v>
      </c>
      <c r="B606" s="163">
        <v>13</v>
      </c>
      <c r="C606" s="164">
        <v>9</v>
      </c>
      <c r="D606" s="165"/>
      <c r="E606" s="166">
        <f t="shared" si="193"/>
        <v>39.869455938491953</v>
      </c>
      <c r="F606" s="166">
        <f t="shared" si="193"/>
        <v>42.261623294801474</v>
      </c>
      <c r="G606" s="166">
        <f t="shared" si="193"/>
        <v>44.797320692489563</v>
      </c>
      <c r="H606" s="166">
        <f t="shared" si="193"/>
        <v>47.48515993403894</v>
      </c>
      <c r="I606" s="166">
        <f t="shared" si="193"/>
        <v>50.334269530081279</v>
      </c>
      <c r="J606" s="166">
        <v>53.354325701886161</v>
      </c>
      <c r="K606" s="102">
        <f t="shared" si="194"/>
        <v>53.354325701886161</v>
      </c>
      <c r="M606" s="166">
        <f t="shared" si="195"/>
        <v>40.367824137723105</v>
      </c>
      <c r="N606" s="166">
        <f t="shared" si="195"/>
        <v>42.789893585986491</v>
      </c>
      <c r="O606" s="166">
        <f t="shared" si="195"/>
        <v>45.357287201145681</v>
      </c>
      <c r="P606" s="166">
        <f t="shared" si="195"/>
        <v>48.078724433214425</v>
      </c>
      <c r="Q606" s="166">
        <f t="shared" si="195"/>
        <v>50.963447899207296</v>
      </c>
      <c r="R606" s="166">
        <v>54.021254773159733</v>
      </c>
      <c r="S606" s="102">
        <f t="shared" si="196"/>
        <v>54.021254773159733</v>
      </c>
      <c r="T606" s="168"/>
      <c r="U606" s="166">
        <f t="shared" si="186"/>
        <v>42.750337326832081</v>
      </c>
      <c r="V606" s="166">
        <f t="shared" si="186"/>
        <v>44.887854193173688</v>
      </c>
      <c r="W606" s="166">
        <f t="shared" si="186"/>
        <v>47.132246902832371</v>
      </c>
      <c r="X606" s="166">
        <f t="shared" si="186"/>
        <v>49.488859247973991</v>
      </c>
      <c r="Y606" s="166">
        <f t="shared" si="186"/>
        <v>51.963302210372696</v>
      </c>
      <c r="Z606" s="166">
        <v>54.561467320891332</v>
      </c>
      <c r="AA606" s="102">
        <f t="shared" si="197"/>
        <v>54.561467320891332</v>
      </c>
      <c r="AB606" s="168"/>
      <c r="AC606" s="169">
        <f t="shared" si="192"/>
        <v>44.887854193173688</v>
      </c>
      <c r="AD606" s="169">
        <f t="shared" si="192"/>
        <v>47.132246902832371</v>
      </c>
      <c r="AE606" s="169">
        <f t="shared" si="192"/>
        <v>49.488859247973991</v>
      </c>
      <c r="AF606" s="169">
        <f t="shared" si="191"/>
        <v>51.963302210372696</v>
      </c>
      <c r="AG606" s="169">
        <v>54.561467320891332</v>
      </c>
      <c r="AH606" s="169">
        <f t="shared" si="200"/>
        <v>54.561467320891332</v>
      </c>
      <c r="AJ606" s="166">
        <f t="shared" si="198"/>
        <v>45.561172006071288</v>
      </c>
      <c r="AK606" s="166">
        <f t="shared" si="198"/>
        <v>47.839230606374855</v>
      </c>
      <c r="AL606" s="166">
        <f t="shared" si="198"/>
        <v>50.231192136693601</v>
      </c>
      <c r="AM606" s="166">
        <f t="shared" si="198"/>
        <v>52.742751743528281</v>
      </c>
      <c r="AN606" s="166">
        <v>55.3798893307047</v>
      </c>
      <c r="AO606" s="106">
        <f t="shared" si="201"/>
        <v>55.3798893307047</v>
      </c>
      <c r="AQ606" s="166">
        <f t="shared" si="199"/>
        <v>46.016783726132005</v>
      </c>
      <c r="AR606" s="166">
        <f t="shared" si="199"/>
        <v>48.317622912438608</v>
      </c>
      <c r="AS606" s="166">
        <f t="shared" si="199"/>
        <v>50.733504058060539</v>
      </c>
      <c r="AT606" s="166">
        <f t="shared" si="199"/>
        <v>53.270179260963566</v>
      </c>
      <c r="AU606" s="170">
        <f t="shared" si="181"/>
        <v>55.933688224011746</v>
      </c>
      <c r="AV606" s="163">
        <v>13</v>
      </c>
      <c r="AW606" s="163">
        <v>594</v>
      </c>
      <c r="AX606" s="171">
        <v>9</v>
      </c>
      <c r="AY606" s="172"/>
      <c r="AZ606" s="173"/>
    </row>
    <row r="607" spans="1:52" s="167" customFormat="1" ht="15.75">
      <c r="A607" s="163">
        <v>595</v>
      </c>
      <c r="B607" s="163">
        <v>13</v>
      </c>
      <c r="C607" s="164">
        <v>10</v>
      </c>
      <c r="D607" s="165"/>
      <c r="E607" s="166">
        <f t="shared" ref="E607:I622" si="202">F607/1.06</f>
        <v>39.869455938491953</v>
      </c>
      <c r="F607" s="166">
        <f t="shared" si="202"/>
        <v>42.261623294801474</v>
      </c>
      <c r="G607" s="166">
        <f t="shared" si="202"/>
        <v>44.797320692489563</v>
      </c>
      <c r="H607" s="166">
        <f t="shared" si="202"/>
        <v>47.48515993403894</v>
      </c>
      <c r="I607" s="166">
        <f t="shared" si="202"/>
        <v>50.334269530081279</v>
      </c>
      <c r="J607" s="166">
        <v>53.354325701886161</v>
      </c>
      <c r="K607" s="102">
        <f t="shared" si="194"/>
        <v>53.354325701886161</v>
      </c>
      <c r="M607" s="166">
        <f t="shared" ref="M607:Q622" si="203">N607/1.06</f>
        <v>40.367824137723105</v>
      </c>
      <c r="N607" s="166">
        <f t="shared" si="203"/>
        <v>42.789893585986491</v>
      </c>
      <c r="O607" s="166">
        <f t="shared" si="203"/>
        <v>45.357287201145681</v>
      </c>
      <c r="P607" s="166">
        <f t="shared" si="203"/>
        <v>48.078724433214425</v>
      </c>
      <c r="Q607" s="166">
        <f t="shared" si="203"/>
        <v>50.963447899207296</v>
      </c>
      <c r="R607" s="166">
        <v>54.021254773159733</v>
      </c>
      <c r="S607" s="102">
        <f t="shared" si="196"/>
        <v>54.021254773159733</v>
      </c>
      <c r="T607" s="168"/>
      <c r="U607" s="166">
        <f t="shared" si="186"/>
        <v>42.750337326832081</v>
      </c>
      <c r="V607" s="166">
        <f t="shared" si="186"/>
        <v>44.887854193173688</v>
      </c>
      <c r="W607" s="166">
        <f t="shared" si="186"/>
        <v>47.132246902832371</v>
      </c>
      <c r="X607" s="166">
        <f t="shared" si="186"/>
        <v>49.488859247973991</v>
      </c>
      <c r="Y607" s="166">
        <f t="shared" si="186"/>
        <v>51.963302210372696</v>
      </c>
      <c r="Z607" s="166">
        <v>54.561467320891332</v>
      </c>
      <c r="AA607" s="102">
        <f t="shared" si="197"/>
        <v>54.561467320891332</v>
      </c>
      <c r="AB607" s="168"/>
      <c r="AC607" s="169">
        <f t="shared" si="192"/>
        <v>44.887854193173688</v>
      </c>
      <c r="AD607" s="169">
        <f t="shared" si="192"/>
        <v>47.132246902832371</v>
      </c>
      <c r="AE607" s="169">
        <f t="shared" si="192"/>
        <v>49.488859247973991</v>
      </c>
      <c r="AF607" s="169">
        <f t="shared" si="191"/>
        <v>51.963302210372696</v>
      </c>
      <c r="AG607" s="169">
        <v>54.561467320891332</v>
      </c>
      <c r="AH607" s="169">
        <f t="shared" si="200"/>
        <v>54.561467320891332</v>
      </c>
      <c r="AJ607" s="166">
        <f t="shared" ref="AJ607:AM622" si="204">AK607/1.05</f>
        <v>45.561172006071288</v>
      </c>
      <c r="AK607" s="166">
        <f t="shared" si="204"/>
        <v>47.839230606374855</v>
      </c>
      <c r="AL607" s="166">
        <f t="shared" si="204"/>
        <v>50.231192136693601</v>
      </c>
      <c r="AM607" s="166">
        <f t="shared" si="204"/>
        <v>52.742751743528281</v>
      </c>
      <c r="AN607" s="166">
        <v>55.3798893307047</v>
      </c>
      <c r="AO607" s="106">
        <f t="shared" si="201"/>
        <v>55.3798893307047</v>
      </c>
      <c r="AQ607" s="166">
        <f t="shared" ref="AQ607:AT622" si="205">AR607/1.05</f>
        <v>46.016783726132005</v>
      </c>
      <c r="AR607" s="166">
        <f t="shared" si="205"/>
        <v>48.317622912438608</v>
      </c>
      <c r="AS607" s="166">
        <f t="shared" si="205"/>
        <v>50.733504058060539</v>
      </c>
      <c r="AT607" s="166">
        <f t="shared" si="205"/>
        <v>53.270179260963566</v>
      </c>
      <c r="AU607" s="170">
        <f t="shared" si="181"/>
        <v>55.933688224011746</v>
      </c>
      <c r="AV607" s="163">
        <v>13</v>
      </c>
      <c r="AW607" s="163">
        <v>595</v>
      </c>
      <c r="AX607" s="171">
        <v>10</v>
      </c>
      <c r="AY607" s="172"/>
      <c r="AZ607" s="173"/>
    </row>
    <row r="608" spans="1:52" s="167" customFormat="1" ht="15.75">
      <c r="A608" s="163">
        <v>596</v>
      </c>
      <c r="B608" s="163">
        <v>13</v>
      </c>
      <c r="C608" s="164">
        <v>11</v>
      </c>
      <c r="D608" s="165"/>
      <c r="E608" s="166">
        <f t="shared" si="202"/>
        <v>39.869455938491953</v>
      </c>
      <c r="F608" s="166">
        <f t="shared" si="202"/>
        <v>42.261623294801474</v>
      </c>
      <c r="G608" s="166">
        <f t="shared" si="202"/>
        <v>44.797320692489563</v>
      </c>
      <c r="H608" s="166">
        <f t="shared" si="202"/>
        <v>47.48515993403894</v>
      </c>
      <c r="I608" s="166">
        <f t="shared" si="202"/>
        <v>50.334269530081279</v>
      </c>
      <c r="J608" s="166">
        <v>53.354325701886161</v>
      </c>
      <c r="K608" s="102">
        <f t="shared" si="194"/>
        <v>53.354325701886161</v>
      </c>
      <c r="M608" s="166">
        <f t="shared" si="203"/>
        <v>40.367824137723105</v>
      </c>
      <c r="N608" s="166">
        <f t="shared" si="203"/>
        <v>42.789893585986491</v>
      </c>
      <c r="O608" s="166">
        <f t="shared" si="203"/>
        <v>45.357287201145681</v>
      </c>
      <c r="P608" s="166">
        <f t="shared" si="203"/>
        <v>48.078724433214425</v>
      </c>
      <c r="Q608" s="166">
        <f t="shared" si="203"/>
        <v>50.963447899207296</v>
      </c>
      <c r="R608" s="166">
        <v>54.021254773159733</v>
      </c>
      <c r="S608" s="102">
        <f t="shared" si="196"/>
        <v>54.021254773159733</v>
      </c>
      <c r="T608" s="168"/>
      <c r="U608" s="166">
        <f t="shared" si="186"/>
        <v>42.750337326832081</v>
      </c>
      <c r="V608" s="166">
        <f t="shared" si="186"/>
        <v>44.887854193173688</v>
      </c>
      <c r="W608" s="166">
        <f t="shared" si="186"/>
        <v>47.132246902832371</v>
      </c>
      <c r="X608" s="166">
        <f t="shared" si="186"/>
        <v>49.488859247973991</v>
      </c>
      <c r="Y608" s="166">
        <f t="shared" si="186"/>
        <v>51.963302210372696</v>
      </c>
      <c r="Z608" s="166">
        <v>54.561467320891332</v>
      </c>
      <c r="AA608" s="102">
        <f t="shared" si="197"/>
        <v>54.561467320891332</v>
      </c>
      <c r="AB608" s="168"/>
      <c r="AC608" s="169">
        <f t="shared" si="192"/>
        <v>44.887854193173688</v>
      </c>
      <c r="AD608" s="169">
        <f t="shared" si="192"/>
        <v>47.132246902832371</v>
      </c>
      <c r="AE608" s="169">
        <f t="shared" si="192"/>
        <v>49.488859247973991</v>
      </c>
      <c r="AF608" s="169">
        <f t="shared" si="191"/>
        <v>51.963302210372696</v>
      </c>
      <c r="AG608" s="169">
        <v>54.561467320891332</v>
      </c>
      <c r="AH608" s="169">
        <f t="shared" si="200"/>
        <v>54.561467320891332</v>
      </c>
      <c r="AJ608" s="166">
        <f t="shared" si="204"/>
        <v>45.561172006071288</v>
      </c>
      <c r="AK608" s="166">
        <f t="shared" si="204"/>
        <v>47.839230606374855</v>
      </c>
      <c r="AL608" s="166">
        <f t="shared" si="204"/>
        <v>50.231192136693601</v>
      </c>
      <c r="AM608" s="166">
        <f t="shared" si="204"/>
        <v>52.742751743528281</v>
      </c>
      <c r="AN608" s="166">
        <v>55.3798893307047</v>
      </c>
      <c r="AO608" s="106">
        <f t="shared" si="201"/>
        <v>55.3798893307047</v>
      </c>
      <c r="AQ608" s="166">
        <f t="shared" si="205"/>
        <v>46.016783726132005</v>
      </c>
      <c r="AR608" s="166">
        <f t="shared" si="205"/>
        <v>48.317622912438608</v>
      </c>
      <c r="AS608" s="166">
        <f t="shared" si="205"/>
        <v>50.733504058060539</v>
      </c>
      <c r="AT608" s="166">
        <f t="shared" si="205"/>
        <v>53.270179260963566</v>
      </c>
      <c r="AU608" s="170">
        <f t="shared" si="181"/>
        <v>55.933688224011746</v>
      </c>
      <c r="AV608" s="163">
        <v>13</v>
      </c>
      <c r="AW608" s="163">
        <v>596</v>
      </c>
      <c r="AX608" s="171">
        <v>11</v>
      </c>
      <c r="AY608" s="172"/>
      <c r="AZ608" s="173"/>
    </row>
    <row r="609" spans="1:52" s="167" customFormat="1" ht="15.75">
      <c r="A609" s="163">
        <v>597</v>
      </c>
      <c r="B609" s="163">
        <v>13</v>
      </c>
      <c r="C609" s="164">
        <v>12</v>
      </c>
      <c r="D609" s="165"/>
      <c r="E609" s="166">
        <f t="shared" si="202"/>
        <v>39.869455938491953</v>
      </c>
      <c r="F609" s="166">
        <f t="shared" si="202"/>
        <v>42.261623294801474</v>
      </c>
      <c r="G609" s="166">
        <f t="shared" si="202"/>
        <v>44.797320692489563</v>
      </c>
      <c r="H609" s="166">
        <f t="shared" si="202"/>
        <v>47.48515993403894</v>
      </c>
      <c r="I609" s="166">
        <f t="shared" si="202"/>
        <v>50.334269530081279</v>
      </c>
      <c r="J609" s="166">
        <v>53.354325701886161</v>
      </c>
      <c r="K609" s="102">
        <f t="shared" si="194"/>
        <v>53.354325701886161</v>
      </c>
      <c r="M609" s="166">
        <f t="shared" si="203"/>
        <v>40.367824137723105</v>
      </c>
      <c r="N609" s="166">
        <f t="shared" si="203"/>
        <v>42.789893585986491</v>
      </c>
      <c r="O609" s="166">
        <f t="shared" si="203"/>
        <v>45.357287201145681</v>
      </c>
      <c r="P609" s="166">
        <f t="shared" si="203"/>
        <v>48.078724433214425</v>
      </c>
      <c r="Q609" s="166">
        <f t="shared" si="203"/>
        <v>50.963447899207296</v>
      </c>
      <c r="R609" s="166">
        <v>54.021254773159733</v>
      </c>
      <c r="S609" s="102">
        <f t="shared" si="196"/>
        <v>54.021254773159733</v>
      </c>
      <c r="T609" s="168"/>
      <c r="U609" s="166">
        <f t="shared" si="186"/>
        <v>42.750337326832081</v>
      </c>
      <c r="V609" s="166">
        <f t="shared" si="186"/>
        <v>44.887854193173688</v>
      </c>
      <c r="W609" s="166">
        <f t="shared" si="186"/>
        <v>47.132246902832371</v>
      </c>
      <c r="X609" s="166">
        <f t="shared" si="186"/>
        <v>49.488859247973991</v>
      </c>
      <c r="Y609" s="166">
        <f t="shared" si="186"/>
        <v>51.963302210372696</v>
      </c>
      <c r="Z609" s="166">
        <v>54.561467320891332</v>
      </c>
      <c r="AA609" s="102">
        <f t="shared" si="197"/>
        <v>54.561467320891332</v>
      </c>
      <c r="AB609" s="168"/>
      <c r="AC609" s="169">
        <f t="shared" si="192"/>
        <v>44.887854193173688</v>
      </c>
      <c r="AD609" s="169">
        <f t="shared" si="192"/>
        <v>47.132246902832371</v>
      </c>
      <c r="AE609" s="169">
        <f t="shared" si="192"/>
        <v>49.488859247973991</v>
      </c>
      <c r="AF609" s="169">
        <f t="shared" si="191"/>
        <v>51.963302210372696</v>
      </c>
      <c r="AG609" s="169">
        <v>54.561467320891332</v>
      </c>
      <c r="AH609" s="169">
        <f t="shared" si="200"/>
        <v>54.561467320891332</v>
      </c>
      <c r="AJ609" s="166">
        <f t="shared" si="204"/>
        <v>45.561172006071288</v>
      </c>
      <c r="AK609" s="166">
        <f t="shared" si="204"/>
        <v>47.839230606374855</v>
      </c>
      <c r="AL609" s="166">
        <f t="shared" si="204"/>
        <v>50.231192136693601</v>
      </c>
      <c r="AM609" s="166">
        <f t="shared" si="204"/>
        <v>52.742751743528281</v>
      </c>
      <c r="AN609" s="166">
        <v>55.3798893307047</v>
      </c>
      <c r="AO609" s="106">
        <f t="shared" si="201"/>
        <v>55.3798893307047</v>
      </c>
      <c r="AQ609" s="166">
        <f t="shared" si="205"/>
        <v>46.016783726132005</v>
      </c>
      <c r="AR609" s="166">
        <f t="shared" si="205"/>
        <v>48.317622912438608</v>
      </c>
      <c r="AS609" s="166">
        <f t="shared" si="205"/>
        <v>50.733504058060539</v>
      </c>
      <c r="AT609" s="166">
        <f t="shared" si="205"/>
        <v>53.270179260963566</v>
      </c>
      <c r="AU609" s="170">
        <f t="shared" si="181"/>
        <v>55.933688224011746</v>
      </c>
      <c r="AV609" s="163">
        <v>13</v>
      </c>
      <c r="AW609" s="163">
        <v>597</v>
      </c>
      <c r="AX609" s="171">
        <v>12</v>
      </c>
      <c r="AY609" s="172"/>
      <c r="AZ609" s="173"/>
    </row>
    <row r="610" spans="1:52" s="167" customFormat="1" ht="15.75">
      <c r="A610" s="163">
        <v>598</v>
      </c>
      <c r="B610" s="163">
        <v>13</v>
      </c>
      <c r="C610" s="164">
        <v>13</v>
      </c>
      <c r="D610" s="165"/>
      <c r="E610" s="166">
        <f t="shared" si="202"/>
        <v>39.869455938491953</v>
      </c>
      <c r="F610" s="166">
        <f t="shared" si="202"/>
        <v>42.261623294801474</v>
      </c>
      <c r="G610" s="166">
        <f t="shared" si="202"/>
        <v>44.797320692489563</v>
      </c>
      <c r="H610" s="166">
        <f t="shared" si="202"/>
        <v>47.48515993403894</v>
      </c>
      <c r="I610" s="166">
        <f t="shared" si="202"/>
        <v>50.334269530081279</v>
      </c>
      <c r="J610" s="166">
        <v>53.354325701886161</v>
      </c>
      <c r="K610" s="102">
        <f t="shared" si="194"/>
        <v>53.354325701886161</v>
      </c>
      <c r="M610" s="166">
        <f t="shared" si="203"/>
        <v>40.367824137723105</v>
      </c>
      <c r="N610" s="166">
        <f t="shared" si="203"/>
        <v>42.789893585986491</v>
      </c>
      <c r="O610" s="166">
        <f t="shared" si="203"/>
        <v>45.357287201145681</v>
      </c>
      <c r="P610" s="166">
        <f t="shared" si="203"/>
        <v>48.078724433214425</v>
      </c>
      <c r="Q610" s="166">
        <f t="shared" si="203"/>
        <v>50.963447899207296</v>
      </c>
      <c r="R610" s="166">
        <v>54.021254773159733</v>
      </c>
      <c r="S610" s="102">
        <f t="shared" si="196"/>
        <v>54.021254773159733</v>
      </c>
      <c r="T610" s="168"/>
      <c r="U610" s="166">
        <f t="shared" si="186"/>
        <v>42.750337326832081</v>
      </c>
      <c r="V610" s="166">
        <f t="shared" si="186"/>
        <v>44.887854193173688</v>
      </c>
      <c r="W610" s="166">
        <f t="shared" si="186"/>
        <v>47.132246902832371</v>
      </c>
      <c r="X610" s="166">
        <f t="shared" si="186"/>
        <v>49.488859247973991</v>
      </c>
      <c r="Y610" s="166">
        <f t="shared" si="186"/>
        <v>51.963302210372696</v>
      </c>
      <c r="Z610" s="166">
        <v>54.561467320891332</v>
      </c>
      <c r="AA610" s="102">
        <f t="shared" si="197"/>
        <v>54.561467320891332</v>
      </c>
      <c r="AB610" s="168"/>
      <c r="AC610" s="169">
        <f t="shared" si="192"/>
        <v>44.887854193173688</v>
      </c>
      <c r="AD610" s="169">
        <f t="shared" si="192"/>
        <v>47.132246902832371</v>
      </c>
      <c r="AE610" s="169">
        <f t="shared" si="192"/>
        <v>49.488859247973991</v>
      </c>
      <c r="AF610" s="169">
        <f t="shared" si="191"/>
        <v>51.963302210372696</v>
      </c>
      <c r="AG610" s="169">
        <v>54.561467320891332</v>
      </c>
      <c r="AH610" s="169">
        <f t="shared" si="200"/>
        <v>54.561467320891332</v>
      </c>
      <c r="AJ610" s="166">
        <f t="shared" si="204"/>
        <v>45.561172006071288</v>
      </c>
      <c r="AK610" s="166">
        <f t="shared" si="204"/>
        <v>47.839230606374855</v>
      </c>
      <c r="AL610" s="166">
        <f t="shared" si="204"/>
        <v>50.231192136693601</v>
      </c>
      <c r="AM610" s="166">
        <f t="shared" si="204"/>
        <v>52.742751743528281</v>
      </c>
      <c r="AN610" s="166">
        <v>55.3798893307047</v>
      </c>
      <c r="AO610" s="106">
        <f t="shared" si="201"/>
        <v>55.3798893307047</v>
      </c>
      <c r="AQ610" s="166">
        <f t="shared" si="205"/>
        <v>46.016783726132005</v>
      </c>
      <c r="AR610" s="166">
        <f t="shared" si="205"/>
        <v>48.317622912438608</v>
      </c>
      <c r="AS610" s="166">
        <f t="shared" si="205"/>
        <v>50.733504058060539</v>
      </c>
      <c r="AT610" s="166">
        <f t="shared" si="205"/>
        <v>53.270179260963566</v>
      </c>
      <c r="AU610" s="170">
        <f t="shared" si="181"/>
        <v>55.933688224011746</v>
      </c>
      <c r="AV610" s="163">
        <v>13</v>
      </c>
      <c r="AW610" s="163">
        <v>598</v>
      </c>
      <c r="AX610" s="171">
        <v>13</v>
      </c>
      <c r="AY610" s="172"/>
      <c r="AZ610" s="173"/>
    </row>
    <row r="611" spans="1:52" s="167" customFormat="1" ht="15.75">
      <c r="A611" s="163">
        <v>599</v>
      </c>
      <c r="B611" s="163">
        <v>13</v>
      </c>
      <c r="C611" s="164">
        <v>14</v>
      </c>
      <c r="D611" s="165"/>
      <c r="E611" s="166">
        <f t="shared" si="202"/>
        <v>39.869455938491953</v>
      </c>
      <c r="F611" s="166">
        <f t="shared" si="202"/>
        <v>42.261623294801474</v>
      </c>
      <c r="G611" s="166">
        <f t="shared" si="202"/>
        <v>44.797320692489563</v>
      </c>
      <c r="H611" s="166">
        <f t="shared" si="202"/>
        <v>47.48515993403894</v>
      </c>
      <c r="I611" s="166">
        <f t="shared" si="202"/>
        <v>50.334269530081279</v>
      </c>
      <c r="J611" s="166">
        <v>53.354325701886161</v>
      </c>
      <c r="K611" s="102">
        <f t="shared" si="194"/>
        <v>53.354325701886161</v>
      </c>
      <c r="M611" s="166">
        <f t="shared" si="203"/>
        <v>40.367824137723105</v>
      </c>
      <c r="N611" s="166">
        <f t="shared" si="203"/>
        <v>42.789893585986491</v>
      </c>
      <c r="O611" s="166">
        <f t="shared" si="203"/>
        <v>45.357287201145681</v>
      </c>
      <c r="P611" s="166">
        <f t="shared" si="203"/>
        <v>48.078724433214425</v>
      </c>
      <c r="Q611" s="166">
        <f t="shared" si="203"/>
        <v>50.963447899207296</v>
      </c>
      <c r="R611" s="166">
        <v>54.021254773159733</v>
      </c>
      <c r="S611" s="102">
        <f t="shared" si="196"/>
        <v>54.021254773159733</v>
      </c>
      <c r="T611" s="168"/>
      <c r="U611" s="166">
        <f t="shared" si="186"/>
        <v>42.750337326832081</v>
      </c>
      <c r="V611" s="166">
        <f t="shared" si="186"/>
        <v>44.887854193173688</v>
      </c>
      <c r="W611" s="166">
        <f t="shared" si="186"/>
        <v>47.132246902832371</v>
      </c>
      <c r="X611" s="166">
        <f t="shared" si="186"/>
        <v>49.488859247973991</v>
      </c>
      <c r="Y611" s="166">
        <f t="shared" si="186"/>
        <v>51.963302210372696</v>
      </c>
      <c r="Z611" s="166">
        <v>54.561467320891332</v>
      </c>
      <c r="AA611" s="102">
        <f t="shared" si="197"/>
        <v>54.561467320891332</v>
      </c>
      <c r="AB611" s="168"/>
      <c r="AC611" s="169">
        <f t="shared" si="192"/>
        <v>44.887854193173688</v>
      </c>
      <c r="AD611" s="169">
        <f t="shared" si="192"/>
        <v>47.132246902832371</v>
      </c>
      <c r="AE611" s="169">
        <f t="shared" si="192"/>
        <v>49.488859247973991</v>
      </c>
      <c r="AF611" s="169">
        <f t="shared" si="191"/>
        <v>51.963302210372696</v>
      </c>
      <c r="AG611" s="169">
        <v>54.561467320891332</v>
      </c>
      <c r="AH611" s="169">
        <f t="shared" si="200"/>
        <v>54.561467320891332</v>
      </c>
      <c r="AJ611" s="166">
        <f t="shared" si="204"/>
        <v>45.561172006071288</v>
      </c>
      <c r="AK611" s="166">
        <f t="shared" si="204"/>
        <v>47.839230606374855</v>
      </c>
      <c r="AL611" s="166">
        <f t="shared" si="204"/>
        <v>50.231192136693601</v>
      </c>
      <c r="AM611" s="166">
        <f t="shared" si="204"/>
        <v>52.742751743528281</v>
      </c>
      <c r="AN611" s="166">
        <v>55.3798893307047</v>
      </c>
      <c r="AO611" s="106">
        <f t="shared" si="201"/>
        <v>55.3798893307047</v>
      </c>
      <c r="AQ611" s="166">
        <f t="shared" si="205"/>
        <v>46.016783726132005</v>
      </c>
      <c r="AR611" s="166">
        <f t="shared" si="205"/>
        <v>48.317622912438608</v>
      </c>
      <c r="AS611" s="166">
        <f t="shared" si="205"/>
        <v>50.733504058060539</v>
      </c>
      <c r="AT611" s="166">
        <f t="shared" si="205"/>
        <v>53.270179260963566</v>
      </c>
      <c r="AU611" s="170">
        <f t="shared" si="181"/>
        <v>55.933688224011746</v>
      </c>
      <c r="AV611" s="163">
        <v>13</v>
      </c>
      <c r="AW611" s="163">
        <v>599</v>
      </c>
      <c r="AX611" s="171">
        <v>14</v>
      </c>
      <c r="AY611" s="172"/>
      <c r="AZ611" s="173"/>
    </row>
    <row r="612" spans="1:52" s="167" customFormat="1" ht="15.75">
      <c r="A612" s="163">
        <v>600</v>
      </c>
      <c r="B612" s="163">
        <v>13</v>
      </c>
      <c r="C612" s="164">
        <v>15</v>
      </c>
      <c r="D612" s="165"/>
      <c r="E612" s="166">
        <f t="shared" si="202"/>
        <v>39.869455938491953</v>
      </c>
      <c r="F612" s="166">
        <f t="shared" si="202"/>
        <v>42.261623294801474</v>
      </c>
      <c r="G612" s="166">
        <f t="shared" si="202"/>
        <v>44.797320692489563</v>
      </c>
      <c r="H612" s="166">
        <f t="shared" si="202"/>
        <v>47.48515993403894</v>
      </c>
      <c r="I612" s="166">
        <f t="shared" si="202"/>
        <v>50.334269530081279</v>
      </c>
      <c r="J612" s="166">
        <v>53.354325701886161</v>
      </c>
      <c r="K612" s="102">
        <f t="shared" si="194"/>
        <v>53.354325701886161</v>
      </c>
      <c r="M612" s="166">
        <f t="shared" si="203"/>
        <v>40.367824137723105</v>
      </c>
      <c r="N612" s="166">
        <f t="shared" si="203"/>
        <v>42.789893585986491</v>
      </c>
      <c r="O612" s="166">
        <f t="shared" si="203"/>
        <v>45.357287201145681</v>
      </c>
      <c r="P612" s="166">
        <f t="shared" si="203"/>
        <v>48.078724433214425</v>
      </c>
      <c r="Q612" s="166">
        <f t="shared" si="203"/>
        <v>50.963447899207296</v>
      </c>
      <c r="R612" s="166">
        <v>54.021254773159733</v>
      </c>
      <c r="S612" s="102">
        <f t="shared" si="196"/>
        <v>54.021254773159733</v>
      </c>
      <c r="T612" s="168"/>
      <c r="U612" s="166">
        <f t="shared" si="186"/>
        <v>42.750337326832081</v>
      </c>
      <c r="V612" s="166">
        <f t="shared" si="186"/>
        <v>44.887854193173688</v>
      </c>
      <c r="W612" s="166">
        <f t="shared" si="186"/>
        <v>47.132246902832371</v>
      </c>
      <c r="X612" s="166">
        <f t="shared" si="186"/>
        <v>49.488859247973991</v>
      </c>
      <c r="Y612" s="166">
        <f t="shared" si="186"/>
        <v>51.963302210372696</v>
      </c>
      <c r="Z612" s="166">
        <v>54.561467320891332</v>
      </c>
      <c r="AA612" s="102">
        <f t="shared" si="197"/>
        <v>54.561467320891332</v>
      </c>
      <c r="AB612" s="168"/>
      <c r="AC612" s="169">
        <f t="shared" si="192"/>
        <v>44.887854193173688</v>
      </c>
      <c r="AD612" s="169">
        <f t="shared" si="192"/>
        <v>47.132246902832371</v>
      </c>
      <c r="AE612" s="169">
        <f t="shared" si="192"/>
        <v>49.488859247973991</v>
      </c>
      <c r="AF612" s="169">
        <f t="shared" si="191"/>
        <v>51.963302210372696</v>
      </c>
      <c r="AG612" s="169">
        <v>54.561467320891332</v>
      </c>
      <c r="AH612" s="169">
        <f t="shared" si="200"/>
        <v>54.561467320891332</v>
      </c>
      <c r="AJ612" s="166">
        <f t="shared" si="204"/>
        <v>45.561172006071288</v>
      </c>
      <c r="AK612" s="166">
        <f t="shared" si="204"/>
        <v>47.839230606374855</v>
      </c>
      <c r="AL612" s="166">
        <f t="shared" si="204"/>
        <v>50.231192136693601</v>
      </c>
      <c r="AM612" s="166">
        <f t="shared" si="204"/>
        <v>52.742751743528281</v>
      </c>
      <c r="AN612" s="166">
        <v>55.3798893307047</v>
      </c>
      <c r="AO612" s="106">
        <f t="shared" si="201"/>
        <v>55.3798893307047</v>
      </c>
      <c r="AQ612" s="166">
        <f t="shared" si="205"/>
        <v>46.016783726132005</v>
      </c>
      <c r="AR612" s="166">
        <f t="shared" si="205"/>
        <v>48.317622912438608</v>
      </c>
      <c r="AS612" s="166">
        <f t="shared" si="205"/>
        <v>50.733504058060539</v>
      </c>
      <c r="AT612" s="166">
        <f t="shared" si="205"/>
        <v>53.270179260963566</v>
      </c>
      <c r="AU612" s="170">
        <f t="shared" si="181"/>
        <v>55.933688224011746</v>
      </c>
      <c r="AV612" s="163">
        <v>13</v>
      </c>
      <c r="AW612" s="163">
        <v>600</v>
      </c>
      <c r="AX612" s="171">
        <v>15</v>
      </c>
      <c r="AY612" s="172"/>
      <c r="AZ612" s="173"/>
    </row>
    <row r="613" spans="1:52" s="167" customFormat="1" ht="15.75">
      <c r="A613" s="163">
        <v>601</v>
      </c>
      <c r="B613" s="163">
        <v>13</v>
      </c>
      <c r="C613" s="164">
        <v>16</v>
      </c>
      <c r="D613" s="165"/>
      <c r="E613" s="166">
        <f t="shared" si="202"/>
        <v>39.869455938491953</v>
      </c>
      <c r="F613" s="166">
        <f t="shared" si="202"/>
        <v>42.261623294801474</v>
      </c>
      <c r="G613" s="166">
        <f t="shared" si="202"/>
        <v>44.797320692489563</v>
      </c>
      <c r="H613" s="166">
        <f t="shared" si="202"/>
        <v>47.48515993403894</v>
      </c>
      <c r="I613" s="166">
        <f t="shared" si="202"/>
        <v>50.334269530081279</v>
      </c>
      <c r="J613" s="166">
        <v>53.354325701886161</v>
      </c>
      <c r="K613" s="102">
        <f t="shared" si="194"/>
        <v>53.354325701886161</v>
      </c>
      <c r="M613" s="166">
        <f t="shared" si="203"/>
        <v>40.367824137723105</v>
      </c>
      <c r="N613" s="166">
        <f t="shared" si="203"/>
        <v>42.789893585986491</v>
      </c>
      <c r="O613" s="166">
        <f t="shared" si="203"/>
        <v>45.357287201145681</v>
      </c>
      <c r="P613" s="166">
        <f t="shared" si="203"/>
        <v>48.078724433214425</v>
      </c>
      <c r="Q613" s="166">
        <f t="shared" si="203"/>
        <v>50.963447899207296</v>
      </c>
      <c r="R613" s="166">
        <v>54.021254773159733</v>
      </c>
      <c r="S613" s="102">
        <f t="shared" si="196"/>
        <v>54.021254773159733</v>
      </c>
      <c r="T613" s="168"/>
      <c r="U613" s="166">
        <f t="shared" si="186"/>
        <v>42.750337326832081</v>
      </c>
      <c r="V613" s="166">
        <f t="shared" si="186"/>
        <v>44.887854193173688</v>
      </c>
      <c r="W613" s="166">
        <f t="shared" si="186"/>
        <v>47.132246902832371</v>
      </c>
      <c r="X613" s="166">
        <f t="shared" si="186"/>
        <v>49.488859247973991</v>
      </c>
      <c r="Y613" s="166">
        <f t="shared" si="186"/>
        <v>51.963302210372696</v>
      </c>
      <c r="Z613" s="166">
        <v>54.561467320891332</v>
      </c>
      <c r="AA613" s="102">
        <f t="shared" si="197"/>
        <v>54.561467320891332</v>
      </c>
      <c r="AB613" s="168"/>
      <c r="AC613" s="169">
        <f t="shared" si="192"/>
        <v>44.887854193173688</v>
      </c>
      <c r="AD613" s="169">
        <f t="shared" si="192"/>
        <v>47.132246902832371</v>
      </c>
      <c r="AE613" s="169">
        <f t="shared" si="192"/>
        <v>49.488859247973991</v>
      </c>
      <c r="AF613" s="169">
        <f t="shared" si="191"/>
        <v>51.963302210372696</v>
      </c>
      <c r="AG613" s="169">
        <v>54.561467320891332</v>
      </c>
      <c r="AH613" s="169">
        <f t="shared" si="200"/>
        <v>54.561467320891332</v>
      </c>
      <c r="AJ613" s="166">
        <f t="shared" si="204"/>
        <v>45.561172006071288</v>
      </c>
      <c r="AK613" s="166">
        <f t="shared" si="204"/>
        <v>47.839230606374855</v>
      </c>
      <c r="AL613" s="166">
        <f t="shared" si="204"/>
        <v>50.231192136693601</v>
      </c>
      <c r="AM613" s="166">
        <f t="shared" si="204"/>
        <v>52.742751743528281</v>
      </c>
      <c r="AN613" s="166">
        <v>55.3798893307047</v>
      </c>
      <c r="AO613" s="106">
        <f t="shared" si="201"/>
        <v>55.3798893307047</v>
      </c>
      <c r="AQ613" s="166">
        <f t="shared" si="205"/>
        <v>46.016783726132005</v>
      </c>
      <c r="AR613" s="166">
        <f t="shared" si="205"/>
        <v>48.317622912438608</v>
      </c>
      <c r="AS613" s="166">
        <f t="shared" si="205"/>
        <v>50.733504058060539</v>
      </c>
      <c r="AT613" s="166">
        <f t="shared" si="205"/>
        <v>53.270179260963566</v>
      </c>
      <c r="AU613" s="170">
        <f t="shared" si="181"/>
        <v>55.933688224011746</v>
      </c>
      <c r="AV613" s="163">
        <v>13</v>
      </c>
      <c r="AW613" s="163">
        <v>601</v>
      </c>
      <c r="AX613" s="171">
        <v>16</v>
      </c>
      <c r="AY613" s="172"/>
      <c r="AZ613" s="173"/>
    </row>
    <row r="614" spans="1:52" s="167" customFormat="1" ht="15.75">
      <c r="A614" s="163">
        <v>602</v>
      </c>
      <c r="B614" s="163">
        <v>13</v>
      </c>
      <c r="C614" s="164">
        <v>17</v>
      </c>
      <c r="D614" s="165"/>
      <c r="E614" s="166">
        <f t="shared" si="202"/>
        <v>40.750743647123507</v>
      </c>
      <c r="F614" s="166">
        <f t="shared" si="202"/>
        <v>43.195788265950917</v>
      </c>
      <c r="G614" s="166">
        <f t="shared" si="202"/>
        <v>45.787535561907973</v>
      </c>
      <c r="H614" s="166">
        <f t="shared" si="202"/>
        <v>48.534787695622455</v>
      </c>
      <c r="I614" s="166">
        <f t="shared" si="202"/>
        <v>51.446874957359803</v>
      </c>
      <c r="J614" s="166">
        <v>54.533687454801395</v>
      </c>
      <c r="K614" s="102">
        <f t="shared" si="194"/>
        <v>54.533687454801395</v>
      </c>
      <c r="M614" s="166">
        <f t="shared" si="203"/>
        <v>41.26012794271255</v>
      </c>
      <c r="N614" s="166">
        <f t="shared" si="203"/>
        <v>43.735735619275303</v>
      </c>
      <c r="O614" s="166">
        <f t="shared" si="203"/>
        <v>46.359879756431823</v>
      </c>
      <c r="P614" s="166">
        <f t="shared" si="203"/>
        <v>49.141472541817734</v>
      </c>
      <c r="Q614" s="166">
        <f t="shared" si="203"/>
        <v>52.089960894326801</v>
      </c>
      <c r="R614" s="166">
        <v>55.215358547986412</v>
      </c>
      <c r="S614" s="102">
        <f t="shared" si="196"/>
        <v>55.215358547986412</v>
      </c>
      <c r="T614" s="168"/>
      <c r="U614" s="166">
        <f t="shared" si="186"/>
        <v>43.695304995418098</v>
      </c>
      <c r="V614" s="166">
        <f t="shared" si="186"/>
        <v>45.880070245189003</v>
      </c>
      <c r="W614" s="166">
        <f t="shared" si="186"/>
        <v>48.174073757448454</v>
      </c>
      <c r="X614" s="166">
        <f t="shared" si="186"/>
        <v>50.582777445320879</v>
      </c>
      <c r="Y614" s="166">
        <f t="shared" si="186"/>
        <v>53.111916317586925</v>
      </c>
      <c r="Z614" s="166">
        <v>55.767512133466276</v>
      </c>
      <c r="AA614" s="102">
        <f t="shared" si="197"/>
        <v>55.767512133466276</v>
      </c>
      <c r="AB614" s="168"/>
      <c r="AC614" s="169">
        <f t="shared" si="192"/>
        <v>45.880070245189003</v>
      </c>
      <c r="AD614" s="169">
        <f t="shared" si="192"/>
        <v>48.174073757448454</v>
      </c>
      <c r="AE614" s="169">
        <f t="shared" si="192"/>
        <v>50.582777445320879</v>
      </c>
      <c r="AF614" s="169">
        <f t="shared" si="191"/>
        <v>53.111916317586925</v>
      </c>
      <c r="AG614" s="169">
        <v>55.767512133466276</v>
      </c>
      <c r="AH614" s="169">
        <f t="shared" si="200"/>
        <v>55.767512133466276</v>
      </c>
      <c r="AJ614" s="166">
        <f t="shared" si="204"/>
        <v>46.568271298866833</v>
      </c>
      <c r="AK614" s="166">
        <f t="shared" si="204"/>
        <v>48.896684863810179</v>
      </c>
      <c r="AL614" s="166">
        <f t="shared" si="204"/>
        <v>51.341519107000693</v>
      </c>
      <c r="AM614" s="166">
        <f t="shared" si="204"/>
        <v>53.908595062350727</v>
      </c>
      <c r="AN614" s="166">
        <v>56.604024815468264</v>
      </c>
      <c r="AO614" s="106">
        <f t="shared" si="201"/>
        <v>56.604024815468264</v>
      </c>
      <c r="AQ614" s="166">
        <f t="shared" si="205"/>
        <v>47.033954011855506</v>
      </c>
      <c r="AR614" s="166">
        <f t="shared" si="205"/>
        <v>49.385651712448286</v>
      </c>
      <c r="AS614" s="166">
        <f t="shared" si="205"/>
        <v>51.854934298070702</v>
      </c>
      <c r="AT614" s="166">
        <f t="shared" si="205"/>
        <v>54.447681012974236</v>
      </c>
      <c r="AU614" s="170">
        <f t="shared" si="181"/>
        <v>57.17006506362295</v>
      </c>
      <c r="AV614" s="163">
        <v>13</v>
      </c>
      <c r="AW614" s="163">
        <v>602</v>
      </c>
      <c r="AX614" s="171">
        <v>17</v>
      </c>
      <c r="AY614" s="172"/>
      <c r="AZ614" s="173"/>
    </row>
    <row r="615" spans="1:52" s="167" customFormat="1" ht="15.75">
      <c r="A615" s="163">
        <v>603</v>
      </c>
      <c r="B615" s="163">
        <v>13</v>
      </c>
      <c r="C615" s="164">
        <v>18</v>
      </c>
      <c r="D615" s="165"/>
      <c r="E615" s="166">
        <f t="shared" si="202"/>
        <v>40.750743647123507</v>
      </c>
      <c r="F615" s="166">
        <f t="shared" si="202"/>
        <v>43.195788265950917</v>
      </c>
      <c r="G615" s="166">
        <f t="shared" si="202"/>
        <v>45.787535561907973</v>
      </c>
      <c r="H615" s="166">
        <f t="shared" si="202"/>
        <v>48.534787695622455</v>
      </c>
      <c r="I615" s="166">
        <f t="shared" si="202"/>
        <v>51.446874957359803</v>
      </c>
      <c r="J615" s="166">
        <v>54.533687454801395</v>
      </c>
      <c r="K615" s="102">
        <f t="shared" si="194"/>
        <v>54.533687454801395</v>
      </c>
      <c r="M615" s="166">
        <f t="shared" si="203"/>
        <v>41.26012794271255</v>
      </c>
      <c r="N615" s="166">
        <f t="shared" si="203"/>
        <v>43.735735619275303</v>
      </c>
      <c r="O615" s="166">
        <f t="shared" si="203"/>
        <v>46.359879756431823</v>
      </c>
      <c r="P615" s="166">
        <f t="shared" si="203"/>
        <v>49.141472541817734</v>
      </c>
      <c r="Q615" s="166">
        <f t="shared" si="203"/>
        <v>52.089960894326801</v>
      </c>
      <c r="R615" s="166">
        <v>55.215358547986412</v>
      </c>
      <c r="S615" s="102">
        <f t="shared" si="196"/>
        <v>55.215358547986412</v>
      </c>
      <c r="T615" s="168"/>
      <c r="U615" s="166">
        <f t="shared" si="186"/>
        <v>43.695304995418098</v>
      </c>
      <c r="V615" s="166">
        <f t="shared" si="186"/>
        <v>45.880070245189003</v>
      </c>
      <c r="W615" s="166">
        <f t="shared" si="186"/>
        <v>48.174073757448454</v>
      </c>
      <c r="X615" s="166">
        <f t="shared" si="186"/>
        <v>50.582777445320879</v>
      </c>
      <c r="Y615" s="166">
        <f t="shared" si="186"/>
        <v>53.111916317586925</v>
      </c>
      <c r="Z615" s="166">
        <v>55.767512133466276</v>
      </c>
      <c r="AA615" s="102">
        <f t="shared" si="197"/>
        <v>55.767512133466276</v>
      </c>
      <c r="AB615" s="168"/>
      <c r="AC615" s="169">
        <f t="shared" si="192"/>
        <v>45.880070245189003</v>
      </c>
      <c r="AD615" s="169">
        <f t="shared" si="192"/>
        <v>48.174073757448454</v>
      </c>
      <c r="AE615" s="169">
        <f t="shared" si="192"/>
        <v>50.582777445320879</v>
      </c>
      <c r="AF615" s="169">
        <f t="shared" si="191"/>
        <v>53.111916317586925</v>
      </c>
      <c r="AG615" s="169">
        <v>55.767512133466276</v>
      </c>
      <c r="AH615" s="169">
        <f t="shared" si="200"/>
        <v>55.767512133466276</v>
      </c>
      <c r="AJ615" s="166">
        <f t="shared" si="204"/>
        <v>46.568271298866833</v>
      </c>
      <c r="AK615" s="166">
        <f t="shared" si="204"/>
        <v>48.896684863810179</v>
      </c>
      <c r="AL615" s="166">
        <f t="shared" si="204"/>
        <v>51.341519107000693</v>
      </c>
      <c r="AM615" s="166">
        <f t="shared" si="204"/>
        <v>53.908595062350727</v>
      </c>
      <c r="AN615" s="166">
        <v>56.604024815468264</v>
      </c>
      <c r="AO615" s="106">
        <f t="shared" si="201"/>
        <v>56.604024815468264</v>
      </c>
      <c r="AQ615" s="166">
        <f t="shared" si="205"/>
        <v>47.033954011855506</v>
      </c>
      <c r="AR615" s="166">
        <f t="shared" si="205"/>
        <v>49.385651712448286</v>
      </c>
      <c r="AS615" s="166">
        <f t="shared" si="205"/>
        <v>51.854934298070702</v>
      </c>
      <c r="AT615" s="166">
        <f t="shared" si="205"/>
        <v>54.447681012974236</v>
      </c>
      <c r="AU615" s="170">
        <f t="shared" si="181"/>
        <v>57.17006506362295</v>
      </c>
      <c r="AV615" s="163">
        <v>13</v>
      </c>
      <c r="AW615" s="163">
        <v>603</v>
      </c>
      <c r="AX615" s="171">
        <v>18</v>
      </c>
      <c r="AY615" s="172"/>
      <c r="AZ615" s="173"/>
    </row>
    <row r="616" spans="1:52" s="167" customFormat="1" ht="15.75">
      <c r="A616" s="163">
        <v>604</v>
      </c>
      <c r="B616" s="163">
        <v>13</v>
      </c>
      <c r="C616" s="164">
        <v>19</v>
      </c>
      <c r="D616" s="165"/>
      <c r="E616" s="166">
        <f t="shared" si="202"/>
        <v>40.750743647123507</v>
      </c>
      <c r="F616" s="166">
        <f t="shared" si="202"/>
        <v>43.195788265950917</v>
      </c>
      <c r="G616" s="166">
        <f t="shared" si="202"/>
        <v>45.787535561907973</v>
      </c>
      <c r="H616" s="166">
        <f t="shared" si="202"/>
        <v>48.534787695622455</v>
      </c>
      <c r="I616" s="166">
        <f t="shared" si="202"/>
        <v>51.446874957359803</v>
      </c>
      <c r="J616" s="166">
        <v>54.533687454801395</v>
      </c>
      <c r="K616" s="102">
        <f t="shared" si="194"/>
        <v>54.533687454801395</v>
      </c>
      <c r="M616" s="166">
        <f t="shared" si="203"/>
        <v>41.26012794271255</v>
      </c>
      <c r="N616" s="166">
        <f t="shared" si="203"/>
        <v>43.735735619275303</v>
      </c>
      <c r="O616" s="166">
        <f t="shared" si="203"/>
        <v>46.359879756431823</v>
      </c>
      <c r="P616" s="166">
        <f t="shared" si="203"/>
        <v>49.141472541817734</v>
      </c>
      <c r="Q616" s="166">
        <f t="shared" si="203"/>
        <v>52.089960894326801</v>
      </c>
      <c r="R616" s="166">
        <v>55.215358547986412</v>
      </c>
      <c r="S616" s="102">
        <f t="shared" si="196"/>
        <v>55.215358547986412</v>
      </c>
      <c r="T616" s="168"/>
      <c r="U616" s="166">
        <f t="shared" ref="U616:Y666" si="206">V616/1.05</f>
        <v>43.695304995418098</v>
      </c>
      <c r="V616" s="166">
        <f t="shared" si="206"/>
        <v>45.880070245189003</v>
      </c>
      <c r="W616" s="166">
        <f t="shared" si="206"/>
        <v>48.174073757448454</v>
      </c>
      <c r="X616" s="166">
        <f t="shared" si="206"/>
        <v>50.582777445320879</v>
      </c>
      <c r="Y616" s="166">
        <f t="shared" si="206"/>
        <v>53.111916317586925</v>
      </c>
      <c r="Z616" s="166">
        <v>55.767512133466276</v>
      </c>
      <c r="AA616" s="102">
        <f t="shared" si="197"/>
        <v>55.767512133466276</v>
      </c>
      <c r="AB616" s="168"/>
      <c r="AC616" s="169">
        <f t="shared" si="192"/>
        <v>45.880070245189003</v>
      </c>
      <c r="AD616" s="169">
        <f t="shared" si="192"/>
        <v>48.174073757448454</v>
      </c>
      <c r="AE616" s="169">
        <f t="shared" si="192"/>
        <v>50.582777445320879</v>
      </c>
      <c r="AF616" s="169">
        <f t="shared" si="191"/>
        <v>53.111916317586925</v>
      </c>
      <c r="AG616" s="169">
        <v>55.767512133466276</v>
      </c>
      <c r="AH616" s="169">
        <f t="shared" si="200"/>
        <v>55.767512133466276</v>
      </c>
      <c r="AJ616" s="166">
        <f t="shared" si="204"/>
        <v>46.568271298866833</v>
      </c>
      <c r="AK616" s="166">
        <f t="shared" si="204"/>
        <v>48.896684863810179</v>
      </c>
      <c r="AL616" s="166">
        <f t="shared" si="204"/>
        <v>51.341519107000693</v>
      </c>
      <c r="AM616" s="166">
        <f t="shared" si="204"/>
        <v>53.908595062350727</v>
      </c>
      <c r="AN616" s="166">
        <v>56.604024815468264</v>
      </c>
      <c r="AO616" s="106">
        <f t="shared" si="201"/>
        <v>56.604024815468264</v>
      </c>
      <c r="AQ616" s="166">
        <f t="shared" si="205"/>
        <v>47.033954011855506</v>
      </c>
      <c r="AR616" s="166">
        <f t="shared" si="205"/>
        <v>49.385651712448286</v>
      </c>
      <c r="AS616" s="166">
        <f t="shared" si="205"/>
        <v>51.854934298070702</v>
      </c>
      <c r="AT616" s="166">
        <f t="shared" si="205"/>
        <v>54.447681012974236</v>
      </c>
      <c r="AU616" s="170">
        <f t="shared" si="181"/>
        <v>57.17006506362295</v>
      </c>
      <c r="AV616" s="163">
        <v>13</v>
      </c>
      <c r="AW616" s="163">
        <v>604</v>
      </c>
      <c r="AX616" s="171">
        <v>19</v>
      </c>
      <c r="AY616" s="172"/>
      <c r="AZ616" s="173"/>
    </row>
    <row r="617" spans="1:52" s="167" customFormat="1" ht="15.75">
      <c r="A617" s="163">
        <v>605</v>
      </c>
      <c r="B617" s="163">
        <v>13</v>
      </c>
      <c r="C617" s="164">
        <v>20</v>
      </c>
      <c r="D617" s="165"/>
      <c r="E617" s="166">
        <f t="shared" si="202"/>
        <v>40.750743647123507</v>
      </c>
      <c r="F617" s="166">
        <f t="shared" si="202"/>
        <v>43.195788265950917</v>
      </c>
      <c r="G617" s="166">
        <f t="shared" si="202"/>
        <v>45.787535561907973</v>
      </c>
      <c r="H617" s="166">
        <f t="shared" si="202"/>
        <v>48.534787695622455</v>
      </c>
      <c r="I617" s="166">
        <f t="shared" si="202"/>
        <v>51.446874957359803</v>
      </c>
      <c r="J617" s="166">
        <v>54.533687454801395</v>
      </c>
      <c r="K617" s="102">
        <f t="shared" si="194"/>
        <v>54.533687454801395</v>
      </c>
      <c r="M617" s="166">
        <f t="shared" si="203"/>
        <v>41.26012794271255</v>
      </c>
      <c r="N617" s="166">
        <f t="shared" si="203"/>
        <v>43.735735619275303</v>
      </c>
      <c r="O617" s="166">
        <f t="shared" si="203"/>
        <v>46.359879756431823</v>
      </c>
      <c r="P617" s="166">
        <f t="shared" si="203"/>
        <v>49.141472541817734</v>
      </c>
      <c r="Q617" s="166">
        <f t="shared" si="203"/>
        <v>52.089960894326801</v>
      </c>
      <c r="R617" s="166">
        <v>55.215358547986412</v>
      </c>
      <c r="S617" s="102">
        <f t="shared" si="196"/>
        <v>55.215358547986412</v>
      </c>
      <c r="T617" s="168"/>
      <c r="U617" s="166">
        <f t="shared" si="206"/>
        <v>43.695304995418098</v>
      </c>
      <c r="V617" s="166">
        <f t="shared" si="206"/>
        <v>45.880070245189003</v>
      </c>
      <c r="W617" s="166">
        <f t="shared" si="206"/>
        <v>48.174073757448454</v>
      </c>
      <c r="X617" s="166">
        <f t="shared" si="206"/>
        <v>50.582777445320879</v>
      </c>
      <c r="Y617" s="166">
        <f t="shared" si="206"/>
        <v>53.111916317586925</v>
      </c>
      <c r="Z617" s="166">
        <v>55.767512133466276</v>
      </c>
      <c r="AA617" s="102">
        <f t="shared" si="197"/>
        <v>55.767512133466276</v>
      </c>
      <c r="AB617" s="168"/>
      <c r="AC617" s="169">
        <f t="shared" si="192"/>
        <v>45.880070245189003</v>
      </c>
      <c r="AD617" s="169">
        <f t="shared" si="192"/>
        <v>48.174073757448454</v>
      </c>
      <c r="AE617" s="169">
        <f t="shared" si="192"/>
        <v>50.582777445320879</v>
      </c>
      <c r="AF617" s="169">
        <f t="shared" si="191"/>
        <v>53.111916317586925</v>
      </c>
      <c r="AG617" s="169">
        <v>55.767512133466276</v>
      </c>
      <c r="AH617" s="169">
        <f t="shared" si="200"/>
        <v>55.767512133466276</v>
      </c>
      <c r="AJ617" s="166">
        <f t="shared" si="204"/>
        <v>46.568271298866833</v>
      </c>
      <c r="AK617" s="166">
        <f t="shared" si="204"/>
        <v>48.896684863810179</v>
      </c>
      <c r="AL617" s="166">
        <f t="shared" si="204"/>
        <v>51.341519107000693</v>
      </c>
      <c r="AM617" s="166">
        <f t="shared" si="204"/>
        <v>53.908595062350727</v>
      </c>
      <c r="AN617" s="166">
        <v>56.604024815468264</v>
      </c>
      <c r="AO617" s="106">
        <f t="shared" si="201"/>
        <v>56.604024815468264</v>
      </c>
      <c r="AQ617" s="166">
        <f t="shared" si="205"/>
        <v>47.033954011855506</v>
      </c>
      <c r="AR617" s="166">
        <f t="shared" si="205"/>
        <v>49.385651712448286</v>
      </c>
      <c r="AS617" s="166">
        <f t="shared" si="205"/>
        <v>51.854934298070702</v>
      </c>
      <c r="AT617" s="166">
        <f t="shared" si="205"/>
        <v>54.447681012974236</v>
      </c>
      <c r="AU617" s="170">
        <f t="shared" ref="AU617:AU680" si="207">AN617*1.01</f>
        <v>57.17006506362295</v>
      </c>
      <c r="AV617" s="163">
        <v>13</v>
      </c>
      <c r="AW617" s="163">
        <v>605</v>
      </c>
      <c r="AX617" s="171">
        <v>20</v>
      </c>
      <c r="AY617" s="172"/>
      <c r="AZ617" s="173"/>
    </row>
    <row r="618" spans="1:52" s="167" customFormat="1" ht="15.75">
      <c r="A618" s="163">
        <v>606</v>
      </c>
      <c r="B618" s="163">
        <v>13</v>
      </c>
      <c r="C618" s="164">
        <v>21</v>
      </c>
      <c r="D618" s="165"/>
      <c r="E618" s="166">
        <f t="shared" si="202"/>
        <v>40.750743647123507</v>
      </c>
      <c r="F618" s="166">
        <f t="shared" si="202"/>
        <v>43.195788265950917</v>
      </c>
      <c r="G618" s="166">
        <f t="shared" si="202"/>
        <v>45.787535561907973</v>
      </c>
      <c r="H618" s="166">
        <f t="shared" si="202"/>
        <v>48.534787695622455</v>
      </c>
      <c r="I618" s="166">
        <f t="shared" si="202"/>
        <v>51.446874957359803</v>
      </c>
      <c r="J618" s="166">
        <v>54.533687454801395</v>
      </c>
      <c r="K618" s="102">
        <f t="shared" si="194"/>
        <v>54.533687454801395</v>
      </c>
      <c r="M618" s="166">
        <f t="shared" si="203"/>
        <v>41.26012794271255</v>
      </c>
      <c r="N618" s="166">
        <f t="shared" si="203"/>
        <v>43.735735619275303</v>
      </c>
      <c r="O618" s="166">
        <f t="shared" si="203"/>
        <v>46.359879756431823</v>
      </c>
      <c r="P618" s="166">
        <f t="shared" si="203"/>
        <v>49.141472541817734</v>
      </c>
      <c r="Q618" s="166">
        <f t="shared" si="203"/>
        <v>52.089960894326801</v>
      </c>
      <c r="R618" s="166">
        <v>55.215358547986412</v>
      </c>
      <c r="S618" s="102">
        <f t="shared" si="196"/>
        <v>55.215358547986412</v>
      </c>
      <c r="T618" s="168"/>
      <c r="U618" s="166">
        <f t="shared" si="206"/>
        <v>43.695304995418098</v>
      </c>
      <c r="V618" s="166">
        <f t="shared" si="206"/>
        <v>45.880070245189003</v>
      </c>
      <c r="W618" s="166">
        <f t="shared" si="206"/>
        <v>48.174073757448454</v>
      </c>
      <c r="X618" s="166">
        <f t="shared" si="206"/>
        <v>50.582777445320879</v>
      </c>
      <c r="Y618" s="166">
        <f t="shared" si="206"/>
        <v>53.111916317586925</v>
      </c>
      <c r="Z618" s="166">
        <v>55.767512133466276</v>
      </c>
      <c r="AA618" s="102">
        <f t="shared" si="197"/>
        <v>55.767512133466276</v>
      </c>
      <c r="AB618" s="168"/>
      <c r="AC618" s="169">
        <f t="shared" si="192"/>
        <v>45.880070245189003</v>
      </c>
      <c r="AD618" s="169">
        <f t="shared" si="192"/>
        <v>48.174073757448454</v>
      </c>
      <c r="AE618" s="169">
        <f t="shared" si="192"/>
        <v>50.582777445320879</v>
      </c>
      <c r="AF618" s="169">
        <f t="shared" si="191"/>
        <v>53.111916317586925</v>
      </c>
      <c r="AG618" s="169">
        <v>55.767512133466276</v>
      </c>
      <c r="AH618" s="169">
        <f t="shared" si="200"/>
        <v>55.767512133466276</v>
      </c>
      <c r="AJ618" s="166">
        <f t="shared" si="204"/>
        <v>46.568271298866833</v>
      </c>
      <c r="AK618" s="166">
        <f t="shared" si="204"/>
        <v>48.896684863810179</v>
      </c>
      <c r="AL618" s="166">
        <f t="shared" si="204"/>
        <v>51.341519107000693</v>
      </c>
      <c r="AM618" s="166">
        <f t="shared" si="204"/>
        <v>53.908595062350727</v>
      </c>
      <c r="AN618" s="166">
        <v>56.604024815468264</v>
      </c>
      <c r="AO618" s="106">
        <f t="shared" si="201"/>
        <v>56.604024815468264</v>
      </c>
      <c r="AQ618" s="166">
        <f t="shared" si="205"/>
        <v>47.033954011855506</v>
      </c>
      <c r="AR618" s="166">
        <f t="shared" si="205"/>
        <v>49.385651712448286</v>
      </c>
      <c r="AS618" s="166">
        <f t="shared" si="205"/>
        <v>51.854934298070702</v>
      </c>
      <c r="AT618" s="166">
        <f t="shared" si="205"/>
        <v>54.447681012974236</v>
      </c>
      <c r="AU618" s="170">
        <f t="shared" si="207"/>
        <v>57.17006506362295</v>
      </c>
      <c r="AV618" s="163">
        <v>13</v>
      </c>
      <c r="AW618" s="163">
        <v>606</v>
      </c>
      <c r="AX618" s="171">
        <v>21</v>
      </c>
      <c r="AY618" s="172"/>
      <c r="AZ618" s="173"/>
    </row>
    <row r="619" spans="1:52" s="167" customFormat="1" ht="15.75">
      <c r="A619" s="163">
        <v>607</v>
      </c>
      <c r="B619" s="163">
        <v>13</v>
      </c>
      <c r="C619" s="164">
        <v>22</v>
      </c>
      <c r="D619" s="165"/>
      <c r="E619" s="166">
        <f t="shared" si="202"/>
        <v>40.750743647123507</v>
      </c>
      <c r="F619" s="166">
        <f t="shared" si="202"/>
        <v>43.195788265950917</v>
      </c>
      <c r="G619" s="166">
        <f t="shared" si="202"/>
        <v>45.787535561907973</v>
      </c>
      <c r="H619" s="166">
        <f t="shared" si="202"/>
        <v>48.534787695622455</v>
      </c>
      <c r="I619" s="166">
        <f t="shared" si="202"/>
        <v>51.446874957359803</v>
      </c>
      <c r="J619" s="166">
        <v>54.533687454801395</v>
      </c>
      <c r="K619" s="102">
        <f t="shared" si="194"/>
        <v>54.533687454801395</v>
      </c>
      <c r="M619" s="166">
        <f t="shared" si="203"/>
        <v>41.26012794271255</v>
      </c>
      <c r="N619" s="166">
        <f t="shared" si="203"/>
        <v>43.735735619275303</v>
      </c>
      <c r="O619" s="166">
        <f t="shared" si="203"/>
        <v>46.359879756431823</v>
      </c>
      <c r="P619" s="166">
        <f t="shared" si="203"/>
        <v>49.141472541817734</v>
      </c>
      <c r="Q619" s="166">
        <f t="shared" si="203"/>
        <v>52.089960894326801</v>
      </c>
      <c r="R619" s="166">
        <v>55.215358547986412</v>
      </c>
      <c r="S619" s="102">
        <f t="shared" si="196"/>
        <v>55.215358547986412</v>
      </c>
      <c r="T619" s="168"/>
      <c r="U619" s="166">
        <f t="shared" si="206"/>
        <v>43.695304995418098</v>
      </c>
      <c r="V619" s="166">
        <f t="shared" si="206"/>
        <v>45.880070245189003</v>
      </c>
      <c r="W619" s="166">
        <f t="shared" si="206"/>
        <v>48.174073757448454</v>
      </c>
      <c r="X619" s="166">
        <f t="shared" si="206"/>
        <v>50.582777445320879</v>
      </c>
      <c r="Y619" s="166">
        <f t="shared" si="206"/>
        <v>53.111916317586925</v>
      </c>
      <c r="Z619" s="166">
        <v>55.767512133466276</v>
      </c>
      <c r="AA619" s="102">
        <f t="shared" si="197"/>
        <v>55.767512133466276</v>
      </c>
      <c r="AB619" s="168"/>
      <c r="AC619" s="169">
        <f t="shared" si="192"/>
        <v>45.880070245189003</v>
      </c>
      <c r="AD619" s="169">
        <f t="shared" si="192"/>
        <v>48.174073757448454</v>
      </c>
      <c r="AE619" s="169">
        <f t="shared" si="192"/>
        <v>50.582777445320879</v>
      </c>
      <c r="AF619" s="169">
        <f t="shared" si="191"/>
        <v>53.111916317586925</v>
      </c>
      <c r="AG619" s="169">
        <v>55.767512133466276</v>
      </c>
      <c r="AH619" s="169">
        <f t="shared" si="200"/>
        <v>55.767512133466276</v>
      </c>
      <c r="AJ619" s="166">
        <f t="shared" si="204"/>
        <v>46.568271298866833</v>
      </c>
      <c r="AK619" s="166">
        <f t="shared" si="204"/>
        <v>48.896684863810179</v>
      </c>
      <c r="AL619" s="166">
        <f t="shared" si="204"/>
        <v>51.341519107000693</v>
      </c>
      <c r="AM619" s="166">
        <f t="shared" si="204"/>
        <v>53.908595062350727</v>
      </c>
      <c r="AN619" s="166">
        <v>56.604024815468264</v>
      </c>
      <c r="AO619" s="106">
        <f t="shared" si="201"/>
        <v>56.604024815468264</v>
      </c>
      <c r="AQ619" s="166">
        <f t="shared" si="205"/>
        <v>47.033954011855506</v>
      </c>
      <c r="AR619" s="166">
        <f t="shared" si="205"/>
        <v>49.385651712448286</v>
      </c>
      <c r="AS619" s="166">
        <f t="shared" si="205"/>
        <v>51.854934298070702</v>
      </c>
      <c r="AT619" s="166">
        <f t="shared" si="205"/>
        <v>54.447681012974236</v>
      </c>
      <c r="AU619" s="170">
        <f t="shared" si="207"/>
        <v>57.17006506362295</v>
      </c>
      <c r="AV619" s="163">
        <v>13</v>
      </c>
      <c r="AW619" s="163">
        <v>607</v>
      </c>
      <c r="AX619" s="171">
        <v>22</v>
      </c>
      <c r="AY619" s="174" t="e">
        <f>#REF!</f>
        <v>#REF!</v>
      </c>
      <c r="AZ619" s="173"/>
    </row>
    <row r="620" spans="1:52" s="167" customFormat="1" ht="15.75">
      <c r="A620" s="163">
        <v>608</v>
      </c>
      <c r="B620" s="163">
        <v>13</v>
      </c>
      <c r="C620" s="164">
        <v>23</v>
      </c>
      <c r="D620" s="165"/>
      <c r="E620" s="166">
        <f t="shared" si="202"/>
        <v>40.750743647123507</v>
      </c>
      <c r="F620" s="166">
        <f t="shared" si="202"/>
        <v>43.195788265950917</v>
      </c>
      <c r="G620" s="166">
        <f t="shared" si="202"/>
        <v>45.787535561907973</v>
      </c>
      <c r="H620" s="166">
        <f t="shared" si="202"/>
        <v>48.534787695622455</v>
      </c>
      <c r="I620" s="166">
        <f t="shared" si="202"/>
        <v>51.446874957359803</v>
      </c>
      <c r="J620" s="166">
        <v>54.533687454801395</v>
      </c>
      <c r="K620" s="102">
        <f t="shared" si="194"/>
        <v>54.533687454801395</v>
      </c>
      <c r="M620" s="166">
        <f t="shared" si="203"/>
        <v>41.26012794271255</v>
      </c>
      <c r="N620" s="166">
        <f t="shared" si="203"/>
        <v>43.735735619275303</v>
      </c>
      <c r="O620" s="166">
        <f t="shared" si="203"/>
        <v>46.359879756431823</v>
      </c>
      <c r="P620" s="166">
        <f t="shared" si="203"/>
        <v>49.141472541817734</v>
      </c>
      <c r="Q620" s="166">
        <f t="shared" si="203"/>
        <v>52.089960894326801</v>
      </c>
      <c r="R620" s="166">
        <v>55.215358547986412</v>
      </c>
      <c r="S620" s="102">
        <f t="shared" si="196"/>
        <v>55.215358547986412</v>
      </c>
      <c r="T620" s="168"/>
      <c r="U620" s="166">
        <f t="shared" si="206"/>
        <v>43.695304995418098</v>
      </c>
      <c r="V620" s="166">
        <f t="shared" si="206"/>
        <v>45.880070245189003</v>
      </c>
      <c r="W620" s="166">
        <f t="shared" si="206"/>
        <v>48.174073757448454</v>
      </c>
      <c r="X620" s="166">
        <f t="shared" si="206"/>
        <v>50.582777445320879</v>
      </c>
      <c r="Y620" s="166">
        <f t="shared" si="206"/>
        <v>53.111916317586925</v>
      </c>
      <c r="Z620" s="166">
        <v>55.767512133466276</v>
      </c>
      <c r="AA620" s="102">
        <f t="shared" si="197"/>
        <v>55.767512133466276</v>
      </c>
      <c r="AB620" s="168"/>
      <c r="AC620" s="169">
        <f t="shared" si="192"/>
        <v>45.880070245189003</v>
      </c>
      <c r="AD620" s="169">
        <f t="shared" si="192"/>
        <v>48.174073757448454</v>
      </c>
      <c r="AE620" s="169">
        <f t="shared" si="192"/>
        <v>50.582777445320879</v>
      </c>
      <c r="AF620" s="169">
        <f t="shared" si="191"/>
        <v>53.111916317586925</v>
      </c>
      <c r="AG620" s="169">
        <v>55.767512133466276</v>
      </c>
      <c r="AH620" s="169">
        <f t="shared" si="200"/>
        <v>55.767512133466276</v>
      </c>
      <c r="AJ620" s="166">
        <f t="shared" si="204"/>
        <v>46.568271298866833</v>
      </c>
      <c r="AK620" s="166">
        <f t="shared" si="204"/>
        <v>48.896684863810179</v>
      </c>
      <c r="AL620" s="166">
        <f t="shared" si="204"/>
        <v>51.341519107000693</v>
      </c>
      <c r="AM620" s="166">
        <f t="shared" si="204"/>
        <v>53.908595062350727</v>
      </c>
      <c r="AN620" s="166">
        <v>56.604024815468264</v>
      </c>
      <c r="AO620" s="106">
        <f t="shared" si="201"/>
        <v>56.604024815468264</v>
      </c>
      <c r="AQ620" s="166">
        <f t="shared" si="205"/>
        <v>47.033954011855506</v>
      </c>
      <c r="AR620" s="166">
        <f t="shared" si="205"/>
        <v>49.385651712448286</v>
      </c>
      <c r="AS620" s="166">
        <f t="shared" si="205"/>
        <v>51.854934298070702</v>
      </c>
      <c r="AT620" s="166">
        <f t="shared" si="205"/>
        <v>54.447681012974236</v>
      </c>
      <c r="AU620" s="170">
        <f t="shared" si="207"/>
        <v>57.17006506362295</v>
      </c>
      <c r="AV620" s="163">
        <v>13</v>
      </c>
      <c r="AW620" s="163">
        <v>608</v>
      </c>
      <c r="AX620" s="171">
        <v>23</v>
      </c>
      <c r="AY620" s="172"/>
      <c r="AZ620" s="173"/>
    </row>
    <row r="621" spans="1:52" s="167" customFormat="1" ht="15.75">
      <c r="A621" s="163">
        <v>609</v>
      </c>
      <c r="B621" s="163">
        <v>13</v>
      </c>
      <c r="C621" s="164">
        <v>24</v>
      </c>
      <c r="D621" s="165"/>
      <c r="E621" s="166">
        <f t="shared" si="202"/>
        <v>40.750743647123507</v>
      </c>
      <c r="F621" s="166">
        <f t="shared" si="202"/>
        <v>43.195788265950917</v>
      </c>
      <c r="G621" s="166">
        <f t="shared" si="202"/>
        <v>45.787535561907973</v>
      </c>
      <c r="H621" s="166">
        <f t="shared" si="202"/>
        <v>48.534787695622455</v>
      </c>
      <c r="I621" s="166">
        <f t="shared" si="202"/>
        <v>51.446874957359803</v>
      </c>
      <c r="J621" s="166">
        <v>54.533687454801395</v>
      </c>
      <c r="K621" s="102">
        <f t="shared" si="194"/>
        <v>54.533687454801395</v>
      </c>
      <c r="M621" s="166">
        <f t="shared" si="203"/>
        <v>41.26012794271255</v>
      </c>
      <c r="N621" s="166">
        <f t="shared" si="203"/>
        <v>43.735735619275303</v>
      </c>
      <c r="O621" s="166">
        <f t="shared" si="203"/>
        <v>46.359879756431823</v>
      </c>
      <c r="P621" s="166">
        <f t="shared" si="203"/>
        <v>49.141472541817734</v>
      </c>
      <c r="Q621" s="166">
        <f t="shared" si="203"/>
        <v>52.089960894326801</v>
      </c>
      <c r="R621" s="166">
        <v>55.215358547986412</v>
      </c>
      <c r="S621" s="102">
        <f t="shared" si="196"/>
        <v>55.215358547986412</v>
      </c>
      <c r="T621" s="168"/>
      <c r="U621" s="166">
        <f t="shared" si="206"/>
        <v>43.695304995418098</v>
      </c>
      <c r="V621" s="166">
        <f t="shared" si="206"/>
        <v>45.880070245189003</v>
      </c>
      <c r="W621" s="166">
        <f t="shared" si="206"/>
        <v>48.174073757448454</v>
      </c>
      <c r="X621" s="166">
        <f t="shared" si="206"/>
        <v>50.582777445320879</v>
      </c>
      <c r="Y621" s="166">
        <f t="shared" si="206"/>
        <v>53.111916317586925</v>
      </c>
      <c r="Z621" s="166">
        <v>55.767512133466276</v>
      </c>
      <c r="AA621" s="102">
        <f t="shared" si="197"/>
        <v>55.767512133466276</v>
      </c>
      <c r="AB621" s="168"/>
      <c r="AC621" s="169">
        <f t="shared" si="192"/>
        <v>45.880070245189003</v>
      </c>
      <c r="AD621" s="169">
        <f t="shared" si="192"/>
        <v>48.174073757448454</v>
      </c>
      <c r="AE621" s="169">
        <f t="shared" si="192"/>
        <v>50.582777445320879</v>
      </c>
      <c r="AF621" s="169">
        <f t="shared" si="191"/>
        <v>53.111916317586925</v>
      </c>
      <c r="AG621" s="169">
        <v>55.767512133466276</v>
      </c>
      <c r="AH621" s="169">
        <f t="shared" si="200"/>
        <v>55.767512133466276</v>
      </c>
      <c r="AJ621" s="166">
        <f t="shared" si="204"/>
        <v>46.568271298866833</v>
      </c>
      <c r="AK621" s="166">
        <f t="shared" si="204"/>
        <v>48.896684863810179</v>
      </c>
      <c r="AL621" s="166">
        <f t="shared" si="204"/>
        <v>51.341519107000693</v>
      </c>
      <c r="AM621" s="166">
        <f t="shared" si="204"/>
        <v>53.908595062350727</v>
      </c>
      <c r="AN621" s="166">
        <v>56.604024815468264</v>
      </c>
      <c r="AO621" s="106">
        <f t="shared" si="201"/>
        <v>56.604024815468264</v>
      </c>
      <c r="AQ621" s="166">
        <f t="shared" si="205"/>
        <v>47.033954011855506</v>
      </c>
      <c r="AR621" s="166">
        <f t="shared" si="205"/>
        <v>49.385651712448286</v>
      </c>
      <c r="AS621" s="166">
        <f t="shared" si="205"/>
        <v>51.854934298070702</v>
      </c>
      <c r="AT621" s="166">
        <f t="shared" si="205"/>
        <v>54.447681012974236</v>
      </c>
      <c r="AU621" s="170">
        <f t="shared" si="207"/>
        <v>57.17006506362295</v>
      </c>
      <c r="AV621" s="163">
        <v>13</v>
      </c>
      <c r="AW621" s="163">
        <v>609</v>
      </c>
      <c r="AX621" s="171">
        <v>24</v>
      </c>
      <c r="AY621" s="172"/>
      <c r="AZ621" s="173"/>
    </row>
    <row r="622" spans="1:52" s="167" customFormat="1" ht="15.75">
      <c r="A622" s="163">
        <v>610</v>
      </c>
      <c r="B622" s="163">
        <v>13</v>
      </c>
      <c r="C622" s="164">
        <v>25</v>
      </c>
      <c r="D622" s="165"/>
      <c r="E622" s="166">
        <f t="shared" si="202"/>
        <v>40.750743647123507</v>
      </c>
      <c r="F622" s="166">
        <f t="shared" si="202"/>
        <v>43.195788265950917</v>
      </c>
      <c r="G622" s="166">
        <f t="shared" si="202"/>
        <v>45.787535561907973</v>
      </c>
      <c r="H622" s="166">
        <f t="shared" si="202"/>
        <v>48.534787695622455</v>
      </c>
      <c r="I622" s="166">
        <f t="shared" si="202"/>
        <v>51.446874957359803</v>
      </c>
      <c r="J622" s="166">
        <v>54.533687454801395</v>
      </c>
      <c r="K622" s="102">
        <f t="shared" si="194"/>
        <v>54.533687454801395</v>
      </c>
      <c r="M622" s="166">
        <f t="shared" si="203"/>
        <v>41.26012794271255</v>
      </c>
      <c r="N622" s="166">
        <f t="shared" si="203"/>
        <v>43.735735619275303</v>
      </c>
      <c r="O622" s="166">
        <f t="shared" si="203"/>
        <v>46.359879756431823</v>
      </c>
      <c r="P622" s="166">
        <f t="shared" si="203"/>
        <v>49.141472541817734</v>
      </c>
      <c r="Q622" s="166">
        <f t="shared" si="203"/>
        <v>52.089960894326801</v>
      </c>
      <c r="R622" s="166">
        <v>55.215358547986412</v>
      </c>
      <c r="S622" s="102">
        <f t="shared" si="196"/>
        <v>55.215358547986412</v>
      </c>
      <c r="T622" s="168"/>
      <c r="U622" s="166">
        <f t="shared" si="206"/>
        <v>43.695304995418098</v>
      </c>
      <c r="V622" s="166">
        <f t="shared" si="206"/>
        <v>45.880070245189003</v>
      </c>
      <c r="W622" s="166">
        <f t="shared" si="206"/>
        <v>48.174073757448454</v>
      </c>
      <c r="X622" s="166">
        <f t="shared" si="206"/>
        <v>50.582777445320879</v>
      </c>
      <c r="Y622" s="166">
        <f t="shared" si="206"/>
        <v>53.111916317586925</v>
      </c>
      <c r="Z622" s="166">
        <v>55.767512133466276</v>
      </c>
      <c r="AA622" s="102">
        <f t="shared" si="197"/>
        <v>55.767512133466276</v>
      </c>
      <c r="AB622" s="168"/>
      <c r="AC622" s="169">
        <f t="shared" si="192"/>
        <v>45.880070245189003</v>
      </c>
      <c r="AD622" s="169">
        <f t="shared" si="192"/>
        <v>48.174073757448454</v>
      </c>
      <c r="AE622" s="169">
        <f t="shared" si="192"/>
        <v>50.582777445320879</v>
      </c>
      <c r="AF622" s="169">
        <f t="shared" si="191"/>
        <v>53.111916317586925</v>
      </c>
      <c r="AG622" s="169">
        <v>55.767512133466276</v>
      </c>
      <c r="AH622" s="169">
        <f t="shared" si="200"/>
        <v>55.767512133466276</v>
      </c>
      <c r="AJ622" s="166">
        <f t="shared" si="204"/>
        <v>46.568271298866833</v>
      </c>
      <c r="AK622" s="166">
        <f t="shared" si="204"/>
        <v>48.896684863810179</v>
      </c>
      <c r="AL622" s="166">
        <f t="shared" si="204"/>
        <v>51.341519107000693</v>
      </c>
      <c r="AM622" s="166">
        <f t="shared" si="204"/>
        <v>53.908595062350727</v>
      </c>
      <c r="AN622" s="166">
        <v>56.604024815468264</v>
      </c>
      <c r="AO622" s="106">
        <f t="shared" si="201"/>
        <v>56.604024815468264</v>
      </c>
      <c r="AQ622" s="166">
        <f t="shared" si="205"/>
        <v>47.033954011855506</v>
      </c>
      <c r="AR622" s="166">
        <f t="shared" si="205"/>
        <v>49.385651712448286</v>
      </c>
      <c r="AS622" s="166">
        <f t="shared" si="205"/>
        <v>51.854934298070702</v>
      </c>
      <c r="AT622" s="166">
        <f t="shared" si="205"/>
        <v>54.447681012974236</v>
      </c>
      <c r="AU622" s="170">
        <f t="shared" si="207"/>
        <v>57.17006506362295</v>
      </c>
      <c r="AV622" s="163">
        <v>13</v>
      </c>
      <c r="AW622" s="163">
        <v>610</v>
      </c>
      <c r="AX622" s="171">
        <v>25</v>
      </c>
      <c r="AY622" s="172"/>
      <c r="AZ622" s="173"/>
    </row>
    <row r="623" spans="1:52" s="167" customFormat="1" ht="15.75">
      <c r="A623" s="163">
        <v>611</v>
      </c>
      <c r="B623" s="163">
        <v>13</v>
      </c>
      <c r="C623" s="164">
        <v>26</v>
      </c>
      <c r="D623" s="165"/>
      <c r="E623" s="166">
        <f t="shared" ref="E623:I638" si="208">F623/1.06</f>
        <v>40.750743647123507</v>
      </c>
      <c r="F623" s="166">
        <f t="shared" si="208"/>
        <v>43.195788265950917</v>
      </c>
      <c r="G623" s="166">
        <f t="shared" si="208"/>
        <v>45.787535561907973</v>
      </c>
      <c r="H623" s="166">
        <f t="shared" si="208"/>
        <v>48.534787695622455</v>
      </c>
      <c r="I623" s="166">
        <f t="shared" si="208"/>
        <v>51.446874957359803</v>
      </c>
      <c r="J623" s="166">
        <v>54.533687454801395</v>
      </c>
      <c r="K623" s="102">
        <f t="shared" si="194"/>
        <v>54.533687454801395</v>
      </c>
      <c r="M623" s="166">
        <f t="shared" ref="M623:Q638" si="209">N623/1.06</f>
        <v>41.26012794271255</v>
      </c>
      <c r="N623" s="166">
        <f t="shared" si="209"/>
        <v>43.735735619275303</v>
      </c>
      <c r="O623" s="166">
        <f t="shared" si="209"/>
        <v>46.359879756431823</v>
      </c>
      <c r="P623" s="166">
        <f t="shared" si="209"/>
        <v>49.141472541817734</v>
      </c>
      <c r="Q623" s="166">
        <f t="shared" si="209"/>
        <v>52.089960894326801</v>
      </c>
      <c r="R623" s="166">
        <v>55.215358547986412</v>
      </c>
      <c r="S623" s="102">
        <f t="shared" si="196"/>
        <v>55.215358547986412</v>
      </c>
      <c r="T623" s="168"/>
      <c r="U623" s="166">
        <f t="shared" si="206"/>
        <v>43.695304995418098</v>
      </c>
      <c r="V623" s="166">
        <f t="shared" si="206"/>
        <v>45.880070245189003</v>
      </c>
      <c r="W623" s="166">
        <f t="shared" si="206"/>
        <v>48.174073757448454</v>
      </c>
      <c r="X623" s="166">
        <f t="shared" si="206"/>
        <v>50.582777445320879</v>
      </c>
      <c r="Y623" s="166">
        <f t="shared" si="206"/>
        <v>53.111916317586925</v>
      </c>
      <c r="Z623" s="166">
        <v>55.767512133466276</v>
      </c>
      <c r="AA623" s="102">
        <f t="shared" si="197"/>
        <v>55.767512133466276</v>
      </c>
      <c r="AB623" s="168"/>
      <c r="AC623" s="169">
        <f t="shared" si="192"/>
        <v>45.880070245189003</v>
      </c>
      <c r="AD623" s="169">
        <f t="shared" si="192"/>
        <v>48.174073757448454</v>
      </c>
      <c r="AE623" s="169">
        <f t="shared" si="192"/>
        <v>50.582777445320879</v>
      </c>
      <c r="AF623" s="169">
        <f t="shared" si="191"/>
        <v>53.111916317586925</v>
      </c>
      <c r="AG623" s="169">
        <v>55.767512133466276</v>
      </c>
      <c r="AH623" s="169">
        <f t="shared" si="200"/>
        <v>55.767512133466276</v>
      </c>
      <c r="AJ623" s="166">
        <f t="shared" ref="AJ623:AM638" si="210">AK623/1.05</f>
        <v>46.568271298866833</v>
      </c>
      <c r="AK623" s="166">
        <f t="shared" si="210"/>
        <v>48.896684863810179</v>
      </c>
      <c r="AL623" s="166">
        <f t="shared" si="210"/>
        <v>51.341519107000693</v>
      </c>
      <c r="AM623" s="166">
        <f t="shared" si="210"/>
        <v>53.908595062350727</v>
      </c>
      <c r="AN623" s="166">
        <v>56.604024815468264</v>
      </c>
      <c r="AO623" s="106">
        <f t="shared" si="201"/>
        <v>56.604024815468264</v>
      </c>
      <c r="AQ623" s="166">
        <f t="shared" ref="AQ623:AT638" si="211">AR623/1.05</f>
        <v>47.033954011855506</v>
      </c>
      <c r="AR623" s="166">
        <f t="shared" si="211"/>
        <v>49.385651712448286</v>
      </c>
      <c r="AS623" s="166">
        <f t="shared" si="211"/>
        <v>51.854934298070702</v>
      </c>
      <c r="AT623" s="166">
        <f t="shared" si="211"/>
        <v>54.447681012974236</v>
      </c>
      <c r="AU623" s="170">
        <f t="shared" si="207"/>
        <v>57.17006506362295</v>
      </c>
      <c r="AV623" s="163">
        <v>13</v>
      </c>
      <c r="AW623" s="163">
        <v>611</v>
      </c>
      <c r="AX623" s="171">
        <v>26</v>
      </c>
      <c r="AY623" s="172"/>
      <c r="AZ623" s="173"/>
    </row>
    <row r="624" spans="1:52" s="167" customFormat="1" ht="15.75">
      <c r="A624" s="163">
        <v>612</v>
      </c>
      <c r="B624" s="163">
        <v>13</v>
      </c>
      <c r="C624" s="164">
        <v>27</v>
      </c>
      <c r="D624" s="165"/>
      <c r="E624" s="166">
        <f t="shared" si="208"/>
        <v>40.750743647123507</v>
      </c>
      <c r="F624" s="166">
        <f t="shared" si="208"/>
        <v>43.195788265950917</v>
      </c>
      <c r="G624" s="166">
        <f t="shared" si="208"/>
        <v>45.787535561907973</v>
      </c>
      <c r="H624" s="166">
        <f t="shared" si="208"/>
        <v>48.534787695622455</v>
      </c>
      <c r="I624" s="166">
        <f t="shared" si="208"/>
        <v>51.446874957359803</v>
      </c>
      <c r="J624" s="166">
        <v>54.533687454801395</v>
      </c>
      <c r="K624" s="102">
        <f t="shared" si="194"/>
        <v>54.533687454801395</v>
      </c>
      <c r="M624" s="166">
        <f t="shared" si="209"/>
        <v>41.26012794271255</v>
      </c>
      <c r="N624" s="166">
        <f t="shared" si="209"/>
        <v>43.735735619275303</v>
      </c>
      <c r="O624" s="166">
        <f t="shared" si="209"/>
        <v>46.359879756431823</v>
      </c>
      <c r="P624" s="166">
        <f t="shared" si="209"/>
        <v>49.141472541817734</v>
      </c>
      <c r="Q624" s="166">
        <f t="shared" si="209"/>
        <v>52.089960894326801</v>
      </c>
      <c r="R624" s="166">
        <v>55.215358547986412</v>
      </c>
      <c r="S624" s="102">
        <f t="shared" si="196"/>
        <v>55.215358547986412</v>
      </c>
      <c r="T624" s="168"/>
      <c r="U624" s="166">
        <f t="shared" si="206"/>
        <v>43.695304995418098</v>
      </c>
      <c r="V624" s="166">
        <f t="shared" si="206"/>
        <v>45.880070245189003</v>
      </c>
      <c r="W624" s="166">
        <f t="shared" si="206"/>
        <v>48.174073757448454</v>
      </c>
      <c r="X624" s="166">
        <f t="shared" si="206"/>
        <v>50.582777445320879</v>
      </c>
      <c r="Y624" s="166">
        <f t="shared" si="206"/>
        <v>53.111916317586925</v>
      </c>
      <c r="Z624" s="166">
        <v>55.767512133466276</v>
      </c>
      <c r="AA624" s="102">
        <f t="shared" si="197"/>
        <v>55.767512133466276</v>
      </c>
      <c r="AB624" s="168"/>
      <c r="AC624" s="169">
        <f t="shared" si="192"/>
        <v>45.880070245189003</v>
      </c>
      <c r="AD624" s="169">
        <f t="shared" si="192"/>
        <v>48.174073757448454</v>
      </c>
      <c r="AE624" s="169">
        <f t="shared" si="192"/>
        <v>50.582777445320879</v>
      </c>
      <c r="AF624" s="169">
        <f t="shared" si="191"/>
        <v>53.111916317586925</v>
      </c>
      <c r="AG624" s="169">
        <v>55.767512133466276</v>
      </c>
      <c r="AH624" s="169">
        <f t="shared" si="200"/>
        <v>55.767512133466276</v>
      </c>
      <c r="AJ624" s="166">
        <f t="shared" si="210"/>
        <v>46.568271298866833</v>
      </c>
      <c r="AK624" s="166">
        <f t="shared" si="210"/>
        <v>48.896684863810179</v>
      </c>
      <c r="AL624" s="166">
        <f t="shared" si="210"/>
        <v>51.341519107000693</v>
      </c>
      <c r="AM624" s="166">
        <f t="shared" si="210"/>
        <v>53.908595062350727</v>
      </c>
      <c r="AN624" s="166">
        <v>56.604024815468264</v>
      </c>
      <c r="AO624" s="106">
        <f t="shared" si="201"/>
        <v>56.604024815468264</v>
      </c>
      <c r="AQ624" s="166">
        <f t="shared" si="211"/>
        <v>47.033954011855506</v>
      </c>
      <c r="AR624" s="166">
        <f t="shared" si="211"/>
        <v>49.385651712448286</v>
      </c>
      <c r="AS624" s="166">
        <f t="shared" si="211"/>
        <v>51.854934298070702</v>
      </c>
      <c r="AT624" s="166">
        <f t="shared" si="211"/>
        <v>54.447681012974236</v>
      </c>
      <c r="AU624" s="170">
        <f t="shared" si="207"/>
        <v>57.17006506362295</v>
      </c>
      <c r="AV624" s="163">
        <v>13</v>
      </c>
      <c r="AW624" s="163">
        <v>612</v>
      </c>
      <c r="AX624" s="171">
        <v>27</v>
      </c>
      <c r="AY624" s="172"/>
      <c r="AZ624" s="173"/>
    </row>
    <row r="625" spans="1:52" s="167" customFormat="1" ht="15.75">
      <c r="A625" s="163">
        <v>613</v>
      </c>
      <c r="B625" s="163">
        <v>13</v>
      </c>
      <c r="C625" s="164">
        <v>28</v>
      </c>
      <c r="D625" s="165"/>
      <c r="E625" s="166">
        <f t="shared" si="208"/>
        <v>40.750743647123507</v>
      </c>
      <c r="F625" s="166">
        <f t="shared" si="208"/>
        <v>43.195788265950917</v>
      </c>
      <c r="G625" s="166">
        <f t="shared" si="208"/>
        <v>45.787535561907973</v>
      </c>
      <c r="H625" s="166">
        <f t="shared" si="208"/>
        <v>48.534787695622455</v>
      </c>
      <c r="I625" s="166">
        <f t="shared" si="208"/>
        <v>51.446874957359803</v>
      </c>
      <c r="J625" s="166">
        <v>54.533687454801395</v>
      </c>
      <c r="K625" s="102">
        <f t="shared" si="194"/>
        <v>54.533687454801395</v>
      </c>
      <c r="M625" s="166">
        <f t="shared" si="209"/>
        <v>41.26012794271255</v>
      </c>
      <c r="N625" s="166">
        <f t="shared" si="209"/>
        <v>43.735735619275303</v>
      </c>
      <c r="O625" s="166">
        <f t="shared" si="209"/>
        <v>46.359879756431823</v>
      </c>
      <c r="P625" s="166">
        <f t="shared" si="209"/>
        <v>49.141472541817734</v>
      </c>
      <c r="Q625" s="166">
        <f t="shared" si="209"/>
        <v>52.089960894326801</v>
      </c>
      <c r="R625" s="166">
        <v>55.215358547986412</v>
      </c>
      <c r="S625" s="102">
        <f t="shared" si="196"/>
        <v>55.215358547986412</v>
      </c>
      <c r="T625" s="168"/>
      <c r="U625" s="166">
        <f t="shared" si="206"/>
        <v>43.695304995418098</v>
      </c>
      <c r="V625" s="166">
        <f t="shared" si="206"/>
        <v>45.880070245189003</v>
      </c>
      <c r="W625" s="166">
        <f t="shared" si="206"/>
        <v>48.174073757448454</v>
      </c>
      <c r="X625" s="166">
        <f t="shared" si="206"/>
        <v>50.582777445320879</v>
      </c>
      <c r="Y625" s="166">
        <f t="shared" si="206"/>
        <v>53.111916317586925</v>
      </c>
      <c r="Z625" s="166">
        <v>55.767512133466276</v>
      </c>
      <c r="AA625" s="102">
        <f t="shared" si="197"/>
        <v>55.767512133466276</v>
      </c>
      <c r="AB625" s="168"/>
      <c r="AC625" s="169">
        <f t="shared" si="192"/>
        <v>45.880070245189003</v>
      </c>
      <c r="AD625" s="169">
        <f t="shared" si="192"/>
        <v>48.174073757448454</v>
      </c>
      <c r="AE625" s="169">
        <f t="shared" si="192"/>
        <v>50.582777445320879</v>
      </c>
      <c r="AF625" s="169">
        <f t="shared" si="191"/>
        <v>53.111916317586925</v>
      </c>
      <c r="AG625" s="169">
        <v>55.767512133466276</v>
      </c>
      <c r="AH625" s="169">
        <f t="shared" si="200"/>
        <v>55.767512133466276</v>
      </c>
      <c r="AJ625" s="166">
        <f t="shared" si="210"/>
        <v>46.568271298866833</v>
      </c>
      <c r="AK625" s="166">
        <f t="shared" si="210"/>
        <v>48.896684863810179</v>
      </c>
      <c r="AL625" s="166">
        <f t="shared" si="210"/>
        <v>51.341519107000693</v>
      </c>
      <c r="AM625" s="166">
        <f t="shared" si="210"/>
        <v>53.908595062350727</v>
      </c>
      <c r="AN625" s="166">
        <v>56.604024815468264</v>
      </c>
      <c r="AO625" s="106">
        <f t="shared" si="201"/>
        <v>56.604024815468264</v>
      </c>
      <c r="AQ625" s="166">
        <f t="shared" si="211"/>
        <v>47.033954011855506</v>
      </c>
      <c r="AR625" s="166">
        <f t="shared" si="211"/>
        <v>49.385651712448286</v>
      </c>
      <c r="AS625" s="166">
        <f t="shared" si="211"/>
        <v>51.854934298070702</v>
      </c>
      <c r="AT625" s="166">
        <f t="shared" si="211"/>
        <v>54.447681012974236</v>
      </c>
      <c r="AU625" s="170">
        <f t="shared" si="207"/>
        <v>57.17006506362295</v>
      </c>
      <c r="AV625" s="163">
        <v>13</v>
      </c>
      <c r="AW625" s="163">
        <v>613</v>
      </c>
      <c r="AX625" s="171">
        <v>28</v>
      </c>
      <c r="AY625" s="172"/>
      <c r="AZ625" s="173"/>
    </row>
    <row r="626" spans="1:52" s="167" customFormat="1" ht="15.75">
      <c r="A626" s="163">
        <v>614</v>
      </c>
      <c r="B626" s="163">
        <v>13</v>
      </c>
      <c r="C626" s="164">
        <v>29</v>
      </c>
      <c r="D626" s="165"/>
      <c r="E626" s="166">
        <f t="shared" si="208"/>
        <v>40.750743647123507</v>
      </c>
      <c r="F626" s="166">
        <f t="shared" si="208"/>
        <v>43.195788265950917</v>
      </c>
      <c r="G626" s="166">
        <f t="shared" si="208"/>
        <v>45.787535561907973</v>
      </c>
      <c r="H626" s="166">
        <f t="shared" si="208"/>
        <v>48.534787695622455</v>
      </c>
      <c r="I626" s="166">
        <f t="shared" si="208"/>
        <v>51.446874957359803</v>
      </c>
      <c r="J626" s="166">
        <v>54.533687454801395</v>
      </c>
      <c r="K626" s="102">
        <f t="shared" si="194"/>
        <v>54.533687454801395</v>
      </c>
      <c r="M626" s="166">
        <f t="shared" si="209"/>
        <v>41.26012794271255</v>
      </c>
      <c r="N626" s="166">
        <f t="shared" si="209"/>
        <v>43.735735619275303</v>
      </c>
      <c r="O626" s="166">
        <f t="shared" si="209"/>
        <v>46.359879756431823</v>
      </c>
      <c r="P626" s="166">
        <f t="shared" si="209"/>
        <v>49.141472541817734</v>
      </c>
      <c r="Q626" s="166">
        <f t="shared" si="209"/>
        <v>52.089960894326801</v>
      </c>
      <c r="R626" s="166">
        <v>55.215358547986412</v>
      </c>
      <c r="S626" s="102">
        <f t="shared" si="196"/>
        <v>55.215358547986412</v>
      </c>
      <c r="T626" s="168"/>
      <c r="U626" s="166">
        <f t="shared" si="206"/>
        <v>43.695304995418098</v>
      </c>
      <c r="V626" s="166">
        <f t="shared" si="206"/>
        <v>45.880070245189003</v>
      </c>
      <c r="W626" s="166">
        <f t="shared" si="206"/>
        <v>48.174073757448454</v>
      </c>
      <c r="X626" s="166">
        <f t="shared" si="206"/>
        <v>50.582777445320879</v>
      </c>
      <c r="Y626" s="166">
        <f t="shared" si="206"/>
        <v>53.111916317586925</v>
      </c>
      <c r="Z626" s="166">
        <v>55.767512133466276</v>
      </c>
      <c r="AA626" s="102">
        <f t="shared" si="197"/>
        <v>55.767512133466276</v>
      </c>
      <c r="AB626" s="168"/>
      <c r="AC626" s="169">
        <f t="shared" si="192"/>
        <v>45.880070245189003</v>
      </c>
      <c r="AD626" s="169">
        <f t="shared" si="192"/>
        <v>48.174073757448454</v>
      </c>
      <c r="AE626" s="169">
        <f t="shared" si="192"/>
        <v>50.582777445320879</v>
      </c>
      <c r="AF626" s="169">
        <f t="shared" si="191"/>
        <v>53.111916317586925</v>
      </c>
      <c r="AG626" s="169">
        <v>55.767512133466276</v>
      </c>
      <c r="AH626" s="169">
        <f t="shared" si="200"/>
        <v>55.767512133466276</v>
      </c>
      <c r="AJ626" s="166">
        <f t="shared" si="210"/>
        <v>46.568271298866833</v>
      </c>
      <c r="AK626" s="166">
        <f t="shared" si="210"/>
        <v>48.896684863810179</v>
      </c>
      <c r="AL626" s="166">
        <f t="shared" si="210"/>
        <v>51.341519107000693</v>
      </c>
      <c r="AM626" s="166">
        <f t="shared" si="210"/>
        <v>53.908595062350727</v>
      </c>
      <c r="AN626" s="166">
        <v>56.604024815468264</v>
      </c>
      <c r="AO626" s="106">
        <f t="shared" si="201"/>
        <v>56.604024815468264</v>
      </c>
      <c r="AQ626" s="166">
        <f t="shared" si="211"/>
        <v>47.033954011855506</v>
      </c>
      <c r="AR626" s="166">
        <f t="shared" si="211"/>
        <v>49.385651712448286</v>
      </c>
      <c r="AS626" s="166">
        <f t="shared" si="211"/>
        <v>51.854934298070702</v>
      </c>
      <c r="AT626" s="166">
        <f t="shared" si="211"/>
        <v>54.447681012974236</v>
      </c>
      <c r="AU626" s="170">
        <f t="shared" si="207"/>
        <v>57.17006506362295</v>
      </c>
      <c r="AV626" s="163">
        <v>13</v>
      </c>
      <c r="AW626" s="163">
        <v>614</v>
      </c>
      <c r="AX626" s="171">
        <v>29</v>
      </c>
      <c r="AY626" s="172"/>
      <c r="AZ626" s="173"/>
    </row>
    <row r="627" spans="1:52" s="167" customFormat="1" ht="15.75">
      <c r="A627" s="163">
        <v>615</v>
      </c>
      <c r="B627" s="163">
        <v>13</v>
      </c>
      <c r="C627" s="164">
        <v>30</v>
      </c>
      <c r="D627" s="165"/>
      <c r="E627" s="166">
        <f t="shared" si="208"/>
        <v>40.750743647123507</v>
      </c>
      <c r="F627" s="166">
        <f t="shared" si="208"/>
        <v>43.195788265950917</v>
      </c>
      <c r="G627" s="166">
        <f t="shared" si="208"/>
        <v>45.787535561907973</v>
      </c>
      <c r="H627" s="166">
        <f t="shared" si="208"/>
        <v>48.534787695622455</v>
      </c>
      <c r="I627" s="166">
        <f t="shared" si="208"/>
        <v>51.446874957359803</v>
      </c>
      <c r="J627" s="166">
        <v>54.533687454801395</v>
      </c>
      <c r="K627" s="102">
        <f t="shared" si="194"/>
        <v>54.533687454801395</v>
      </c>
      <c r="M627" s="166">
        <f t="shared" si="209"/>
        <v>41.26012794271255</v>
      </c>
      <c r="N627" s="166">
        <f t="shared" si="209"/>
        <v>43.735735619275303</v>
      </c>
      <c r="O627" s="166">
        <f t="shared" si="209"/>
        <v>46.359879756431823</v>
      </c>
      <c r="P627" s="166">
        <f t="shared" si="209"/>
        <v>49.141472541817734</v>
      </c>
      <c r="Q627" s="166">
        <f t="shared" si="209"/>
        <v>52.089960894326801</v>
      </c>
      <c r="R627" s="166">
        <v>55.215358547986412</v>
      </c>
      <c r="S627" s="102">
        <f t="shared" si="196"/>
        <v>55.215358547986412</v>
      </c>
      <c r="T627" s="168"/>
      <c r="U627" s="166">
        <f t="shared" si="206"/>
        <v>43.695304995418098</v>
      </c>
      <c r="V627" s="166">
        <f t="shared" si="206"/>
        <v>45.880070245189003</v>
      </c>
      <c r="W627" s="166">
        <f t="shared" si="206"/>
        <v>48.174073757448454</v>
      </c>
      <c r="X627" s="166">
        <f t="shared" si="206"/>
        <v>50.582777445320879</v>
      </c>
      <c r="Y627" s="166">
        <f t="shared" si="206"/>
        <v>53.111916317586925</v>
      </c>
      <c r="Z627" s="166">
        <v>55.767512133466276</v>
      </c>
      <c r="AA627" s="102">
        <f t="shared" si="197"/>
        <v>55.767512133466276</v>
      </c>
      <c r="AB627" s="168"/>
      <c r="AC627" s="169">
        <f t="shared" si="192"/>
        <v>45.880070245189003</v>
      </c>
      <c r="AD627" s="169">
        <f t="shared" si="192"/>
        <v>48.174073757448454</v>
      </c>
      <c r="AE627" s="169">
        <f t="shared" si="192"/>
        <v>50.582777445320879</v>
      </c>
      <c r="AF627" s="169">
        <f t="shared" si="191"/>
        <v>53.111916317586925</v>
      </c>
      <c r="AG627" s="169">
        <v>55.767512133466276</v>
      </c>
      <c r="AH627" s="169">
        <f t="shared" si="200"/>
        <v>55.767512133466276</v>
      </c>
      <c r="AJ627" s="166">
        <f t="shared" si="210"/>
        <v>46.568271298866833</v>
      </c>
      <c r="AK627" s="166">
        <f t="shared" si="210"/>
        <v>48.896684863810179</v>
      </c>
      <c r="AL627" s="166">
        <f t="shared" si="210"/>
        <v>51.341519107000693</v>
      </c>
      <c r="AM627" s="166">
        <f t="shared" si="210"/>
        <v>53.908595062350727</v>
      </c>
      <c r="AN627" s="166">
        <v>56.604024815468264</v>
      </c>
      <c r="AO627" s="106">
        <f t="shared" si="201"/>
        <v>56.604024815468264</v>
      </c>
      <c r="AQ627" s="166">
        <f t="shared" si="211"/>
        <v>47.033954011855506</v>
      </c>
      <c r="AR627" s="166">
        <f t="shared" si="211"/>
        <v>49.385651712448286</v>
      </c>
      <c r="AS627" s="166">
        <f t="shared" si="211"/>
        <v>51.854934298070702</v>
      </c>
      <c r="AT627" s="166">
        <f t="shared" si="211"/>
        <v>54.447681012974236</v>
      </c>
      <c r="AU627" s="170">
        <f t="shared" si="207"/>
        <v>57.17006506362295</v>
      </c>
      <c r="AV627" s="163">
        <v>13</v>
      </c>
      <c r="AW627" s="163">
        <v>615</v>
      </c>
      <c r="AX627" s="171">
        <v>30</v>
      </c>
      <c r="AY627" s="172"/>
      <c r="AZ627" s="173"/>
    </row>
    <row r="628" spans="1:52" s="167" customFormat="1" ht="15.75">
      <c r="A628" s="163">
        <v>616</v>
      </c>
      <c r="B628" s="163">
        <v>13</v>
      </c>
      <c r="C628" s="164">
        <v>31</v>
      </c>
      <c r="D628" s="165"/>
      <c r="E628" s="166">
        <f t="shared" si="208"/>
        <v>40.750743647123507</v>
      </c>
      <c r="F628" s="166">
        <f t="shared" si="208"/>
        <v>43.195788265950917</v>
      </c>
      <c r="G628" s="166">
        <f t="shared" si="208"/>
        <v>45.787535561907973</v>
      </c>
      <c r="H628" s="166">
        <f t="shared" si="208"/>
        <v>48.534787695622455</v>
      </c>
      <c r="I628" s="166">
        <f t="shared" si="208"/>
        <v>51.446874957359803</v>
      </c>
      <c r="J628" s="166">
        <v>54.533687454801395</v>
      </c>
      <c r="K628" s="102">
        <f t="shared" si="194"/>
        <v>54.533687454801395</v>
      </c>
      <c r="M628" s="166">
        <f t="shared" si="209"/>
        <v>41.26012794271255</v>
      </c>
      <c r="N628" s="166">
        <f t="shared" si="209"/>
        <v>43.735735619275303</v>
      </c>
      <c r="O628" s="166">
        <f t="shared" si="209"/>
        <v>46.359879756431823</v>
      </c>
      <c r="P628" s="166">
        <f t="shared" si="209"/>
        <v>49.141472541817734</v>
      </c>
      <c r="Q628" s="166">
        <f t="shared" si="209"/>
        <v>52.089960894326801</v>
      </c>
      <c r="R628" s="166">
        <v>55.215358547986412</v>
      </c>
      <c r="S628" s="102">
        <f t="shared" si="196"/>
        <v>55.215358547986412</v>
      </c>
      <c r="T628" s="168"/>
      <c r="U628" s="166">
        <f t="shared" si="206"/>
        <v>43.695304995418098</v>
      </c>
      <c r="V628" s="166">
        <f t="shared" si="206"/>
        <v>45.880070245189003</v>
      </c>
      <c r="W628" s="166">
        <f t="shared" si="206"/>
        <v>48.174073757448454</v>
      </c>
      <c r="X628" s="166">
        <f t="shared" si="206"/>
        <v>50.582777445320879</v>
      </c>
      <c r="Y628" s="166">
        <f t="shared" si="206"/>
        <v>53.111916317586925</v>
      </c>
      <c r="Z628" s="166">
        <v>55.767512133466276</v>
      </c>
      <c r="AA628" s="102">
        <f t="shared" si="197"/>
        <v>55.767512133466276</v>
      </c>
      <c r="AB628" s="168"/>
      <c r="AC628" s="169">
        <f t="shared" si="192"/>
        <v>45.880070245189003</v>
      </c>
      <c r="AD628" s="169">
        <f t="shared" si="192"/>
        <v>48.174073757448454</v>
      </c>
      <c r="AE628" s="169">
        <f t="shared" si="192"/>
        <v>50.582777445320879</v>
      </c>
      <c r="AF628" s="169">
        <f t="shared" si="191"/>
        <v>53.111916317586925</v>
      </c>
      <c r="AG628" s="169">
        <v>55.767512133466276</v>
      </c>
      <c r="AH628" s="169">
        <f t="shared" si="200"/>
        <v>55.767512133466276</v>
      </c>
      <c r="AJ628" s="166">
        <f t="shared" si="210"/>
        <v>46.568271298866833</v>
      </c>
      <c r="AK628" s="166">
        <f t="shared" si="210"/>
        <v>48.896684863810179</v>
      </c>
      <c r="AL628" s="166">
        <f t="shared" si="210"/>
        <v>51.341519107000693</v>
      </c>
      <c r="AM628" s="166">
        <f t="shared" si="210"/>
        <v>53.908595062350727</v>
      </c>
      <c r="AN628" s="166">
        <v>56.604024815468264</v>
      </c>
      <c r="AO628" s="106">
        <f t="shared" si="201"/>
        <v>56.604024815468264</v>
      </c>
      <c r="AQ628" s="166">
        <f t="shared" si="211"/>
        <v>47.033954011855506</v>
      </c>
      <c r="AR628" s="166">
        <f t="shared" si="211"/>
        <v>49.385651712448286</v>
      </c>
      <c r="AS628" s="166">
        <f t="shared" si="211"/>
        <v>51.854934298070702</v>
      </c>
      <c r="AT628" s="166">
        <f t="shared" si="211"/>
        <v>54.447681012974236</v>
      </c>
      <c r="AU628" s="170">
        <f t="shared" si="207"/>
        <v>57.17006506362295</v>
      </c>
      <c r="AV628" s="163">
        <v>13</v>
      </c>
      <c r="AW628" s="163">
        <v>616</v>
      </c>
      <c r="AX628" s="171">
        <v>31</v>
      </c>
      <c r="AY628" s="172"/>
      <c r="AZ628" s="173"/>
    </row>
    <row r="629" spans="1:52" s="167" customFormat="1" ht="15.75">
      <c r="A629" s="163">
        <v>617</v>
      </c>
      <c r="B629" s="163">
        <v>13</v>
      </c>
      <c r="C629" s="164">
        <v>32</v>
      </c>
      <c r="D629" s="165"/>
      <c r="E629" s="166">
        <f t="shared" si="208"/>
        <v>41.632031355755075</v>
      </c>
      <c r="F629" s="166">
        <f t="shared" si="208"/>
        <v>44.129953237100381</v>
      </c>
      <c r="G629" s="166">
        <f t="shared" si="208"/>
        <v>46.777750431326403</v>
      </c>
      <c r="H629" s="166">
        <f t="shared" si="208"/>
        <v>49.584415457205992</v>
      </c>
      <c r="I629" s="166">
        <f t="shared" si="208"/>
        <v>52.559480384638356</v>
      </c>
      <c r="J629" s="166">
        <v>55.713049207716658</v>
      </c>
      <c r="K629" s="102">
        <f t="shared" si="194"/>
        <v>55.713049207716658</v>
      </c>
      <c r="M629" s="166">
        <f t="shared" si="209"/>
        <v>42.152431747702011</v>
      </c>
      <c r="N629" s="166">
        <f t="shared" si="209"/>
        <v>44.68157765256413</v>
      </c>
      <c r="O629" s="166">
        <f t="shared" si="209"/>
        <v>47.36247231171798</v>
      </c>
      <c r="P629" s="166">
        <f t="shared" si="209"/>
        <v>50.204220650421064</v>
      </c>
      <c r="Q629" s="166">
        <f t="shared" si="209"/>
        <v>53.216473889446327</v>
      </c>
      <c r="R629" s="166">
        <v>56.409462322813113</v>
      </c>
      <c r="S629" s="102">
        <f t="shared" si="196"/>
        <v>56.409462322813113</v>
      </c>
      <c r="T629" s="168"/>
      <c r="U629" s="166">
        <f t="shared" si="206"/>
        <v>44.640272664004129</v>
      </c>
      <c r="V629" s="166">
        <f t="shared" si="206"/>
        <v>46.87228629720434</v>
      </c>
      <c r="W629" s="166">
        <f t="shared" si="206"/>
        <v>49.215900612064559</v>
      </c>
      <c r="X629" s="166">
        <f t="shared" si="206"/>
        <v>51.676695642667788</v>
      </c>
      <c r="Y629" s="166">
        <f t="shared" si="206"/>
        <v>54.260530424801182</v>
      </c>
      <c r="Z629" s="166">
        <v>56.973556946041242</v>
      </c>
      <c r="AA629" s="102">
        <f t="shared" si="197"/>
        <v>56.973556946041242</v>
      </c>
      <c r="AB629" s="168"/>
      <c r="AC629" s="169">
        <f t="shared" si="192"/>
        <v>46.87228629720434</v>
      </c>
      <c r="AD629" s="169">
        <f t="shared" si="192"/>
        <v>49.215900612064559</v>
      </c>
      <c r="AE629" s="169">
        <f t="shared" si="192"/>
        <v>51.676695642667788</v>
      </c>
      <c r="AF629" s="169">
        <f t="shared" si="191"/>
        <v>54.260530424801182</v>
      </c>
      <c r="AG629" s="169">
        <v>56.973556946041242</v>
      </c>
      <c r="AH629" s="169">
        <f t="shared" si="200"/>
        <v>56.973556946041242</v>
      </c>
      <c r="AJ629" s="166">
        <f t="shared" si="210"/>
        <v>47.575370591662399</v>
      </c>
      <c r="AK629" s="166">
        <f t="shared" si="210"/>
        <v>49.954139121245518</v>
      </c>
      <c r="AL629" s="166">
        <f t="shared" si="210"/>
        <v>52.451846077307799</v>
      </c>
      <c r="AM629" s="166">
        <f t="shared" si="210"/>
        <v>55.074438381173195</v>
      </c>
      <c r="AN629" s="166">
        <v>57.828160300231858</v>
      </c>
      <c r="AO629" s="106">
        <f t="shared" si="201"/>
        <v>57.828160300231858</v>
      </c>
      <c r="AQ629" s="166">
        <f t="shared" si="211"/>
        <v>48.051124297579022</v>
      </c>
      <c r="AR629" s="166">
        <f t="shared" si="211"/>
        <v>50.453680512457979</v>
      </c>
      <c r="AS629" s="166">
        <f t="shared" si="211"/>
        <v>52.97636453808088</v>
      </c>
      <c r="AT629" s="166">
        <f t="shared" si="211"/>
        <v>55.625182764984928</v>
      </c>
      <c r="AU629" s="170">
        <f t="shared" si="207"/>
        <v>58.406441903234175</v>
      </c>
      <c r="AV629" s="163">
        <v>13</v>
      </c>
      <c r="AW629" s="163">
        <v>617</v>
      </c>
      <c r="AX629" s="171">
        <v>32</v>
      </c>
      <c r="AY629" s="172"/>
      <c r="AZ629" s="173"/>
    </row>
    <row r="630" spans="1:52" s="167" customFormat="1" ht="15.75">
      <c r="A630" s="163">
        <v>618</v>
      </c>
      <c r="B630" s="163">
        <v>13</v>
      </c>
      <c r="C630" s="164">
        <v>33</v>
      </c>
      <c r="D630" s="165"/>
      <c r="E630" s="166">
        <f t="shared" si="208"/>
        <v>41.632031355755075</v>
      </c>
      <c r="F630" s="166">
        <f t="shared" si="208"/>
        <v>44.129953237100381</v>
      </c>
      <c r="G630" s="166">
        <f t="shared" si="208"/>
        <v>46.777750431326403</v>
      </c>
      <c r="H630" s="166">
        <f t="shared" si="208"/>
        <v>49.584415457205992</v>
      </c>
      <c r="I630" s="166">
        <f t="shared" si="208"/>
        <v>52.559480384638356</v>
      </c>
      <c r="J630" s="166">
        <v>55.713049207716658</v>
      </c>
      <c r="K630" s="102">
        <f t="shared" si="194"/>
        <v>55.713049207716658</v>
      </c>
      <c r="M630" s="166">
        <f t="shared" si="209"/>
        <v>42.152431747702011</v>
      </c>
      <c r="N630" s="166">
        <f t="shared" si="209"/>
        <v>44.68157765256413</v>
      </c>
      <c r="O630" s="166">
        <f t="shared" si="209"/>
        <v>47.36247231171798</v>
      </c>
      <c r="P630" s="166">
        <f t="shared" si="209"/>
        <v>50.204220650421064</v>
      </c>
      <c r="Q630" s="166">
        <f t="shared" si="209"/>
        <v>53.216473889446327</v>
      </c>
      <c r="R630" s="166">
        <v>56.409462322813113</v>
      </c>
      <c r="S630" s="102">
        <f t="shared" si="196"/>
        <v>56.409462322813113</v>
      </c>
      <c r="T630" s="168"/>
      <c r="U630" s="166">
        <f t="shared" si="206"/>
        <v>44.640272664004129</v>
      </c>
      <c r="V630" s="166">
        <f t="shared" si="206"/>
        <v>46.87228629720434</v>
      </c>
      <c r="W630" s="166">
        <f t="shared" si="206"/>
        <v>49.215900612064559</v>
      </c>
      <c r="X630" s="166">
        <f t="shared" si="206"/>
        <v>51.676695642667788</v>
      </c>
      <c r="Y630" s="166">
        <f t="shared" si="206"/>
        <v>54.260530424801182</v>
      </c>
      <c r="Z630" s="166">
        <v>56.973556946041242</v>
      </c>
      <c r="AA630" s="102">
        <f t="shared" si="197"/>
        <v>56.973556946041242</v>
      </c>
      <c r="AB630" s="168"/>
      <c r="AC630" s="169">
        <f t="shared" si="192"/>
        <v>46.87228629720434</v>
      </c>
      <c r="AD630" s="169">
        <f t="shared" si="192"/>
        <v>49.215900612064559</v>
      </c>
      <c r="AE630" s="169">
        <f t="shared" si="192"/>
        <v>51.676695642667788</v>
      </c>
      <c r="AF630" s="169">
        <f t="shared" si="191"/>
        <v>54.260530424801182</v>
      </c>
      <c r="AG630" s="169">
        <v>56.973556946041242</v>
      </c>
      <c r="AH630" s="169">
        <f t="shared" si="200"/>
        <v>56.973556946041242</v>
      </c>
      <c r="AJ630" s="166">
        <f t="shared" si="210"/>
        <v>47.575370591662399</v>
      </c>
      <c r="AK630" s="166">
        <f t="shared" si="210"/>
        <v>49.954139121245518</v>
      </c>
      <c r="AL630" s="166">
        <f t="shared" si="210"/>
        <v>52.451846077307799</v>
      </c>
      <c r="AM630" s="166">
        <f t="shared" si="210"/>
        <v>55.074438381173195</v>
      </c>
      <c r="AN630" s="166">
        <v>57.828160300231858</v>
      </c>
      <c r="AO630" s="106">
        <f t="shared" si="201"/>
        <v>57.828160300231858</v>
      </c>
      <c r="AQ630" s="166">
        <f t="shared" si="211"/>
        <v>48.051124297579022</v>
      </c>
      <c r="AR630" s="166">
        <f t="shared" si="211"/>
        <v>50.453680512457979</v>
      </c>
      <c r="AS630" s="166">
        <f t="shared" si="211"/>
        <v>52.97636453808088</v>
      </c>
      <c r="AT630" s="166">
        <f t="shared" si="211"/>
        <v>55.625182764984928</v>
      </c>
      <c r="AU630" s="170">
        <f t="shared" si="207"/>
        <v>58.406441903234175</v>
      </c>
      <c r="AV630" s="163">
        <v>13</v>
      </c>
      <c r="AW630" s="163">
        <v>618</v>
      </c>
      <c r="AX630" s="171">
        <v>33</v>
      </c>
      <c r="AY630" s="172"/>
      <c r="AZ630" s="173"/>
    </row>
    <row r="631" spans="1:52" s="167" customFormat="1" ht="15.75">
      <c r="A631" s="163">
        <v>619</v>
      </c>
      <c r="B631" s="163">
        <v>13</v>
      </c>
      <c r="C631" s="164">
        <v>34</v>
      </c>
      <c r="D631" s="165"/>
      <c r="E631" s="166">
        <f t="shared" si="208"/>
        <v>41.632031355755075</v>
      </c>
      <c r="F631" s="166">
        <f t="shared" si="208"/>
        <v>44.129953237100381</v>
      </c>
      <c r="G631" s="166">
        <f t="shared" si="208"/>
        <v>46.777750431326403</v>
      </c>
      <c r="H631" s="166">
        <f t="shared" si="208"/>
        <v>49.584415457205992</v>
      </c>
      <c r="I631" s="166">
        <f t="shared" si="208"/>
        <v>52.559480384638356</v>
      </c>
      <c r="J631" s="166">
        <v>55.713049207716658</v>
      </c>
      <c r="K631" s="102">
        <f t="shared" si="194"/>
        <v>55.713049207716658</v>
      </c>
      <c r="M631" s="166">
        <f t="shared" si="209"/>
        <v>42.152431747702011</v>
      </c>
      <c r="N631" s="166">
        <f t="shared" si="209"/>
        <v>44.68157765256413</v>
      </c>
      <c r="O631" s="166">
        <f t="shared" si="209"/>
        <v>47.36247231171798</v>
      </c>
      <c r="P631" s="166">
        <f t="shared" si="209"/>
        <v>50.204220650421064</v>
      </c>
      <c r="Q631" s="166">
        <f t="shared" si="209"/>
        <v>53.216473889446327</v>
      </c>
      <c r="R631" s="166">
        <v>56.409462322813113</v>
      </c>
      <c r="S631" s="102">
        <f t="shared" si="196"/>
        <v>56.409462322813113</v>
      </c>
      <c r="T631" s="168"/>
      <c r="U631" s="166">
        <f t="shared" si="206"/>
        <v>44.640272664004129</v>
      </c>
      <c r="V631" s="166">
        <f t="shared" si="206"/>
        <v>46.87228629720434</v>
      </c>
      <c r="W631" s="166">
        <f t="shared" si="206"/>
        <v>49.215900612064559</v>
      </c>
      <c r="X631" s="166">
        <f t="shared" si="206"/>
        <v>51.676695642667788</v>
      </c>
      <c r="Y631" s="166">
        <f t="shared" si="206"/>
        <v>54.260530424801182</v>
      </c>
      <c r="Z631" s="166">
        <v>56.973556946041242</v>
      </c>
      <c r="AA631" s="102">
        <f t="shared" si="197"/>
        <v>56.973556946041242</v>
      </c>
      <c r="AB631" s="168"/>
      <c r="AC631" s="169">
        <f t="shared" si="192"/>
        <v>46.87228629720434</v>
      </c>
      <c r="AD631" s="169">
        <f t="shared" si="192"/>
        <v>49.215900612064559</v>
      </c>
      <c r="AE631" s="169">
        <f t="shared" si="192"/>
        <v>51.676695642667788</v>
      </c>
      <c r="AF631" s="169">
        <f t="shared" si="191"/>
        <v>54.260530424801182</v>
      </c>
      <c r="AG631" s="169">
        <v>56.973556946041242</v>
      </c>
      <c r="AH631" s="169">
        <f t="shared" si="200"/>
        <v>56.973556946041242</v>
      </c>
      <c r="AJ631" s="166">
        <f t="shared" si="210"/>
        <v>47.575370591662399</v>
      </c>
      <c r="AK631" s="166">
        <f t="shared" si="210"/>
        <v>49.954139121245518</v>
      </c>
      <c r="AL631" s="166">
        <f t="shared" si="210"/>
        <v>52.451846077307799</v>
      </c>
      <c r="AM631" s="166">
        <f t="shared" si="210"/>
        <v>55.074438381173195</v>
      </c>
      <c r="AN631" s="166">
        <v>57.828160300231858</v>
      </c>
      <c r="AO631" s="106">
        <f t="shared" si="201"/>
        <v>57.828160300231858</v>
      </c>
      <c r="AQ631" s="166">
        <f t="shared" si="211"/>
        <v>48.051124297579022</v>
      </c>
      <c r="AR631" s="166">
        <f t="shared" si="211"/>
        <v>50.453680512457979</v>
      </c>
      <c r="AS631" s="166">
        <f t="shared" si="211"/>
        <v>52.97636453808088</v>
      </c>
      <c r="AT631" s="166">
        <f t="shared" si="211"/>
        <v>55.625182764984928</v>
      </c>
      <c r="AU631" s="170">
        <f t="shared" si="207"/>
        <v>58.406441903234175</v>
      </c>
      <c r="AV631" s="163">
        <v>13</v>
      </c>
      <c r="AW631" s="163">
        <v>619</v>
      </c>
      <c r="AX631" s="171">
        <v>34</v>
      </c>
      <c r="AY631" s="172"/>
      <c r="AZ631" s="173"/>
    </row>
    <row r="632" spans="1:52" s="167" customFormat="1" ht="15.75">
      <c r="A632" s="163">
        <v>620</v>
      </c>
      <c r="B632" s="163">
        <v>13</v>
      </c>
      <c r="C632" s="164">
        <v>35</v>
      </c>
      <c r="D632" s="165"/>
      <c r="E632" s="166">
        <f t="shared" si="208"/>
        <v>41.632031355755075</v>
      </c>
      <c r="F632" s="166">
        <f t="shared" si="208"/>
        <v>44.129953237100381</v>
      </c>
      <c r="G632" s="166">
        <f t="shared" si="208"/>
        <v>46.777750431326403</v>
      </c>
      <c r="H632" s="166">
        <f t="shared" si="208"/>
        <v>49.584415457205992</v>
      </c>
      <c r="I632" s="166">
        <f t="shared" si="208"/>
        <v>52.559480384638356</v>
      </c>
      <c r="J632" s="166">
        <v>55.713049207716658</v>
      </c>
      <c r="K632" s="102">
        <f t="shared" si="194"/>
        <v>55.713049207716658</v>
      </c>
      <c r="M632" s="166">
        <f t="shared" si="209"/>
        <v>42.152431747702011</v>
      </c>
      <c r="N632" s="166">
        <f t="shared" si="209"/>
        <v>44.68157765256413</v>
      </c>
      <c r="O632" s="166">
        <f t="shared" si="209"/>
        <v>47.36247231171798</v>
      </c>
      <c r="P632" s="166">
        <f t="shared" si="209"/>
        <v>50.204220650421064</v>
      </c>
      <c r="Q632" s="166">
        <f t="shared" si="209"/>
        <v>53.216473889446327</v>
      </c>
      <c r="R632" s="166">
        <v>56.409462322813113</v>
      </c>
      <c r="S632" s="102">
        <f t="shared" si="196"/>
        <v>56.409462322813113</v>
      </c>
      <c r="T632" s="168"/>
      <c r="U632" s="166">
        <f t="shared" si="206"/>
        <v>44.640272664004129</v>
      </c>
      <c r="V632" s="166">
        <f t="shared" si="206"/>
        <v>46.87228629720434</v>
      </c>
      <c r="W632" s="166">
        <f t="shared" si="206"/>
        <v>49.215900612064559</v>
      </c>
      <c r="X632" s="166">
        <f t="shared" si="206"/>
        <v>51.676695642667788</v>
      </c>
      <c r="Y632" s="166">
        <f t="shared" si="206"/>
        <v>54.260530424801182</v>
      </c>
      <c r="Z632" s="166">
        <v>56.973556946041242</v>
      </c>
      <c r="AA632" s="102">
        <f t="shared" si="197"/>
        <v>56.973556946041242</v>
      </c>
      <c r="AB632" s="168"/>
      <c r="AC632" s="169">
        <f t="shared" si="192"/>
        <v>46.87228629720434</v>
      </c>
      <c r="AD632" s="169">
        <f t="shared" si="192"/>
        <v>49.215900612064559</v>
      </c>
      <c r="AE632" s="169">
        <f t="shared" si="192"/>
        <v>51.676695642667788</v>
      </c>
      <c r="AF632" s="169">
        <f t="shared" si="191"/>
        <v>54.260530424801182</v>
      </c>
      <c r="AG632" s="169">
        <v>56.973556946041242</v>
      </c>
      <c r="AH632" s="169">
        <f t="shared" si="200"/>
        <v>56.973556946041242</v>
      </c>
      <c r="AJ632" s="166">
        <f t="shared" si="210"/>
        <v>47.575370591662399</v>
      </c>
      <c r="AK632" s="166">
        <f t="shared" si="210"/>
        <v>49.954139121245518</v>
      </c>
      <c r="AL632" s="166">
        <f t="shared" si="210"/>
        <v>52.451846077307799</v>
      </c>
      <c r="AM632" s="166">
        <f t="shared" si="210"/>
        <v>55.074438381173195</v>
      </c>
      <c r="AN632" s="166">
        <v>57.828160300231858</v>
      </c>
      <c r="AO632" s="106">
        <f t="shared" si="201"/>
        <v>57.828160300231858</v>
      </c>
      <c r="AQ632" s="166">
        <f t="shared" si="211"/>
        <v>48.051124297579022</v>
      </c>
      <c r="AR632" s="166">
        <f t="shared" si="211"/>
        <v>50.453680512457979</v>
      </c>
      <c r="AS632" s="166">
        <f t="shared" si="211"/>
        <v>52.97636453808088</v>
      </c>
      <c r="AT632" s="166">
        <f t="shared" si="211"/>
        <v>55.625182764984928</v>
      </c>
      <c r="AU632" s="170">
        <f t="shared" si="207"/>
        <v>58.406441903234175</v>
      </c>
      <c r="AV632" s="163">
        <v>13</v>
      </c>
      <c r="AW632" s="163">
        <v>620</v>
      </c>
      <c r="AX632" s="171">
        <v>35</v>
      </c>
      <c r="AY632" s="172"/>
      <c r="AZ632" s="173"/>
    </row>
    <row r="633" spans="1:52" s="167" customFormat="1" ht="15.75">
      <c r="A633" s="163">
        <v>621</v>
      </c>
      <c r="B633" s="163">
        <v>13</v>
      </c>
      <c r="C633" s="164">
        <v>36</v>
      </c>
      <c r="D633" s="165"/>
      <c r="E633" s="166">
        <f t="shared" si="208"/>
        <v>41.632031355755075</v>
      </c>
      <c r="F633" s="166">
        <f t="shared" si="208"/>
        <v>44.129953237100381</v>
      </c>
      <c r="G633" s="166">
        <f t="shared" si="208"/>
        <v>46.777750431326403</v>
      </c>
      <c r="H633" s="166">
        <f t="shared" si="208"/>
        <v>49.584415457205992</v>
      </c>
      <c r="I633" s="166">
        <f t="shared" si="208"/>
        <v>52.559480384638356</v>
      </c>
      <c r="J633" s="166">
        <v>55.713049207716658</v>
      </c>
      <c r="K633" s="102">
        <f t="shared" si="194"/>
        <v>55.713049207716658</v>
      </c>
      <c r="M633" s="166">
        <f t="shared" si="209"/>
        <v>42.152431747702011</v>
      </c>
      <c r="N633" s="166">
        <f t="shared" si="209"/>
        <v>44.68157765256413</v>
      </c>
      <c r="O633" s="166">
        <f t="shared" si="209"/>
        <v>47.36247231171798</v>
      </c>
      <c r="P633" s="166">
        <f t="shared" si="209"/>
        <v>50.204220650421064</v>
      </c>
      <c r="Q633" s="166">
        <f t="shared" si="209"/>
        <v>53.216473889446327</v>
      </c>
      <c r="R633" s="166">
        <v>56.409462322813113</v>
      </c>
      <c r="S633" s="102">
        <f t="shared" si="196"/>
        <v>56.409462322813113</v>
      </c>
      <c r="T633" s="168"/>
      <c r="U633" s="166">
        <f t="shared" si="206"/>
        <v>44.640272664004129</v>
      </c>
      <c r="V633" s="166">
        <f t="shared" si="206"/>
        <v>46.87228629720434</v>
      </c>
      <c r="W633" s="166">
        <f t="shared" si="206"/>
        <v>49.215900612064559</v>
      </c>
      <c r="X633" s="166">
        <f t="shared" si="206"/>
        <v>51.676695642667788</v>
      </c>
      <c r="Y633" s="166">
        <f t="shared" si="206"/>
        <v>54.260530424801182</v>
      </c>
      <c r="Z633" s="166">
        <v>56.973556946041242</v>
      </c>
      <c r="AA633" s="102">
        <f t="shared" si="197"/>
        <v>56.973556946041242</v>
      </c>
      <c r="AB633" s="168"/>
      <c r="AC633" s="169">
        <f t="shared" si="192"/>
        <v>46.87228629720434</v>
      </c>
      <c r="AD633" s="169">
        <f t="shared" si="192"/>
        <v>49.215900612064559</v>
      </c>
      <c r="AE633" s="169">
        <f t="shared" si="192"/>
        <v>51.676695642667788</v>
      </c>
      <c r="AF633" s="169">
        <f t="shared" si="191"/>
        <v>54.260530424801182</v>
      </c>
      <c r="AG633" s="169">
        <v>56.973556946041242</v>
      </c>
      <c r="AH633" s="169">
        <f t="shared" si="200"/>
        <v>56.973556946041242</v>
      </c>
      <c r="AJ633" s="166">
        <f t="shared" si="210"/>
        <v>47.575370591662399</v>
      </c>
      <c r="AK633" s="166">
        <f t="shared" si="210"/>
        <v>49.954139121245518</v>
      </c>
      <c r="AL633" s="166">
        <f t="shared" si="210"/>
        <v>52.451846077307799</v>
      </c>
      <c r="AM633" s="166">
        <f t="shared" si="210"/>
        <v>55.074438381173195</v>
      </c>
      <c r="AN633" s="166">
        <v>57.828160300231858</v>
      </c>
      <c r="AO633" s="106">
        <f t="shared" si="201"/>
        <v>57.828160300231858</v>
      </c>
      <c r="AQ633" s="166">
        <f t="shared" si="211"/>
        <v>48.051124297579022</v>
      </c>
      <c r="AR633" s="166">
        <f t="shared" si="211"/>
        <v>50.453680512457979</v>
      </c>
      <c r="AS633" s="166">
        <f t="shared" si="211"/>
        <v>52.97636453808088</v>
      </c>
      <c r="AT633" s="166">
        <f t="shared" si="211"/>
        <v>55.625182764984928</v>
      </c>
      <c r="AU633" s="170">
        <f t="shared" si="207"/>
        <v>58.406441903234175</v>
      </c>
      <c r="AV633" s="163">
        <v>13</v>
      </c>
      <c r="AW633" s="163">
        <v>621</v>
      </c>
      <c r="AX633" s="171">
        <v>36</v>
      </c>
      <c r="AY633" s="172"/>
      <c r="AZ633" s="173"/>
    </row>
    <row r="634" spans="1:52" s="167" customFormat="1" ht="15.75">
      <c r="A634" s="163">
        <v>622</v>
      </c>
      <c r="B634" s="163">
        <v>13</v>
      </c>
      <c r="C634" s="164">
        <v>37</v>
      </c>
      <c r="D634" s="165"/>
      <c r="E634" s="166">
        <f t="shared" si="208"/>
        <v>41.632031355755075</v>
      </c>
      <c r="F634" s="166">
        <f t="shared" si="208"/>
        <v>44.129953237100381</v>
      </c>
      <c r="G634" s="166">
        <f t="shared" si="208"/>
        <v>46.777750431326403</v>
      </c>
      <c r="H634" s="166">
        <f t="shared" si="208"/>
        <v>49.584415457205992</v>
      </c>
      <c r="I634" s="166">
        <f t="shared" si="208"/>
        <v>52.559480384638356</v>
      </c>
      <c r="J634" s="166">
        <v>55.713049207716658</v>
      </c>
      <c r="K634" s="102">
        <f t="shared" si="194"/>
        <v>55.713049207716658</v>
      </c>
      <c r="M634" s="166">
        <f t="shared" si="209"/>
        <v>42.152431747702011</v>
      </c>
      <c r="N634" s="166">
        <f t="shared" si="209"/>
        <v>44.68157765256413</v>
      </c>
      <c r="O634" s="166">
        <f t="shared" si="209"/>
        <v>47.36247231171798</v>
      </c>
      <c r="P634" s="166">
        <f t="shared" si="209"/>
        <v>50.204220650421064</v>
      </c>
      <c r="Q634" s="166">
        <f t="shared" si="209"/>
        <v>53.216473889446327</v>
      </c>
      <c r="R634" s="166">
        <v>56.409462322813113</v>
      </c>
      <c r="S634" s="102">
        <f t="shared" si="196"/>
        <v>56.409462322813113</v>
      </c>
      <c r="T634" s="168"/>
      <c r="U634" s="166">
        <f t="shared" si="206"/>
        <v>44.640272664004129</v>
      </c>
      <c r="V634" s="166">
        <f t="shared" si="206"/>
        <v>46.87228629720434</v>
      </c>
      <c r="W634" s="166">
        <f t="shared" si="206"/>
        <v>49.215900612064559</v>
      </c>
      <c r="X634" s="166">
        <f t="shared" si="206"/>
        <v>51.676695642667788</v>
      </c>
      <c r="Y634" s="166">
        <f t="shared" si="206"/>
        <v>54.260530424801182</v>
      </c>
      <c r="Z634" s="166">
        <v>56.973556946041242</v>
      </c>
      <c r="AA634" s="102">
        <f t="shared" si="197"/>
        <v>56.973556946041242</v>
      </c>
      <c r="AB634" s="168"/>
      <c r="AC634" s="169">
        <f t="shared" si="192"/>
        <v>46.87228629720434</v>
      </c>
      <c r="AD634" s="169">
        <f t="shared" si="192"/>
        <v>49.215900612064559</v>
      </c>
      <c r="AE634" s="169">
        <f t="shared" si="192"/>
        <v>51.676695642667788</v>
      </c>
      <c r="AF634" s="169">
        <f t="shared" si="191"/>
        <v>54.260530424801182</v>
      </c>
      <c r="AG634" s="169">
        <v>56.973556946041242</v>
      </c>
      <c r="AH634" s="169">
        <f t="shared" si="200"/>
        <v>56.973556946041242</v>
      </c>
      <c r="AJ634" s="166">
        <f t="shared" si="210"/>
        <v>47.575370591662399</v>
      </c>
      <c r="AK634" s="166">
        <f t="shared" si="210"/>
        <v>49.954139121245518</v>
      </c>
      <c r="AL634" s="166">
        <f t="shared" si="210"/>
        <v>52.451846077307799</v>
      </c>
      <c r="AM634" s="166">
        <f t="shared" si="210"/>
        <v>55.074438381173195</v>
      </c>
      <c r="AN634" s="166">
        <v>57.828160300231858</v>
      </c>
      <c r="AO634" s="106">
        <f t="shared" si="201"/>
        <v>57.828160300231858</v>
      </c>
      <c r="AQ634" s="166">
        <f t="shared" si="211"/>
        <v>48.051124297579022</v>
      </c>
      <c r="AR634" s="166">
        <f t="shared" si="211"/>
        <v>50.453680512457979</v>
      </c>
      <c r="AS634" s="166">
        <f t="shared" si="211"/>
        <v>52.97636453808088</v>
      </c>
      <c r="AT634" s="166">
        <f t="shared" si="211"/>
        <v>55.625182764984928</v>
      </c>
      <c r="AU634" s="170">
        <f t="shared" si="207"/>
        <v>58.406441903234175</v>
      </c>
      <c r="AV634" s="163">
        <v>13</v>
      </c>
      <c r="AW634" s="163">
        <v>622</v>
      </c>
      <c r="AX634" s="171">
        <v>37</v>
      </c>
      <c r="AY634" s="174" t="e">
        <f>#REF!</f>
        <v>#REF!</v>
      </c>
      <c r="AZ634" s="173"/>
    </row>
    <row r="635" spans="1:52" s="167" customFormat="1" ht="15.75">
      <c r="A635" s="163">
        <v>623</v>
      </c>
      <c r="B635" s="163">
        <v>13</v>
      </c>
      <c r="C635" s="164">
        <v>38</v>
      </c>
      <c r="D635" s="165"/>
      <c r="E635" s="166">
        <f t="shared" si="208"/>
        <v>41.632031355755075</v>
      </c>
      <c r="F635" s="166">
        <f t="shared" si="208"/>
        <v>44.129953237100381</v>
      </c>
      <c r="G635" s="166">
        <f t="shared" si="208"/>
        <v>46.777750431326403</v>
      </c>
      <c r="H635" s="166">
        <f t="shared" si="208"/>
        <v>49.584415457205992</v>
      </c>
      <c r="I635" s="166">
        <f t="shared" si="208"/>
        <v>52.559480384638356</v>
      </c>
      <c r="J635" s="166">
        <v>55.713049207716658</v>
      </c>
      <c r="K635" s="102">
        <f t="shared" si="194"/>
        <v>55.713049207716658</v>
      </c>
      <c r="M635" s="166">
        <f t="shared" si="209"/>
        <v>42.152431747702011</v>
      </c>
      <c r="N635" s="166">
        <f t="shared" si="209"/>
        <v>44.68157765256413</v>
      </c>
      <c r="O635" s="166">
        <f t="shared" si="209"/>
        <v>47.36247231171798</v>
      </c>
      <c r="P635" s="166">
        <f t="shared" si="209"/>
        <v>50.204220650421064</v>
      </c>
      <c r="Q635" s="166">
        <f t="shared" si="209"/>
        <v>53.216473889446327</v>
      </c>
      <c r="R635" s="166">
        <v>56.409462322813113</v>
      </c>
      <c r="S635" s="102">
        <f t="shared" si="196"/>
        <v>56.409462322813113</v>
      </c>
      <c r="T635" s="168"/>
      <c r="U635" s="166">
        <f t="shared" si="206"/>
        <v>44.640272664004129</v>
      </c>
      <c r="V635" s="166">
        <f t="shared" si="206"/>
        <v>46.87228629720434</v>
      </c>
      <c r="W635" s="166">
        <f t="shared" si="206"/>
        <v>49.215900612064559</v>
      </c>
      <c r="X635" s="166">
        <f t="shared" si="206"/>
        <v>51.676695642667788</v>
      </c>
      <c r="Y635" s="166">
        <f t="shared" si="206"/>
        <v>54.260530424801182</v>
      </c>
      <c r="Z635" s="166">
        <v>56.973556946041242</v>
      </c>
      <c r="AA635" s="102">
        <f t="shared" si="197"/>
        <v>56.973556946041242</v>
      </c>
      <c r="AB635" s="168"/>
      <c r="AC635" s="169">
        <f t="shared" si="192"/>
        <v>46.87228629720434</v>
      </c>
      <c r="AD635" s="169">
        <f t="shared" si="192"/>
        <v>49.215900612064559</v>
      </c>
      <c r="AE635" s="169">
        <f t="shared" si="192"/>
        <v>51.676695642667788</v>
      </c>
      <c r="AF635" s="169">
        <f t="shared" si="191"/>
        <v>54.260530424801182</v>
      </c>
      <c r="AG635" s="169">
        <v>56.973556946041242</v>
      </c>
      <c r="AH635" s="169">
        <f t="shared" si="200"/>
        <v>56.973556946041242</v>
      </c>
      <c r="AJ635" s="166">
        <f t="shared" si="210"/>
        <v>47.575370591662399</v>
      </c>
      <c r="AK635" s="166">
        <f t="shared" si="210"/>
        <v>49.954139121245518</v>
      </c>
      <c r="AL635" s="166">
        <f t="shared" si="210"/>
        <v>52.451846077307799</v>
      </c>
      <c r="AM635" s="166">
        <f t="shared" si="210"/>
        <v>55.074438381173195</v>
      </c>
      <c r="AN635" s="166">
        <v>57.828160300231858</v>
      </c>
      <c r="AO635" s="106">
        <f t="shared" si="201"/>
        <v>57.828160300231858</v>
      </c>
      <c r="AQ635" s="166">
        <f t="shared" si="211"/>
        <v>48.051124297579022</v>
      </c>
      <c r="AR635" s="166">
        <f t="shared" si="211"/>
        <v>50.453680512457979</v>
      </c>
      <c r="AS635" s="166">
        <f t="shared" si="211"/>
        <v>52.97636453808088</v>
      </c>
      <c r="AT635" s="166">
        <f t="shared" si="211"/>
        <v>55.625182764984928</v>
      </c>
      <c r="AU635" s="170">
        <f t="shared" si="207"/>
        <v>58.406441903234175</v>
      </c>
      <c r="AV635" s="163">
        <v>13</v>
      </c>
      <c r="AW635" s="163">
        <v>623</v>
      </c>
      <c r="AX635" s="171">
        <v>38</v>
      </c>
      <c r="AY635" s="172"/>
      <c r="AZ635" s="173"/>
    </row>
    <row r="636" spans="1:52" s="167" customFormat="1" ht="15.75">
      <c r="A636" s="163">
        <v>624</v>
      </c>
      <c r="B636" s="163">
        <v>13</v>
      </c>
      <c r="C636" s="164">
        <v>39</v>
      </c>
      <c r="D636" s="165"/>
      <c r="E636" s="166">
        <f t="shared" si="208"/>
        <v>41.632031355755075</v>
      </c>
      <c r="F636" s="166">
        <f t="shared" si="208"/>
        <v>44.129953237100381</v>
      </c>
      <c r="G636" s="166">
        <f t="shared" si="208"/>
        <v>46.777750431326403</v>
      </c>
      <c r="H636" s="166">
        <f t="shared" si="208"/>
        <v>49.584415457205992</v>
      </c>
      <c r="I636" s="166">
        <f t="shared" si="208"/>
        <v>52.559480384638356</v>
      </c>
      <c r="J636" s="166">
        <v>55.713049207716658</v>
      </c>
      <c r="K636" s="102">
        <f t="shared" si="194"/>
        <v>55.713049207716658</v>
      </c>
      <c r="M636" s="166">
        <f t="shared" si="209"/>
        <v>42.152431747702011</v>
      </c>
      <c r="N636" s="166">
        <f t="shared" si="209"/>
        <v>44.68157765256413</v>
      </c>
      <c r="O636" s="166">
        <f t="shared" si="209"/>
        <v>47.36247231171798</v>
      </c>
      <c r="P636" s="166">
        <f t="shared" si="209"/>
        <v>50.204220650421064</v>
      </c>
      <c r="Q636" s="166">
        <f t="shared" si="209"/>
        <v>53.216473889446327</v>
      </c>
      <c r="R636" s="166">
        <v>56.409462322813113</v>
      </c>
      <c r="S636" s="102">
        <f t="shared" si="196"/>
        <v>56.409462322813113</v>
      </c>
      <c r="T636" s="168"/>
      <c r="U636" s="166">
        <f t="shared" si="206"/>
        <v>44.640272664004129</v>
      </c>
      <c r="V636" s="166">
        <f t="shared" si="206"/>
        <v>46.87228629720434</v>
      </c>
      <c r="W636" s="166">
        <f t="shared" si="206"/>
        <v>49.215900612064559</v>
      </c>
      <c r="X636" s="166">
        <f t="shared" si="206"/>
        <v>51.676695642667788</v>
      </c>
      <c r="Y636" s="166">
        <f t="shared" si="206"/>
        <v>54.260530424801182</v>
      </c>
      <c r="Z636" s="166">
        <v>56.973556946041242</v>
      </c>
      <c r="AA636" s="102">
        <f t="shared" si="197"/>
        <v>56.973556946041242</v>
      </c>
      <c r="AB636" s="168"/>
      <c r="AC636" s="169">
        <f t="shared" si="192"/>
        <v>46.87228629720434</v>
      </c>
      <c r="AD636" s="169">
        <f t="shared" si="192"/>
        <v>49.215900612064559</v>
      </c>
      <c r="AE636" s="169">
        <f t="shared" si="192"/>
        <v>51.676695642667788</v>
      </c>
      <c r="AF636" s="169">
        <f t="shared" si="191"/>
        <v>54.260530424801182</v>
      </c>
      <c r="AG636" s="169">
        <v>56.973556946041242</v>
      </c>
      <c r="AH636" s="169">
        <f t="shared" si="200"/>
        <v>56.973556946041242</v>
      </c>
      <c r="AJ636" s="166">
        <f t="shared" si="210"/>
        <v>47.575370591662399</v>
      </c>
      <c r="AK636" s="166">
        <f t="shared" si="210"/>
        <v>49.954139121245518</v>
      </c>
      <c r="AL636" s="166">
        <f t="shared" si="210"/>
        <v>52.451846077307799</v>
      </c>
      <c r="AM636" s="166">
        <f t="shared" si="210"/>
        <v>55.074438381173195</v>
      </c>
      <c r="AN636" s="166">
        <v>57.828160300231858</v>
      </c>
      <c r="AO636" s="106">
        <f t="shared" si="201"/>
        <v>57.828160300231858</v>
      </c>
      <c r="AQ636" s="166">
        <f t="shared" si="211"/>
        <v>48.051124297579022</v>
      </c>
      <c r="AR636" s="166">
        <f t="shared" si="211"/>
        <v>50.453680512457979</v>
      </c>
      <c r="AS636" s="166">
        <f t="shared" si="211"/>
        <v>52.97636453808088</v>
      </c>
      <c r="AT636" s="166">
        <f t="shared" si="211"/>
        <v>55.625182764984928</v>
      </c>
      <c r="AU636" s="170">
        <f t="shared" si="207"/>
        <v>58.406441903234175</v>
      </c>
      <c r="AV636" s="163">
        <v>13</v>
      </c>
      <c r="AW636" s="163">
        <v>624</v>
      </c>
      <c r="AX636" s="171">
        <v>39</v>
      </c>
      <c r="AY636" s="172"/>
      <c r="AZ636" s="173"/>
    </row>
    <row r="637" spans="1:52" s="167" customFormat="1" ht="15.75">
      <c r="A637" s="163">
        <v>625</v>
      </c>
      <c r="B637" s="163">
        <v>13</v>
      </c>
      <c r="C637" s="164">
        <v>40</v>
      </c>
      <c r="D637" s="165"/>
      <c r="E637" s="166">
        <f t="shared" si="208"/>
        <v>41.632031355755075</v>
      </c>
      <c r="F637" s="166">
        <f t="shared" si="208"/>
        <v>44.129953237100381</v>
      </c>
      <c r="G637" s="166">
        <f t="shared" si="208"/>
        <v>46.777750431326403</v>
      </c>
      <c r="H637" s="166">
        <f t="shared" si="208"/>
        <v>49.584415457205992</v>
      </c>
      <c r="I637" s="166">
        <f t="shared" si="208"/>
        <v>52.559480384638356</v>
      </c>
      <c r="J637" s="166">
        <v>55.713049207716658</v>
      </c>
      <c r="K637" s="102">
        <f t="shared" si="194"/>
        <v>55.713049207716658</v>
      </c>
      <c r="M637" s="166">
        <f t="shared" si="209"/>
        <v>42.152431747702011</v>
      </c>
      <c r="N637" s="166">
        <f t="shared" si="209"/>
        <v>44.68157765256413</v>
      </c>
      <c r="O637" s="166">
        <f t="shared" si="209"/>
        <v>47.36247231171798</v>
      </c>
      <c r="P637" s="166">
        <f t="shared" si="209"/>
        <v>50.204220650421064</v>
      </c>
      <c r="Q637" s="166">
        <f t="shared" si="209"/>
        <v>53.216473889446327</v>
      </c>
      <c r="R637" s="166">
        <v>56.409462322813113</v>
      </c>
      <c r="S637" s="102">
        <f t="shared" si="196"/>
        <v>56.409462322813113</v>
      </c>
      <c r="T637" s="168"/>
      <c r="U637" s="166">
        <f t="shared" si="206"/>
        <v>44.640272664004129</v>
      </c>
      <c r="V637" s="166">
        <f t="shared" si="206"/>
        <v>46.87228629720434</v>
      </c>
      <c r="W637" s="166">
        <f t="shared" si="206"/>
        <v>49.215900612064559</v>
      </c>
      <c r="X637" s="166">
        <f t="shared" si="206"/>
        <v>51.676695642667788</v>
      </c>
      <c r="Y637" s="166">
        <f t="shared" si="206"/>
        <v>54.260530424801182</v>
      </c>
      <c r="Z637" s="166">
        <v>56.973556946041242</v>
      </c>
      <c r="AA637" s="102">
        <f t="shared" si="197"/>
        <v>56.973556946041242</v>
      </c>
      <c r="AB637" s="168"/>
      <c r="AC637" s="169">
        <f t="shared" si="192"/>
        <v>46.87228629720434</v>
      </c>
      <c r="AD637" s="169">
        <f t="shared" si="192"/>
        <v>49.215900612064559</v>
      </c>
      <c r="AE637" s="169">
        <f t="shared" si="192"/>
        <v>51.676695642667788</v>
      </c>
      <c r="AF637" s="169">
        <f t="shared" si="191"/>
        <v>54.260530424801182</v>
      </c>
      <c r="AG637" s="169">
        <v>56.973556946041242</v>
      </c>
      <c r="AH637" s="169">
        <f t="shared" si="200"/>
        <v>56.973556946041242</v>
      </c>
      <c r="AJ637" s="166">
        <f t="shared" si="210"/>
        <v>47.575370591662399</v>
      </c>
      <c r="AK637" s="166">
        <f t="shared" si="210"/>
        <v>49.954139121245518</v>
      </c>
      <c r="AL637" s="166">
        <f t="shared" si="210"/>
        <v>52.451846077307799</v>
      </c>
      <c r="AM637" s="166">
        <f t="shared" si="210"/>
        <v>55.074438381173195</v>
      </c>
      <c r="AN637" s="166">
        <v>57.828160300231858</v>
      </c>
      <c r="AO637" s="106">
        <f t="shared" si="201"/>
        <v>57.828160300231858</v>
      </c>
      <c r="AQ637" s="166">
        <f t="shared" si="211"/>
        <v>48.051124297579022</v>
      </c>
      <c r="AR637" s="166">
        <f t="shared" si="211"/>
        <v>50.453680512457979</v>
      </c>
      <c r="AS637" s="166">
        <f t="shared" si="211"/>
        <v>52.97636453808088</v>
      </c>
      <c r="AT637" s="166">
        <f t="shared" si="211"/>
        <v>55.625182764984928</v>
      </c>
      <c r="AU637" s="170">
        <f t="shared" si="207"/>
        <v>58.406441903234175</v>
      </c>
      <c r="AV637" s="163">
        <v>13</v>
      </c>
      <c r="AW637" s="163">
        <v>625</v>
      </c>
      <c r="AX637" s="171">
        <v>40</v>
      </c>
      <c r="AY637" s="172"/>
      <c r="AZ637" s="173"/>
    </row>
    <row r="638" spans="1:52" s="167" customFormat="1" ht="15.75">
      <c r="A638" s="163">
        <v>626</v>
      </c>
      <c r="B638" s="163">
        <v>13</v>
      </c>
      <c r="C638" s="164">
        <v>41</v>
      </c>
      <c r="D638" s="165"/>
      <c r="E638" s="166">
        <f t="shared" si="208"/>
        <v>41.632031355755075</v>
      </c>
      <c r="F638" s="166">
        <f t="shared" si="208"/>
        <v>44.129953237100381</v>
      </c>
      <c r="G638" s="166">
        <f t="shared" si="208"/>
        <v>46.777750431326403</v>
      </c>
      <c r="H638" s="166">
        <f t="shared" si="208"/>
        <v>49.584415457205992</v>
      </c>
      <c r="I638" s="166">
        <f t="shared" si="208"/>
        <v>52.559480384638356</v>
      </c>
      <c r="J638" s="166">
        <v>55.713049207716658</v>
      </c>
      <c r="K638" s="102">
        <f t="shared" si="194"/>
        <v>55.713049207716658</v>
      </c>
      <c r="M638" s="166">
        <f t="shared" si="209"/>
        <v>42.152431747702011</v>
      </c>
      <c r="N638" s="166">
        <f t="shared" si="209"/>
        <v>44.68157765256413</v>
      </c>
      <c r="O638" s="166">
        <f t="shared" si="209"/>
        <v>47.36247231171798</v>
      </c>
      <c r="P638" s="166">
        <f t="shared" si="209"/>
        <v>50.204220650421064</v>
      </c>
      <c r="Q638" s="166">
        <f t="shared" si="209"/>
        <v>53.216473889446327</v>
      </c>
      <c r="R638" s="166">
        <v>56.409462322813113</v>
      </c>
      <c r="S638" s="102">
        <f t="shared" si="196"/>
        <v>56.409462322813113</v>
      </c>
      <c r="T638" s="168"/>
      <c r="U638" s="166">
        <f t="shared" si="206"/>
        <v>44.640272664004129</v>
      </c>
      <c r="V638" s="166">
        <f t="shared" si="206"/>
        <v>46.87228629720434</v>
      </c>
      <c r="W638" s="166">
        <f t="shared" si="206"/>
        <v>49.215900612064559</v>
      </c>
      <c r="X638" s="166">
        <f t="shared" si="206"/>
        <v>51.676695642667788</v>
      </c>
      <c r="Y638" s="166">
        <f t="shared" si="206"/>
        <v>54.260530424801182</v>
      </c>
      <c r="Z638" s="166">
        <v>56.973556946041242</v>
      </c>
      <c r="AA638" s="102">
        <f t="shared" si="197"/>
        <v>56.973556946041242</v>
      </c>
      <c r="AB638" s="168"/>
      <c r="AC638" s="169">
        <f t="shared" si="192"/>
        <v>46.87228629720434</v>
      </c>
      <c r="AD638" s="169">
        <f t="shared" si="192"/>
        <v>49.215900612064559</v>
      </c>
      <c r="AE638" s="169">
        <f t="shared" si="192"/>
        <v>51.676695642667788</v>
      </c>
      <c r="AF638" s="169">
        <f t="shared" si="191"/>
        <v>54.260530424801182</v>
      </c>
      <c r="AG638" s="169">
        <v>56.973556946041242</v>
      </c>
      <c r="AH638" s="169">
        <f t="shared" si="200"/>
        <v>56.973556946041242</v>
      </c>
      <c r="AJ638" s="166">
        <f t="shared" si="210"/>
        <v>47.575370591662399</v>
      </c>
      <c r="AK638" s="166">
        <f t="shared" si="210"/>
        <v>49.954139121245518</v>
      </c>
      <c r="AL638" s="166">
        <f t="shared" si="210"/>
        <v>52.451846077307799</v>
      </c>
      <c r="AM638" s="166">
        <f t="shared" si="210"/>
        <v>55.074438381173195</v>
      </c>
      <c r="AN638" s="166">
        <v>57.828160300231858</v>
      </c>
      <c r="AO638" s="106">
        <f t="shared" si="201"/>
        <v>57.828160300231858</v>
      </c>
      <c r="AQ638" s="166">
        <f t="shared" si="211"/>
        <v>48.051124297579022</v>
      </c>
      <c r="AR638" s="166">
        <f t="shared" si="211"/>
        <v>50.453680512457979</v>
      </c>
      <c r="AS638" s="166">
        <f t="shared" si="211"/>
        <v>52.97636453808088</v>
      </c>
      <c r="AT638" s="166">
        <f t="shared" si="211"/>
        <v>55.625182764984928</v>
      </c>
      <c r="AU638" s="170">
        <f t="shared" si="207"/>
        <v>58.406441903234175</v>
      </c>
      <c r="AV638" s="163">
        <v>13</v>
      </c>
      <c r="AW638" s="163">
        <v>626</v>
      </c>
      <c r="AX638" s="171">
        <v>41</v>
      </c>
      <c r="AY638" s="172"/>
      <c r="AZ638" s="173"/>
    </row>
    <row r="639" spans="1:52" s="167" customFormat="1" ht="15.75">
      <c r="A639" s="163">
        <v>627</v>
      </c>
      <c r="B639" s="163">
        <v>13</v>
      </c>
      <c r="C639" s="164">
        <v>42</v>
      </c>
      <c r="D639" s="165"/>
      <c r="E639" s="166">
        <f t="shared" ref="E639:I654" si="212">F639/1.06</f>
        <v>41.632031355755075</v>
      </c>
      <c r="F639" s="166">
        <f t="shared" si="212"/>
        <v>44.129953237100381</v>
      </c>
      <c r="G639" s="166">
        <f t="shared" si="212"/>
        <v>46.777750431326403</v>
      </c>
      <c r="H639" s="166">
        <f t="shared" si="212"/>
        <v>49.584415457205992</v>
      </c>
      <c r="I639" s="166">
        <f t="shared" si="212"/>
        <v>52.559480384638356</v>
      </c>
      <c r="J639" s="166">
        <v>55.713049207716658</v>
      </c>
      <c r="K639" s="102">
        <f t="shared" si="194"/>
        <v>55.713049207716658</v>
      </c>
      <c r="M639" s="166">
        <f t="shared" ref="M639:Q654" si="213">N639/1.06</f>
        <v>42.152431747702011</v>
      </c>
      <c r="N639" s="166">
        <f t="shared" si="213"/>
        <v>44.68157765256413</v>
      </c>
      <c r="O639" s="166">
        <f t="shared" si="213"/>
        <v>47.36247231171798</v>
      </c>
      <c r="P639" s="166">
        <f t="shared" si="213"/>
        <v>50.204220650421064</v>
      </c>
      <c r="Q639" s="166">
        <f t="shared" si="213"/>
        <v>53.216473889446327</v>
      </c>
      <c r="R639" s="166">
        <v>56.409462322813113</v>
      </c>
      <c r="S639" s="102">
        <f t="shared" si="196"/>
        <v>56.409462322813113</v>
      </c>
      <c r="T639" s="168"/>
      <c r="U639" s="166">
        <f t="shared" si="206"/>
        <v>44.640272664004129</v>
      </c>
      <c r="V639" s="166">
        <f t="shared" si="206"/>
        <v>46.87228629720434</v>
      </c>
      <c r="W639" s="166">
        <f t="shared" si="206"/>
        <v>49.215900612064559</v>
      </c>
      <c r="X639" s="166">
        <f t="shared" si="206"/>
        <v>51.676695642667788</v>
      </c>
      <c r="Y639" s="166">
        <f t="shared" si="206"/>
        <v>54.260530424801182</v>
      </c>
      <c r="Z639" s="166">
        <v>56.973556946041242</v>
      </c>
      <c r="AA639" s="102">
        <f t="shared" si="197"/>
        <v>56.973556946041242</v>
      </c>
      <c r="AB639" s="168"/>
      <c r="AC639" s="169">
        <f t="shared" si="192"/>
        <v>46.87228629720434</v>
      </c>
      <c r="AD639" s="169">
        <f t="shared" si="192"/>
        <v>49.215900612064559</v>
      </c>
      <c r="AE639" s="169">
        <f t="shared" si="192"/>
        <v>51.676695642667788</v>
      </c>
      <c r="AF639" s="169">
        <f t="shared" si="191"/>
        <v>54.260530424801182</v>
      </c>
      <c r="AG639" s="169">
        <v>56.973556946041242</v>
      </c>
      <c r="AH639" s="169">
        <f t="shared" si="200"/>
        <v>56.973556946041242</v>
      </c>
      <c r="AJ639" s="166">
        <f t="shared" ref="AJ639:AM654" si="214">AK639/1.05</f>
        <v>47.575370591662399</v>
      </c>
      <c r="AK639" s="166">
        <f t="shared" si="214"/>
        <v>49.954139121245518</v>
      </c>
      <c r="AL639" s="166">
        <f t="shared" si="214"/>
        <v>52.451846077307799</v>
      </c>
      <c r="AM639" s="166">
        <f t="shared" si="214"/>
        <v>55.074438381173195</v>
      </c>
      <c r="AN639" s="166">
        <v>57.828160300231858</v>
      </c>
      <c r="AO639" s="106">
        <f t="shared" si="201"/>
        <v>57.828160300231858</v>
      </c>
      <c r="AQ639" s="166">
        <f t="shared" ref="AQ639:AT654" si="215">AR639/1.05</f>
        <v>48.051124297579022</v>
      </c>
      <c r="AR639" s="166">
        <f t="shared" si="215"/>
        <v>50.453680512457979</v>
      </c>
      <c r="AS639" s="166">
        <f t="shared" si="215"/>
        <v>52.97636453808088</v>
      </c>
      <c r="AT639" s="166">
        <f t="shared" si="215"/>
        <v>55.625182764984928</v>
      </c>
      <c r="AU639" s="170">
        <f t="shared" si="207"/>
        <v>58.406441903234175</v>
      </c>
      <c r="AV639" s="163">
        <v>13</v>
      </c>
      <c r="AW639" s="163">
        <v>627</v>
      </c>
      <c r="AX639" s="171">
        <v>42</v>
      </c>
      <c r="AY639" s="172"/>
      <c r="AZ639" s="173"/>
    </row>
    <row r="640" spans="1:52" s="167" customFormat="1" ht="15.75">
      <c r="A640" s="163">
        <v>628</v>
      </c>
      <c r="B640" s="163">
        <v>13</v>
      </c>
      <c r="C640" s="164">
        <v>43</v>
      </c>
      <c r="D640" s="165"/>
      <c r="E640" s="166">
        <f t="shared" si="212"/>
        <v>41.632031355755075</v>
      </c>
      <c r="F640" s="166">
        <f t="shared" si="212"/>
        <v>44.129953237100381</v>
      </c>
      <c r="G640" s="166">
        <f t="shared" si="212"/>
        <v>46.777750431326403</v>
      </c>
      <c r="H640" s="166">
        <f t="shared" si="212"/>
        <v>49.584415457205992</v>
      </c>
      <c r="I640" s="166">
        <f t="shared" si="212"/>
        <v>52.559480384638356</v>
      </c>
      <c r="J640" s="166">
        <v>55.713049207716658</v>
      </c>
      <c r="K640" s="102">
        <f t="shared" si="194"/>
        <v>55.713049207716658</v>
      </c>
      <c r="M640" s="166">
        <f t="shared" si="213"/>
        <v>42.152431747702011</v>
      </c>
      <c r="N640" s="166">
        <f t="shared" si="213"/>
        <v>44.68157765256413</v>
      </c>
      <c r="O640" s="166">
        <f t="shared" si="213"/>
        <v>47.36247231171798</v>
      </c>
      <c r="P640" s="166">
        <f t="shared" si="213"/>
        <v>50.204220650421064</v>
      </c>
      <c r="Q640" s="166">
        <f t="shared" si="213"/>
        <v>53.216473889446327</v>
      </c>
      <c r="R640" s="166">
        <v>56.409462322813113</v>
      </c>
      <c r="S640" s="102">
        <f t="shared" si="196"/>
        <v>56.409462322813113</v>
      </c>
      <c r="T640" s="168"/>
      <c r="U640" s="166">
        <f t="shared" si="206"/>
        <v>44.640272664004129</v>
      </c>
      <c r="V640" s="166">
        <f t="shared" si="206"/>
        <v>46.87228629720434</v>
      </c>
      <c r="W640" s="166">
        <f t="shared" si="206"/>
        <v>49.215900612064559</v>
      </c>
      <c r="X640" s="166">
        <f t="shared" si="206"/>
        <v>51.676695642667788</v>
      </c>
      <c r="Y640" s="166">
        <f t="shared" si="206"/>
        <v>54.260530424801182</v>
      </c>
      <c r="Z640" s="166">
        <v>56.973556946041242</v>
      </c>
      <c r="AA640" s="102">
        <f t="shared" si="197"/>
        <v>56.973556946041242</v>
      </c>
      <c r="AB640" s="168"/>
      <c r="AC640" s="169">
        <f t="shared" si="192"/>
        <v>46.87228629720434</v>
      </c>
      <c r="AD640" s="169">
        <f t="shared" si="192"/>
        <v>49.215900612064559</v>
      </c>
      <c r="AE640" s="169">
        <f t="shared" si="192"/>
        <v>51.676695642667788</v>
      </c>
      <c r="AF640" s="169">
        <f t="shared" si="191"/>
        <v>54.260530424801182</v>
      </c>
      <c r="AG640" s="169">
        <v>56.973556946041242</v>
      </c>
      <c r="AH640" s="169">
        <f t="shared" si="200"/>
        <v>56.973556946041242</v>
      </c>
      <c r="AJ640" s="166">
        <f t="shared" si="214"/>
        <v>47.575370591662399</v>
      </c>
      <c r="AK640" s="166">
        <f t="shared" si="214"/>
        <v>49.954139121245518</v>
      </c>
      <c r="AL640" s="166">
        <f t="shared" si="214"/>
        <v>52.451846077307799</v>
      </c>
      <c r="AM640" s="166">
        <f t="shared" si="214"/>
        <v>55.074438381173195</v>
      </c>
      <c r="AN640" s="166">
        <v>57.828160300231858</v>
      </c>
      <c r="AO640" s="106">
        <f t="shared" si="201"/>
        <v>57.828160300231858</v>
      </c>
      <c r="AQ640" s="166">
        <f t="shared" si="215"/>
        <v>48.051124297579022</v>
      </c>
      <c r="AR640" s="166">
        <f t="shared" si="215"/>
        <v>50.453680512457979</v>
      </c>
      <c r="AS640" s="166">
        <f t="shared" si="215"/>
        <v>52.97636453808088</v>
      </c>
      <c r="AT640" s="166">
        <f t="shared" si="215"/>
        <v>55.625182764984928</v>
      </c>
      <c r="AU640" s="170">
        <f t="shared" si="207"/>
        <v>58.406441903234175</v>
      </c>
      <c r="AV640" s="163">
        <v>13</v>
      </c>
      <c r="AW640" s="163">
        <v>628</v>
      </c>
      <c r="AX640" s="171">
        <v>43</v>
      </c>
      <c r="AY640" s="172"/>
      <c r="AZ640" s="173"/>
    </row>
    <row r="641" spans="1:52" s="167" customFormat="1" ht="15.75">
      <c r="A641" s="163">
        <v>629</v>
      </c>
      <c r="B641" s="163">
        <v>13</v>
      </c>
      <c r="C641" s="164">
        <v>44</v>
      </c>
      <c r="D641" s="165"/>
      <c r="E641" s="166">
        <f t="shared" si="212"/>
        <v>41.632031355755075</v>
      </c>
      <c r="F641" s="166">
        <f t="shared" si="212"/>
        <v>44.129953237100381</v>
      </c>
      <c r="G641" s="166">
        <f t="shared" si="212"/>
        <v>46.777750431326403</v>
      </c>
      <c r="H641" s="166">
        <f t="shared" si="212"/>
        <v>49.584415457205992</v>
      </c>
      <c r="I641" s="166">
        <f t="shared" si="212"/>
        <v>52.559480384638356</v>
      </c>
      <c r="J641" s="166">
        <v>55.713049207716658</v>
      </c>
      <c r="K641" s="102">
        <f t="shared" si="194"/>
        <v>55.713049207716658</v>
      </c>
      <c r="M641" s="166">
        <f t="shared" si="213"/>
        <v>42.152431747702011</v>
      </c>
      <c r="N641" s="166">
        <f t="shared" si="213"/>
        <v>44.68157765256413</v>
      </c>
      <c r="O641" s="166">
        <f t="shared" si="213"/>
        <v>47.36247231171798</v>
      </c>
      <c r="P641" s="166">
        <f t="shared" si="213"/>
        <v>50.204220650421064</v>
      </c>
      <c r="Q641" s="166">
        <f t="shared" si="213"/>
        <v>53.216473889446327</v>
      </c>
      <c r="R641" s="166">
        <v>56.409462322813113</v>
      </c>
      <c r="S641" s="102">
        <f t="shared" si="196"/>
        <v>56.409462322813113</v>
      </c>
      <c r="T641" s="168"/>
      <c r="U641" s="166">
        <f t="shared" si="206"/>
        <v>44.640272664004129</v>
      </c>
      <c r="V641" s="166">
        <f t="shared" si="206"/>
        <v>46.87228629720434</v>
      </c>
      <c r="W641" s="166">
        <f t="shared" si="206"/>
        <v>49.215900612064559</v>
      </c>
      <c r="X641" s="166">
        <f t="shared" si="206"/>
        <v>51.676695642667788</v>
      </c>
      <c r="Y641" s="166">
        <f t="shared" si="206"/>
        <v>54.260530424801182</v>
      </c>
      <c r="Z641" s="166">
        <v>56.973556946041242</v>
      </c>
      <c r="AA641" s="102">
        <f t="shared" si="197"/>
        <v>56.973556946041242</v>
      </c>
      <c r="AB641" s="168"/>
      <c r="AC641" s="169">
        <f t="shared" si="192"/>
        <v>46.87228629720434</v>
      </c>
      <c r="AD641" s="169">
        <f t="shared" si="192"/>
        <v>49.215900612064559</v>
      </c>
      <c r="AE641" s="169">
        <f t="shared" si="192"/>
        <v>51.676695642667788</v>
      </c>
      <c r="AF641" s="169">
        <f t="shared" si="191"/>
        <v>54.260530424801182</v>
      </c>
      <c r="AG641" s="169">
        <v>56.973556946041242</v>
      </c>
      <c r="AH641" s="169">
        <f t="shared" si="200"/>
        <v>56.973556946041242</v>
      </c>
      <c r="AJ641" s="166">
        <f t="shared" si="214"/>
        <v>47.575370591662399</v>
      </c>
      <c r="AK641" s="166">
        <f t="shared" si="214"/>
        <v>49.954139121245518</v>
      </c>
      <c r="AL641" s="166">
        <f t="shared" si="214"/>
        <v>52.451846077307799</v>
      </c>
      <c r="AM641" s="166">
        <f t="shared" si="214"/>
        <v>55.074438381173195</v>
      </c>
      <c r="AN641" s="166">
        <v>57.828160300231858</v>
      </c>
      <c r="AO641" s="106">
        <f t="shared" si="201"/>
        <v>57.828160300231858</v>
      </c>
      <c r="AQ641" s="166">
        <f t="shared" si="215"/>
        <v>48.051124297579022</v>
      </c>
      <c r="AR641" s="166">
        <f t="shared" si="215"/>
        <v>50.453680512457979</v>
      </c>
      <c r="AS641" s="166">
        <f t="shared" si="215"/>
        <v>52.97636453808088</v>
      </c>
      <c r="AT641" s="166">
        <f t="shared" si="215"/>
        <v>55.625182764984928</v>
      </c>
      <c r="AU641" s="170">
        <f t="shared" si="207"/>
        <v>58.406441903234175</v>
      </c>
      <c r="AV641" s="163">
        <v>13</v>
      </c>
      <c r="AW641" s="163">
        <v>629</v>
      </c>
      <c r="AX641" s="171">
        <v>44</v>
      </c>
      <c r="AY641" s="172"/>
      <c r="AZ641" s="173"/>
    </row>
    <row r="642" spans="1:52" s="167" customFormat="1" ht="15.75">
      <c r="A642" s="163">
        <v>630</v>
      </c>
      <c r="B642" s="163">
        <v>13</v>
      </c>
      <c r="C642" s="164">
        <v>45</v>
      </c>
      <c r="D642" s="165"/>
      <c r="E642" s="166">
        <f t="shared" si="212"/>
        <v>41.632031355755075</v>
      </c>
      <c r="F642" s="166">
        <f t="shared" si="212"/>
        <v>44.129953237100381</v>
      </c>
      <c r="G642" s="166">
        <f t="shared" si="212"/>
        <v>46.777750431326403</v>
      </c>
      <c r="H642" s="166">
        <f t="shared" si="212"/>
        <v>49.584415457205992</v>
      </c>
      <c r="I642" s="166">
        <f t="shared" si="212"/>
        <v>52.559480384638356</v>
      </c>
      <c r="J642" s="166">
        <v>55.713049207716658</v>
      </c>
      <c r="K642" s="102">
        <f t="shared" si="194"/>
        <v>55.713049207716658</v>
      </c>
      <c r="M642" s="166">
        <f t="shared" si="213"/>
        <v>42.152431747702011</v>
      </c>
      <c r="N642" s="166">
        <f t="shared" si="213"/>
        <v>44.68157765256413</v>
      </c>
      <c r="O642" s="166">
        <f t="shared" si="213"/>
        <v>47.36247231171798</v>
      </c>
      <c r="P642" s="166">
        <f t="shared" si="213"/>
        <v>50.204220650421064</v>
      </c>
      <c r="Q642" s="166">
        <f t="shared" si="213"/>
        <v>53.216473889446327</v>
      </c>
      <c r="R642" s="166">
        <v>56.409462322813113</v>
      </c>
      <c r="S642" s="102">
        <f t="shared" si="196"/>
        <v>56.409462322813113</v>
      </c>
      <c r="T642" s="168"/>
      <c r="U642" s="166">
        <f t="shared" si="206"/>
        <v>44.640272664004129</v>
      </c>
      <c r="V642" s="166">
        <f t="shared" si="206"/>
        <v>46.87228629720434</v>
      </c>
      <c r="W642" s="166">
        <f t="shared" si="206"/>
        <v>49.215900612064559</v>
      </c>
      <c r="X642" s="166">
        <f t="shared" si="206"/>
        <v>51.676695642667788</v>
      </c>
      <c r="Y642" s="166">
        <f t="shared" si="206"/>
        <v>54.260530424801182</v>
      </c>
      <c r="Z642" s="166">
        <v>56.973556946041242</v>
      </c>
      <c r="AA642" s="102">
        <f t="shared" si="197"/>
        <v>56.973556946041242</v>
      </c>
      <c r="AB642" s="168"/>
      <c r="AC642" s="169">
        <f t="shared" si="192"/>
        <v>46.87228629720434</v>
      </c>
      <c r="AD642" s="169">
        <f t="shared" si="192"/>
        <v>49.215900612064559</v>
      </c>
      <c r="AE642" s="169">
        <f t="shared" si="192"/>
        <v>51.676695642667788</v>
      </c>
      <c r="AF642" s="169">
        <f t="shared" si="191"/>
        <v>54.260530424801182</v>
      </c>
      <c r="AG642" s="169">
        <v>56.973556946041242</v>
      </c>
      <c r="AH642" s="169">
        <f t="shared" si="200"/>
        <v>56.973556946041242</v>
      </c>
      <c r="AJ642" s="166">
        <f t="shared" si="214"/>
        <v>47.575370591662399</v>
      </c>
      <c r="AK642" s="166">
        <f t="shared" si="214"/>
        <v>49.954139121245518</v>
      </c>
      <c r="AL642" s="166">
        <f t="shared" si="214"/>
        <v>52.451846077307799</v>
      </c>
      <c r="AM642" s="166">
        <f t="shared" si="214"/>
        <v>55.074438381173195</v>
      </c>
      <c r="AN642" s="166">
        <v>57.828160300231858</v>
      </c>
      <c r="AO642" s="106">
        <f t="shared" si="201"/>
        <v>57.828160300231858</v>
      </c>
      <c r="AQ642" s="166">
        <f t="shared" si="215"/>
        <v>48.051124297579022</v>
      </c>
      <c r="AR642" s="166">
        <f t="shared" si="215"/>
        <v>50.453680512457979</v>
      </c>
      <c r="AS642" s="166">
        <f t="shared" si="215"/>
        <v>52.97636453808088</v>
      </c>
      <c r="AT642" s="166">
        <f t="shared" si="215"/>
        <v>55.625182764984928</v>
      </c>
      <c r="AU642" s="170">
        <f t="shared" si="207"/>
        <v>58.406441903234175</v>
      </c>
      <c r="AV642" s="163">
        <v>13</v>
      </c>
      <c r="AW642" s="163">
        <v>630</v>
      </c>
      <c r="AX642" s="171">
        <v>45</v>
      </c>
      <c r="AY642" s="172"/>
      <c r="AZ642" s="173"/>
    </row>
    <row r="643" spans="1:52" s="167" customFormat="1" ht="15.75">
      <c r="A643" s="163">
        <v>631</v>
      </c>
      <c r="B643" s="163">
        <v>14</v>
      </c>
      <c r="C643" s="164">
        <v>1</v>
      </c>
      <c r="D643" s="165"/>
      <c r="E643" s="166">
        <f t="shared" si="212"/>
        <v>41.632031355755075</v>
      </c>
      <c r="F643" s="166">
        <f t="shared" si="212"/>
        <v>44.129953237100381</v>
      </c>
      <c r="G643" s="166">
        <f t="shared" si="212"/>
        <v>46.777750431326403</v>
      </c>
      <c r="H643" s="166">
        <f t="shared" si="212"/>
        <v>49.584415457205992</v>
      </c>
      <c r="I643" s="166">
        <f t="shared" si="212"/>
        <v>52.559480384638356</v>
      </c>
      <c r="J643" s="166">
        <v>55.713049207716658</v>
      </c>
      <c r="K643" s="102">
        <f t="shared" si="194"/>
        <v>55.713049207716658</v>
      </c>
      <c r="M643" s="166">
        <f t="shared" si="213"/>
        <v>42.152431747702011</v>
      </c>
      <c r="N643" s="166">
        <f t="shared" si="213"/>
        <v>44.68157765256413</v>
      </c>
      <c r="O643" s="166">
        <f t="shared" si="213"/>
        <v>47.36247231171798</v>
      </c>
      <c r="P643" s="166">
        <f t="shared" si="213"/>
        <v>50.204220650421064</v>
      </c>
      <c r="Q643" s="166">
        <f t="shared" si="213"/>
        <v>53.216473889446327</v>
      </c>
      <c r="R643" s="166">
        <v>56.409462322813113</v>
      </c>
      <c r="S643" s="102">
        <f t="shared" si="196"/>
        <v>56.409462322813113</v>
      </c>
      <c r="T643" s="168"/>
      <c r="U643" s="166">
        <f t="shared" si="206"/>
        <v>44.640272664004129</v>
      </c>
      <c r="V643" s="166">
        <f t="shared" si="206"/>
        <v>46.87228629720434</v>
      </c>
      <c r="W643" s="166">
        <f t="shared" si="206"/>
        <v>49.215900612064559</v>
      </c>
      <c r="X643" s="166">
        <f t="shared" si="206"/>
        <v>51.676695642667788</v>
      </c>
      <c r="Y643" s="166">
        <f t="shared" si="206"/>
        <v>54.260530424801182</v>
      </c>
      <c r="Z643" s="166">
        <v>56.973556946041242</v>
      </c>
      <c r="AA643" s="102">
        <f t="shared" si="197"/>
        <v>56.973556946041242</v>
      </c>
      <c r="AB643" s="168"/>
      <c r="AC643" s="169">
        <f t="shared" si="192"/>
        <v>46.87228629720434</v>
      </c>
      <c r="AD643" s="169">
        <f t="shared" si="192"/>
        <v>49.215900612064559</v>
      </c>
      <c r="AE643" s="169">
        <f t="shared" si="192"/>
        <v>51.676695642667788</v>
      </c>
      <c r="AF643" s="169">
        <f t="shared" si="191"/>
        <v>54.260530424801182</v>
      </c>
      <c r="AG643" s="169">
        <v>56.973556946041242</v>
      </c>
      <c r="AH643" s="169">
        <f t="shared" si="200"/>
        <v>56.973556946041242</v>
      </c>
      <c r="AJ643" s="166">
        <f t="shared" si="214"/>
        <v>47.575370591662399</v>
      </c>
      <c r="AK643" s="166">
        <f t="shared" si="214"/>
        <v>49.954139121245518</v>
      </c>
      <c r="AL643" s="166">
        <f t="shared" si="214"/>
        <v>52.451846077307799</v>
      </c>
      <c r="AM643" s="166">
        <f t="shared" si="214"/>
        <v>55.074438381173195</v>
      </c>
      <c r="AN643" s="166">
        <v>57.828160300231858</v>
      </c>
      <c r="AO643" s="106">
        <f t="shared" si="201"/>
        <v>57.828160300231858</v>
      </c>
      <c r="AQ643" s="166">
        <f t="shared" si="215"/>
        <v>48.051124297579022</v>
      </c>
      <c r="AR643" s="166">
        <f t="shared" si="215"/>
        <v>50.453680512457979</v>
      </c>
      <c r="AS643" s="166">
        <f t="shared" si="215"/>
        <v>52.97636453808088</v>
      </c>
      <c r="AT643" s="166">
        <f t="shared" si="215"/>
        <v>55.625182764984928</v>
      </c>
      <c r="AU643" s="170">
        <f t="shared" si="207"/>
        <v>58.406441903234175</v>
      </c>
      <c r="AV643" s="163">
        <v>14</v>
      </c>
      <c r="AW643" s="163">
        <v>631</v>
      </c>
      <c r="AX643" s="171">
        <v>1</v>
      </c>
      <c r="AY643" s="172"/>
      <c r="AZ643" s="173"/>
    </row>
    <row r="644" spans="1:52" s="167" customFormat="1" ht="15.75">
      <c r="A644" s="163">
        <v>632</v>
      </c>
      <c r="B644" s="163">
        <v>14</v>
      </c>
      <c r="C644" s="164">
        <v>2</v>
      </c>
      <c r="D644" s="165"/>
      <c r="E644" s="166">
        <f t="shared" si="212"/>
        <v>42.513319064386636</v>
      </c>
      <c r="F644" s="166">
        <f t="shared" si="212"/>
        <v>45.064118208249837</v>
      </c>
      <c r="G644" s="166">
        <f t="shared" si="212"/>
        <v>47.767965300744827</v>
      </c>
      <c r="H644" s="166">
        <f t="shared" si="212"/>
        <v>50.634043218789522</v>
      </c>
      <c r="I644" s="166">
        <f t="shared" si="212"/>
        <v>53.672085811916894</v>
      </c>
      <c r="J644" s="166">
        <v>56.892410960631913</v>
      </c>
      <c r="K644" s="102">
        <f t="shared" si="194"/>
        <v>56.892410960631913</v>
      </c>
      <c r="M644" s="166">
        <f t="shared" si="213"/>
        <v>43.044735552691471</v>
      </c>
      <c r="N644" s="166">
        <f t="shared" si="213"/>
        <v>45.627419685852963</v>
      </c>
      <c r="O644" s="166">
        <f t="shared" si="213"/>
        <v>48.365064867004143</v>
      </c>
      <c r="P644" s="166">
        <f t="shared" si="213"/>
        <v>51.266968759024394</v>
      </c>
      <c r="Q644" s="166">
        <f t="shared" si="213"/>
        <v>54.34298688456586</v>
      </c>
      <c r="R644" s="166">
        <v>57.603566097639813</v>
      </c>
      <c r="S644" s="102">
        <f t="shared" si="196"/>
        <v>57.603566097639813</v>
      </c>
      <c r="T644" s="168"/>
      <c r="U644" s="166">
        <f t="shared" si="206"/>
        <v>45.585240332590175</v>
      </c>
      <c r="V644" s="166">
        <f t="shared" si="206"/>
        <v>47.864502349219684</v>
      </c>
      <c r="W644" s="166">
        <f t="shared" si="206"/>
        <v>50.25772746668067</v>
      </c>
      <c r="X644" s="166">
        <f t="shared" si="206"/>
        <v>52.770613840014704</v>
      </c>
      <c r="Y644" s="166">
        <f t="shared" si="206"/>
        <v>55.409144532015439</v>
      </c>
      <c r="Z644" s="166">
        <v>58.179601758616215</v>
      </c>
      <c r="AA644" s="102">
        <f t="shared" si="197"/>
        <v>58.179601758616215</v>
      </c>
      <c r="AB644" s="168"/>
      <c r="AC644" s="169">
        <f t="shared" si="192"/>
        <v>47.864502349219684</v>
      </c>
      <c r="AD644" s="169">
        <f t="shared" si="192"/>
        <v>50.25772746668067</v>
      </c>
      <c r="AE644" s="169">
        <f t="shared" si="192"/>
        <v>52.770613840014704</v>
      </c>
      <c r="AF644" s="169">
        <f t="shared" si="191"/>
        <v>55.409144532015439</v>
      </c>
      <c r="AG644" s="169">
        <v>58.179601758616215</v>
      </c>
      <c r="AH644" s="169">
        <f t="shared" si="200"/>
        <v>58.179601758616215</v>
      </c>
      <c r="AJ644" s="166">
        <f t="shared" si="214"/>
        <v>48.582469884457964</v>
      </c>
      <c r="AK644" s="166">
        <f t="shared" si="214"/>
        <v>51.011593378680864</v>
      </c>
      <c r="AL644" s="166">
        <f t="shared" si="214"/>
        <v>53.562173047614912</v>
      </c>
      <c r="AM644" s="166">
        <f t="shared" si="214"/>
        <v>56.240281699995663</v>
      </c>
      <c r="AN644" s="166">
        <v>59.052295784995451</v>
      </c>
      <c r="AO644" s="106">
        <f t="shared" si="201"/>
        <v>59.052295784995451</v>
      </c>
      <c r="AQ644" s="166">
        <f t="shared" si="215"/>
        <v>49.068294583302553</v>
      </c>
      <c r="AR644" s="166">
        <f t="shared" si="215"/>
        <v>51.521709312467685</v>
      </c>
      <c r="AS644" s="166">
        <f t="shared" si="215"/>
        <v>54.097794778091071</v>
      </c>
      <c r="AT644" s="166">
        <f t="shared" si="215"/>
        <v>56.802684516995626</v>
      </c>
      <c r="AU644" s="170">
        <f t="shared" si="207"/>
        <v>59.642818742845407</v>
      </c>
      <c r="AV644" s="163">
        <v>14</v>
      </c>
      <c r="AW644" s="163">
        <v>632</v>
      </c>
      <c r="AX644" s="171">
        <v>2</v>
      </c>
      <c r="AY644" s="172"/>
      <c r="AZ644" s="173"/>
    </row>
    <row r="645" spans="1:52" s="167" customFormat="1" ht="15.75">
      <c r="A645" s="163">
        <v>633</v>
      </c>
      <c r="B645" s="163">
        <v>14</v>
      </c>
      <c r="C645" s="164">
        <v>3</v>
      </c>
      <c r="D645" s="165"/>
      <c r="E645" s="166">
        <f t="shared" si="212"/>
        <v>42.513319064386636</v>
      </c>
      <c r="F645" s="166">
        <f t="shared" si="212"/>
        <v>45.064118208249837</v>
      </c>
      <c r="G645" s="166">
        <f t="shared" si="212"/>
        <v>47.767965300744827</v>
      </c>
      <c r="H645" s="166">
        <f t="shared" si="212"/>
        <v>50.634043218789522</v>
      </c>
      <c r="I645" s="166">
        <f t="shared" si="212"/>
        <v>53.672085811916894</v>
      </c>
      <c r="J645" s="166">
        <v>56.892410960631913</v>
      </c>
      <c r="K645" s="102">
        <f t="shared" si="194"/>
        <v>56.892410960631913</v>
      </c>
      <c r="M645" s="166">
        <f t="shared" si="213"/>
        <v>43.044735552691471</v>
      </c>
      <c r="N645" s="166">
        <f t="shared" si="213"/>
        <v>45.627419685852963</v>
      </c>
      <c r="O645" s="166">
        <f t="shared" si="213"/>
        <v>48.365064867004143</v>
      </c>
      <c r="P645" s="166">
        <f t="shared" si="213"/>
        <v>51.266968759024394</v>
      </c>
      <c r="Q645" s="166">
        <f t="shared" si="213"/>
        <v>54.34298688456586</v>
      </c>
      <c r="R645" s="166">
        <v>57.603566097639813</v>
      </c>
      <c r="S645" s="102">
        <f t="shared" si="196"/>
        <v>57.603566097639813</v>
      </c>
      <c r="T645" s="168"/>
      <c r="U645" s="166">
        <f t="shared" si="206"/>
        <v>45.585240332590175</v>
      </c>
      <c r="V645" s="166">
        <f t="shared" si="206"/>
        <v>47.864502349219684</v>
      </c>
      <c r="W645" s="166">
        <f t="shared" si="206"/>
        <v>50.25772746668067</v>
      </c>
      <c r="X645" s="166">
        <f t="shared" si="206"/>
        <v>52.770613840014704</v>
      </c>
      <c r="Y645" s="166">
        <f t="shared" si="206"/>
        <v>55.409144532015439</v>
      </c>
      <c r="Z645" s="166">
        <v>58.179601758616215</v>
      </c>
      <c r="AA645" s="102">
        <f t="shared" si="197"/>
        <v>58.179601758616215</v>
      </c>
      <c r="AB645" s="168"/>
      <c r="AC645" s="169">
        <f t="shared" si="192"/>
        <v>47.864502349219684</v>
      </c>
      <c r="AD645" s="169">
        <f t="shared" si="192"/>
        <v>50.25772746668067</v>
      </c>
      <c r="AE645" s="169">
        <f t="shared" si="192"/>
        <v>52.770613840014704</v>
      </c>
      <c r="AF645" s="169">
        <f t="shared" si="191"/>
        <v>55.409144532015439</v>
      </c>
      <c r="AG645" s="169">
        <v>58.179601758616215</v>
      </c>
      <c r="AH645" s="169">
        <f t="shared" si="200"/>
        <v>58.179601758616215</v>
      </c>
      <c r="AJ645" s="166">
        <f t="shared" si="214"/>
        <v>48.582469884457964</v>
      </c>
      <c r="AK645" s="166">
        <f t="shared" si="214"/>
        <v>51.011593378680864</v>
      </c>
      <c r="AL645" s="166">
        <f t="shared" si="214"/>
        <v>53.562173047614912</v>
      </c>
      <c r="AM645" s="166">
        <f t="shared" si="214"/>
        <v>56.240281699995663</v>
      </c>
      <c r="AN645" s="166">
        <v>59.052295784995451</v>
      </c>
      <c r="AO645" s="106">
        <f t="shared" si="201"/>
        <v>59.052295784995451</v>
      </c>
      <c r="AQ645" s="166">
        <f t="shared" si="215"/>
        <v>49.068294583302553</v>
      </c>
      <c r="AR645" s="166">
        <f t="shared" si="215"/>
        <v>51.521709312467685</v>
      </c>
      <c r="AS645" s="166">
        <f t="shared" si="215"/>
        <v>54.097794778091071</v>
      </c>
      <c r="AT645" s="166">
        <f t="shared" si="215"/>
        <v>56.802684516995626</v>
      </c>
      <c r="AU645" s="170">
        <f t="shared" si="207"/>
        <v>59.642818742845407</v>
      </c>
      <c r="AV645" s="163">
        <v>14</v>
      </c>
      <c r="AW645" s="163">
        <v>633</v>
      </c>
      <c r="AX645" s="171">
        <v>3</v>
      </c>
      <c r="AY645" s="172"/>
      <c r="AZ645" s="173"/>
    </row>
    <row r="646" spans="1:52" s="167" customFormat="1" ht="15.75">
      <c r="A646" s="163">
        <v>634</v>
      </c>
      <c r="B646" s="163">
        <v>14</v>
      </c>
      <c r="C646" s="164">
        <v>4</v>
      </c>
      <c r="D646" s="165"/>
      <c r="E646" s="166">
        <f t="shared" si="212"/>
        <v>42.513319064386636</v>
      </c>
      <c r="F646" s="166">
        <f t="shared" si="212"/>
        <v>45.064118208249837</v>
      </c>
      <c r="G646" s="166">
        <f t="shared" si="212"/>
        <v>47.767965300744827</v>
      </c>
      <c r="H646" s="166">
        <f t="shared" si="212"/>
        <v>50.634043218789522</v>
      </c>
      <c r="I646" s="166">
        <f t="shared" si="212"/>
        <v>53.672085811916894</v>
      </c>
      <c r="J646" s="166">
        <v>56.892410960631913</v>
      </c>
      <c r="K646" s="102">
        <f t="shared" si="194"/>
        <v>56.892410960631913</v>
      </c>
      <c r="M646" s="166">
        <f t="shared" si="213"/>
        <v>43.044735552691471</v>
      </c>
      <c r="N646" s="166">
        <f t="shared" si="213"/>
        <v>45.627419685852963</v>
      </c>
      <c r="O646" s="166">
        <f t="shared" si="213"/>
        <v>48.365064867004143</v>
      </c>
      <c r="P646" s="166">
        <f t="shared" si="213"/>
        <v>51.266968759024394</v>
      </c>
      <c r="Q646" s="166">
        <f t="shared" si="213"/>
        <v>54.34298688456586</v>
      </c>
      <c r="R646" s="166">
        <v>57.603566097639813</v>
      </c>
      <c r="S646" s="102">
        <f t="shared" si="196"/>
        <v>57.603566097639813</v>
      </c>
      <c r="T646" s="168"/>
      <c r="U646" s="166">
        <f t="shared" si="206"/>
        <v>45.585240332590175</v>
      </c>
      <c r="V646" s="166">
        <f t="shared" si="206"/>
        <v>47.864502349219684</v>
      </c>
      <c r="W646" s="166">
        <f t="shared" si="206"/>
        <v>50.25772746668067</v>
      </c>
      <c r="X646" s="166">
        <f t="shared" si="206"/>
        <v>52.770613840014704</v>
      </c>
      <c r="Y646" s="166">
        <f t="shared" si="206"/>
        <v>55.409144532015439</v>
      </c>
      <c r="Z646" s="166">
        <v>58.179601758616215</v>
      </c>
      <c r="AA646" s="102">
        <f t="shared" si="197"/>
        <v>58.179601758616215</v>
      </c>
      <c r="AB646" s="168"/>
      <c r="AC646" s="169">
        <f t="shared" si="192"/>
        <v>47.864502349219684</v>
      </c>
      <c r="AD646" s="169">
        <f t="shared" si="192"/>
        <v>50.25772746668067</v>
      </c>
      <c r="AE646" s="169">
        <f t="shared" si="192"/>
        <v>52.770613840014704</v>
      </c>
      <c r="AF646" s="169">
        <f t="shared" si="191"/>
        <v>55.409144532015439</v>
      </c>
      <c r="AG646" s="169">
        <v>58.179601758616215</v>
      </c>
      <c r="AH646" s="169">
        <f t="shared" si="200"/>
        <v>58.179601758616215</v>
      </c>
      <c r="AJ646" s="166">
        <f t="shared" si="214"/>
        <v>48.582469884457964</v>
      </c>
      <c r="AK646" s="166">
        <f t="shared" si="214"/>
        <v>51.011593378680864</v>
      </c>
      <c r="AL646" s="166">
        <f t="shared" si="214"/>
        <v>53.562173047614912</v>
      </c>
      <c r="AM646" s="166">
        <f t="shared" si="214"/>
        <v>56.240281699995663</v>
      </c>
      <c r="AN646" s="166">
        <v>59.052295784995451</v>
      </c>
      <c r="AO646" s="106">
        <f t="shared" si="201"/>
        <v>59.052295784995451</v>
      </c>
      <c r="AQ646" s="166">
        <f t="shared" si="215"/>
        <v>49.068294583302553</v>
      </c>
      <c r="AR646" s="166">
        <f t="shared" si="215"/>
        <v>51.521709312467685</v>
      </c>
      <c r="AS646" s="166">
        <f t="shared" si="215"/>
        <v>54.097794778091071</v>
      </c>
      <c r="AT646" s="166">
        <f t="shared" si="215"/>
        <v>56.802684516995626</v>
      </c>
      <c r="AU646" s="170">
        <f t="shared" si="207"/>
        <v>59.642818742845407</v>
      </c>
      <c r="AV646" s="163">
        <v>14</v>
      </c>
      <c r="AW646" s="163">
        <v>634</v>
      </c>
      <c r="AX646" s="171">
        <v>4</v>
      </c>
      <c r="AY646" s="172"/>
      <c r="AZ646" s="173"/>
    </row>
    <row r="647" spans="1:52" s="167" customFormat="1" ht="15.75">
      <c r="A647" s="163">
        <v>635</v>
      </c>
      <c r="B647" s="163">
        <v>14</v>
      </c>
      <c r="C647" s="164">
        <v>5</v>
      </c>
      <c r="D647" s="165"/>
      <c r="E647" s="166">
        <f t="shared" si="212"/>
        <v>42.513319064386636</v>
      </c>
      <c r="F647" s="166">
        <f t="shared" si="212"/>
        <v>45.064118208249837</v>
      </c>
      <c r="G647" s="166">
        <f t="shared" si="212"/>
        <v>47.767965300744827</v>
      </c>
      <c r="H647" s="166">
        <f t="shared" si="212"/>
        <v>50.634043218789522</v>
      </c>
      <c r="I647" s="166">
        <f t="shared" si="212"/>
        <v>53.672085811916894</v>
      </c>
      <c r="J647" s="166">
        <v>56.892410960631913</v>
      </c>
      <c r="K647" s="102">
        <f t="shared" si="194"/>
        <v>56.892410960631913</v>
      </c>
      <c r="M647" s="166">
        <f t="shared" si="213"/>
        <v>43.044735552691471</v>
      </c>
      <c r="N647" s="166">
        <f t="shared" si="213"/>
        <v>45.627419685852963</v>
      </c>
      <c r="O647" s="166">
        <f t="shared" si="213"/>
        <v>48.365064867004143</v>
      </c>
      <c r="P647" s="166">
        <f t="shared" si="213"/>
        <v>51.266968759024394</v>
      </c>
      <c r="Q647" s="166">
        <f t="shared" si="213"/>
        <v>54.34298688456586</v>
      </c>
      <c r="R647" s="166">
        <v>57.603566097639813</v>
      </c>
      <c r="S647" s="102">
        <f t="shared" si="196"/>
        <v>57.603566097639813</v>
      </c>
      <c r="T647" s="168"/>
      <c r="U647" s="166">
        <f t="shared" si="206"/>
        <v>45.585240332590175</v>
      </c>
      <c r="V647" s="166">
        <f t="shared" si="206"/>
        <v>47.864502349219684</v>
      </c>
      <c r="W647" s="166">
        <f t="shared" si="206"/>
        <v>50.25772746668067</v>
      </c>
      <c r="X647" s="166">
        <f t="shared" si="206"/>
        <v>52.770613840014704</v>
      </c>
      <c r="Y647" s="166">
        <f t="shared" si="206"/>
        <v>55.409144532015439</v>
      </c>
      <c r="Z647" s="166">
        <v>58.179601758616215</v>
      </c>
      <c r="AA647" s="102">
        <f t="shared" si="197"/>
        <v>58.179601758616215</v>
      </c>
      <c r="AB647" s="168"/>
      <c r="AC647" s="169">
        <f t="shared" si="192"/>
        <v>47.864502349219684</v>
      </c>
      <c r="AD647" s="169">
        <f t="shared" si="192"/>
        <v>50.25772746668067</v>
      </c>
      <c r="AE647" s="169">
        <f t="shared" si="192"/>
        <v>52.770613840014704</v>
      </c>
      <c r="AF647" s="169">
        <f t="shared" si="191"/>
        <v>55.409144532015439</v>
      </c>
      <c r="AG647" s="169">
        <v>58.179601758616215</v>
      </c>
      <c r="AH647" s="169">
        <f t="shared" si="200"/>
        <v>58.179601758616215</v>
      </c>
      <c r="AJ647" s="166">
        <f t="shared" si="214"/>
        <v>48.582469884457964</v>
      </c>
      <c r="AK647" s="166">
        <f t="shared" si="214"/>
        <v>51.011593378680864</v>
      </c>
      <c r="AL647" s="166">
        <f t="shared" si="214"/>
        <v>53.562173047614912</v>
      </c>
      <c r="AM647" s="166">
        <f t="shared" si="214"/>
        <v>56.240281699995663</v>
      </c>
      <c r="AN647" s="166">
        <v>59.052295784995451</v>
      </c>
      <c r="AO647" s="106">
        <f t="shared" si="201"/>
        <v>59.052295784995451</v>
      </c>
      <c r="AQ647" s="166">
        <f t="shared" si="215"/>
        <v>49.068294583302553</v>
      </c>
      <c r="AR647" s="166">
        <f t="shared" si="215"/>
        <v>51.521709312467685</v>
      </c>
      <c r="AS647" s="166">
        <f t="shared" si="215"/>
        <v>54.097794778091071</v>
      </c>
      <c r="AT647" s="166">
        <f t="shared" si="215"/>
        <v>56.802684516995626</v>
      </c>
      <c r="AU647" s="170">
        <f t="shared" si="207"/>
        <v>59.642818742845407</v>
      </c>
      <c r="AV647" s="163">
        <v>14</v>
      </c>
      <c r="AW647" s="163">
        <v>635</v>
      </c>
      <c r="AX647" s="171">
        <v>5</v>
      </c>
      <c r="AY647" s="172"/>
      <c r="AZ647" s="173"/>
    </row>
    <row r="648" spans="1:52" s="167" customFormat="1" ht="15.75">
      <c r="A648" s="163">
        <v>636</v>
      </c>
      <c r="B648" s="163">
        <v>14</v>
      </c>
      <c r="C648" s="164">
        <v>6</v>
      </c>
      <c r="D648" s="165"/>
      <c r="E648" s="166">
        <f t="shared" si="212"/>
        <v>42.513319064386636</v>
      </c>
      <c r="F648" s="166">
        <f t="shared" si="212"/>
        <v>45.064118208249837</v>
      </c>
      <c r="G648" s="166">
        <f t="shared" si="212"/>
        <v>47.767965300744827</v>
      </c>
      <c r="H648" s="166">
        <f t="shared" si="212"/>
        <v>50.634043218789522</v>
      </c>
      <c r="I648" s="166">
        <f t="shared" si="212"/>
        <v>53.672085811916894</v>
      </c>
      <c r="J648" s="166">
        <v>56.892410960631913</v>
      </c>
      <c r="K648" s="102">
        <f t="shared" si="194"/>
        <v>56.892410960631913</v>
      </c>
      <c r="M648" s="166">
        <f t="shared" si="213"/>
        <v>43.044735552691471</v>
      </c>
      <c r="N648" s="166">
        <f t="shared" si="213"/>
        <v>45.627419685852963</v>
      </c>
      <c r="O648" s="166">
        <f t="shared" si="213"/>
        <v>48.365064867004143</v>
      </c>
      <c r="P648" s="166">
        <f t="shared" si="213"/>
        <v>51.266968759024394</v>
      </c>
      <c r="Q648" s="166">
        <f t="shared" si="213"/>
        <v>54.34298688456586</v>
      </c>
      <c r="R648" s="166">
        <v>57.603566097639813</v>
      </c>
      <c r="S648" s="102">
        <f t="shared" si="196"/>
        <v>57.603566097639813</v>
      </c>
      <c r="T648" s="168"/>
      <c r="U648" s="166">
        <f t="shared" si="206"/>
        <v>45.585240332590175</v>
      </c>
      <c r="V648" s="166">
        <f t="shared" si="206"/>
        <v>47.864502349219684</v>
      </c>
      <c r="W648" s="166">
        <f t="shared" si="206"/>
        <v>50.25772746668067</v>
      </c>
      <c r="X648" s="166">
        <f t="shared" si="206"/>
        <v>52.770613840014704</v>
      </c>
      <c r="Y648" s="166">
        <f t="shared" si="206"/>
        <v>55.409144532015439</v>
      </c>
      <c r="Z648" s="166">
        <v>58.179601758616215</v>
      </c>
      <c r="AA648" s="102">
        <f t="shared" si="197"/>
        <v>58.179601758616215</v>
      </c>
      <c r="AB648" s="168"/>
      <c r="AC648" s="169">
        <f t="shared" si="192"/>
        <v>47.864502349219684</v>
      </c>
      <c r="AD648" s="169">
        <f t="shared" si="192"/>
        <v>50.25772746668067</v>
      </c>
      <c r="AE648" s="169">
        <f t="shared" si="192"/>
        <v>52.770613840014704</v>
      </c>
      <c r="AF648" s="169">
        <f t="shared" si="191"/>
        <v>55.409144532015439</v>
      </c>
      <c r="AG648" s="169">
        <v>58.179601758616215</v>
      </c>
      <c r="AH648" s="169">
        <f t="shared" si="200"/>
        <v>58.179601758616215</v>
      </c>
      <c r="AJ648" s="166">
        <f t="shared" si="214"/>
        <v>48.582469884457964</v>
      </c>
      <c r="AK648" s="166">
        <f t="shared" si="214"/>
        <v>51.011593378680864</v>
      </c>
      <c r="AL648" s="166">
        <f t="shared" si="214"/>
        <v>53.562173047614912</v>
      </c>
      <c r="AM648" s="166">
        <f t="shared" si="214"/>
        <v>56.240281699995663</v>
      </c>
      <c r="AN648" s="166">
        <v>59.052295784995451</v>
      </c>
      <c r="AO648" s="106">
        <f t="shared" si="201"/>
        <v>59.052295784995451</v>
      </c>
      <c r="AQ648" s="166">
        <f t="shared" si="215"/>
        <v>49.068294583302553</v>
      </c>
      <c r="AR648" s="166">
        <f t="shared" si="215"/>
        <v>51.521709312467685</v>
      </c>
      <c r="AS648" s="166">
        <f t="shared" si="215"/>
        <v>54.097794778091071</v>
      </c>
      <c r="AT648" s="166">
        <f t="shared" si="215"/>
        <v>56.802684516995626</v>
      </c>
      <c r="AU648" s="170">
        <f t="shared" si="207"/>
        <v>59.642818742845407</v>
      </c>
      <c r="AV648" s="163">
        <v>14</v>
      </c>
      <c r="AW648" s="163">
        <v>636</v>
      </c>
      <c r="AX648" s="171">
        <v>6</v>
      </c>
      <c r="AY648" s="172"/>
      <c r="AZ648" s="173"/>
    </row>
    <row r="649" spans="1:52" s="167" customFormat="1" ht="15.75">
      <c r="A649" s="163">
        <v>637</v>
      </c>
      <c r="B649" s="163">
        <v>14</v>
      </c>
      <c r="C649" s="164">
        <v>7</v>
      </c>
      <c r="D649" s="165"/>
      <c r="E649" s="166">
        <f t="shared" si="212"/>
        <v>42.513319064386636</v>
      </c>
      <c r="F649" s="166">
        <f t="shared" si="212"/>
        <v>45.064118208249837</v>
      </c>
      <c r="G649" s="166">
        <f t="shared" si="212"/>
        <v>47.767965300744827</v>
      </c>
      <c r="H649" s="166">
        <f t="shared" si="212"/>
        <v>50.634043218789522</v>
      </c>
      <c r="I649" s="166">
        <f t="shared" si="212"/>
        <v>53.672085811916894</v>
      </c>
      <c r="J649" s="166">
        <v>56.892410960631913</v>
      </c>
      <c r="K649" s="102">
        <f t="shared" si="194"/>
        <v>56.892410960631913</v>
      </c>
      <c r="M649" s="166">
        <f t="shared" si="213"/>
        <v>43.044735552691471</v>
      </c>
      <c r="N649" s="166">
        <f t="shared" si="213"/>
        <v>45.627419685852963</v>
      </c>
      <c r="O649" s="166">
        <f t="shared" si="213"/>
        <v>48.365064867004143</v>
      </c>
      <c r="P649" s="166">
        <f t="shared" si="213"/>
        <v>51.266968759024394</v>
      </c>
      <c r="Q649" s="166">
        <f t="shared" si="213"/>
        <v>54.34298688456586</v>
      </c>
      <c r="R649" s="166">
        <v>57.603566097639813</v>
      </c>
      <c r="S649" s="102">
        <f t="shared" si="196"/>
        <v>57.603566097639813</v>
      </c>
      <c r="T649" s="168"/>
      <c r="U649" s="166">
        <f t="shared" si="206"/>
        <v>45.585240332590175</v>
      </c>
      <c r="V649" s="166">
        <f t="shared" si="206"/>
        <v>47.864502349219684</v>
      </c>
      <c r="W649" s="166">
        <f t="shared" si="206"/>
        <v>50.25772746668067</v>
      </c>
      <c r="X649" s="166">
        <f t="shared" si="206"/>
        <v>52.770613840014704</v>
      </c>
      <c r="Y649" s="166">
        <f t="shared" si="206"/>
        <v>55.409144532015439</v>
      </c>
      <c r="Z649" s="166">
        <v>58.179601758616215</v>
      </c>
      <c r="AA649" s="102">
        <f t="shared" si="197"/>
        <v>58.179601758616215</v>
      </c>
      <c r="AB649" s="168"/>
      <c r="AC649" s="169">
        <f t="shared" si="192"/>
        <v>47.864502349219684</v>
      </c>
      <c r="AD649" s="169">
        <f t="shared" si="192"/>
        <v>50.25772746668067</v>
      </c>
      <c r="AE649" s="169">
        <f t="shared" si="192"/>
        <v>52.770613840014704</v>
      </c>
      <c r="AF649" s="169">
        <f t="shared" si="191"/>
        <v>55.409144532015439</v>
      </c>
      <c r="AG649" s="169">
        <v>58.179601758616215</v>
      </c>
      <c r="AH649" s="169">
        <f t="shared" si="200"/>
        <v>58.179601758616215</v>
      </c>
      <c r="AJ649" s="166">
        <f t="shared" si="214"/>
        <v>48.582469884457964</v>
      </c>
      <c r="AK649" s="166">
        <f t="shared" si="214"/>
        <v>51.011593378680864</v>
      </c>
      <c r="AL649" s="166">
        <f t="shared" si="214"/>
        <v>53.562173047614912</v>
      </c>
      <c r="AM649" s="166">
        <f t="shared" si="214"/>
        <v>56.240281699995663</v>
      </c>
      <c r="AN649" s="166">
        <v>59.052295784995451</v>
      </c>
      <c r="AO649" s="106">
        <f t="shared" si="201"/>
        <v>59.052295784995451</v>
      </c>
      <c r="AQ649" s="166">
        <f t="shared" si="215"/>
        <v>49.068294583302553</v>
      </c>
      <c r="AR649" s="166">
        <f t="shared" si="215"/>
        <v>51.521709312467685</v>
      </c>
      <c r="AS649" s="166">
        <f t="shared" si="215"/>
        <v>54.097794778091071</v>
      </c>
      <c r="AT649" s="166">
        <f t="shared" si="215"/>
        <v>56.802684516995626</v>
      </c>
      <c r="AU649" s="170">
        <f t="shared" si="207"/>
        <v>59.642818742845407</v>
      </c>
      <c r="AV649" s="163">
        <v>14</v>
      </c>
      <c r="AW649" s="163">
        <v>637</v>
      </c>
      <c r="AX649" s="171">
        <v>7</v>
      </c>
      <c r="AY649" s="174" t="e">
        <f>#REF!</f>
        <v>#REF!</v>
      </c>
      <c r="AZ649" s="173"/>
    </row>
    <row r="650" spans="1:52" s="167" customFormat="1" ht="15.75">
      <c r="A650" s="163">
        <v>638</v>
      </c>
      <c r="B650" s="163">
        <v>14</v>
      </c>
      <c r="C650" s="164">
        <v>8</v>
      </c>
      <c r="D650" s="165"/>
      <c r="E650" s="166">
        <f t="shared" si="212"/>
        <v>42.513319064386636</v>
      </c>
      <c r="F650" s="166">
        <f t="shared" si="212"/>
        <v>45.064118208249837</v>
      </c>
      <c r="G650" s="166">
        <f t="shared" si="212"/>
        <v>47.767965300744827</v>
      </c>
      <c r="H650" s="166">
        <f t="shared" si="212"/>
        <v>50.634043218789522</v>
      </c>
      <c r="I650" s="166">
        <f t="shared" si="212"/>
        <v>53.672085811916894</v>
      </c>
      <c r="J650" s="166">
        <v>56.892410960631913</v>
      </c>
      <c r="K650" s="102">
        <f t="shared" si="194"/>
        <v>56.892410960631913</v>
      </c>
      <c r="M650" s="166">
        <f t="shared" si="213"/>
        <v>43.044735552691471</v>
      </c>
      <c r="N650" s="166">
        <f t="shared" si="213"/>
        <v>45.627419685852963</v>
      </c>
      <c r="O650" s="166">
        <f t="shared" si="213"/>
        <v>48.365064867004143</v>
      </c>
      <c r="P650" s="166">
        <f t="shared" si="213"/>
        <v>51.266968759024394</v>
      </c>
      <c r="Q650" s="166">
        <f t="shared" si="213"/>
        <v>54.34298688456586</v>
      </c>
      <c r="R650" s="166">
        <v>57.603566097639813</v>
      </c>
      <c r="S650" s="102">
        <f t="shared" si="196"/>
        <v>57.603566097639813</v>
      </c>
      <c r="T650" s="168"/>
      <c r="U650" s="166">
        <f t="shared" si="206"/>
        <v>45.585240332590175</v>
      </c>
      <c r="V650" s="166">
        <f t="shared" si="206"/>
        <v>47.864502349219684</v>
      </c>
      <c r="W650" s="166">
        <f t="shared" si="206"/>
        <v>50.25772746668067</v>
      </c>
      <c r="X650" s="166">
        <f t="shared" si="206"/>
        <v>52.770613840014704</v>
      </c>
      <c r="Y650" s="166">
        <f t="shared" si="206"/>
        <v>55.409144532015439</v>
      </c>
      <c r="Z650" s="166">
        <v>58.179601758616215</v>
      </c>
      <c r="AA650" s="102">
        <f t="shared" si="197"/>
        <v>58.179601758616215</v>
      </c>
      <c r="AB650" s="168"/>
      <c r="AC650" s="169">
        <f t="shared" si="192"/>
        <v>47.864502349219684</v>
      </c>
      <c r="AD650" s="169">
        <f t="shared" si="192"/>
        <v>50.25772746668067</v>
      </c>
      <c r="AE650" s="169">
        <f t="shared" si="192"/>
        <v>52.770613840014704</v>
      </c>
      <c r="AF650" s="169">
        <f t="shared" si="191"/>
        <v>55.409144532015439</v>
      </c>
      <c r="AG650" s="169">
        <v>58.179601758616215</v>
      </c>
      <c r="AH650" s="169">
        <f t="shared" si="200"/>
        <v>58.179601758616215</v>
      </c>
      <c r="AJ650" s="166">
        <f t="shared" si="214"/>
        <v>48.582469884457964</v>
      </c>
      <c r="AK650" s="166">
        <f t="shared" si="214"/>
        <v>51.011593378680864</v>
      </c>
      <c r="AL650" s="166">
        <f t="shared" si="214"/>
        <v>53.562173047614912</v>
      </c>
      <c r="AM650" s="166">
        <f t="shared" si="214"/>
        <v>56.240281699995663</v>
      </c>
      <c r="AN650" s="166">
        <v>59.052295784995451</v>
      </c>
      <c r="AO650" s="106">
        <f t="shared" si="201"/>
        <v>59.052295784995451</v>
      </c>
      <c r="AQ650" s="166">
        <f t="shared" si="215"/>
        <v>49.068294583302553</v>
      </c>
      <c r="AR650" s="166">
        <f t="shared" si="215"/>
        <v>51.521709312467685</v>
      </c>
      <c r="AS650" s="166">
        <f t="shared" si="215"/>
        <v>54.097794778091071</v>
      </c>
      <c r="AT650" s="166">
        <f t="shared" si="215"/>
        <v>56.802684516995626</v>
      </c>
      <c r="AU650" s="170">
        <f t="shared" si="207"/>
        <v>59.642818742845407</v>
      </c>
      <c r="AV650" s="163">
        <v>14</v>
      </c>
      <c r="AW650" s="163">
        <v>638</v>
      </c>
      <c r="AX650" s="171">
        <v>8</v>
      </c>
      <c r="AY650" s="172"/>
      <c r="AZ650" s="173"/>
    </row>
    <row r="651" spans="1:52" s="167" customFormat="1" ht="15.75">
      <c r="A651" s="163">
        <v>639</v>
      </c>
      <c r="B651" s="163">
        <v>14</v>
      </c>
      <c r="C651" s="164">
        <v>9</v>
      </c>
      <c r="D651" s="165"/>
      <c r="E651" s="166">
        <f t="shared" si="212"/>
        <v>42.513319064386636</v>
      </c>
      <c r="F651" s="166">
        <f t="shared" si="212"/>
        <v>45.064118208249837</v>
      </c>
      <c r="G651" s="166">
        <f t="shared" si="212"/>
        <v>47.767965300744827</v>
      </c>
      <c r="H651" s="166">
        <f t="shared" si="212"/>
        <v>50.634043218789522</v>
      </c>
      <c r="I651" s="166">
        <f t="shared" si="212"/>
        <v>53.672085811916894</v>
      </c>
      <c r="J651" s="166">
        <v>56.892410960631913</v>
      </c>
      <c r="K651" s="102">
        <f t="shared" si="194"/>
        <v>56.892410960631913</v>
      </c>
      <c r="M651" s="166">
        <f t="shared" si="213"/>
        <v>43.044735552691471</v>
      </c>
      <c r="N651" s="166">
        <f t="shared" si="213"/>
        <v>45.627419685852963</v>
      </c>
      <c r="O651" s="166">
        <f t="shared" si="213"/>
        <v>48.365064867004143</v>
      </c>
      <c r="P651" s="166">
        <f t="shared" si="213"/>
        <v>51.266968759024394</v>
      </c>
      <c r="Q651" s="166">
        <f t="shared" si="213"/>
        <v>54.34298688456586</v>
      </c>
      <c r="R651" s="166">
        <v>57.603566097639813</v>
      </c>
      <c r="S651" s="102">
        <f t="shared" si="196"/>
        <v>57.603566097639813</v>
      </c>
      <c r="T651" s="168"/>
      <c r="U651" s="166">
        <f t="shared" si="206"/>
        <v>45.585240332590175</v>
      </c>
      <c r="V651" s="166">
        <f t="shared" si="206"/>
        <v>47.864502349219684</v>
      </c>
      <c r="W651" s="166">
        <f t="shared" si="206"/>
        <v>50.25772746668067</v>
      </c>
      <c r="X651" s="166">
        <f t="shared" si="206"/>
        <v>52.770613840014704</v>
      </c>
      <c r="Y651" s="166">
        <f t="shared" si="206"/>
        <v>55.409144532015439</v>
      </c>
      <c r="Z651" s="166">
        <v>58.179601758616215</v>
      </c>
      <c r="AA651" s="102">
        <f t="shared" si="197"/>
        <v>58.179601758616215</v>
      </c>
      <c r="AB651" s="168"/>
      <c r="AC651" s="169">
        <f t="shared" si="192"/>
        <v>47.864502349219684</v>
      </c>
      <c r="AD651" s="169">
        <f t="shared" si="192"/>
        <v>50.25772746668067</v>
      </c>
      <c r="AE651" s="169">
        <f t="shared" si="192"/>
        <v>52.770613840014704</v>
      </c>
      <c r="AF651" s="169">
        <f t="shared" si="191"/>
        <v>55.409144532015439</v>
      </c>
      <c r="AG651" s="169">
        <v>58.179601758616215</v>
      </c>
      <c r="AH651" s="169">
        <f t="shared" si="200"/>
        <v>58.179601758616215</v>
      </c>
      <c r="AJ651" s="166">
        <f t="shared" si="214"/>
        <v>48.582469884457964</v>
      </c>
      <c r="AK651" s="166">
        <f t="shared" si="214"/>
        <v>51.011593378680864</v>
      </c>
      <c r="AL651" s="166">
        <f t="shared" si="214"/>
        <v>53.562173047614912</v>
      </c>
      <c r="AM651" s="166">
        <f t="shared" si="214"/>
        <v>56.240281699995663</v>
      </c>
      <c r="AN651" s="166">
        <v>59.052295784995451</v>
      </c>
      <c r="AO651" s="106">
        <f t="shared" si="201"/>
        <v>59.052295784995451</v>
      </c>
      <c r="AQ651" s="166">
        <f t="shared" si="215"/>
        <v>49.068294583302553</v>
      </c>
      <c r="AR651" s="166">
        <f t="shared" si="215"/>
        <v>51.521709312467685</v>
      </c>
      <c r="AS651" s="166">
        <f t="shared" si="215"/>
        <v>54.097794778091071</v>
      </c>
      <c r="AT651" s="166">
        <f t="shared" si="215"/>
        <v>56.802684516995626</v>
      </c>
      <c r="AU651" s="170">
        <f t="shared" si="207"/>
        <v>59.642818742845407</v>
      </c>
      <c r="AV651" s="163">
        <v>14</v>
      </c>
      <c r="AW651" s="163">
        <v>639</v>
      </c>
      <c r="AX651" s="171">
        <v>9</v>
      </c>
      <c r="AY651" s="172"/>
      <c r="AZ651" s="173"/>
    </row>
    <row r="652" spans="1:52" s="167" customFormat="1" ht="15.75">
      <c r="A652" s="163">
        <v>640</v>
      </c>
      <c r="B652" s="163">
        <v>14</v>
      </c>
      <c r="C652" s="164">
        <v>10</v>
      </c>
      <c r="D652" s="165"/>
      <c r="E652" s="166">
        <f t="shared" si="212"/>
        <v>42.513319064386636</v>
      </c>
      <c r="F652" s="166">
        <f t="shared" si="212"/>
        <v>45.064118208249837</v>
      </c>
      <c r="G652" s="166">
        <f t="shared" si="212"/>
        <v>47.767965300744827</v>
      </c>
      <c r="H652" s="166">
        <f t="shared" si="212"/>
        <v>50.634043218789522</v>
      </c>
      <c r="I652" s="166">
        <f t="shared" si="212"/>
        <v>53.672085811916894</v>
      </c>
      <c r="J652" s="166">
        <v>56.892410960631913</v>
      </c>
      <c r="K652" s="102">
        <f t="shared" si="194"/>
        <v>56.892410960631913</v>
      </c>
      <c r="M652" s="166">
        <f t="shared" si="213"/>
        <v>43.044735552691471</v>
      </c>
      <c r="N652" s="166">
        <f t="shared" si="213"/>
        <v>45.627419685852963</v>
      </c>
      <c r="O652" s="166">
        <f t="shared" si="213"/>
        <v>48.365064867004143</v>
      </c>
      <c r="P652" s="166">
        <f t="shared" si="213"/>
        <v>51.266968759024394</v>
      </c>
      <c r="Q652" s="166">
        <f t="shared" si="213"/>
        <v>54.34298688456586</v>
      </c>
      <c r="R652" s="166">
        <v>57.603566097639813</v>
      </c>
      <c r="S652" s="102">
        <f t="shared" si="196"/>
        <v>57.603566097639813</v>
      </c>
      <c r="T652" s="168"/>
      <c r="U652" s="166">
        <f t="shared" si="206"/>
        <v>45.585240332590175</v>
      </c>
      <c r="V652" s="166">
        <f t="shared" si="206"/>
        <v>47.864502349219684</v>
      </c>
      <c r="W652" s="166">
        <f t="shared" si="206"/>
        <v>50.25772746668067</v>
      </c>
      <c r="X652" s="166">
        <f t="shared" si="206"/>
        <v>52.770613840014704</v>
      </c>
      <c r="Y652" s="166">
        <f t="shared" si="206"/>
        <v>55.409144532015439</v>
      </c>
      <c r="Z652" s="166">
        <v>58.179601758616215</v>
      </c>
      <c r="AA652" s="102">
        <f t="shared" si="197"/>
        <v>58.179601758616215</v>
      </c>
      <c r="AB652" s="168"/>
      <c r="AC652" s="169">
        <f t="shared" si="192"/>
        <v>47.864502349219684</v>
      </c>
      <c r="AD652" s="169">
        <f t="shared" si="192"/>
        <v>50.25772746668067</v>
      </c>
      <c r="AE652" s="169">
        <f t="shared" si="192"/>
        <v>52.770613840014704</v>
      </c>
      <c r="AF652" s="169">
        <f t="shared" si="191"/>
        <v>55.409144532015439</v>
      </c>
      <c r="AG652" s="169">
        <v>58.179601758616215</v>
      </c>
      <c r="AH652" s="169">
        <f t="shared" si="200"/>
        <v>58.179601758616215</v>
      </c>
      <c r="AJ652" s="166">
        <f t="shared" si="214"/>
        <v>48.582469884457964</v>
      </c>
      <c r="AK652" s="166">
        <f t="shared" si="214"/>
        <v>51.011593378680864</v>
      </c>
      <c r="AL652" s="166">
        <f t="shared" si="214"/>
        <v>53.562173047614912</v>
      </c>
      <c r="AM652" s="166">
        <f t="shared" si="214"/>
        <v>56.240281699995663</v>
      </c>
      <c r="AN652" s="166">
        <v>59.052295784995451</v>
      </c>
      <c r="AO652" s="106">
        <f t="shared" si="201"/>
        <v>59.052295784995451</v>
      </c>
      <c r="AQ652" s="166">
        <f t="shared" si="215"/>
        <v>49.068294583302553</v>
      </c>
      <c r="AR652" s="166">
        <f t="shared" si="215"/>
        <v>51.521709312467685</v>
      </c>
      <c r="AS652" s="166">
        <f t="shared" si="215"/>
        <v>54.097794778091071</v>
      </c>
      <c r="AT652" s="166">
        <f t="shared" si="215"/>
        <v>56.802684516995626</v>
      </c>
      <c r="AU652" s="170">
        <f t="shared" si="207"/>
        <v>59.642818742845407</v>
      </c>
      <c r="AV652" s="163">
        <v>14</v>
      </c>
      <c r="AW652" s="163">
        <v>640</v>
      </c>
      <c r="AX652" s="171">
        <v>10</v>
      </c>
      <c r="AY652" s="172"/>
      <c r="AZ652" s="173"/>
    </row>
    <row r="653" spans="1:52" s="167" customFormat="1" ht="15.75">
      <c r="A653" s="163">
        <v>641</v>
      </c>
      <c r="B653" s="163">
        <v>14</v>
      </c>
      <c r="C653" s="164">
        <v>11</v>
      </c>
      <c r="D653" s="165"/>
      <c r="E653" s="166">
        <f t="shared" si="212"/>
        <v>42.513319064386636</v>
      </c>
      <c r="F653" s="166">
        <f t="shared" si="212"/>
        <v>45.064118208249837</v>
      </c>
      <c r="G653" s="166">
        <f t="shared" si="212"/>
        <v>47.767965300744827</v>
      </c>
      <c r="H653" s="166">
        <f t="shared" si="212"/>
        <v>50.634043218789522</v>
      </c>
      <c r="I653" s="166">
        <f t="shared" si="212"/>
        <v>53.672085811916894</v>
      </c>
      <c r="J653" s="166">
        <v>56.892410960631913</v>
      </c>
      <c r="K653" s="102">
        <f t="shared" si="194"/>
        <v>56.892410960631913</v>
      </c>
      <c r="M653" s="166">
        <f t="shared" si="213"/>
        <v>43.044735552691471</v>
      </c>
      <c r="N653" s="166">
        <f t="shared" si="213"/>
        <v>45.627419685852963</v>
      </c>
      <c r="O653" s="166">
        <f t="shared" si="213"/>
        <v>48.365064867004143</v>
      </c>
      <c r="P653" s="166">
        <f t="shared" si="213"/>
        <v>51.266968759024394</v>
      </c>
      <c r="Q653" s="166">
        <f t="shared" si="213"/>
        <v>54.34298688456586</v>
      </c>
      <c r="R653" s="166">
        <v>57.603566097639813</v>
      </c>
      <c r="S653" s="102">
        <f t="shared" si="196"/>
        <v>57.603566097639813</v>
      </c>
      <c r="T653" s="168"/>
      <c r="U653" s="166">
        <f t="shared" si="206"/>
        <v>45.585240332590175</v>
      </c>
      <c r="V653" s="166">
        <f t="shared" si="206"/>
        <v>47.864502349219684</v>
      </c>
      <c r="W653" s="166">
        <f t="shared" si="206"/>
        <v>50.25772746668067</v>
      </c>
      <c r="X653" s="166">
        <f t="shared" si="206"/>
        <v>52.770613840014704</v>
      </c>
      <c r="Y653" s="166">
        <f t="shared" si="206"/>
        <v>55.409144532015439</v>
      </c>
      <c r="Z653" s="166">
        <v>58.179601758616215</v>
      </c>
      <c r="AA653" s="102">
        <f t="shared" si="197"/>
        <v>58.179601758616215</v>
      </c>
      <c r="AB653" s="168"/>
      <c r="AC653" s="169">
        <f t="shared" si="192"/>
        <v>47.864502349219684</v>
      </c>
      <c r="AD653" s="169">
        <f t="shared" si="192"/>
        <v>50.25772746668067</v>
      </c>
      <c r="AE653" s="169">
        <f t="shared" si="192"/>
        <v>52.770613840014704</v>
      </c>
      <c r="AF653" s="169">
        <f t="shared" si="192"/>
        <v>55.409144532015439</v>
      </c>
      <c r="AG653" s="169">
        <v>58.179601758616215</v>
      </c>
      <c r="AH653" s="169">
        <f t="shared" si="200"/>
        <v>58.179601758616215</v>
      </c>
      <c r="AJ653" s="166">
        <f t="shared" si="214"/>
        <v>48.582469884457964</v>
      </c>
      <c r="AK653" s="166">
        <f t="shared" si="214"/>
        <v>51.011593378680864</v>
      </c>
      <c r="AL653" s="166">
        <f t="shared" si="214"/>
        <v>53.562173047614912</v>
      </c>
      <c r="AM653" s="166">
        <f t="shared" si="214"/>
        <v>56.240281699995663</v>
      </c>
      <c r="AN653" s="166">
        <v>59.052295784995451</v>
      </c>
      <c r="AO653" s="106">
        <f t="shared" si="201"/>
        <v>59.052295784995451</v>
      </c>
      <c r="AQ653" s="166">
        <f t="shared" si="215"/>
        <v>49.068294583302553</v>
      </c>
      <c r="AR653" s="166">
        <f t="shared" si="215"/>
        <v>51.521709312467685</v>
      </c>
      <c r="AS653" s="166">
        <f t="shared" si="215"/>
        <v>54.097794778091071</v>
      </c>
      <c r="AT653" s="166">
        <f t="shared" si="215"/>
        <v>56.802684516995626</v>
      </c>
      <c r="AU653" s="170">
        <f t="shared" si="207"/>
        <v>59.642818742845407</v>
      </c>
      <c r="AV653" s="163">
        <v>14</v>
      </c>
      <c r="AW653" s="163">
        <v>641</v>
      </c>
      <c r="AX653" s="171">
        <v>11</v>
      </c>
      <c r="AY653" s="172"/>
      <c r="AZ653" s="173"/>
    </row>
    <row r="654" spans="1:52" s="167" customFormat="1" ht="15.75">
      <c r="A654" s="163">
        <v>642</v>
      </c>
      <c r="B654" s="163">
        <v>14</v>
      </c>
      <c r="C654" s="164">
        <v>12</v>
      </c>
      <c r="D654" s="165"/>
      <c r="E654" s="166">
        <f t="shared" si="212"/>
        <v>42.513319064386636</v>
      </c>
      <c r="F654" s="166">
        <f t="shared" si="212"/>
        <v>45.064118208249837</v>
      </c>
      <c r="G654" s="166">
        <f t="shared" si="212"/>
        <v>47.767965300744827</v>
      </c>
      <c r="H654" s="166">
        <f t="shared" si="212"/>
        <v>50.634043218789522</v>
      </c>
      <c r="I654" s="166">
        <f t="shared" si="212"/>
        <v>53.672085811916894</v>
      </c>
      <c r="J654" s="166">
        <v>56.892410960631913</v>
      </c>
      <c r="K654" s="102">
        <f t="shared" si="194"/>
        <v>56.892410960631913</v>
      </c>
      <c r="M654" s="166">
        <f t="shared" si="213"/>
        <v>43.044735552691471</v>
      </c>
      <c r="N654" s="166">
        <f t="shared" si="213"/>
        <v>45.627419685852963</v>
      </c>
      <c r="O654" s="166">
        <f t="shared" si="213"/>
        <v>48.365064867004143</v>
      </c>
      <c r="P654" s="166">
        <f t="shared" si="213"/>
        <v>51.266968759024394</v>
      </c>
      <c r="Q654" s="166">
        <f t="shared" si="213"/>
        <v>54.34298688456586</v>
      </c>
      <c r="R654" s="166">
        <v>57.603566097639813</v>
      </c>
      <c r="S654" s="102">
        <f t="shared" si="196"/>
        <v>57.603566097639813</v>
      </c>
      <c r="T654" s="168"/>
      <c r="U654" s="166">
        <f t="shared" si="206"/>
        <v>45.585240332590175</v>
      </c>
      <c r="V654" s="166">
        <f t="shared" si="206"/>
        <v>47.864502349219684</v>
      </c>
      <c r="W654" s="166">
        <f t="shared" si="206"/>
        <v>50.25772746668067</v>
      </c>
      <c r="X654" s="166">
        <f t="shared" si="206"/>
        <v>52.770613840014704</v>
      </c>
      <c r="Y654" s="166">
        <f t="shared" si="206"/>
        <v>55.409144532015439</v>
      </c>
      <c r="Z654" s="166">
        <v>58.179601758616215</v>
      </c>
      <c r="AA654" s="102">
        <f t="shared" si="197"/>
        <v>58.179601758616215</v>
      </c>
      <c r="AB654" s="168"/>
      <c r="AC654" s="169">
        <f t="shared" ref="AC654:AF687" si="216">AD654/1.05</f>
        <v>47.864502349219684</v>
      </c>
      <c r="AD654" s="169">
        <f t="shared" si="216"/>
        <v>50.25772746668067</v>
      </c>
      <c r="AE654" s="169">
        <f t="shared" si="216"/>
        <v>52.770613840014704</v>
      </c>
      <c r="AF654" s="169">
        <f t="shared" si="216"/>
        <v>55.409144532015439</v>
      </c>
      <c r="AG654" s="169">
        <v>58.179601758616215</v>
      </c>
      <c r="AH654" s="169">
        <f t="shared" si="200"/>
        <v>58.179601758616215</v>
      </c>
      <c r="AJ654" s="166">
        <f t="shared" si="214"/>
        <v>48.582469884457964</v>
      </c>
      <c r="AK654" s="166">
        <f t="shared" si="214"/>
        <v>51.011593378680864</v>
      </c>
      <c r="AL654" s="166">
        <f t="shared" si="214"/>
        <v>53.562173047614912</v>
      </c>
      <c r="AM654" s="166">
        <f t="shared" si="214"/>
        <v>56.240281699995663</v>
      </c>
      <c r="AN654" s="166">
        <v>59.052295784995451</v>
      </c>
      <c r="AO654" s="106">
        <f t="shared" si="201"/>
        <v>59.052295784995451</v>
      </c>
      <c r="AQ654" s="166">
        <f t="shared" si="215"/>
        <v>49.068294583302553</v>
      </c>
      <c r="AR654" s="166">
        <f t="shared" si="215"/>
        <v>51.521709312467685</v>
      </c>
      <c r="AS654" s="166">
        <f t="shared" si="215"/>
        <v>54.097794778091071</v>
      </c>
      <c r="AT654" s="166">
        <f t="shared" si="215"/>
        <v>56.802684516995626</v>
      </c>
      <c r="AU654" s="170">
        <f t="shared" si="207"/>
        <v>59.642818742845407</v>
      </c>
      <c r="AV654" s="163">
        <v>14</v>
      </c>
      <c r="AW654" s="163">
        <v>642</v>
      </c>
      <c r="AX654" s="171">
        <v>12</v>
      </c>
      <c r="AY654" s="172"/>
      <c r="AZ654" s="173"/>
    </row>
    <row r="655" spans="1:52" s="167" customFormat="1" ht="15.75">
      <c r="A655" s="163">
        <v>643</v>
      </c>
      <c r="B655" s="163">
        <v>14</v>
      </c>
      <c r="C655" s="164">
        <v>13</v>
      </c>
      <c r="D655" s="165"/>
      <c r="E655" s="166">
        <f t="shared" ref="E655:I670" si="217">F655/1.06</f>
        <v>42.513319064386636</v>
      </c>
      <c r="F655" s="166">
        <f t="shared" si="217"/>
        <v>45.064118208249837</v>
      </c>
      <c r="G655" s="166">
        <f t="shared" si="217"/>
        <v>47.767965300744827</v>
      </c>
      <c r="H655" s="166">
        <f t="shared" si="217"/>
        <v>50.634043218789522</v>
      </c>
      <c r="I655" s="166">
        <f t="shared" si="217"/>
        <v>53.672085811916894</v>
      </c>
      <c r="J655" s="166">
        <v>56.892410960631913</v>
      </c>
      <c r="K655" s="102">
        <f t="shared" ref="K655:K687" si="218">S655/$AK$4</f>
        <v>56.892410960631913</v>
      </c>
      <c r="M655" s="166">
        <f t="shared" ref="M655:Q670" si="219">N655/1.06</f>
        <v>43.044735552691471</v>
      </c>
      <c r="N655" s="166">
        <f t="shared" si="219"/>
        <v>45.627419685852963</v>
      </c>
      <c r="O655" s="166">
        <f t="shared" si="219"/>
        <v>48.365064867004143</v>
      </c>
      <c r="P655" s="166">
        <f t="shared" si="219"/>
        <v>51.266968759024394</v>
      </c>
      <c r="Q655" s="166">
        <f t="shared" si="219"/>
        <v>54.34298688456586</v>
      </c>
      <c r="R655" s="166">
        <v>57.603566097639813</v>
      </c>
      <c r="S655" s="102">
        <f t="shared" ref="S655:S687" si="220">AA655/$AL$4</f>
        <v>57.603566097639813</v>
      </c>
      <c r="T655" s="168"/>
      <c r="U655" s="166">
        <f t="shared" si="206"/>
        <v>45.585240332590175</v>
      </c>
      <c r="V655" s="166">
        <f t="shared" si="206"/>
        <v>47.864502349219684</v>
      </c>
      <c r="W655" s="166">
        <f t="shared" si="206"/>
        <v>50.25772746668067</v>
      </c>
      <c r="X655" s="166">
        <f t="shared" si="206"/>
        <v>52.770613840014704</v>
      </c>
      <c r="Y655" s="166">
        <f t="shared" si="206"/>
        <v>55.409144532015439</v>
      </c>
      <c r="Z655" s="166">
        <v>58.179601758616215</v>
      </c>
      <c r="AA655" s="102">
        <f t="shared" ref="AA655:AA687" si="221">AN655/$AM$4</f>
        <v>58.179601758616215</v>
      </c>
      <c r="AB655" s="168"/>
      <c r="AC655" s="169">
        <f t="shared" si="216"/>
        <v>47.864502349219684</v>
      </c>
      <c r="AD655" s="169">
        <f t="shared" si="216"/>
        <v>50.25772746668067</v>
      </c>
      <c r="AE655" s="169">
        <f t="shared" si="216"/>
        <v>52.770613840014704</v>
      </c>
      <c r="AF655" s="169">
        <f t="shared" si="216"/>
        <v>55.409144532015439</v>
      </c>
      <c r="AG655" s="169">
        <v>58.179601758616215</v>
      </c>
      <c r="AH655" s="169">
        <f t="shared" si="200"/>
        <v>58.179601758616215</v>
      </c>
      <c r="AJ655" s="166">
        <f t="shared" ref="AJ655:AM670" si="222">AK655/1.05</f>
        <v>48.582469884457964</v>
      </c>
      <c r="AK655" s="166">
        <f t="shared" si="222"/>
        <v>51.011593378680864</v>
      </c>
      <c r="AL655" s="166">
        <f t="shared" si="222"/>
        <v>53.562173047614912</v>
      </c>
      <c r="AM655" s="166">
        <f t="shared" si="222"/>
        <v>56.240281699995663</v>
      </c>
      <c r="AN655" s="166">
        <v>59.052295784995451</v>
      </c>
      <c r="AO655" s="106">
        <f t="shared" si="201"/>
        <v>59.052295784995451</v>
      </c>
      <c r="AQ655" s="166">
        <f t="shared" ref="AQ655:AT670" si="223">AR655/1.05</f>
        <v>49.068294583302553</v>
      </c>
      <c r="AR655" s="166">
        <f t="shared" si="223"/>
        <v>51.521709312467685</v>
      </c>
      <c r="AS655" s="166">
        <f t="shared" si="223"/>
        <v>54.097794778091071</v>
      </c>
      <c r="AT655" s="166">
        <f t="shared" si="223"/>
        <v>56.802684516995626</v>
      </c>
      <c r="AU655" s="170">
        <f t="shared" si="207"/>
        <v>59.642818742845407</v>
      </c>
      <c r="AV655" s="163">
        <v>14</v>
      </c>
      <c r="AW655" s="163">
        <v>643</v>
      </c>
      <c r="AX655" s="171">
        <v>13</v>
      </c>
      <c r="AY655" s="172"/>
      <c r="AZ655" s="173"/>
    </row>
    <row r="656" spans="1:52" s="167" customFormat="1" ht="15.75">
      <c r="A656" s="163">
        <v>644</v>
      </c>
      <c r="B656" s="163">
        <v>14</v>
      </c>
      <c r="C656" s="164">
        <v>14</v>
      </c>
      <c r="D656" s="165"/>
      <c r="E656" s="166">
        <f t="shared" si="217"/>
        <v>42.513319064386636</v>
      </c>
      <c r="F656" s="166">
        <f t="shared" si="217"/>
        <v>45.064118208249837</v>
      </c>
      <c r="G656" s="166">
        <f t="shared" si="217"/>
        <v>47.767965300744827</v>
      </c>
      <c r="H656" s="166">
        <f t="shared" si="217"/>
        <v>50.634043218789522</v>
      </c>
      <c r="I656" s="166">
        <f t="shared" si="217"/>
        <v>53.672085811916894</v>
      </c>
      <c r="J656" s="166">
        <v>56.892410960631913</v>
      </c>
      <c r="K656" s="102">
        <f t="shared" si="218"/>
        <v>56.892410960631913</v>
      </c>
      <c r="M656" s="166">
        <f t="shared" si="219"/>
        <v>43.044735552691471</v>
      </c>
      <c r="N656" s="166">
        <f t="shared" si="219"/>
        <v>45.627419685852963</v>
      </c>
      <c r="O656" s="166">
        <f t="shared" si="219"/>
        <v>48.365064867004143</v>
      </c>
      <c r="P656" s="166">
        <f t="shared" si="219"/>
        <v>51.266968759024394</v>
      </c>
      <c r="Q656" s="166">
        <f t="shared" si="219"/>
        <v>54.34298688456586</v>
      </c>
      <c r="R656" s="166">
        <v>57.603566097639813</v>
      </c>
      <c r="S656" s="102">
        <f t="shared" si="220"/>
        <v>57.603566097639813</v>
      </c>
      <c r="T656" s="168"/>
      <c r="U656" s="166">
        <f t="shared" si="206"/>
        <v>45.585240332590175</v>
      </c>
      <c r="V656" s="166">
        <f t="shared" si="206"/>
        <v>47.864502349219684</v>
      </c>
      <c r="W656" s="166">
        <f t="shared" si="206"/>
        <v>50.25772746668067</v>
      </c>
      <c r="X656" s="166">
        <f t="shared" si="206"/>
        <v>52.770613840014704</v>
      </c>
      <c r="Y656" s="166">
        <f t="shared" si="206"/>
        <v>55.409144532015439</v>
      </c>
      <c r="Z656" s="166">
        <v>58.179601758616215</v>
      </c>
      <c r="AA656" s="102">
        <f t="shared" si="221"/>
        <v>58.179601758616215</v>
      </c>
      <c r="AB656" s="168"/>
      <c r="AC656" s="169">
        <f t="shared" si="216"/>
        <v>47.864502349219684</v>
      </c>
      <c r="AD656" s="169">
        <f t="shared" si="216"/>
        <v>50.25772746668067</v>
      </c>
      <c r="AE656" s="169">
        <f t="shared" si="216"/>
        <v>52.770613840014704</v>
      </c>
      <c r="AF656" s="169">
        <f t="shared" si="216"/>
        <v>55.409144532015439</v>
      </c>
      <c r="AG656" s="169">
        <v>58.179601758616215</v>
      </c>
      <c r="AH656" s="169">
        <f t="shared" si="200"/>
        <v>58.179601758616215</v>
      </c>
      <c r="AJ656" s="166">
        <f t="shared" si="222"/>
        <v>48.582469884457964</v>
      </c>
      <c r="AK656" s="166">
        <f t="shared" si="222"/>
        <v>51.011593378680864</v>
      </c>
      <c r="AL656" s="166">
        <f t="shared" si="222"/>
        <v>53.562173047614912</v>
      </c>
      <c r="AM656" s="166">
        <f t="shared" si="222"/>
        <v>56.240281699995663</v>
      </c>
      <c r="AN656" s="166">
        <v>59.052295784995451</v>
      </c>
      <c r="AO656" s="106">
        <f t="shared" si="201"/>
        <v>59.052295784995451</v>
      </c>
      <c r="AQ656" s="166">
        <f t="shared" si="223"/>
        <v>49.068294583302553</v>
      </c>
      <c r="AR656" s="166">
        <f t="shared" si="223"/>
        <v>51.521709312467685</v>
      </c>
      <c r="AS656" s="166">
        <f t="shared" si="223"/>
        <v>54.097794778091071</v>
      </c>
      <c r="AT656" s="166">
        <f t="shared" si="223"/>
        <v>56.802684516995626</v>
      </c>
      <c r="AU656" s="170">
        <f t="shared" si="207"/>
        <v>59.642818742845407</v>
      </c>
      <c r="AV656" s="163">
        <v>14</v>
      </c>
      <c r="AW656" s="163">
        <v>644</v>
      </c>
      <c r="AX656" s="171">
        <v>14</v>
      </c>
      <c r="AY656" s="172"/>
      <c r="AZ656" s="173"/>
    </row>
    <row r="657" spans="1:52" s="167" customFormat="1" ht="15.75">
      <c r="A657" s="163">
        <v>645</v>
      </c>
      <c r="B657" s="163">
        <v>14</v>
      </c>
      <c r="C657" s="164">
        <v>15</v>
      </c>
      <c r="D657" s="165"/>
      <c r="E657" s="166">
        <f t="shared" si="217"/>
        <v>42.513319064386636</v>
      </c>
      <c r="F657" s="166">
        <f t="shared" si="217"/>
        <v>45.064118208249837</v>
      </c>
      <c r="G657" s="166">
        <f t="shared" si="217"/>
        <v>47.767965300744827</v>
      </c>
      <c r="H657" s="166">
        <f t="shared" si="217"/>
        <v>50.634043218789522</v>
      </c>
      <c r="I657" s="166">
        <f t="shared" si="217"/>
        <v>53.672085811916894</v>
      </c>
      <c r="J657" s="166">
        <v>56.892410960631913</v>
      </c>
      <c r="K657" s="102">
        <f t="shared" si="218"/>
        <v>56.892410960631913</v>
      </c>
      <c r="M657" s="166">
        <f t="shared" si="219"/>
        <v>43.044735552691471</v>
      </c>
      <c r="N657" s="166">
        <f t="shared" si="219"/>
        <v>45.627419685852963</v>
      </c>
      <c r="O657" s="166">
        <f t="shared" si="219"/>
        <v>48.365064867004143</v>
      </c>
      <c r="P657" s="166">
        <f t="shared" si="219"/>
        <v>51.266968759024394</v>
      </c>
      <c r="Q657" s="166">
        <f t="shared" si="219"/>
        <v>54.34298688456586</v>
      </c>
      <c r="R657" s="166">
        <v>57.603566097639813</v>
      </c>
      <c r="S657" s="102">
        <f t="shared" si="220"/>
        <v>57.603566097639813</v>
      </c>
      <c r="T657" s="168"/>
      <c r="U657" s="166">
        <f t="shared" si="206"/>
        <v>45.585240332590175</v>
      </c>
      <c r="V657" s="166">
        <f t="shared" si="206"/>
        <v>47.864502349219684</v>
      </c>
      <c r="W657" s="166">
        <f t="shared" si="206"/>
        <v>50.25772746668067</v>
      </c>
      <c r="X657" s="166">
        <f t="shared" si="206"/>
        <v>52.770613840014704</v>
      </c>
      <c r="Y657" s="166">
        <f t="shared" si="206"/>
        <v>55.409144532015439</v>
      </c>
      <c r="Z657" s="166">
        <v>58.179601758616215</v>
      </c>
      <c r="AA657" s="102">
        <f t="shared" si="221"/>
        <v>58.179601758616215</v>
      </c>
      <c r="AB657" s="168"/>
      <c r="AC657" s="169">
        <f t="shared" si="216"/>
        <v>47.864502349219684</v>
      </c>
      <c r="AD657" s="169">
        <f t="shared" si="216"/>
        <v>50.25772746668067</v>
      </c>
      <c r="AE657" s="169">
        <f t="shared" si="216"/>
        <v>52.770613840014704</v>
      </c>
      <c r="AF657" s="169">
        <f t="shared" si="216"/>
        <v>55.409144532015439</v>
      </c>
      <c r="AG657" s="169">
        <v>58.179601758616215</v>
      </c>
      <c r="AH657" s="169">
        <f t="shared" si="200"/>
        <v>58.179601758616215</v>
      </c>
      <c r="AJ657" s="166">
        <f t="shared" si="222"/>
        <v>48.582469884457964</v>
      </c>
      <c r="AK657" s="166">
        <f t="shared" si="222"/>
        <v>51.011593378680864</v>
      </c>
      <c r="AL657" s="166">
        <f t="shared" si="222"/>
        <v>53.562173047614912</v>
      </c>
      <c r="AM657" s="166">
        <f t="shared" si="222"/>
        <v>56.240281699995663</v>
      </c>
      <c r="AN657" s="166">
        <v>59.052295784995451</v>
      </c>
      <c r="AO657" s="106">
        <f t="shared" si="201"/>
        <v>59.052295784995451</v>
      </c>
      <c r="AQ657" s="166">
        <f t="shared" si="223"/>
        <v>49.068294583302553</v>
      </c>
      <c r="AR657" s="166">
        <f t="shared" si="223"/>
        <v>51.521709312467685</v>
      </c>
      <c r="AS657" s="166">
        <f t="shared" si="223"/>
        <v>54.097794778091071</v>
      </c>
      <c r="AT657" s="166">
        <f t="shared" si="223"/>
        <v>56.802684516995626</v>
      </c>
      <c r="AU657" s="170">
        <f t="shared" si="207"/>
        <v>59.642818742845407</v>
      </c>
      <c r="AV657" s="163">
        <v>14</v>
      </c>
      <c r="AW657" s="163">
        <v>645</v>
      </c>
      <c r="AX657" s="171">
        <v>15</v>
      </c>
      <c r="AY657" s="172"/>
      <c r="AZ657" s="173"/>
    </row>
    <row r="658" spans="1:52" s="167" customFormat="1" ht="15.75">
      <c r="A658" s="163">
        <v>646</v>
      </c>
      <c r="B658" s="163">
        <v>14</v>
      </c>
      <c r="C658" s="164">
        <v>16</v>
      </c>
      <c r="D658" s="165"/>
      <c r="E658" s="166">
        <f t="shared" si="217"/>
        <v>42.513319064386636</v>
      </c>
      <c r="F658" s="166">
        <f t="shared" si="217"/>
        <v>45.064118208249837</v>
      </c>
      <c r="G658" s="166">
        <f t="shared" si="217"/>
        <v>47.767965300744827</v>
      </c>
      <c r="H658" s="166">
        <f t="shared" si="217"/>
        <v>50.634043218789522</v>
      </c>
      <c r="I658" s="166">
        <f t="shared" si="217"/>
        <v>53.672085811916894</v>
      </c>
      <c r="J658" s="166">
        <v>56.892410960631913</v>
      </c>
      <c r="K658" s="102">
        <f t="shared" si="218"/>
        <v>56.892410960631913</v>
      </c>
      <c r="M658" s="166">
        <f t="shared" si="219"/>
        <v>43.044735552691471</v>
      </c>
      <c r="N658" s="166">
        <f t="shared" si="219"/>
        <v>45.627419685852963</v>
      </c>
      <c r="O658" s="166">
        <f t="shared" si="219"/>
        <v>48.365064867004143</v>
      </c>
      <c r="P658" s="166">
        <f t="shared" si="219"/>
        <v>51.266968759024394</v>
      </c>
      <c r="Q658" s="166">
        <f t="shared" si="219"/>
        <v>54.34298688456586</v>
      </c>
      <c r="R658" s="166">
        <v>57.603566097639813</v>
      </c>
      <c r="S658" s="102">
        <f t="shared" si="220"/>
        <v>57.603566097639813</v>
      </c>
      <c r="T658" s="168"/>
      <c r="U658" s="166">
        <f t="shared" si="206"/>
        <v>45.585240332590175</v>
      </c>
      <c r="V658" s="166">
        <f t="shared" si="206"/>
        <v>47.864502349219684</v>
      </c>
      <c r="W658" s="166">
        <f t="shared" si="206"/>
        <v>50.25772746668067</v>
      </c>
      <c r="X658" s="166">
        <f t="shared" si="206"/>
        <v>52.770613840014704</v>
      </c>
      <c r="Y658" s="166">
        <f t="shared" si="206"/>
        <v>55.409144532015439</v>
      </c>
      <c r="Z658" s="166">
        <v>58.179601758616215</v>
      </c>
      <c r="AA658" s="102">
        <f t="shared" si="221"/>
        <v>58.179601758616215</v>
      </c>
      <c r="AB658" s="168"/>
      <c r="AC658" s="169">
        <f t="shared" si="216"/>
        <v>47.864502349219684</v>
      </c>
      <c r="AD658" s="169">
        <f t="shared" si="216"/>
        <v>50.25772746668067</v>
      </c>
      <c r="AE658" s="169">
        <f t="shared" si="216"/>
        <v>52.770613840014704</v>
      </c>
      <c r="AF658" s="169">
        <f t="shared" si="216"/>
        <v>55.409144532015439</v>
      </c>
      <c r="AG658" s="169">
        <v>58.179601758616215</v>
      </c>
      <c r="AH658" s="169">
        <f t="shared" si="200"/>
        <v>58.179601758616215</v>
      </c>
      <c r="AJ658" s="166">
        <f t="shared" si="222"/>
        <v>48.582469884457964</v>
      </c>
      <c r="AK658" s="166">
        <f t="shared" si="222"/>
        <v>51.011593378680864</v>
      </c>
      <c r="AL658" s="166">
        <f t="shared" si="222"/>
        <v>53.562173047614912</v>
      </c>
      <c r="AM658" s="166">
        <f t="shared" si="222"/>
        <v>56.240281699995663</v>
      </c>
      <c r="AN658" s="166">
        <v>59.052295784995451</v>
      </c>
      <c r="AO658" s="106">
        <f t="shared" si="201"/>
        <v>59.052295784995451</v>
      </c>
      <c r="AQ658" s="166">
        <f t="shared" si="223"/>
        <v>49.068294583302553</v>
      </c>
      <c r="AR658" s="166">
        <f t="shared" si="223"/>
        <v>51.521709312467685</v>
      </c>
      <c r="AS658" s="166">
        <f t="shared" si="223"/>
        <v>54.097794778091071</v>
      </c>
      <c r="AT658" s="166">
        <f t="shared" si="223"/>
        <v>56.802684516995626</v>
      </c>
      <c r="AU658" s="170">
        <f t="shared" si="207"/>
        <v>59.642818742845407</v>
      </c>
      <c r="AV658" s="163">
        <v>14</v>
      </c>
      <c r="AW658" s="163">
        <v>646</v>
      </c>
      <c r="AX658" s="171">
        <v>16</v>
      </c>
      <c r="AY658" s="172"/>
      <c r="AZ658" s="173"/>
    </row>
    <row r="659" spans="1:52" s="167" customFormat="1" ht="15.75">
      <c r="A659" s="163">
        <v>647</v>
      </c>
      <c r="B659" s="163">
        <v>14</v>
      </c>
      <c r="C659" s="164">
        <v>17</v>
      </c>
      <c r="D659" s="165"/>
      <c r="E659" s="166">
        <f t="shared" si="217"/>
        <v>43.394606773018197</v>
      </c>
      <c r="F659" s="166">
        <f t="shared" si="217"/>
        <v>45.998283179399294</v>
      </c>
      <c r="G659" s="166">
        <f t="shared" si="217"/>
        <v>48.758180170163257</v>
      </c>
      <c r="H659" s="166">
        <f t="shared" si="217"/>
        <v>51.683670980373059</v>
      </c>
      <c r="I659" s="166">
        <f t="shared" si="217"/>
        <v>54.784691239195446</v>
      </c>
      <c r="J659" s="166">
        <v>58.071772713547176</v>
      </c>
      <c r="K659" s="102">
        <f t="shared" si="218"/>
        <v>58.071772713547176</v>
      </c>
      <c r="M659" s="166">
        <f t="shared" si="219"/>
        <v>43.937039357680931</v>
      </c>
      <c r="N659" s="166">
        <f t="shared" si="219"/>
        <v>46.57326171914179</v>
      </c>
      <c r="O659" s="166">
        <f t="shared" si="219"/>
        <v>49.3676574222903</v>
      </c>
      <c r="P659" s="166">
        <f t="shared" si="219"/>
        <v>52.329716867627724</v>
      </c>
      <c r="Q659" s="166">
        <f t="shared" si="219"/>
        <v>55.469499879685387</v>
      </c>
      <c r="R659" s="166">
        <v>58.797669872466514</v>
      </c>
      <c r="S659" s="102">
        <f t="shared" si="220"/>
        <v>58.797669872466514</v>
      </c>
      <c r="T659" s="168"/>
      <c r="U659" s="166">
        <f t="shared" si="206"/>
        <v>46.530208001176206</v>
      </c>
      <c r="V659" s="166">
        <f t="shared" si="206"/>
        <v>48.856718401235021</v>
      </c>
      <c r="W659" s="166">
        <f t="shared" si="206"/>
        <v>51.299554321296775</v>
      </c>
      <c r="X659" s="166">
        <f t="shared" si="206"/>
        <v>53.864532037361613</v>
      </c>
      <c r="Y659" s="166">
        <f t="shared" si="206"/>
        <v>56.557758639229696</v>
      </c>
      <c r="Z659" s="166">
        <v>59.385646571191181</v>
      </c>
      <c r="AA659" s="102">
        <f t="shared" si="221"/>
        <v>59.385646571191181</v>
      </c>
      <c r="AB659" s="168"/>
      <c r="AC659" s="169">
        <f t="shared" si="216"/>
        <v>48.856718401235021</v>
      </c>
      <c r="AD659" s="169">
        <f t="shared" si="216"/>
        <v>51.299554321296775</v>
      </c>
      <c r="AE659" s="169">
        <f t="shared" si="216"/>
        <v>53.864532037361613</v>
      </c>
      <c r="AF659" s="169">
        <f t="shared" si="216"/>
        <v>56.557758639229696</v>
      </c>
      <c r="AG659" s="169">
        <v>59.385646571191181</v>
      </c>
      <c r="AH659" s="169">
        <f t="shared" si="200"/>
        <v>59.385646571191181</v>
      </c>
      <c r="AJ659" s="166">
        <f t="shared" si="222"/>
        <v>49.589569177253537</v>
      </c>
      <c r="AK659" s="166">
        <f t="shared" si="222"/>
        <v>52.069047636116217</v>
      </c>
      <c r="AL659" s="166">
        <f t="shared" si="222"/>
        <v>54.672500017922033</v>
      </c>
      <c r="AM659" s="166">
        <f t="shared" si="222"/>
        <v>57.406125018818138</v>
      </c>
      <c r="AN659" s="166">
        <v>60.276431269759044</v>
      </c>
      <c r="AO659" s="106">
        <f t="shared" si="201"/>
        <v>60.276431269759044</v>
      </c>
      <c r="AQ659" s="166">
        <f t="shared" si="223"/>
        <v>50.085464869026069</v>
      </c>
      <c r="AR659" s="166">
        <f t="shared" si="223"/>
        <v>52.589738112477377</v>
      </c>
      <c r="AS659" s="166">
        <f t="shared" si="223"/>
        <v>55.219225018101248</v>
      </c>
      <c r="AT659" s="166">
        <f t="shared" si="223"/>
        <v>57.98018626900631</v>
      </c>
      <c r="AU659" s="170">
        <f t="shared" si="207"/>
        <v>60.879195582456632</v>
      </c>
      <c r="AV659" s="163">
        <v>14</v>
      </c>
      <c r="AW659" s="163">
        <v>647</v>
      </c>
      <c r="AX659" s="171">
        <v>17</v>
      </c>
      <c r="AY659" s="172"/>
      <c r="AZ659" s="173"/>
    </row>
    <row r="660" spans="1:52" s="167" customFormat="1" ht="15.75">
      <c r="A660" s="163">
        <v>648</v>
      </c>
      <c r="B660" s="163">
        <v>14</v>
      </c>
      <c r="C660" s="164">
        <v>18</v>
      </c>
      <c r="D660" s="165"/>
      <c r="E660" s="166">
        <f t="shared" si="217"/>
        <v>43.394606773018197</v>
      </c>
      <c r="F660" s="166">
        <f t="shared" si="217"/>
        <v>45.998283179399294</v>
      </c>
      <c r="G660" s="166">
        <f t="shared" si="217"/>
        <v>48.758180170163257</v>
      </c>
      <c r="H660" s="166">
        <f t="shared" si="217"/>
        <v>51.683670980373059</v>
      </c>
      <c r="I660" s="166">
        <f t="shared" si="217"/>
        <v>54.784691239195446</v>
      </c>
      <c r="J660" s="166">
        <v>58.071772713547176</v>
      </c>
      <c r="K660" s="102">
        <f t="shared" si="218"/>
        <v>58.071772713547176</v>
      </c>
      <c r="M660" s="166">
        <f t="shared" si="219"/>
        <v>43.937039357680931</v>
      </c>
      <c r="N660" s="166">
        <f t="shared" si="219"/>
        <v>46.57326171914179</v>
      </c>
      <c r="O660" s="166">
        <f t="shared" si="219"/>
        <v>49.3676574222903</v>
      </c>
      <c r="P660" s="166">
        <f t="shared" si="219"/>
        <v>52.329716867627724</v>
      </c>
      <c r="Q660" s="166">
        <f t="shared" si="219"/>
        <v>55.469499879685387</v>
      </c>
      <c r="R660" s="166">
        <v>58.797669872466514</v>
      </c>
      <c r="S660" s="102">
        <f t="shared" si="220"/>
        <v>58.797669872466514</v>
      </c>
      <c r="T660" s="168"/>
      <c r="U660" s="166">
        <f t="shared" si="206"/>
        <v>46.530208001176206</v>
      </c>
      <c r="V660" s="166">
        <f t="shared" si="206"/>
        <v>48.856718401235021</v>
      </c>
      <c r="W660" s="166">
        <f t="shared" si="206"/>
        <v>51.299554321296775</v>
      </c>
      <c r="X660" s="166">
        <f t="shared" si="206"/>
        <v>53.864532037361613</v>
      </c>
      <c r="Y660" s="166">
        <f t="shared" si="206"/>
        <v>56.557758639229696</v>
      </c>
      <c r="Z660" s="166">
        <v>59.385646571191181</v>
      </c>
      <c r="AA660" s="102">
        <f t="shared" si="221"/>
        <v>59.385646571191181</v>
      </c>
      <c r="AB660" s="168"/>
      <c r="AC660" s="169">
        <f t="shared" si="216"/>
        <v>48.856718401235021</v>
      </c>
      <c r="AD660" s="169">
        <f t="shared" si="216"/>
        <v>51.299554321296775</v>
      </c>
      <c r="AE660" s="169">
        <f t="shared" si="216"/>
        <v>53.864532037361613</v>
      </c>
      <c r="AF660" s="169">
        <f t="shared" si="216"/>
        <v>56.557758639229696</v>
      </c>
      <c r="AG660" s="169">
        <v>59.385646571191181</v>
      </c>
      <c r="AH660" s="169">
        <f t="shared" si="200"/>
        <v>59.385646571191181</v>
      </c>
      <c r="AJ660" s="166">
        <f t="shared" si="222"/>
        <v>49.589569177253537</v>
      </c>
      <c r="AK660" s="166">
        <f t="shared" si="222"/>
        <v>52.069047636116217</v>
      </c>
      <c r="AL660" s="166">
        <f t="shared" si="222"/>
        <v>54.672500017922033</v>
      </c>
      <c r="AM660" s="166">
        <f t="shared" si="222"/>
        <v>57.406125018818138</v>
      </c>
      <c r="AN660" s="166">
        <v>60.276431269759044</v>
      </c>
      <c r="AO660" s="106">
        <f t="shared" si="201"/>
        <v>60.276431269759044</v>
      </c>
      <c r="AQ660" s="166">
        <f t="shared" si="223"/>
        <v>50.085464869026069</v>
      </c>
      <c r="AR660" s="166">
        <f t="shared" si="223"/>
        <v>52.589738112477377</v>
      </c>
      <c r="AS660" s="166">
        <f t="shared" si="223"/>
        <v>55.219225018101248</v>
      </c>
      <c r="AT660" s="166">
        <f t="shared" si="223"/>
        <v>57.98018626900631</v>
      </c>
      <c r="AU660" s="170">
        <f t="shared" si="207"/>
        <v>60.879195582456632</v>
      </c>
      <c r="AV660" s="163">
        <v>14</v>
      </c>
      <c r="AW660" s="163">
        <v>648</v>
      </c>
      <c r="AX660" s="171">
        <v>18</v>
      </c>
      <c r="AY660" s="172"/>
      <c r="AZ660" s="173"/>
    </row>
    <row r="661" spans="1:52" s="167" customFormat="1" ht="15.75">
      <c r="A661" s="163">
        <v>649</v>
      </c>
      <c r="B661" s="163">
        <v>14</v>
      </c>
      <c r="C661" s="164">
        <v>19</v>
      </c>
      <c r="D661" s="165"/>
      <c r="E661" s="166">
        <f t="shared" si="217"/>
        <v>43.394606773018197</v>
      </c>
      <c r="F661" s="166">
        <f t="shared" si="217"/>
        <v>45.998283179399294</v>
      </c>
      <c r="G661" s="166">
        <f t="shared" si="217"/>
        <v>48.758180170163257</v>
      </c>
      <c r="H661" s="166">
        <f t="shared" si="217"/>
        <v>51.683670980373059</v>
      </c>
      <c r="I661" s="166">
        <f t="shared" si="217"/>
        <v>54.784691239195446</v>
      </c>
      <c r="J661" s="166">
        <v>58.071772713547176</v>
      </c>
      <c r="K661" s="102">
        <f t="shared" si="218"/>
        <v>58.071772713547176</v>
      </c>
      <c r="M661" s="166">
        <f t="shared" si="219"/>
        <v>43.937039357680931</v>
      </c>
      <c r="N661" s="166">
        <f t="shared" si="219"/>
        <v>46.57326171914179</v>
      </c>
      <c r="O661" s="166">
        <f t="shared" si="219"/>
        <v>49.3676574222903</v>
      </c>
      <c r="P661" s="166">
        <f t="shared" si="219"/>
        <v>52.329716867627724</v>
      </c>
      <c r="Q661" s="166">
        <f t="shared" si="219"/>
        <v>55.469499879685387</v>
      </c>
      <c r="R661" s="166">
        <v>58.797669872466514</v>
      </c>
      <c r="S661" s="102">
        <f t="shared" si="220"/>
        <v>58.797669872466514</v>
      </c>
      <c r="T661" s="168"/>
      <c r="U661" s="166">
        <f t="shared" si="206"/>
        <v>46.530208001176206</v>
      </c>
      <c r="V661" s="166">
        <f t="shared" si="206"/>
        <v>48.856718401235021</v>
      </c>
      <c r="W661" s="166">
        <f t="shared" si="206"/>
        <v>51.299554321296775</v>
      </c>
      <c r="X661" s="166">
        <f t="shared" si="206"/>
        <v>53.864532037361613</v>
      </c>
      <c r="Y661" s="166">
        <f t="shared" si="206"/>
        <v>56.557758639229696</v>
      </c>
      <c r="Z661" s="166">
        <v>59.385646571191181</v>
      </c>
      <c r="AA661" s="102">
        <f t="shared" si="221"/>
        <v>59.385646571191181</v>
      </c>
      <c r="AB661" s="168"/>
      <c r="AC661" s="169">
        <f t="shared" si="216"/>
        <v>48.856718401235021</v>
      </c>
      <c r="AD661" s="169">
        <f t="shared" si="216"/>
        <v>51.299554321296775</v>
      </c>
      <c r="AE661" s="169">
        <f t="shared" si="216"/>
        <v>53.864532037361613</v>
      </c>
      <c r="AF661" s="169">
        <f t="shared" si="216"/>
        <v>56.557758639229696</v>
      </c>
      <c r="AG661" s="169">
        <v>59.385646571191181</v>
      </c>
      <c r="AH661" s="169">
        <f t="shared" si="200"/>
        <v>59.385646571191181</v>
      </c>
      <c r="AJ661" s="166">
        <f t="shared" si="222"/>
        <v>49.589569177253537</v>
      </c>
      <c r="AK661" s="166">
        <f t="shared" si="222"/>
        <v>52.069047636116217</v>
      </c>
      <c r="AL661" s="166">
        <f t="shared" si="222"/>
        <v>54.672500017922033</v>
      </c>
      <c r="AM661" s="166">
        <f t="shared" si="222"/>
        <v>57.406125018818138</v>
      </c>
      <c r="AN661" s="166">
        <v>60.276431269759044</v>
      </c>
      <c r="AO661" s="106">
        <f t="shared" si="201"/>
        <v>60.276431269759044</v>
      </c>
      <c r="AQ661" s="166">
        <f t="shared" si="223"/>
        <v>50.085464869026069</v>
      </c>
      <c r="AR661" s="166">
        <f t="shared" si="223"/>
        <v>52.589738112477377</v>
      </c>
      <c r="AS661" s="166">
        <f t="shared" si="223"/>
        <v>55.219225018101248</v>
      </c>
      <c r="AT661" s="166">
        <f t="shared" si="223"/>
        <v>57.98018626900631</v>
      </c>
      <c r="AU661" s="170">
        <f t="shared" si="207"/>
        <v>60.879195582456632</v>
      </c>
      <c r="AV661" s="163">
        <v>14</v>
      </c>
      <c r="AW661" s="163">
        <v>649</v>
      </c>
      <c r="AX661" s="171">
        <v>19</v>
      </c>
      <c r="AY661" s="172"/>
      <c r="AZ661" s="173"/>
    </row>
    <row r="662" spans="1:52" s="167" customFormat="1" ht="15.75">
      <c r="A662" s="163">
        <v>650</v>
      </c>
      <c r="B662" s="163">
        <v>14</v>
      </c>
      <c r="C662" s="164">
        <v>20</v>
      </c>
      <c r="D662" s="165"/>
      <c r="E662" s="166">
        <f t="shared" si="217"/>
        <v>43.394606773018197</v>
      </c>
      <c r="F662" s="166">
        <f t="shared" si="217"/>
        <v>45.998283179399294</v>
      </c>
      <c r="G662" s="166">
        <f t="shared" si="217"/>
        <v>48.758180170163257</v>
      </c>
      <c r="H662" s="166">
        <f t="shared" si="217"/>
        <v>51.683670980373059</v>
      </c>
      <c r="I662" s="166">
        <f t="shared" si="217"/>
        <v>54.784691239195446</v>
      </c>
      <c r="J662" s="166">
        <v>58.071772713547176</v>
      </c>
      <c r="K662" s="102">
        <f t="shared" si="218"/>
        <v>58.071772713547176</v>
      </c>
      <c r="M662" s="166">
        <f t="shared" si="219"/>
        <v>43.937039357680931</v>
      </c>
      <c r="N662" s="166">
        <f t="shared" si="219"/>
        <v>46.57326171914179</v>
      </c>
      <c r="O662" s="166">
        <f t="shared" si="219"/>
        <v>49.3676574222903</v>
      </c>
      <c r="P662" s="166">
        <f t="shared" si="219"/>
        <v>52.329716867627724</v>
      </c>
      <c r="Q662" s="166">
        <f t="shared" si="219"/>
        <v>55.469499879685387</v>
      </c>
      <c r="R662" s="166">
        <v>58.797669872466514</v>
      </c>
      <c r="S662" s="102">
        <f t="shared" si="220"/>
        <v>58.797669872466514</v>
      </c>
      <c r="T662" s="168"/>
      <c r="U662" s="166">
        <f t="shared" si="206"/>
        <v>46.530208001176206</v>
      </c>
      <c r="V662" s="166">
        <f t="shared" si="206"/>
        <v>48.856718401235021</v>
      </c>
      <c r="W662" s="166">
        <f t="shared" si="206"/>
        <v>51.299554321296775</v>
      </c>
      <c r="X662" s="166">
        <f t="shared" si="206"/>
        <v>53.864532037361613</v>
      </c>
      <c r="Y662" s="166">
        <f t="shared" si="206"/>
        <v>56.557758639229696</v>
      </c>
      <c r="Z662" s="166">
        <v>59.385646571191181</v>
      </c>
      <c r="AA662" s="102">
        <f t="shared" si="221"/>
        <v>59.385646571191181</v>
      </c>
      <c r="AB662" s="168"/>
      <c r="AC662" s="169">
        <f t="shared" si="216"/>
        <v>48.856718401235021</v>
      </c>
      <c r="AD662" s="169">
        <f t="shared" si="216"/>
        <v>51.299554321296775</v>
      </c>
      <c r="AE662" s="169">
        <f t="shared" si="216"/>
        <v>53.864532037361613</v>
      </c>
      <c r="AF662" s="169">
        <f t="shared" si="216"/>
        <v>56.557758639229696</v>
      </c>
      <c r="AG662" s="169">
        <v>59.385646571191181</v>
      </c>
      <c r="AH662" s="169">
        <f t="shared" si="200"/>
        <v>59.385646571191181</v>
      </c>
      <c r="AJ662" s="166">
        <f t="shared" si="222"/>
        <v>49.589569177253537</v>
      </c>
      <c r="AK662" s="166">
        <f t="shared" si="222"/>
        <v>52.069047636116217</v>
      </c>
      <c r="AL662" s="166">
        <f t="shared" si="222"/>
        <v>54.672500017922033</v>
      </c>
      <c r="AM662" s="166">
        <f t="shared" si="222"/>
        <v>57.406125018818138</v>
      </c>
      <c r="AN662" s="166">
        <v>60.276431269759044</v>
      </c>
      <c r="AO662" s="106">
        <f t="shared" si="201"/>
        <v>60.276431269759044</v>
      </c>
      <c r="AQ662" s="166">
        <f t="shared" si="223"/>
        <v>50.085464869026069</v>
      </c>
      <c r="AR662" s="166">
        <f t="shared" si="223"/>
        <v>52.589738112477377</v>
      </c>
      <c r="AS662" s="166">
        <f t="shared" si="223"/>
        <v>55.219225018101248</v>
      </c>
      <c r="AT662" s="166">
        <f t="shared" si="223"/>
        <v>57.98018626900631</v>
      </c>
      <c r="AU662" s="170">
        <f t="shared" si="207"/>
        <v>60.879195582456632</v>
      </c>
      <c r="AV662" s="163">
        <v>14</v>
      </c>
      <c r="AW662" s="163">
        <v>650</v>
      </c>
      <c r="AX662" s="171">
        <v>20</v>
      </c>
      <c r="AY662" s="172"/>
      <c r="AZ662" s="173"/>
    </row>
    <row r="663" spans="1:52" s="167" customFormat="1" ht="15.75">
      <c r="A663" s="163">
        <v>651</v>
      </c>
      <c r="B663" s="163">
        <v>14</v>
      </c>
      <c r="C663" s="164">
        <v>21</v>
      </c>
      <c r="D663" s="165"/>
      <c r="E663" s="166">
        <f t="shared" si="217"/>
        <v>43.394606773018197</v>
      </c>
      <c r="F663" s="166">
        <f t="shared" si="217"/>
        <v>45.998283179399294</v>
      </c>
      <c r="G663" s="166">
        <f t="shared" si="217"/>
        <v>48.758180170163257</v>
      </c>
      <c r="H663" s="166">
        <f t="shared" si="217"/>
        <v>51.683670980373059</v>
      </c>
      <c r="I663" s="166">
        <f t="shared" si="217"/>
        <v>54.784691239195446</v>
      </c>
      <c r="J663" s="166">
        <v>58.071772713547176</v>
      </c>
      <c r="K663" s="102">
        <f t="shared" si="218"/>
        <v>58.071772713547176</v>
      </c>
      <c r="M663" s="166">
        <f t="shared" si="219"/>
        <v>43.937039357680931</v>
      </c>
      <c r="N663" s="166">
        <f t="shared" si="219"/>
        <v>46.57326171914179</v>
      </c>
      <c r="O663" s="166">
        <f t="shared" si="219"/>
        <v>49.3676574222903</v>
      </c>
      <c r="P663" s="166">
        <f t="shared" si="219"/>
        <v>52.329716867627724</v>
      </c>
      <c r="Q663" s="166">
        <f t="shared" si="219"/>
        <v>55.469499879685387</v>
      </c>
      <c r="R663" s="166">
        <v>58.797669872466514</v>
      </c>
      <c r="S663" s="102">
        <f t="shared" si="220"/>
        <v>58.797669872466514</v>
      </c>
      <c r="T663" s="168"/>
      <c r="U663" s="166">
        <f t="shared" si="206"/>
        <v>46.530208001176206</v>
      </c>
      <c r="V663" s="166">
        <f t="shared" si="206"/>
        <v>48.856718401235021</v>
      </c>
      <c r="W663" s="166">
        <f t="shared" si="206"/>
        <v>51.299554321296775</v>
      </c>
      <c r="X663" s="166">
        <f t="shared" si="206"/>
        <v>53.864532037361613</v>
      </c>
      <c r="Y663" s="166">
        <f t="shared" si="206"/>
        <v>56.557758639229696</v>
      </c>
      <c r="Z663" s="166">
        <v>59.385646571191181</v>
      </c>
      <c r="AA663" s="102">
        <f t="shared" si="221"/>
        <v>59.385646571191181</v>
      </c>
      <c r="AB663" s="168"/>
      <c r="AC663" s="169">
        <f t="shared" si="216"/>
        <v>48.856718401235021</v>
      </c>
      <c r="AD663" s="169">
        <f t="shared" si="216"/>
        <v>51.299554321296775</v>
      </c>
      <c r="AE663" s="169">
        <f t="shared" si="216"/>
        <v>53.864532037361613</v>
      </c>
      <c r="AF663" s="169">
        <f t="shared" si="216"/>
        <v>56.557758639229696</v>
      </c>
      <c r="AG663" s="169">
        <v>59.385646571191181</v>
      </c>
      <c r="AH663" s="169">
        <f t="shared" si="200"/>
        <v>59.385646571191181</v>
      </c>
      <c r="AJ663" s="166">
        <f t="shared" si="222"/>
        <v>49.589569177253537</v>
      </c>
      <c r="AK663" s="166">
        <f t="shared" si="222"/>
        <v>52.069047636116217</v>
      </c>
      <c r="AL663" s="166">
        <f t="shared" si="222"/>
        <v>54.672500017922033</v>
      </c>
      <c r="AM663" s="166">
        <f t="shared" si="222"/>
        <v>57.406125018818138</v>
      </c>
      <c r="AN663" s="166">
        <v>60.276431269759044</v>
      </c>
      <c r="AO663" s="106">
        <f t="shared" si="201"/>
        <v>60.276431269759044</v>
      </c>
      <c r="AQ663" s="166">
        <f t="shared" si="223"/>
        <v>50.085464869026069</v>
      </c>
      <c r="AR663" s="166">
        <f t="shared" si="223"/>
        <v>52.589738112477377</v>
      </c>
      <c r="AS663" s="166">
        <f t="shared" si="223"/>
        <v>55.219225018101248</v>
      </c>
      <c r="AT663" s="166">
        <f t="shared" si="223"/>
        <v>57.98018626900631</v>
      </c>
      <c r="AU663" s="170">
        <f t="shared" si="207"/>
        <v>60.879195582456632</v>
      </c>
      <c r="AV663" s="163">
        <v>14</v>
      </c>
      <c r="AW663" s="163">
        <v>651</v>
      </c>
      <c r="AX663" s="171">
        <v>21</v>
      </c>
      <c r="AY663" s="172"/>
      <c r="AZ663" s="173"/>
    </row>
    <row r="664" spans="1:52" s="167" customFormat="1" ht="15.75">
      <c r="A664" s="163">
        <v>652</v>
      </c>
      <c r="B664" s="163">
        <v>14</v>
      </c>
      <c r="C664" s="164">
        <v>22</v>
      </c>
      <c r="D664" s="165"/>
      <c r="E664" s="166">
        <f t="shared" si="217"/>
        <v>43.394606773018197</v>
      </c>
      <c r="F664" s="166">
        <f t="shared" si="217"/>
        <v>45.998283179399294</v>
      </c>
      <c r="G664" s="166">
        <f t="shared" si="217"/>
        <v>48.758180170163257</v>
      </c>
      <c r="H664" s="166">
        <f t="shared" si="217"/>
        <v>51.683670980373059</v>
      </c>
      <c r="I664" s="166">
        <f t="shared" si="217"/>
        <v>54.784691239195446</v>
      </c>
      <c r="J664" s="166">
        <v>58.071772713547176</v>
      </c>
      <c r="K664" s="102">
        <f t="shared" si="218"/>
        <v>58.071772713547176</v>
      </c>
      <c r="M664" s="166">
        <f t="shared" si="219"/>
        <v>43.937039357680931</v>
      </c>
      <c r="N664" s="166">
        <f t="shared" si="219"/>
        <v>46.57326171914179</v>
      </c>
      <c r="O664" s="166">
        <f t="shared" si="219"/>
        <v>49.3676574222903</v>
      </c>
      <c r="P664" s="166">
        <f t="shared" si="219"/>
        <v>52.329716867627724</v>
      </c>
      <c r="Q664" s="166">
        <f t="shared" si="219"/>
        <v>55.469499879685387</v>
      </c>
      <c r="R664" s="166">
        <v>58.797669872466514</v>
      </c>
      <c r="S664" s="102">
        <f t="shared" si="220"/>
        <v>58.797669872466514</v>
      </c>
      <c r="T664" s="168"/>
      <c r="U664" s="166">
        <f t="shared" si="206"/>
        <v>46.530208001176206</v>
      </c>
      <c r="V664" s="166">
        <f t="shared" si="206"/>
        <v>48.856718401235021</v>
      </c>
      <c r="W664" s="166">
        <f t="shared" si="206"/>
        <v>51.299554321296775</v>
      </c>
      <c r="X664" s="166">
        <f t="shared" si="206"/>
        <v>53.864532037361613</v>
      </c>
      <c r="Y664" s="166">
        <f t="shared" si="206"/>
        <v>56.557758639229696</v>
      </c>
      <c r="Z664" s="166">
        <v>59.385646571191181</v>
      </c>
      <c r="AA664" s="102">
        <f t="shared" si="221"/>
        <v>59.385646571191181</v>
      </c>
      <c r="AB664" s="168"/>
      <c r="AC664" s="169">
        <f t="shared" si="216"/>
        <v>48.856718401235021</v>
      </c>
      <c r="AD664" s="169">
        <f t="shared" si="216"/>
        <v>51.299554321296775</v>
      </c>
      <c r="AE664" s="169">
        <f t="shared" si="216"/>
        <v>53.864532037361613</v>
      </c>
      <c r="AF664" s="169">
        <f t="shared" si="216"/>
        <v>56.557758639229696</v>
      </c>
      <c r="AG664" s="169">
        <v>59.385646571191181</v>
      </c>
      <c r="AH664" s="169">
        <f t="shared" si="200"/>
        <v>59.385646571191181</v>
      </c>
      <c r="AJ664" s="166">
        <f t="shared" si="222"/>
        <v>49.589569177253537</v>
      </c>
      <c r="AK664" s="166">
        <f t="shared" si="222"/>
        <v>52.069047636116217</v>
      </c>
      <c r="AL664" s="166">
        <f t="shared" si="222"/>
        <v>54.672500017922033</v>
      </c>
      <c r="AM664" s="166">
        <f t="shared" si="222"/>
        <v>57.406125018818138</v>
      </c>
      <c r="AN664" s="166">
        <v>60.276431269759044</v>
      </c>
      <c r="AO664" s="106">
        <f t="shared" si="201"/>
        <v>60.276431269759044</v>
      </c>
      <c r="AQ664" s="166">
        <f t="shared" si="223"/>
        <v>50.085464869026069</v>
      </c>
      <c r="AR664" s="166">
        <f t="shared" si="223"/>
        <v>52.589738112477377</v>
      </c>
      <c r="AS664" s="166">
        <f t="shared" si="223"/>
        <v>55.219225018101248</v>
      </c>
      <c r="AT664" s="166">
        <f t="shared" si="223"/>
        <v>57.98018626900631</v>
      </c>
      <c r="AU664" s="170">
        <f t="shared" si="207"/>
        <v>60.879195582456632</v>
      </c>
      <c r="AV664" s="163">
        <v>14</v>
      </c>
      <c r="AW664" s="163">
        <v>652</v>
      </c>
      <c r="AX664" s="171">
        <v>22</v>
      </c>
      <c r="AY664" s="174" t="e">
        <f>#REF!</f>
        <v>#REF!</v>
      </c>
      <c r="AZ664" s="173"/>
    </row>
    <row r="665" spans="1:52" s="167" customFormat="1" ht="15.75">
      <c r="A665" s="163">
        <v>653</v>
      </c>
      <c r="B665" s="163">
        <v>14</v>
      </c>
      <c r="C665" s="164">
        <v>23</v>
      </c>
      <c r="D665" s="165"/>
      <c r="E665" s="166">
        <f t="shared" si="217"/>
        <v>43.394606773018197</v>
      </c>
      <c r="F665" s="166">
        <f t="shared" si="217"/>
        <v>45.998283179399294</v>
      </c>
      <c r="G665" s="166">
        <f t="shared" si="217"/>
        <v>48.758180170163257</v>
      </c>
      <c r="H665" s="166">
        <f t="shared" si="217"/>
        <v>51.683670980373059</v>
      </c>
      <c r="I665" s="166">
        <f t="shared" si="217"/>
        <v>54.784691239195446</v>
      </c>
      <c r="J665" s="166">
        <v>58.071772713547176</v>
      </c>
      <c r="K665" s="102">
        <f t="shared" si="218"/>
        <v>58.071772713547176</v>
      </c>
      <c r="M665" s="166">
        <f t="shared" si="219"/>
        <v>43.937039357680931</v>
      </c>
      <c r="N665" s="166">
        <f t="shared" si="219"/>
        <v>46.57326171914179</v>
      </c>
      <c r="O665" s="166">
        <f t="shared" si="219"/>
        <v>49.3676574222903</v>
      </c>
      <c r="P665" s="166">
        <f t="shared" si="219"/>
        <v>52.329716867627724</v>
      </c>
      <c r="Q665" s="166">
        <f t="shared" si="219"/>
        <v>55.469499879685387</v>
      </c>
      <c r="R665" s="166">
        <v>58.797669872466514</v>
      </c>
      <c r="S665" s="102">
        <f t="shared" si="220"/>
        <v>58.797669872466514</v>
      </c>
      <c r="T665" s="168"/>
      <c r="U665" s="166">
        <f t="shared" si="206"/>
        <v>46.530208001176206</v>
      </c>
      <c r="V665" s="166">
        <f t="shared" si="206"/>
        <v>48.856718401235021</v>
      </c>
      <c r="W665" s="166">
        <f t="shared" si="206"/>
        <v>51.299554321296775</v>
      </c>
      <c r="X665" s="166">
        <f t="shared" si="206"/>
        <v>53.864532037361613</v>
      </c>
      <c r="Y665" s="166">
        <f t="shared" si="206"/>
        <v>56.557758639229696</v>
      </c>
      <c r="Z665" s="166">
        <v>59.385646571191181</v>
      </c>
      <c r="AA665" s="102">
        <f t="shared" si="221"/>
        <v>59.385646571191181</v>
      </c>
      <c r="AB665" s="168"/>
      <c r="AC665" s="169">
        <f t="shared" si="216"/>
        <v>48.856718401235021</v>
      </c>
      <c r="AD665" s="169">
        <f t="shared" si="216"/>
        <v>51.299554321296775</v>
      </c>
      <c r="AE665" s="169">
        <f t="shared" si="216"/>
        <v>53.864532037361613</v>
      </c>
      <c r="AF665" s="169">
        <f t="shared" si="216"/>
        <v>56.557758639229696</v>
      </c>
      <c r="AG665" s="169">
        <v>59.385646571191181</v>
      </c>
      <c r="AH665" s="169">
        <f t="shared" si="200"/>
        <v>59.385646571191181</v>
      </c>
      <c r="AJ665" s="166">
        <f t="shared" si="222"/>
        <v>49.589569177253537</v>
      </c>
      <c r="AK665" s="166">
        <f t="shared" si="222"/>
        <v>52.069047636116217</v>
      </c>
      <c r="AL665" s="166">
        <f t="shared" si="222"/>
        <v>54.672500017922033</v>
      </c>
      <c r="AM665" s="166">
        <f t="shared" si="222"/>
        <v>57.406125018818138</v>
      </c>
      <c r="AN665" s="166">
        <v>60.276431269759044</v>
      </c>
      <c r="AO665" s="106">
        <f t="shared" si="201"/>
        <v>60.276431269759044</v>
      </c>
      <c r="AQ665" s="166">
        <f t="shared" si="223"/>
        <v>50.085464869026069</v>
      </c>
      <c r="AR665" s="166">
        <f t="shared" si="223"/>
        <v>52.589738112477377</v>
      </c>
      <c r="AS665" s="166">
        <f t="shared" si="223"/>
        <v>55.219225018101248</v>
      </c>
      <c r="AT665" s="166">
        <f t="shared" si="223"/>
        <v>57.98018626900631</v>
      </c>
      <c r="AU665" s="170">
        <f t="shared" si="207"/>
        <v>60.879195582456632</v>
      </c>
      <c r="AV665" s="163">
        <v>14</v>
      </c>
      <c r="AW665" s="163">
        <v>653</v>
      </c>
      <c r="AX665" s="171">
        <v>23</v>
      </c>
      <c r="AY665" s="172"/>
      <c r="AZ665" s="173"/>
    </row>
    <row r="666" spans="1:52" s="167" customFormat="1" ht="15.75">
      <c r="A666" s="163">
        <v>654</v>
      </c>
      <c r="B666" s="163">
        <v>14</v>
      </c>
      <c r="C666" s="164">
        <v>24</v>
      </c>
      <c r="D666" s="165"/>
      <c r="E666" s="166">
        <f t="shared" si="217"/>
        <v>43.394606773018197</v>
      </c>
      <c r="F666" s="166">
        <f t="shared" si="217"/>
        <v>45.998283179399294</v>
      </c>
      <c r="G666" s="166">
        <f t="shared" si="217"/>
        <v>48.758180170163257</v>
      </c>
      <c r="H666" s="166">
        <f t="shared" si="217"/>
        <v>51.683670980373059</v>
      </c>
      <c r="I666" s="166">
        <f t="shared" si="217"/>
        <v>54.784691239195446</v>
      </c>
      <c r="J666" s="166">
        <v>58.071772713547176</v>
      </c>
      <c r="K666" s="102">
        <f t="shared" si="218"/>
        <v>58.071772713547176</v>
      </c>
      <c r="M666" s="166">
        <f t="shared" si="219"/>
        <v>43.937039357680931</v>
      </c>
      <c r="N666" s="166">
        <f t="shared" si="219"/>
        <v>46.57326171914179</v>
      </c>
      <c r="O666" s="166">
        <f t="shared" si="219"/>
        <v>49.3676574222903</v>
      </c>
      <c r="P666" s="166">
        <f t="shared" si="219"/>
        <v>52.329716867627724</v>
      </c>
      <c r="Q666" s="166">
        <f t="shared" si="219"/>
        <v>55.469499879685387</v>
      </c>
      <c r="R666" s="166">
        <v>58.797669872466514</v>
      </c>
      <c r="S666" s="102">
        <f t="shared" si="220"/>
        <v>58.797669872466514</v>
      </c>
      <c r="T666" s="168"/>
      <c r="U666" s="166">
        <f t="shared" si="206"/>
        <v>46.530208001176206</v>
      </c>
      <c r="V666" s="166">
        <f t="shared" si="206"/>
        <v>48.856718401235021</v>
      </c>
      <c r="W666" s="166">
        <f t="shared" si="206"/>
        <v>51.299554321296775</v>
      </c>
      <c r="X666" s="166">
        <f t="shared" si="206"/>
        <v>53.864532037361613</v>
      </c>
      <c r="Y666" s="166">
        <f t="shared" si="206"/>
        <v>56.557758639229696</v>
      </c>
      <c r="Z666" s="166">
        <v>59.385646571191181</v>
      </c>
      <c r="AA666" s="102">
        <f t="shared" si="221"/>
        <v>59.385646571191181</v>
      </c>
      <c r="AB666" s="168"/>
      <c r="AC666" s="169">
        <f t="shared" si="216"/>
        <v>48.856718401235021</v>
      </c>
      <c r="AD666" s="169">
        <f t="shared" si="216"/>
        <v>51.299554321296775</v>
      </c>
      <c r="AE666" s="169">
        <f t="shared" si="216"/>
        <v>53.864532037361613</v>
      </c>
      <c r="AF666" s="169">
        <f t="shared" si="216"/>
        <v>56.557758639229696</v>
      </c>
      <c r="AG666" s="169">
        <v>59.385646571191181</v>
      </c>
      <c r="AH666" s="169">
        <f t="shared" si="200"/>
        <v>59.385646571191181</v>
      </c>
      <c r="AJ666" s="166">
        <f t="shared" si="222"/>
        <v>49.589569177253537</v>
      </c>
      <c r="AK666" s="166">
        <f t="shared" si="222"/>
        <v>52.069047636116217</v>
      </c>
      <c r="AL666" s="166">
        <f t="shared" si="222"/>
        <v>54.672500017922033</v>
      </c>
      <c r="AM666" s="166">
        <f t="shared" si="222"/>
        <v>57.406125018818138</v>
      </c>
      <c r="AN666" s="166">
        <v>60.276431269759044</v>
      </c>
      <c r="AO666" s="106">
        <f t="shared" si="201"/>
        <v>60.276431269759044</v>
      </c>
      <c r="AQ666" s="166">
        <f t="shared" si="223"/>
        <v>50.085464869026069</v>
      </c>
      <c r="AR666" s="166">
        <f t="shared" si="223"/>
        <v>52.589738112477377</v>
      </c>
      <c r="AS666" s="166">
        <f t="shared" si="223"/>
        <v>55.219225018101248</v>
      </c>
      <c r="AT666" s="166">
        <f t="shared" si="223"/>
        <v>57.98018626900631</v>
      </c>
      <c r="AU666" s="170">
        <f t="shared" si="207"/>
        <v>60.879195582456632</v>
      </c>
      <c r="AV666" s="163">
        <v>14</v>
      </c>
      <c r="AW666" s="163">
        <v>654</v>
      </c>
      <c r="AX666" s="171">
        <v>24</v>
      </c>
      <c r="AY666" s="172"/>
      <c r="AZ666" s="173"/>
    </row>
    <row r="667" spans="1:52" s="167" customFormat="1" ht="15.75">
      <c r="A667" s="163">
        <v>655</v>
      </c>
      <c r="B667" s="163">
        <v>14</v>
      </c>
      <c r="C667" s="164">
        <v>25</v>
      </c>
      <c r="D667" s="165"/>
      <c r="E667" s="166">
        <f t="shared" si="217"/>
        <v>43.394606773018197</v>
      </c>
      <c r="F667" s="166">
        <f t="shared" si="217"/>
        <v>45.998283179399294</v>
      </c>
      <c r="G667" s="166">
        <f t="shared" si="217"/>
        <v>48.758180170163257</v>
      </c>
      <c r="H667" s="166">
        <f t="shared" si="217"/>
        <v>51.683670980373059</v>
      </c>
      <c r="I667" s="166">
        <f t="shared" si="217"/>
        <v>54.784691239195446</v>
      </c>
      <c r="J667" s="166">
        <v>58.071772713547176</v>
      </c>
      <c r="K667" s="102">
        <f t="shared" si="218"/>
        <v>58.071772713547176</v>
      </c>
      <c r="M667" s="166">
        <f t="shared" si="219"/>
        <v>43.937039357680931</v>
      </c>
      <c r="N667" s="166">
        <f t="shared" si="219"/>
        <v>46.57326171914179</v>
      </c>
      <c r="O667" s="166">
        <f t="shared" si="219"/>
        <v>49.3676574222903</v>
      </c>
      <c r="P667" s="166">
        <f t="shared" si="219"/>
        <v>52.329716867627724</v>
      </c>
      <c r="Q667" s="166">
        <f t="shared" si="219"/>
        <v>55.469499879685387</v>
      </c>
      <c r="R667" s="166">
        <v>58.797669872466514</v>
      </c>
      <c r="S667" s="102">
        <f t="shared" si="220"/>
        <v>58.797669872466514</v>
      </c>
      <c r="T667" s="168"/>
      <c r="U667" s="166">
        <f t="shared" ref="U667:Y687" si="224">V667/1.05</f>
        <v>46.530208001176206</v>
      </c>
      <c r="V667" s="166">
        <f t="shared" si="224"/>
        <v>48.856718401235021</v>
      </c>
      <c r="W667" s="166">
        <f t="shared" si="224"/>
        <v>51.299554321296775</v>
      </c>
      <c r="X667" s="166">
        <f t="shared" si="224"/>
        <v>53.864532037361613</v>
      </c>
      <c r="Y667" s="166">
        <f t="shared" si="224"/>
        <v>56.557758639229696</v>
      </c>
      <c r="Z667" s="166">
        <v>59.385646571191181</v>
      </c>
      <c r="AA667" s="102">
        <f t="shared" si="221"/>
        <v>59.385646571191181</v>
      </c>
      <c r="AB667" s="168"/>
      <c r="AC667" s="169">
        <f t="shared" si="216"/>
        <v>48.856718401235021</v>
      </c>
      <c r="AD667" s="169">
        <f t="shared" si="216"/>
        <v>51.299554321296775</v>
      </c>
      <c r="AE667" s="169">
        <f t="shared" si="216"/>
        <v>53.864532037361613</v>
      </c>
      <c r="AF667" s="169">
        <f t="shared" si="216"/>
        <v>56.557758639229696</v>
      </c>
      <c r="AG667" s="169">
        <v>59.385646571191181</v>
      </c>
      <c r="AH667" s="169">
        <f t="shared" ref="AH667:AH687" si="225">AN667/$AM$4</f>
        <v>59.385646571191181</v>
      </c>
      <c r="AJ667" s="166">
        <f t="shared" si="222"/>
        <v>49.589569177253537</v>
      </c>
      <c r="AK667" s="166">
        <f t="shared" si="222"/>
        <v>52.069047636116217</v>
      </c>
      <c r="AL667" s="166">
        <f t="shared" si="222"/>
        <v>54.672500017922033</v>
      </c>
      <c r="AM667" s="166">
        <f t="shared" si="222"/>
        <v>57.406125018818138</v>
      </c>
      <c r="AN667" s="166">
        <v>60.276431269759044</v>
      </c>
      <c r="AO667" s="106">
        <f t="shared" ref="AO667:AO687" si="226">AU667/$AN$4</f>
        <v>60.276431269759044</v>
      </c>
      <c r="AQ667" s="166">
        <f t="shared" si="223"/>
        <v>50.085464869026069</v>
      </c>
      <c r="AR667" s="166">
        <f t="shared" si="223"/>
        <v>52.589738112477377</v>
      </c>
      <c r="AS667" s="166">
        <f t="shared" si="223"/>
        <v>55.219225018101248</v>
      </c>
      <c r="AT667" s="166">
        <f t="shared" si="223"/>
        <v>57.98018626900631</v>
      </c>
      <c r="AU667" s="170">
        <f t="shared" si="207"/>
        <v>60.879195582456632</v>
      </c>
      <c r="AV667" s="163">
        <v>14</v>
      </c>
      <c r="AW667" s="163">
        <v>655</v>
      </c>
      <c r="AX667" s="171">
        <v>25</v>
      </c>
      <c r="AY667" s="172"/>
      <c r="AZ667" s="173"/>
    </row>
    <row r="668" spans="1:52" s="167" customFormat="1" ht="15.75">
      <c r="A668" s="163">
        <v>656</v>
      </c>
      <c r="B668" s="163">
        <v>14</v>
      </c>
      <c r="C668" s="164">
        <v>26</v>
      </c>
      <c r="D668" s="165"/>
      <c r="E668" s="166">
        <f t="shared" si="217"/>
        <v>43.394606773018197</v>
      </c>
      <c r="F668" s="166">
        <f t="shared" si="217"/>
        <v>45.998283179399294</v>
      </c>
      <c r="G668" s="166">
        <f t="shared" si="217"/>
        <v>48.758180170163257</v>
      </c>
      <c r="H668" s="166">
        <f t="shared" si="217"/>
        <v>51.683670980373059</v>
      </c>
      <c r="I668" s="166">
        <f t="shared" si="217"/>
        <v>54.784691239195446</v>
      </c>
      <c r="J668" s="166">
        <v>58.071772713547176</v>
      </c>
      <c r="K668" s="102">
        <f t="shared" si="218"/>
        <v>58.071772713547176</v>
      </c>
      <c r="M668" s="166">
        <f t="shared" si="219"/>
        <v>43.937039357680931</v>
      </c>
      <c r="N668" s="166">
        <f t="shared" si="219"/>
        <v>46.57326171914179</v>
      </c>
      <c r="O668" s="166">
        <f t="shared" si="219"/>
        <v>49.3676574222903</v>
      </c>
      <c r="P668" s="166">
        <f t="shared" si="219"/>
        <v>52.329716867627724</v>
      </c>
      <c r="Q668" s="166">
        <f t="shared" si="219"/>
        <v>55.469499879685387</v>
      </c>
      <c r="R668" s="166">
        <v>58.797669872466514</v>
      </c>
      <c r="S668" s="102">
        <f t="shared" si="220"/>
        <v>58.797669872466514</v>
      </c>
      <c r="T668" s="168"/>
      <c r="U668" s="166">
        <f t="shared" si="224"/>
        <v>46.530208001176206</v>
      </c>
      <c r="V668" s="166">
        <f t="shared" si="224"/>
        <v>48.856718401235021</v>
      </c>
      <c r="W668" s="166">
        <f t="shared" si="224"/>
        <v>51.299554321296775</v>
      </c>
      <c r="X668" s="166">
        <f t="shared" si="224"/>
        <v>53.864532037361613</v>
      </c>
      <c r="Y668" s="166">
        <f t="shared" si="224"/>
        <v>56.557758639229696</v>
      </c>
      <c r="Z668" s="166">
        <v>59.385646571191181</v>
      </c>
      <c r="AA668" s="102">
        <f t="shared" si="221"/>
        <v>59.385646571191181</v>
      </c>
      <c r="AB668" s="168"/>
      <c r="AC668" s="169">
        <f t="shared" si="216"/>
        <v>48.856718401235021</v>
      </c>
      <c r="AD668" s="169">
        <f t="shared" si="216"/>
        <v>51.299554321296775</v>
      </c>
      <c r="AE668" s="169">
        <f t="shared" si="216"/>
        <v>53.864532037361613</v>
      </c>
      <c r="AF668" s="169">
        <f t="shared" si="216"/>
        <v>56.557758639229696</v>
      </c>
      <c r="AG668" s="169">
        <v>59.385646571191181</v>
      </c>
      <c r="AH668" s="169">
        <f t="shared" si="225"/>
        <v>59.385646571191181</v>
      </c>
      <c r="AJ668" s="166">
        <f t="shared" si="222"/>
        <v>49.589569177253537</v>
      </c>
      <c r="AK668" s="166">
        <f t="shared" si="222"/>
        <v>52.069047636116217</v>
      </c>
      <c r="AL668" s="166">
        <f t="shared" si="222"/>
        <v>54.672500017922033</v>
      </c>
      <c r="AM668" s="166">
        <f t="shared" si="222"/>
        <v>57.406125018818138</v>
      </c>
      <c r="AN668" s="166">
        <v>60.276431269759044</v>
      </c>
      <c r="AO668" s="106">
        <f t="shared" si="226"/>
        <v>60.276431269759044</v>
      </c>
      <c r="AQ668" s="166">
        <f t="shared" si="223"/>
        <v>50.085464869026069</v>
      </c>
      <c r="AR668" s="166">
        <f t="shared" si="223"/>
        <v>52.589738112477377</v>
      </c>
      <c r="AS668" s="166">
        <f t="shared" si="223"/>
        <v>55.219225018101248</v>
      </c>
      <c r="AT668" s="166">
        <f t="shared" si="223"/>
        <v>57.98018626900631</v>
      </c>
      <c r="AU668" s="170">
        <f t="shared" si="207"/>
        <v>60.879195582456632</v>
      </c>
      <c r="AV668" s="163">
        <v>14</v>
      </c>
      <c r="AW668" s="163">
        <v>656</v>
      </c>
      <c r="AX668" s="171">
        <v>26</v>
      </c>
      <c r="AY668" s="172"/>
      <c r="AZ668" s="173"/>
    </row>
    <row r="669" spans="1:52" s="167" customFormat="1" ht="15.75">
      <c r="A669" s="163">
        <v>657</v>
      </c>
      <c r="B669" s="163">
        <v>14</v>
      </c>
      <c r="C669" s="164">
        <v>27</v>
      </c>
      <c r="D669" s="165"/>
      <c r="E669" s="166">
        <f t="shared" si="217"/>
        <v>43.394606773018197</v>
      </c>
      <c r="F669" s="166">
        <f t="shared" si="217"/>
        <v>45.998283179399294</v>
      </c>
      <c r="G669" s="166">
        <f t="shared" si="217"/>
        <v>48.758180170163257</v>
      </c>
      <c r="H669" s="166">
        <f t="shared" si="217"/>
        <v>51.683670980373059</v>
      </c>
      <c r="I669" s="166">
        <f t="shared" si="217"/>
        <v>54.784691239195446</v>
      </c>
      <c r="J669" s="166">
        <v>58.071772713547176</v>
      </c>
      <c r="K669" s="102">
        <f t="shared" si="218"/>
        <v>58.071772713547176</v>
      </c>
      <c r="M669" s="166">
        <f t="shared" si="219"/>
        <v>43.937039357680931</v>
      </c>
      <c r="N669" s="166">
        <f t="shared" si="219"/>
        <v>46.57326171914179</v>
      </c>
      <c r="O669" s="166">
        <f t="shared" si="219"/>
        <v>49.3676574222903</v>
      </c>
      <c r="P669" s="166">
        <f t="shared" si="219"/>
        <v>52.329716867627724</v>
      </c>
      <c r="Q669" s="166">
        <f t="shared" si="219"/>
        <v>55.469499879685387</v>
      </c>
      <c r="R669" s="166">
        <v>58.797669872466514</v>
      </c>
      <c r="S669" s="102">
        <f t="shared" si="220"/>
        <v>58.797669872466514</v>
      </c>
      <c r="T669" s="168"/>
      <c r="U669" s="166">
        <f t="shared" si="224"/>
        <v>46.530208001176206</v>
      </c>
      <c r="V669" s="166">
        <f t="shared" si="224"/>
        <v>48.856718401235021</v>
      </c>
      <c r="W669" s="166">
        <f t="shared" si="224"/>
        <v>51.299554321296775</v>
      </c>
      <c r="X669" s="166">
        <f t="shared" si="224"/>
        <v>53.864532037361613</v>
      </c>
      <c r="Y669" s="166">
        <f t="shared" si="224"/>
        <v>56.557758639229696</v>
      </c>
      <c r="Z669" s="166">
        <v>59.385646571191181</v>
      </c>
      <c r="AA669" s="102">
        <f t="shared" si="221"/>
        <v>59.385646571191181</v>
      </c>
      <c r="AB669" s="168"/>
      <c r="AC669" s="169">
        <f t="shared" si="216"/>
        <v>48.856718401235021</v>
      </c>
      <c r="AD669" s="169">
        <f t="shared" si="216"/>
        <v>51.299554321296775</v>
      </c>
      <c r="AE669" s="169">
        <f t="shared" si="216"/>
        <v>53.864532037361613</v>
      </c>
      <c r="AF669" s="169">
        <f t="shared" si="216"/>
        <v>56.557758639229696</v>
      </c>
      <c r="AG669" s="169">
        <v>59.385646571191181</v>
      </c>
      <c r="AH669" s="169">
        <f t="shared" si="225"/>
        <v>59.385646571191181</v>
      </c>
      <c r="AJ669" s="166">
        <f t="shared" si="222"/>
        <v>49.589569177253537</v>
      </c>
      <c r="AK669" s="166">
        <f t="shared" si="222"/>
        <v>52.069047636116217</v>
      </c>
      <c r="AL669" s="166">
        <f t="shared" si="222"/>
        <v>54.672500017922033</v>
      </c>
      <c r="AM669" s="166">
        <f t="shared" si="222"/>
        <v>57.406125018818138</v>
      </c>
      <c r="AN669" s="166">
        <v>60.276431269759044</v>
      </c>
      <c r="AO669" s="106">
        <f t="shared" si="226"/>
        <v>60.276431269759044</v>
      </c>
      <c r="AQ669" s="166">
        <f t="shared" si="223"/>
        <v>50.085464869026069</v>
      </c>
      <c r="AR669" s="166">
        <f t="shared" si="223"/>
        <v>52.589738112477377</v>
      </c>
      <c r="AS669" s="166">
        <f t="shared" si="223"/>
        <v>55.219225018101248</v>
      </c>
      <c r="AT669" s="166">
        <f t="shared" si="223"/>
        <v>57.98018626900631</v>
      </c>
      <c r="AU669" s="170">
        <f t="shared" si="207"/>
        <v>60.879195582456632</v>
      </c>
      <c r="AV669" s="163">
        <v>14</v>
      </c>
      <c r="AW669" s="163">
        <v>657</v>
      </c>
      <c r="AX669" s="171">
        <v>27</v>
      </c>
      <c r="AY669" s="172"/>
      <c r="AZ669" s="173"/>
    </row>
    <row r="670" spans="1:52" s="167" customFormat="1" ht="15.75">
      <c r="A670" s="163">
        <v>658</v>
      </c>
      <c r="B670" s="163">
        <v>14</v>
      </c>
      <c r="C670" s="164">
        <v>28</v>
      </c>
      <c r="D670" s="165"/>
      <c r="E670" s="166">
        <f t="shared" si="217"/>
        <v>43.394606773018197</v>
      </c>
      <c r="F670" s="166">
        <f t="shared" si="217"/>
        <v>45.998283179399294</v>
      </c>
      <c r="G670" s="166">
        <f t="shared" si="217"/>
        <v>48.758180170163257</v>
      </c>
      <c r="H670" s="166">
        <f t="shared" si="217"/>
        <v>51.683670980373059</v>
      </c>
      <c r="I670" s="166">
        <f t="shared" si="217"/>
        <v>54.784691239195446</v>
      </c>
      <c r="J670" s="166">
        <v>58.071772713547176</v>
      </c>
      <c r="K670" s="102">
        <f t="shared" si="218"/>
        <v>58.071772713547176</v>
      </c>
      <c r="M670" s="166">
        <f t="shared" si="219"/>
        <v>43.937039357680931</v>
      </c>
      <c r="N670" s="166">
        <f t="shared" si="219"/>
        <v>46.57326171914179</v>
      </c>
      <c r="O670" s="166">
        <f t="shared" si="219"/>
        <v>49.3676574222903</v>
      </c>
      <c r="P670" s="166">
        <f t="shared" si="219"/>
        <v>52.329716867627724</v>
      </c>
      <c r="Q670" s="166">
        <f t="shared" si="219"/>
        <v>55.469499879685387</v>
      </c>
      <c r="R670" s="166">
        <v>58.797669872466514</v>
      </c>
      <c r="S670" s="102">
        <f t="shared" si="220"/>
        <v>58.797669872466514</v>
      </c>
      <c r="T670" s="168"/>
      <c r="U670" s="166">
        <f t="shared" si="224"/>
        <v>46.530208001176206</v>
      </c>
      <c r="V670" s="166">
        <f t="shared" si="224"/>
        <v>48.856718401235021</v>
      </c>
      <c r="W670" s="166">
        <f t="shared" si="224"/>
        <v>51.299554321296775</v>
      </c>
      <c r="X670" s="166">
        <f t="shared" si="224"/>
        <v>53.864532037361613</v>
      </c>
      <c r="Y670" s="166">
        <f t="shared" si="224"/>
        <v>56.557758639229696</v>
      </c>
      <c r="Z670" s="166">
        <v>59.385646571191181</v>
      </c>
      <c r="AA670" s="102">
        <f t="shared" si="221"/>
        <v>59.385646571191181</v>
      </c>
      <c r="AB670" s="168"/>
      <c r="AC670" s="169">
        <f t="shared" si="216"/>
        <v>48.856718401235021</v>
      </c>
      <c r="AD670" s="169">
        <f t="shared" si="216"/>
        <v>51.299554321296775</v>
      </c>
      <c r="AE670" s="169">
        <f t="shared" si="216"/>
        <v>53.864532037361613</v>
      </c>
      <c r="AF670" s="169">
        <f t="shared" si="216"/>
        <v>56.557758639229696</v>
      </c>
      <c r="AG670" s="169">
        <v>59.385646571191181</v>
      </c>
      <c r="AH670" s="169">
        <f t="shared" si="225"/>
        <v>59.385646571191181</v>
      </c>
      <c r="AJ670" s="166">
        <f t="shared" si="222"/>
        <v>49.589569177253537</v>
      </c>
      <c r="AK670" s="166">
        <f t="shared" si="222"/>
        <v>52.069047636116217</v>
      </c>
      <c r="AL670" s="166">
        <f t="shared" si="222"/>
        <v>54.672500017922033</v>
      </c>
      <c r="AM670" s="166">
        <f t="shared" si="222"/>
        <v>57.406125018818138</v>
      </c>
      <c r="AN670" s="166">
        <v>60.276431269759044</v>
      </c>
      <c r="AO670" s="106">
        <f t="shared" si="226"/>
        <v>60.276431269759044</v>
      </c>
      <c r="AQ670" s="166">
        <f t="shared" si="223"/>
        <v>50.085464869026069</v>
      </c>
      <c r="AR670" s="166">
        <f t="shared" si="223"/>
        <v>52.589738112477377</v>
      </c>
      <c r="AS670" s="166">
        <f t="shared" si="223"/>
        <v>55.219225018101248</v>
      </c>
      <c r="AT670" s="166">
        <f t="shared" si="223"/>
        <v>57.98018626900631</v>
      </c>
      <c r="AU670" s="170">
        <f t="shared" si="207"/>
        <v>60.879195582456632</v>
      </c>
      <c r="AV670" s="163">
        <v>14</v>
      </c>
      <c r="AW670" s="163">
        <v>658</v>
      </c>
      <c r="AX670" s="171">
        <v>28</v>
      </c>
      <c r="AY670" s="172"/>
      <c r="AZ670" s="173"/>
    </row>
    <row r="671" spans="1:52" s="167" customFormat="1" ht="15.75">
      <c r="A671" s="163">
        <v>659</v>
      </c>
      <c r="B671" s="163">
        <v>14</v>
      </c>
      <c r="C671" s="164">
        <v>29</v>
      </c>
      <c r="D671" s="165"/>
      <c r="E671" s="166">
        <f t="shared" ref="E671:I686" si="227">F671/1.06</f>
        <v>43.394606773018197</v>
      </c>
      <c r="F671" s="166">
        <f t="shared" si="227"/>
        <v>45.998283179399294</v>
      </c>
      <c r="G671" s="166">
        <f t="shared" si="227"/>
        <v>48.758180170163257</v>
      </c>
      <c r="H671" s="166">
        <f t="shared" si="227"/>
        <v>51.683670980373059</v>
      </c>
      <c r="I671" s="166">
        <f t="shared" si="227"/>
        <v>54.784691239195446</v>
      </c>
      <c r="J671" s="166">
        <v>58.071772713547176</v>
      </c>
      <c r="K671" s="102">
        <f t="shared" si="218"/>
        <v>58.071772713547176</v>
      </c>
      <c r="M671" s="166">
        <f t="shared" ref="M671:Q686" si="228">N671/1.06</f>
        <v>43.937039357680931</v>
      </c>
      <c r="N671" s="166">
        <f t="shared" si="228"/>
        <v>46.57326171914179</v>
      </c>
      <c r="O671" s="166">
        <f t="shared" si="228"/>
        <v>49.3676574222903</v>
      </c>
      <c r="P671" s="166">
        <f t="shared" si="228"/>
        <v>52.329716867627724</v>
      </c>
      <c r="Q671" s="166">
        <f t="shared" si="228"/>
        <v>55.469499879685387</v>
      </c>
      <c r="R671" s="166">
        <v>58.797669872466514</v>
      </c>
      <c r="S671" s="102">
        <f t="shared" si="220"/>
        <v>58.797669872466514</v>
      </c>
      <c r="T671" s="168"/>
      <c r="U671" s="166">
        <f t="shared" si="224"/>
        <v>46.530208001176206</v>
      </c>
      <c r="V671" s="166">
        <f t="shared" si="224"/>
        <v>48.856718401235021</v>
      </c>
      <c r="W671" s="166">
        <f t="shared" si="224"/>
        <v>51.299554321296775</v>
      </c>
      <c r="X671" s="166">
        <f t="shared" si="224"/>
        <v>53.864532037361613</v>
      </c>
      <c r="Y671" s="166">
        <f t="shared" si="224"/>
        <v>56.557758639229696</v>
      </c>
      <c r="Z671" s="166">
        <v>59.385646571191181</v>
      </c>
      <c r="AA671" s="102">
        <f t="shared" si="221"/>
        <v>59.385646571191181</v>
      </c>
      <c r="AB671" s="168"/>
      <c r="AC671" s="169">
        <f t="shared" si="216"/>
        <v>48.856718401235021</v>
      </c>
      <c r="AD671" s="169">
        <f t="shared" si="216"/>
        <v>51.299554321296775</v>
      </c>
      <c r="AE671" s="169">
        <f t="shared" si="216"/>
        <v>53.864532037361613</v>
      </c>
      <c r="AF671" s="169">
        <f t="shared" si="216"/>
        <v>56.557758639229696</v>
      </c>
      <c r="AG671" s="169">
        <v>59.385646571191181</v>
      </c>
      <c r="AH671" s="169">
        <f t="shared" si="225"/>
        <v>59.385646571191181</v>
      </c>
      <c r="AJ671" s="166">
        <f t="shared" ref="AJ671:AM686" si="229">AK671/1.05</f>
        <v>49.589569177253537</v>
      </c>
      <c r="AK671" s="166">
        <f t="shared" si="229"/>
        <v>52.069047636116217</v>
      </c>
      <c r="AL671" s="166">
        <f t="shared" si="229"/>
        <v>54.672500017922033</v>
      </c>
      <c r="AM671" s="166">
        <f t="shared" si="229"/>
        <v>57.406125018818138</v>
      </c>
      <c r="AN671" s="166">
        <v>60.276431269759044</v>
      </c>
      <c r="AO671" s="106">
        <f t="shared" si="226"/>
        <v>60.276431269759044</v>
      </c>
      <c r="AQ671" s="166">
        <f t="shared" ref="AQ671:AT686" si="230">AR671/1.05</f>
        <v>50.085464869026069</v>
      </c>
      <c r="AR671" s="166">
        <f t="shared" si="230"/>
        <v>52.589738112477377</v>
      </c>
      <c r="AS671" s="166">
        <f t="shared" si="230"/>
        <v>55.219225018101248</v>
      </c>
      <c r="AT671" s="166">
        <f t="shared" si="230"/>
        <v>57.98018626900631</v>
      </c>
      <c r="AU671" s="170">
        <f t="shared" si="207"/>
        <v>60.879195582456632</v>
      </c>
      <c r="AV671" s="163">
        <v>14</v>
      </c>
      <c r="AW671" s="163">
        <v>659</v>
      </c>
      <c r="AX671" s="171">
        <v>29</v>
      </c>
      <c r="AY671" s="172"/>
      <c r="AZ671" s="173"/>
    </row>
    <row r="672" spans="1:52" s="167" customFormat="1" ht="15.75">
      <c r="A672" s="163">
        <v>660</v>
      </c>
      <c r="B672" s="163">
        <v>14</v>
      </c>
      <c r="C672" s="164">
        <v>30</v>
      </c>
      <c r="D672" s="165"/>
      <c r="E672" s="166">
        <f t="shared" si="227"/>
        <v>43.394606773018197</v>
      </c>
      <c r="F672" s="166">
        <f t="shared" si="227"/>
        <v>45.998283179399294</v>
      </c>
      <c r="G672" s="166">
        <f t="shared" si="227"/>
        <v>48.758180170163257</v>
      </c>
      <c r="H672" s="166">
        <f t="shared" si="227"/>
        <v>51.683670980373059</v>
      </c>
      <c r="I672" s="166">
        <f t="shared" si="227"/>
        <v>54.784691239195446</v>
      </c>
      <c r="J672" s="166">
        <v>58.071772713547176</v>
      </c>
      <c r="K672" s="102">
        <f t="shared" si="218"/>
        <v>58.071772713547176</v>
      </c>
      <c r="M672" s="166">
        <f t="shared" si="228"/>
        <v>43.937039357680931</v>
      </c>
      <c r="N672" s="166">
        <f t="shared" si="228"/>
        <v>46.57326171914179</v>
      </c>
      <c r="O672" s="166">
        <f t="shared" si="228"/>
        <v>49.3676574222903</v>
      </c>
      <c r="P672" s="166">
        <f t="shared" si="228"/>
        <v>52.329716867627724</v>
      </c>
      <c r="Q672" s="166">
        <f t="shared" si="228"/>
        <v>55.469499879685387</v>
      </c>
      <c r="R672" s="166">
        <v>58.797669872466514</v>
      </c>
      <c r="S672" s="102">
        <f t="shared" si="220"/>
        <v>58.797669872466514</v>
      </c>
      <c r="T672" s="168"/>
      <c r="U672" s="166">
        <f t="shared" si="224"/>
        <v>46.530208001176206</v>
      </c>
      <c r="V672" s="166">
        <f t="shared" si="224"/>
        <v>48.856718401235021</v>
      </c>
      <c r="W672" s="166">
        <f t="shared" si="224"/>
        <v>51.299554321296775</v>
      </c>
      <c r="X672" s="166">
        <f t="shared" si="224"/>
        <v>53.864532037361613</v>
      </c>
      <c r="Y672" s="166">
        <f t="shared" si="224"/>
        <v>56.557758639229696</v>
      </c>
      <c r="Z672" s="166">
        <v>59.385646571191181</v>
      </c>
      <c r="AA672" s="102">
        <f t="shared" si="221"/>
        <v>59.385646571191181</v>
      </c>
      <c r="AB672" s="168"/>
      <c r="AC672" s="169">
        <f t="shared" si="216"/>
        <v>48.856718401235021</v>
      </c>
      <c r="AD672" s="169">
        <f t="shared" si="216"/>
        <v>51.299554321296775</v>
      </c>
      <c r="AE672" s="169">
        <f t="shared" si="216"/>
        <v>53.864532037361613</v>
      </c>
      <c r="AF672" s="169">
        <f t="shared" si="216"/>
        <v>56.557758639229696</v>
      </c>
      <c r="AG672" s="169">
        <v>59.385646571191181</v>
      </c>
      <c r="AH672" s="169">
        <f t="shared" si="225"/>
        <v>59.385646571191181</v>
      </c>
      <c r="AJ672" s="166">
        <f t="shared" si="229"/>
        <v>49.589569177253537</v>
      </c>
      <c r="AK672" s="166">
        <f t="shared" si="229"/>
        <v>52.069047636116217</v>
      </c>
      <c r="AL672" s="166">
        <f t="shared" si="229"/>
        <v>54.672500017922033</v>
      </c>
      <c r="AM672" s="166">
        <f t="shared" si="229"/>
        <v>57.406125018818138</v>
      </c>
      <c r="AN672" s="166">
        <v>60.276431269759044</v>
      </c>
      <c r="AO672" s="106">
        <f t="shared" si="226"/>
        <v>60.276431269759044</v>
      </c>
      <c r="AQ672" s="166">
        <f t="shared" si="230"/>
        <v>50.085464869026069</v>
      </c>
      <c r="AR672" s="166">
        <f t="shared" si="230"/>
        <v>52.589738112477377</v>
      </c>
      <c r="AS672" s="166">
        <f t="shared" si="230"/>
        <v>55.219225018101248</v>
      </c>
      <c r="AT672" s="166">
        <f t="shared" si="230"/>
        <v>57.98018626900631</v>
      </c>
      <c r="AU672" s="170">
        <f t="shared" si="207"/>
        <v>60.879195582456632</v>
      </c>
      <c r="AV672" s="163">
        <v>14</v>
      </c>
      <c r="AW672" s="163">
        <v>660</v>
      </c>
      <c r="AX672" s="171">
        <v>30</v>
      </c>
      <c r="AY672" s="172"/>
      <c r="AZ672" s="173"/>
    </row>
    <row r="673" spans="1:52" s="167" customFormat="1" ht="15.75">
      <c r="A673" s="163">
        <v>661</v>
      </c>
      <c r="B673" s="163">
        <v>14</v>
      </c>
      <c r="C673" s="164">
        <v>31</v>
      </c>
      <c r="D673" s="165"/>
      <c r="E673" s="166">
        <f t="shared" si="227"/>
        <v>43.394606773018197</v>
      </c>
      <c r="F673" s="166">
        <f t="shared" si="227"/>
        <v>45.998283179399294</v>
      </c>
      <c r="G673" s="166">
        <f t="shared" si="227"/>
        <v>48.758180170163257</v>
      </c>
      <c r="H673" s="166">
        <f t="shared" si="227"/>
        <v>51.683670980373059</v>
      </c>
      <c r="I673" s="166">
        <f t="shared" si="227"/>
        <v>54.784691239195446</v>
      </c>
      <c r="J673" s="166">
        <v>58.071772713547176</v>
      </c>
      <c r="K673" s="102">
        <f t="shared" si="218"/>
        <v>58.071772713547176</v>
      </c>
      <c r="M673" s="166">
        <f t="shared" si="228"/>
        <v>43.937039357680931</v>
      </c>
      <c r="N673" s="166">
        <f t="shared" si="228"/>
        <v>46.57326171914179</v>
      </c>
      <c r="O673" s="166">
        <f t="shared" si="228"/>
        <v>49.3676574222903</v>
      </c>
      <c r="P673" s="166">
        <f t="shared" si="228"/>
        <v>52.329716867627724</v>
      </c>
      <c r="Q673" s="166">
        <f t="shared" si="228"/>
        <v>55.469499879685387</v>
      </c>
      <c r="R673" s="166">
        <v>58.797669872466514</v>
      </c>
      <c r="S673" s="102">
        <f t="shared" si="220"/>
        <v>58.797669872466514</v>
      </c>
      <c r="T673" s="168"/>
      <c r="U673" s="166">
        <f t="shared" si="224"/>
        <v>46.530208001176206</v>
      </c>
      <c r="V673" s="166">
        <f t="shared" si="224"/>
        <v>48.856718401235021</v>
      </c>
      <c r="W673" s="166">
        <f t="shared" si="224"/>
        <v>51.299554321296775</v>
      </c>
      <c r="X673" s="166">
        <f t="shared" si="224"/>
        <v>53.864532037361613</v>
      </c>
      <c r="Y673" s="166">
        <f t="shared" si="224"/>
        <v>56.557758639229696</v>
      </c>
      <c r="Z673" s="166">
        <v>59.385646571191181</v>
      </c>
      <c r="AA673" s="102">
        <f t="shared" si="221"/>
        <v>59.385646571191181</v>
      </c>
      <c r="AB673" s="168"/>
      <c r="AC673" s="169">
        <f t="shared" si="216"/>
        <v>48.856718401235021</v>
      </c>
      <c r="AD673" s="169">
        <f t="shared" si="216"/>
        <v>51.299554321296775</v>
      </c>
      <c r="AE673" s="169">
        <f t="shared" si="216"/>
        <v>53.864532037361613</v>
      </c>
      <c r="AF673" s="169">
        <f t="shared" si="216"/>
        <v>56.557758639229696</v>
      </c>
      <c r="AG673" s="169">
        <v>59.385646571191181</v>
      </c>
      <c r="AH673" s="169">
        <f t="shared" si="225"/>
        <v>59.385646571191181</v>
      </c>
      <c r="AJ673" s="166">
        <f t="shared" si="229"/>
        <v>49.589569177253537</v>
      </c>
      <c r="AK673" s="166">
        <f t="shared" si="229"/>
        <v>52.069047636116217</v>
      </c>
      <c r="AL673" s="166">
        <f t="shared" si="229"/>
        <v>54.672500017922033</v>
      </c>
      <c r="AM673" s="166">
        <f t="shared" si="229"/>
        <v>57.406125018818138</v>
      </c>
      <c r="AN673" s="166">
        <v>60.276431269759044</v>
      </c>
      <c r="AO673" s="106">
        <f t="shared" si="226"/>
        <v>60.276431269759044</v>
      </c>
      <c r="AQ673" s="166">
        <f t="shared" si="230"/>
        <v>50.085464869026069</v>
      </c>
      <c r="AR673" s="166">
        <f t="shared" si="230"/>
        <v>52.589738112477377</v>
      </c>
      <c r="AS673" s="166">
        <f t="shared" si="230"/>
        <v>55.219225018101248</v>
      </c>
      <c r="AT673" s="166">
        <f t="shared" si="230"/>
        <v>57.98018626900631</v>
      </c>
      <c r="AU673" s="170">
        <f t="shared" si="207"/>
        <v>60.879195582456632</v>
      </c>
      <c r="AV673" s="163">
        <v>14</v>
      </c>
      <c r="AW673" s="163">
        <v>661</v>
      </c>
      <c r="AX673" s="171">
        <v>31</v>
      </c>
      <c r="AY673" s="172"/>
      <c r="AZ673" s="173"/>
    </row>
    <row r="674" spans="1:52" s="167" customFormat="1" ht="15.75">
      <c r="A674" s="163">
        <v>662</v>
      </c>
      <c r="B674" s="163">
        <v>14</v>
      </c>
      <c r="C674" s="164">
        <v>32</v>
      </c>
      <c r="D674" s="165"/>
      <c r="E674" s="166">
        <f t="shared" si="227"/>
        <v>44.275894481649779</v>
      </c>
      <c r="F674" s="166">
        <f t="shared" si="227"/>
        <v>46.932448150548765</v>
      </c>
      <c r="G674" s="166">
        <f t="shared" si="227"/>
        <v>49.748395039581695</v>
      </c>
      <c r="H674" s="166">
        <f t="shared" si="227"/>
        <v>52.733298741956602</v>
      </c>
      <c r="I674" s="166">
        <f t="shared" si="227"/>
        <v>55.897296666473999</v>
      </c>
      <c r="J674" s="166">
        <v>59.251134466462439</v>
      </c>
      <c r="K674" s="102">
        <f t="shared" si="218"/>
        <v>59.251134466462439</v>
      </c>
      <c r="M674" s="166">
        <f t="shared" si="228"/>
        <v>44.829343162670398</v>
      </c>
      <c r="N674" s="166">
        <f t="shared" si="228"/>
        <v>47.519103752430624</v>
      </c>
      <c r="O674" s="166">
        <f t="shared" si="228"/>
        <v>50.370249977576464</v>
      </c>
      <c r="P674" s="166">
        <f t="shared" si="228"/>
        <v>53.392464976231054</v>
      </c>
      <c r="Q674" s="166">
        <f t="shared" si="228"/>
        <v>56.59601287480492</v>
      </c>
      <c r="R674" s="166">
        <v>59.991773647293215</v>
      </c>
      <c r="S674" s="102">
        <f t="shared" si="220"/>
        <v>59.991773647293215</v>
      </c>
      <c r="T674" s="168"/>
      <c r="U674" s="166">
        <f t="shared" si="224"/>
        <v>47.475175669762237</v>
      </c>
      <c r="V674" s="166">
        <f t="shared" si="224"/>
        <v>49.848934453250351</v>
      </c>
      <c r="W674" s="166">
        <f t="shared" si="224"/>
        <v>52.341381175912872</v>
      </c>
      <c r="X674" s="166">
        <f t="shared" si="224"/>
        <v>54.958450234708515</v>
      </c>
      <c r="Y674" s="166">
        <f t="shared" si="224"/>
        <v>57.706372746443947</v>
      </c>
      <c r="Z674" s="166">
        <v>60.591691383766147</v>
      </c>
      <c r="AA674" s="102">
        <f t="shared" si="221"/>
        <v>60.591691383766147</v>
      </c>
      <c r="AB674" s="168"/>
      <c r="AC674" s="169">
        <f t="shared" si="216"/>
        <v>49.848934453250351</v>
      </c>
      <c r="AD674" s="169">
        <f t="shared" si="216"/>
        <v>52.341381175912872</v>
      </c>
      <c r="AE674" s="169">
        <f t="shared" si="216"/>
        <v>54.958450234708515</v>
      </c>
      <c r="AF674" s="169">
        <f t="shared" si="216"/>
        <v>57.706372746443947</v>
      </c>
      <c r="AG674" s="169">
        <v>60.591691383766147</v>
      </c>
      <c r="AH674" s="169">
        <f t="shared" si="225"/>
        <v>60.591691383766147</v>
      </c>
      <c r="AJ674" s="166">
        <f t="shared" si="229"/>
        <v>50.596668470049096</v>
      </c>
      <c r="AK674" s="166">
        <f t="shared" si="229"/>
        <v>53.126501893551556</v>
      </c>
      <c r="AL674" s="166">
        <f t="shared" si="229"/>
        <v>55.782826988229139</v>
      </c>
      <c r="AM674" s="166">
        <f t="shared" si="229"/>
        <v>58.571968337640598</v>
      </c>
      <c r="AN674" s="166">
        <v>61.50056675452263</v>
      </c>
      <c r="AO674" s="106">
        <f t="shared" si="226"/>
        <v>61.50056675452263</v>
      </c>
      <c r="AQ674" s="166">
        <f t="shared" si="230"/>
        <v>51.102635154749585</v>
      </c>
      <c r="AR674" s="166">
        <f t="shared" si="230"/>
        <v>53.65776691248707</v>
      </c>
      <c r="AS674" s="166">
        <f t="shared" si="230"/>
        <v>56.340655258111425</v>
      </c>
      <c r="AT674" s="166">
        <f t="shared" si="230"/>
        <v>59.157688021017002</v>
      </c>
      <c r="AU674" s="170">
        <f t="shared" si="207"/>
        <v>62.115572422067856</v>
      </c>
      <c r="AV674" s="163">
        <v>14</v>
      </c>
      <c r="AW674" s="163">
        <v>662</v>
      </c>
      <c r="AX674" s="171">
        <v>32</v>
      </c>
      <c r="AY674" s="172"/>
      <c r="AZ674" s="173"/>
    </row>
    <row r="675" spans="1:52" s="167" customFormat="1" ht="15.75">
      <c r="A675" s="163">
        <v>663</v>
      </c>
      <c r="B675" s="163">
        <v>14</v>
      </c>
      <c r="C675" s="164">
        <v>33</v>
      </c>
      <c r="D675" s="165"/>
      <c r="E675" s="166">
        <f t="shared" si="227"/>
        <v>44.275894481649779</v>
      </c>
      <c r="F675" s="166">
        <f t="shared" si="227"/>
        <v>46.932448150548765</v>
      </c>
      <c r="G675" s="166">
        <f t="shared" si="227"/>
        <v>49.748395039581695</v>
      </c>
      <c r="H675" s="166">
        <f t="shared" si="227"/>
        <v>52.733298741956602</v>
      </c>
      <c r="I675" s="166">
        <f t="shared" si="227"/>
        <v>55.897296666473999</v>
      </c>
      <c r="J675" s="166">
        <v>59.251134466462439</v>
      </c>
      <c r="K675" s="102">
        <f t="shared" si="218"/>
        <v>59.251134466462439</v>
      </c>
      <c r="M675" s="166">
        <f t="shared" si="228"/>
        <v>44.829343162670398</v>
      </c>
      <c r="N675" s="166">
        <f t="shared" si="228"/>
        <v>47.519103752430624</v>
      </c>
      <c r="O675" s="166">
        <f t="shared" si="228"/>
        <v>50.370249977576464</v>
      </c>
      <c r="P675" s="166">
        <f t="shared" si="228"/>
        <v>53.392464976231054</v>
      </c>
      <c r="Q675" s="166">
        <f t="shared" si="228"/>
        <v>56.59601287480492</v>
      </c>
      <c r="R675" s="166">
        <v>59.991773647293215</v>
      </c>
      <c r="S675" s="102">
        <f t="shared" si="220"/>
        <v>59.991773647293215</v>
      </c>
      <c r="T675" s="168"/>
      <c r="U675" s="166">
        <f t="shared" si="224"/>
        <v>47.475175669762237</v>
      </c>
      <c r="V675" s="166">
        <f t="shared" si="224"/>
        <v>49.848934453250351</v>
      </c>
      <c r="W675" s="166">
        <f t="shared" si="224"/>
        <v>52.341381175912872</v>
      </c>
      <c r="X675" s="166">
        <f t="shared" si="224"/>
        <v>54.958450234708515</v>
      </c>
      <c r="Y675" s="166">
        <f t="shared" si="224"/>
        <v>57.706372746443947</v>
      </c>
      <c r="Z675" s="166">
        <v>60.591691383766147</v>
      </c>
      <c r="AA675" s="102">
        <f t="shared" si="221"/>
        <v>60.591691383766147</v>
      </c>
      <c r="AB675" s="168"/>
      <c r="AC675" s="169">
        <f t="shared" si="216"/>
        <v>49.848934453250351</v>
      </c>
      <c r="AD675" s="169">
        <f t="shared" si="216"/>
        <v>52.341381175912872</v>
      </c>
      <c r="AE675" s="169">
        <f t="shared" si="216"/>
        <v>54.958450234708515</v>
      </c>
      <c r="AF675" s="169">
        <f t="shared" si="216"/>
        <v>57.706372746443947</v>
      </c>
      <c r="AG675" s="169">
        <v>60.591691383766147</v>
      </c>
      <c r="AH675" s="169">
        <f t="shared" si="225"/>
        <v>60.591691383766147</v>
      </c>
      <c r="AJ675" s="166">
        <f t="shared" si="229"/>
        <v>50.596668470049096</v>
      </c>
      <c r="AK675" s="166">
        <f t="shared" si="229"/>
        <v>53.126501893551556</v>
      </c>
      <c r="AL675" s="166">
        <f t="shared" si="229"/>
        <v>55.782826988229139</v>
      </c>
      <c r="AM675" s="166">
        <f t="shared" si="229"/>
        <v>58.571968337640598</v>
      </c>
      <c r="AN675" s="166">
        <v>61.50056675452263</v>
      </c>
      <c r="AO675" s="106">
        <f t="shared" si="226"/>
        <v>61.50056675452263</v>
      </c>
      <c r="AQ675" s="166">
        <f t="shared" si="230"/>
        <v>51.102635154749585</v>
      </c>
      <c r="AR675" s="166">
        <f t="shared" si="230"/>
        <v>53.65776691248707</v>
      </c>
      <c r="AS675" s="166">
        <f t="shared" si="230"/>
        <v>56.340655258111425</v>
      </c>
      <c r="AT675" s="166">
        <f t="shared" si="230"/>
        <v>59.157688021017002</v>
      </c>
      <c r="AU675" s="170">
        <f t="shared" si="207"/>
        <v>62.115572422067856</v>
      </c>
      <c r="AV675" s="163">
        <v>14</v>
      </c>
      <c r="AW675" s="163">
        <v>663</v>
      </c>
      <c r="AX675" s="171">
        <v>33</v>
      </c>
      <c r="AY675" s="172"/>
      <c r="AZ675" s="173"/>
    </row>
    <row r="676" spans="1:52" s="167" customFormat="1" ht="15.75">
      <c r="A676" s="163">
        <v>664</v>
      </c>
      <c r="B676" s="163">
        <v>14</v>
      </c>
      <c r="C676" s="164">
        <v>34</v>
      </c>
      <c r="D676" s="165"/>
      <c r="E676" s="166">
        <f t="shared" si="227"/>
        <v>44.275894481649779</v>
      </c>
      <c r="F676" s="166">
        <f t="shared" si="227"/>
        <v>46.932448150548765</v>
      </c>
      <c r="G676" s="166">
        <f t="shared" si="227"/>
        <v>49.748395039581695</v>
      </c>
      <c r="H676" s="166">
        <f t="shared" si="227"/>
        <v>52.733298741956602</v>
      </c>
      <c r="I676" s="166">
        <f t="shared" si="227"/>
        <v>55.897296666473999</v>
      </c>
      <c r="J676" s="166">
        <v>59.251134466462439</v>
      </c>
      <c r="K676" s="102">
        <f t="shared" si="218"/>
        <v>59.251134466462439</v>
      </c>
      <c r="M676" s="166">
        <f t="shared" si="228"/>
        <v>44.829343162670398</v>
      </c>
      <c r="N676" s="166">
        <f t="shared" si="228"/>
        <v>47.519103752430624</v>
      </c>
      <c r="O676" s="166">
        <f t="shared" si="228"/>
        <v>50.370249977576464</v>
      </c>
      <c r="P676" s="166">
        <f t="shared" si="228"/>
        <v>53.392464976231054</v>
      </c>
      <c r="Q676" s="166">
        <f t="shared" si="228"/>
        <v>56.59601287480492</v>
      </c>
      <c r="R676" s="166">
        <v>59.991773647293215</v>
      </c>
      <c r="S676" s="102">
        <f t="shared" si="220"/>
        <v>59.991773647293215</v>
      </c>
      <c r="T676" s="168"/>
      <c r="U676" s="166">
        <f t="shared" si="224"/>
        <v>47.475175669762237</v>
      </c>
      <c r="V676" s="166">
        <f t="shared" si="224"/>
        <v>49.848934453250351</v>
      </c>
      <c r="W676" s="166">
        <f t="shared" si="224"/>
        <v>52.341381175912872</v>
      </c>
      <c r="X676" s="166">
        <f t="shared" si="224"/>
        <v>54.958450234708515</v>
      </c>
      <c r="Y676" s="166">
        <f t="shared" si="224"/>
        <v>57.706372746443947</v>
      </c>
      <c r="Z676" s="166">
        <v>60.591691383766147</v>
      </c>
      <c r="AA676" s="102">
        <f t="shared" si="221"/>
        <v>60.591691383766147</v>
      </c>
      <c r="AB676" s="168"/>
      <c r="AC676" s="169">
        <f t="shared" si="216"/>
        <v>49.848934453250351</v>
      </c>
      <c r="AD676" s="169">
        <f t="shared" si="216"/>
        <v>52.341381175912872</v>
      </c>
      <c r="AE676" s="169">
        <f t="shared" si="216"/>
        <v>54.958450234708515</v>
      </c>
      <c r="AF676" s="169">
        <f t="shared" si="216"/>
        <v>57.706372746443947</v>
      </c>
      <c r="AG676" s="169">
        <v>60.591691383766147</v>
      </c>
      <c r="AH676" s="169">
        <f t="shared" si="225"/>
        <v>60.591691383766147</v>
      </c>
      <c r="AJ676" s="166">
        <f t="shared" si="229"/>
        <v>50.596668470049096</v>
      </c>
      <c r="AK676" s="166">
        <f t="shared" si="229"/>
        <v>53.126501893551556</v>
      </c>
      <c r="AL676" s="166">
        <f t="shared" si="229"/>
        <v>55.782826988229139</v>
      </c>
      <c r="AM676" s="166">
        <f t="shared" si="229"/>
        <v>58.571968337640598</v>
      </c>
      <c r="AN676" s="166">
        <v>61.50056675452263</v>
      </c>
      <c r="AO676" s="106">
        <f t="shared" si="226"/>
        <v>61.50056675452263</v>
      </c>
      <c r="AQ676" s="166">
        <f t="shared" si="230"/>
        <v>51.102635154749585</v>
      </c>
      <c r="AR676" s="166">
        <f t="shared" si="230"/>
        <v>53.65776691248707</v>
      </c>
      <c r="AS676" s="166">
        <f t="shared" si="230"/>
        <v>56.340655258111425</v>
      </c>
      <c r="AT676" s="166">
        <f t="shared" si="230"/>
        <v>59.157688021017002</v>
      </c>
      <c r="AU676" s="170">
        <f t="shared" si="207"/>
        <v>62.115572422067856</v>
      </c>
      <c r="AV676" s="163">
        <v>14</v>
      </c>
      <c r="AW676" s="163">
        <v>664</v>
      </c>
      <c r="AX676" s="171">
        <v>34</v>
      </c>
      <c r="AY676" s="172"/>
      <c r="AZ676" s="173"/>
    </row>
    <row r="677" spans="1:52" s="167" customFormat="1" ht="15.75">
      <c r="A677" s="163">
        <v>665</v>
      </c>
      <c r="B677" s="163">
        <v>14</v>
      </c>
      <c r="C677" s="164">
        <v>35</v>
      </c>
      <c r="D677" s="165"/>
      <c r="E677" s="166">
        <f t="shared" si="227"/>
        <v>44.275894481649779</v>
      </c>
      <c r="F677" s="166">
        <f t="shared" si="227"/>
        <v>46.932448150548765</v>
      </c>
      <c r="G677" s="166">
        <f t="shared" si="227"/>
        <v>49.748395039581695</v>
      </c>
      <c r="H677" s="166">
        <f t="shared" si="227"/>
        <v>52.733298741956602</v>
      </c>
      <c r="I677" s="166">
        <f t="shared" si="227"/>
        <v>55.897296666473999</v>
      </c>
      <c r="J677" s="166">
        <v>59.251134466462439</v>
      </c>
      <c r="K677" s="102">
        <f t="shared" si="218"/>
        <v>59.251134466462439</v>
      </c>
      <c r="M677" s="166">
        <f t="shared" si="228"/>
        <v>44.829343162670398</v>
      </c>
      <c r="N677" s="166">
        <f t="shared" si="228"/>
        <v>47.519103752430624</v>
      </c>
      <c r="O677" s="166">
        <f t="shared" si="228"/>
        <v>50.370249977576464</v>
      </c>
      <c r="P677" s="166">
        <f t="shared" si="228"/>
        <v>53.392464976231054</v>
      </c>
      <c r="Q677" s="166">
        <f t="shared" si="228"/>
        <v>56.59601287480492</v>
      </c>
      <c r="R677" s="166">
        <v>59.991773647293215</v>
      </c>
      <c r="S677" s="102">
        <f t="shared" si="220"/>
        <v>59.991773647293215</v>
      </c>
      <c r="T677" s="168"/>
      <c r="U677" s="166">
        <f t="shared" si="224"/>
        <v>47.475175669762237</v>
      </c>
      <c r="V677" s="166">
        <f t="shared" si="224"/>
        <v>49.848934453250351</v>
      </c>
      <c r="W677" s="166">
        <f t="shared" si="224"/>
        <v>52.341381175912872</v>
      </c>
      <c r="X677" s="166">
        <f t="shared" si="224"/>
        <v>54.958450234708515</v>
      </c>
      <c r="Y677" s="166">
        <f t="shared" si="224"/>
        <v>57.706372746443947</v>
      </c>
      <c r="Z677" s="166">
        <v>60.591691383766147</v>
      </c>
      <c r="AA677" s="102">
        <f t="shared" si="221"/>
        <v>60.591691383766147</v>
      </c>
      <c r="AB677" s="168"/>
      <c r="AC677" s="169">
        <f t="shared" si="216"/>
        <v>49.848934453250351</v>
      </c>
      <c r="AD677" s="169">
        <f t="shared" si="216"/>
        <v>52.341381175912872</v>
      </c>
      <c r="AE677" s="169">
        <f t="shared" si="216"/>
        <v>54.958450234708515</v>
      </c>
      <c r="AF677" s="169">
        <f t="shared" si="216"/>
        <v>57.706372746443947</v>
      </c>
      <c r="AG677" s="169">
        <v>60.591691383766147</v>
      </c>
      <c r="AH677" s="169">
        <f t="shared" si="225"/>
        <v>60.591691383766147</v>
      </c>
      <c r="AJ677" s="166">
        <f t="shared" si="229"/>
        <v>50.596668470049096</v>
      </c>
      <c r="AK677" s="166">
        <f t="shared" si="229"/>
        <v>53.126501893551556</v>
      </c>
      <c r="AL677" s="166">
        <f t="shared" si="229"/>
        <v>55.782826988229139</v>
      </c>
      <c r="AM677" s="166">
        <f t="shared" si="229"/>
        <v>58.571968337640598</v>
      </c>
      <c r="AN677" s="166">
        <v>61.50056675452263</v>
      </c>
      <c r="AO677" s="106">
        <f t="shared" si="226"/>
        <v>61.50056675452263</v>
      </c>
      <c r="AQ677" s="166">
        <f t="shared" si="230"/>
        <v>51.102635154749585</v>
      </c>
      <c r="AR677" s="166">
        <f t="shared" si="230"/>
        <v>53.65776691248707</v>
      </c>
      <c r="AS677" s="166">
        <f t="shared" si="230"/>
        <v>56.340655258111425</v>
      </c>
      <c r="AT677" s="166">
        <f t="shared" si="230"/>
        <v>59.157688021017002</v>
      </c>
      <c r="AU677" s="170">
        <f t="shared" si="207"/>
        <v>62.115572422067856</v>
      </c>
      <c r="AV677" s="163">
        <v>14</v>
      </c>
      <c r="AW677" s="163">
        <v>665</v>
      </c>
      <c r="AX677" s="171">
        <v>35</v>
      </c>
      <c r="AY677" s="172"/>
      <c r="AZ677" s="173"/>
    </row>
    <row r="678" spans="1:52" s="167" customFormat="1" ht="15.75">
      <c r="A678" s="163">
        <v>666</v>
      </c>
      <c r="B678" s="163">
        <v>14</v>
      </c>
      <c r="C678" s="164">
        <v>36</v>
      </c>
      <c r="D678" s="165"/>
      <c r="E678" s="166">
        <f t="shared" si="227"/>
        <v>44.275894481649779</v>
      </c>
      <c r="F678" s="166">
        <f t="shared" si="227"/>
        <v>46.932448150548765</v>
      </c>
      <c r="G678" s="166">
        <f t="shared" si="227"/>
        <v>49.748395039581695</v>
      </c>
      <c r="H678" s="166">
        <f t="shared" si="227"/>
        <v>52.733298741956602</v>
      </c>
      <c r="I678" s="166">
        <f t="shared" si="227"/>
        <v>55.897296666473999</v>
      </c>
      <c r="J678" s="166">
        <v>59.251134466462439</v>
      </c>
      <c r="K678" s="102">
        <f t="shared" si="218"/>
        <v>59.251134466462439</v>
      </c>
      <c r="M678" s="166">
        <f t="shared" si="228"/>
        <v>44.829343162670398</v>
      </c>
      <c r="N678" s="166">
        <f t="shared" si="228"/>
        <v>47.519103752430624</v>
      </c>
      <c r="O678" s="166">
        <f t="shared" si="228"/>
        <v>50.370249977576464</v>
      </c>
      <c r="P678" s="166">
        <f t="shared" si="228"/>
        <v>53.392464976231054</v>
      </c>
      <c r="Q678" s="166">
        <f t="shared" si="228"/>
        <v>56.59601287480492</v>
      </c>
      <c r="R678" s="166">
        <v>59.991773647293215</v>
      </c>
      <c r="S678" s="102">
        <f t="shared" si="220"/>
        <v>59.991773647293215</v>
      </c>
      <c r="T678" s="168"/>
      <c r="U678" s="166">
        <f t="shared" si="224"/>
        <v>47.475175669762237</v>
      </c>
      <c r="V678" s="166">
        <f t="shared" si="224"/>
        <v>49.848934453250351</v>
      </c>
      <c r="W678" s="166">
        <f t="shared" si="224"/>
        <v>52.341381175912872</v>
      </c>
      <c r="X678" s="166">
        <f t="shared" si="224"/>
        <v>54.958450234708515</v>
      </c>
      <c r="Y678" s="166">
        <f t="shared" si="224"/>
        <v>57.706372746443947</v>
      </c>
      <c r="Z678" s="166">
        <v>60.591691383766147</v>
      </c>
      <c r="AA678" s="102">
        <f t="shared" si="221"/>
        <v>60.591691383766147</v>
      </c>
      <c r="AB678" s="168"/>
      <c r="AC678" s="169">
        <f t="shared" si="216"/>
        <v>49.848934453250351</v>
      </c>
      <c r="AD678" s="169">
        <f t="shared" si="216"/>
        <v>52.341381175912872</v>
      </c>
      <c r="AE678" s="169">
        <f t="shared" si="216"/>
        <v>54.958450234708515</v>
      </c>
      <c r="AF678" s="169">
        <f t="shared" si="216"/>
        <v>57.706372746443947</v>
      </c>
      <c r="AG678" s="169">
        <v>60.591691383766147</v>
      </c>
      <c r="AH678" s="169">
        <f t="shared" si="225"/>
        <v>60.591691383766147</v>
      </c>
      <c r="AJ678" s="166">
        <f t="shared" si="229"/>
        <v>50.596668470049096</v>
      </c>
      <c r="AK678" s="166">
        <f t="shared" si="229"/>
        <v>53.126501893551556</v>
      </c>
      <c r="AL678" s="166">
        <f t="shared" si="229"/>
        <v>55.782826988229139</v>
      </c>
      <c r="AM678" s="166">
        <f t="shared" si="229"/>
        <v>58.571968337640598</v>
      </c>
      <c r="AN678" s="166">
        <v>61.50056675452263</v>
      </c>
      <c r="AO678" s="106">
        <f t="shared" si="226"/>
        <v>61.50056675452263</v>
      </c>
      <c r="AQ678" s="166">
        <f t="shared" si="230"/>
        <v>51.102635154749585</v>
      </c>
      <c r="AR678" s="166">
        <f t="shared" si="230"/>
        <v>53.65776691248707</v>
      </c>
      <c r="AS678" s="166">
        <f t="shared" si="230"/>
        <v>56.340655258111425</v>
      </c>
      <c r="AT678" s="166">
        <f t="shared" si="230"/>
        <v>59.157688021017002</v>
      </c>
      <c r="AU678" s="170">
        <f t="shared" si="207"/>
        <v>62.115572422067856</v>
      </c>
      <c r="AV678" s="163">
        <v>14</v>
      </c>
      <c r="AW678" s="163">
        <v>666</v>
      </c>
      <c r="AX678" s="171">
        <v>36</v>
      </c>
      <c r="AY678" s="172"/>
      <c r="AZ678" s="173"/>
    </row>
    <row r="679" spans="1:52" s="167" customFormat="1" ht="15.75">
      <c r="A679" s="163">
        <v>667</v>
      </c>
      <c r="B679" s="163">
        <v>14</v>
      </c>
      <c r="C679" s="164">
        <v>37</v>
      </c>
      <c r="D679" s="165"/>
      <c r="E679" s="166">
        <f t="shared" si="227"/>
        <v>44.275894481649779</v>
      </c>
      <c r="F679" s="166">
        <f t="shared" si="227"/>
        <v>46.932448150548765</v>
      </c>
      <c r="G679" s="166">
        <f t="shared" si="227"/>
        <v>49.748395039581695</v>
      </c>
      <c r="H679" s="166">
        <f t="shared" si="227"/>
        <v>52.733298741956602</v>
      </c>
      <c r="I679" s="166">
        <f t="shared" si="227"/>
        <v>55.897296666473999</v>
      </c>
      <c r="J679" s="166">
        <v>59.251134466462439</v>
      </c>
      <c r="K679" s="102">
        <f t="shared" si="218"/>
        <v>59.251134466462439</v>
      </c>
      <c r="M679" s="166">
        <f t="shared" si="228"/>
        <v>44.829343162670398</v>
      </c>
      <c r="N679" s="166">
        <f t="shared" si="228"/>
        <v>47.519103752430624</v>
      </c>
      <c r="O679" s="166">
        <f t="shared" si="228"/>
        <v>50.370249977576464</v>
      </c>
      <c r="P679" s="166">
        <f t="shared" si="228"/>
        <v>53.392464976231054</v>
      </c>
      <c r="Q679" s="166">
        <f t="shared" si="228"/>
        <v>56.59601287480492</v>
      </c>
      <c r="R679" s="166">
        <v>59.991773647293215</v>
      </c>
      <c r="S679" s="102">
        <f t="shared" si="220"/>
        <v>59.991773647293215</v>
      </c>
      <c r="T679" s="168"/>
      <c r="U679" s="166">
        <f t="shared" si="224"/>
        <v>47.475175669762237</v>
      </c>
      <c r="V679" s="166">
        <f t="shared" si="224"/>
        <v>49.848934453250351</v>
      </c>
      <c r="W679" s="166">
        <f t="shared" si="224"/>
        <v>52.341381175912872</v>
      </c>
      <c r="X679" s="166">
        <f t="shared" si="224"/>
        <v>54.958450234708515</v>
      </c>
      <c r="Y679" s="166">
        <f t="shared" si="224"/>
        <v>57.706372746443947</v>
      </c>
      <c r="Z679" s="166">
        <v>60.591691383766147</v>
      </c>
      <c r="AA679" s="102">
        <f t="shared" si="221"/>
        <v>60.591691383766147</v>
      </c>
      <c r="AB679" s="168"/>
      <c r="AC679" s="169">
        <f t="shared" si="216"/>
        <v>49.848934453250351</v>
      </c>
      <c r="AD679" s="169">
        <f t="shared" si="216"/>
        <v>52.341381175912872</v>
      </c>
      <c r="AE679" s="169">
        <f t="shared" si="216"/>
        <v>54.958450234708515</v>
      </c>
      <c r="AF679" s="169">
        <f t="shared" si="216"/>
        <v>57.706372746443947</v>
      </c>
      <c r="AG679" s="169">
        <v>60.591691383766147</v>
      </c>
      <c r="AH679" s="169">
        <f t="shared" si="225"/>
        <v>60.591691383766147</v>
      </c>
      <c r="AJ679" s="166">
        <f t="shared" si="229"/>
        <v>50.596668470049096</v>
      </c>
      <c r="AK679" s="166">
        <f t="shared" si="229"/>
        <v>53.126501893551556</v>
      </c>
      <c r="AL679" s="166">
        <f t="shared" si="229"/>
        <v>55.782826988229139</v>
      </c>
      <c r="AM679" s="166">
        <f t="shared" si="229"/>
        <v>58.571968337640598</v>
      </c>
      <c r="AN679" s="166">
        <v>61.50056675452263</v>
      </c>
      <c r="AO679" s="106">
        <f t="shared" si="226"/>
        <v>61.50056675452263</v>
      </c>
      <c r="AQ679" s="166">
        <f t="shared" si="230"/>
        <v>51.102635154749585</v>
      </c>
      <c r="AR679" s="166">
        <f t="shared" si="230"/>
        <v>53.65776691248707</v>
      </c>
      <c r="AS679" s="166">
        <f t="shared" si="230"/>
        <v>56.340655258111425</v>
      </c>
      <c r="AT679" s="166">
        <f t="shared" si="230"/>
        <v>59.157688021017002</v>
      </c>
      <c r="AU679" s="170">
        <f t="shared" si="207"/>
        <v>62.115572422067856</v>
      </c>
      <c r="AV679" s="163">
        <v>14</v>
      </c>
      <c r="AW679" s="163">
        <v>667</v>
      </c>
      <c r="AX679" s="171">
        <v>37</v>
      </c>
      <c r="AY679" s="174" t="e">
        <f>#REF!</f>
        <v>#REF!</v>
      </c>
      <c r="AZ679" s="173"/>
    </row>
    <row r="680" spans="1:52" s="167" customFormat="1" ht="15.75">
      <c r="A680" s="163">
        <v>668</v>
      </c>
      <c r="B680" s="163">
        <v>14</v>
      </c>
      <c r="C680" s="164">
        <v>38</v>
      </c>
      <c r="D680" s="165"/>
      <c r="E680" s="166">
        <f t="shared" si="227"/>
        <v>44.275894481649779</v>
      </c>
      <c r="F680" s="166">
        <f t="shared" si="227"/>
        <v>46.932448150548765</v>
      </c>
      <c r="G680" s="166">
        <f t="shared" si="227"/>
        <v>49.748395039581695</v>
      </c>
      <c r="H680" s="166">
        <f t="shared" si="227"/>
        <v>52.733298741956602</v>
      </c>
      <c r="I680" s="166">
        <f t="shared" si="227"/>
        <v>55.897296666473999</v>
      </c>
      <c r="J680" s="166">
        <v>59.251134466462439</v>
      </c>
      <c r="K680" s="102">
        <f t="shared" si="218"/>
        <v>59.251134466462439</v>
      </c>
      <c r="M680" s="166">
        <f t="shared" si="228"/>
        <v>44.829343162670398</v>
      </c>
      <c r="N680" s="166">
        <f t="shared" si="228"/>
        <v>47.519103752430624</v>
      </c>
      <c r="O680" s="166">
        <f t="shared" si="228"/>
        <v>50.370249977576464</v>
      </c>
      <c r="P680" s="166">
        <f t="shared" si="228"/>
        <v>53.392464976231054</v>
      </c>
      <c r="Q680" s="166">
        <f t="shared" si="228"/>
        <v>56.59601287480492</v>
      </c>
      <c r="R680" s="166">
        <v>59.991773647293215</v>
      </c>
      <c r="S680" s="102">
        <f t="shared" si="220"/>
        <v>59.991773647293215</v>
      </c>
      <c r="T680" s="168"/>
      <c r="U680" s="166">
        <f t="shared" si="224"/>
        <v>47.475175669762237</v>
      </c>
      <c r="V680" s="166">
        <f t="shared" si="224"/>
        <v>49.848934453250351</v>
      </c>
      <c r="W680" s="166">
        <f t="shared" si="224"/>
        <v>52.341381175912872</v>
      </c>
      <c r="X680" s="166">
        <f t="shared" si="224"/>
        <v>54.958450234708515</v>
      </c>
      <c r="Y680" s="166">
        <f t="shared" si="224"/>
        <v>57.706372746443947</v>
      </c>
      <c r="Z680" s="166">
        <v>60.591691383766147</v>
      </c>
      <c r="AA680" s="102">
        <f t="shared" si="221"/>
        <v>60.591691383766147</v>
      </c>
      <c r="AB680" s="168"/>
      <c r="AC680" s="169">
        <f t="shared" si="216"/>
        <v>49.848934453250351</v>
      </c>
      <c r="AD680" s="169">
        <f t="shared" si="216"/>
        <v>52.341381175912872</v>
      </c>
      <c r="AE680" s="169">
        <f t="shared" si="216"/>
        <v>54.958450234708515</v>
      </c>
      <c r="AF680" s="169">
        <f t="shared" si="216"/>
        <v>57.706372746443947</v>
      </c>
      <c r="AG680" s="169">
        <v>60.591691383766147</v>
      </c>
      <c r="AH680" s="169">
        <f t="shared" si="225"/>
        <v>60.591691383766147</v>
      </c>
      <c r="AJ680" s="166">
        <f t="shared" si="229"/>
        <v>50.596668470049096</v>
      </c>
      <c r="AK680" s="166">
        <f t="shared" si="229"/>
        <v>53.126501893551556</v>
      </c>
      <c r="AL680" s="166">
        <f t="shared" si="229"/>
        <v>55.782826988229139</v>
      </c>
      <c r="AM680" s="166">
        <f t="shared" si="229"/>
        <v>58.571968337640598</v>
      </c>
      <c r="AN680" s="166">
        <v>61.50056675452263</v>
      </c>
      <c r="AO680" s="106">
        <f t="shared" si="226"/>
        <v>61.50056675452263</v>
      </c>
      <c r="AQ680" s="166">
        <f t="shared" si="230"/>
        <v>51.102635154749585</v>
      </c>
      <c r="AR680" s="166">
        <f t="shared" si="230"/>
        <v>53.65776691248707</v>
      </c>
      <c r="AS680" s="166">
        <f t="shared" si="230"/>
        <v>56.340655258111425</v>
      </c>
      <c r="AT680" s="166">
        <f t="shared" si="230"/>
        <v>59.157688021017002</v>
      </c>
      <c r="AU680" s="170">
        <f t="shared" si="207"/>
        <v>62.115572422067856</v>
      </c>
      <c r="AV680" s="163">
        <v>14</v>
      </c>
      <c r="AW680" s="163">
        <v>668</v>
      </c>
      <c r="AX680" s="171">
        <v>38</v>
      </c>
      <c r="AY680" s="172"/>
      <c r="AZ680" s="173"/>
    </row>
    <row r="681" spans="1:52" s="167" customFormat="1" ht="15.75">
      <c r="A681" s="163">
        <v>669</v>
      </c>
      <c r="B681" s="163">
        <v>14</v>
      </c>
      <c r="C681" s="164">
        <v>39</v>
      </c>
      <c r="D681" s="165"/>
      <c r="E681" s="166">
        <f t="shared" si="227"/>
        <v>44.275894481649779</v>
      </c>
      <c r="F681" s="166">
        <f t="shared" si="227"/>
        <v>46.932448150548765</v>
      </c>
      <c r="G681" s="166">
        <f t="shared" si="227"/>
        <v>49.748395039581695</v>
      </c>
      <c r="H681" s="166">
        <f t="shared" si="227"/>
        <v>52.733298741956602</v>
      </c>
      <c r="I681" s="166">
        <f t="shared" si="227"/>
        <v>55.897296666473999</v>
      </c>
      <c r="J681" s="166">
        <v>59.251134466462439</v>
      </c>
      <c r="K681" s="102">
        <f t="shared" si="218"/>
        <v>59.251134466462439</v>
      </c>
      <c r="M681" s="166">
        <f t="shared" si="228"/>
        <v>44.829343162670398</v>
      </c>
      <c r="N681" s="166">
        <f t="shared" si="228"/>
        <v>47.519103752430624</v>
      </c>
      <c r="O681" s="166">
        <f t="shared" si="228"/>
        <v>50.370249977576464</v>
      </c>
      <c r="P681" s="166">
        <f t="shared" si="228"/>
        <v>53.392464976231054</v>
      </c>
      <c r="Q681" s="166">
        <f t="shared" si="228"/>
        <v>56.59601287480492</v>
      </c>
      <c r="R681" s="166">
        <v>59.991773647293215</v>
      </c>
      <c r="S681" s="102">
        <f t="shared" si="220"/>
        <v>59.991773647293215</v>
      </c>
      <c r="T681" s="168"/>
      <c r="U681" s="166">
        <f t="shared" si="224"/>
        <v>47.475175669762237</v>
      </c>
      <c r="V681" s="166">
        <f t="shared" si="224"/>
        <v>49.848934453250351</v>
      </c>
      <c r="W681" s="166">
        <f t="shared" si="224"/>
        <v>52.341381175912872</v>
      </c>
      <c r="X681" s="166">
        <f t="shared" si="224"/>
        <v>54.958450234708515</v>
      </c>
      <c r="Y681" s="166">
        <f t="shared" si="224"/>
        <v>57.706372746443947</v>
      </c>
      <c r="Z681" s="166">
        <v>60.591691383766147</v>
      </c>
      <c r="AA681" s="102">
        <f t="shared" si="221"/>
        <v>60.591691383766147</v>
      </c>
      <c r="AB681" s="168"/>
      <c r="AC681" s="169">
        <f t="shared" si="216"/>
        <v>49.848934453250351</v>
      </c>
      <c r="AD681" s="169">
        <f t="shared" si="216"/>
        <v>52.341381175912872</v>
      </c>
      <c r="AE681" s="169">
        <f t="shared" si="216"/>
        <v>54.958450234708515</v>
      </c>
      <c r="AF681" s="169">
        <f t="shared" si="216"/>
        <v>57.706372746443947</v>
      </c>
      <c r="AG681" s="169">
        <v>60.591691383766147</v>
      </c>
      <c r="AH681" s="169">
        <f t="shared" si="225"/>
        <v>60.591691383766147</v>
      </c>
      <c r="AJ681" s="166">
        <f t="shared" si="229"/>
        <v>50.596668470049096</v>
      </c>
      <c r="AK681" s="166">
        <f t="shared" si="229"/>
        <v>53.126501893551556</v>
      </c>
      <c r="AL681" s="166">
        <f t="shared" si="229"/>
        <v>55.782826988229139</v>
      </c>
      <c r="AM681" s="166">
        <f t="shared" si="229"/>
        <v>58.571968337640598</v>
      </c>
      <c r="AN681" s="166">
        <v>61.50056675452263</v>
      </c>
      <c r="AO681" s="106">
        <f t="shared" si="226"/>
        <v>61.50056675452263</v>
      </c>
      <c r="AQ681" s="166">
        <f t="shared" si="230"/>
        <v>51.102635154749585</v>
      </c>
      <c r="AR681" s="166">
        <f t="shared" si="230"/>
        <v>53.65776691248707</v>
      </c>
      <c r="AS681" s="166">
        <f t="shared" si="230"/>
        <v>56.340655258111425</v>
      </c>
      <c r="AT681" s="166">
        <f t="shared" si="230"/>
        <v>59.157688021017002</v>
      </c>
      <c r="AU681" s="170">
        <f t="shared" ref="AU681:AU687" si="231">AN681*1.01</f>
        <v>62.115572422067856</v>
      </c>
      <c r="AV681" s="163">
        <v>14</v>
      </c>
      <c r="AW681" s="163">
        <v>669</v>
      </c>
      <c r="AX681" s="171">
        <v>39</v>
      </c>
      <c r="AY681" s="172"/>
      <c r="AZ681" s="173"/>
    </row>
    <row r="682" spans="1:52" s="167" customFormat="1" ht="15.75">
      <c r="A682" s="163">
        <v>670</v>
      </c>
      <c r="B682" s="163">
        <v>14</v>
      </c>
      <c r="C682" s="164">
        <v>40</v>
      </c>
      <c r="D682" s="165"/>
      <c r="E682" s="166">
        <f t="shared" si="227"/>
        <v>44.275894481649779</v>
      </c>
      <c r="F682" s="166">
        <f t="shared" si="227"/>
        <v>46.932448150548765</v>
      </c>
      <c r="G682" s="166">
        <f t="shared" si="227"/>
        <v>49.748395039581695</v>
      </c>
      <c r="H682" s="166">
        <f t="shared" si="227"/>
        <v>52.733298741956602</v>
      </c>
      <c r="I682" s="166">
        <f t="shared" si="227"/>
        <v>55.897296666473999</v>
      </c>
      <c r="J682" s="166">
        <v>59.251134466462439</v>
      </c>
      <c r="K682" s="102">
        <f t="shared" si="218"/>
        <v>59.251134466462439</v>
      </c>
      <c r="M682" s="166">
        <f t="shared" si="228"/>
        <v>44.829343162670398</v>
      </c>
      <c r="N682" s="166">
        <f t="shared" si="228"/>
        <v>47.519103752430624</v>
      </c>
      <c r="O682" s="166">
        <f t="shared" si="228"/>
        <v>50.370249977576464</v>
      </c>
      <c r="P682" s="166">
        <f t="shared" si="228"/>
        <v>53.392464976231054</v>
      </c>
      <c r="Q682" s="166">
        <f t="shared" si="228"/>
        <v>56.59601287480492</v>
      </c>
      <c r="R682" s="166">
        <v>59.991773647293215</v>
      </c>
      <c r="S682" s="102">
        <f t="shared" si="220"/>
        <v>59.991773647293215</v>
      </c>
      <c r="T682" s="168"/>
      <c r="U682" s="166">
        <f t="shared" si="224"/>
        <v>47.475175669762237</v>
      </c>
      <c r="V682" s="166">
        <f t="shared" si="224"/>
        <v>49.848934453250351</v>
      </c>
      <c r="W682" s="166">
        <f t="shared" si="224"/>
        <v>52.341381175912872</v>
      </c>
      <c r="X682" s="166">
        <f t="shared" si="224"/>
        <v>54.958450234708515</v>
      </c>
      <c r="Y682" s="166">
        <f t="shared" si="224"/>
        <v>57.706372746443947</v>
      </c>
      <c r="Z682" s="166">
        <v>60.591691383766147</v>
      </c>
      <c r="AA682" s="102">
        <f t="shared" si="221"/>
        <v>60.591691383766147</v>
      </c>
      <c r="AB682" s="168"/>
      <c r="AC682" s="169">
        <f t="shared" si="216"/>
        <v>49.848934453250351</v>
      </c>
      <c r="AD682" s="169">
        <f t="shared" si="216"/>
        <v>52.341381175912872</v>
      </c>
      <c r="AE682" s="169">
        <f t="shared" si="216"/>
        <v>54.958450234708515</v>
      </c>
      <c r="AF682" s="169">
        <f t="shared" si="216"/>
        <v>57.706372746443947</v>
      </c>
      <c r="AG682" s="169">
        <v>60.591691383766147</v>
      </c>
      <c r="AH682" s="169">
        <f t="shared" si="225"/>
        <v>60.591691383766147</v>
      </c>
      <c r="AJ682" s="166">
        <f t="shared" si="229"/>
        <v>50.596668470049096</v>
      </c>
      <c r="AK682" s="166">
        <f t="shared" si="229"/>
        <v>53.126501893551556</v>
      </c>
      <c r="AL682" s="166">
        <f t="shared" si="229"/>
        <v>55.782826988229139</v>
      </c>
      <c r="AM682" s="166">
        <f t="shared" si="229"/>
        <v>58.571968337640598</v>
      </c>
      <c r="AN682" s="166">
        <v>61.50056675452263</v>
      </c>
      <c r="AO682" s="106">
        <f t="shared" si="226"/>
        <v>61.50056675452263</v>
      </c>
      <c r="AQ682" s="166">
        <f t="shared" si="230"/>
        <v>51.102635154749585</v>
      </c>
      <c r="AR682" s="166">
        <f t="shared" si="230"/>
        <v>53.65776691248707</v>
      </c>
      <c r="AS682" s="166">
        <f t="shared" si="230"/>
        <v>56.340655258111425</v>
      </c>
      <c r="AT682" s="166">
        <f t="shared" si="230"/>
        <v>59.157688021017002</v>
      </c>
      <c r="AU682" s="170">
        <f t="shared" si="231"/>
        <v>62.115572422067856</v>
      </c>
      <c r="AV682" s="163">
        <v>14</v>
      </c>
      <c r="AW682" s="163">
        <v>670</v>
      </c>
      <c r="AX682" s="171">
        <v>40</v>
      </c>
      <c r="AY682" s="172"/>
      <c r="AZ682" s="173"/>
    </row>
    <row r="683" spans="1:52" s="167" customFormat="1" ht="15.75">
      <c r="A683" s="163">
        <v>671</v>
      </c>
      <c r="B683" s="163">
        <v>14</v>
      </c>
      <c r="C683" s="164">
        <v>41</v>
      </c>
      <c r="D683" s="165"/>
      <c r="E683" s="166">
        <f t="shared" si="227"/>
        <v>44.275894481649779</v>
      </c>
      <c r="F683" s="166">
        <f t="shared" si="227"/>
        <v>46.932448150548765</v>
      </c>
      <c r="G683" s="166">
        <f t="shared" si="227"/>
        <v>49.748395039581695</v>
      </c>
      <c r="H683" s="166">
        <f t="shared" si="227"/>
        <v>52.733298741956602</v>
      </c>
      <c r="I683" s="166">
        <f t="shared" si="227"/>
        <v>55.897296666473999</v>
      </c>
      <c r="J683" s="166">
        <v>59.251134466462439</v>
      </c>
      <c r="K683" s="102">
        <f t="shared" si="218"/>
        <v>59.251134466462439</v>
      </c>
      <c r="M683" s="166">
        <f t="shared" si="228"/>
        <v>44.829343162670398</v>
      </c>
      <c r="N683" s="166">
        <f t="shared" si="228"/>
        <v>47.519103752430624</v>
      </c>
      <c r="O683" s="166">
        <f t="shared" si="228"/>
        <v>50.370249977576464</v>
      </c>
      <c r="P683" s="166">
        <f t="shared" si="228"/>
        <v>53.392464976231054</v>
      </c>
      <c r="Q683" s="166">
        <f t="shared" si="228"/>
        <v>56.59601287480492</v>
      </c>
      <c r="R683" s="166">
        <v>59.991773647293215</v>
      </c>
      <c r="S683" s="102">
        <f t="shared" si="220"/>
        <v>59.991773647293215</v>
      </c>
      <c r="T683" s="168"/>
      <c r="U683" s="166">
        <f t="shared" si="224"/>
        <v>47.475175669762237</v>
      </c>
      <c r="V683" s="166">
        <f t="shared" si="224"/>
        <v>49.848934453250351</v>
      </c>
      <c r="W683" s="166">
        <f t="shared" si="224"/>
        <v>52.341381175912872</v>
      </c>
      <c r="X683" s="166">
        <f t="shared" si="224"/>
        <v>54.958450234708515</v>
      </c>
      <c r="Y683" s="166">
        <f t="shared" si="224"/>
        <v>57.706372746443947</v>
      </c>
      <c r="Z683" s="166">
        <v>60.591691383766147</v>
      </c>
      <c r="AA683" s="102">
        <f t="shared" si="221"/>
        <v>60.591691383766147</v>
      </c>
      <c r="AB683" s="168"/>
      <c r="AC683" s="169">
        <f t="shared" si="216"/>
        <v>49.848934453250351</v>
      </c>
      <c r="AD683" s="169">
        <f t="shared" si="216"/>
        <v>52.341381175912872</v>
      </c>
      <c r="AE683" s="169">
        <f t="shared" si="216"/>
        <v>54.958450234708515</v>
      </c>
      <c r="AF683" s="169">
        <f t="shared" si="216"/>
        <v>57.706372746443947</v>
      </c>
      <c r="AG683" s="169">
        <v>60.591691383766147</v>
      </c>
      <c r="AH683" s="169">
        <f t="shared" si="225"/>
        <v>60.591691383766147</v>
      </c>
      <c r="AJ683" s="166">
        <f t="shared" si="229"/>
        <v>50.596668470049096</v>
      </c>
      <c r="AK683" s="166">
        <f t="shared" si="229"/>
        <v>53.126501893551556</v>
      </c>
      <c r="AL683" s="166">
        <f t="shared" si="229"/>
        <v>55.782826988229139</v>
      </c>
      <c r="AM683" s="166">
        <f t="shared" si="229"/>
        <v>58.571968337640598</v>
      </c>
      <c r="AN683" s="166">
        <v>61.50056675452263</v>
      </c>
      <c r="AO683" s="106">
        <f t="shared" si="226"/>
        <v>61.50056675452263</v>
      </c>
      <c r="AQ683" s="166">
        <f t="shared" si="230"/>
        <v>51.102635154749585</v>
      </c>
      <c r="AR683" s="166">
        <f t="shared" si="230"/>
        <v>53.65776691248707</v>
      </c>
      <c r="AS683" s="166">
        <f t="shared" si="230"/>
        <v>56.340655258111425</v>
      </c>
      <c r="AT683" s="166">
        <f t="shared" si="230"/>
        <v>59.157688021017002</v>
      </c>
      <c r="AU683" s="170">
        <f t="shared" si="231"/>
        <v>62.115572422067856</v>
      </c>
      <c r="AV683" s="163">
        <v>14</v>
      </c>
      <c r="AW683" s="163">
        <v>671</v>
      </c>
      <c r="AX683" s="171">
        <v>41</v>
      </c>
      <c r="AY683" s="172"/>
      <c r="AZ683" s="173"/>
    </row>
    <row r="684" spans="1:52" s="167" customFormat="1" ht="15.75">
      <c r="A684" s="163">
        <v>672</v>
      </c>
      <c r="B684" s="163">
        <v>14</v>
      </c>
      <c r="C684" s="164">
        <v>42</v>
      </c>
      <c r="D684" s="165"/>
      <c r="E684" s="166">
        <f t="shared" si="227"/>
        <v>44.275894481649779</v>
      </c>
      <c r="F684" s="166">
        <f t="shared" si="227"/>
        <v>46.932448150548765</v>
      </c>
      <c r="G684" s="166">
        <f t="shared" si="227"/>
        <v>49.748395039581695</v>
      </c>
      <c r="H684" s="166">
        <f t="shared" si="227"/>
        <v>52.733298741956602</v>
      </c>
      <c r="I684" s="166">
        <f t="shared" si="227"/>
        <v>55.897296666473999</v>
      </c>
      <c r="J684" s="166">
        <v>59.251134466462439</v>
      </c>
      <c r="K684" s="102">
        <f t="shared" si="218"/>
        <v>59.251134466462439</v>
      </c>
      <c r="M684" s="166">
        <f t="shared" si="228"/>
        <v>44.829343162670398</v>
      </c>
      <c r="N684" s="166">
        <f t="shared" si="228"/>
        <v>47.519103752430624</v>
      </c>
      <c r="O684" s="166">
        <f t="shared" si="228"/>
        <v>50.370249977576464</v>
      </c>
      <c r="P684" s="166">
        <f t="shared" si="228"/>
        <v>53.392464976231054</v>
      </c>
      <c r="Q684" s="166">
        <f t="shared" si="228"/>
        <v>56.59601287480492</v>
      </c>
      <c r="R684" s="166">
        <v>59.991773647293215</v>
      </c>
      <c r="S684" s="102">
        <f t="shared" si="220"/>
        <v>59.991773647293215</v>
      </c>
      <c r="T684" s="168"/>
      <c r="U684" s="166">
        <f t="shared" si="224"/>
        <v>47.475175669762237</v>
      </c>
      <c r="V684" s="166">
        <f t="shared" si="224"/>
        <v>49.848934453250351</v>
      </c>
      <c r="W684" s="166">
        <f t="shared" si="224"/>
        <v>52.341381175912872</v>
      </c>
      <c r="X684" s="166">
        <f t="shared" si="224"/>
        <v>54.958450234708515</v>
      </c>
      <c r="Y684" s="166">
        <f t="shared" si="224"/>
        <v>57.706372746443947</v>
      </c>
      <c r="Z684" s="166">
        <v>60.591691383766147</v>
      </c>
      <c r="AA684" s="102">
        <f t="shared" si="221"/>
        <v>60.591691383766147</v>
      </c>
      <c r="AB684" s="168"/>
      <c r="AC684" s="169">
        <f t="shared" si="216"/>
        <v>49.848934453250351</v>
      </c>
      <c r="AD684" s="169">
        <f t="shared" si="216"/>
        <v>52.341381175912872</v>
      </c>
      <c r="AE684" s="169">
        <f t="shared" si="216"/>
        <v>54.958450234708515</v>
      </c>
      <c r="AF684" s="169">
        <f t="shared" si="216"/>
        <v>57.706372746443947</v>
      </c>
      <c r="AG684" s="169">
        <v>60.591691383766147</v>
      </c>
      <c r="AH684" s="169">
        <f t="shared" si="225"/>
        <v>60.591691383766147</v>
      </c>
      <c r="AJ684" s="166">
        <f t="shared" si="229"/>
        <v>50.596668470049096</v>
      </c>
      <c r="AK684" s="166">
        <f t="shared" si="229"/>
        <v>53.126501893551556</v>
      </c>
      <c r="AL684" s="166">
        <f t="shared" si="229"/>
        <v>55.782826988229139</v>
      </c>
      <c r="AM684" s="166">
        <f t="shared" si="229"/>
        <v>58.571968337640598</v>
      </c>
      <c r="AN684" s="166">
        <v>61.50056675452263</v>
      </c>
      <c r="AO684" s="106">
        <f t="shared" si="226"/>
        <v>61.50056675452263</v>
      </c>
      <c r="AQ684" s="166">
        <f t="shared" si="230"/>
        <v>51.102635154749585</v>
      </c>
      <c r="AR684" s="166">
        <f t="shared" si="230"/>
        <v>53.65776691248707</v>
      </c>
      <c r="AS684" s="166">
        <f t="shared" si="230"/>
        <v>56.340655258111425</v>
      </c>
      <c r="AT684" s="166">
        <f t="shared" si="230"/>
        <v>59.157688021017002</v>
      </c>
      <c r="AU684" s="170">
        <f t="shared" si="231"/>
        <v>62.115572422067856</v>
      </c>
      <c r="AV684" s="163">
        <v>14</v>
      </c>
      <c r="AW684" s="163">
        <v>672</v>
      </c>
      <c r="AX684" s="171">
        <v>42</v>
      </c>
      <c r="AY684" s="172"/>
      <c r="AZ684" s="173"/>
    </row>
    <row r="685" spans="1:52" s="167" customFormat="1" ht="15.75">
      <c r="A685" s="163">
        <v>673</v>
      </c>
      <c r="B685" s="163">
        <v>14</v>
      </c>
      <c r="C685" s="164">
        <v>43</v>
      </c>
      <c r="D685" s="165"/>
      <c r="E685" s="166">
        <f t="shared" si="227"/>
        <v>44.275894481649779</v>
      </c>
      <c r="F685" s="166">
        <f t="shared" si="227"/>
        <v>46.932448150548765</v>
      </c>
      <c r="G685" s="166">
        <f t="shared" si="227"/>
        <v>49.748395039581695</v>
      </c>
      <c r="H685" s="166">
        <f t="shared" si="227"/>
        <v>52.733298741956602</v>
      </c>
      <c r="I685" s="166">
        <f t="shared" si="227"/>
        <v>55.897296666473999</v>
      </c>
      <c r="J685" s="166">
        <v>59.251134466462439</v>
      </c>
      <c r="K685" s="102">
        <f t="shared" si="218"/>
        <v>59.251134466462439</v>
      </c>
      <c r="M685" s="166">
        <f t="shared" si="228"/>
        <v>44.829343162670398</v>
      </c>
      <c r="N685" s="166">
        <f t="shared" si="228"/>
        <v>47.519103752430624</v>
      </c>
      <c r="O685" s="166">
        <f t="shared" si="228"/>
        <v>50.370249977576464</v>
      </c>
      <c r="P685" s="166">
        <f t="shared" si="228"/>
        <v>53.392464976231054</v>
      </c>
      <c r="Q685" s="166">
        <f t="shared" si="228"/>
        <v>56.59601287480492</v>
      </c>
      <c r="R685" s="166">
        <v>59.991773647293215</v>
      </c>
      <c r="S685" s="102">
        <f t="shared" si="220"/>
        <v>59.991773647293215</v>
      </c>
      <c r="T685" s="168"/>
      <c r="U685" s="166">
        <f t="shared" si="224"/>
        <v>47.475175669762237</v>
      </c>
      <c r="V685" s="166">
        <f t="shared" si="224"/>
        <v>49.848934453250351</v>
      </c>
      <c r="W685" s="166">
        <f t="shared" si="224"/>
        <v>52.341381175912872</v>
      </c>
      <c r="X685" s="166">
        <f t="shared" si="224"/>
        <v>54.958450234708515</v>
      </c>
      <c r="Y685" s="166">
        <f t="shared" si="224"/>
        <v>57.706372746443947</v>
      </c>
      <c r="Z685" s="166">
        <v>60.591691383766147</v>
      </c>
      <c r="AA685" s="102">
        <f t="shared" si="221"/>
        <v>60.591691383766147</v>
      </c>
      <c r="AB685" s="168"/>
      <c r="AC685" s="169">
        <f t="shared" si="216"/>
        <v>49.848934453250351</v>
      </c>
      <c r="AD685" s="169">
        <f t="shared" si="216"/>
        <v>52.341381175912872</v>
      </c>
      <c r="AE685" s="169">
        <f t="shared" si="216"/>
        <v>54.958450234708515</v>
      </c>
      <c r="AF685" s="169">
        <f t="shared" si="216"/>
        <v>57.706372746443947</v>
      </c>
      <c r="AG685" s="169">
        <v>60.591691383766147</v>
      </c>
      <c r="AH685" s="169">
        <f t="shared" si="225"/>
        <v>60.591691383766147</v>
      </c>
      <c r="AJ685" s="166">
        <f t="shared" si="229"/>
        <v>50.596668470049096</v>
      </c>
      <c r="AK685" s="166">
        <f t="shared" si="229"/>
        <v>53.126501893551556</v>
      </c>
      <c r="AL685" s="166">
        <f t="shared" si="229"/>
        <v>55.782826988229139</v>
      </c>
      <c r="AM685" s="166">
        <f t="shared" si="229"/>
        <v>58.571968337640598</v>
      </c>
      <c r="AN685" s="166">
        <v>61.50056675452263</v>
      </c>
      <c r="AO685" s="106">
        <f t="shared" si="226"/>
        <v>61.50056675452263</v>
      </c>
      <c r="AQ685" s="166">
        <f t="shared" si="230"/>
        <v>51.102635154749585</v>
      </c>
      <c r="AR685" s="166">
        <f t="shared" si="230"/>
        <v>53.65776691248707</v>
      </c>
      <c r="AS685" s="166">
        <f t="shared" si="230"/>
        <v>56.340655258111425</v>
      </c>
      <c r="AT685" s="166">
        <f t="shared" si="230"/>
        <v>59.157688021017002</v>
      </c>
      <c r="AU685" s="170">
        <f t="shared" si="231"/>
        <v>62.115572422067856</v>
      </c>
      <c r="AV685" s="163">
        <v>14</v>
      </c>
      <c r="AW685" s="163">
        <v>673</v>
      </c>
      <c r="AX685" s="171">
        <v>43</v>
      </c>
      <c r="AY685" s="172"/>
      <c r="AZ685" s="173"/>
    </row>
    <row r="686" spans="1:52" s="167" customFormat="1" ht="15.75">
      <c r="A686" s="163">
        <v>674</v>
      </c>
      <c r="B686" s="163">
        <v>14</v>
      </c>
      <c r="C686" s="164">
        <v>44</v>
      </c>
      <c r="D686" s="165"/>
      <c r="E686" s="166">
        <f t="shared" si="227"/>
        <v>44.275894481649779</v>
      </c>
      <c r="F686" s="166">
        <f t="shared" si="227"/>
        <v>46.932448150548765</v>
      </c>
      <c r="G686" s="166">
        <f t="shared" si="227"/>
        <v>49.748395039581695</v>
      </c>
      <c r="H686" s="166">
        <f t="shared" si="227"/>
        <v>52.733298741956602</v>
      </c>
      <c r="I686" s="166">
        <f t="shared" si="227"/>
        <v>55.897296666473999</v>
      </c>
      <c r="J686" s="166">
        <v>59.251134466462439</v>
      </c>
      <c r="K686" s="102">
        <f t="shared" si="218"/>
        <v>59.251134466462439</v>
      </c>
      <c r="M686" s="166">
        <f t="shared" si="228"/>
        <v>44.829343162670398</v>
      </c>
      <c r="N686" s="166">
        <f t="shared" si="228"/>
        <v>47.519103752430624</v>
      </c>
      <c r="O686" s="166">
        <f t="shared" si="228"/>
        <v>50.370249977576464</v>
      </c>
      <c r="P686" s="166">
        <f t="shared" si="228"/>
        <v>53.392464976231054</v>
      </c>
      <c r="Q686" s="166">
        <f t="shared" si="228"/>
        <v>56.59601287480492</v>
      </c>
      <c r="R686" s="166">
        <v>59.991773647293215</v>
      </c>
      <c r="S686" s="102">
        <f t="shared" si="220"/>
        <v>59.991773647293215</v>
      </c>
      <c r="T686" s="168"/>
      <c r="U686" s="166">
        <f t="shared" si="224"/>
        <v>47.475175669762237</v>
      </c>
      <c r="V686" s="166">
        <f t="shared" si="224"/>
        <v>49.848934453250351</v>
      </c>
      <c r="W686" s="166">
        <f t="shared" si="224"/>
        <v>52.341381175912872</v>
      </c>
      <c r="X686" s="166">
        <f t="shared" si="224"/>
        <v>54.958450234708515</v>
      </c>
      <c r="Y686" s="166">
        <f t="shared" si="224"/>
        <v>57.706372746443947</v>
      </c>
      <c r="Z686" s="166">
        <v>60.591691383766147</v>
      </c>
      <c r="AA686" s="102">
        <f t="shared" si="221"/>
        <v>60.591691383766147</v>
      </c>
      <c r="AB686" s="168"/>
      <c r="AC686" s="169">
        <f t="shared" si="216"/>
        <v>49.848934453250351</v>
      </c>
      <c r="AD686" s="169">
        <f t="shared" si="216"/>
        <v>52.341381175912872</v>
      </c>
      <c r="AE686" s="169">
        <f t="shared" si="216"/>
        <v>54.958450234708515</v>
      </c>
      <c r="AF686" s="169">
        <f t="shared" si="216"/>
        <v>57.706372746443947</v>
      </c>
      <c r="AG686" s="169">
        <v>60.591691383766147</v>
      </c>
      <c r="AH686" s="169">
        <f t="shared" si="225"/>
        <v>60.591691383766147</v>
      </c>
      <c r="AJ686" s="166">
        <f t="shared" si="229"/>
        <v>50.596668470049096</v>
      </c>
      <c r="AK686" s="166">
        <f t="shared" si="229"/>
        <v>53.126501893551556</v>
      </c>
      <c r="AL686" s="166">
        <f t="shared" si="229"/>
        <v>55.782826988229139</v>
      </c>
      <c r="AM686" s="166">
        <f t="shared" si="229"/>
        <v>58.571968337640598</v>
      </c>
      <c r="AN686" s="166">
        <v>61.50056675452263</v>
      </c>
      <c r="AO686" s="106">
        <f t="shared" si="226"/>
        <v>61.50056675452263</v>
      </c>
      <c r="AQ686" s="166">
        <f t="shared" si="230"/>
        <v>51.102635154749585</v>
      </c>
      <c r="AR686" s="166">
        <f t="shared" si="230"/>
        <v>53.65776691248707</v>
      </c>
      <c r="AS686" s="166">
        <f t="shared" si="230"/>
        <v>56.340655258111425</v>
      </c>
      <c r="AT686" s="166">
        <f t="shared" si="230"/>
        <v>59.157688021017002</v>
      </c>
      <c r="AU686" s="170">
        <f t="shared" si="231"/>
        <v>62.115572422067856</v>
      </c>
      <c r="AV686" s="163">
        <v>14</v>
      </c>
      <c r="AW686" s="163">
        <v>674</v>
      </c>
      <c r="AX686" s="171">
        <v>44</v>
      </c>
      <c r="AY686" s="172"/>
      <c r="AZ686" s="173"/>
    </row>
    <row r="687" spans="1:52" s="167" customFormat="1" ht="15.75">
      <c r="A687" s="163">
        <v>675</v>
      </c>
      <c r="B687" s="163">
        <v>14</v>
      </c>
      <c r="C687" s="164">
        <v>45</v>
      </c>
      <c r="D687" s="165"/>
      <c r="E687" s="166">
        <f t="shared" ref="E687:I687" si="232">F687/1.06</f>
        <v>44.275894481649779</v>
      </c>
      <c r="F687" s="166">
        <f t="shared" si="232"/>
        <v>46.932448150548765</v>
      </c>
      <c r="G687" s="166">
        <f t="shared" si="232"/>
        <v>49.748395039581695</v>
      </c>
      <c r="H687" s="166">
        <f t="shared" si="232"/>
        <v>52.733298741956602</v>
      </c>
      <c r="I687" s="166">
        <f t="shared" si="232"/>
        <v>55.897296666473999</v>
      </c>
      <c r="J687" s="166">
        <v>59.251134466462439</v>
      </c>
      <c r="K687" s="102">
        <f t="shared" si="218"/>
        <v>59.251134466462439</v>
      </c>
      <c r="M687" s="166">
        <f t="shared" ref="M687:Q687" si="233">N687/1.06</f>
        <v>44.829343162670398</v>
      </c>
      <c r="N687" s="166">
        <f t="shared" si="233"/>
        <v>47.519103752430624</v>
      </c>
      <c r="O687" s="166">
        <f t="shared" si="233"/>
        <v>50.370249977576464</v>
      </c>
      <c r="P687" s="166">
        <f t="shared" si="233"/>
        <v>53.392464976231054</v>
      </c>
      <c r="Q687" s="166">
        <f t="shared" si="233"/>
        <v>56.59601287480492</v>
      </c>
      <c r="R687" s="166">
        <v>59.991773647293215</v>
      </c>
      <c r="S687" s="102">
        <f t="shared" si="220"/>
        <v>59.991773647293215</v>
      </c>
      <c r="T687" s="168"/>
      <c r="U687" s="166">
        <f t="shared" si="224"/>
        <v>47.475175669762237</v>
      </c>
      <c r="V687" s="166">
        <f t="shared" si="224"/>
        <v>49.848934453250351</v>
      </c>
      <c r="W687" s="166">
        <f t="shared" si="224"/>
        <v>52.341381175912872</v>
      </c>
      <c r="X687" s="166">
        <f t="shared" si="224"/>
        <v>54.958450234708515</v>
      </c>
      <c r="Y687" s="166">
        <f t="shared" si="224"/>
        <v>57.706372746443947</v>
      </c>
      <c r="Z687" s="166">
        <v>60.591691383766147</v>
      </c>
      <c r="AA687" s="102">
        <f t="shared" si="221"/>
        <v>60.591691383766147</v>
      </c>
      <c r="AB687" s="168"/>
      <c r="AC687" s="169">
        <f t="shared" si="216"/>
        <v>49.848934453250351</v>
      </c>
      <c r="AD687" s="169">
        <f t="shared" si="216"/>
        <v>52.341381175912872</v>
      </c>
      <c r="AE687" s="169">
        <f t="shared" si="216"/>
        <v>54.958450234708515</v>
      </c>
      <c r="AF687" s="169">
        <f t="shared" si="216"/>
        <v>57.706372746443947</v>
      </c>
      <c r="AG687" s="169">
        <v>60.591691383766147</v>
      </c>
      <c r="AH687" s="169">
        <f t="shared" si="225"/>
        <v>60.591691383766147</v>
      </c>
      <c r="AJ687" s="166">
        <f t="shared" ref="AJ687:AM687" si="234">AK687/1.05</f>
        <v>50.596668470049096</v>
      </c>
      <c r="AK687" s="166">
        <f t="shared" si="234"/>
        <v>53.126501893551556</v>
      </c>
      <c r="AL687" s="166">
        <f t="shared" si="234"/>
        <v>55.782826988229139</v>
      </c>
      <c r="AM687" s="166">
        <f t="shared" si="234"/>
        <v>58.571968337640598</v>
      </c>
      <c r="AN687" s="166">
        <v>61.50056675452263</v>
      </c>
      <c r="AO687" s="106">
        <f t="shared" si="226"/>
        <v>61.50056675452263</v>
      </c>
      <c r="AQ687" s="166">
        <f t="shared" ref="AQ687:AT687" si="235">AR687/1.05</f>
        <v>51.102635154749585</v>
      </c>
      <c r="AR687" s="166">
        <f t="shared" si="235"/>
        <v>53.65776691248707</v>
      </c>
      <c r="AS687" s="166">
        <f t="shared" si="235"/>
        <v>56.340655258111425</v>
      </c>
      <c r="AT687" s="166">
        <f t="shared" si="235"/>
        <v>59.157688021017002</v>
      </c>
      <c r="AU687" s="170">
        <f t="shared" si="231"/>
        <v>62.115572422067856</v>
      </c>
      <c r="AV687" s="163">
        <v>14</v>
      </c>
      <c r="AW687" s="163">
        <v>675</v>
      </c>
      <c r="AX687" s="171">
        <v>45</v>
      </c>
      <c r="AY687" s="173"/>
      <c r="AZ687" s="173"/>
    </row>
    <row r="688" spans="1:52" ht="15.75">
      <c r="E688" s="96"/>
      <c r="F688" s="96"/>
      <c r="G688" s="96"/>
      <c r="H688" s="96"/>
      <c r="I688" s="96"/>
      <c r="J688" s="96"/>
      <c r="M688" s="96"/>
      <c r="N688" s="96"/>
      <c r="O688" s="96"/>
      <c r="P688" s="96"/>
      <c r="Q688" s="96"/>
      <c r="R688" s="96"/>
      <c r="V688" s="96"/>
      <c r="W688" s="96"/>
      <c r="X688" s="96"/>
      <c r="Y688" s="96"/>
      <c r="Z688" s="96"/>
      <c r="AJ688" s="96"/>
      <c r="AK688" s="96"/>
      <c r="AL688" s="96"/>
      <c r="AM688" s="96"/>
      <c r="AN688" s="96"/>
      <c r="AQ688" s="96"/>
      <c r="AR688" s="96"/>
      <c r="AS688" s="96"/>
      <c r="AT688" s="96"/>
      <c r="AU688" s="170"/>
      <c r="AV688" s="175"/>
    </row>
    <row r="689" spans="48:48">
      <c r="AV689" s="175">
        <v>62.115572422067856</v>
      </c>
    </row>
  </sheetData>
  <pageMargins left="0.25" right="0.25" top="0.75" bottom="0.75" header="0.3" footer="0.3"/>
  <pageSetup paperSize="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50"/>
  </sheetPr>
  <dimension ref="A1:U164"/>
  <sheetViews>
    <sheetView workbookViewId="0">
      <selection activeCell="H38" sqref="H38"/>
    </sheetView>
  </sheetViews>
  <sheetFormatPr defaultRowHeight="12.75"/>
  <cols>
    <col min="1" max="1" width="8.5703125" style="1" customWidth="1"/>
    <col min="2" max="2" width="7.7109375" style="1" customWidth="1"/>
    <col min="3" max="3" width="6.28515625" style="1" customWidth="1"/>
    <col min="4" max="4" width="41.28515625" style="27" customWidth="1"/>
    <col min="5" max="5" width="7.5703125" style="1" customWidth="1"/>
    <col min="6" max="6" width="8.7109375" style="1" bestFit="1" customWidth="1"/>
    <col min="7" max="12" width="11.42578125" style="1" customWidth="1"/>
    <col min="13" max="13" width="21.28515625" style="30" customWidth="1"/>
    <col min="14" max="15" width="9.5703125" style="30" bestFit="1" customWidth="1"/>
    <col min="16" max="16" width="11" style="30" customWidth="1"/>
    <col min="17" max="17" width="9.5703125" style="30" bestFit="1" customWidth="1"/>
    <col min="18" max="18" width="10.5703125" style="30" bestFit="1" customWidth="1"/>
    <col min="19" max="255" width="9.28515625" style="30"/>
    <col min="256" max="256" width="12.5703125" style="30" customWidth="1"/>
    <col min="257" max="257" width="10.28515625" style="30" customWidth="1"/>
    <col min="258" max="258" width="4.28515625" style="30" customWidth="1"/>
    <col min="259" max="259" width="36.42578125" style="30" customWidth="1"/>
    <col min="260" max="260" width="9.28515625" style="30" customWidth="1"/>
    <col min="261" max="261" width="7.7109375" style="30" bestFit="1" customWidth="1"/>
    <col min="262" max="269" width="9.28515625" style="30" customWidth="1"/>
    <col min="270" max="271" width="9.28515625" style="30"/>
    <col min="272" max="272" width="28.28515625" style="30" bestFit="1" customWidth="1"/>
    <col min="273" max="511" width="9.28515625" style="30"/>
    <col min="512" max="512" width="12.5703125" style="30" customWidth="1"/>
    <col min="513" max="513" width="10.28515625" style="30" customWidth="1"/>
    <col min="514" max="514" width="4.28515625" style="30" customWidth="1"/>
    <col min="515" max="515" width="36.42578125" style="30" customWidth="1"/>
    <col min="516" max="516" width="9.28515625" style="30" customWidth="1"/>
    <col min="517" max="517" width="7.7109375" style="30" bestFit="1" customWidth="1"/>
    <col min="518" max="525" width="9.28515625" style="30" customWidth="1"/>
    <col min="526" max="527" width="9.28515625" style="30"/>
    <col min="528" max="528" width="28.28515625" style="30" bestFit="1" customWidth="1"/>
    <col min="529" max="767" width="9.28515625" style="30"/>
    <col min="768" max="768" width="12.5703125" style="30" customWidth="1"/>
    <col min="769" max="769" width="10.28515625" style="30" customWidth="1"/>
    <col min="770" max="770" width="4.28515625" style="30" customWidth="1"/>
    <col min="771" max="771" width="36.42578125" style="30" customWidth="1"/>
    <col min="772" max="772" width="9.28515625" style="30" customWidth="1"/>
    <col min="773" max="773" width="7.7109375" style="30" bestFit="1" customWidth="1"/>
    <col min="774" max="781" width="9.28515625" style="30" customWidth="1"/>
    <col min="782" max="783" width="9.28515625" style="30"/>
    <col min="784" max="784" width="28.28515625" style="30" bestFit="1" customWidth="1"/>
    <col min="785" max="1023" width="9.28515625" style="30"/>
    <col min="1024" max="1024" width="12.5703125" style="30" customWidth="1"/>
    <col min="1025" max="1025" width="10.28515625" style="30" customWidth="1"/>
    <col min="1026" max="1026" width="4.28515625" style="30" customWidth="1"/>
    <col min="1027" max="1027" width="36.42578125" style="30" customWidth="1"/>
    <col min="1028" max="1028" width="9.28515625" style="30" customWidth="1"/>
    <col min="1029" max="1029" width="7.7109375" style="30" bestFit="1" customWidth="1"/>
    <col min="1030" max="1037" width="9.28515625" style="30" customWidth="1"/>
    <col min="1038" max="1039" width="9.28515625" style="30"/>
    <col min="1040" max="1040" width="28.28515625" style="30" bestFit="1" customWidth="1"/>
    <col min="1041" max="1279" width="9.28515625" style="30"/>
    <col min="1280" max="1280" width="12.5703125" style="30" customWidth="1"/>
    <col min="1281" max="1281" width="10.28515625" style="30" customWidth="1"/>
    <col min="1282" max="1282" width="4.28515625" style="30" customWidth="1"/>
    <col min="1283" max="1283" width="36.42578125" style="30" customWidth="1"/>
    <col min="1284" max="1284" width="9.28515625" style="30" customWidth="1"/>
    <col min="1285" max="1285" width="7.7109375" style="30" bestFit="1" customWidth="1"/>
    <col min="1286" max="1293" width="9.28515625" style="30" customWidth="1"/>
    <col min="1294" max="1295" width="9.28515625" style="30"/>
    <col min="1296" max="1296" width="28.28515625" style="30" bestFit="1" customWidth="1"/>
    <col min="1297" max="1535" width="9.28515625" style="30"/>
    <col min="1536" max="1536" width="12.5703125" style="30" customWidth="1"/>
    <col min="1537" max="1537" width="10.28515625" style="30" customWidth="1"/>
    <col min="1538" max="1538" width="4.28515625" style="30" customWidth="1"/>
    <col min="1539" max="1539" width="36.42578125" style="30" customWidth="1"/>
    <col min="1540" max="1540" width="9.28515625" style="30" customWidth="1"/>
    <col min="1541" max="1541" width="7.7109375" style="30" bestFit="1" customWidth="1"/>
    <col min="1542" max="1549" width="9.28515625" style="30" customWidth="1"/>
    <col min="1550" max="1551" width="9.28515625" style="30"/>
    <col min="1552" max="1552" width="28.28515625" style="30" bestFit="1" customWidth="1"/>
    <col min="1553" max="1791" width="9.28515625" style="30"/>
    <col min="1792" max="1792" width="12.5703125" style="30" customWidth="1"/>
    <col min="1793" max="1793" width="10.28515625" style="30" customWidth="1"/>
    <col min="1794" max="1794" width="4.28515625" style="30" customWidth="1"/>
    <col min="1795" max="1795" width="36.42578125" style="30" customWidth="1"/>
    <col min="1796" max="1796" width="9.28515625" style="30" customWidth="1"/>
    <col min="1797" max="1797" width="7.7109375" style="30" bestFit="1" customWidth="1"/>
    <col min="1798" max="1805" width="9.28515625" style="30" customWidth="1"/>
    <col min="1806" max="1807" width="9.28515625" style="30"/>
    <col min="1808" max="1808" width="28.28515625" style="30" bestFit="1" customWidth="1"/>
    <col min="1809" max="2047" width="9.28515625" style="30"/>
    <col min="2048" max="2048" width="12.5703125" style="30" customWidth="1"/>
    <col min="2049" max="2049" width="10.28515625" style="30" customWidth="1"/>
    <col min="2050" max="2050" width="4.28515625" style="30" customWidth="1"/>
    <col min="2051" max="2051" width="36.42578125" style="30" customWidth="1"/>
    <col min="2052" max="2052" width="9.28515625" style="30" customWidth="1"/>
    <col min="2053" max="2053" width="7.7109375" style="30" bestFit="1" customWidth="1"/>
    <col min="2054" max="2061" width="9.28515625" style="30" customWidth="1"/>
    <col min="2062" max="2063" width="9.28515625" style="30"/>
    <col min="2064" max="2064" width="28.28515625" style="30" bestFit="1" customWidth="1"/>
    <col min="2065" max="2303" width="9.28515625" style="30"/>
    <col min="2304" max="2304" width="12.5703125" style="30" customWidth="1"/>
    <col min="2305" max="2305" width="10.28515625" style="30" customWidth="1"/>
    <col min="2306" max="2306" width="4.28515625" style="30" customWidth="1"/>
    <col min="2307" max="2307" width="36.42578125" style="30" customWidth="1"/>
    <col min="2308" max="2308" width="9.28515625" style="30" customWidth="1"/>
    <col min="2309" max="2309" width="7.7109375" style="30" bestFit="1" customWidth="1"/>
    <col min="2310" max="2317" width="9.28515625" style="30" customWidth="1"/>
    <col min="2318" max="2319" width="9.28515625" style="30"/>
    <col min="2320" max="2320" width="28.28515625" style="30" bestFit="1" customWidth="1"/>
    <col min="2321" max="2559" width="9.28515625" style="30"/>
    <col min="2560" max="2560" width="12.5703125" style="30" customWidth="1"/>
    <col min="2561" max="2561" width="10.28515625" style="30" customWidth="1"/>
    <col min="2562" max="2562" width="4.28515625" style="30" customWidth="1"/>
    <col min="2563" max="2563" width="36.42578125" style="30" customWidth="1"/>
    <col min="2564" max="2564" width="9.28515625" style="30" customWidth="1"/>
    <col min="2565" max="2565" width="7.7109375" style="30" bestFit="1" customWidth="1"/>
    <col min="2566" max="2573" width="9.28515625" style="30" customWidth="1"/>
    <col min="2574" max="2575" width="9.28515625" style="30"/>
    <col min="2576" max="2576" width="28.28515625" style="30" bestFit="1" customWidth="1"/>
    <col min="2577" max="2815" width="9.28515625" style="30"/>
    <col min="2816" max="2816" width="12.5703125" style="30" customWidth="1"/>
    <col min="2817" max="2817" width="10.28515625" style="30" customWidth="1"/>
    <col min="2818" max="2818" width="4.28515625" style="30" customWidth="1"/>
    <col min="2819" max="2819" width="36.42578125" style="30" customWidth="1"/>
    <col min="2820" max="2820" width="9.28515625" style="30" customWidth="1"/>
    <col min="2821" max="2821" width="7.7109375" style="30" bestFit="1" customWidth="1"/>
    <col min="2822" max="2829" width="9.28515625" style="30" customWidth="1"/>
    <col min="2830" max="2831" width="9.28515625" style="30"/>
    <col min="2832" max="2832" width="28.28515625" style="30" bestFit="1" customWidth="1"/>
    <col min="2833" max="3071" width="9.28515625" style="30"/>
    <col min="3072" max="3072" width="12.5703125" style="30" customWidth="1"/>
    <col min="3073" max="3073" width="10.28515625" style="30" customWidth="1"/>
    <col min="3074" max="3074" width="4.28515625" style="30" customWidth="1"/>
    <col min="3075" max="3075" width="36.42578125" style="30" customWidth="1"/>
    <col min="3076" max="3076" width="9.28515625" style="30" customWidth="1"/>
    <col min="3077" max="3077" width="7.7109375" style="30" bestFit="1" customWidth="1"/>
    <col min="3078" max="3085" width="9.28515625" style="30" customWidth="1"/>
    <col min="3086" max="3087" width="9.28515625" style="30"/>
    <col min="3088" max="3088" width="28.28515625" style="30" bestFit="1" customWidth="1"/>
    <col min="3089" max="3327" width="9.28515625" style="30"/>
    <col min="3328" max="3328" width="12.5703125" style="30" customWidth="1"/>
    <col min="3329" max="3329" width="10.28515625" style="30" customWidth="1"/>
    <col min="3330" max="3330" width="4.28515625" style="30" customWidth="1"/>
    <col min="3331" max="3331" width="36.42578125" style="30" customWidth="1"/>
    <col min="3332" max="3332" width="9.28515625" style="30" customWidth="1"/>
    <col min="3333" max="3333" width="7.7109375" style="30" bestFit="1" customWidth="1"/>
    <col min="3334" max="3341" width="9.28515625" style="30" customWidth="1"/>
    <col min="3342" max="3343" width="9.28515625" style="30"/>
    <col min="3344" max="3344" width="28.28515625" style="30" bestFit="1" customWidth="1"/>
    <col min="3345" max="3583" width="9.28515625" style="30"/>
    <col min="3584" max="3584" width="12.5703125" style="30" customWidth="1"/>
    <col min="3585" max="3585" width="10.28515625" style="30" customWidth="1"/>
    <col min="3586" max="3586" width="4.28515625" style="30" customWidth="1"/>
    <col min="3587" max="3587" width="36.42578125" style="30" customWidth="1"/>
    <col min="3588" max="3588" width="9.28515625" style="30" customWidth="1"/>
    <col min="3589" max="3589" width="7.7109375" style="30" bestFit="1" customWidth="1"/>
    <col min="3590" max="3597" width="9.28515625" style="30" customWidth="1"/>
    <col min="3598" max="3599" width="9.28515625" style="30"/>
    <col min="3600" max="3600" width="28.28515625" style="30" bestFit="1" customWidth="1"/>
    <col min="3601" max="3839" width="9.28515625" style="30"/>
    <col min="3840" max="3840" width="12.5703125" style="30" customWidth="1"/>
    <col min="3841" max="3841" width="10.28515625" style="30" customWidth="1"/>
    <col min="3842" max="3842" width="4.28515625" style="30" customWidth="1"/>
    <col min="3843" max="3843" width="36.42578125" style="30" customWidth="1"/>
    <col min="3844" max="3844" width="9.28515625" style="30" customWidth="1"/>
    <col min="3845" max="3845" width="7.7109375" style="30" bestFit="1" customWidth="1"/>
    <col min="3846" max="3853" width="9.28515625" style="30" customWidth="1"/>
    <col min="3854" max="3855" width="9.28515625" style="30"/>
    <col min="3856" max="3856" width="28.28515625" style="30" bestFit="1" customWidth="1"/>
    <col min="3857" max="4095" width="9.28515625" style="30"/>
    <col min="4096" max="4096" width="12.5703125" style="30" customWidth="1"/>
    <col min="4097" max="4097" width="10.28515625" style="30" customWidth="1"/>
    <col min="4098" max="4098" width="4.28515625" style="30" customWidth="1"/>
    <col min="4099" max="4099" width="36.42578125" style="30" customWidth="1"/>
    <col min="4100" max="4100" width="9.28515625" style="30" customWidth="1"/>
    <col min="4101" max="4101" width="7.7109375" style="30" bestFit="1" customWidth="1"/>
    <col min="4102" max="4109" width="9.28515625" style="30" customWidth="1"/>
    <col min="4110" max="4111" width="9.28515625" style="30"/>
    <col min="4112" max="4112" width="28.28515625" style="30" bestFit="1" customWidth="1"/>
    <col min="4113" max="4351" width="9.28515625" style="30"/>
    <col min="4352" max="4352" width="12.5703125" style="30" customWidth="1"/>
    <col min="4353" max="4353" width="10.28515625" style="30" customWidth="1"/>
    <col min="4354" max="4354" width="4.28515625" style="30" customWidth="1"/>
    <col min="4355" max="4355" width="36.42578125" style="30" customWidth="1"/>
    <col min="4356" max="4356" width="9.28515625" style="30" customWidth="1"/>
    <col min="4357" max="4357" width="7.7109375" style="30" bestFit="1" customWidth="1"/>
    <col min="4358" max="4365" width="9.28515625" style="30" customWidth="1"/>
    <col min="4366" max="4367" width="9.28515625" style="30"/>
    <col min="4368" max="4368" width="28.28515625" style="30" bestFit="1" customWidth="1"/>
    <col min="4369" max="4607" width="9.28515625" style="30"/>
    <col min="4608" max="4608" width="12.5703125" style="30" customWidth="1"/>
    <col min="4609" max="4609" width="10.28515625" style="30" customWidth="1"/>
    <col min="4610" max="4610" width="4.28515625" style="30" customWidth="1"/>
    <col min="4611" max="4611" width="36.42578125" style="30" customWidth="1"/>
    <col min="4612" max="4612" width="9.28515625" style="30" customWidth="1"/>
    <col min="4613" max="4613" width="7.7109375" style="30" bestFit="1" customWidth="1"/>
    <col min="4614" max="4621" width="9.28515625" style="30" customWidth="1"/>
    <col min="4622" max="4623" width="9.28515625" style="30"/>
    <col min="4624" max="4624" width="28.28515625" style="30" bestFit="1" customWidth="1"/>
    <col min="4625" max="4863" width="9.28515625" style="30"/>
    <col min="4864" max="4864" width="12.5703125" style="30" customWidth="1"/>
    <col min="4865" max="4865" width="10.28515625" style="30" customWidth="1"/>
    <col min="4866" max="4866" width="4.28515625" style="30" customWidth="1"/>
    <col min="4867" max="4867" width="36.42578125" style="30" customWidth="1"/>
    <col min="4868" max="4868" width="9.28515625" style="30" customWidth="1"/>
    <col min="4869" max="4869" width="7.7109375" style="30" bestFit="1" customWidth="1"/>
    <col min="4870" max="4877" width="9.28515625" style="30" customWidth="1"/>
    <col min="4878" max="4879" width="9.28515625" style="30"/>
    <col min="4880" max="4880" width="28.28515625" style="30" bestFit="1" customWidth="1"/>
    <col min="4881" max="5119" width="9.28515625" style="30"/>
    <col min="5120" max="5120" width="12.5703125" style="30" customWidth="1"/>
    <col min="5121" max="5121" width="10.28515625" style="30" customWidth="1"/>
    <col min="5122" max="5122" width="4.28515625" style="30" customWidth="1"/>
    <col min="5123" max="5123" width="36.42578125" style="30" customWidth="1"/>
    <col min="5124" max="5124" width="9.28515625" style="30" customWidth="1"/>
    <col min="5125" max="5125" width="7.7109375" style="30" bestFit="1" customWidth="1"/>
    <col min="5126" max="5133" width="9.28515625" style="30" customWidth="1"/>
    <col min="5134" max="5135" width="9.28515625" style="30"/>
    <col min="5136" max="5136" width="28.28515625" style="30" bestFit="1" customWidth="1"/>
    <col min="5137" max="5375" width="9.28515625" style="30"/>
    <col min="5376" max="5376" width="12.5703125" style="30" customWidth="1"/>
    <col min="5377" max="5377" width="10.28515625" style="30" customWidth="1"/>
    <col min="5378" max="5378" width="4.28515625" style="30" customWidth="1"/>
    <col min="5379" max="5379" width="36.42578125" style="30" customWidth="1"/>
    <col min="5380" max="5380" width="9.28515625" style="30" customWidth="1"/>
    <col min="5381" max="5381" width="7.7109375" style="30" bestFit="1" customWidth="1"/>
    <col min="5382" max="5389" width="9.28515625" style="30" customWidth="1"/>
    <col min="5390" max="5391" width="9.28515625" style="30"/>
    <col min="5392" max="5392" width="28.28515625" style="30" bestFit="1" customWidth="1"/>
    <col min="5393" max="5631" width="9.28515625" style="30"/>
    <col min="5632" max="5632" width="12.5703125" style="30" customWidth="1"/>
    <col min="5633" max="5633" width="10.28515625" style="30" customWidth="1"/>
    <col min="5634" max="5634" width="4.28515625" style="30" customWidth="1"/>
    <col min="5635" max="5635" width="36.42578125" style="30" customWidth="1"/>
    <col min="5636" max="5636" width="9.28515625" style="30" customWidth="1"/>
    <col min="5637" max="5637" width="7.7109375" style="30" bestFit="1" customWidth="1"/>
    <col min="5638" max="5645" width="9.28515625" style="30" customWidth="1"/>
    <col min="5646" max="5647" width="9.28515625" style="30"/>
    <col min="5648" max="5648" width="28.28515625" style="30" bestFit="1" customWidth="1"/>
    <col min="5649" max="5887" width="9.28515625" style="30"/>
    <col min="5888" max="5888" width="12.5703125" style="30" customWidth="1"/>
    <col min="5889" max="5889" width="10.28515625" style="30" customWidth="1"/>
    <col min="5890" max="5890" width="4.28515625" style="30" customWidth="1"/>
    <col min="5891" max="5891" width="36.42578125" style="30" customWidth="1"/>
    <col min="5892" max="5892" width="9.28515625" style="30" customWidth="1"/>
    <col min="5893" max="5893" width="7.7109375" style="30" bestFit="1" customWidth="1"/>
    <col min="5894" max="5901" width="9.28515625" style="30" customWidth="1"/>
    <col min="5902" max="5903" width="9.28515625" style="30"/>
    <col min="5904" max="5904" width="28.28515625" style="30" bestFit="1" customWidth="1"/>
    <col min="5905" max="6143" width="9.28515625" style="30"/>
    <col min="6144" max="6144" width="12.5703125" style="30" customWidth="1"/>
    <col min="6145" max="6145" width="10.28515625" style="30" customWidth="1"/>
    <col min="6146" max="6146" width="4.28515625" style="30" customWidth="1"/>
    <col min="6147" max="6147" width="36.42578125" style="30" customWidth="1"/>
    <col min="6148" max="6148" width="9.28515625" style="30" customWidth="1"/>
    <col min="6149" max="6149" width="7.7109375" style="30" bestFit="1" customWidth="1"/>
    <col min="6150" max="6157" width="9.28515625" style="30" customWidth="1"/>
    <col min="6158" max="6159" width="9.28515625" style="30"/>
    <col min="6160" max="6160" width="28.28515625" style="30" bestFit="1" customWidth="1"/>
    <col min="6161" max="6399" width="9.28515625" style="30"/>
    <col min="6400" max="6400" width="12.5703125" style="30" customWidth="1"/>
    <col min="6401" max="6401" width="10.28515625" style="30" customWidth="1"/>
    <col min="6402" max="6402" width="4.28515625" style="30" customWidth="1"/>
    <col min="6403" max="6403" width="36.42578125" style="30" customWidth="1"/>
    <col min="6404" max="6404" width="9.28515625" style="30" customWidth="1"/>
    <col min="6405" max="6405" width="7.7109375" style="30" bestFit="1" customWidth="1"/>
    <col min="6406" max="6413" width="9.28515625" style="30" customWidth="1"/>
    <col min="6414" max="6415" width="9.28515625" style="30"/>
    <col min="6416" max="6416" width="28.28515625" style="30" bestFit="1" customWidth="1"/>
    <col min="6417" max="6655" width="9.28515625" style="30"/>
    <col min="6656" max="6656" width="12.5703125" style="30" customWidth="1"/>
    <col min="6657" max="6657" width="10.28515625" style="30" customWidth="1"/>
    <col min="6658" max="6658" width="4.28515625" style="30" customWidth="1"/>
    <col min="6659" max="6659" width="36.42578125" style="30" customWidth="1"/>
    <col min="6660" max="6660" width="9.28515625" style="30" customWidth="1"/>
    <col min="6661" max="6661" width="7.7109375" style="30" bestFit="1" customWidth="1"/>
    <col min="6662" max="6669" width="9.28515625" style="30" customWidth="1"/>
    <col min="6670" max="6671" width="9.28515625" style="30"/>
    <col min="6672" max="6672" width="28.28515625" style="30" bestFit="1" customWidth="1"/>
    <col min="6673" max="6911" width="9.28515625" style="30"/>
    <col min="6912" max="6912" width="12.5703125" style="30" customWidth="1"/>
    <col min="6913" max="6913" width="10.28515625" style="30" customWidth="1"/>
    <col min="6914" max="6914" width="4.28515625" style="30" customWidth="1"/>
    <col min="6915" max="6915" width="36.42578125" style="30" customWidth="1"/>
    <col min="6916" max="6916" width="9.28515625" style="30" customWidth="1"/>
    <col min="6917" max="6917" width="7.7109375" style="30" bestFit="1" customWidth="1"/>
    <col min="6918" max="6925" width="9.28515625" style="30" customWidth="1"/>
    <col min="6926" max="6927" width="9.28515625" style="30"/>
    <col min="6928" max="6928" width="28.28515625" style="30" bestFit="1" customWidth="1"/>
    <col min="6929" max="7167" width="9.28515625" style="30"/>
    <col min="7168" max="7168" width="12.5703125" style="30" customWidth="1"/>
    <col min="7169" max="7169" width="10.28515625" style="30" customWidth="1"/>
    <col min="7170" max="7170" width="4.28515625" style="30" customWidth="1"/>
    <col min="7171" max="7171" width="36.42578125" style="30" customWidth="1"/>
    <col min="7172" max="7172" width="9.28515625" style="30" customWidth="1"/>
    <col min="7173" max="7173" width="7.7109375" style="30" bestFit="1" customWidth="1"/>
    <col min="7174" max="7181" width="9.28515625" style="30" customWidth="1"/>
    <col min="7182" max="7183" width="9.28515625" style="30"/>
    <col min="7184" max="7184" width="28.28515625" style="30" bestFit="1" customWidth="1"/>
    <col min="7185" max="7423" width="9.28515625" style="30"/>
    <col min="7424" max="7424" width="12.5703125" style="30" customWidth="1"/>
    <col min="7425" max="7425" width="10.28515625" style="30" customWidth="1"/>
    <col min="7426" max="7426" width="4.28515625" style="30" customWidth="1"/>
    <col min="7427" max="7427" width="36.42578125" style="30" customWidth="1"/>
    <col min="7428" max="7428" width="9.28515625" style="30" customWidth="1"/>
    <col min="7429" max="7429" width="7.7109375" style="30" bestFit="1" customWidth="1"/>
    <col min="7430" max="7437" width="9.28515625" style="30" customWidth="1"/>
    <col min="7438" max="7439" width="9.28515625" style="30"/>
    <col min="7440" max="7440" width="28.28515625" style="30" bestFit="1" customWidth="1"/>
    <col min="7441" max="7679" width="9.28515625" style="30"/>
    <col min="7680" max="7680" width="12.5703125" style="30" customWidth="1"/>
    <col min="7681" max="7681" width="10.28515625" style="30" customWidth="1"/>
    <col min="7682" max="7682" width="4.28515625" style="30" customWidth="1"/>
    <col min="7683" max="7683" width="36.42578125" style="30" customWidth="1"/>
    <col min="7684" max="7684" width="9.28515625" style="30" customWidth="1"/>
    <col min="7685" max="7685" width="7.7109375" style="30" bestFit="1" customWidth="1"/>
    <col min="7686" max="7693" width="9.28515625" style="30" customWidth="1"/>
    <col min="7694" max="7695" width="9.28515625" style="30"/>
    <col min="7696" max="7696" width="28.28515625" style="30" bestFit="1" customWidth="1"/>
    <col min="7697" max="7935" width="9.28515625" style="30"/>
    <col min="7936" max="7936" width="12.5703125" style="30" customWidth="1"/>
    <col min="7937" max="7937" width="10.28515625" style="30" customWidth="1"/>
    <col min="7938" max="7938" width="4.28515625" style="30" customWidth="1"/>
    <col min="7939" max="7939" width="36.42578125" style="30" customWidth="1"/>
    <col min="7940" max="7940" width="9.28515625" style="30" customWidth="1"/>
    <col min="7941" max="7941" width="7.7109375" style="30" bestFit="1" customWidth="1"/>
    <col min="7942" max="7949" width="9.28515625" style="30" customWidth="1"/>
    <col min="7950" max="7951" width="9.28515625" style="30"/>
    <col min="7952" max="7952" width="28.28515625" style="30" bestFit="1" customWidth="1"/>
    <col min="7953" max="8191" width="9.28515625" style="30"/>
    <col min="8192" max="8192" width="12.5703125" style="30" customWidth="1"/>
    <col min="8193" max="8193" width="10.28515625" style="30" customWidth="1"/>
    <col min="8194" max="8194" width="4.28515625" style="30" customWidth="1"/>
    <col min="8195" max="8195" width="36.42578125" style="30" customWidth="1"/>
    <col min="8196" max="8196" width="9.28515625" style="30" customWidth="1"/>
    <col min="8197" max="8197" width="7.7109375" style="30" bestFit="1" customWidth="1"/>
    <col min="8198" max="8205" width="9.28515625" style="30" customWidth="1"/>
    <col min="8206" max="8207" width="9.28515625" style="30"/>
    <col min="8208" max="8208" width="28.28515625" style="30" bestFit="1" customWidth="1"/>
    <col min="8209" max="8447" width="9.28515625" style="30"/>
    <col min="8448" max="8448" width="12.5703125" style="30" customWidth="1"/>
    <col min="8449" max="8449" width="10.28515625" style="30" customWidth="1"/>
    <col min="8450" max="8450" width="4.28515625" style="30" customWidth="1"/>
    <col min="8451" max="8451" width="36.42578125" style="30" customWidth="1"/>
    <col min="8452" max="8452" width="9.28515625" style="30" customWidth="1"/>
    <col min="8453" max="8453" width="7.7109375" style="30" bestFit="1" customWidth="1"/>
    <col min="8454" max="8461" width="9.28515625" style="30" customWidth="1"/>
    <col min="8462" max="8463" width="9.28515625" style="30"/>
    <col min="8464" max="8464" width="28.28515625" style="30" bestFit="1" customWidth="1"/>
    <col min="8465" max="8703" width="9.28515625" style="30"/>
    <col min="8704" max="8704" width="12.5703125" style="30" customWidth="1"/>
    <col min="8705" max="8705" width="10.28515625" style="30" customWidth="1"/>
    <col min="8706" max="8706" width="4.28515625" style="30" customWidth="1"/>
    <col min="8707" max="8707" width="36.42578125" style="30" customWidth="1"/>
    <col min="8708" max="8708" width="9.28515625" style="30" customWidth="1"/>
    <col min="8709" max="8709" width="7.7109375" style="30" bestFit="1" customWidth="1"/>
    <col min="8710" max="8717" width="9.28515625" style="30" customWidth="1"/>
    <col min="8718" max="8719" width="9.28515625" style="30"/>
    <col min="8720" max="8720" width="28.28515625" style="30" bestFit="1" customWidth="1"/>
    <col min="8721" max="8959" width="9.28515625" style="30"/>
    <col min="8960" max="8960" width="12.5703125" style="30" customWidth="1"/>
    <col min="8961" max="8961" width="10.28515625" style="30" customWidth="1"/>
    <col min="8962" max="8962" width="4.28515625" style="30" customWidth="1"/>
    <col min="8963" max="8963" width="36.42578125" style="30" customWidth="1"/>
    <col min="8964" max="8964" width="9.28515625" style="30" customWidth="1"/>
    <col min="8965" max="8965" width="7.7109375" style="30" bestFit="1" customWidth="1"/>
    <col min="8966" max="8973" width="9.28515625" style="30" customWidth="1"/>
    <col min="8974" max="8975" width="9.28515625" style="30"/>
    <col min="8976" max="8976" width="28.28515625" style="30" bestFit="1" customWidth="1"/>
    <col min="8977" max="9215" width="9.28515625" style="30"/>
    <col min="9216" max="9216" width="12.5703125" style="30" customWidth="1"/>
    <col min="9217" max="9217" width="10.28515625" style="30" customWidth="1"/>
    <col min="9218" max="9218" width="4.28515625" style="30" customWidth="1"/>
    <col min="9219" max="9219" width="36.42578125" style="30" customWidth="1"/>
    <col min="9220" max="9220" width="9.28515625" style="30" customWidth="1"/>
    <col min="9221" max="9221" width="7.7109375" style="30" bestFit="1" customWidth="1"/>
    <col min="9222" max="9229" width="9.28515625" style="30" customWidth="1"/>
    <col min="9230" max="9231" width="9.28515625" style="30"/>
    <col min="9232" max="9232" width="28.28515625" style="30" bestFit="1" customWidth="1"/>
    <col min="9233" max="9471" width="9.28515625" style="30"/>
    <col min="9472" max="9472" width="12.5703125" style="30" customWidth="1"/>
    <col min="9473" max="9473" width="10.28515625" style="30" customWidth="1"/>
    <col min="9474" max="9474" width="4.28515625" style="30" customWidth="1"/>
    <col min="9475" max="9475" width="36.42578125" style="30" customWidth="1"/>
    <col min="9476" max="9476" width="9.28515625" style="30" customWidth="1"/>
    <col min="9477" max="9477" width="7.7109375" style="30" bestFit="1" customWidth="1"/>
    <col min="9478" max="9485" width="9.28515625" style="30" customWidth="1"/>
    <col min="9486" max="9487" width="9.28515625" style="30"/>
    <col min="9488" max="9488" width="28.28515625" style="30" bestFit="1" customWidth="1"/>
    <col min="9489" max="9727" width="9.28515625" style="30"/>
    <col min="9728" max="9728" width="12.5703125" style="30" customWidth="1"/>
    <col min="9729" max="9729" width="10.28515625" style="30" customWidth="1"/>
    <col min="9730" max="9730" width="4.28515625" style="30" customWidth="1"/>
    <col min="9731" max="9731" width="36.42578125" style="30" customWidth="1"/>
    <col min="9732" max="9732" width="9.28515625" style="30" customWidth="1"/>
    <col min="9733" max="9733" width="7.7109375" style="30" bestFit="1" customWidth="1"/>
    <col min="9734" max="9741" width="9.28515625" style="30" customWidth="1"/>
    <col min="9742" max="9743" width="9.28515625" style="30"/>
    <col min="9744" max="9744" width="28.28515625" style="30" bestFit="1" customWidth="1"/>
    <col min="9745" max="9983" width="9.28515625" style="30"/>
    <col min="9984" max="9984" width="12.5703125" style="30" customWidth="1"/>
    <col min="9985" max="9985" width="10.28515625" style="30" customWidth="1"/>
    <col min="9986" max="9986" width="4.28515625" style="30" customWidth="1"/>
    <col min="9987" max="9987" width="36.42578125" style="30" customWidth="1"/>
    <col min="9988" max="9988" width="9.28515625" style="30" customWidth="1"/>
    <col min="9989" max="9989" width="7.7109375" style="30" bestFit="1" customWidth="1"/>
    <col min="9990" max="9997" width="9.28515625" style="30" customWidth="1"/>
    <col min="9998" max="9999" width="9.28515625" style="30"/>
    <col min="10000" max="10000" width="28.28515625" style="30" bestFit="1" customWidth="1"/>
    <col min="10001" max="10239" width="9.28515625" style="30"/>
    <col min="10240" max="10240" width="12.5703125" style="30" customWidth="1"/>
    <col min="10241" max="10241" width="10.28515625" style="30" customWidth="1"/>
    <col min="10242" max="10242" width="4.28515625" style="30" customWidth="1"/>
    <col min="10243" max="10243" width="36.42578125" style="30" customWidth="1"/>
    <col min="10244" max="10244" width="9.28515625" style="30" customWidth="1"/>
    <col min="10245" max="10245" width="7.7109375" style="30" bestFit="1" customWidth="1"/>
    <col min="10246" max="10253" width="9.28515625" style="30" customWidth="1"/>
    <col min="10254" max="10255" width="9.28515625" style="30"/>
    <col min="10256" max="10256" width="28.28515625" style="30" bestFit="1" customWidth="1"/>
    <col min="10257" max="10495" width="9.28515625" style="30"/>
    <col min="10496" max="10496" width="12.5703125" style="30" customWidth="1"/>
    <col min="10497" max="10497" width="10.28515625" style="30" customWidth="1"/>
    <col min="10498" max="10498" width="4.28515625" style="30" customWidth="1"/>
    <col min="10499" max="10499" width="36.42578125" style="30" customWidth="1"/>
    <col min="10500" max="10500" width="9.28515625" style="30" customWidth="1"/>
    <col min="10501" max="10501" width="7.7109375" style="30" bestFit="1" customWidth="1"/>
    <col min="10502" max="10509" width="9.28515625" style="30" customWidth="1"/>
    <col min="10510" max="10511" width="9.28515625" style="30"/>
    <col min="10512" max="10512" width="28.28515625" style="30" bestFit="1" customWidth="1"/>
    <col min="10513" max="10751" width="9.28515625" style="30"/>
    <col min="10752" max="10752" width="12.5703125" style="30" customWidth="1"/>
    <col min="10753" max="10753" width="10.28515625" style="30" customWidth="1"/>
    <col min="10754" max="10754" width="4.28515625" style="30" customWidth="1"/>
    <col min="10755" max="10755" width="36.42578125" style="30" customWidth="1"/>
    <col min="10756" max="10756" width="9.28515625" style="30" customWidth="1"/>
    <col min="10757" max="10757" width="7.7109375" style="30" bestFit="1" customWidth="1"/>
    <col min="10758" max="10765" width="9.28515625" style="30" customWidth="1"/>
    <col min="10766" max="10767" width="9.28515625" style="30"/>
    <col min="10768" max="10768" width="28.28515625" style="30" bestFit="1" customWidth="1"/>
    <col min="10769" max="11007" width="9.28515625" style="30"/>
    <col min="11008" max="11008" width="12.5703125" style="30" customWidth="1"/>
    <col min="11009" max="11009" width="10.28515625" style="30" customWidth="1"/>
    <col min="11010" max="11010" width="4.28515625" style="30" customWidth="1"/>
    <col min="11011" max="11011" width="36.42578125" style="30" customWidth="1"/>
    <col min="11012" max="11012" width="9.28515625" style="30" customWidth="1"/>
    <col min="11013" max="11013" width="7.7109375" style="30" bestFit="1" customWidth="1"/>
    <col min="11014" max="11021" width="9.28515625" style="30" customWidth="1"/>
    <col min="11022" max="11023" width="9.28515625" style="30"/>
    <col min="11024" max="11024" width="28.28515625" style="30" bestFit="1" customWidth="1"/>
    <col min="11025" max="11263" width="9.28515625" style="30"/>
    <col min="11264" max="11264" width="12.5703125" style="30" customWidth="1"/>
    <col min="11265" max="11265" width="10.28515625" style="30" customWidth="1"/>
    <col min="11266" max="11266" width="4.28515625" style="30" customWidth="1"/>
    <col min="11267" max="11267" width="36.42578125" style="30" customWidth="1"/>
    <col min="11268" max="11268" width="9.28515625" style="30" customWidth="1"/>
    <col min="11269" max="11269" width="7.7109375" style="30" bestFit="1" customWidth="1"/>
    <col min="11270" max="11277" width="9.28515625" style="30" customWidth="1"/>
    <col min="11278" max="11279" width="9.28515625" style="30"/>
    <col min="11280" max="11280" width="28.28515625" style="30" bestFit="1" customWidth="1"/>
    <col min="11281" max="11519" width="9.28515625" style="30"/>
    <col min="11520" max="11520" width="12.5703125" style="30" customWidth="1"/>
    <col min="11521" max="11521" width="10.28515625" style="30" customWidth="1"/>
    <col min="11522" max="11522" width="4.28515625" style="30" customWidth="1"/>
    <col min="11523" max="11523" width="36.42578125" style="30" customWidth="1"/>
    <col min="11524" max="11524" width="9.28515625" style="30" customWidth="1"/>
    <col min="11525" max="11525" width="7.7109375" style="30" bestFit="1" customWidth="1"/>
    <col min="11526" max="11533" width="9.28515625" style="30" customWidth="1"/>
    <col min="11534" max="11535" width="9.28515625" style="30"/>
    <col min="11536" max="11536" width="28.28515625" style="30" bestFit="1" customWidth="1"/>
    <col min="11537" max="11775" width="9.28515625" style="30"/>
    <col min="11776" max="11776" width="12.5703125" style="30" customWidth="1"/>
    <col min="11777" max="11777" width="10.28515625" style="30" customWidth="1"/>
    <col min="11778" max="11778" width="4.28515625" style="30" customWidth="1"/>
    <col min="11779" max="11779" width="36.42578125" style="30" customWidth="1"/>
    <col min="11780" max="11780" width="9.28515625" style="30" customWidth="1"/>
    <col min="11781" max="11781" width="7.7109375" style="30" bestFit="1" customWidth="1"/>
    <col min="11782" max="11789" width="9.28515625" style="30" customWidth="1"/>
    <col min="11790" max="11791" width="9.28515625" style="30"/>
    <col min="11792" max="11792" width="28.28515625" style="30" bestFit="1" customWidth="1"/>
    <col min="11793" max="12031" width="9.28515625" style="30"/>
    <col min="12032" max="12032" width="12.5703125" style="30" customWidth="1"/>
    <col min="12033" max="12033" width="10.28515625" style="30" customWidth="1"/>
    <col min="12034" max="12034" width="4.28515625" style="30" customWidth="1"/>
    <col min="12035" max="12035" width="36.42578125" style="30" customWidth="1"/>
    <col min="12036" max="12036" width="9.28515625" style="30" customWidth="1"/>
    <col min="12037" max="12037" width="7.7109375" style="30" bestFit="1" customWidth="1"/>
    <col min="12038" max="12045" width="9.28515625" style="30" customWidth="1"/>
    <col min="12046" max="12047" width="9.28515625" style="30"/>
    <col min="12048" max="12048" width="28.28515625" style="30" bestFit="1" customWidth="1"/>
    <col min="12049" max="12287" width="9.28515625" style="30"/>
    <col min="12288" max="12288" width="12.5703125" style="30" customWidth="1"/>
    <col min="12289" max="12289" width="10.28515625" style="30" customWidth="1"/>
    <col min="12290" max="12290" width="4.28515625" style="30" customWidth="1"/>
    <col min="12291" max="12291" width="36.42578125" style="30" customWidth="1"/>
    <col min="12292" max="12292" width="9.28515625" style="30" customWidth="1"/>
    <col min="12293" max="12293" width="7.7109375" style="30" bestFit="1" customWidth="1"/>
    <col min="12294" max="12301" width="9.28515625" style="30" customWidth="1"/>
    <col min="12302" max="12303" width="9.28515625" style="30"/>
    <col min="12304" max="12304" width="28.28515625" style="30" bestFit="1" customWidth="1"/>
    <col min="12305" max="12543" width="9.28515625" style="30"/>
    <col min="12544" max="12544" width="12.5703125" style="30" customWidth="1"/>
    <col min="12545" max="12545" width="10.28515625" style="30" customWidth="1"/>
    <col min="12546" max="12546" width="4.28515625" style="30" customWidth="1"/>
    <col min="12547" max="12547" width="36.42578125" style="30" customWidth="1"/>
    <col min="12548" max="12548" width="9.28515625" style="30" customWidth="1"/>
    <col min="12549" max="12549" width="7.7109375" style="30" bestFit="1" customWidth="1"/>
    <col min="12550" max="12557" width="9.28515625" style="30" customWidth="1"/>
    <col min="12558" max="12559" width="9.28515625" style="30"/>
    <col min="12560" max="12560" width="28.28515625" style="30" bestFit="1" customWidth="1"/>
    <col min="12561" max="12799" width="9.28515625" style="30"/>
    <col min="12800" max="12800" width="12.5703125" style="30" customWidth="1"/>
    <col min="12801" max="12801" width="10.28515625" style="30" customWidth="1"/>
    <col min="12802" max="12802" width="4.28515625" style="30" customWidth="1"/>
    <col min="12803" max="12803" width="36.42578125" style="30" customWidth="1"/>
    <col min="12804" max="12804" width="9.28515625" style="30" customWidth="1"/>
    <col min="12805" max="12805" width="7.7109375" style="30" bestFit="1" customWidth="1"/>
    <col min="12806" max="12813" width="9.28515625" style="30" customWidth="1"/>
    <col min="12814" max="12815" width="9.28515625" style="30"/>
    <col min="12816" max="12816" width="28.28515625" style="30" bestFit="1" customWidth="1"/>
    <col min="12817" max="13055" width="9.28515625" style="30"/>
    <col min="13056" max="13056" width="12.5703125" style="30" customWidth="1"/>
    <col min="13057" max="13057" width="10.28515625" style="30" customWidth="1"/>
    <col min="13058" max="13058" width="4.28515625" style="30" customWidth="1"/>
    <col min="13059" max="13059" width="36.42578125" style="30" customWidth="1"/>
    <col min="13060" max="13060" width="9.28515625" style="30" customWidth="1"/>
    <col min="13061" max="13061" width="7.7109375" style="30" bestFit="1" customWidth="1"/>
    <col min="13062" max="13069" width="9.28515625" style="30" customWidth="1"/>
    <col min="13070" max="13071" width="9.28515625" style="30"/>
    <col min="13072" max="13072" width="28.28515625" style="30" bestFit="1" customWidth="1"/>
    <col min="13073" max="13311" width="9.28515625" style="30"/>
    <col min="13312" max="13312" width="12.5703125" style="30" customWidth="1"/>
    <col min="13313" max="13313" width="10.28515625" style="30" customWidth="1"/>
    <col min="13314" max="13314" width="4.28515625" style="30" customWidth="1"/>
    <col min="13315" max="13315" width="36.42578125" style="30" customWidth="1"/>
    <col min="13316" max="13316" width="9.28515625" style="30" customWidth="1"/>
    <col min="13317" max="13317" width="7.7109375" style="30" bestFit="1" customWidth="1"/>
    <col min="13318" max="13325" width="9.28515625" style="30" customWidth="1"/>
    <col min="13326" max="13327" width="9.28515625" style="30"/>
    <col min="13328" max="13328" width="28.28515625" style="30" bestFit="1" customWidth="1"/>
    <col min="13329" max="13567" width="9.28515625" style="30"/>
    <col min="13568" max="13568" width="12.5703125" style="30" customWidth="1"/>
    <col min="13569" max="13569" width="10.28515625" style="30" customWidth="1"/>
    <col min="13570" max="13570" width="4.28515625" style="30" customWidth="1"/>
    <col min="13571" max="13571" width="36.42578125" style="30" customWidth="1"/>
    <col min="13572" max="13572" width="9.28515625" style="30" customWidth="1"/>
    <col min="13573" max="13573" width="7.7109375" style="30" bestFit="1" customWidth="1"/>
    <col min="13574" max="13581" width="9.28515625" style="30" customWidth="1"/>
    <col min="13582" max="13583" width="9.28515625" style="30"/>
    <col min="13584" max="13584" width="28.28515625" style="30" bestFit="1" customWidth="1"/>
    <col min="13585" max="13823" width="9.28515625" style="30"/>
    <col min="13824" max="13824" width="12.5703125" style="30" customWidth="1"/>
    <col min="13825" max="13825" width="10.28515625" style="30" customWidth="1"/>
    <col min="13826" max="13826" width="4.28515625" style="30" customWidth="1"/>
    <col min="13827" max="13827" width="36.42578125" style="30" customWidth="1"/>
    <col min="13828" max="13828" width="9.28515625" style="30" customWidth="1"/>
    <col min="13829" max="13829" width="7.7109375" style="30" bestFit="1" customWidth="1"/>
    <col min="13830" max="13837" width="9.28515625" style="30" customWidth="1"/>
    <col min="13838" max="13839" width="9.28515625" style="30"/>
    <col min="13840" max="13840" width="28.28515625" style="30" bestFit="1" customWidth="1"/>
    <col min="13841" max="14079" width="9.28515625" style="30"/>
    <col min="14080" max="14080" width="12.5703125" style="30" customWidth="1"/>
    <col min="14081" max="14081" width="10.28515625" style="30" customWidth="1"/>
    <col min="14082" max="14082" width="4.28515625" style="30" customWidth="1"/>
    <col min="14083" max="14083" width="36.42578125" style="30" customWidth="1"/>
    <col min="14084" max="14084" width="9.28515625" style="30" customWidth="1"/>
    <col min="14085" max="14085" width="7.7109375" style="30" bestFit="1" customWidth="1"/>
    <col min="14086" max="14093" width="9.28515625" style="30" customWidth="1"/>
    <col min="14094" max="14095" width="9.28515625" style="30"/>
    <col min="14096" max="14096" width="28.28515625" style="30" bestFit="1" customWidth="1"/>
    <col min="14097" max="14335" width="9.28515625" style="30"/>
    <col min="14336" max="14336" width="12.5703125" style="30" customWidth="1"/>
    <col min="14337" max="14337" width="10.28515625" style="30" customWidth="1"/>
    <col min="14338" max="14338" width="4.28515625" style="30" customWidth="1"/>
    <col min="14339" max="14339" width="36.42578125" style="30" customWidth="1"/>
    <col min="14340" max="14340" width="9.28515625" style="30" customWidth="1"/>
    <col min="14341" max="14341" width="7.7109375" style="30" bestFit="1" customWidth="1"/>
    <col min="14342" max="14349" width="9.28515625" style="30" customWidth="1"/>
    <col min="14350" max="14351" width="9.28515625" style="30"/>
    <col min="14352" max="14352" width="28.28515625" style="30" bestFit="1" customWidth="1"/>
    <col min="14353" max="14591" width="9.28515625" style="30"/>
    <col min="14592" max="14592" width="12.5703125" style="30" customWidth="1"/>
    <col min="14593" max="14593" width="10.28515625" style="30" customWidth="1"/>
    <col min="14594" max="14594" width="4.28515625" style="30" customWidth="1"/>
    <col min="14595" max="14595" width="36.42578125" style="30" customWidth="1"/>
    <col min="14596" max="14596" width="9.28515625" style="30" customWidth="1"/>
    <col min="14597" max="14597" width="7.7109375" style="30" bestFit="1" customWidth="1"/>
    <col min="14598" max="14605" width="9.28515625" style="30" customWidth="1"/>
    <col min="14606" max="14607" width="9.28515625" style="30"/>
    <col min="14608" max="14608" width="28.28515625" style="30" bestFit="1" customWidth="1"/>
    <col min="14609" max="14847" width="9.28515625" style="30"/>
    <col min="14848" max="14848" width="12.5703125" style="30" customWidth="1"/>
    <col min="14849" max="14849" width="10.28515625" style="30" customWidth="1"/>
    <col min="14850" max="14850" width="4.28515625" style="30" customWidth="1"/>
    <col min="14851" max="14851" width="36.42578125" style="30" customWidth="1"/>
    <col min="14852" max="14852" width="9.28515625" style="30" customWidth="1"/>
    <col min="14853" max="14853" width="7.7109375" style="30" bestFit="1" customWidth="1"/>
    <col min="14854" max="14861" width="9.28515625" style="30" customWidth="1"/>
    <col min="14862" max="14863" width="9.28515625" style="30"/>
    <col min="14864" max="14864" width="28.28515625" style="30" bestFit="1" customWidth="1"/>
    <col min="14865" max="15103" width="9.28515625" style="30"/>
    <col min="15104" max="15104" width="12.5703125" style="30" customWidth="1"/>
    <col min="15105" max="15105" width="10.28515625" style="30" customWidth="1"/>
    <col min="15106" max="15106" width="4.28515625" style="30" customWidth="1"/>
    <col min="15107" max="15107" width="36.42578125" style="30" customWidth="1"/>
    <col min="15108" max="15108" width="9.28515625" style="30" customWidth="1"/>
    <col min="15109" max="15109" width="7.7109375" style="30" bestFit="1" customWidth="1"/>
    <col min="15110" max="15117" width="9.28515625" style="30" customWidth="1"/>
    <col min="15118" max="15119" width="9.28515625" style="30"/>
    <col min="15120" max="15120" width="28.28515625" style="30" bestFit="1" customWidth="1"/>
    <col min="15121" max="15359" width="9.28515625" style="30"/>
    <col min="15360" max="15360" width="12.5703125" style="30" customWidth="1"/>
    <col min="15361" max="15361" width="10.28515625" style="30" customWidth="1"/>
    <col min="15362" max="15362" width="4.28515625" style="30" customWidth="1"/>
    <col min="15363" max="15363" width="36.42578125" style="30" customWidth="1"/>
    <col min="15364" max="15364" width="9.28515625" style="30" customWidth="1"/>
    <col min="15365" max="15365" width="7.7109375" style="30" bestFit="1" customWidth="1"/>
    <col min="15366" max="15373" width="9.28515625" style="30" customWidth="1"/>
    <col min="15374" max="15375" width="9.28515625" style="30"/>
    <col min="15376" max="15376" width="28.28515625" style="30" bestFit="1" customWidth="1"/>
    <col min="15377" max="15615" width="9.28515625" style="30"/>
    <col min="15616" max="15616" width="12.5703125" style="30" customWidth="1"/>
    <col min="15617" max="15617" width="10.28515625" style="30" customWidth="1"/>
    <col min="15618" max="15618" width="4.28515625" style="30" customWidth="1"/>
    <col min="15619" max="15619" width="36.42578125" style="30" customWidth="1"/>
    <col min="15620" max="15620" width="9.28515625" style="30" customWidth="1"/>
    <col min="15621" max="15621" width="7.7109375" style="30" bestFit="1" customWidth="1"/>
    <col min="15622" max="15629" width="9.28515625" style="30" customWidth="1"/>
    <col min="15630" max="15631" width="9.28515625" style="30"/>
    <col min="15632" max="15632" width="28.28515625" style="30" bestFit="1" customWidth="1"/>
    <col min="15633" max="15871" width="9.28515625" style="30"/>
    <col min="15872" max="15872" width="12.5703125" style="30" customWidth="1"/>
    <col min="15873" max="15873" width="10.28515625" style="30" customWidth="1"/>
    <col min="15874" max="15874" width="4.28515625" style="30" customWidth="1"/>
    <col min="15875" max="15875" width="36.42578125" style="30" customWidth="1"/>
    <col min="15876" max="15876" width="9.28515625" style="30" customWidth="1"/>
    <col min="15877" max="15877" width="7.7109375" style="30" bestFit="1" customWidth="1"/>
    <col min="15878" max="15885" width="9.28515625" style="30" customWidth="1"/>
    <col min="15886" max="15887" width="9.28515625" style="30"/>
    <col min="15888" max="15888" width="28.28515625" style="30" bestFit="1" customWidth="1"/>
    <col min="15889" max="16127" width="9.28515625" style="30"/>
    <col min="16128" max="16128" width="12.5703125" style="30" customWidth="1"/>
    <col min="16129" max="16129" width="10.28515625" style="30" customWidth="1"/>
    <col min="16130" max="16130" width="4.28515625" style="30" customWidth="1"/>
    <col min="16131" max="16131" width="36.42578125" style="30" customWidth="1"/>
    <col min="16132" max="16132" width="9.28515625" style="30" customWidth="1"/>
    <col min="16133" max="16133" width="7.7109375" style="30" bestFit="1" customWidth="1"/>
    <col min="16134" max="16141" width="9.28515625" style="30" customWidth="1"/>
    <col min="16142" max="16143" width="9.28515625" style="30"/>
    <col min="16144" max="16144" width="28.28515625" style="30" bestFit="1" customWidth="1"/>
    <col min="16145" max="16384" width="9.28515625" style="30"/>
  </cols>
  <sheetData>
    <row r="1" spans="1:19" ht="37.5" customHeight="1">
      <c r="A1" s="465" t="s">
        <v>381</v>
      </c>
      <c r="B1" s="466"/>
      <c r="C1" s="466"/>
      <c r="D1" s="466"/>
      <c r="E1" s="466"/>
      <c r="F1" s="466"/>
      <c r="G1" s="466"/>
      <c r="H1" s="466"/>
      <c r="I1" s="466"/>
      <c r="J1" s="466"/>
      <c r="K1" s="466"/>
      <c r="L1" s="466"/>
    </row>
    <row r="2" spans="1:19" s="87" customFormat="1" ht="20.25" customHeight="1" thickBot="1">
      <c r="A2" s="86"/>
      <c r="B2" s="467" t="s">
        <v>377</v>
      </c>
      <c r="C2" s="468"/>
      <c r="D2" s="468"/>
      <c r="E2" s="468"/>
      <c r="F2" s="468"/>
      <c r="G2" s="468"/>
      <c r="H2" s="468"/>
      <c r="I2" s="468"/>
      <c r="J2" s="468"/>
      <c r="K2" s="468"/>
      <c r="L2" s="468"/>
      <c r="M2" s="468"/>
    </row>
    <row r="3" spans="1:19" ht="33" customHeight="1" thickBot="1">
      <c r="A3" s="471" t="s">
        <v>361</v>
      </c>
      <c r="B3" s="472"/>
      <c r="C3" s="472"/>
      <c r="D3" s="472"/>
      <c r="E3" s="472"/>
      <c r="F3" s="472"/>
      <c r="G3" s="472"/>
      <c r="H3" s="472"/>
      <c r="I3" s="472"/>
      <c r="J3" s="472"/>
      <c r="K3" s="472"/>
      <c r="L3" s="473"/>
    </row>
    <row r="4" spans="1:19" ht="66.75" customHeight="1">
      <c r="A4" s="185"/>
      <c r="B4" s="470" t="s">
        <v>376</v>
      </c>
      <c r="C4" s="460"/>
      <c r="D4" s="460"/>
      <c r="E4" s="460"/>
      <c r="F4" s="460"/>
      <c r="G4" s="186" t="s">
        <v>369</v>
      </c>
      <c r="H4" s="186" t="s">
        <v>370</v>
      </c>
      <c r="I4" s="186" t="s">
        <v>371</v>
      </c>
      <c r="J4" s="186" t="s">
        <v>372</v>
      </c>
      <c r="K4" s="186" t="s">
        <v>373</v>
      </c>
      <c r="L4" s="186" t="s">
        <v>375</v>
      </c>
    </row>
    <row r="5" spans="1:19" s="33" customFormat="1" ht="38.25">
      <c r="A5" s="69" t="s">
        <v>8</v>
      </c>
      <c r="B5" s="69" t="s">
        <v>9</v>
      </c>
      <c r="C5" s="69" t="s">
        <v>360</v>
      </c>
      <c r="D5" s="70" t="s">
        <v>10</v>
      </c>
      <c r="E5" s="71" t="s">
        <v>359</v>
      </c>
      <c r="F5" s="69" t="s">
        <v>12</v>
      </c>
      <c r="G5" s="72" t="s">
        <v>13</v>
      </c>
      <c r="H5" s="73" t="s">
        <v>14</v>
      </c>
      <c r="I5" s="73" t="s">
        <v>15</v>
      </c>
      <c r="J5" s="73" t="s">
        <v>16</v>
      </c>
      <c r="K5" s="73" t="s">
        <v>17</v>
      </c>
      <c r="L5" s="73" t="s">
        <v>18</v>
      </c>
      <c r="M5" s="29"/>
      <c r="N5" s="29"/>
      <c r="O5" s="29"/>
      <c r="P5" s="29"/>
      <c r="Q5" s="29"/>
      <c r="R5" s="29"/>
    </row>
    <row r="6" spans="1:19" s="33" customFormat="1" hidden="1">
      <c r="A6" s="17" t="s">
        <v>19</v>
      </c>
      <c r="B6" s="17" t="s">
        <v>20</v>
      </c>
      <c r="C6" s="17" t="s">
        <v>21</v>
      </c>
      <c r="D6" s="18" t="s">
        <v>22</v>
      </c>
      <c r="E6" s="19">
        <v>413</v>
      </c>
      <c r="F6" s="17">
        <v>9</v>
      </c>
      <c r="G6" s="10">
        <f t="shared" ref="G6:L13" si="0">G14/2080</f>
        <v>31.029227407200821</v>
      </c>
      <c r="H6" s="10">
        <f t="shared" si="0"/>
        <v>32.580688777560866</v>
      </c>
      <c r="I6" s="10">
        <f t="shared" si="0"/>
        <v>34.20972321643891</v>
      </c>
      <c r="J6" s="10">
        <f t="shared" si="0"/>
        <v>35.920209377260854</v>
      </c>
      <c r="K6" s="10">
        <f t="shared" si="0"/>
        <v>37.716219846123906</v>
      </c>
      <c r="L6" s="10">
        <f t="shared" si="0"/>
        <v>39.602030838430103</v>
      </c>
      <c r="N6" s="28"/>
      <c r="O6" s="28"/>
      <c r="P6" s="28"/>
      <c r="Q6" s="28"/>
      <c r="R6" s="28"/>
      <c r="S6" s="28"/>
    </row>
    <row r="7" spans="1:19" s="33" customFormat="1" hidden="1">
      <c r="A7" s="17" t="s">
        <v>23</v>
      </c>
      <c r="B7" s="17" t="s">
        <v>24</v>
      </c>
      <c r="C7" s="17" t="s">
        <v>21</v>
      </c>
      <c r="D7" s="18" t="s">
        <v>25</v>
      </c>
      <c r="E7" s="19">
        <v>383</v>
      </c>
      <c r="F7" s="17">
        <v>8</v>
      </c>
      <c r="G7" s="10">
        <f t="shared" si="0"/>
        <v>28.605170681945054</v>
      </c>
      <c r="H7" s="10">
        <f t="shared" si="0"/>
        <v>30.03542921604231</v>
      </c>
      <c r="I7" s="10">
        <f t="shared" si="0"/>
        <v>31.537200676844428</v>
      </c>
      <c r="J7" s="10">
        <f t="shared" si="0"/>
        <v>33.114060710686644</v>
      </c>
      <c r="K7" s="10">
        <f t="shared" si="0"/>
        <v>34.769763746220981</v>
      </c>
      <c r="L7" s="10">
        <f t="shared" si="0"/>
        <v>36.508251933532037</v>
      </c>
      <c r="N7" s="28"/>
      <c r="O7" s="28"/>
      <c r="P7" s="28"/>
      <c r="Q7" s="28"/>
      <c r="R7" s="28"/>
      <c r="S7" s="28"/>
    </row>
    <row r="8" spans="1:19" s="33" customFormat="1" hidden="1">
      <c r="A8" s="17" t="s">
        <v>26</v>
      </c>
      <c r="B8" s="17" t="s">
        <v>27</v>
      </c>
      <c r="C8" s="17" t="s">
        <v>21</v>
      </c>
      <c r="D8" s="18" t="s">
        <v>28</v>
      </c>
      <c r="E8" s="19">
        <v>420</v>
      </c>
      <c r="F8" s="17">
        <v>9</v>
      </c>
      <c r="G8" s="10">
        <f t="shared" si="0"/>
        <v>31.330633299976803</v>
      </c>
      <c r="H8" s="10">
        <f t="shared" si="0"/>
        <v>32.897164964975644</v>
      </c>
      <c r="I8" s="10">
        <f t="shared" si="0"/>
        <v>34.542023213224425</v>
      </c>
      <c r="J8" s="10">
        <f t="shared" si="0"/>
        <v>36.269124373885653</v>
      </c>
      <c r="K8" s="10">
        <f t="shared" si="0"/>
        <v>38.08258059257993</v>
      </c>
      <c r="L8" s="10">
        <f t="shared" si="0"/>
        <v>39.986709622208934</v>
      </c>
      <c r="N8" s="28"/>
      <c r="O8" s="28"/>
      <c r="P8" s="28"/>
      <c r="Q8" s="28"/>
      <c r="R8" s="28"/>
      <c r="S8" s="28"/>
    </row>
    <row r="9" spans="1:19" s="33" customFormat="1" hidden="1">
      <c r="A9" s="17" t="s">
        <v>29</v>
      </c>
      <c r="B9" s="17" t="s">
        <v>20</v>
      </c>
      <c r="C9" s="17" t="s">
        <v>21</v>
      </c>
      <c r="D9" s="18" t="s">
        <v>30</v>
      </c>
      <c r="E9" s="19">
        <v>413</v>
      </c>
      <c r="F9" s="17">
        <v>9</v>
      </c>
      <c r="G9" s="10">
        <f t="shared" si="0"/>
        <v>31.029227407200821</v>
      </c>
      <c r="H9" s="10">
        <f t="shared" si="0"/>
        <v>32.580688777560866</v>
      </c>
      <c r="I9" s="10">
        <f t="shared" si="0"/>
        <v>34.20972321643891</v>
      </c>
      <c r="J9" s="10">
        <f t="shared" si="0"/>
        <v>35.920209377260854</v>
      </c>
      <c r="K9" s="10">
        <f t="shared" si="0"/>
        <v>37.716219846123906</v>
      </c>
      <c r="L9" s="10">
        <f t="shared" si="0"/>
        <v>39.602030838430103</v>
      </c>
      <c r="N9" s="28"/>
      <c r="O9" s="28"/>
      <c r="P9" s="28"/>
      <c r="Q9" s="28"/>
      <c r="R9" s="28"/>
      <c r="S9" s="28"/>
    </row>
    <row r="10" spans="1:19" s="33" customFormat="1" hidden="1">
      <c r="A10" s="17" t="s">
        <v>31</v>
      </c>
      <c r="B10" s="17" t="s">
        <v>24</v>
      </c>
      <c r="C10" s="17" t="s">
        <v>21</v>
      </c>
      <c r="D10" s="18" t="s">
        <v>32</v>
      </c>
      <c r="E10" s="19">
        <v>383</v>
      </c>
      <c r="F10" s="17">
        <v>8</v>
      </c>
      <c r="G10" s="10">
        <f t="shared" si="0"/>
        <v>28.605170681945054</v>
      </c>
      <c r="H10" s="10">
        <f t="shared" si="0"/>
        <v>30.03542921604231</v>
      </c>
      <c r="I10" s="10">
        <f t="shared" si="0"/>
        <v>31.537200676844428</v>
      </c>
      <c r="J10" s="10">
        <f t="shared" si="0"/>
        <v>33.114060710686644</v>
      </c>
      <c r="K10" s="10">
        <f t="shared" si="0"/>
        <v>34.769763746220981</v>
      </c>
      <c r="L10" s="10">
        <f t="shared" si="0"/>
        <v>36.508251933532037</v>
      </c>
      <c r="N10" s="28"/>
      <c r="O10" s="28"/>
      <c r="P10" s="28"/>
      <c r="Q10" s="28"/>
      <c r="R10" s="28"/>
      <c r="S10" s="28"/>
    </row>
    <row r="11" spans="1:19" s="33" customFormat="1" hidden="1">
      <c r="A11" s="17" t="s">
        <v>33</v>
      </c>
      <c r="B11" s="17">
        <v>118</v>
      </c>
      <c r="C11" s="17" t="s">
        <v>21</v>
      </c>
      <c r="D11" s="18" t="s">
        <v>34</v>
      </c>
      <c r="E11" s="19">
        <v>458</v>
      </c>
      <c r="F11" s="17">
        <v>10</v>
      </c>
      <c r="G11" s="10">
        <f t="shared" si="0"/>
        <v>34.368352169118218</v>
      </c>
      <c r="H11" s="10">
        <f t="shared" si="0"/>
        <v>36.086769777574126</v>
      </c>
      <c r="I11" s="10">
        <f t="shared" si="0"/>
        <v>37.891108266452839</v>
      </c>
      <c r="J11" s="10">
        <f t="shared" si="0"/>
        <v>39.785663679775482</v>
      </c>
      <c r="K11" s="10">
        <f t="shared" si="0"/>
        <v>41.774946863764256</v>
      </c>
      <c r="L11" s="10">
        <f t="shared" si="0"/>
        <v>43.863694206952474</v>
      </c>
    </row>
    <row r="12" spans="1:19" s="33" customFormat="1" hidden="1">
      <c r="A12" s="17" t="s">
        <v>35</v>
      </c>
      <c r="B12" s="17" t="s">
        <v>36</v>
      </c>
      <c r="C12" s="17" t="s">
        <v>21</v>
      </c>
      <c r="D12" s="18" t="s">
        <v>37</v>
      </c>
      <c r="E12" s="19">
        <v>523</v>
      </c>
      <c r="F12" s="17">
        <v>11</v>
      </c>
      <c r="G12" s="10">
        <f t="shared" si="0"/>
        <v>38.250355620081635</v>
      </c>
      <c r="H12" s="10">
        <f t="shared" si="0"/>
        <v>40.162873401085726</v>
      </c>
      <c r="I12" s="10">
        <f t="shared" si="0"/>
        <v>42.171017071140014</v>
      </c>
      <c r="J12" s="10">
        <f t="shared" si="0"/>
        <v>44.279567924697012</v>
      </c>
      <c r="K12" s="10">
        <f t="shared" si="0"/>
        <v>46.49354632093187</v>
      </c>
      <c r="L12" s="10">
        <f t="shared" si="0"/>
        <v>48.818223636978466</v>
      </c>
    </row>
    <row r="13" spans="1:19" s="33" customFormat="1" hidden="1">
      <c r="A13" s="17" t="s">
        <v>38</v>
      </c>
      <c r="B13" s="17" t="s">
        <v>39</v>
      </c>
      <c r="C13" s="17" t="s">
        <v>21</v>
      </c>
      <c r="D13" s="18" t="s">
        <v>40</v>
      </c>
      <c r="E13" s="19">
        <v>455</v>
      </c>
      <c r="F13" s="17">
        <v>10</v>
      </c>
      <c r="G13" s="10">
        <f t="shared" si="0"/>
        <v>34.368352169118218</v>
      </c>
      <c r="H13" s="10">
        <f t="shared" si="0"/>
        <v>36.086769777574126</v>
      </c>
      <c r="I13" s="10">
        <f t="shared" si="0"/>
        <v>37.891108266452839</v>
      </c>
      <c r="J13" s="10">
        <f t="shared" si="0"/>
        <v>39.785663679775482</v>
      </c>
      <c r="K13" s="10">
        <f t="shared" si="0"/>
        <v>41.774946863764256</v>
      </c>
      <c r="L13" s="10">
        <f t="shared" si="0"/>
        <v>43.863694206952474</v>
      </c>
    </row>
    <row r="14" spans="1:19" s="33" customFormat="1">
      <c r="A14" s="17" t="s">
        <v>19</v>
      </c>
      <c r="B14" s="17" t="s">
        <v>20</v>
      </c>
      <c r="C14" s="17" t="s">
        <v>21</v>
      </c>
      <c r="D14" s="18" t="s">
        <v>22</v>
      </c>
      <c r="E14" s="19">
        <v>413</v>
      </c>
      <c r="F14" s="17">
        <v>9</v>
      </c>
      <c r="G14" s="209">
        <f t="shared" ref="G14:K23" si="1">H14/1.05</f>
        <v>64540.793006977707</v>
      </c>
      <c r="H14" s="209">
        <f t="shared" si="1"/>
        <v>67767.832657326595</v>
      </c>
      <c r="I14" s="209">
        <f t="shared" si="1"/>
        <v>71156.224290192928</v>
      </c>
      <c r="J14" s="209">
        <f t="shared" si="1"/>
        <v>74714.035504702581</v>
      </c>
      <c r="K14" s="209">
        <f t="shared" si="1"/>
        <v>78449.737279937719</v>
      </c>
      <c r="L14" s="209">
        <v>82372.224143934611</v>
      </c>
    </row>
    <row r="15" spans="1:19" s="33" customFormat="1">
      <c r="A15" s="17" t="s">
        <v>23</v>
      </c>
      <c r="B15" s="17" t="s">
        <v>24</v>
      </c>
      <c r="C15" s="17" t="s">
        <v>21</v>
      </c>
      <c r="D15" s="18" t="s">
        <v>25</v>
      </c>
      <c r="E15" s="19">
        <v>383</v>
      </c>
      <c r="F15" s="17">
        <v>8</v>
      </c>
      <c r="G15" s="209">
        <f t="shared" si="1"/>
        <v>59498.755018445714</v>
      </c>
      <c r="H15" s="209">
        <f t="shared" si="1"/>
        <v>62473.692769368005</v>
      </c>
      <c r="I15" s="209">
        <f t="shared" si="1"/>
        <v>65597.377407836408</v>
      </c>
      <c r="J15" s="209">
        <f t="shared" si="1"/>
        <v>68877.246278228224</v>
      </c>
      <c r="K15" s="209">
        <f t="shared" si="1"/>
        <v>72321.108592139644</v>
      </c>
      <c r="L15" s="209">
        <v>75937.164021746634</v>
      </c>
    </row>
    <row r="16" spans="1:19" s="33" customFormat="1">
      <c r="A16" s="17" t="s">
        <v>26</v>
      </c>
      <c r="B16" s="17" t="s">
        <v>27</v>
      </c>
      <c r="C16" s="17" t="s">
        <v>21</v>
      </c>
      <c r="D16" s="18" t="s">
        <v>28</v>
      </c>
      <c r="E16" s="19">
        <v>420</v>
      </c>
      <c r="F16" s="17">
        <v>9</v>
      </c>
      <c r="G16" s="217">
        <f t="shared" si="1"/>
        <v>65167.717263951752</v>
      </c>
      <c r="H16" s="217">
        <f t="shared" si="1"/>
        <v>68426.103127149341</v>
      </c>
      <c r="I16" s="217">
        <f t="shared" si="1"/>
        <v>71847.408283506811</v>
      </c>
      <c r="J16" s="217">
        <f t="shared" si="1"/>
        <v>75439.778697682152</v>
      </c>
      <c r="K16" s="217">
        <f t="shared" si="1"/>
        <v>79211.767632566261</v>
      </c>
      <c r="L16" s="217">
        <v>83172.356014194578</v>
      </c>
    </row>
    <row r="17" spans="1:19" s="33" customFormat="1">
      <c r="A17" s="17" t="s">
        <v>29</v>
      </c>
      <c r="B17" s="17" t="s">
        <v>20</v>
      </c>
      <c r="C17" s="17" t="s">
        <v>21</v>
      </c>
      <c r="D17" s="18" t="s">
        <v>30</v>
      </c>
      <c r="E17" s="19">
        <v>413</v>
      </c>
      <c r="F17" s="17">
        <v>9</v>
      </c>
      <c r="G17" s="209">
        <f t="shared" si="1"/>
        <v>64540.793006977707</v>
      </c>
      <c r="H17" s="209">
        <f t="shared" si="1"/>
        <v>67767.832657326595</v>
      </c>
      <c r="I17" s="209">
        <f t="shared" si="1"/>
        <v>71156.224290192928</v>
      </c>
      <c r="J17" s="209">
        <f t="shared" si="1"/>
        <v>74714.035504702581</v>
      </c>
      <c r="K17" s="209">
        <f t="shared" si="1"/>
        <v>78449.737279937719</v>
      </c>
      <c r="L17" s="209">
        <v>82372.224143934611</v>
      </c>
    </row>
    <row r="18" spans="1:19" s="33" customFormat="1">
      <c r="A18" s="17" t="s">
        <v>31</v>
      </c>
      <c r="B18" s="17" t="s">
        <v>24</v>
      </c>
      <c r="C18" s="17" t="s">
        <v>21</v>
      </c>
      <c r="D18" s="18" t="s">
        <v>32</v>
      </c>
      <c r="E18" s="19">
        <v>383</v>
      </c>
      <c r="F18" s="17">
        <v>8</v>
      </c>
      <c r="G18" s="209">
        <f t="shared" si="1"/>
        <v>59498.755018445714</v>
      </c>
      <c r="H18" s="209">
        <f t="shared" si="1"/>
        <v>62473.692769368005</v>
      </c>
      <c r="I18" s="209">
        <f t="shared" si="1"/>
        <v>65597.377407836408</v>
      </c>
      <c r="J18" s="209">
        <f t="shared" si="1"/>
        <v>68877.246278228224</v>
      </c>
      <c r="K18" s="209">
        <f t="shared" si="1"/>
        <v>72321.108592139644</v>
      </c>
      <c r="L18" s="209">
        <v>75937.164021746634</v>
      </c>
    </row>
    <row r="19" spans="1:19" s="33" customFormat="1">
      <c r="A19" s="17" t="s">
        <v>33</v>
      </c>
      <c r="B19" s="17">
        <v>118</v>
      </c>
      <c r="C19" s="17" t="s">
        <v>21</v>
      </c>
      <c r="D19" s="18" t="s">
        <v>34</v>
      </c>
      <c r="E19" s="19">
        <v>458</v>
      </c>
      <c r="F19" s="17">
        <v>10</v>
      </c>
      <c r="G19" s="209">
        <f t="shared" si="1"/>
        <v>71486.172511765893</v>
      </c>
      <c r="H19" s="209">
        <f t="shared" si="1"/>
        <v>75060.481137354189</v>
      </c>
      <c r="I19" s="209">
        <f t="shared" si="1"/>
        <v>78813.5051942219</v>
      </c>
      <c r="J19" s="209">
        <f t="shared" si="1"/>
        <v>82754.180453933004</v>
      </c>
      <c r="K19" s="209">
        <f t="shared" si="1"/>
        <v>86891.889476629658</v>
      </c>
      <c r="L19" s="209">
        <v>91236.483950461145</v>
      </c>
      <c r="N19" s="30"/>
      <c r="O19" s="30"/>
      <c r="P19" s="30"/>
      <c r="Q19" s="30"/>
      <c r="R19" s="30"/>
      <c r="S19" s="30"/>
    </row>
    <row r="20" spans="1:19" s="33" customFormat="1">
      <c r="A20" s="17" t="s">
        <v>35</v>
      </c>
      <c r="B20" s="17" t="s">
        <v>36</v>
      </c>
      <c r="C20" s="17" t="s">
        <v>21</v>
      </c>
      <c r="D20" s="18" t="s">
        <v>37</v>
      </c>
      <c r="E20" s="19">
        <v>523</v>
      </c>
      <c r="F20" s="17">
        <v>11</v>
      </c>
      <c r="G20" s="209">
        <f t="shared" si="1"/>
        <v>79560.739689769805</v>
      </c>
      <c r="H20" s="209">
        <f t="shared" si="1"/>
        <v>83538.776674258304</v>
      </c>
      <c r="I20" s="209">
        <f t="shared" si="1"/>
        <v>87715.715507971225</v>
      </c>
      <c r="J20" s="209">
        <f t="shared" si="1"/>
        <v>92101.501283369784</v>
      </c>
      <c r="K20" s="209">
        <f t="shared" si="1"/>
        <v>96706.576347538285</v>
      </c>
      <c r="L20" s="209">
        <v>101541.90516491521</v>
      </c>
      <c r="N20" s="30"/>
      <c r="O20" s="30"/>
      <c r="P20" s="30"/>
      <c r="Q20" s="30"/>
      <c r="R20" s="30"/>
      <c r="S20" s="30"/>
    </row>
    <row r="21" spans="1:19" s="33" customFormat="1">
      <c r="A21" s="17" t="s">
        <v>38</v>
      </c>
      <c r="B21" s="17" t="s">
        <v>39</v>
      </c>
      <c r="C21" s="17" t="s">
        <v>21</v>
      </c>
      <c r="D21" s="18" t="s">
        <v>40</v>
      </c>
      <c r="E21" s="19">
        <v>455</v>
      </c>
      <c r="F21" s="17">
        <v>10</v>
      </c>
      <c r="G21" s="209">
        <f t="shared" si="1"/>
        <v>71486.172511765893</v>
      </c>
      <c r="H21" s="209">
        <f t="shared" si="1"/>
        <v>75060.481137354189</v>
      </c>
      <c r="I21" s="209">
        <f t="shared" si="1"/>
        <v>78813.5051942219</v>
      </c>
      <c r="J21" s="209">
        <f t="shared" si="1"/>
        <v>82754.180453933004</v>
      </c>
      <c r="K21" s="209">
        <f t="shared" si="1"/>
        <v>86891.889476629658</v>
      </c>
      <c r="L21" s="209">
        <v>91236.483950461145</v>
      </c>
      <c r="N21" s="30"/>
      <c r="O21" s="30"/>
      <c r="P21" s="30"/>
      <c r="Q21" s="30"/>
      <c r="R21" s="30"/>
      <c r="S21" s="30"/>
    </row>
    <row r="22" spans="1:19">
      <c r="A22" s="77" t="s">
        <v>459</v>
      </c>
      <c r="B22" s="62" t="s">
        <v>386</v>
      </c>
      <c r="C22" s="14" t="s">
        <v>43</v>
      </c>
      <c r="D22" s="89" t="s">
        <v>460</v>
      </c>
      <c r="E22" s="16">
        <v>230</v>
      </c>
      <c r="F22" s="14">
        <v>5</v>
      </c>
      <c r="G22" s="210">
        <f t="shared" si="1"/>
        <v>19.761313444500999</v>
      </c>
      <c r="H22" s="210">
        <f t="shared" si="1"/>
        <v>20.74937911672605</v>
      </c>
      <c r="I22" s="210">
        <f t="shared" si="1"/>
        <v>21.786848072562353</v>
      </c>
      <c r="J22" s="210">
        <f t="shared" si="1"/>
        <v>22.876190476190473</v>
      </c>
      <c r="K22" s="210">
        <f t="shared" si="1"/>
        <v>24.02</v>
      </c>
      <c r="L22" s="210">
        <v>25.221</v>
      </c>
    </row>
    <row r="23" spans="1:19">
      <c r="A23" s="7" t="s">
        <v>41</v>
      </c>
      <c r="B23" s="14" t="s">
        <v>42</v>
      </c>
      <c r="C23" s="14" t="s">
        <v>43</v>
      </c>
      <c r="D23" s="15" t="s">
        <v>44</v>
      </c>
      <c r="E23" s="16">
        <v>188</v>
      </c>
      <c r="F23" s="14">
        <v>4</v>
      </c>
      <c r="G23" s="210">
        <f t="shared" si="1"/>
        <v>16.692558845187587</v>
      </c>
      <c r="H23" s="210">
        <f t="shared" si="1"/>
        <v>17.527186787446968</v>
      </c>
      <c r="I23" s="210">
        <f t="shared" si="1"/>
        <v>18.403546126819318</v>
      </c>
      <c r="J23" s="210">
        <f t="shared" si="1"/>
        <v>19.323723433160286</v>
      </c>
      <c r="K23" s="210">
        <f t="shared" si="1"/>
        <v>20.289909604818302</v>
      </c>
      <c r="L23" s="210">
        <v>21.304405085059219</v>
      </c>
    </row>
    <row r="24" spans="1:19">
      <c r="A24" s="14" t="s">
        <v>45</v>
      </c>
      <c r="B24" s="14" t="s">
        <v>46</v>
      </c>
      <c r="C24" s="14" t="s">
        <v>43</v>
      </c>
      <c r="D24" s="15" t="s">
        <v>47</v>
      </c>
      <c r="E24" s="16">
        <v>260</v>
      </c>
      <c r="F24" s="14">
        <v>5</v>
      </c>
      <c r="G24" s="211">
        <f t="shared" ref="G24:K33" si="2">H24/1.05</f>
        <v>21.513623657248804</v>
      </c>
      <c r="H24" s="211">
        <f t="shared" si="2"/>
        <v>22.589304840111243</v>
      </c>
      <c r="I24" s="211">
        <f t="shared" si="2"/>
        <v>23.718770082116805</v>
      </c>
      <c r="J24" s="211">
        <f t="shared" si="2"/>
        <v>24.904708586222647</v>
      </c>
      <c r="K24" s="211">
        <f t="shared" si="2"/>
        <v>26.14994401553378</v>
      </c>
      <c r="L24" s="211">
        <v>27.457441216310471</v>
      </c>
    </row>
    <row r="25" spans="1:19">
      <c r="A25" s="14" t="s">
        <v>48</v>
      </c>
      <c r="B25" s="14" t="s">
        <v>49</v>
      </c>
      <c r="C25" s="14" t="s">
        <v>43</v>
      </c>
      <c r="D25" s="15" t="s">
        <v>50</v>
      </c>
      <c r="E25" s="16">
        <v>230</v>
      </c>
      <c r="F25" s="14">
        <v>5</v>
      </c>
      <c r="G25" s="211">
        <f t="shared" si="2"/>
        <v>19.483451834923336</v>
      </c>
      <c r="H25" s="211">
        <f t="shared" si="2"/>
        <v>20.457624426669504</v>
      </c>
      <c r="I25" s="211">
        <f t="shared" si="2"/>
        <v>21.480505648002982</v>
      </c>
      <c r="J25" s="211">
        <f t="shared" si="2"/>
        <v>22.554530930403132</v>
      </c>
      <c r="K25" s="211">
        <f t="shared" si="2"/>
        <v>23.68225747692329</v>
      </c>
      <c r="L25" s="211">
        <v>24.866370350769454</v>
      </c>
    </row>
    <row r="26" spans="1:19">
      <c r="A26" s="14" t="s">
        <v>51</v>
      </c>
      <c r="B26" s="14">
        <v>161</v>
      </c>
      <c r="C26" s="14" t="s">
        <v>43</v>
      </c>
      <c r="D26" s="15" t="s">
        <v>52</v>
      </c>
      <c r="E26" s="16">
        <v>287</v>
      </c>
      <c r="F26" s="14">
        <v>6</v>
      </c>
      <c r="G26" s="211">
        <f t="shared" si="2"/>
        <v>23.135245269828044</v>
      </c>
      <c r="H26" s="211">
        <f t="shared" si="2"/>
        <v>24.292007533319445</v>
      </c>
      <c r="I26" s="211">
        <f t="shared" si="2"/>
        <v>25.506607909985419</v>
      </c>
      <c r="J26" s="211">
        <f t="shared" si="2"/>
        <v>26.78193830548469</v>
      </c>
      <c r="K26" s="211">
        <f t="shared" si="2"/>
        <v>28.121035220758927</v>
      </c>
      <c r="L26" s="211">
        <v>29.527086981796874</v>
      </c>
    </row>
    <row r="27" spans="1:19">
      <c r="A27" s="14" t="s">
        <v>53</v>
      </c>
      <c r="B27" s="14">
        <v>151</v>
      </c>
      <c r="C27" s="14" t="s">
        <v>43</v>
      </c>
      <c r="D27" s="15" t="s">
        <v>54</v>
      </c>
      <c r="E27" s="16">
        <v>220</v>
      </c>
      <c r="F27" s="14">
        <v>4</v>
      </c>
      <c r="G27" s="211">
        <f t="shared" si="2"/>
        <v>18.773285404897301</v>
      </c>
      <c r="H27" s="211">
        <f t="shared" si="2"/>
        <v>19.711949675142169</v>
      </c>
      <c r="I27" s="211">
        <f t="shared" si="2"/>
        <v>20.697547158899276</v>
      </c>
      <c r="J27" s="211">
        <f t="shared" si="2"/>
        <v>21.73242451684424</v>
      </c>
      <c r="K27" s="211">
        <f t="shared" si="2"/>
        <v>22.819045742686452</v>
      </c>
      <c r="L27" s="211">
        <v>23.959998029820774</v>
      </c>
    </row>
    <row r="28" spans="1:19">
      <c r="A28" s="14" t="s">
        <v>55</v>
      </c>
      <c r="B28" s="23" t="s">
        <v>56</v>
      </c>
      <c r="C28" s="62" t="s">
        <v>43</v>
      </c>
      <c r="D28" s="15" t="s">
        <v>57</v>
      </c>
      <c r="E28" s="16">
        <v>250</v>
      </c>
      <c r="F28" s="14">
        <v>5</v>
      </c>
      <c r="G28" s="211">
        <f t="shared" si="2"/>
        <v>20.626731673506601</v>
      </c>
      <c r="H28" s="211">
        <f t="shared" si="2"/>
        <v>21.658068257181931</v>
      </c>
      <c r="I28" s="211">
        <f t="shared" si="2"/>
        <v>22.740971670041027</v>
      </c>
      <c r="J28" s="211">
        <f t="shared" si="2"/>
        <v>23.878020253543081</v>
      </c>
      <c r="K28" s="211">
        <f t="shared" si="2"/>
        <v>25.071921266220237</v>
      </c>
      <c r="L28" s="211">
        <v>26.325517329531248</v>
      </c>
    </row>
    <row r="29" spans="1:19">
      <c r="A29" s="14" t="s">
        <v>58</v>
      </c>
      <c r="B29" s="14">
        <v>203</v>
      </c>
      <c r="C29" s="14" t="s">
        <v>43</v>
      </c>
      <c r="D29" s="15" t="s">
        <v>60</v>
      </c>
      <c r="E29" s="16">
        <v>285</v>
      </c>
      <c r="F29" s="14">
        <v>6</v>
      </c>
      <c r="G29" s="211">
        <f t="shared" si="2"/>
        <v>22.448077249042115</v>
      </c>
      <c r="H29" s="211">
        <f t="shared" si="2"/>
        <v>23.570481111494221</v>
      </c>
      <c r="I29" s="211">
        <f t="shared" si="2"/>
        <v>24.749005167068933</v>
      </c>
      <c r="J29" s="211">
        <f t="shared" si="2"/>
        <v>25.986455425422381</v>
      </c>
      <c r="K29" s="211">
        <f t="shared" si="2"/>
        <v>27.285778196693503</v>
      </c>
      <c r="L29" s="211">
        <v>28.65006710652818</v>
      </c>
    </row>
    <row r="30" spans="1:19">
      <c r="A30" s="14" t="s">
        <v>61</v>
      </c>
      <c r="B30" s="14">
        <v>152</v>
      </c>
      <c r="C30" s="14" t="s">
        <v>43</v>
      </c>
      <c r="D30" s="15" t="s">
        <v>62</v>
      </c>
      <c r="E30" s="16">
        <v>358</v>
      </c>
      <c r="F30" s="14">
        <v>7</v>
      </c>
      <c r="G30" s="211">
        <f t="shared" si="2"/>
        <v>27.89734578393405</v>
      </c>
      <c r="H30" s="211">
        <f t="shared" si="2"/>
        <v>29.292213073130753</v>
      </c>
      <c r="I30" s="211">
        <f t="shared" si="2"/>
        <v>30.756823726787292</v>
      </c>
      <c r="J30" s="211">
        <f t="shared" si="2"/>
        <v>32.29466491312666</v>
      </c>
      <c r="K30" s="211">
        <f t="shared" si="2"/>
        <v>33.909398158782992</v>
      </c>
      <c r="L30" s="211">
        <v>35.60486806672214</v>
      </c>
    </row>
    <row r="31" spans="1:19">
      <c r="A31" s="14" t="s">
        <v>63</v>
      </c>
      <c r="B31" s="14">
        <v>153</v>
      </c>
      <c r="C31" s="14" t="s">
        <v>43</v>
      </c>
      <c r="D31" s="15" t="s">
        <v>64</v>
      </c>
      <c r="E31" s="16">
        <v>400</v>
      </c>
      <c r="F31" s="14">
        <v>8</v>
      </c>
      <c r="G31" s="211">
        <f t="shared" si="2"/>
        <v>30.687612517457815</v>
      </c>
      <c r="H31" s="211">
        <f t="shared" si="2"/>
        <v>32.221993143330707</v>
      </c>
      <c r="I31" s="211">
        <f t="shared" si="2"/>
        <v>33.833092800497241</v>
      </c>
      <c r="J31" s="211">
        <f t="shared" si="2"/>
        <v>35.524747440522106</v>
      </c>
      <c r="K31" s="211">
        <f t="shared" si="2"/>
        <v>37.300984812548215</v>
      </c>
      <c r="L31" s="211">
        <v>39.166034053175629</v>
      </c>
    </row>
    <row r="32" spans="1:19">
      <c r="A32" s="14" t="s">
        <v>65</v>
      </c>
      <c r="B32" s="14" t="s">
        <v>66</v>
      </c>
      <c r="C32" s="14" t="s">
        <v>43</v>
      </c>
      <c r="D32" s="89" t="s">
        <v>454</v>
      </c>
      <c r="E32" s="16">
        <v>320</v>
      </c>
      <c r="F32" s="14">
        <v>7</v>
      </c>
      <c r="G32" s="211">
        <f t="shared" si="2"/>
        <v>25.270273290387518</v>
      </c>
      <c r="H32" s="211">
        <f t="shared" si="2"/>
        <v>26.533786954906894</v>
      </c>
      <c r="I32" s="211">
        <f t="shared" si="2"/>
        <v>27.860476302652241</v>
      </c>
      <c r="J32" s="211">
        <f t="shared" si="2"/>
        <v>29.253500117784853</v>
      </c>
      <c r="K32" s="211">
        <f t="shared" si="2"/>
        <v>30.716175123674098</v>
      </c>
      <c r="L32" s="211">
        <v>32.251983879857804</v>
      </c>
    </row>
    <row r="33" spans="1:12">
      <c r="A33" s="14" t="s">
        <v>68</v>
      </c>
      <c r="B33" s="14">
        <v>105</v>
      </c>
      <c r="C33" s="14" t="s">
        <v>43</v>
      </c>
      <c r="D33" s="15" t="s">
        <v>69</v>
      </c>
      <c r="E33" s="16">
        <v>343</v>
      </c>
      <c r="F33" s="62">
        <v>7</v>
      </c>
      <c r="G33" s="211">
        <f t="shared" si="2"/>
        <v>26.067097722700488</v>
      </c>
      <c r="H33" s="211">
        <f t="shared" si="2"/>
        <v>27.370452608835514</v>
      </c>
      <c r="I33" s="211">
        <f t="shared" si="2"/>
        <v>28.738975239277291</v>
      </c>
      <c r="J33" s="211">
        <f t="shared" si="2"/>
        <v>30.175924001241157</v>
      </c>
      <c r="K33" s="211">
        <f t="shared" si="2"/>
        <v>31.684720201303215</v>
      </c>
      <c r="L33" s="211">
        <v>33.268956211368376</v>
      </c>
    </row>
    <row r="34" spans="1:12">
      <c r="A34" s="14" t="s">
        <v>70</v>
      </c>
      <c r="B34" s="14" t="s">
        <v>71</v>
      </c>
      <c r="C34" s="14" t="s">
        <v>43</v>
      </c>
      <c r="D34" s="15" t="s">
        <v>72</v>
      </c>
      <c r="E34" s="16">
        <v>280</v>
      </c>
      <c r="F34" s="14">
        <v>6</v>
      </c>
      <c r="G34" s="211">
        <f t="shared" ref="G34:K40" si="3">H34/1.05</f>
        <v>22.291091485585753</v>
      </c>
      <c r="H34" s="211">
        <f t="shared" si="3"/>
        <v>23.405646059865042</v>
      </c>
      <c r="I34" s="211">
        <f t="shared" si="3"/>
        <v>24.575928362858296</v>
      </c>
      <c r="J34" s="211">
        <f t="shared" si="3"/>
        <v>25.804724781001212</v>
      </c>
      <c r="K34" s="211">
        <f t="shared" si="3"/>
        <v>27.094961020051276</v>
      </c>
      <c r="L34" s="211">
        <v>28.449709071053842</v>
      </c>
    </row>
    <row r="35" spans="1:12">
      <c r="A35" s="14" t="s">
        <v>73</v>
      </c>
      <c r="B35" s="14">
        <v>151</v>
      </c>
      <c r="C35" s="14" t="s">
        <v>43</v>
      </c>
      <c r="D35" s="15" t="s">
        <v>74</v>
      </c>
      <c r="E35" s="16">
        <v>218</v>
      </c>
      <c r="F35" s="14">
        <v>4</v>
      </c>
      <c r="G35" s="211">
        <f t="shared" si="3"/>
        <v>18.773285404897301</v>
      </c>
      <c r="H35" s="211">
        <f t="shared" si="3"/>
        <v>19.711949675142169</v>
      </c>
      <c r="I35" s="211">
        <f t="shared" si="3"/>
        <v>20.697547158899276</v>
      </c>
      <c r="J35" s="211">
        <f t="shared" si="3"/>
        <v>21.73242451684424</v>
      </c>
      <c r="K35" s="211">
        <f t="shared" si="3"/>
        <v>22.819045742686452</v>
      </c>
      <c r="L35" s="211">
        <v>23.959998029820774</v>
      </c>
    </row>
    <row r="36" spans="1:12">
      <c r="A36" s="14" t="s">
        <v>75</v>
      </c>
      <c r="B36" s="14" t="s">
        <v>76</v>
      </c>
      <c r="C36" s="14" t="s">
        <v>43</v>
      </c>
      <c r="D36" s="15" t="s">
        <v>77</v>
      </c>
      <c r="E36" s="16">
        <v>268</v>
      </c>
      <c r="F36" s="14">
        <v>5</v>
      </c>
      <c r="G36" s="211">
        <f t="shared" si="3"/>
        <v>21.363107039318599</v>
      </c>
      <c r="H36" s="211">
        <f t="shared" si="3"/>
        <v>22.43126239128453</v>
      </c>
      <c r="I36" s="211">
        <f t="shared" si="3"/>
        <v>23.552825510848759</v>
      </c>
      <c r="J36" s="211">
        <f t="shared" si="3"/>
        <v>24.730466786391197</v>
      </c>
      <c r="K36" s="211">
        <f t="shared" si="3"/>
        <v>25.966990125710758</v>
      </c>
      <c r="L36" s="211">
        <v>27.265339631996298</v>
      </c>
    </row>
    <row r="37" spans="1:12">
      <c r="A37" s="14" t="s">
        <v>78</v>
      </c>
      <c r="B37" s="14" t="s">
        <v>79</v>
      </c>
      <c r="C37" s="14" t="s">
        <v>43</v>
      </c>
      <c r="D37" s="15" t="s">
        <v>80</v>
      </c>
      <c r="E37" s="16">
        <v>240</v>
      </c>
      <c r="F37" s="14">
        <v>5</v>
      </c>
      <c r="G37" s="211">
        <f t="shared" si="3"/>
        <v>19.67528835085842</v>
      </c>
      <c r="H37" s="211">
        <f t="shared" si="3"/>
        <v>20.659052768401342</v>
      </c>
      <c r="I37" s="211">
        <f t="shared" si="3"/>
        <v>21.692005406821409</v>
      </c>
      <c r="J37" s="211">
        <f t="shared" si="3"/>
        <v>22.776605677162479</v>
      </c>
      <c r="K37" s="211">
        <f t="shared" si="3"/>
        <v>23.915435961020606</v>
      </c>
      <c r="L37" s="211">
        <v>25.111207759071636</v>
      </c>
    </row>
    <row r="38" spans="1:12">
      <c r="A38" s="14" t="s">
        <v>81</v>
      </c>
      <c r="B38" s="14" t="s">
        <v>82</v>
      </c>
      <c r="C38" s="14" t="s">
        <v>43</v>
      </c>
      <c r="D38" s="15" t="s">
        <v>83</v>
      </c>
      <c r="E38" s="16">
        <v>273</v>
      </c>
      <c r="F38" s="14">
        <v>6</v>
      </c>
      <c r="G38" s="211">
        <f t="shared" si="3"/>
        <v>22.171722168461336</v>
      </c>
      <c r="H38" s="211">
        <f t="shared" si="3"/>
        <v>23.280308276884405</v>
      </c>
      <c r="I38" s="211">
        <f t="shared" si="3"/>
        <v>24.444323690728627</v>
      </c>
      <c r="J38" s="211">
        <f t="shared" si="3"/>
        <v>25.666539875265059</v>
      </c>
      <c r="K38" s="211">
        <f t="shared" si="3"/>
        <v>26.949866869028313</v>
      </c>
      <c r="L38" s="211">
        <v>28.297360212479731</v>
      </c>
    </row>
    <row r="39" spans="1:12">
      <c r="A39" s="14" t="s">
        <v>84</v>
      </c>
      <c r="B39" s="14" t="s">
        <v>59</v>
      </c>
      <c r="C39" s="14" t="s">
        <v>43</v>
      </c>
      <c r="D39" s="15" t="s">
        <v>85</v>
      </c>
      <c r="E39" s="16">
        <v>293</v>
      </c>
      <c r="F39" s="14">
        <v>6</v>
      </c>
      <c r="G39" s="211">
        <f t="shared" si="3"/>
        <v>23.240467055268752</v>
      </c>
      <c r="H39" s="211">
        <f t="shared" si="3"/>
        <v>24.40249040803219</v>
      </c>
      <c r="I39" s="211">
        <f t="shared" si="3"/>
        <v>25.622614928433801</v>
      </c>
      <c r="J39" s="211">
        <f t="shared" si="3"/>
        <v>26.903745674855493</v>
      </c>
      <c r="K39" s="211">
        <f t="shared" si="3"/>
        <v>28.248932958598267</v>
      </c>
      <c r="L39" s="211">
        <v>29.661379606528183</v>
      </c>
    </row>
    <row r="40" spans="1:12">
      <c r="A40" s="14" t="s">
        <v>86</v>
      </c>
      <c r="B40" s="14" t="s">
        <v>87</v>
      </c>
      <c r="C40" s="14" t="s">
        <v>43</v>
      </c>
      <c r="D40" s="15" t="s">
        <v>88</v>
      </c>
      <c r="E40" s="16">
        <v>308</v>
      </c>
      <c r="F40" s="14">
        <v>6</v>
      </c>
      <c r="G40" s="211">
        <f t="shared" si="3"/>
        <v>24.067602695772695</v>
      </c>
      <c r="H40" s="211">
        <f t="shared" si="3"/>
        <v>25.27098283056133</v>
      </c>
      <c r="I40" s="211">
        <f t="shared" si="3"/>
        <v>26.534531972089397</v>
      </c>
      <c r="J40" s="211">
        <f t="shared" si="3"/>
        <v>27.861258570693867</v>
      </c>
      <c r="K40" s="211">
        <f t="shared" si="3"/>
        <v>29.25432149922856</v>
      </c>
      <c r="L40" s="211">
        <v>30.717037574189987</v>
      </c>
    </row>
    <row r="41" spans="1:12">
      <c r="A41" s="14" t="s">
        <v>89</v>
      </c>
      <c r="B41" s="14" t="s">
        <v>90</v>
      </c>
      <c r="C41" s="14" t="s">
        <v>43</v>
      </c>
      <c r="D41" s="15" t="s">
        <v>91</v>
      </c>
      <c r="E41" s="16">
        <v>198</v>
      </c>
      <c r="F41" s="14">
        <v>4</v>
      </c>
      <c r="G41" s="211">
        <f t="shared" ref="G41:I60" si="4">H41/1.05</f>
        <v>18.851107193074164</v>
      </c>
      <c r="H41" s="211">
        <f t="shared" si="4"/>
        <v>19.793662552727874</v>
      </c>
      <c r="I41" s="211">
        <f t="shared" si="4"/>
        <v>20.783345680364267</v>
      </c>
      <c r="J41" s="211">
        <v>21.822512964382479</v>
      </c>
      <c r="K41" s="211" t="s">
        <v>92</v>
      </c>
      <c r="L41" s="211" t="s">
        <v>92</v>
      </c>
    </row>
    <row r="42" spans="1:12">
      <c r="A42" s="14" t="s">
        <v>93</v>
      </c>
      <c r="B42" s="14">
        <v>208</v>
      </c>
      <c r="C42" s="14" t="s">
        <v>43</v>
      </c>
      <c r="D42" s="89" t="s">
        <v>438</v>
      </c>
      <c r="E42" s="16">
        <v>393</v>
      </c>
      <c r="F42" s="14">
        <v>8</v>
      </c>
      <c r="G42" s="211">
        <f t="shared" si="4"/>
        <v>29.353155652676826</v>
      </c>
      <c r="H42" s="211">
        <f t="shared" si="4"/>
        <v>30.820813435310669</v>
      </c>
      <c r="I42" s="211">
        <f t="shared" si="4"/>
        <v>32.361854107076205</v>
      </c>
      <c r="J42" s="211">
        <f t="shared" ref="J42:K61" si="5">K42/1.05</f>
        <v>33.979946812430015</v>
      </c>
      <c r="K42" s="211">
        <f t="shared" si="5"/>
        <v>35.678944153051518</v>
      </c>
      <c r="L42" s="211">
        <v>37.462891360704099</v>
      </c>
    </row>
    <row r="43" spans="1:12">
      <c r="A43" s="14" t="s">
        <v>96</v>
      </c>
      <c r="B43" s="14" t="s">
        <v>97</v>
      </c>
      <c r="C43" s="14" t="s">
        <v>43</v>
      </c>
      <c r="D43" s="15" t="s">
        <v>98</v>
      </c>
      <c r="E43" s="16">
        <v>218</v>
      </c>
      <c r="F43" s="14">
        <v>4</v>
      </c>
      <c r="G43" s="211">
        <f t="shared" si="4"/>
        <v>18.805840968930916</v>
      </c>
      <c r="H43" s="211">
        <f t="shared" si="4"/>
        <v>19.746133017377463</v>
      </c>
      <c r="I43" s="211">
        <f t="shared" si="4"/>
        <v>20.733439668246337</v>
      </c>
      <c r="J43" s="211">
        <f t="shared" si="5"/>
        <v>21.770111651658656</v>
      </c>
      <c r="K43" s="211">
        <f t="shared" si="5"/>
        <v>22.858617234241589</v>
      </c>
      <c r="L43" s="211">
        <v>24.00154809595367</v>
      </c>
    </row>
    <row r="44" spans="1:12">
      <c r="A44" s="14" t="s">
        <v>99</v>
      </c>
      <c r="B44" s="14">
        <v>208</v>
      </c>
      <c r="C44" s="14" t="s">
        <v>43</v>
      </c>
      <c r="D44" s="15" t="s">
        <v>100</v>
      </c>
      <c r="E44" s="16">
        <v>393</v>
      </c>
      <c r="F44" s="14">
        <v>8</v>
      </c>
      <c r="G44" s="211">
        <f t="shared" si="4"/>
        <v>29.353155652676826</v>
      </c>
      <c r="H44" s="211">
        <f t="shared" si="4"/>
        <v>30.820813435310669</v>
      </c>
      <c r="I44" s="211">
        <f t="shared" si="4"/>
        <v>32.361854107076205</v>
      </c>
      <c r="J44" s="211">
        <f t="shared" si="5"/>
        <v>33.979946812430015</v>
      </c>
      <c r="K44" s="211">
        <f t="shared" si="5"/>
        <v>35.678944153051518</v>
      </c>
      <c r="L44" s="211">
        <v>37.462891360704091</v>
      </c>
    </row>
    <row r="45" spans="1:12">
      <c r="A45" s="14" t="s">
        <v>101</v>
      </c>
      <c r="B45" s="14" t="s">
        <v>102</v>
      </c>
      <c r="C45" s="14" t="s">
        <v>43</v>
      </c>
      <c r="D45" s="89" t="s">
        <v>439</v>
      </c>
      <c r="E45" s="16">
        <v>335</v>
      </c>
      <c r="F45" s="14">
        <v>7</v>
      </c>
      <c r="G45" s="211">
        <f t="shared" si="4"/>
        <v>25.811663260127425</v>
      </c>
      <c r="H45" s="211">
        <f t="shared" si="4"/>
        <v>27.102246423133796</v>
      </c>
      <c r="I45" s="211">
        <f t="shared" si="4"/>
        <v>28.457358744290488</v>
      </c>
      <c r="J45" s="211">
        <f t="shared" si="5"/>
        <v>29.880226681505015</v>
      </c>
      <c r="K45" s="211">
        <f t="shared" si="5"/>
        <v>31.374238015580268</v>
      </c>
      <c r="L45" s="211">
        <v>32.942949916359282</v>
      </c>
    </row>
    <row r="46" spans="1:12">
      <c r="A46" s="14" t="s">
        <v>104</v>
      </c>
      <c r="B46" s="14" t="s">
        <v>105</v>
      </c>
      <c r="C46" s="14" t="s">
        <v>43</v>
      </c>
      <c r="D46" s="15" t="s">
        <v>106</v>
      </c>
      <c r="E46" s="16">
        <v>280</v>
      </c>
      <c r="F46" s="14">
        <v>6</v>
      </c>
      <c r="G46" s="211">
        <f t="shared" si="4"/>
        <v>22.426269705817127</v>
      </c>
      <c r="H46" s="211">
        <f t="shared" si="4"/>
        <v>23.547583191107986</v>
      </c>
      <c r="I46" s="211">
        <f t="shared" si="4"/>
        <v>24.724962350663386</v>
      </c>
      <c r="J46" s="211">
        <f t="shared" si="5"/>
        <v>25.961210468196555</v>
      </c>
      <c r="K46" s="211">
        <f t="shared" si="5"/>
        <v>27.259270991606382</v>
      </c>
      <c r="L46" s="211">
        <v>28.622234541186703</v>
      </c>
    </row>
    <row r="47" spans="1:12">
      <c r="A47" s="14" t="s">
        <v>107</v>
      </c>
      <c r="B47" s="14" t="s">
        <v>108</v>
      </c>
      <c r="C47" s="14" t="s">
        <v>43</v>
      </c>
      <c r="D47" s="15" t="s">
        <v>109</v>
      </c>
      <c r="E47" s="16">
        <v>343</v>
      </c>
      <c r="F47" s="14">
        <v>7</v>
      </c>
      <c r="G47" s="211">
        <f t="shared" si="4"/>
        <v>26.067097722700488</v>
      </c>
      <c r="H47" s="211">
        <f t="shared" si="4"/>
        <v>27.370452608835514</v>
      </c>
      <c r="I47" s="211">
        <f t="shared" si="4"/>
        <v>28.738975239277291</v>
      </c>
      <c r="J47" s="211">
        <f t="shared" si="5"/>
        <v>30.175924001241157</v>
      </c>
      <c r="K47" s="211">
        <f t="shared" si="5"/>
        <v>31.684720201303215</v>
      </c>
      <c r="L47" s="211">
        <v>33.268956211368376</v>
      </c>
    </row>
    <row r="48" spans="1:12">
      <c r="A48" s="14" t="s">
        <v>110</v>
      </c>
      <c r="B48" s="14" t="s">
        <v>76</v>
      </c>
      <c r="C48" s="14" t="s">
        <v>43</v>
      </c>
      <c r="D48" s="15" t="s">
        <v>111</v>
      </c>
      <c r="E48" s="16">
        <v>268</v>
      </c>
      <c r="F48" s="14">
        <v>5</v>
      </c>
      <c r="G48" s="211">
        <f t="shared" si="4"/>
        <v>21.363107039318599</v>
      </c>
      <c r="H48" s="211">
        <f t="shared" si="4"/>
        <v>22.43126239128453</v>
      </c>
      <c r="I48" s="211">
        <f t="shared" si="4"/>
        <v>23.552825510848759</v>
      </c>
      <c r="J48" s="211">
        <f t="shared" si="5"/>
        <v>24.730466786391197</v>
      </c>
      <c r="K48" s="211">
        <f t="shared" si="5"/>
        <v>25.966990125710758</v>
      </c>
      <c r="L48" s="211">
        <v>27.265339631996298</v>
      </c>
    </row>
    <row r="49" spans="1:12">
      <c r="A49" s="14" t="s">
        <v>112</v>
      </c>
      <c r="B49" s="14" t="s">
        <v>113</v>
      </c>
      <c r="C49" s="14" t="s">
        <v>43</v>
      </c>
      <c r="D49" s="15" t="s">
        <v>114</v>
      </c>
      <c r="E49" s="16">
        <v>303</v>
      </c>
      <c r="F49" s="14">
        <v>6</v>
      </c>
      <c r="G49" s="211">
        <f t="shared" si="4"/>
        <v>24.286412555432502</v>
      </c>
      <c r="H49" s="211">
        <f t="shared" si="4"/>
        <v>25.50073318320413</v>
      </c>
      <c r="I49" s="211">
        <f t="shared" si="4"/>
        <v>26.775769842364337</v>
      </c>
      <c r="J49" s="211">
        <f t="shared" si="5"/>
        <v>28.114558334482556</v>
      </c>
      <c r="K49" s="211">
        <f t="shared" si="5"/>
        <v>29.520286251206684</v>
      </c>
      <c r="L49" s="211">
        <v>30.996300563767019</v>
      </c>
    </row>
    <row r="50" spans="1:12">
      <c r="A50" s="14" t="s">
        <v>115</v>
      </c>
      <c r="B50" s="14" t="s">
        <v>76</v>
      </c>
      <c r="C50" s="14" t="s">
        <v>43</v>
      </c>
      <c r="D50" s="15" t="s">
        <v>116</v>
      </c>
      <c r="E50" s="16">
        <v>268</v>
      </c>
      <c r="F50" s="14">
        <v>5</v>
      </c>
      <c r="G50" s="211">
        <f t="shared" si="4"/>
        <v>21.363107039318599</v>
      </c>
      <c r="H50" s="211">
        <f t="shared" si="4"/>
        <v>22.43126239128453</v>
      </c>
      <c r="I50" s="211">
        <f t="shared" si="4"/>
        <v>23.552825510848759</v>
      </c>
      <c r="J50" s="211">
        <f t="shared" si="5"/>
        <v>24.730466786391197</v>
      </c>
      <c r="K50" s="211">
        <f t="shared" si="5"/>
        <v>25.966990125710758</v>
      </c>
      <c r="L50" s="211">
        <v>27.265339631996298</v>
      </c>
    </row>
    <row r="51" spans="1:12">
      <c r="A51" s="14" t="s">
        <v>117</v>
      </c>
      <c r="B51" s="14" t="s">
        <v>118</v>
      </c>
      <c r="C51" s="14" t="s">
        <v>43</v>
      </c>
      <c r="D51" s="15" t="s">
        <v>119</v>
      </c>
      <c r="E51" s="16">
        <v>295</v>
      </c>
      <c r="F51" s="14">
        <v>6</v>
      </c>
      <c r="G51" s="212">
        <f t="shared" si="4"/>
        <v>22.822464608930442</v>
      </c>
      <c r="H51" s="212">
        <f t="shared" si="4"/>
        <v>23.963587839376967</v>
      </c>
      <c r="I51" s="212">
        <f t="shared" si="4"/>
        <v>25.161767231345816</v>
      </c>
      <c r="J51" s="212">
        <f t="shared" si="5"/>
        <v>26.419855592913109</v>
      </c>
      <c r="K51" s="212">
        <f t="shared" si="5"/>
        <v>27.740848372558766</v>
      </c>
      <c r="L51" s="212">
        <v>29.127890791186704</v>
      </c>
    </row>
    <row r="52" spans="1:12">
      <c r="A52" s="14" t="s">
        <v>120</v>
      </c>
      <c r="B52" s="14" t="s">
        <v>121</v>
      </c>
      <c r="C52" s="14" t="s">
        <v>43</v>
      </c>
      <c r="D52" s="15" t="s">
        <v>122</v>
      </c>
      <c r="E52" s="16">
        <v>320</v>
      </c>
      <c r="F52" s="14">
        <v>7</v>
      </c>
      <c r="G52" s="218">
        <f t="shared" si="4"/>
        <v>25.326775835287357</v>
      </c>
      <c r="H52" s="211">
        <f t="shared" si="4"/>
        <v>26.593114627051726</v>
      </c>
      <c r="I52" s="211">
        <f t="shared" si="4"/>
        <v>27.922770358404314</v>
      </c>
      <c r="J52" s="211">
        <f t="shared" si="5"/>
        <v>29.318908876324532</v>
      </c>
      <c r="K52" s="211">
        <f t="shared" si="5"/>
        <v>30.784854320140759</v>
      </c>
      <c r="L52" s="211">
        <v>32.324097036147798</v>
      </c>
    </row>
    <row r="53" spans="1:12">
      <c r="A53" s="14" t="s">
        <v>123</v>
      </c>
      <c r="B53" s="14">
        <v>209</v>
      </c>
      <c r="C53" s="14" t="s">
        <v>43</v>
      </c>
      <c r="D53" s="15" t="s">
        <v>124</v>
      </c>
      <c r="E53" s="16">
        <v>378</v>
      </c>
      <c r="F53" s="14">
        <v>8</v>
      </c>
      <c r="G53" s="211">
        <f t="shared" si="4"/>
        <v>28.956960749563507</v>
      </c>
      <c r="H53" s="211">
        <f t="shared" si="4"/>
        <v>30.404808787041684</v>
      </c>
      <c r="I53" s="211">
        <f t="shared" si="4"/>
        <v>31.925049226393771</v>
      </c>
      <c r="J53" s="211">
        <f t="shared" si="5"/>
        <v>33.521301687713461</v>
      </c>
      <c r="K53" s="211">
        <f t="shared" si="5"/>
        <v>35.197366772099137</v>
      </c>
      <c r="L53" s="211">
        <v>36.957235110704097</v>
      </c>
    </row>
    <row r="54" spans="1:12">
      <c r="A54" s="14" t="s">
        <v>125</v>
      </c>
      <c r="B54" s="14" t="s">
        <v>66</v>
      </c>
      <c r="C54" s="14" t="s">
        <v>43</v>
      </c>
      <c r="D54" s="15" t="s">
        <v>126</v>
      </c>
      <c r="E54" s="16">
        <v>323</v>
      </c>
      <c r="F54" s="14">
        <v>7</v>
      </c>
      <c r="G54" s="211">
        <f t="shared" si="4"/>
        <v>25.270273290387518</v>
      </c>
      <c r="H54" s="211">
        <f t="shared" si="4"/>
        <v>26.533786954906894</v>
      </c>
      <c r="I54" s="211">
        <f t="shared" si="4"/>
        <v>27.860476302652241</v>
      </c>
      <c r="J54" s="211">
        <f t="shared" si="5"/>
        <v>29.253500117784853</v>
      </c>
      <c r="K54" s="211">
        <f t="shared" si="5"/>
        <v>30.716175123674098</v>
      </c>
      <c r="L54" s="211">
        <v>32.251983879857804</v>
      </c>
    </row>
    <row r="55" spans="1:12">
      <c r="A55" s="14" t="s">
        <v>127</v>
      </c>
      <c r="B55" s="14" t="s">
        <v>128</v>
      </c>
      <c r="C55" s="14" t="s">
        <v>43</v>
      </c>
      <c r="D55" s="15" t="s">
        <v>129</v>
      </c>
      <c r="E55" s="16">
        <v>248</v>
      </c>
      <c r="F55" s="14">
        <v>5</v>
      </c>
      <c r="G55" s="211">
        <f t="shared" si="4"/>
        <v>20.568543438486667</v>
      </c>
      <c r="H55" s="211">
        <f t="shared" si="4"/>
        <v>21.596970610411002</v>
      </c>
      <c r="I55" s="211">
        <f t="shared" si="4"/>
        <v>22.676819140931553</v>
      </c>
      <c r="J55" s="211">
        <f t="shared" si="5"/>
        <v>23.810660097978133</v>
      </c>
      <c r="K55" s="211">
        <f t="shared" si="5"/>
        <v>25.001193102877039</v>
      </c>
      <c r="L55" s="211">
        <v>26.251252758020893</v>
      </c>
    </row>
    <row r="56" spans="1:12">
      <c r="A56" s="14" t="s">
        <v>130</v>
      </c>
      <c r="B56" s="14">
        <v>116</v>
      </c>
      <c r="C56" s="14" t="s">
        <v>43</v>
      </c>
      <c r="D56" s="15" t="s">
        <v>131</v>
      </c>
      <c r="E56" s="16">
        <v>303</v>
      </c>
      <c r="F56" s="14">
        <v>6</v>
      </c>
      <c r="G56" s="211">
        <f t="shared" si="4"/>
        <v>24.278169559471806</v>
      </c>
      <c r="H56" s="211">
        <f t="shared" si="4"/>
        <v>25.492078037445395</v>
      </c>
      <c r="I56" s="211">
        <f t="shared" si="4"/>
        <v>26.766681939317667</v>
      </c>
      <c r="J56" s="211">
        <f t="shared" si="5"/>
        <v>28.105016036283551</v>
      </c>
      <c r="K56" s="211">
        <f t="shared" si="5"/>
        <v>29.510266838097731</v>
      </c>
      <c r="L56" s="211">
        <v>30.985780180002621</v>
      </c>
    </row>
    <row r="57" spans="1:12">
      <c r="A57" s="14" t="s">
        <v>132</v>
      </c>
      <c r="B57" s="14">
        <v>205</v>
      </c>
      <c r="C57" s="14" t="s">
        <v>43</v>
      </c>
      <c r="D57" s="15" t="s">
        <v>133</v>
      </c>
      <c r="E57" s="16">
        <v>325</v>
      </c>
      <c r="F57" s="14">
        <v>7</v>
      </c>
      <c r="G57" s="211">
        <f t="shared" si="4"/>
        <v>25.019273453900794</v>
      </c>
      <c r="H57" s="211">
        <f t="shared" si="4"/>
        <v>26.270237126595834</v>
      </c>
      <c r="I57" s="211">
        <f t="shared" si="4"/>
        <v>27.583748982925627</v>
      </c>
      <c r="J57" s="211">
        <f t="shared" si="5"/>
        <v>28.96293643207191</v>
      </c>
      <c r="K57" s="211">
        <f t="shared" si="5"/>
        <v>30.411083253675507</v>
      </c>
      <c r="L57" s="211">
        <v>31.931637416359283</v>
      </c>
    </row>
    <row r="58" spans="1:12">
      <c r="A58" s="14" t="s">
        <v>134</v>
      </c>
      <c r="B58" s="14" t="s">
        <v>135</v>
      </c>
      <c r="C58" s="14" t="s">
        <v>43</v>
      </c>
      <c r="D58" s="15" t="s">
        <v>136</v>
      </c>
      <c r="E58" s="16">
        <v>268</v>
      </c>
      <c r="F58" s="14">
        <v>5</v>
      </c>
      <c r="G58" s="211">
        <f t="shared" si="4"/>
        <v>21.63387989959049</v>
      </c>
      <c r="H58" s="211">
        <f t="shared" si="4"/>
        <v>22.715573894570014</v>
      </c>
      <c r="I58" s="211">
        <f t="shared" si="4"/>
        <v>23.851352589298514</v>
      </c>
      <c r="J58" s="211">
        <f t="shared" si="5"/>
        <v>25.043920218763443</v>
      </c>
      <c r="K58" s="211">
        <f t="shared" si="5"/>
        <v>26.296116229701617</v>
      </c>
      <c r="L58" s="211">
        <v>27.610922041186701</v>
      </c>
    </row>
    <row r="59" spans="1:12">
      <c r="A59" s="14" t="s">
        <v>137</v>
      </c>
      <c r="B59" s="14">
        <v>202</v>
      </c>
      <c r="C59" s="14" t="s">
        <v>43</v>
      </c>
      <c r="D59" s="15" t="s">
        <v>139</v>
      </c>
      <c r="E59" s="16">
        <v>268</v>
      </c>
      <c r="F59" s="14">
        <v>5</v>
      </c>
      <c r="G59" s="212">
        <f t="shared" si="4"/>
        <v>17.307103919672393</v>
      </c>
      <c r="H59" s="212">
        <f t="shared" si="4"/>
        <v>18.172459115656014</v>
      </c>
      <c r="I59" s="212">
        <f t="shared" si="4"/>
        <v>19.081082071438814</v>
      </c>
      <c r="J59" s="212">
        <f t="shared" si="5"/>
        <v>20.035136175010756</v>
      </c>
      <c r="K59" s="212">
        <f t="shared" si="5"/>
        <v>21.036892983761295</v>
      </c>
      <c r="L59" s="212">
        <f>L58*0.8</f>
        <v>22.088737632949361</v>
      </c>
    </row>
    <row r="60" spans="1:12">
      <c r="A60" s="14" t="s">
        <v>140</v>
      </c>
      <c r="B60" s="14" t="s">
        <v>113</v>
      </c>
      <c r="C60" s="14" t="s">
        <v>43</v>
      </c>
      <c r="D60" s="15" t="s">
        <v>141</v>
      </c>
      <c r="E60" s="16">
        <v>305</v>
      </c>
      <c r="F60" s="14">
        <v>6</v>
      </c>
      <c r="G60" s="211">
        <f t="shared" si="4"/>
        <v>24.286412555432502</v>
      </c>
      <c r="H60" s="211">
        <f t="shared" si="4"/>
        <v>25.50073318320413</v>
      </c>
      <c r="I60" s="211">
        <f t="shared" si="4"/>
        <v>26.775769842364337</v>
      </c>
      <c r="J60" s="211">
        <f t="shared" si="5"/>
        <v>28.114558334482556</v>
      </c>
      <c r="K60" s="211">
        <f t="shared" si="5"/>
        <v>29.520286251206684</v>
      </c>
      <c r="L60" s="211">
        <v>30.996300563767019</v>
      </c>
    </row>
    <row r="61" spans="1:12">
      <c r="A61" s="14" t="s">
        <v>142</v>
      </c>
      <c r="B61" s="14" t="s">
        <v>143</v>
      </c>
      <c r="C61" s="14" t="s">
        <v>43</v>
      </c>
      <c r="D61" s="15" t="s">
        <v>144</v>
      </c>
      <c r="E61" s="16">
        <v>328</v>
      </c>
      <c r="F61" s="14">
        <v>7</v>
      </c>
      <c r="G61" s="211">
        <f t="shared" ref="G61:I80" si="6">H61/1.05</f>
        <v>25.715509749455833</v>
      </c>
      <c r="H61" s="211">
        <f t="shared" si="6"/>
        <v>27.001285236928627</v>
      </c>
      <c r="I61" s="211">
        <f t="shared" si="6"/>
        <v>28.351349498775061</v>
      </c>
      <c r="J61" s="211">
        <f t="shared" si="5"/>
        <v>29.768916973713814</v>
      </c>
      <c r="K61" s="211">
        <f t="shared" si="5"/>
        <v>31.257362822399507</v>
      </c>
      <c r="L61" s="211">
        <v>32.820230963519485</v>
      </c>
    </row>
    <row r="62" spans="1:12">
      <c r="A62" s="14" t="s">
        <v>145</v>
      </c>
      <c r="B62" s="14" t="s">
        <v>143</v>
      </c>
      <c r="C62" s="14" t="s">
        <v>43</v>
      </c>
      <c r="D62" s="15" t="s">
        <v>146</v>
      </c>
      <c r="E62" s="16">
        <v>328</v>
      </c>
      <c r="F62" s="14">
        <v>7</v>
      </c>
      <c r="G62" s="211">
        <f t="shared" si="6"/>
        <v>25.715509749455833</v>
      </c>
      <c r="H62" s="211">
        <f t="shared" si="6"/>
        <v>27.001285236928627</v>
      </c>
      <c r="I62" s="211">
        <f t="shared" si="6"/>
        <v>28.351349498775061</v>
      </c>
      <c r="J62" s="211">
        <f t="shared" ref="J62:K81" si="7">K62/1.05</f>
        <v>29.768916973713814</v>
      </c>
      <c r="K62" s="211">
        <f t="shared" si="7"/>
        <v>31.257362822399507</v>
      </c>
      <c r="L62" s="211">
        <v>32.820230963519485</v>
      </c>
    </row>
    <row r="63" spans="1:12">
      <c r="A63" s="14" t="s">
        <v>147</v>
      </c>
      <c r="B63" s="14" t="s">
        <v>148</v>
      </c>
      <c r="C63" s="14" t="s">
        <v>43</v>
      </c>
      <c r="D63" s="15" t="s">
        <v>149</v>
      </c>
      <c r="E63" s="16">
        <v>190</v>
      </c>
      <c r="F63" s="14">
        <v>4</v>
      </c>
      <c r="G63" s="211">
        <f t="shared" si="6"/>
        <v>18.013451162704282</v>
      </c>
      <c r="H63" s="211">
        <f t="shared" si="6"/>
        <v>18.914123720839498</v>
      </c>
      <c r="I63" s="211">
        <f t="shared" si="6"/>
        <v>19.859829906881473</v>
      </c>
      <c r="J63" s="211">
        <f t="shared" si="7"/>
        <v>20.852821402225548</v>
      </c>
      <c r="K63" s="211">
        <f t="shared" si="7"/>
        <v>21.895462472336824</v>
      </c>
      <c r="L63" s="211">
        <v>22.990235595953667</v>
      </c>
    </row>
    <row r="64" spans="1:12">
      <c r="A64" s="14" t="s">
        <v>150</v>
      </c>
      <c r="B64" s="14" t="s">
        <v>135</v>
      </c>
      <c r="C64" s="14" t="s">
        <v>43</v>
      </c>
      <c r="D64" s="89" t="s">
        <v>450</v>
      </c>
      <c r="E64" s="16">
        <v>268</v>
      </c>
      <c r="F64" s="14">
        <v>5</v>
      </c>
      <c r="G64" s="211">
        <f t="shared" si="6"/>
        <v>21.63387989959049</v>
      </c>
      <c r="H64" s="211">
        <f t="shared" si="6"/>
        <v>22.715573894570014</v>
      </c>
      <c r="I64" s="211">
        <f t="shared" si="6"/>
        <v>23.851352589298514</v>
      </c>
      <c r="J64" s="211">
        <f t="shared" si="7"/>
        <v>25.043920218763443</v>
      </c>
      <c r="K64" s="211">
        <f t="shared" si="7"/>
        <v>26.296116229701617</v>
      </c>
      <c r="L64" s="211">
        <v>27.610922041186701</v>
      </c>
    </row>
    <row r="65" spans="1:12">
      <c r="A65" s="14" t="s">
        <v>152</v>
      </c>
      <c r="B65" s="14" t="s">
        <v>113</v>
      </c>
      <c r="C65" s="14" t="s">
        <v>43</v>
      </c>
      <c r="D65" s="89" t="s">
        <v>451</v>
      </c>
      <c r="E65" s="16">
        <v>305</v>
      </c>
      <c r="F65" s="14">
        <v>6</v>
      </c>
      <c r="G65" s="211">
        <f t="shared" si="6"/>
        <v>24.286412555432502</v>
      </c>
      <c r="H65" s="211">
        <f t="shared" si="6"/>
        <v>25.50073318320413</v>
      </c>
      <c r="I65" s="211">
        <f t="shared" si="6"/>
        <v>26.775769842364337</v>
      </c>
      <c r="J65" s="211">
        <f t="shared" si="7"/>
        <v>28.114558334482556</v>
      </c>
      <c r="K65" s="211">
        <f t="shared" si="7"/>
        <v>29.520286251206684</v>
      </c>
      <c r="L65" s="211">
        <v>30.996300563767019</v>
      </c>
    </row>
    <row r="66" spans="1:12">
      <c r="A66" s="14" t="s">
        <v>154</v>
      </c>
      <c r="B66" s="14" t="s">
        <v>143</v>
      </c>
      <c r="C66" s="14" t="s">
        <v>43</v>
      </c>
      <c r="D66" s="89" t="s">
        <v>452</v>
      </c>
      <c r="E66" s="16">
        <v>328</v>
      </c>
      <c r="F66" s="14">
        <v>7</v>
      </c>
      <c r="G66" s="211">
        <f t="shared" si="6"/>
        <v>25.715509749455833</v>
      </c>
      <c r="H66" s="211">
        <f t="shared" si="6"/>
        <v>27.001285236928627</v>
      </c>
      <c r="I66" s="211">
        <f t="shared" si="6"/>
        <v>28.351349498775061</v>
      </c>
      <c r="J66" s="211">
        <f t="shared" si="7"/>
        <v>29.768916973713814</v>
      </c>
      <c r="K66" s="211">
        <f t="shared" si="7"/>
        <v>31.257362822399507</v>
      </c>
      <c r="L66" s="211">
        <v>32.820230963519485</v>
      </c>
    </row>
    <row r="67" spans="1:12">
      <c r="A67" s="14" t="s">
        <v>156</v>
      </c>
      <c r="B67" s="14" t="s">
        <v>157</v>
      </c>
      <c r="C67" s="14" t="s">
        <v>43</v>
      </c>
      <c r="D67" s="15" t="s">
        <v>158</v>
      </c>
      <c r="E67" s="16">
        <v>285</v>
      </c>
      <c r="F67" s="14">
        <v>6</v>
      </c>
      <c r="G67" s="211">
        <f t="shared" si="6"/>
        <v>22.440460509293402</v>
      </c>
      <c r="H67" s="211">
        <f t="shared" si="6"/>
        <v>23.562483534758073</v>
      </c>
      <c r="I67" s="211">
        <f t="shared" si="6"/>
        <v>24.740607711495979</v>
      </c>
      <c r="J67" s="211">
        <f t="shared" si="7"/>
        <v>25.977638097070781</v>
      </c>
      <c r="K67" s="211">
        <f t="shared" si="7"/>
        <v>27.276520001924322</v>
      </c>
      <c r="L67" s="211">
        <v>28.640346002020539</v>
      </c>
    </row>
    <row r="68" spans="1:12">
      <c r="A68" s="14" t="s">
        <v>159</v>
      </c>
      <c r="B68" s="14" t="s">
        <v>160</v>
      </c>
      <c r="C68" s="14" t="s">
        <v>43</v>
      </c>
      <c r="D68" s="89" t="s">
        <v>440</v>
      </c>
      <c r="E68" s="16">
        <v>218</v>
      </c>
      <c r="F68" s="14">
        <v>4</v>
      </c>
      <c r="G68" s="211">
        <f t="shared" si="6"/>
        <v>18.773285404897301</v>
      </c>
      <c r="H68" s="211">
        <f t="shared" si="6"/>
        <v>19.711949675142169</v>
      </c>
      <c r="I68" s="211">
        <f t="shared" si="6"/>
        <v>20.697547158899276</v>
      </c>
      <c r="J68" s="211">
        <f t="shared" si="7"/>
        <v>21.73242451684424</v>
      </c>
      <c r="K68" s="211">
        <f t="shared" si="7"/>
        <v>22.819045742686452</v>
      </c>
      <c r="L68" s="211">
        <v>23.959998029820774</v>
      </c>
    </row>
    <row r="69" spans="1:12">
      <c r="A69" s="14" t="s">
        <v>162</v>
      </c>
      <c r="B69" s="14" t="s">
        <v>163</v>
      </c>
      <c r="C69" s="14" t="s">
        <v>43</v>
      </c>
      <c r="D69" s="89" t="s">
        <v>441</v>
      </c>
      <c r="E69" s="16">
        <v>253</v>
      </c>
      <c r="F69" s="14">
        <v>5</v>
      </c>
      <c r="G69" s="211">
        <f t="shared" si="6"/>
        <v>20.626959108986515</v>
      </c>
      <c r="H69" s="211">
        <f t="shared" si="6"/>
        <v>21.658307064435842</v>
      </c>
      <c r="I69" s="211">
        <f t="shared" si="6"/>
        <v>22.741222417657635</v>
      </c>
      <c r="J69" s="211">
        <f t="shared" si="7"/>
        <v>23.878283538540519</v>
      </c>
      <c r="K69" s="211">
        <f t="shared" si="7"/>
        <v>25.072197715467546</v>
      </c>
      <c r="L69" s="211">
        <v>26.325807601240925</v>
      </c>
    </row>
    <row r="70" spans="1:12">
      <c r="A70" s="14" t="s">
        <v>165</v>
      </c>
      <c r="B70" s="14" t="s">
        <v>166</v>
      </c>
      <c r="C70" s="14" t="s">
        <v>43</v>
      </c>
      <c r="D70" s="15" t="s">
        <v>167</v>
      </c>
      <c r="E70" s="16">
        <v>418</v>
      </c>
      <c r="F70" s="14">
        <v>9</v>
      </c>
      <c r="G70" s="210">
        <f t="shared" si="6"/>
        <v>32.269887105063155</v>
      </c>
      <c r="H70" s="210">
        <f t="shared" si="6"/>
        <v>33.883381460316315</v>
      </c>
      <c r="I70" s="210">
        <f t="shared" si="6"/>
        <v>35.577550533332129</v>
      </c>
      <c r="J70" s="210">
        <f t="shared" si="7"/>
        <v>37.356428059998734</v>
      </c>
      <c r="K70" s="210">
        <f t="shared" si="7"/>
        <v>39.224249462998671</v>
      </c>
      <c r="L70" s="210">
        <v>41.185461936148606</v>
      </c>
    </row>
    <row r="71" spans="1:12">
      <c r="A71" s="14" t="s">
        <v>168</v>
      </c>
      <c r="B71" s="14">
        <v>207</v>
      </c>
      <c r="C71" s="14" t="s">
        <v>43</v>
      </c>
      <c r="D71" s="89" t="s">
        <v>442</v>
      </c>
      <c r="E71" s="16">
        <v>338</v>
      </c>
      <c r="F71" s="14">
        <v>7</v>
      </c>
      <c r="G71" s="219">
        <f t="shared" si="6"/>
        <v>25.722970738400676</v>
      </c>
      <c r="H71" s="211">
        <f t="shared" si="6"/>
        <v>27.00911927532071</v>
      </c>
      <c r="I71" s="211">
        <f t="shared" si="6"/>
        <v>28.359575239086748</v>
      </c>
      <c r="J71" s="211">
        <f t="shared" si="7"/>
        <v>29.777554001041086</v>
      </c>
      <c r="K71" s="211">
        <f t="shared" si="7"/>
        <v>31.26643170109314</v>
      </c>
      <c r="L71" s="211">
        <v>32.829753286147799</v>
      </c>
    </row>
    <row r="72" spans="1:12">
      <c r="A72" s="14" t="s">
        <v>170</v>
      </c>
      <c r="B72" s="14" t="s">
        <v>94</v>
      </c>
      <c r="C72" s="14" t="s">
        <v>43</v>
      </c>
      <c r="D72" s="89" t="s">
        <v>443</v>
      </c>
      <c r="E72" s="16">
        <v>375</v>
      </c>
      <c r="F72" s="14">
        <v>8</v>
      </c>
      <c r="G72" s="211">
        <f t="shared" si="6"/>
        <v>28.560765846450188</v>
      </c>
      <c r="H72" s="211">
        <f t="shared" si="6"/>
        <v>29.9888041387727</v>
      </c>
      <c r="I72" s="211">
        <f t="shared" si="6"/>
        <v>31.488244345711337</v>
      </c>
      <c r="J72" s="211">
        <f t="shared" si="7"/>
        <v>33.062656562996906</v>
      </c>
      <c r="K72" s="211">
        <f t="shared" si="7"/>
        <v>34.715789391146757</v>
      </c>
      <c r="L72" s="211">
        <v>36.451578860704096</v>
      </c>
    </row>
    <row r="73" spans="1:12">
      <c r="A73" s="14" t="s">
        <v>172</v>
      </c>
      <c r="B73" s="14" t="s">
        <v>173</v>
      </c>
      <c r="C73" s="14" t="s">
        <v>43</v>
      </c>
      <c r="D73" s="89" t="s">
        <v>449</v>
      </c>
      <c r="E73" s="16">
        <v>305</v>
      </c>
      <c r="F73" s="14">
        <v>6</v>
      </c>
      <c r="G73" s="211">
        <f t="shared" si="6"/>
        <v>24.055551329937643</v>
      </c>
      <c r="H73" s="211">
        <f t="shared" si="6"/>
        <v>25.258328896434527</v>
      </c>
      <c r="I73" s="211">
        <f t="shared" si="6"/>
        <v>26.521245341256254</v>
      </c>
      <c r="J73" s="211">
        <f t="shared" si="7"/>
        <v>27.847307608319067</v>
      </c>
      <c r="K73" s="211">
        <f t="shared" si="7"/>
        <v>29.239672988735023</v>
      </c>
      <c r="L73" s="211">
        <v>30.701656638171777</v>
      </c>
    </row>
    <row r="74" spans="1:12">
      <c r="A74" s="14" t="s">
        <v>175</v>
      </c>
      <c r="B74" s="14">
        <v>206</v>
      </c>
      <c r="C74" s="14" t="s">
        <v>43</v>
      </c>
      <c r="D74" s="15" t="s">
        <v>176</v>
      </c>
      <c r="E74" s="16">
        <v>333</v>
      </c>
      <c r="F74" s="14">
        <v>7</v>
      </c>
      <c r="G74" s="211">
        <f t="shared" si="6"/>
        <v>26.062663096614152</v>
      </c>
      <c r="H74" s="211">
        <f t="shared" si="6"/>
        <v>27.365796251444859</v>
      </c>
      <c r="I74" s="211">
        <f t="shared" si="6"/>
        <v>28.734086064017102</v>
      </c>
      <c r="J74" s="211">
        <f t="shared" si="7"/>
        <v>30.170790367217958</v>
      </c>
      <c r="K74" s="211">
        <f t="shared" si="7"/>
        <v>31.679329885578856</v>
      </c>
      <c r="L74" s="211">
        <v>33.263296379857799</v>
      </c>
    </row>
    <row r="75" spans="1:12">
      <c r="A75" s="14" t="s">
        <v>177</v>
      </c>
      <c r="B75" s="14" t="s">
        <v>178</v>
      </c>
      <c r="C75" s="14" t="s">
        <v>43</v>
      </c>
      <c r="D75" s="15" t="s">
        <v>179</v>
      </c>
      <c r="E75" s="16">
        <v>288</v>
      </c>
      <c r="F75" s="14">
        <v>6</v>
      </c>
      <c r="G75" s="211">
        <f t="shared" si="6"/>
        <v>23.135444292424481</v>
      </c>
      <c r="H75" s="211">
        <f t="shared" si="6"/>
        <v>24.292216507045705</v>
      </c>
      <c r="I75" s="211">
        <f t="shared" si="6"/>
        <v>25.506827332397989</v>
      </c>
      <c r="J75" s="211">
        <f t="shared" si="7"/>
        <v>26.782168699017891</v>
      </c>
      <c r="K75" s="211">
        <f t="shared" si="7"/>
        <v>28.121277133968785</v>
      </c>
      <c r="L75" s="211">
        <v>29.527340990667227</v>
      </c>
    </row>
    <row r="76" spans="1:12">
      <c r="A76" s="14" t="s">
        <v>180</v>
      </c>
      <c r="B76" s="14" t="s">
        <v>181</v>
      </c>
      <c r="C76" s="14" t="s">
        <v>43</v>
      </c>
      <c r="D76" s="15" t="s">
        <v>182</v>
      </c>
      <c r="E76" s="16">
        <v>330</v>
      </c>
      <c r="F76" s="14">
        <v>7</v>
      </c>
      <c r="G76" s="211">
        <f t="shared" si="6"/>
        <v>25.136347582580111</v>
      </c>
      <c r="H76" s="211">
        <f t="shared" si="6"/>
        <v>26.393164961709118</v>
      </c>
      <c r="I76" s="211">
        <f t="shared" si="6"/>
        <v>27.712823209794575</v>
      </c>
      <c r="J76" s="211">
        <f t="shared" si="7"/>
        <v>29.098464370284304</v>
      </c>
      <c r="K76" s="211">
        <f t="shared" si="7"/>
        <v>30.553387588798522</v>
      </c>
      <c r="L76" s="211">
        <v>32.08105696823845</v>
      </c>
    </row>
    <row r="77" spans="1:12">
      <c r="A77" s="14" t="s">
        <v>183</v>
      </c>
      <c r="B77" s="14" t="s">
        <v>184</v>
      </c>
      <c r="C77" s="14" t="s">
        <v>43</v>
      </c>
      <c r="D77" s="15" t="s">
        <v>185</v>
      </c>
      <c r="E77" s="16">
        <v>265</v>
      </c>
      <c r="F77" s="14">
        <v>5</v>
      </c>
      <c r="G77" s="211">
        <f t="shared" si="6"/>
        <v>21.366394071182384</v>
      </c>
      <c r="H77" s="211">
        <f t="shared" si="6"/>
        <v>22.434713774741503</v>
      </c>
      <c r="I77" s="211">
        <f t="shared" si="6"/>
        <v>23.556449463478579</v>
      </c>
      <c r="J77" s="211">
        <f t="shared" si="7"/>
        <v>24.734271936652508</v>
      </c>
      <c r="K77" s="211">
        <f t="shared" si="7"/>
        <v>25.970985533485134</v>
      </c>
      <c r="L77" s="211">
        <v>27.269534810159392</v>
      </c>
    </row>
    <row r="78" spans="1:12">
      <c r="A78" s="14" t="s">
        <v>186</v>
      </c>
      <c r="B78" s="14">
        <v>209</v>
      </c>
      <c r="C78" s="14" t="s">
        <v>43</v>
      </c>
      <c r="D78" s="15" t="s">
        <v>187</v>
      </c>
      <c r="E78" s="16">
        <v>380</v>
      </c>
      <c r="F78" s="14">
        <v>8</v>
      </c>
      <c r="G78" s="211">
        <f t="shared" si="6"/>
        <v>28.956960749563507</v>
      </c>
      <c r="H78" s="211">
        <f t="shared" si="6"/>
        <v>30.404808787041684</v>
      </c>
      <c r="I78" s="211">
        <f t="shared" si="6"/>
        <v>31.925049226393771</v>
      </c>
      <c r="J78" s="211">
        <f t="shared" si="7"/>
        <v>33.521301687713461</v>
      </c>
      <c r="K78" s="211">
        <f t="shared" si="7"/>
        <v>35.197366772099137</v>
      </c>
      <c r="L78" s="211">
        <v>36.957235110704097</v>
      </c>
    </row>
    <row r="79" spans="1:12">
      <c r="A79" s="14" t="s">
        <v>188</v>
      </c>
      <c r="B79" s="14" t="s">
        <v>121</v>
      </c>
      <c r="C79" s="14" t="s">
        <v>43</v>
      </c>
      <c r="D79" s="15" t="s">
        <v>189</v>
      </c>
      <c r="E79" s="16">
        <v>323</v>
      </c>
      <c r="F79" s="14">
        <v>7</v>
      </c>
      <c r="G79" s="219">
        <f t="shared" si="6"/>
        <v>25.326775835287357</v>
      </c>
      <c r="H79" s="211">
        <f t="shared" si="6"/>
        <v>26.593114627051726</v>
      </c>
      <c r="I79" s="211">
        <f t="shared" si="6"/>
        <v>27.922770358404314</v>
      </c>
      <c r="J79" s="211">
        <f t="shared" si="7"/>
        <v>29.318908876324532</v>
      </c>
      <c r="K79" s="211">
        <f t="shared" si="7"/>
        <v>30.784854320140759</v>
      </c>
      <c r="L79" s="211">
        <v>32.324097036147798</v>
      </c>
    </row>
    <row r="80" spans="1:12">
      <c r="A80" s="14" t="s">
        <v>190</v>
      </c>
      <c r="B80" s="14" t="s">
        <v>94</v>
      </c>
      <c r="C80" s="14" t="s">
        <v>43</v>
      </c>
      <c r="D80" s="15" t="s">
        <v>191</v>
      </c>
      <c r="E80" s="16">
        <v>368</v>
      </c>
      <c r="F80" s="14">
        <v>8</v>
      </c>
      <c r="G80" s="211">
        <f t="shared" si="6"/>
        <v>28.560765846450188</v>
      </c>
      <c r="H80" s="211">
        <f t="shared" si="6"/>
        <v>29.9888041387727</v>
      </c>
      <c r="I80" s="211">
        <f t="shared" si="6"/>
        <v>31.488244345711337</v>
      </c>
      <c r="J80" s="211">
        <f t="shared" si="7"/>
        <v>33.062656562996906</v>
      </c>
      <c r="K80" s="211">
        <f t="shared" si="7"/>
        <v>34.715789391146757</v>
      </c>
      <c r="L80" s="211">
        <v>36.451578860704096</v>
      </c>
    </row>
    <row r="81" spans="1:12">
      <c r="A81" s="14" t="s">
        <v>192</v>
      </c>
      <c r="B81" s="14" t="s">
        <v>121</v>
      </c>
      <c r="C81" s="14" t="s">
        <v>43</v>
      </c>
      <c r="D81" s="15" t="s">
        <v>193</v>
      </c>
      <c r="E81" s="16">
        <v>323</v>
      </c>
      <c r="F81" s="14">
        <v>7</v>
      </c>
      <c r="G81" s="219">
        <f t="shared" ref="G81:I100" si="8">H81/1.05</f>
        <v>25.326775835287357</v>
      </c>
      <c r="H81" s="211">
        <f t="shared" si="8"/>
        <v>26.593114627051726</v>
      </c>
      <c r="I81" s="211">
        <f t="shared" si="8"/>
        <v>27.922770358404314</v>
      </c>
      <c r="J81" s="211">
        <f t="shared" si="7"/>
        <v>29.318908876324532</v>
      </c>
      <c r="K81" s="211">
        <f t="shared" si="7"/>
        <v>30.784854320140759</v>
      </c>
      <c r="L81" s="211">
        <v>32.324097036147798</v>
      </c>
    </row>
    <row r="82" spans="1:12">
      <c r="A82" s="14" t="s">
        <v>194</v>
      </c>
      <c r="B82" s="14" t="s">
        <v>94</v>
      </c>
      <c r="C82" s="14" t="s">
        <v>43</v>
      </c>
      <c r="D82" s="15" t="s">
        <v>195</v>
      </c>
      <c r="E82" s="16">
        <v>365</v>
      </c>
      <c r="F82" s="14">
        <v>8</v>
      </c>
      <c r="G82" s="211">
        <f t="shared" si="8"/>
        <v>28.560765846450188</v>
      </c>
      <c r="H82" s="211">
        <f t="shared" si="8"/>
        <v>29.9888041387727</v>
      </c>
      <c r="I82" s="211">
        <f t="shared" si="8"/>
        <v>31.488244345711337</v>
      </c>
      <c r="J82" s="211">
        <f t="shared" ref="J82:K101" si="9">K82/1.05</f>
        <v>33.062656562996906</v>
      </c>
      <c r="K82" s="211">
        <f t="shared" si="9"/>
        <v>34.715789391146757</v>
      </c>
      <c r="L82" s="211">
        <v>36.451578860704096</v>
      </c>
    </row>
    <row r="83" spans="1:12">
      <c r="A83" s="14" t="s">
        <v>196</v>
      </c>
      <c r="B83" s="14">
        <v>209</v>
      </c>
      <c r="C83" s="14" t="s">
        <v>43</v>
      </c>
      <c r="D83" s="15" t="s">
        <v>197</v>
      </c>
      <c r="E83" s="16">
        <v>383</v>
      </c>
      <c r="F83" s="14">
        <v>8</v>
      </c>
      <c r="G83" s="212">
        <f t="shared" si="8"/>
        <v>28.956960749563507</v>
      </c>
      <c r="H83" s="212">
        <f t="shared" si="8"/>
        <v>30.404808787041684</v>
      </c>
      <c r="I83" s="212">
        <f t="shared" si="8"/>
        <v>31.925049226393771</v>
      </c>
      <c r="J83" s="212">
        <f t="shared" si="9"/>
        <v>33.521301687713461</v>
      </c>
      <c r="K83" s="212">
        <f t="shared" si="9"/>
        <v>35.197366772099137</v>
      </c>
      <c r="L83" s="212">
        <v>36.957235110704097</v>
      </c>
    </row>
    <row r="84" spans="1:12">
      <c r="A84" s="14" t="s">
        <v>198</v>
      </c>
      <c r="B84" s="14">
        <v>207</v>
      </c>
      <c r="C84" s="14" t="s">
        <v>43</v>
      </c>
      <c r="D84" s="15" t="s">
        <v>199</v>
      </c>
      <c r="E84" s="16">
        <v>338</v>
      </c>
      <c r="F84" s="14">
        <v>7</v>
      </c>
      <c r="G84" s="219">
        <f t="shared" si="8"/>
        <v>25.722970738400676</v>
      </c>
      <c r="H84" s="211">
        <f t="shared" si="8"/>
        <v>27.00911927532071</v>
      </c>
      <c r="I84" s="211">
        <f t="shared" si="8"/>
        <v>28.359575239086748</v>
      </c>
      <c r="J84" s="211">
        <f t="shared" si="9"/>
        <v>29.777554001041086</v>
      </c>
      <c r="K84" s="211">
        <f t="shared" si="9"/>
        <v>31.26643170109314</v>
      </c>
      <c r="L84" s="211">
        <v>32.829753286147799</v>
      </c>
    </row>
    <row r="85" spans="1:12">
      <c r="A85" s="14" t="s">
        <v>200</v>
      </c>
      <c r="B85" s="14" t="s">
        <v>94</v>
      </c>
      <c r="C85" s="14" t="s">
        <v>43</v>
      </c>
      <c r="D85" s="15" t="s">
        <v>201</v>
      </c>
      <c r="E85" s="16">
        <v>363</v>
      </c>
      <c r="F85" s="14">
        <v>8</v>
      </c>
      <c r="G85" s="211">
        <f t="shared" si="8"/>
        <v>28.560765846450188</v>
      </c>
      <c r="H85" s="211">
        <f t="shared" si="8"/>
        <v>29.9888041387727</v>
      </c>
      <c r="I85" s="211">
        <f t="shared" si="8"/>
        <v>31.488244345711337</v>
      </c>
      <c r="J85" s="211">
        <f t="shared" si="9"/>
        <v>33.062656562996906</v>
      </c>
      <c r="K85" s="211">
        <f t="shared" si="9"/>
        <v>34.715789391146757</v>
      </c>
      <c r="L85" s="211">
        <v>36.451578860704096</v>
      </c>
    </row>
    <row r="86" spans="1:12">
      <c r="A86" s="14" t="s">
        <v>202</v>
      </c>
      <c r="B86" s="14">
        <v>210</v>
      </c>
      <c r="C86" s="14" t="s">
        <v>43</v>
      </c>
      <c r="D86" s="15" t="s">
        <v>203</v>
      </c>
      <c r="E86" s="16">
        <v>288</v>
      </c>
      <c r="F86" s="14">
        <v>6</v>
      </c>
      <c r="G86" s="211">
        <f t="shared" si="8"/>
        <v>23.890217652319183</v>
      </c>
      <c r="H86" s="211">
        <f t="shared" si="8"/>
        <v>25.084728534935145</v>
      </c>
      <c r="I86" s="211">
        <f t="shared" si="8"/>
        <v>26.338964961681903</v>
      </c>
      <c r="J86" s="211">
        <f t="shared" si="9"/>
        <v>27.655913209765998</v>
      </c>
      <c r="K86" s="211">
        <f t="shared" si="9"/>
        <v>29.0387088702543</v>
      </c>
      <c r="L86" s="211">
        <v>30.490644313767017</v>
      </c>
    </row>
    <row r="87" spans="1:12">
      <c r="A87" s="14" t="s">
        <v>204</v>
      </c>
      <c r="B87" s="14">
        <v>150</v>
      </c>
      <c r="C87" s="14" t="s">
        <v>43</v>
      </c>
      <c r="D87" s="15" t="s">
        <v>205</v>
      </c>
      <c r="E87" s="16">
        <v>323</v>
      </c>
      <c r="F87" s="14">
        <v>7</v>
      </c>
      <c r="G87" s="211">
        <f t="shared" si="8"/>
        <v>25.715509749455833</v>
      </c>
      <c r="H87" s="211">
        <f t="shared" si="8"/>
        <v>27.001285236928627</v>
      </c>
      <c r="I87" s="211">
        <f t="shared" si="8"/>
        <v>28.351349498775061</v>
      </c>
      <c r="J87" s="211">
        <f t="shared" si="9"/>
        <v>29.768916973713814</v>
      </c>
      <c r="K87" s="211">
        <f t="shared" si="9"/>
        <v>31.257362822399507</v>
      </c>
      <c r="L87" s="211">
        <v>32.820230963519485</v>
      </c>
    </row>
    <row r="88" spans="1:12">
      <c r="A88" s="14" t="s">
        <v>206</v>
      </c>
      <c r="B88" s="14">
        <v>130</v>
      </c>
      <c r="C88" s="14" t="s">
        <v>43</v>
      </c>
      <c r="D88" s="15" t="s">
        <v>207</v>
      </c>
      <c r="E88" s="16">
        <v>265</v>
      </c>
      <c r="F88" s="14">
        <v>5</v>
      </c>
      <c r="G88" s="211">
        <f t="shared" si="8"/>
        <v>21.63387989959049</v>
      </c>
      <c r="H88" s="211">
        <f t="shared" si="8"/>
        <v>22.715573894570014</v>
      </c>
      <c r="I88" s="211">
        <f t="shared" si="8"/>
        <v>23.851352589298514</v>
      </c>
      <c r="J88" s="211">
        <f t="shared" si="9"/>
        <v>25.043920218763443</v>
      </c>
      <c r="K88" s="211">
        <f t="shared" si="9"/>
        <v>26.296116229701617</v>
      </c>
      <c r="L88" s="211">
        <v>27.610922041186701</v>
      </c>
    </row>
    <row r="89" spans="1:12">
      <c r="A89" s="14" t="s">
        <v>208</v>
      </c>
      <c r="B89" s="14">
        <v>210</v>
      </c>
      <c r="C89" s="14" t="s">
        <v>43</v>
      </c>
      <c r="D89" s="15" t="s">
        <v>209</v>
      </c>
      <c r="E89" s="16">
        <v>300</v>
      </c>
      <c r="F89" s="14">
        <v>6</v>
      </c>
      <c r="G89" s="211">
        <f t="shared" si="8"/>
        <v>23.890217652319183</v>
      </c>
      <c r="H89" s="211">
        <f t="shared" si="8"/>
        <v>25.084728534935145</v>
      </c>
      <c r="I89" s="211">
        <f t="shared" si="8"/>
        <v>26.338964961681903</v>
      </c>
      <c r="J89" s="211">
        <f t="shared" si="9"/>
        <v>27.655913209765998</v>
      </c>
      <c r="K89" s="211">
        <f t="shared" si="9"/>
        <v>29.0387088702543</v>
      </c>
      <c r="L89" s="211">
        <v>30.490644313767017</v>
      </c>
    </row>
    <row r="90" spans="1:12">
      <c r="A90" s="14" t="s">
        <v>210</v>
      </c>
      <c r="B90" s="14">
        <v>201</v>
      </c>
      <c r="C90" s="14" t="s">
        <v>43</v>
      </c>
      <c r="D90" s="15" t="s">
        <v>211</v>
      </c>
      <c r="E90" s="16">
        <v>235</v>
      </c>
      <c r="F90" s="14">
        <v>5</v>
      </c>
      <c r="G90" s="211">
        <f t="shared" si="8"/>
        <v>17.221249558640896</v>
      </c>
      <c r="H90" s="212">
        <f t="shared" si="8"/>
        <v>18.08231203657294</v>
      </c>
      <c r="I90" s="212">
        <f t="shared" si="8"/>
        <v>18.986427638401587</v>
      </c>
      <c r="J90" s="212">
        <f t="shared" si="9"/>
        <v>19.935749020321666</v>
      </c>
      <c r="K90" s="212">
        <f t="shared" si="9"/>
        <v>20.932536471337748</v>
      </c>
      <c r="L90" s="212">
        <v>21.979163294904637</v>
      </c>
    </row>
    <row r="91" spans="1:12">
      <c r="A91" s="14" t="s">
        <v>212</v>
      </c>
      <c r="B91" s="14" t="s">
        <v>213</v>
      </c>
      <c r="C91" s="14" t="s">
        <v>43</v>
      </c>
      <c r="D91" s="15" t="s">
        <v>214</v>
      </c>
      <c r="E91" s="16">
        <v>235</v>
      </c>
      <c r="F91" s="14">
        <v>5</v>
      </c>
      <c r="G91" s="211">
        <f t="shared" si="8"/>
        <v>21.526561948301115</v>
      </c>
      <c r="H91" s="211">
        <f t="shared" si="8"/>
        <v>22.602890045716173</v>
      </c>
      <c r="I91" s="211">
        <f t="shared" si="8"/>
        <v>23.733034548001982</v>
      </c>
      <c r="J91" s="211">
        <f t="shared" si="9"/>
        <v>24.919686275402082</v>
      </c>
      <c r="K91" s="211">
        <f t="shared" si="9"/>
        <v>26.165670589172187</v>
      </c>
      <c r="L91" s="211">
        <v>27.473954118630797</v>
      </c>
    </row>
    <row r="92" spans="1:12">
      <c r="A92" s="14" t="s">
        <v>215</v>
      </c>
      <c r="B92" s="23" t="s">
        <v>66</v>
      </c>
      <c r="C92" s="14" t="s">
        <v>43</v>
      </c>
      <c r="D92" s="15" t="s">
        <v>216</v>
      </c>
      <c r="E92" s="16">
        <v>330</v>
      </c>
      <c r="F92" s="14">
        <v>7</v>
      </c>
      <c r="G92" s="211">
        <f t="shared" si="8"/>
        <v>25.270273290387518</v>
      </c>
      <c r="H92" s="211">
        <f t="shared" si="8"/>
        <v>26.533786954906894</v>
      </c>
      <c r="I92" s="211">
        <f t="shared" si="8"/>
        <v>27.860476302652241</v>
      </c>
      <c r="J92" s="211">
        <f t="shared" si="9"/>
        <v>29.253500117784853</v>
      </c>
      <c r="K92" s="211">
        <f t="shared" si="9"/>
        <v>30.716175123674098</v>
      </c>
      <c r="L92" s="211">
        <v>32.251983879857804</v>
      </c>
    </row>
    <row r="93" spans="1:12">
      <c r="A93" s="14" t="s">
        <v>217</v>
      </c>
      <c r="B93" s="14" t="s">
        <v>218</v>
      </c>
      <c r="C93" s="14" t="s">
        <v>43</v>
      </c>
      <c r="D93" s="15" t="s">
        <v>219</v>
      </c>
      <c r="E93" s="16">
        <v>410</v>
      </c>
      <c r="F93" s="14">
        <v>9</v>
      </c>
      <c r="G93" s="211">
        <f t="shared" si="8"/>
        <v>31.327972524325002</v>
      </c>
      <c r="H93" s="211">
        <f t="shared" si="8"/>
        <v>32.894371150541254</v>
      </c>
      <c r="I93" s="211">
        <f t="shared" si="8"/>
        <v>34.539089708068317</v>
      </c>
      <c r="J93" s="211">
        <f t="shared" si="9"/>
        <v>36.266044193471735</v>
      </c>
      <c r="K93" s="211">
        <f t="shared" si="9"/>
        <v>38.079346403145323</v>
      </c>
      <c r="L93" s="211">
        <v>39.983313723302594</v>
      </c>
    </row>
    <row r="94" spans="1:12">
      <c r="A94" s="14" t="s">
        <v>220</v>
      </c>
      <c r="B94" s="14">
        <v>101</v>
      </c>
      <c r="C94" s="14" t="s">
        <v>43</v>
      </c>
      <c r="D94" s="89" t="s">
        <v>453</v>
      </c>
      <c r="E94" s="16">
        <v>415</v>
      </c>
      <c r="F94" s="14">
        <v>9</v>
      </c>
      <c r="G94" s="211">
        <f t="shared" si="8"/>
        <v>31.327972524325002</v>
      </c>
      <c r="H94" s="211">
        <f t="shared" si="8"/>
        <v>32.894371150541254</v>
      </c>
      <c r="I94" s="211">
        <f t="shared" si="8"/>
        <v>34.539089708068317</v>
      </c>
      <c r="J94" s="211">
        <f t="shared" si="9"/>
        <v>36.266044193471735</v>
      </c>
      <c r="K94" s="211">
        <f t="shared" si="9"/>
        <v>38.079346403145323</v>
      </c>
      <c r="L94" s="211">
        <v>39.983313723302594</v>
      </c>
    </row>
    <row r="95" spans="1:12">
      <c r="A95" s="14" t="s">
        <v>222</v>
      </c>
      <c r="B95" s="14">
        <v>101</v>
      </c>
      <c r="C95" s="14" t="s">
        <v>43</v>
      </c>
      <c r="D95" s="89" t="s">
        <v>445</v>
      </c>
      <c r="E95" s="16">
        <v>410</v>
      </c>
      <c r="F95" s="14">
        <v>9</v>
      </c>
      <c r="G95" s="211">
        <f t="shared" si="8"/>
        <v>31.327972524325002</v>
      </c>
      <c r="H95" s="211">
        <f t="shared" si="8"/>
        <v>32.894371150541254</v>
      </c>
      <c r="I95" s="211">
        <f t="shared" si="8"/>
        <v>34.539089708068317</v>
      </c>
      <c r="J95" s="211">
        <f t="shared" si="9"/>
        <v>36.266044193471735</v>
      </c>
      <c r="K95" s="211">
        <f t="shared" si="9"/>
        <v>38.079346403145323</v>
      </c>
      <c r="L95" s="211">
        <v>39.983313723302594</v>
      </c>
    </row>
    <row r="96" spans="1:12">
      <c r="A96" s="14" t="s">
        <v>224</v>
      </c>
      <c r="B96" s="14" t="s">
        <v>105</v>
      </c>
      <c r="C96" s="14" t="s">
        <v>43</v>
      </c>
      <c r="D96" s="15" t="s">
        <v>225</v>
      </c>
      <c r="E96" s="16">
        <v>280</v>
      </c>
      <c r="F96" s="14">
        <v>6</v>
      </c>
      <c r="G96" s="211">
        <f t="shared" si="8"/>
        <v>22.426269705817127</v>
      </c>
      <c r="H96" s="211">
        <f t="shared" si="8"/>
        <v>23.547583191107986</v>
      </c>
      <c r="I96" s="211">
        <f t="shared" si="8"/>
        <v>24.724962350663386</v>
      </c>
      <c r="J96" s="211">
        <f t="shared" si="9"/>
        <v>25.961210468196555</v>
      </c>
      <c r="K96" s="211">
        <f t="shared" si="9"/>
        <v>27.259270991606382</v>
      </c>
      <c r="L96" s="211">
        <v>28.622234541186703</v>
      </c>
    </row>
    <row r="97" spans="1:12">
      <c r="A97" s="14" t="s">
        <v>226</v>
      </c>
      <c r="B97" s="14" t="s">
        <v>163</v>
      </c>
      <c r="C97" s="14" t="s">
        <v>43</v>
      </c>
      <c r="D97" s="15" t="s">
        <v>227</v>
      </c>
      <c r="E97" s="16">
        <v>253</v>
      </c>
      <c r="F97" s="14">
        <v>5</v>
      </c>
      <c r="G97" s="211">
        <f t="shared" si="8"/>
        <v>20.626959108986515</v>
      </c>
      <c r="H97" s="211">
        <f t="shared" si="8"/>
        <v>21.658307064435842</v>
      </c>
      <c r="I97" s="211">
        <f t="shared" si="8"/>
        <v>22.741222417657635</v>
      </c>
      <c r="J97" s="211">
        <f t="shared" si="9"/>
        <v>23.878283538540519</v>
      </c>
      <c r="K97" s="211">
        <f t="shared" si="9"/>
        <v>25.072197715467546</v>
      </c>
      <c r="L97" s="211">
        <v>26.325807601240925</v>
      </c>
    </row>
    <row r="98" spans="1:12">
      <c r="A98" s="14" t="s">
        <v>228</v>
      </c>
      <c r="B98" s="14">
        <v>143</v>
      </c>
      <c r="C98" s="14" t="s">
        <v>43</v>
      </c>
      <c r="D98" s="15" t="s">
        <v>229</v>
      </c>
      <c r="E98" s="16">
        <v>310</v>
      </c>
      <c r="F98" s="14">
        <v>6</v>
      </c>
      <c r="G98" s="211">
        <f t="shared" si="8"/>
        <v>24.067602695772695</v>
      </c>
      <c r="H98" s="211">
        <f t="shared" si="8"/>
        <v>25.27098283056133</v>
      </c>
      <c r="I98" s="211">
        <f t="shared" si="8"/>
        <v>26.534531972089397</v>
      </c>
      <c r="J98" s="211">
        <f t="shared" si="9"/>
        <v>27.861258570693867</v>
      </c>
      <c r="K98" s="211">
        <f t="shared" si="9"/>
        <v>29.25432149922856</v>
      </c>
      <c r="L98" s="211">
        <v>30.717037574189987</v>
      </c>
    </row>
    <row r="99" spans="1:12">
      <c r="A99" s="14" t="s">
        <v>230</v>
      </c>
      <c r="B99" s="14" t="s">
        <v>135</v>
      </c>
      <c r="C99" s="14" t="s">
        <v>43</v>
      </c>
      <c r="D99" s="15" t="s">
        <v>231</v>
      </c>
      <c r="E99" s="16">
        <v>263</v>
      </c>
      <c r="F99" s="14">
        <v>5</v>
      </c>
      <c r="G99" s="211">
        <f t="shared" si="8"/>
        <v>21.63387989959049</v>
      </c>
      <c r="H99" s="211">
        <f t="shared" si="8"/>
        <v>22.715573894570014</v>
      </c>
      <c r="I99" s="211">
        <f t="shared" si="8"/>
        <v>23.851352589298514</v>
      </c>
      <c r="J99" s="211">
        <f t="shared" si="9"/>
        <v>25.043920218763443</v>
      </c>
      <c r="K99" s="211">
        <f t="shared" si="9"/>
        <v>26.296116229701617</v>
      </c>
      <c r="L99" s="211">
        <v>27.610922041186701</v>
      </c>
    </row>
    <row r="100" spans="1:12">
      <c r="A100" s="14" t="s">
        <v>232</v>
      </c>
      <c r="B100" s="14">
        <v>211</v>
      </c>
      <c r="C100" s="14" t="s">
        <v>43</v>
      </c>
      <c r="D100" s="15" t="s">
        <v>233</v>
      </c>
      <c r="E100" s="16">
        <v>210</v>
      </c>
      <c r="F100" s="14">
        <v>4</v>
      </c>
      <c r="G100" s="211">
        <f t="shared" si="8"/>
        <v>18.377090501783979</v>
      </c>
      <c r="H100" s="211">
        <f t="shared" si="8"/>
        <v>19.295945026873177</v>
      </c>
      <c r="I100" s="211">
        <f t="shared" si="8"/>
        <v>20.260742278216838</v>
      </c>
      <c r="J100" s="211">
        <f t="shared" si="9"/>
        <v>21.273779392127683</v>
      </c>
      <c r="K100" s="211">
        <f t="shared" si="9"/>
        <v>22.337468361734068</v>
      </c>
      <c r="L100" s="211">
        <v>23.454341779820773</v>
      </c>
    </row>
    <row r="101" spans="1:12">
      <c r="A101" s="14" t="s">
        <v>234</v>
      </c>
      <c r="B101" s="14" t="s">
        <v>163</v>
      </c>
      <c r="C101" s="14" t="s">
        <v>43</v>
      </c>
      <c r="D101" s="15" t="s">
        <v>235</v>
      </c>
      <c r="E101" s="16">
        <v>253</v>
      </c>
      <c r="F101" s="14">
        <v>5</v>
      </c>
      <c r="G101" s="211">
        <f t="shared" ref="G101:I107" si="10">H101/1.05</f>
        <v>20.626959108986515</v>
      </c>
      <c r="H101" s="211">
        <f t="shared" si="10"/>
        <v>21.658307064435842</v>
      </c>
      <c r="I101" s="211">
        <f t="shared" si="10"/>
        <v>22.741222417657635</v>
      </c>
      <c r="J101" s="211">
        <f t="shared" si="9"/>
        <v>23.878283538540519</v>
      </c>
      <c r="K101" s="211">
        <f t="shared" si="9"/>
        <v>25.072197715467546</v>
      </c>
      <c r="L101" s="211">
        <v>26.325807601240925</v>
      </c>
    </row>
    <row r="102" spans="1:12">
      <c r="A102" s="14" t="s">
        <v>236</v>
      </c>
      <c r="B102" s="14" t="s">
        <v>105</v>
      </c>
      <c r="C102" s="14" t="s">
        <v>43</v>
      </c>
      <c r="D102" s="15" t="s">
        <v>237</v>
      </c>
      <c r="E102" s="16">
        <v>280</v>
      </c>
      <c r="F102" s="14">
        <v>6</v>
      </c>
      <c r="G102" s="211">
        <f t="shared" si="10"/>
        <v>22.426269705817127</v>
      </c>
      <c r="H102" s="211">
        <f t="shared" si="10"/>
        <v>23.547583191107986</v>
      </c>
      <c r="I102" s="211">
        <f t="shared" si="10"/>
        <v>24.724962350663386</v>
      </c>
      <c r="J102" s="211">
        <f t="shared" ref="J102:K107" si="11">K102/1.05</f>
        <v>25.961210468196555</v>
      </c>
      <c r="K102" s="211">
        <f t="shared" si="11"/>
        <v>27.259270991606382</v>
      </c>
      <c r="L102" s="211">
        <v>28.622234541186703</v>
      </c>
    </row>
    <row r="103" spans="1:12">
      <c r="A103" s="14" t="s">
        <v>238</v>
      </c>
      <c r="B103" s="14">
        <v>211</v>
      </c>
      <c r="C103" s="14" t="s">
        <v>43</v>
      </c>
      <c r="D103" s="89" t="s">
        <v>446</v>
      </c>
      <c r="E103" s="16">
        <v>210</v>
      </c>
      <c r="F103" s="14">
        <v>4</v>
      </c>
      <c r="G103" s="211">
        <f t="shared" si="10"/>
        <v>18.377090501783979</v>
      </c>
      <c r="H103" s="211">
        <f t="shared" si="10"/>
        <v>19.295945026873177</v>
      </c>
      <c r="I103" s="211">
        <f t="shared" si="10"/>
        <v>20.260742278216838</v>
      </c>
      <c r="J103" s="211">
        <f t="shared" si="11"/>
        <v>21.273779392127683</v>
      </c>
      <c r="K103" s="211">
        <f t="shared" si="11"/>
        <v>22.337468361734068</v>
      </c>
      <c r="L103" s="211">
        <v>23.454341779820773</v>
      </c>
    </row>
    <row r="104" spans="1:12">
      <c r="A104" s="14" t="s">
        <v>240</v>
      </c>
      <c r="B104" s="14" t="s">
        <v>105</v>
      </c>
      <c r="C104" s="14" t="s">
        <v>43</v>
      </c>
      <c r="D104" s="89" t="s">
        <v>447</v>
      </c>
      <c r="E104" s="16">
        <v>280</v>
      </c>
      <c r="F104" s="14">
        <v>6</v>
      </c>
      <c r="G104" s="211">
        <f t="shared" si="10"/>
        <v>22.426269705817127</v>
      </c>
      <c r="H104" s="211">
        <f t="shared" si="10"/>
        <v>23.547583191107986</v>
      </c>
      <c r="I104" s="211">
        <f t="shared" si="10"/>
        <v>24.724962350663386</v>
      </c>
      <c r="J104" s="211">
        <f t="shared" si="11"/>
        <v>25.961210468196555</v>
      </c>
      <c r="K104" s="211">
        <f t="shared" si="11"/>
        <v>27.259270991606382</v>
      </c>
      <c r="L104" s="211">
        <v>28.622234541186703</v>
      </c>
    </row>
    <row r="105" spans="1:12">
      <c r="A105" s="14" t="s">
        <v>242</v>
      </c>
      <c r="B105" s="14">
        <v>161</v>
      </c>
      <c r="C105" s="14" t="s">
        <v>43</v>
      </c>
      <c r="D105" s="15" t="s">
        <v>243</v>
      </c>
      <c r="E105" s="16">
        <v>287</v>
      </c>
      <c r="F105" s="14">
        <v>6</v>
      </c>
      <c r="G105" s="211">
        <f t="shared" si="10"/>
        <v>23.135245269828044</v>
      </c>
      <c r="H105" s="211">
        <f t="shared" si="10"/>
        <v>24.292007533319445</v>
      </c>
      <c r="I105" s="211">
        <f t="shared" si="10"/>
        <v>25.506607909985419</v>
      </c>
      <c r="J105" s="211">
        <f t="shared" si="11"/>
        <v>26.78193830548469</v>
      </c>
      <c r="K105" s="211">
        <f t="shared" si="11"/>
        <v>28.121035220758927</v>
      </c>
      <c r="L105" s="211">
        <v>29.527086981796874</v>
      </c>
    </row>
    <row r="106" spans="1:12">
      <c r="A106" s="14" t="s">
        <v>244</v>
      </c>
      <c r="B106" s="14" t="s">
        <v>245</v>
      </c>
      <c r="C106" s="14" t="s">
        <v>43</v>
      </c>
      <c r="D106" s="15" t="s">
        <v>246</v>
      </c>
      <c r="E106" s="16">
        <v>413</v>
      </c>
      <c r="F106" s="14">
        <v>9</v>
      </c>
      <c r="G106" s="211">
        <f t="shared" si="10"/>
        <v>30.638831630508097</v>
      </c>
      <c r="H106" s="211">
        <f t="shared" si="10"/>
        <v>32.170773212033502</v>
      </c>
      <c r="I106" s="211">
        <f t="shared" si="10"/>
        <v>33.779311872635176</v>
      </c>
      <c r="J106" s="211">
        <f t="shared" si="11"/>
        <v>35.46827746626694</v>
      </c>
      <c r="K106" s="211">
        <f t="shared" si="11"/>
        <v>37.241691339580292</v>
      </c>
      <c r="L106" s="211">
        <v>39.103775906559306</v>
      </c>
    </row>
    <row r="107" spans="1:12">
      <c r="A107" s="14" t="s">
        <v>247</v>
      </c>
      <c r="B107" s="14">
        <v>209</v>
      </c>
      <c r="C107" s="14" t="s">
        <v>43</v>
      </c>
      <c r="D107" s="15" t="s">
        <v>248</v>
      </c>
      <c r="E107" s="16">
        <v>383</v>
      </c>
      <c r="F107" s="14">
        <v>8</v>
      </c>
      <c r="G107" s="211">
        <f t="shared" si="10"/>
        <v>28.956960749563507</v>
      </c>
      <c r="H107" s="211">
        <f t="shared" si="10"/>
        <v>30.404808787041684</v>
      </c>
      <c r="I107" s="211">
        <f t="shared" si="10"/>
        <v>31.925049226393771</v>
      </c>
      <c r="J107" s="211">
        <f t="shared" si="11"/>
        <v>33.521301687713461</v>
      </c>
      <c r="K107" s="211">
        <f t="shared" si="11"/>
        <v>35.197366772099137</v>
      </c>
      <c r="L107" s="211">
        <v>36.957235110704097</v>
      </c>
    </row>
    <row r="108" spans="1:12">
      <c r="A108" s="14" t="s">
        <v>249</v>
      </c>
      <c r="B108" s="14" t="s">
        <v>250</v>
      </c>
      <c r="C108" s="14" t="s">
        <v>43</v>
      </c>
      <c r="D108" s="15" t="s">
        <v>251</v>
      </c>
      <c r="E108" s="16">
        <v>240</v>
      </c>
      <c r="F108" s="14">
        <v>5</v>
      </c>
      <c r="G108" s="211">
        <v>20.936848723917233</v>
      </c>
      <c r="H108" s="211" t="s">
        <v>92</v>
      </c>
      <c r="I108" s="211" t="s">
        <v>92</v>
      </c>
      <c r="J108" s="211" t="s">
        <v>92</v>
      </c>
      <c r="K108" s="211" t="s">
        <v>92</v>
      </c>
      <c r="L108" s="211" t="s">
        <v>92</v>
      </c>
    </row>
    <row r="109" spans="1:12">
      <c r="A109" s="62" t="s">
        <v>458</v>
      </c>
      <c r="B109" s="62" t="s">
        <v>319</v>
      </c>
      <c r="C109" s="14" t="s">
        <v>43</v>
      </c>
      <c r="D109" s="89" t="s">
        <v>398</v>
      </c>
      <c r="E109" s="41">
        <v>315</v>
      </c>
      <c r="F109" s="7">
        <v>6</v>
      </c>
      <c r="G109" s="211">
        <v>24.411631870150622</v>
      </c>
      <c r="H109" s="211">
        <v>25.632213463658154</v>
      </c>
      <c r="I109" s="211">
        <v>26.913824136841061</v>
      </c>
      <c r="J109" s="211">
        <v>28.259515343683116</v>
      </c>
      <c r="K109" s="211">
        <v>29.672491110867274</v>
      </c>
      <c r="L109" s="211">
        <v>31.156115666410638</v>
      </c>
    </row>
    <row r="110" spans="1:12">
      <c r="A110" s="14" t="s">
        <v>254</v>
      </c>
      <c r="B110" s="14" t="s">
        <v>163</v>
      </c>
      <c r="C110" s="14" t="s">
        <v>43</v>
      </c>
      <c r="D110" s="15" t="s">
        <v>255</v>
      </c>
      <c r="E110" s="16">
        <v>253</v>
      </c>
      <c r="F110" s="14">
        <v>5</v>
      </c>
      <c r="G110" s="211">
        <f t="shared" ref="G110:K119" si="12">H110/1.05</f>
        <v>20.626959108986515</v>
      </c>
      <c r="H110" s="211">
        <f t="shared" si="12"/>
        <v>21.658307064435842</v>
      </c>
      <c r="I110" s="211">
        <f t="shared" si="12"/>
        <v>22.741222417657635</v>
      </c>
      <c r="J110" s="211">
        <f t="shared" si="12"/>
        <v>23.878283538540519</v>
      </c>
      <c r="K110" s="211">
        <f t="shared" si="12"/>
        <v>25.072197715467546</v>
      </c>
      <c r="L110" s="211">
        <v>26.325807601240925</v>
      </c>
    </row>
    <row r="111" spans="1:12">
      <c r="A111" s="14" t="s">
        <v>256</v>
      </c>
      <c r="B111" s="14" t="s">
        <v>157</v>
      </c>
      <c r="C111" s="14" t="s">
        <v>43</v>
      </c>
      <c r="D111" s="15" t="s">
        <v>257</v>
      </c>
      <c r="E111" s="16">
        <v>285</v>
      </c>
      <c r="F111" s="14">
        <v>6</v>
      </c>
      <c r="G111" s="211">
        <f t="shared" si="12"/>
        <v>22.440460509293402</v>
      </c>
      <c r="H111" s="211">
        <f t="shared" si="12"/>
        <v>23.562483534758073</v>
      </c>
      <c r="I111" s="211">
        <f t="shared" si="12"/>
        <v>24.740607711495979</v>
      </c>
      <c r="J111" s="211">
        <f t="shared" si="12"/>
        <v>25.977638097070781</v>
      </c>
      <c r="K111" s="211">
        <f t="shared" si="12"/>
        <v>27.276520001924322</v>
      </c>
      <c r="L111" s="211">
        <v>28.640346002020539</v>
      </c>
    </row>
    <row r="112" spans="1:12">
      <c r="A112" s="14" t="s">
        <v>258</v>
      </c>
      <c r="B112" s="14" t="s">
        <v>259</v>
      </c>
      <c r="C112" s="14" t="s">
        <v>43</v>
      </c>
      <c r="D112" s="15" t="s">
        <v>260</v>
      </c>
      <c r="E112" s="16">
        <v>280</v>
      </c>
      <c r="F112" s="14">
        <v>6</v>
      </c>
      <c r="G112" s="211">
        <f t="shared" si="12"/>
        <v>22.430338744696762</v>
      </c>
      <c r="H112" s="211">
        <f t="shared" si="12"/>
        <v>23.551855681931603</v>
      </c>
      <c r="I112" s="211">
        <f t="shared" si="12"/>
        <v>24.729448466028185</v>
      </c>
      <c r="J112" s="211">
        <f t="shared" si="12"/>
        <v>25.965920889329595</v>
      </c>
      <c r="K112" s="211">
        <f t="shared" si="12"/>
        <v>27.264216933796074</v>
      </c>
      <c r="L112" s="211">
        <v>28.627427780485881</v>
      </c>
    </row>
    <row r="113" spans="1:12">
      <c r="A113" s="14" t="s">
        <v>263</v>
      </c>
      <c r="B113" s="14" t="s">
        <v>264</v>
      </c>
      <c r="C113" s="14" t="s">
        <v>43</v>
      </c>
      <c r="D113" s="15" t="s">
        <v>265</v>
      </c>
      <c r="E113" s="16">
        <v>228</v>
      </c>
      <c r="F113" s="14">
        <v>5</v>
      </c>
      <c r="G113" s="219">
        <f t="shared" si="12"/>
        <v>19.763980872585176</v>
      </c>
      <c r="H113" s="211">
        <f t="shared" si="12"/>
        <v>20.752179916214434</v>
      </c>
      <c r="I113" s="211">
        <f t="shared" si="12"/>
        <v>21.789788912025156</v>
      </c>
      <c r="J113" s="211">
        <f t="shared" si="12"/>
        <v>22.879278357626415</v>
      </c>
      <c r="K113" s="211">
        <f t="shared" si="12"/>
        <v>24.023242275507737</v>
      </c>
      <c r="L113" s="211">
        <v>25.224404389283126</v>
      </c>
    </row>
    <row r="114" spans="1:12">
      <c r="A114" s="14" t="s">
        <v>266</v>
      </c>
      <c r="B114" s="14" t="s">
        <v>178</v>
      </c>
      <c r="C114" s="14" t="s">
        <v>43</v>
      </c>
      <c r="D114" s="15" t="s">
        <v>267</v>
      </c>
      <c r="E114" s="16">
        <v>288</v>
      </c>
      <c r="F114" s="14">
        <v>6</v>
      </c>
      <c r="G114" s="211">
        <f t="shared" si="12"/>
        <v>23.135444292424481</v>
      </c>
      <c r="H114" s="211">
        <f t="shared" si="12"/>
        <v>24.292216507045705</v>
      </c>
      <c r="I114" s="211">
        <f t="shared" si="12"/>
        <v>25.506827332397989</v>
      </c>
      <c r="J114" s="211">
        <f t="shared" si="12"/>
        <v>26.782168699017891</v>
      </c>
      <c r="K114" s="211">
        <f t="shared" si="12"/>
        <v>28.121277133968785</v>
      </c>
      <c r="L114" s="211">
        <v>29.527340990667227</v>
      </c>
    </row>
    <row r="115" spans="1:12">
      <c r="A115" s="14" t="s">
        <v>268</v>
      </c>
      <c r="B115" s="14" t="s">
        <v>269</v>
      </c>
      <c r="C115" s="14" t="s">
        <v>43</v>
      </c>
      <c r="D115" s="15" t="s">
        <v>270</v>
      </c>
      <c r="E115" s="16">
        <v>320</v>
      </c>
      <c r="F115" s="14">
        <v>7</v>
      </c>
      <c r="G115" s="211">
        <f t="shared" si="12"/>
        <v>25.228327136170655</v>
      </c>
      <c r="H115" s="211">
        <f t="shared" si="12"/>
        <v>26.489743492979191</v>
      </c>
      <c r="I115" s="211">
        <f t="shared" si="12"/>
        <v>27.814230667628152</v>
      </c>
      <c r="J115" s="211">
        <f t="shared" si="12"/>
        <v>29.204942201009562</v>
      </c>
      <c r="K115" s="211">
        <f t="shared" si="12"/>
        <v>30.66518931106004</v>
      </c>
      <c r="L115" s="211">
        <v>32.198448776613041</v>
      </c>
    </row>
    <row r="116" spans="1:12">
      <c r="A116" s="14" t="s">
        <v>271</v>
      </c>
      <c r="B116" s="14" t="s">
        <v>272</v>
      </c>
      <c r="C116" s="14" t="s">
        <v>43</v>
      </c>
      <c r="D116" s="15" t="s">
        <v>273</v>
      </c>
      <c r="E116" s="16">
        <v>380</v>
      </c>
      <c r="F116" s="14">
        <v>8</v>
      </c>
      <c r="G116" s="212">
        <f t="shared" si="12"/>
        <v>28.189249098616489</v>
      </c>
      <c r="H116" s="212">
        <f t="shared" si="12"/>
        <v>29.598711553547314</v>
      </c>
      <c r="I116" s="212">
        <f t="shared" si="12"/>
        <v>31.078647131224681</v>
      </c>
      <c r="J116" s="212">
        <f t="shared" si="12"/>
        <v>32.632579487785918</v>
      </c>
      <c r="K116" s="212">
        <f t="shared" si="12"/>
        <v>34.264208462175212</v>
      </c>
      <c r="L116" s="212">
        <v>35.977418885283974</v>
      </c>
    </row>
    <row r="117" spans="1:12">
      <c r="A117" s="14" t="s">
        <v>274</v>
      </c>
      <c r="B117" s="14" t="s">
        <v>66</v>
      </c>
      <c r="C117" s="14" t="s">
        <v>43</v>
      </c>
      <c r="D117" s="15" t="s">
        <v>275</v>
      </c>
      <c r="E117" s="16">
        <v>320</v>
      </c>
      <c r="F117" s="14">
        <v>7</v>
      </c>
      <c r="G117" s="211">
        <f t="shared" si="12"/>
        <v>25.270273290387518</v>
      </c>
      <c r="H117" s="211">
        <f t="shared" si="12"/>
        <v>26.533786954906894</v>
      </c>
      <c r="I117" s="211">
        <f t="shared" si="12"/>
        <v>27.860476302652241</v>
      </c>
      <c r="J117" s="211">
        <f t="shared" si="12"/>
        <v>29.253500117784853</v>
      </c>
      <c r="K117" s="211">
        <f t="shared" si="12"/>
        <v>30.716175123674098</v>
      </c>
      <c r="L117" s="211">
        <v>32.251983879857804</v>
      </c>
    </row>
    <row r="118" spans="1:12">
      <c r="A118" s="14" t="s">
        <v>276</v>
      </c>
      <c r="B118" s="14" t="s">
        <v>94</v>
      </c>
      <c r="C118" s="14" t="s">
        <v>43</v>
      </c>
      <c r="D118" s="15" t="s">
        <v>277</v>
      </c>
      <c r="E118" s="16">
        <v>368</v>
      </c>
      <c r="F118" s="14">
        <v>8</v>
      </c>
      <c r="G118" s="211">
        <f t="shared" si="12"/>
        <v>28.560765846450188</v>
      </c>
      <c r="H118" s="211">
        <f t="shared" si="12"/>
        <v>29.9888041387727</v>
      </c>
      <c r="I118" s="211">
        <f t="shared" si="12"/>
        <v>31.488244345711337</v>
      </c>
      <c r="J118" s="211">
        <f t="shared" si="12"/>
        <v>33.062656562996906</v>
      </c>
      <c r="K118" s="211">
        <f t="shared" si="12"/>
        <v>34.715789391146757</v>
      </c>
      <c r="L118" s="211">
        <v>36.451578860704096</v>
      </c>
    </row>
    <row r="119" spans="1:12">
      <c r="A119" s="14" t="s">
        <v>278</v>
      </c>
      <c r="B119" s="14" t="s">
        <v>279</v>
      </c>
      <c r="C119" s="14" t="s">
        <v>43</v>
      </c>
      <c r="D119" s="15" t="s">
        <v>280</v>
      </c>
      <c r="E119" s="16">
        <v>308</v>
      </c>
      <c r="F119" s="14">
        <v>6</v>
      </c>
      <c r="G119" s="211">
        <f t="shared" si="12"/>
        <v>24.051377372856589</v>
      </c>
      <c r="H119" s="211">
        <f t="shared" si="12"/>
        <v>25.25394624149942</v>
      </c>
      <c r="I119" s="211">
        <f t="shared" si="12"/>
        <v>26.516643553574394</v>
      </c>
      <c r="J119" s="211">
        <f t="shared" si="12"/>
        <v>27.842475731253113</v>
      </c>
      <c r="K119" s="211">
        <f t="shared" si="12"/>
        <v>29.23459951781577</v>
      </c>
      <c r="L119" s="211">
        <v>30.69632949370656</v>
      </c>
    </row>
    <row r="120" spans="1:12">
      <c r="A120" s="14" t="s">
        <v>281</v>
      </c>
      <c r="B120" s="14" t="s">
        <v>282</v>
      </c>
      <c r="C120" s="14" t="s">
        <v>43</v>
      </c>
      <c r="D120" s="15" t="s">
        <v>283</v>
      </c>
      <c r="E120" s="16">
        <v>280</v>
      </c>
      <c r="F120" s="14">
        <v>6</v>
      </c>
      <c r="G120" s="211">
        <f t="shared" ref="G120:K127" si="13">H120/1.05</f>
        <v>22.246484555717096</v>
      </c>
      <c r="H120" s="211">
        <f t="shared" si="13"/>
        <v>23.358808783502951</v>
      </c>
      <c r="I120" s="211">
        <f t="shared" si="13"/>
        <v>24.526749222678099</v>
      </c>
      <c r="J120" s="211">
        <f t="shared" si="13"/>
        <v>25.753086683812004</v>
      </c>
      <c r="K120" s="211">
        <f t="shared" si="13"/>
        <v>27.040741018002606</v>
      </c>
      <c r="L120" s="211">
        <v>28.392778068902739</v>
      </c>
    </row>
    <row r="121" spans="1:12">
      <c r="A121" s="24" t="s">
        <v>284</v>
      </c>
      <c r="B121" s="14">
        <v>209</v>
      </c>
      <c r="C121" s="14" t="s">
        <v>43</v>
      </c>
      <c r="D121" s="15" t="s">
        <v>285</v>
      </c>
      <c r="E121" s="16">
        <v>376</v>
      </c>
      <c r="F121" s="14">
        <v>8</v>
      </c>
      <c r="G121" s="211">
        <f t="shared" si="13"/>
        <v>28.956960749563507</v>
      </c>
      <c r="H121" s="211">
        <f t="shared" si="13"/>
        <v>30.404808787041684</v>
      </c>
      <c r="I121" s="211">
        <f t="shared" si="13"/>
        <v>31.925049226393771</v>
      </c>
      <c r="J121" s="211">
        <f t="shared" si="13"/>
        <v>33.521301687713461</v>
      </c>
      <c r="K121" s="211">
        <f t="shared" si="13"/>
        <v>35.197366772099137</v>
      </c>
      <c r="L121" s="211">
        <v>36.957235110704097</v>
      </c>
    </row>
    <row r="122" spans="1:12">
      <c r="A122" s="14" t="s">
        <v>286</v>
      </c>
      <c r="B122" s="14" t="s">
        <v>287</v>
      </c>
      <c r="C122" s="14" t="s">
        <v>43</v>
      </c>
      <c r="D122" s="15" t="s">
        <v>288</v>
      </c>
      <c r="E122" s="16">
        <v>178</v>
      </c>
      <c r="F122" s="14">
        <v>3</v>
      </c>
      <c r="G122" s="211">
        <f t="shared" si="13"/>
        <v>15.544877614043358</v>
      </c>
      <c r="H122" s="211">
        <f t="shared" si="13"/>
        <v>16.322121494745527</v>
      </c>
      <c r="I122" s="211">
        <f t="shared" si="13"/>
        <v>17.138227569482805</v>
      </c>
      <c r="J122" s="211">
        <f t="shared" si="13"/>
        <v>17.995138947956946</v>
      </c>
      <c r="K122" s="211">
        <f t="shared" si="13"/>
        <v>18.894895895354793</v>
      </c>
      <c r="L122" s="211">
        <v>19.839640690122533</v>
      </c>
    </row>
    <row r="123" spans="1:12">
      <c r="A123" s="14" t="s">
        <v>289</v>
      </c>
      <c r="B123" s="14" t="s">
        <v>49</v>
      </c>
      <c r="C123" s="14" t="s">
        <v>43</v>
      </c>
      <c r="D123" s="15" t="s">
        <v>290</v>
      </c>
      <c r="E123" s="16">
        <v>235</v>
      </c>
      <c r="F123" s="14">
        <v>5</v>
      </c>
      <c r="G123" s="211">
        <f t="shared" si="13"/>
        <v>19.483451834923336</v>
      </c>
      <c r="H123" s="211">
        <f t="shared" si="13"/>
        <v>20.457624426669504</v>
      </c>
      <c r="I123" s="211">
        <f t="shared" si="13"/>
        <v>21.480505648002982</v>
      </c>
      <c r="J123" s="211">
        <f t="shared" si="13"/>
        <v>22.554530930403132</v>
      </c>
      <c r="K123" s="211">
        <f t="shared" si="13"/>
        <v>23.68225747692329</v>
      </c>
      <c r="L123" s="211">
        <v>24.866370350769454</v>
      </c>
    </row>
    <row r="124" spans="1:12">
      <c r="A124" s="14" t="s">
        <v>291</v>
      </c>
      <c r="B124" s="14" t="s">
        <v>292</v>
      </c>
      <c r="C124" s="14" t="s">
        <v>43</v>
      </c>
      <c r="D124" s="15" t="s">
        <v>293</v>
      </c>
      <c r="E124" s="16">
        <v>275</v>
      </c>
      <c r="F124" s="14">
        <v>6</v>
      </c>
      <c r="G124" s="211">
        <f t="shared" si="13"/>
        <v>22.083029646734573</v>
      </c>
      <c r="H124" s="211">
        <f t="shared" si="13"/>
        <v>23.187181129071302</v>
      </c>
      <c r="I124" s="211">
        <f t="shared" si="13"/>
        <v>24.346540185524869</v>
      </c>
      <c r="J124" s="211">
        <f t="shared" si="13"/>
        <v>25.563867194801112</v>
      </c>
      <c r="K124" s="211">
        <f t="shared" si="13"/>
        <v>26.84206055454117</v>
      </c>
      <c r="L124" s="211">
        <v>28.18416358226823</v>
      </c>
    </row>
    <row r="125" spans="1:12">
      <c r="A125" s="14" t="s">
        <v>294</v>
      </c>
      <c r="B125" s="14" t="s">
        <v>173</v>
      </c>
      <c r="C125" s="14" t="s">
        <v>43</v>
      </c>
      <c r="D125" s="15" t="s">
        <v>295</v>
      </c>
      <c r="E125" s="16">
        <v>308</v>
      </c>
      <c r="F125" s="14">
        <v>6</v>
      </c>
      <c r="G125" s="211">
        <f t="shared" si="13"/>
        <v>24.055551329937643</v>
      </c>
      <c r="H125" s="211">
        <f t="shared" si="13"/>
        <v>25.258328896434527</v>
      </c>
      <c r="I125" s="211">
        <f t="shared" si="13"/>
        <v>26.521245341256254</v>
      </c>
      <c r="J125" s="211">
        <f t="shared" si="13"/>
        <v>27.847307608319067</v>
      </c>
      <c r="K125" s="211">
        <f t="shared" si="13"/>
        <v>29.239672988735023</v>
      </c>
      <c r="L125" s="211">
        <v>30.701656638171777</v>
      </c>
    </row>
    <row r="126" spans="1:12">
      <c r="A126" s="14" t="s">
        <v>296</v>
      </c>
      <c r="B126" s="26">
        <v>161</v>
      </c>
      <c r="C126" s="14" t="s">
        <v>43</v>
      </c>
      <c r="D126" s="89" t="s">
        <v>316</v>
      </c>
      <c r="E126" s="16">
        <v>288</v>
      </c>
      <c r="F126" s="14">
        <v>6</v>
      </c>
      <c r="G126" s="211">
        <f t="shared" si="13"/>
        <v>23.135245269828044</v>
      </c>
      <c r="H126" s="211">
        <f t="shared" si="13"/>
        <v>24.292007533319445</v>
      </c>
      <c r="I126" s="211">
        <f t="shared" si="13"/>
        <v>25.506607909985419</v>
      </c>
      <c r="J126" s="211">
        <f t="shared" si="13"/>
        <v>26.78193830548469</v>
      </c>
      <c r="K126" s="211">
        <f t="shared" si="13"/>
        <v>28.121035220758927</v>
      </c>
      <c r="L126" s="211">
        <v>29.527086981796874</v>
      </c>
    </row>
    <row r="127" spans="1:12">
      <c r="A127" s="14" t="s">
        <v>327</v>
      </c>
      <c r="B127" s="14">
        <v>163</v>
      </c>
      <c r="C127" s="14" t="s">
        <v>43</v>
      </c>
      <c r="D127" s="15" t="s">
        <v>318</v>
      </c>
      <c r="E127" s="16">
        <v>303</v>
      </c>
      <c r="F127" s="14">
        <v>6</v>
      </c>
      <c r="G127" s="211">
        <f t="shared" si="13"/>
        <v>24.41205053449951</v>
      </c>
      <c r="H127" s="211">
        <f t="shared" si="13"/>
        <v>25.632653061224488</v>
      </c>
      <c r="I127" s="211">
        <f t="shared" si="13"/>
        <v>26.914285714285715</v>
      </c>
      <c r="J127" s="211">
        <v>28.26</v>
      </c>
      <c r="K127" s="211">
        <f t="shared" si="13"/>
        <v>29.672380952380951</v>
      </c>
      <c r="L127" s="211">
        <v>31.155999999999999</v>
      </c>
    </row>
    <row r="128" spans="1:12">
      <c r="D128" s="75"/>
    </row>
    <row r="129" spans="1:19" ht="15.75">
      <c r="A129" s="53" t="s">
        <v>463</v>
      </c>
      <c r="B129" s="47"/>
      <c r="C129" s="48"/>
      <c r="D129" s="48"/>
      <c r="E129" s="47"/>
      <c r="F129" s="48"/>
    </row>
    <row r="130" spans="1:19" ht="15.75">
      <c r="A130" s="46" t="s">
        <v>324</v>
      </c>
      <c r="B130" s="47"/>
      <c r="C130" s="48"/>
      <c r="D130" s="48"/>
      <c r="E130" s="47"/>
      <c r="F130" s="48"/>
    </row>
    <row r="131" spans="1:19" ht="15.75">
      <c r="A131" s="47"/>
      <c r="B131" s="56" t="s">
        <v>299</v>
      </c>
      <c r="C131" s="57"/>
      <c r="D131" s="57"/>
      <c r="E131" s="47"/>
      <c r="F131" s="48"/>
    </row>
    <row r="132" spans="1:19" ht="15.75">
      <c r="A132" s="58"/>
      <c r="B132" s="59">
        <f>'January 1 2018'!B132*1.01</f>
        <v>628.52729872013231</v>
      </c>
      <c r="C132" s="48" t="s">
        <v>300</v>
      </c>
      <c r="D132" s="48"/>
      <c r="E132" s="47"/>
      <c r="F132" s="48"/>
    </row>
    <row r="133" spans="1:19" ht="15.75">
      <c r="A133" s="58"/>
      <c r="B133" s="59">
        <f>'January 1 2018'!B133*1.01</f>
        <v>807.74592606603369</v>
      </c>
      <c r="C133" s="48" t="s">
        <v>301</v>
      </c>
      <c r="D133" s="48"/>
      <c r="E133" s="47"/>
      <c r="F133" s="48"/>
    </row>
    <row r="134" spans="1:19" ht="15.75">
      <c r="A134" s="58"/>
      <c r="B134" s="59">
        <f>'January 1 2018'!B134*1.01</f>
        <v>988.22665642141317</v>
      </c>
      <c r="C134" s="48" t="s">
        <v>302</v>
      </c>
      <c r="D134" s="48"/>
      <c r="E134" s="47"/>
      <c r="F134" s="48"/>
    </row>
    <row r="135" spans="1:19" ht="15.75">
      <c r="A135" s="58"/>
      <c r="B135" s="59">
        <f>'January 1 2018'!B135*1.01</f>
        <v>1166.1831807578365</v>
      </c>
      <c r="C135" s="48" t="s">
        <v>303</v>
      </c>
      <c r="D135" s="48"/>
      <c r="E135" s="47"/>
      <c r="F135" s="48"/>
    </row>
    <row r="136" spans="1:19" ht="15.75">
      <c r="A136" s="47"/>
      <c r="B136" s="59"/>
      <c r="C136" s="48"/>
      <c r="D136" s="48"/>
      <c r="E136" s="47"/>
      <c r="F136" s="48"/>
    </row>
    <row r="137" spans="1:19" ht="15.75">
      <c r="A137" s="47"/>
      <c r="B137" s="56" t="s">
        <v>304</v>
      </c>
      <c r="C137" s="57"/>
      <c r="D137" s="57"/>
      <c r="E137" s="47"/>
      <c r="F137" s="48"/>
    </row>
    <row r="138" spans="1:19" ht="15.75">
      <c r="A138" s="47"/>
      <c r="B138" s="60">
        <f>B132/2080</f>
        <v>0.30217658592314051</v>
      </c>
      <c r="C138" s="48" t="s">
        <v>305</v>
      </c>
      <c r="D138" s="48"/>
      <c r="E138" s="47"/>
      <c r="F138" s="48"/>
      <c r="R138" s="1"/>
      <c r="S138" s="1"/>
    </row>
    <row r="139" spans="1:19" ht="15.75">
      <c r="A139" s="47"/>
      <c r="B139" s="60">
        <f>B133/2080</f>
        <v>0.38833938753174696</v>
      </c>
      <c r="C139" s="48" t="s">
        <v>306</v>
      </c>
      <c r="D139" s="48"/>
      <c r="E139" s="47"/>
      <c r="F139" s="48"/>
      <c r="P139" s="49"/>
      <c r="R139" s="1"/>
      <c r="S139" s="1"/>
    </row>
    <row r="140" spans="1:19" ht="15.75">
      <c r="A140" s="47"/>
      <c r="B140" s="60">
        <f>B134/2080</f>
        <v>0.47510896943337172</v>
      </c>
      <c r="C140" s="48" t="s">
        <v>307</v>
      </c>
      <c r="D140" s="48"/>
      <c r="E140" s="47"/>
      <c r="F140" s="48"/>
      <c r="P140" s="49"/>
      <c r="R140" s="1"/>
      <c r="S140" s="1"/>
    </row>
    <row r="141" spans="1:19" s="1" customFormat="1" ht="15.75">
      <c r="A141" s="47"/>
      <c r="B141" s="60">
        <f>B135/2080</f>
        <v>0.56066499074895981</v>
      </c>
      <c r="C141" s="48" t="s">
        <v>308</v>
      </c>
      <c r="D141" s="48"/>
      <c r="E141" s="47"/>
      <c r="F141" s="48"/>
      <c r="M141" s="30"/>
      <c r="N141" s="30"/>
      <c r="O141" s="30"/>
      <c r="P141" s="49"/>
      <c r="Q141" s="30"/>
    </row>
    <row r="142" spans="1:19" s="1" customFormat="1" ht="15.75">
      <c r="A142" s="32"/>
      <c r="C142" s="27"/>
      <c r="D142" s="27"/>
      <c r="F142" s="27"/>
      <c r="M142" s="30"/>
      <c r="N142" s="49"/>
      <c r="O142" s="30"/>
      <c r="P142" s="49"/>
      <c r="Q142" s="30"/>
    </row>
    <row r="143" spans="1:19" s="1" customFormat="1" ht="15.75">
      <c r="A143" s="53" t="s">
        <v>309</v>
      </c>
      <c r="C143" s="27"/>
      <c r="D143" s="27"/>
      <c r="F143" s="27"/>
      <c r="M143" s="30"/>
      <c r="N143" s="64"/>
      <c r="O143" s="48"/>
      <c r="P143" s="47"/>
      <c r="Q143" s="47"/>
      <c r="R143" s="48"/>
      <c r="S143" s="47"/>
    </row>
    <row r="144" spans="1:19" s="1" customFormat="1" ht="15.75">
      <c r="A144" s="46" t="s">
        <v>320</v>
      </c>
      <c r="B144" s="47"/>
      <c r="C144" s="48"/>
      <c r="D144" s="48"/>
      <c r="E144" s="47"/>
      <c r="F144" s="48"/>
      <c r="G144" s="47"/>
      <c r="H144" s="47"/>
      <c r="I144" s="47"/>
      <c r="J144" s="47"/>
      <c r="K144" s="47"/>
      <c r="L144" s="47"/>
      <c r="M144" s="30"/>
      <c r="N144" s="49"/>
      <c r="O144" s="30"/>
      <c r="P144" s="49"/>
      <c r="Q144" s="30"/>
    </row>
    <row r="145" spans="1:21" s="1" customFormat="1" ht="15.75">
      <c r="A145" s="50">
        <f>ROUND('January 1 2018'!A145*1.01,3)</f>
        <v>1.1919999999999999</v>
      </c>
      <c r="B145" s="63" t="s">
        <v>329</v>
      </c>
      <c r="C145" s="48"/>
      <c r="D145" s="48"/>
      <c r="E145" s="47"/>
      <c r="F145" s="48"/>
      <c r="G145" s="47"/>
      <c r="H145" s="47"/>
      <c r="I145" s="47"/>
      <c r="J145" s="47"/>
      <c r="K145" s="47"/>
      <c r="L145" s="47"/>
      <c r="M145" s="49"/>
      <c r="N145" s="48"/>
      <c r="Q145" s="48"/>
      <c r="R145" s="48"/>
      <c r="S145" s="47"/>
    </row>
    <row r="146" spans="1:21" s="1" customFormat="1" ht="15.75">
      <c r="A146" s="50"/>
      <c r="B146" s="51" t="s">
        <v>342</v>
      </c>
      <c r="C146" s="48"/>
      <c r="D146" s="48"/>
      <c r="E146" s="47"/>
      <c r="F146" s="47"/>
      <c r="G146" s="47"/>
      <c r="H146" s="47"/>
      <c r="I146" s="47"/>
      <c r="J146" s="47"/>
      <c r="K146" s="47"/>
      <c r="L146" s="47"/>
      <c r="M146" s="49"/>
      <c r="N146" s="49"/>
      <c r="O146" s="30"/>
      <c r="P146" s="49"/>
      <c r="Q146" s="30"/>
      <c r="T146" s="47"/>
      <c r="U146" s="49"/>
    </row>
    <row r="147" spans="1:21" s="1" customFormat="1" ht="15.75">
      <c r="A147" s="50">
        <f>'January 1 2018'!A147*1.01</f>
        <v>0</v>
      </c>
      <c r="B147" s="46" t="s">
        <v>322</v>
      </c>
      <c r="C147" s="48"/>
      <c r="D147" s="48"/>
      <c r="E147" s="47"/>
      <c r="F147" s="48"/>
      <c r="G147" s="47"/>
      <c r="H147" s="47"/>
      <c r="I147" s="47"/>
      <c r="J147" s="47"/>
      <c r="K147" s="47"/>
      <c r="L147" s="47"/>
      <c r="M147" s="49"/>
      <c r="N147" s="30"/>
      <c r="O147" s="30"/>
      <c r="P147" s="49"/>
      <c r="Q147" s="30"/>
    </row>
    <row r="148" spans="1:21" s="1" customFormat="1" ht="15.75">
      <c r="A148" s="50"/>
      <c r="B148" s="46" t="s">
        <v>346</v>
      </c>
      <c r="C148" s="48"/>
      <c r="D148" s="48"/>
      <c r="E148" s="52"/>
      <c r="F148" s="64"/>
      <c r="I148" s="47"/>
      <c r="J148" s="47"/>
      <c r="K148" s="47"/>
      <c r="L148" s="47"/>
      <c r="M148" s="64"/>
      <c r="N148" s="30"/>
      <c r="O148" s="30"/>
      <c r="P148" s="49"/>
      <c r="Q148" s="49"/>
      <c r="R148" s="47"/>
      <c r="S148" s="47"/>
      <c r="T148" s="47"/>
    </row>
    <row r="149" spans="1:21" s="1" customFormat="1" ht="15.75">
      <c r="A149" s="31"/>
      <c r="C149" s="27"/>
      <c r="D149" s="27"/>
      <c r="F149" s="27"/>
      <c r="M149" s="49"/>
      <c r="N149" s="49"/>
      <c r="O149" s="49"/>
      <c r="P149" s="49"/>
      <c r="Q149" s="49"/>
      <c r="R149" s="47"/>
      <c r="S149" s="47"/>
    </row>
    <row r="150" spans="1:21" s="1" customFormat="1" ht="15.75">
      <c r="C150" s="27"/>
      <c r="D150" s="27"/>
      <c r="F150" s="27"/>
      <c r="M150" s="30"/>
      <c r="N150" s="49"/>
      <c r="O150" s="49"/>
      <c r="P150" s="49"/>
      <c r="Q150" s="49"/>
      <c r="R150" s="47"/>
      <c r="S150" s="47"/>
    </row>
    <row r="151" spans="1:21" s="47" customFormat="1" ht="15.75">
      <c r="A151" s="53" t="s">
        <v>310</v>
      </c>
      <c r="C151" s="48"/>
      <c r="D151" s="48"/>
      <c r="F151" s="48"/>
      <c r="M151" s="30"/>
      <c r="N151" s="49"/>
      <c r="O151" s="49"/>
      <c r="P151" s="49"/>
      <c r="Q151" s="49"/>
      <c r="R151" s="49"/>
      <c r="S151" s="49"/>
    </row>
    <row r="152" spans="1:21" s="47" customFormat="1" ht="15.75">
      <c r="A152" s="46" t="s">
        <v>341</v>
      </c>
      <c r="C152" s="48"/>
      <c r="D152" s="48"/>
      <c r="E152" s="48"/>
      <c r="K152" s="52"/>
      <c r="M152" s="49"/>
      <c r="N152" s="49"/>
      <c r="O152" s="49"/>
      <c r="P152" s="30"/>
      <c r="Q152" s="49"/>
    </row>
    <row r="153" spans="1:21" s="47" customFormat="1" ht="15.75">
      <c r="A153" s="54" t="e">
        <f>ROUND('January 1 2018'!A153*1.01,3)</f>
        <v>#REF!</v>
      </c>
      <c r="B153" s="46" t="s">
        <v>313</v>
      </c>
      <c r="C153" s="48"/>
      <c r="D153" s="48"/>
      <c r="E153" s="48"/>
      <c r="M153" s="49"/>
      <c r="N153" s="49"/>
      <c r="O153" s="49"/>
      <c r="P153" s="30"/>
      <c r="Q153" s="49"/>
    </row>
    <row r="154" spans="1:21" s="49" customFormat="1" ht="15.75">
      <c r="A154" s="46"/>
      <c r="B154" s="47"/>
      <c r="C154" s="47"/>
      <c r="D154" s="48"/>
      <c r="E154" s="47"/>
      <c r="F154" s="47"/>
      <c r="G154" s="47"/>
      <c r="H154" s="47"/>
      <c r="I154" s="47"/>
      <c r="J154" s="47"/>
      <c r="K154" s="47"/>
      <c r="L154" s="47"/>
      <c r="P154" s="30"/>
      <c r="R154" s="47"/>
      <c r="S154" s="47"/>
    </row>
    <row r="155" spans="1:21" s="47" customFormat="1" ht="15.75">
      <c r="A155" s="53" t="s">
        <v>311</v>
      </c>
      <c r="D155" s="48"/>
      <c r="M155" s="49"/>
      <c r="N155" s="49"/>
      <c r="O155" s="49"/>
      <c r="P155" s="30"/>
      <c r="Q155" s="49"/>
    </row>
    <row r="156" spans="1:21" s="47" customFormat="1" ht="15.75">
      <c r="A156" s="46" t="s">
        <v>321</v>
      </c>
      <c r="D156" s="48"/>
      <c r="M156" s="49"/>
      <c r="N156" s="49"/>
      <c r="O156" s="49"/>
      <c r="P156" s="30"/>
      <c r="Q156" s="49"/>
      <c r="R156" s="49"/>
      <c r="S156" s="49"/>
    </row>
    <row r="157" spans="1:21" s="47" customFormat="1" ht="15.75">
      <c r="A157" s="46" t="s">
        <v>343</v>
      </c>
      <c r="B157" s="46"/>
      <c r="D157" s="48"/>
      <c r="M157" s="49"/>
      <c r="N157" s="49"/>
      <c r="O157" s="49"/>
      <c r="P157" s="30"/>
      <c r="Q157" s="49"/>
    </row>
    <row r="158" spans="1:21" s="47" customFormat="1" ht="15.75">
      <c r="A158" s="50" t="e">
        <f>ROUND('January 1 2018'!A158*1.01,3)</f>
        <v>#REF!</v>
      </c>
      <c r="B158" s="55" t="s">
        <v>344</v>
      </c>
      <c r="C158" s="46" t="s">
        <v>314</v>
      </c>
      <c r="D158" s="48"/>
      <c r="M158" s="49"/>
      <c r="N158" s="49"/>
      <c r="O158" s="49"/>
      <c r="P158" s="30"/>
      <c r="Q158" s="49"/>
    </row>
    <row r="159" spans="1:21" s="49" customFormat="1" ht="15.75">
      <c r="A159" s="47"/>
      <c r="B159" s="46"/>
      <c r="C159" s="47"/>
      <c r="D159" s="48"/>
      <c r="E159" s="47"/>
      <c r="F159" s="47"/>
      <c r="G159" s="47"/>
      <c r="H159" s="47"/>
      <c r="I159" s="47"/>
      <c r="J159" s="47"/>
      <c r="K159" s="47"/>
      <c r="L159" s="47"/>
      <c r="P159" s="30"/>
      <c r="R159" s="47"/>
      <c r="S159" s="47"/>
    </row>
    <row r="160" spans="1:21" s="47" customFormat="1" ht="15.75">
      <c r="A160" s="46" t="s">
        <v>312</v>
      </c>
      <c r="B160" s="46"/>
      <c r="D160" s="48"/>
      <c r="M160" s="49"/>
      <c r="N160" s="49"/>
      <c r="O160" s="49"/>
      <c r="P160" s="30"/>
      <c r="Q160" s="49"/>
    </row>
    <row r="161" spans="1:19" s="47" customFormat="1" ht="15.75">
      <c r="A161" s="50" t="e">
        <f>ROUND('January 1 2018'!A161*1.01,3)</f>
        <v>#REF!</v>
      </c>
      <c r="B161" s="46" t="s">
        <v>345</v>
      </c>
      <c r="D161" s="48"/>
      <c r="L161" s="55"/>
      <c r="M161" s="49"/>
      <c r="N161" s="49"/>
      <c r="O161" s="49"/>
      <c r="P161" s="30"/>
      <c r="Q161" s="30"/>
      <c r="R161" s="30"/>
      <c r="S161" s="30"/>
    </row>
    <row r="162" spans="1:19" s="47" customFormat="1" ht="15.75">
      <c r="B162" s="46" t="s">
        <v>317</v>
      </c>
      <c r="D162" s="48"/>
      <c r="M162" s="46"/>
      <c r="N162" s="30"/>
      <c r="O162" s="30"/>
      <c r="P162" s="30"/>
      <c r="Q162" s="30"/>
      <c r="R162" s="30"/>
      <c r="S162" s="30"/>
    </row>
    <row r="163" spans="1:19" s="47" customFormat="1" ht="15.75">
      <c r="D163" s="48"/>
      <c r="M163" s="49"/>
      <c r="N163" s="30"/>
      <c r="O163" s="30"/>
      <c r="P163" s="30"/>
      <c r="Q163" s="30"/>
      <c r="R163" s="30"/>
      <c r="S163" s="30"/>
    </row>
    <row r="164" spans="1:19" ht="15.75">
      <c r="M164" s="49"/>
    </row>
  </sheetData>
  <sheetProtection sheet="1" objects="1" scenarios="1"/>
  <mergeCells count="4">
    <mergeCell ref="A1:L1"/>
    <mergeCell ref="B4:F4"/>
    <mergeCell ref="A3:L3"/>
    <mergeCell ref="B2:M2"/>
  </mergeCells>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sheetPr>
  <dimension ref="A1:T165"/>
  <sheetViews>
    <sheetView topLeftCell="A140" workbookViewId="0">
      <selection activeCell="A154" sqref="A154"/>
    </sheetView>
  </sheetViews>
  <sheetFormatPr defaultRowHeight="12.75"/>
  <cols>
    <col min="1" max="1" width="8.5703125" style="1" customWidth="1"/>
    <col min="2" max="2" width="9.7109375" style="1" customWidth="1"/>
    <col min="3" max="3" width="6.42578125" style="1" customWidth="1"/>
    <col min="4" max="4" width="36.42578125" style="27" customWidth="1"/>
    <col min="5" max="5" width="7.28515625" style="1" customWidth="1"/>
    <col min="6" max="6" width="8.7109375" style="1" customWidth="1"/>
    <col min="7" max="11" width="10.7109375" style="2" customWidth="1"/>
    <col min="12" max="12" width="33" style="30" customWidth="1"/>
    <col min="13" max="14" width="9.5703125" style="30" bestFit="1" customWidth="1"/>
    <col min="15" max="15" width="11" style="30" customWidth="1"/>
    <col min="16" max="16" width="9.5703125" style="30" bestFit="1" customWidth="1"/>
    <col min="17" max="17" width="10.5703125" style="30" bestFit="1" customWidth="1"/>
    <col min="18" max="254" width="9.28515625" style="30"/>
    <col min="255" max="255" width="12.5703125" style="30" customWidth="1"/>
    <col min="256" max="256" width="10.28515625" style="30" customWidth="1"/>
    <col min="257" max="257" width="4.28515625" style="30" customWidth="1"/>
    <col min="258" max="258" width="36.42578125" style="30" customWidth="1"/>
    <col min="259" max="259" width="9.28515625" style="30" customWidth="1"/>
    <col min="260" max="260" width="7.7109375" style="30" bestFit="1" customWidth="1"/>
    <col min="261" max="268" width="9.28515625" style="30" customWidth="1"/>
    <col min="269" max="270" width="9.28515625" style="30"/>
    <col min="271" max="271" width="28.28515625" style="30" bestFit="1" customWidth="1"/>
    <col min="272" max="510" width="9.28515625" style="30"/>
    <col min="511" max="511" width="12.5703125" style="30" customWidth="1"/>
    <col min="512" max="512" width="10.28515625" style="30" customWidth="1"/>
    <col min="513" max="513" width="4.28515625" style="30" customWidth="1"/>
    <col min="514" max="514" width="36.42578125" style="30" customWidth="1"/>
    <col min="515" max="515" width="9.28515625" style="30" customWidth="1"/>
    <col min="516" max="516" width="7.7109375" style="30" bestFit="1" customWidth="1"/>
    <col min="517" max="524" width="9.28515625" style="30" customWidth="1"/>
    <col min="525" max="526" width="9.28515625" style="30"/>
    <col min="527" max="527" width="28.28515625" style="30" bestFit="1" customWidth="1"/>
    <col min="528" max="766" width="9.28515625" style="30"/>
    <col min="767" max="767" width="12.5703125" style="30" customWidth="1"/>
    <col min="768" max="768" width="10.28515625" style="30" customWidth="1"/>
    <col min="769" max="769" width="4.28515625" style="30" customWidth="1"/>
    <col min="770" max="770" width="36.42578125" style="30" customWidth="1"/>
    <col min="771" max="771" width="9.28515625" style="30" customWidth="1"/>
    <col min="772" max="772" width="7.7109375" style="30" bestFit="1" customWidth="1"/>
    <col min="773" max="780" width="9.28515625" style="30" customWidth="1"/>
    <col min="781" max="782" width="9.28515625" style="30"/>
    <col min="783" max="783" width="28.28515625" style="30" bestFit="1" customWidth="1"/>
    <col min="784" max="1022" width="9.28515625" style="30"/>
    <col min="1023" max="1023" width="12.5703125" style="30" customWidth="1"/>
    <col min="1024" max="1024" width="10.28515625" style="30" customWidth="1"/>
    <col min="1025" max="1025" width="4.28515625" style="30" customWidth="1"/>
    <col min="1026" max="1026" width="36.42578125" style="30" customWidth="1"/>
    <col min="1027" max="1027" width="9.28515625" style="30" customWidth="1"/>
    <col min="1028" max="1028" width="7.7109375" style="30" bestFit="1" customWidth="1"/>
    <col min="1029" max="1036" width="9.28515625" style="30" customWidth="1"/>
    <col min="1037" max="1038" width="9.28515625" style="30"/>
    <col min="1039" max="1039" width="28.28515625" style="30" bestFit="1" customWidth="1"/>
    <col min="1040" max="1278" width="9.28515625" style="30"/>
    <col min="1279" max="1279" width="12.5703125" style="30" customWidth="1"/>
    <col min="1280" max="1280" width="10.28515625" style="30" customWidth="1"/>
    <col min="1281" max="1281" width="4.28515625" style="30" customWidth="1"/>
    <col min="1282" max="1282" width="36.42578125" style="30" customWidth="1"/>
    <col min="1283" max="1283" width="9.28515625" style="30" customWidth="1"/>
    <col min="1284" max="1284" width="7.7109375" style="30" bestFit="1" customWidth="1"/>
    <col min="1285" max="1292" width="9.28515625" style="30" customWidth="1"/>
    <col min="1293" max="1294" width="9.28515625" style="30"/>
    <col min="1295" max="1295" width="28.28515625" style="30" bestFit="1" customWidth="1"/>
    <col min="1296" max="1534" width="9.28515625" style="30"/>
    <col min="1535" max="1535" width="12.5703125" style="30" customWidth="1"/>
    <col min="1536" max="1536" width="10.28515625" style="30" customWidth="1"/>
    <col min="1537" max="1537" width="4.28515625" style="30" customWidth="1"/>
    <col min="1538" max="1538" width="36.42578125" style="30" customWidth="1"/>
    <col min="1539" max="1539" width="9.28515625" style="30" customWidth="1"/>
    <col min="1540" max="1540" width="7.7109375" style="30" bestFit="1" customWidth="1"/>
    <col min="1541" max="1548" width="9.28515625" style="30" customWidth="1"/>
    <col min="1549" max="1550" width="9.28515625" style="30"/>
    <col min="1551" max="1551" width="28.28515625" style="30" bestFit="1" customWidth="1"/>
    <col min="1552" max="1790" width="9.28515625" style="30"/>
    <col min="1791" max="1791" width="12.5703125" style="30" customWidth="1"/>
    <col min="1792" max="1792" width="10.28515625" style="30" customWidth="1"/>
    <col min="1793" max="1793" width="4.28515625" style="30" customWidth="1"/>
    <col min="1794" max="1794" width="36.42578125" style="30" customWidth="1"/>
    <col min="1795" max="1795" width="9.28515625" style="30" customWidth="1"/>
    <col min="1796" max="1796" width="7.7109375" style="30" bestFit="1" customWidth="1"/>
    <col min="1797" max="1804" width="9.28515625" style="30" customWidth="1"/>
    <col min="1805" max="1806" width="9.28515625" style="30"/>
    <col min="1807" max="1807" width="28.28515625" style="30" bestFit="1" customWidth="1"/>
    <col min="1808" max="2046" width="9.28515625" style="30"/>
    <col min="2047" max="2047" width="12.5703125" style="30" customWidth="1"/>
    <col min="2048" max="2048" width="10.28515625" style="30" customWidth="1"/>
    <col min="2049" max="2049" width="4.28515625" style="30" customWidth="1"/>
    <col min="2050" max="2050" width="36.42578125" style="30" customWidth="1"/>
    <col min="2051" max="2051" width="9.28515625" style="30" customWidth="1"/>
    <col min="2052" max="2052" width="7.7109375" style="30" bestFit="1" customWidth="1"/>
    <col min="2053" max="2060" width="9.28515625" style="30" customWidth="1"/>
    <col min="2061" max="2062" width="9.28515625" style="30"/>
    <col min="2063" max="2063" width="28.28515625" style="30" bestFit="1" customWidth="1"/>
    <col min="2064" max="2302" width="9.28515625" style="30"/>
    <col min="2303" max="2303" width="12.5703125" style="30" customWidth="1"/>
    <col min="2304" max="2304" width="10.28515625" style="30" customWidth="1"/>
    <col min="2305" max="2305" width="4.28515625" style="30" customWidth="1"/>
    <col min="2306" max="2306" width="36.42578125" style="30" customWidth="1"/>
    <col min="2307" max="2307" width="9.28515625" style="30" customWidth="1"/>
    <col min="2308" max="2308" width="7.7109375" style="30" bestFit="1" customWidth="1"/>
    <col min="2309" max="2316" width="9.28515625" style="30" customWidth="1"/>
    <col min="2317" max="2318" width="9.28515625" style="30"/>
    <col min="2319" max="2319" width="28.28515625" style="30" bestFit="1" customWidth="1"/>
    <col min="2320" max="2558" width="9.28515625" style="30"/>
    <col min="2559" max="2559" width="12.5703125" style="30" customWidth="1"/>
    <col min="2560" max="2560" width="10.28515625" style="30" customWidth="1"/>
    <col min="2561" max="2561" width="4.28515625" style="30" customWidth="1"/>
    <col min="2562" max="2562" width="36.42578125" style="30" customWidth="1"/>
    <col min="2563" max="2563" width="9.28515625" style="30" customWidth="1"/>
    <col min="2564" max="2564" width="7.7109375" style="30" bestFit="1" customWidth="1"/>
    <col min="2565" max="2572" width="9.28515625" style="30" customWidth="1"/>
    <col min="2573" max="2574" width="9.28515625" style="30"/>
    <col min="2575" max="2575" width="28.28515625" style="30" bestFit="1" customWidth="1"/>
    <col min="2576" max="2814" width="9.28515625" style="30"/>
    <col min="2815" max="2815" width="12.5703125" style="30" customWidth="1"/>
    <col min="2816" max="2816" width="10.28515625" style="30" customWidth="1"/>
    <col min="2817" max="2817" width="4.28515625" style="30" customWidth="1"/>
    <col min="2818" max="2818" width="36.42578125" style="30" customWidth="1"/>
    <col min="2819" max="2819" width="9.28515625" style="30" customWidth="1"/>
    <col min="2820" max="2820" width="7.7109375" style="30" bestFit="1" customWidth="1"/>
    <col min="2821" max="2828" width="9.28515625" style="30" customWidth="1"/>
    <col min="2829" max="2830" width="9.28515625" style="30"/>
    <col min="2831" max="2831" width="28.28515625" style="30" bestFit="1" customWidth="1"/>
    <col min="2832" max="3070" width="9.28515625" style="30"/>
    <col min="3071" max="3071" width="12.5703125" style="30" customWidth="1"/>
    <col min="3072" max="3072" width="10.28515625" style="30" customWidth="1"/>
    <col min="3073" max="3073" width="4.28515625" style="30" customWidth="1"/>
    <col min="3074" max="3074" width="36.42578125" style="30" customWidth="1"/>
    <col min="3075" max="3075" width="9.28515625" style="30" customWidth="1"/>
    <col min="3076" max="3076" width="7.7109375" style="30" bestFit="1" customWidth="1"/>
    <col min="3077" max="3084" width="9.28515625" style="30" customWidth="1"/>
    <col min="3085" max="3086" width="9.28515625" style="30"/>
    <col min="3087" max="3087" width="28.28515625" style="30" bestFit="1" customWidth="1"/>
    <col min="3088" max="3326" width="9.28515625" style="30"/>
    <col min="3327" max="3327" width="12.5703125" style="30" customWidth="1"/>
    <col min="3328" max="3328" width="10.28515625" style="30" customWidth="1"/>
    <col min="3329" max="3329" width="4.28515625" style="30" customWidth="1"/>
    <col min="3330" max="3330" width="36.42578125" style="30" customWidth="1"/>
    <col min="3331" max="3331" width="9.28515625" style="30" customWidth="1"/>
    <col min="3332" max="3332" width="7.7109375" style="30" bestFit="1" customWidth="1"/>
    <col min="3333" max="3340" width="9.28515625" style="30" customWidth="1"/>
    <col min="3341" max="3342" width="9.28515625" style="30"/>
    <col min="3343" max="3343" width="28.28515625" style="30" bestFit="1" customWidth="1"/>
    <col min="3344" max="3582" width="9.28515625" style="30"/>
    <col min="3583" max="3583" width="12.5703125" style="30" customWidth="1"/>
    <col min="3584" max="3584" width="10.28515625" style="30" customWidth="1"/>
    <col min="3585" max="3585" width="4.28515625" style="30" customWidth="1"/>
    <col min="3586" max="3586" width="36.42578125" style="30" customWidth="1"/>
    <col min="3587" max="3587" width="9.28515625" style="30" customWidth="1"/>
    <col min="3588" max="3588" width="7.7109375" style="30" bestFit="1" customWidth="1"/>
    <col min="3589" max="3596" width="9.28515625" style="30" customWidth="1"/>
    <col min="3597" max="3598" width="9.28515625" style="30"/>
    <col min="3599" max="3599" width="28.28515625" style="30" bestFit="1" customWidth="1"/>
    <col min="3600" max="3838" width="9.28515625" style="30"/>
    <col min="3839" max="3839" width="12.5703125" style="30" customWidth="1"/>
    <col min="3840" max="3840" width="10.28515625" style="30" customWidth="1"/>
    <col min="3841" max="3841" width="4.28515625" style="30" customWidth="1"/>
    <col min="3842" max="3842" width="36.42578125" style="30" customWidth="1"/>
    <col min="3843" max="3843" width="9.28515625" style="30" customWidth="1"/>
    <col min="3844" max="3844" width="7.7109375" style="30" bestFit="1" customWidth="1"/>
    <col min="3845" max="3852" width="9.28515625" style="30" customWidth="1"/>
    <col min="3853" max="3854" width="9.28515625" style="30"/>
    <col min="3855" max="3855" width="28.28515625" style="30" bestFit="1" customWidth="1"/>
    <col min="3856" max="4094" width="9.28515625" style="30"/>
    <col min="4095" max="4095" width="12.5703125" style="30" customWidth="1"/>
    <col min="4096" max="4096" width="10.28515625" style="30" customWidth="1"/>
    <col min="4097" max="4097" width="4.28515625" style="30" customWidth="1"/>
    <col min="4098" max="4098" width="36.42578125" style="30" customWidth="1"/>
    <col min="4099" max="4099" width="9.28515625" style="30" customWidth="1"/>
    <col min="4100" max="4100" width="7.7109375" style="30" bestFit="1" customWidth="1"/>
    <col min="4101" max="4108" width="9.28515625" style="30" customWidth="1"/>
    <col min="4109" max="4110" width="9.28515625" style="30"/>
    <col min="4111" max="4111" width="28.28515625" style="30" bestFit="1" customWidth="1"/>
    <col min="4112" max="4350" width="9.28515625" style="30"/>
    <col min="4351" max="4351" width="12.5703125" style="30" customWidth="1"/>
    <col min="4352" max="4352" width="10.28515625" style="30" customWidth="1"/>
    <col min="4353" max="4353" width="4.28515625" style="30" customWidth="1"/>
    <col min="4354" max="4354" width="36.42578125" style="30" customWidth="1"/>
    <col min="4355" max="4355" width="9.28515625" style="30" customWidth="1"/>
    <col min="4356" max="4356" width="7.7109375" style="30" bestFit="1" customWidth="1"/>
    <col min="4357" max="4364" width="9.28515625" style="30" customWidth="1"/>
    <col min="4365" max="4366" width="9.28515625" style="30"/>
    <col min="4367" max="4367" width="28.28515625" style="30" bestFit="1" customWidth="1"/>
    <col min="4368" max="4606" width="9.28515625" style="30"/>
    <col min="4607" max="4607" width="12.5703125" style="30" customWidth="1"/>
    <col min="4608" max="4608" width="10.28515625" style="30" customWidth="1"/>
    <col min="4609" max="4609" width="4.28515625" style="30" customWidth="1"/>
    <col min="4610" max="4610" width="36.42578125" style="30" customWidth="1"/>
    <col min="4611" max="4611" width="9.28515625" style="30" customWidth="1"/>
    <col min="4612" max="4612" width="7.7109375" style="30" bestFit="1" customWidth="1"/>
    <col min="4613" max="4620" width="9.28515625" style="30" customWidth="1"/>
    <col min="4621" max="4622" width="9.28515625" style="30"/>
    <col min="4623" max="4623" width="28.28515625" style="30" bestFit="1" customWidth="1"/>
    <col min="4624" max="4862" width="9.28515625" style="30"/>
    <col min="4863" max="4863" width="12.5703125" style="30" customWidth="1"/>
    <col min="4864" max="4864" width="10.28515625" style="30" customWidth="1"/>
    <col min="4865" max="4865" width="4.28515625" style="30" customWidth="1"/>
    <col min="4866" max="4866" width="36.42578125" style="30" customWidth="1"/>
    <col min="4867" max="4867" width="9.28515625" style="30" customWidth="1"/>
    <col min="4868" max="4868" width="7.7109375" style="30" bestFit="1" customWidth="1"/>
    <col min="4869" max="4876" width="9.28515625" style="30" customWidth="1"/>
    <col min="4877" max="4878" width="9.28515625" style="30"/>
    <col min="4879" max="4879" width="28.28515625" style="30" bestFit="1" customWidth="1"/>
    <col min="4880" max="5118" width="9.28515625" style="30"/>
    <col min="5119" max="5119" width="12.5703125" style="30" customWidth="1"/>
    <col min="5120" max="5120" width="10.28515625" style="30" customWidth="1"/>
    <col min="5121" max="5121" width="4.28515625" style="30" customWidth="1"/>
    <col min="5122" max="5122" width="36.42578125" style="30" customWidth="1"/>
    <col min="5123" max="5123" width="9.28515625" style="30" customWidth="1"/>
    <col min="5124" max="5124" width="7.7109375" style="30" bestFit="1" customWidth="1"/>
    <col min="5125" max="5132" width="9.28515625" style="30" customWidth="1"/>
    <col min="5133" max="5134" width="9.28515625" style="30"/>
    <col min="5135" max="5135" width="28.28515625" style="30" bestFit="1" customWidth="1"/>
    <col min="5136" max="5374" width="9.28515625" style="30"/>
    <col min="5375" max="5375" width="12.5703125" style="30" customWidth="1"/>
    <col min="5376" max="5376" width="10.28515625" style="30" customWidth="1"/>
    <col min="5377" max="5377" width="4.28515625" style="30" customWidth="1"/>
    <col min="5378" max="5378" width="36.42578125" style="30" customWidth="1"/>
    <col min="5379" max="5379" width="9.28515625" style="30" customWidth="1"/>
    <col min="5380" max="5380" width="7.7109375" style="30" bestFit="1" customWidth="1"/>
    <col min="5381" max="5388" width="9.28515625" style="30" customWidth="1"/>
    <col min="5389" max="5390" width="9.28515625" style="30"/>
    <col min="5391" max="5391" width="28.28515625" style="30" bestFit="1" customWidth="1"/>
    <col min="5392" max="5630" width="9.28515625" style="30"/>
    <col min="5631" max="5631" width="12.5703125" style="30" customWidth="1"/>
    <col min="5632" max="5632" width="10.28515625" style="30" customWidth="1"/>
    <col min="5633" max="5633" width="4.28515625" style="30" customWidth="1"/>
    <col min="5634" max="5634" width="36.42578125" style="30" customWidth="1"/>
    <col min="5635" max="5635" width="9.28515625" style="30" customWidth="1"/>
    <col min="5636" max="5636" width="7.7109375" style="30" bestFit="1" customWidth="1"/>
    <col min="5637" max="5644" width="9.28515625" style="30" customWidth="1"/>
    <col min="5645" max="5646" width="9.28515625" style="30"/>
    <col min="5647" max="5647" width="28.28515625" style="30" bestFit="1" customWidth="1"/>
    <col min="5648" max="5886" width="9.28515625" style="30"/>
    <col min="5887" max="5887" width="12.5703125" style="30" customWidth="1"/>
    <col min="5888" max="5888" width="10.28515625" style="30" customWidth="1"/>
    <col min="5889" max="5889" width="4.28515625" style="30" customWidth="1"/>
    <col min="5890" max="5890" width="36.42578125" style="30" customWidth="1"/>
    <col min="5891" max="5891" width="9.28515625" style="30" customWidth="1"/>
    <col min="5892" max="5892" width="7.7109375" style="30" bestFit="1" customWidth="1"/>
    <col min="5893" max="5900" width="9.28515625" style="30" customWidth="1"/>
    <col min="5901" max="5902" width="9.28515625" style="30"/>
    <col min="5903" max="5903" width="28.28515625" style="30" bestFit="1" customWidth="1"/>
    <col min="5904" max="6142" width="9.28515625" style="30"/>
    <col min="6143" max="6143" width="12.5703125" style="30" customWidth="1"/>
    <col min="6144" max="6144" width="10.28515625" style="30" customWidth="1"/>
    <col min="6145" max="6145" width="4.28515625" style="30" customWidth="1"/>
    <col min="6146" max="6146" width="36.42578125" style="30" customWidth="1"/>
    <col min="6147" max="6147" width="9.28515625" style="30" customWidth="1"/>
    <col min="6148" max="6148" width="7.7109375" style="30" bestFit="1" customWidth="1"/>
    <col min="6149" max="6156" width="9.28515625" style="30" customWidth="1"/>
    <col min="6157" max="6158" width="9.28515625" style="30"/>
    <col min="6159" max="6159" width="28.28515625" style="30" bestFit="1" customWidth="1"/>
    <col min="6160" max="6398" width="9.28515625" style="30"/>
    <col min="6399" max="6399" width="12.5703125" style="30" customWidth="1"/>
    <col min="6400" max="6400" width="10.28515625" style="30" customWidth="1"/>
    <col min="6401" max="6401" width="4.28515625" style="30" customWidth="1"/>
    <col min="6402" max="6402" width="36.42578125" style="30" customWidth="1"/>
    <col min="6403" max="6403" width="9.28515625" style="30" customWidth="1"/>
    <col min="6404" max="6404" width="7.7109375" style="30" bestFit="1" customWidth="1"/>
    <col min="6405" max="6412" width="9.28515625" style="30" customWidth="1"/>
    <col min="6413" max="6414" width="9.28515625" style="30"/>
    <col min="6415" max="6415" width="28.28515625" style="30" bestFit="1" customWidth="1"/>
    <col min="6416" max="6654" width="9.28515625" style="30"/>
    <col min="6655" max="6655" width="12.5703125" style="30" customWidth="1"/>
    <col min="6656" max="6656" width="10.28515625" style="30" customWidth="1"/>
    <col min="6657" max="6657" width="4.28515625" style="30" customWidth="1"/>
    <col min="6658" max="6658" width="36.42578125" style="30" customWidth="1"/>
    <col min="6659" max="6659" width="9.28515625" style="30" customWidth="1"/>
    <col min="6660" max="6660" width="7.7109375" style="30" bestFit="1" customWidth="1"/>
    <col min="6661" max="6668" width="9.28515625" style="30" customWidth="1"/>
    <col min="6669" max="6670" width="9.28515625" style="30"/>
    <col min="6671" max="6671" width="28.28515625" style="30" bestFit="1" customWidth="1"/>
    <col min="6672" max="6910" width="9.28515625" style="30"/>
    <col min="6911" max="6911" width="12.5703125" style="30" customWidth="1"/>
    <col min="6912" max="6912" width="10.28515625" style="30" customWidth="1"/>
    <col min="6913" max="6913" width="4.28515625" style="30" customWidth="1"/>
    <col min="6914" max="6914" width="36.42578125" style="30" customWidth="1"/>
    <col min="6915" max="6915" width="9.28515625" style="30" customWidth="1"/>
    <col min="6916" max="6916" width="7.7109375" style="30" bestFit="1" customWidth="1"/>
    <col min="6917" max="6924" width="9.28515625" style="30" customWidth="1"/>
    <col min="6925" max="6926" width="9.28515625" style="30"/>
    <col min="6927" max="6927" width="28.28515625" style="30" bestFit="1" customWidth="1"/>
    <col min="6928" max="7166" width="9.28515625" style="30"/>
    <col min="7167" max="7167" width="12.5703125" style="30" customWidth="1"/>
    <col min="7168" max="7168" width="10.28515625" style="30" customWidth="1"/>
    <col min="7169" max="7169" width="4.28515625" style="30" customWidth="1"/>
    <col min="7170" max="7170" width="36.42578125" style="30" customWidth="1"/>
    <col min="7171" max="7171" width="9.28515625" style="30" customWidth="1"/>
    <col min="7172" max="7172" width="7.7109375" style="30" bestFit="1" customWidth="1"/>
    <col min="7173" max="7180" width="9.28515625" style="30" customWidth="1"/>
    <col min="7181" max="7182" width="9.28515625" style="30"/>
    <col min="7183" max="7183" width="28.28515625" style="30" bestFit="1" customWidth="1"/>
    <col min="7184" max="7422" width="9.28515625" style="30"/>
    <col min="7423" max="7423" width="12.5703125" style="30" customWidth="1"/>
    <col min="7424" max="7424" width="10.28515625" style="30" customWidth="1"/>
    <col min="7425" max="7425" width="4.28515625" style="30" customWidth="1"/>
    <col min="7426" max="7426" width="36.42578125" style="30" customWidth="1"/>
    <col min="7427" max="7427" width="9.28515625" style="30" customWidth="1"/>
    <col min="7428" max="7428" width="7.7109375" style="30" bestFit="1" customWidth="1"/>
    <col min="7429" max="7436" width="9.28515625" style="30" customWidth="1"/>
    <col min="7437" max="7438" width="9.28515625" style="30"/>
    <col min="7439" max="7439" width="28.28515625" style="30" bestFit="1" customWidth="1"/>
    <col min="7440" max="7678" width="9.28515625" style="30"/>
    <col min="7679" max="7679" width="12.5703125" style="30" customWidth="1"/>
    <col min="7680" max="7680" width="10.28515625" style="30" customWidth="1"/>
    <col min="7681" max="7681" width="4.28515625" style="30" customWidth="1"/>
    <col min="7682" max="7682" width="36.42578125" style="30" customWidth="1"/>
    <col min="7683" max="7683" width="9.28515625" style="30" customWidth="1"/>
    <col min="7684" max="7684" width="7.7109375" style="30" bestFit="1" customWidth="1"/>
    <col min="7685" max="7692" width="9.28515625" style="30" customWidth="1"/>
    <col min="7693" max="7694" width="9.28515625" style="30"/>
    <col min="7695" max="7695" width="28.28515625" style="30" bestFit="1" customWidth="1"/>
    <col min="7696" max="7934" width="9.28515625" style="30"/>
    <col min="7935" max="7935" width="12.5703125" style="30" customWidth="1"/>
    <col min="7936" max="7936" width="10.28515625" style="30" customWidth="1"/>
    <col min="7937" max="7937" width="4.28515625" style="30" customWidth="1"/>
    <col min="7938" max="7938" width="36.42578125" style="30" customWidth="1"/>
    <col min="7939" max="7939" width="9.28515625" style="30" customWidth="1"/>
    <col min="7940" max="7940" width="7.7109375" style="30" bestFit="1" customWidth="1"/>
    <col min="7941" max="7948" width="9.28515625" style="30" customWidth="1"/>
    <col min="7949" max="7950" width="9.28515625" style="30"/>
    <col min="7951" max="7951" width="28.28515625" style="30" bestFit="1" customWidth="1"/>
    <col min="7952" max="8190" width="9.28515625" style="30"/>
    <col min="8191" max="8191" width="12.5703125" style="30" customWidth="1"/>
    <col min="8192" max="8192" width="10.28515625" style="30" customWidth="1"/>
    <col min="8193" max="8193" width="4.28515625" style="30" customWidth="1"/>
    <col min="8194" max="8194" width="36.42578125" style="30" customWidth="1"/>
    <col min="8195" max="8195" width="9.28515625" style="30" customWidth="1"/>
    <col min="8196" max="8196" width="7.7109375" style="30" bestFit="1" customWidth="1"/>
    <col min="8197" max="8204" width="9.28515625" style="30" customWidth="1"/>
    <col min="8205" max="8206" width="9.28515625" style="30"/>
    <col min="8207" max="8207" width="28.28515625" style="30" bestFit="1" customWidth="1"/>
    <col min="8208" max="8446" width="9.28515625" style="30"/>
    <col min="8447" max="8447" width="12.5703125" style="30" customWidth="1"/>
    <col min="8448" max="8448" width="10.28515625" style="30" customWidth="1"/>
    <col min="8449" max="8449" width="4.28515625" style="30" customWidth="1"/>
    <col min="8450" max="8450" width="36.42578125" style="30" customWidth="1"/>
    <col min="8451" max="8451" width="9.28515625" style="30" customWidth="1"/>
    <col min="8452" max="8452" width="7.7109375" style="30" bestFit="1" customWidth="1"/>
    <col min="8453" max="8460" width="9.28515625" style="30" customWidth="1"/>
    <col min="8461" max="8462" width="9.28515625" style="30"/>
    <col min="8463" max="8463" width="28.28515625" style="30" bestFit="1" customWidth="1"/>
    <col min="8464" max="8702" width="9.28515625" style="30"/>
    <col min="8703" max="8703" width="12.5703125" style="30" customWidth="1"/>
    <col min="8704" max="8704" width="10.28515625" style="30" customWidth="1"/>
    <col min="8705" max="8705" width="4.28515625" style="30" customWidth="1"/>
    <col min="8706" max="8706" width="36.42578125" style="30" customWidth="1"/>
    <col min="8707" max="8707" width="9.28515625" style="30" customWidth="1"/>
    <col min="8708" max="8708" width="7.7109375" style="30" bestFit="1" customWidth="1"/>
    <col min="8709" max="8716" width="9.28515625" style="30" customWidth="1"/>
    <col min="8717" max="8718" width="9.28515625" style="30"/>
    <col min="8719" max="8719" width="28.28515625" style="30" bestFit="1" customWidth="1"/>
    <col min="8720" max="8958" width="9.28515625" style="30"/>
    <col min="8959" max="8959" width="12.5703125" style="30" customWidth="1"/>
    <col min="8960" max="8960" width="10.28515625" style="30" customWidth="1"/>
    <col min="8961" max="8961" width="4.28515625" style="30" customWidth="1"/>
    <col min="8962" max="8962" width="36.42578125" style="30" customWidth="1"/>
    <col min="8963" max="8963" width="9.28515625" style="30" customWidth="1"/>
    <col min="8964" max="8964" width="7.7109375" style="30" bestFit="1" customWidth="1"/>
    <col min="8965" max="8972" width="9.28515625" style="30" customWidth="1"/>
    <col min="8973" max="8974" width="9.28515625" style="30"/>
    <col min="8975" max="8975" width="28.28515625" style="30" bestFit="1" customWidth="1"/>
    <col min="8976" max="9214" width="9.28515625" style="30"/>
    <col min="9215" max="9215" width="12.5703125" style="30" customWidth="1"/>
    <col min="9216" max="9216" width="10.28515625" style="30" customWidth="1"/>
    <col min="9217" max="9217" width="4.28515625" style="30" customWidth="1"/>
    <col min="9218" max="9218" width="36.42578125" style="30" customWidth="1"/>
    <col min="9219" max="9219" width="9.28515625" style="30" customWidth="1"/>
    <col min="9220" max="9220" width="7.7109375" style="30" bestFit="1" customWidth="1"/>
    <col min="9221" max="9228" width="9.28515625" style="30" customWidth="1"/>
    <col min="9229" max="9230" width="9.28515625" style="30"/>
    <col min="9231" max="9231" width="28.28515625" style="30" bestFit="1" customWidth="1"/>
    <col min="9232" max="9470" width="9.28515625" style="30"/>
    <col min="9471" max="9471" width="12.5703125" style="30" customWidth="1"/>
    <col min="9472" max="9472" width="10.28515625" style="30" customWidth="1"/>
    <col min="9473" max="9473" width="4.28515625" style="30" customWidth="1"/>
    <col min="9474" max="9474" width="36.42578125" style="30" customWidth="1"/>
    <col min="9475" max="9475" width="9.28515625" style="30" customWidth="1"/>
    <col min="9476" max="9476" width="7.7109375" style="30" bestFit="1" customWidth="1"/>
    <col min="9477" max="9484" width="9.28515625" style="30" customWidth="1"/>
    <col min="9485" max="9486" width="9.28515625" style="30"/>
    <col min="9487" max="9487" width="28.28515625" style="30" bestFit="1" customWidth="1"/>
    <col min="9488" max="9726" width="9.28515625" style="30"/>
    <col min="9727" max="9727" width="12.5703125" style="30" customWidth="1"/>
    <col min="9728" max="9728" width="10.28515625" style="30" customWidth="1"/>
    <col min="9729" max="9729" width="4.28515625" style="30" customWidth="1"/>
    <col min="9730" max="9730" width="36.42578125" style="30" customWidth="1"/>
    <col min="9731" max="9731" width="9.28515625" style="30" customWidth="1"/>
    <col min="9732" max="9732" width="7.7109375" style="30" bestFit="1" customWidth="1"/>
    <col min="9733" max="9740" width="9.28515625" style="30" customWidth="1"/>
    <col min="9741" max="9742" width="9.28515625" style="30"/>
    <col min="9743" max="9743" width="28.28515625" style="30" bestFit="1" customWidth="1"/>
    <col min="9744" max="9982" width="9.28515625" style="30"/>
    <col min="9983" max="9983" width="12.5703125" style="30" customWidth="1"/>
    <col min="9984" max="9984" width="10.28515625" style="30" customWidth="1"/>
    <col min="9985" max="9985" width="4.28515625" style="30" customWidth="1"/>
    <col min="9986" max="9986" width="36.42578125" style="30" customWidth="1"/>
    <col min="9987" max="9987" width="9.28515625" style="30" customWidth="1"/>
    <col min="9988" max="9988" width="7.7109375" style="30" bestFit="1" customWidth="1"/>
    <col min="9989" max="9996" width="9.28515625" style="30" customWidth="1"/>
    <col min="9997" max="9998" width="9.28515625" style="30"/>
    <col min="9999" max="9999" width="28.28515625" style="30" bestFit="1" customWidth="1"/>
    <col min="10000" max="10238" width="9.28515625" style="30"/>
    <col min="10239" max="10239" width="12.5703125" style="30" customWidth="1"/>
    <col min="10240" max="10240" width="10.28515625" style="30" customWidth="1"/>
    <col min="10241" max="10241" width="4.28515625" style="30" customWidth="1"/>
    <col min="10242" max="10242" width="36.42578125" style="30" customWidth="1"/>
    <col min="10243" max="10243" width="9.28515625" style="30" customWidth="1"/>
    <col min="10244" max="10244" width="7.7109375" style="30" bestFit="1" customWidth="1"/>
    <col min="10245" max="10252" width="9.28515625" style="30" customWidth="1"/>
    <col min="10253" max="10254" width="9.28515625" style="30"/>
    <col min="10255" max="10255" width="28.28515625" style="30" bestFit="1" customWidth="1"/>
    <col min="10256" max="10494" width="9.28515625" style="30"/>
    <col min="10495" max="10495" width="12.5703125" style="30" customWidth="1"/>
    <col min="10496" max="10496" width="10.28515625" style="30" customWidth="1"/>
    <col min="10497" max="10497" width="4.28515625" style="30" customWidth="1"/>
    <col min="10498" max="10498" width="36.42578125" style="30" customWidth="1"/>
    <col min="10499" max="10499" width="9.28515625" style="30" customWidth="1"/>
    <col min="10500" max="10500" width="7.7109375" style="30" bestFit="1" customWidth="1"/>
    <col min="10501" max="10508" width="9.28515625" style="30" customWidth="1"/>
    <col min="10509" max="10510" width="9.28515625" style="30"/>
    <col min="10511" max="10511" width="28.28515625" style="30" bestFit="1" customWidth="1"/>
    <col min="10512" max="10750" width="9.28515625" style="30"/>
    <col min="10751" max="10751" width="12.5703125" style="30" customWidth="1"/>
    <col min="10752" max="10752" width="10.28515625" style="30" customWidth="1"/>
    <col min="10753" max="10753" width="4.28515625" style="30" customWidth="1"/>
    <col min="10754" max="10754" width="36.42578125" style="30" customWidth="1"/>
    <col min="10755" max="10755" width="9.28515625" style="30" customWidth="1"/>
    <col min="10756" max="10756" width="7.7109375" style="30" bestFit="1" customWidth="1"/>
    <col min="10757" max="10764" width="9.28515625" style="30" customWidth="1"/>
    <col min="10765" max="10766" width="9.28515625" style="30"/>
    <col min="10767" max="10767" width="28.28515625" style="30" bestFit="1" customWidth="1"/>
    <col min="10768" max="11006" width="9.28515625" style="30"/>
    <col min="11007" max="11007" width="12.5703125" style="30" customWidth="1"/>
    <col min="11008" max="11008" width="10.28515625" style="30" customWidth="1"/>
    <col min="11009" max="11009" width="4.28515625" style="30" customWidth="1"/>
    <col min="11010" max="11010" width="36.42578125" style="30" customWidth="1"/>
    <col min="11011" max="11011" width="9.28515625" style="30" customWidth="1"/>
    <col min="11012" max="11012" width="7.7109375" style="30" bestFit="1" customWidth="1"/>
    <col min="11013" max="11020" width="9.28515625" style="30" customWidth="1"/>
    <col min="11021" max="11022" width="9.28515625" style="30"/>
    <col min="11023" max="11023" width="28.28515625" style="30" bestFit="1" customWidth="1"/>
    <col min="11024" max="11262" width="9.28515625" style="30"/>
    <col min="11263" max="11263" width="12.5703125" style="30" customWidth="1"/>
    <col min="11264" max="11264" width="10.28515625" style="30" customWidth="1"/>
    <col min="11265" max="11265" width="4.28515625" style="30" customWidth="1"/>
    <col min="11266" max="11266" width="36.42578125" style="30" customWidth="1"/>
    <col min="11267" max="11267" width="9.28515625" style="30" customWidth="1"/>
    <col min="11268" max="11268" width="7.7109375" style="30" bestFit="1" customWidth="1"/>
    <col min="11269" max="11276" width="9.28515625" style="30" customWidth="1"/>
    <col min="11277" max="11278" width="9.28515625" style="30"/>
    <col min="11279" max="11279" width="28.28515625" style="30" bestFit="1" customWidth="1"/>
    <col min="11280" max="11518" width="9.28515625" style="30"/>
    <col min="11519" max="11519" width="12.5703125" style="30" customWidth="1"/>
    <col min="11520" max="11520" width="10.28515625" style="30" customWidth="1"/>
    <col min="11521" max="11521" width="4.28515625" style="30" customWidth="1"/>
    <col min="11522" max="11522" width="36.42578125" style="30" customWidth="1"/>
    <col min="11523" max="11523" width="9.28515625" style="30" customWidth="1"/>
    <col min="11524" max="11524" width="7.7109375" style="30" bestFit="1" customWidth="1"/>
    <col min="11525" max="11532" width="9.28515625" style="30" customWidth="1"/>
    <col min="11533" max="11534" width="9.28515625" style="30"/>
    <col min="11535" max="11535" width="28.28515625" style="30" bestFit="1" customWidth="1"/>
    <col min="11536" max="11774" width="9.28515625" style="30"/>
    <col min="11775" max="11775" width="12.5703125" style="30" customWidth="1"/>
    <col min="11776" max="11776" width="10.28515625" style="30" customWidth="1"/>
    <col min="11777" max="11777" width="4.28515625" style="30" customWidth="1"/>
    <col min="11778" max="11778" width="36.42578125" style="30" customWidth="1"/>
    <col min="11779" max="11779" width="9.28515625" style="30" customWidth="1"/>
    <col min="11780" max="11780" width="7.7109375" style="30" bestFit="1" customWidth="1"/>
    <col min="11781" max="11788" width="9.28515625" style="30" customWidth="1"/>
    <col min="11789" max="11790" width="9.28515625" style="30"/>
    <col min="11791" max="11791" width="28.28515625" style="30" bestFit="1" customWidth="1"/>
    <col min="11792" max="12030" width="9.28515625" style="30"/>
    <col min="12031" max="12031" width="12.5703125" style="30" customWidth="1"/>
    <col min="12032" max="12032" width="10.28515625" style="30" customWidth="1"/>
    <col min="12033" max="12033" width="4.28515625" style="30" customWidth="1"/>
    <col min="12034" max="12034" width="36.42578125" style="30" customWidth="1"/>
    <col min="12035" max="12035" width="9.28515625" style="30" customWidth="1"/>
    <col min="12036" max="12036" width="7.7109375" style="30" bestFit="1" customWidth="1"/>
    <col min="12037" max="12044" width="9.28515625" style="30" customWidth="1"/>
    <col min="12045" max="12046" width="9.28515625" style="30"/>
    <col min="12047" max="12047" width="28.28515625" style="30" bestFit="1" customWidth="1"/>
    <col min="12048" max="12286" width="9.28515625" style="30"/>
    <col min="12287" max="12287" width="12.5703125" style="30" customWidth="1"/>
    <col min="12288" max="12288" width="10.28515625" style="30" customWidth="1"/>
    <col min="12289" max="12289" width="4.28515625" style="30" customWidth="1"/>
    <col min="12290" max="12290" width="36.42578125" style="30" customWidth="1"/>
    <col min="12291" max="12291" width="9.28515625" style="30" customWidth="1"/>
    <col min="12292" max="12292" width="7.7109375" style="30" bestFit="1" customWidth="1"/>
    <col min="12293" max="12300" width="9.28515625" style="30" customWidth="1"/>
    <col min="12301" max="12302" width="9.28515625" style="30"/>
    <col min="12303" max="12303" width="28.28515625" style="30" bestFit="1" customWidth="1"/>
    <col min="12304" max="12542" width="9.28515625" style="30"/>
    <col min="12543" max="12543" width="12.5703125" style="30" customWidth="1"/>
    <col min="12544" max="12544" width="10.28515625" style="30" customWidth="1"/>
    <col min="12545" max="12545" width="4.28515625" style="30" customWidth="1"/>
    <col min="12546" max="12546" width="36.42578125" style="30" customWidth="1"/>
    <col min="12547" max="12547" width="9.28515625" style="30" customWidth="1"/>
    <col min="12548" max="12548" width="7.7109375" style="30" bestFit="1" customWidth="1"/>
    <col min="12549" max="12556" width="9.28515625" style="30" customWidth="1"/>
    <col min="12557" max="12558" width="9.28515625" style="30"/>
    <col min="12559" max="12559" width="28.28515625" style="30" bestFit="1" customWidth="1"/>
    <col min="12560" max="12798" width="9.28515625" style="30"/>
    <col min="12799" max="12799" width="12.5703125" style="30" customWidth="1"/>
    <col min="12800" max="12800" width="10.28515625" style="30" customWidth="1"/>
    <col min="12801" max="12801" width="4.28515625" style="30" customWidth="1"/>
    <col min="12802" max="12802" width="36.42578125" style="30" customWidth="1"/>
    <col min="12803" max="12803" width="9.28515625" style="30" customWidth="1"/>
    <col min="12804" max="12804" width="7.7109375" style="30" bestFit="1" customWidth="1"/>
    <col min="12805" max="12812" width="9.28515625" style="30" customWidth="1"/>
    <col min="12813" max="12814" width="9.28515625" style="30"/>
    <col min="12815" max="12815" width="28.28515625" style="30" bestFit="1" customWidth="1"/>
    <col min="12816" max="13054" width="9.28515625" style="30"/>
    <col min="13055" max="13055" width="12.5703125" style="30" customWidth="1"/>
    <col min="13056" max="13056" width="10.28515625" style="30" customWidth="1"/>
    <col min="13057" max="13057" width="4.28515625" style="30" customWidth="1"/>
    <col min="13058" max="13058" width="36.42578125" style="30" customWidth="1"/>
    <col min="13059" max="13059" width="9.28515625" style="30" customWidth="1"/>
    <col min="13060" max="13060" width="7.7109375" style="30" bestFit="1" customWidth="1"/>
    <col min="13061" max="13068" width="9.28515625" style="30" customWidth="1"/>
    <col min="13069" max="13070" width="9.28515625" style="30"/>
    <col min="13071" max="13071" width="28.28515625" style="30" bestFit="1" customWidth="1"/>
    <col min="13072" max="13310" width="9.28515625" style="30"/>
    <col min="13311" max="13311" width="12.5703125" style="30" customWidth="1"/>
    <col min="13312" max="13312" width="10.28515625" style="30" customWidth="1"/>
    <col min="13313" max="13313" width="4.28515625" style="30" customWidth="1"/>
    <col min="13314" max="13314" width="36.42578125" style="30" customWidth="1"/>
    <col min="13315" max="13315" width="9.28515625" style="30" customWidth="1"/>
    <col min="13316" max="13316" width="7.7109375" style="30" bestFit="1" customWidth="1"/>
    <col min="13317" max="13324" width="9.28515625" style="30" customWidth="1"/>
    <col min="13325" max="13326" width="9.28515625" style="30"/>
    <col min="13327" max="13327" width="28.28515625" style="30" bestFit="1" customWidth="1"/>
    <col min="13328" max="13566" width="9.28515625" style="30"/>
    <col min="13567" max="13567" width="12.5703125" style="30" customWidth="1"/>
    <col min="13568" max="13568" width="10.28515625" style="30" customWidth="1"/>
    <col min="13569" max="13569" width="4.28515625" style="30" customWidth="1"/>
    <col min="13570" max="13570" width="36.42578125" style="30" customWidth="1"/>
    <col min="13571" max="13571" width="9.28515625" style="30" customWidth="1"/>
    <col min="13572" max="13572" width="7.7109375" style="30" bestFit="1" customWidth="1"/>
    <col min="13573" max="13580" width="9.28515625" style="30" customWidth="1"/>
    <col min="13581" max="13582" width="9.28515625" style="30"/>
    <col min="13583" max="13583" width="28.28515625" style="30" bestFit="1" customWidth="1"/>
    <col min="13584" max="13822" width="9.28515625" style="30"/>
    <col min="13823" max="13823" width="12.5703125" style="30" customWidth="1"/>
    <col min="13824" max="13824" width="10.28515625" style="30" customWidth="1"/>
    <col min="13825" max="13825" width="4.28515625" style="30" customWidth="1"/>
    <col min="13826" max="13826" width="36.42578125" style="30" customWidth="1"/>
    <col min="13827" max="13827" width="9.28515625" style="30" customWidth="1"/>
    <col min="13828" max="13828" width="7.7109375" style="30" bestFit="1" customWidth="1"/>
    <col min="13829" max="13836" width="9.28515625" style="30" customWidth="1"/>
    <col min="13837" max="13838" width="9.28515625" style="30"/>
    <col min="13839" max="13839" width="28.28515625" style="30" bestFit="1" customWidth="1"/>
    <col min="13840" max="14078" width="9.28515625" style="30"/>
    <col min="14079" max="14079" width="12.5703125" style="30" customWidth="1"/>
    <col min="14080" max="14080" width="10.28515625" style="30" customWidth="1"/>
    <col min="14081" max="14081" width="4.28515625" style="30" customWidth="1"/>
    <col min="14082" max="14082" width="36.42578125" style="30" customWidth="1"/>
    <col min="14083" max="14083" width="9.28515625" style="30" customWidth="1"/>
    <col min="14084" max="14084" width="7.7109375" style="30" bestFit="1" customWidth="1"/>
    <col min="14085" max="14092" width="9.28515625" style="30" customWidth="1"/>
    <col min="14093" max="14094" width="9.28515625" style="30"/>
    <col min="14095" max="14095" width="28.28515625" style="30" bestFit="1" customWidth="1"/>
    <col min="14096" max="14334" width="9.28515625" style="30"/>
    <col min="14335" max="14335" width="12.5703125" style="30" customWidth="1"/>
    <col min="14336" max="14336" width="10.28515625" style="30" customWidth="1"/>
    <col min="14337" max="14337" width="4.28515625" style="30" customWidth="1"/>
    <col min="14338" max="14338" width="36.42578125" style="30" customWidth="1"/>
    <col min="14339" max="14339" width="9.28515625" style="30" customWidth="1"/>
    <col min="14340" max="14340" width="7.7109375" style="30" bestFit="1" customWidth="1"/>
    <col min="14341" max="14348" width="9.28515625" style="30" customWidth="1"/>
    <col min="14349" max="14350" width="9.28515625" style="30"/>
    <col min="14351" max="14351" width="28.28515625" style="30" bestFit="1" customWidth="1"/>
    <col min="14352" max="14590" width="9.28515625" style="30"/>
    <col min="14591" max="14591" width="12.5703125" style="30" customWidth="1"/>
    <col min="14592" max="14592" width="10.28515625" style="30" customWidth="1"/>
    <col min="14593" max="14593" width="4.28515625" style="30" customWidth="1"/>
    <col min="14594" max="14594" width="36.42578125" style="30" customWidth="1"/>
    <col min="14595" max="14595" width="9.28515625" style="30" customWidth="1"/>
    <col min="14596" max="14596" width="7.7109375" style="30" bestFit="1" customWidth="1"/>
    <col min="14597" max="14604" width="9.28515625" style="30" customWidth="1"/>
    <col min="14605" max="14606" width="9.28515625" style="30"/>
    <col min="14607" max="14607" width="28.28515625" style="30" bestFit="1" customWidth="1"/>
    <col min="14608" max="14846" width="9.28515625" style="30"/>
    <col min="14847" max="14847" width="12.5703125" style="30" customWidth="1"/>
    <col min="14848" max="14848" width="10.28515625" style="30" customWidth="1"/>
    <col min="14849" max="14849" width="4.28515625" style="30" customWidth="1"/>
    <col min="14850" max="14850" width="36.42578125" style="30" customWidth="1"/>
    <col min="14851" max="14851" width="9.28515625" style="30" customWidth="1"/>
    <col min="14852" max="14852" width="7.7109375" style="30" bestFit="1" customWidth="1"/>
    <col min="14853" max="14860" width="9.28515625" style="30" customWidth="1"/>
    <col min="14861" max="14862" width="9.28515625" style="30"/>
    <col min="14863" max="14863" width="28.28515625" style="30" bestFit="1" customWidth="1"/>
    <col min="14864" max="15102" width="9.28515625" style="30"/>
    <col min="15103" max="15103" width="12.5703125" style="30" customWidth="1"/>
    <col min="15104" max="15104" width="10.28515625" style="30" customWidth="1"/>
    <col min="15105" max="15105" width="4.28515625" style="30" customWidth="1"/>
    <col min="15106" max="15106" width="36.42578125" style="30" customWidth="1"/>
    <col min="15107" max="15107" width="9.28515625" style="30" customWidth="1"/>
    <col min="15108" max="15108" width="7.7109375" style="30" bestFit="1" customWidth="1"/>
    <col min="15109" max="15116" width="9.28515625" style="30" customWidth="1"/>
    <col min="15117" max="15118" width="9.28515625" style="30"/>
    <col min="15119" max="15119" width="28.28515625" style="30" bestFit="1" customWidth="1"/>
    <col min="15120" max="15358" width="9.28515625" style="30"/>
    <col min="15359" max="15359" width="12.5703125" style="30" customWidth="1"/>
    <col min="15360" max="15360" width="10.28515625" style="30" customWidth="1"/>
    <col min="15361" max="15361" width="4.28515625" style="30" customWidth="1"/>
    <col min="15362" max="15362" width="36.42578125" style="30" customWidth="1"/>
    <col min="15363" max="15363" width="9.28515625" style="30" customWidth="1"/>
    <col min="15364" max="15364" width="7.7109375" style="30" bestFit="1" customWidth="1"/>
    <col min="15365" max="15372" width="9.28515625" style="30" customWidth="1"/>
    <col min="15373" max="15374" width="9.28515625" style="30"/>
    <col min="15375" max="15375" width="28.28515625" style="30" bestFit="1" customWidth="1"/>
    <col min="15376" max="15614" width="9.28515625" style="30"/>
    <col min="15615" max="15615" width="12.5703125" style="30" customWidth="1"/>
    <col min="15616" max="15616" width="10.28515625" style="30" customWidth="1"/>
    <col min="15617" max="15617" width="4.28515625" style="30" customWidth="1"/>
    <col min="15618" max="15618" width="36.42578125" style="30" customWidth="1"/>
    <col min="15619" max="15619" width="9.28515625" style="30" customWidth="1"/>
    <col min="15620" max="15620" width="7.7109375" style="30" bestFit="1" customWidth="1"/>
    <col min="15621" max="15628" width="9.28515625" style="30" customWidth="1"/>
    <col min="15629" max="15630" width="9.28515625" style="30"/>
    <col min="15631" max="15631" width="28.28515625" style="30" bestFit="1" customWidth="1"/>
    <col min="15632" max="15870" width="9.28515625" style="30"/>
    <col min="15871" max="15871" width="12.5703125" style="30" customWidth="1"/>
    <col min="15872" max="15872" width="10.28515625" style="30" customWidth="1"/>
    <col min="15873" max="15873" width="4.28515625" style="30" customWidth="1"/>
    <col min="15874" max="15874" width="36.42578125" style="30" customWidth="1"/>
    <col min="15875" max="15875" width="9.28515625" style="30" customWidth="1"/>
    <col min="15876" max="15876" width="7.7109375" style="30" bestFit="1" customWidth="1"/>
    <col min="15877" max="15884" width="9.28515625" style="30" customWidth="1"/>
    <col min="15885" max="15886" width="9.28515625" style="30"/>
    <col min="15887" max="15887" width="28.28515625" style="30" bestFit="1" customWidth="1"/>
    <col min="15888" max="16126" width="9.28515625" style="30"/>
    <col min="16127" max="16127" width="12.5703125" style="30" customWidth="1"/>
    <col min="16128" max="16128" width="10.28515625" style="30" customWidth="1"/>
    <col min="16129" max="16129" width="4.28515625" style="30" customWidth="1"/>
    <col min="16130" max="16130" width="36.42578125" style="30" customWidth="1"/>
    <col min="16131" max="16131" width="9.28515625" style="30" customWidth="1"/>
    <col min="16132" max="16132" width="7.7109375" style="30" bestFit="1" customWidth="1"/>
    <col min="16133" max="16140" width="9.28515625" style="30" customWidth="1"/>
    <col min="16141" max="16142" width="9.28515625" style="30"/>
    <col min="16143" max="16143" width="28.28515625" style="30" bestFit="1" customWidth="1"/>
    <col min="16144" max="16384" width="9.28515625" style="30"/>
  </cols>
  <sheetData>
    <row r="1" spans="1:17" ht="37.5" customHeight="1">
      <c r="A1" s="476" t="s">
        <v>380</v>
      </c>
      <c r="B1" s="466"/>
      <c r="C1" s="466"/>
      <c r="D1" s="466"/>
      <c r="E1" s="466"/>
      <c r="F1" s="466"/>
      <c r="G1" s="466"/>
      <c r="H1" s="466"/>
      <c r="I1" s="466"/>
      <c r="J1" s="466"/>
      <c r="K1" s="466"/>
    </row>
    <row r="2" spans="1:17" ht="20.25" customHeight="1">
      <c r="A2" s="465" t="s">
        <v>368</v>
      </c>
      <c r="B2" s="466"/>
      <c r="C2" s="466"/>
      <c r="D2" s="466"/>
      <c r="E2" s="466"/>
      <c r="F2" s="466"/>
      <c r="G2" s="466"/>
      <c r="H2" s="466"/>
      <c r="I2" s="466"/>
      <c r="J2" s="466"/>
      <c r="K2" s="466"/>
    </row>
    <row r="3" spans="1:17" ht="48" customHeight="1">
      <c r="A3" s="477" t="s">
        <v>374</v>
      </c>
      <c r="B3" s="478"/>
      <c r="C3" s="478"/>
      <c r="D3" s="478"/>
      <c r="E3" s="478"/>
      <c r="F3" s="478"/>
      <c r="G3" s="478"/>
      <c r="H3" s="478"/>
      <c r="I3" s="478"/>
      <c r="J3" s="478"/>
      <c r="K3" s="478"/>
      <c r="L3" s="1"/>
      <c r="M3" s="1"/>
      <c r="N3" s="1"/>
      <c r="O3" s="1"/>
    </row>
    <row r="4" spans="1:17" ht="78.75" customHeight="1">
      <c r="A4" s="78"/>
      <c r="B4" s="474" t="s">
        <v>376</v>
      </c>
      <c r="C4" s="475"/>
      <c r="D4" s="475"/>
      <c r="E4" s="475"/>
      <c r="F4" s="475"/>
      <c r="G4" s="97" t="s">
        <v>369</v>
      </c>
      <c r="H4" s="97" t="s">
        <v>370</v>
      </c>
      <c r="I4" s="97" t="s">
        <v>371</v>
      </c>
      <c r="J4" s="97" t="s">
        <v>372</v>
      </c>
      <c r="K4" s="191" t="s">
        <v>373</v>
      </c>
    </row>
    <row r="5" spans="1:17" s="33" customFormat="1" ht="38.25">
      <c r="A5" s="69" t="s">
        <v>8</v>
      </c>
      <c r="B5" s="69" t="s">
        <v>9</v>
      </c>
      <c r="C5" s="69" t="s">
        <v>360</v>
      </c>
      <c r="D5" s="70" t="s">
        <v>10</v>
      </c>
      <c r="E5" s="71" t="s">
        <v>359</v>
      </c>
      <c r="F5" s="69" t="s">
        <v>12</v>
      </c>
      <c r="G5" s="98" t="s">
        <v>366</v>
      </c>
      <c r="H5" s="98" t="s">
        <v>14</v>
      </c>
      <c r="I5" s="98" t="s">
        <v>15</v>
      </c>
      <c r="J5" s="98" t="s">
        <v>16</v>
      </c>
      <c r="K5" s="192" t="s">
        <v>367</v>
      </c>
      <c r="L5" s="29"/>
      <c r="M5" s="29"/>
      <c r="N5" s="29"/>
      <c r="O5" s="29"/>
      <c r="P5" s="29"/>
      <c r="Q5" s="29"/>
    </row>
    <row r="6" spans="1:17" s="33" customFormat="1" hidden="1">
      <c r="A6" s="17" t="s">
        <v>19</v>
      </c>
      <c r="B6" s="17" t="s">
        <v>20</v>
      </c>
      <c r="C6" s="17" t="s">
        <v>21</v>
      </c>
      <c r="D6" s="18" t="s">
        <v>22</v>
      </c>
      <c r="E6" s="35">
        <v>413</v>
      </c>
      <c r="F6" s="20">
        <v>9</v>
      </c>
      <c r="G6" s="10">
        <f>G14/2080</f>
        <v>32.580688777560866</v>
      </c>
      <c r="H6" s="10">
        <f t="shared" ref="H6:K6" si="0">H14/2080</f>
        <v>34.20972321643891</v>
      </c>
      <c r="I6" s="10">
        <f t="shared" si="0"/>
        <v>35.920209377260854</v>
      </c>
      <c r="J6" s="10">
        <f t="shared" si="0"/>
        <v>37.716219846123906</v>
      </c>
      <c r="K6" s="193">
        <f t="shared" si="0"/>
        <v>39.602030838430103</v>
      </c>
      <c r="M6" s="28"/>
      <c r="N6" s="28"/>
      <c r="O6" s="28"/>
      <c r="P6" s="28"/>
      <c r="Q6" s="28"/>
    </row>
    <row r="7" spans="1:17" s="33" customFormat="1" hidden="1">
      <c r="A7" s="17" t="s">
        <v>23</v>
      </c>
      <c r="B7" s="17" t="s">
        <v>24</v>
      </c>
      <c r="C7" s="17" t="s">
        <v>21</v>
      </c>
      <c r="D7" s="18" t="s">
        <v>25</v>
      </c>
      <c r="E7" s="35">
        <v>383</v>
      </c>
      <c r="F7" s="20">
        <v>8</v>
      </c>
      <c r="G7" s="10">
        <f t="shared" ref="G7:K7" si="1">G15/2080</f>
        <v>30.03542921604231</v>
      </c>
      <c r="H7" s="10">
        <f t="shared" si="1"/>
        <v>31.537200676844428</v>
      </c>
      <c r="I7" s="10">
        <f t="shared" si="1"/>
        <v>33.114060710686644</v>
      </c>
      <c r="J7" s="10">
        <f t="shared" si="1"/>
        <v>34.769763746220981</v>
      </c>
      <c r="K7" s="193">
        <f t="shared" si="1"/>
        <v>36.508251933532037</v>
      </c>
      <c r="M7" s="28"/>
      <c r="N7" s="28"/>
      <c r="O7" s="28"/>
      <c r="P7" s="28"/>
      <c r="Q7" s="28"/>
    </row>
    <row r="8" spans="1:17" s="33" customFormat="1" hidden="1">
      <c r="A8" s="17" t="s">
        <v>26</v>
      </c>
      <c r="B8" s="17" t="s">
        <v>27</v>
      </c>
      <c r="C8" s="17" t="s">
        <v>21</v>
      </c>
      <c r="D8" s="18" t="s">
        <v>28</v>
      </c>
      <c r="E8" s="35">
        <v>420</v>
      </c>
      <c r="F8" s="20">
        <v>9</v>
      </c>
      <c r="G8" s="10">
        <f t="shared" ref="G8:K8" si="2">G16/2080</f>
        <v>32.897164964975644</v>
      </c>
      <c r="H8" s="10">
        <f t="shared" si="2"/>
        <v>34.542023213224425</v>
      </c>
      <c r="I8" s="10">
        <f t="shared" si="2"/>
        <v>36.269124373885653</v>
      </c>
      <c r="J8" s="10">
        <f t="shared" si="2"/>
        <v>38.08258059257993</v>
      </c>
      <c r="K8" s="193">
        <f t="shared" si="2"/>
        <v>39.986709622208934</v>
      </c>
      <c r="M8" s="28"/>
      <c r="N8" s="28"/>
      <c r="O8" s="28"/>
      <c r="P8" s="28"/>
      <c r="Q8" s="28"/>
    </row>
    <row r="9" spans="1:17" s="33" customFormat="1" hidden="1">
      <c r="A9" s="17" t="s">
        <v>29</v>
      </c>
      <c r="B9" s="17" t="s">
        <v>20</v>
      </c>
      <c r="C9" s="17" t="s">
        <v>21</v>
      </c>
      <c r="D9" s="18" t="s">
        <v>30</v>
      </c>
      <c r="E9" s="35">
        <v>413</v>
      </c>
      <c r="F9" s="20">
        <v>9</v>
      </c>
      <c r="G9" s="10">
        <f t="shared" ref="G9:K9" si="3">G17/2080</f>
        <v>32.580688777560866</v>
      </c>
      <c r="H9" s="10">
        <f t="shared" si="3"/>
        <v>34.20972321643891</v>
      </c>
      <c r="I9" s="10">
        <f t="shared" si="3"/>
        <v>35.920209377260854</v>
      </c>
      <c r="J9" s="10">
        <f t="shared" si="3"/>
        <v>37.716219846123906</v>
      </c>
      <c r="K9" s="193">
        <f t="shared" si="3"/>
        <v>39.602030838430103</v>
      </c>
      <c r="M9" s="28"/>
      <c r="N9" s="28"/>
      <c r="O9" s="28"/>
      <c r="P9" s="28"/>
      <c r="Q9" s="28"/>
    </row>
    <row r="10" spans="1:17" s="33" customFormat="1" hidden="1">
      <c r="A10" s="17" t="s">
        <v>31</v>
      </c>
      <c r="B10" s="17" t="s">
        <v>24</v>
      </c>
      <c r="C10" s="17" t="s">
        <v>21</v>
      </c>
      <c r="D10" s="18" t="s">
        <v>32</v>
      </c>
      <c r="E10" s="35">
        <v>383</v>
      </c>
      <c r="F10" s="20">
        <v>8</v>
      </c>
      <c r="G10" s="10">
        <f t="shared" ref="G10:K10" si="4">G18/2080</f>
        <v>30.03542921604231</v>
      </c>
      <c r="H10" s="10">
        <f t="shared" si="4"/>
        <v>31.537200676844428</v>
      </c>
      <c r="I10" s="10">
        <f t="shared" si="4"/>
        <v>33.114060710686644</v>
      </c>
      <c r="J10" s="10">
        <f t="shared" si="4"/>
        <v>34.769763746220981</v>
      </c>
      <c r="K10" s="193">
        <f t="shared" si="4"/>
        <v>36.508251933532037</v>
      </c>
      <c r="M10" s="28"/>
      <c r="N10" s="28"/>
      <c r="O10" s="28"/>
      <c r="P10" s="28"/>
      <c r="Q10" s="28"/>
    </row>
    <row r="11" spans="1:17" s="33" customFormat="1" hidden="1">
      <c r="A11" s="17" t="s">
        <v>33</v>
      </c>
      <c r="B11" s="17">
        <v>118</v>
      </c>
      <c r="C11" s="17" t="s">
        <v>21</v>
      </c>
      <c r="D11" s="18" t="s">
        <v>34</v>
      </c>
      <c r="E11" s="35">
        <v>458</v>
      </c>
      <c r="F11" s="20">
        <v>10</v>
      </c>
      <c r="G11" s="10">
        <f t="shared" ref="G11:K11" si="5">G19/2080</f>
        <v>36.086769777574126</v>
      </c>
      <c r="H11" s="10">
        <f t="shared" si="5"/>
        <v>37.891108266452839</v>
      </c>
      <c r="I11" s="10">
        <f t="shared" si="5"/>
        <v>39.785663679775482</v>
      </c>
      <c r="J11" s="10">
        <f t="shared" si="5"/>
        <v>41.774946863764256</v>
      </c>
      <c r="K11" s="193">
        <f t="shared" si="5"/>
        <v>43.863694206952474</v>
      </c>
    </row>
    <row r="12" spans="1:17" s="33" customFormat="1" hidden="1">
      <c r="A12" s="17" t="s">
        <v>35</v>
      </c>
      <c r="B12" s="17" t="s">
        <v>36</v>
      </c>
      <c r="C12" s="17" t="s">
        <v>21</v>
      </c>
      <c r="D12" s="18" t="s">
        <v>37</v>
      </c>
      <c r="E12" s="35">
        <v>523</v>
      </c>
      <c r="F12" s="20">
        <v>11</v>
      </c>
      <c r="G12" s="10">
        <f t="shared" ref="G12:K12" si="6">G20/2080</f>
        <v>40.162873401085726</v>
      </c>
      <c r="H12" s="10">
        <f t="shared" si="6"/>
        <v>42.171017071140014</v>
      </c>
      <c r="I12" s="10">
        <f t="shared" si="6"/>
        <v>44.279567924697012</v>
      </c>
      <c r="J12" s="10">
        <f t="shared" si="6"/>
        <v>46.49354632093187</v>
      </c>
      <c r="K12" s="193">
        <f t="shared" si="6"/>
        <v>48.818223636978466</v>
      </c>
    </row>
    <row r="13" spans="1:17" s="33" customFormat="1" hidden="1">
      <c r="A13" s="17" t="s">
        <v>38</v>
      </c>
      <c r="B13" s="17" t="s">
        <v>39</v>
      </c>
      <c r="C13" s="17" t="s">
        <v>21</v>
      </c>
      <c r="D13" s="18" t="s">
        <v>40</v>
      </c>
      <c r="E13" s="35">
        <v>455</v>
      </c>
      <c r="F13" s="20">
        <v>10</v>
      </c>
      <c r="G13" s="10">
        <f t="shared" ref="G13:K13" si="7">G21/2080</f>
        <v>36.086769777574126</v>
      </c>
      <c r="H13" s="10">
        <f t="shared" si="7"/>
        <v>37.891108266452839</v>
      </c>
      <c r="I13" s="10">
        <f t="shared" si="7"/>
        <v>39.785663679775482</v>
      </c>
      <c r="J13" s="10">
        <f t="shared" si="7"/>
        <v>41.774946863764256</v>
      </c>
      <c r="K13" s="193">
        <f t="shared" si="7"/>
        <v>43.863694206952474</v>
      </c>
    </row>
    <row r="14" spans="1:17" s="33" customFormat="1">
      <c r="A14" s="17" t="s">
        <v>19</v>
      </c>
      <c r="B14" s="17" t="s">
        <v>20</v>
      </c>
      <c r="C14" s="17" t="s">
        <v>21</v>
      </c>
      <c r="D14" s="18" t="s">
        <v>22</v>
      </c>
      <c r="E14" s="35">
        <v>413</v>
      </c>
      <c r="F14" s="20">
        <v>9</v>
      </c>
      <c r="G14" s="209">
        <f t="shared" ref="G14:I14" si="8">H14/1.05</f>
        <v>67767.832657326595</v>
      </c>
      <c r="H14" s="209">
        <f t="shared" si="8"/>
        <v>71156.224290192928</v>
      </c>
      <c r="I14" s="209">
        <f t="shared" si="8"/>
        <v>74714.035504702581</v>
      </c>
      <c r="J14" s="209">
        <f>K14/1.05</f>
        <v>78449.737279937719</v>
      </c>
      <c r="K14" s="213">
        <v>82372.224143934611</v>
      </c>
    </row>
    <row r="15" spans="1:17" s="33" customFormat="1">
      <c r="A15" s="17" t="s">
        <v>23</v>
      </c>
      <c r="B15" s="17" t="s">
        <v>24</v>
      </c>
      <c r="C15" s="17" t="s">
        <v>21</v>
      </c>
      <c r="D15" s="18" t="s">
        <v>25</v>
      </c>
      <c r="E15" s="35">
        <v>383</v>
      </c>
      <c r="F15" s="20">
        <v>8</v>
      </c>
      <c r="G15" s="209">
        <f t="shared" ref="G15:J15" si="9">H15/1.05</f>
        <v>62473.692769368005</v>
      </c>
      <c r="H15" s="209">
        <f t="shared" si="9"/>
        <v>65597.377407836408</v>
      </c>
      <c r="I15" s="209">
        <f t="shared" si="9"/>
        <v>68877.246278228224</v>
      </c>
      <c r="J15" s="209">
        <f t="shared" si="9"/>
        <v>72321.108592139644</v>
      </c>
      <c r="K15" s="213">
        <v>75937.164021746634</v>
      </c>
    </row>
    <row r="16" spans="1:17" s="33" customFormat="1">
      <c r="A16" s="17" t="s">
        <v>26</v>
      </c>
      <c r="B16" s="17" t="s">
        <v>27</v>
      </c>
      <c r="C16" s="17" t="s">
        <v>21</v>
      </c>
      <c r="D16" s="18" t="s">
        <v>28</v>
      </c>
      <c r="E16" s="35">
        <v>420</v>
      </c>
      <c r="F16" s="20">
        <v>9</v>
      </c>
      <c r="G16" s="209">
        <f t="shared" ref="G16:J16" si="10">H16/1.05</f>
        <v>68426.103127149341</v>
      </c>
      <c r="H16" s="209">
        <f t="shared" si="10"/>
        <v>71847.408283506811</v>
      </c>
      <c r="I16" s="209">
        <f t="shared" si="10"/>
        <v>75439.778697682152</v>
      </c>
      <c r="J16" s="209">
        <f t="shared" si="10"/>
        <v>79211.767632566261</v>
      </c>
      <c r="K16" s="213">
        <v>83172.356014194578</v>
      </c>
    </row>
    <row r="17" spans="1:17" s="33" customFormat="1">
      <c r="A17" s="17" t="s">
        <v>29</v>
      </c>
      <c r="B17" s="17" t="s">
        <v>20</v>
      </c>
      <c r="C17" s="17" t="s">
        <v>21</v>
      </c>
      <c r="D17" s="18" t="s">
        <v>30</v>
      </c>
      <c r="E17" s="35">
        <v>413</v>
      </c>
      <c r="F17" s="20">
        <v>9</v>
      </c>
      <c r="G17" s="209">
        <f t="shared" ref="G17:J17" si="11">H17/1.05</f>
        <v>67767.832657326595</v>
      </c>
      <c r="H17" s="209">
        <f t="shared" si="11"/>
        <v>71156.224290192928</v>
      </c>
      <c r="I17" s="209">
        <f t="shared" si="11"/>
        <v>74714.035504702581</v>
      </c>
      <c r="J17" s="209">
        <f t="shared" si="11"/>
        <v>78449.737279937719</v>
      </c>
      <c r="K17" s="213">
        <v>82372.224143934611</v>
      </c>
    </row>
    <row r="18" spans="1:17" s="33" customFormat="1">
      <c r="A18" s="17" t="s">
        <v>31</v>
      </c>
      <c r="B18" s="17" t="s">
        <v>24</v>
      </c>
      <c r="C18" s="17" t="s">
        <v>21</v>
      </c>
      <c r="D18" s="18" t="s">
        <v>32</v>
      </c>
      <c r="E18" s="35">
        <v>383</v>
      </c>
      <c r="F18" s="20">
        <v>8</v>
      </c>
      <c r="G18" s="209">
        <f t="shared" ref="G18:J18" si="12">H18/1.05</f>
        <v>62473.692769368005</v>
      </c>
      <c r="H18" s="209">
        <f t="shared" si="12"/>
        <v>65597.377407836408</v>
      </c>
      <c r="I18" s="209">
        <f t="shared" si="12"/>
        <v>68877.246278228224</v>
      </c>
      <c r="J18" s="209">
        <f t="shared" si="12"/>
        <v>72321.108592139644</v>
      </c>
      <c r="K18" s="213">
        <v>75937.164021746634</v>
      </c>
    </row>
    <row r="19" spans="1:17" s="33" customFormat="1">
      <c r="A19" s="17" t="s">
        <v>33</v>
      </c>
      <c r="B19" s="17">
        <v>118</v>
      </c>
      <c r="C19" s="17" t="s">
        <v>21</v>
      </c>
      <c r="D19" s="18" t="s">
        <v>34</v>
      </c>
      <c r="E19" s="35">
        <v>458</v>
      </c>
      <c r="F19" s="20">
        <v>10</v>
      </c>
      <c r="G19" s="209">
        <f t="shared" ref="G19:J19" si="13">H19/1.05</f>
        <v>75060.481137354189</v>
      </c>
      <c r="H19" s="209">
        <f t="shared" si="13"/>
        <v>78813.5051942219</v>
      </c>
      <c r="I19" s="209">
        <f t="shared" si="13"/>
        <v>82754.180453933004</v>
      </c>
      <c r="J19" s="209">
        <f t="shared" si="13"/>
        <v>86891.889476629658</v>
      </c>
      <c r="K19" s="213">
        <v>91236.483950461145</v>
      </c>
      <c r="M19" s="30"/>
      <c r="N19" s="30"/>
      <c r="O19" s="30"/>
      <c r="P19" s="30"/>
      <c r="Q19" s="30"/>
    </row>
    <row r="20" spans="1:17" s="33" customFormat="1">
      <c r="A20" s="17" t="s">
        <v>35</v>
      </c>
      <c r="B20" s="17" t="s">
        <v>36</v>
      </c>
      <c r="C20" s="17" t="s">
        <v>21</v>
      </c>
      <c r="D20" s="18" t="s">
        <v>37</v>
      </c>
      <c r="E20" s="35">
        <v>523</v>
      </c>
      <c r="F20" s="20">
        <v>11</v>
      </c>
      <c r="G20" s="209">
        <f t="shared" ref="G20:J20" si="14">H20/1.05</f>
        <v>83538.776674258304</v>
      </c>
      <c r="H20" s="209">
        <f t="shared" si="14"/>
        <v>87715.715507971225</v>
      </c>
      <c r="I20" s="209">
        <f t="shared" si="14"/>
        <v>92101.501283369784</v>
      </c>
      <c r="J20" s="209">
        <f t="shared" si="14"/>
        <v>96706.576347538285</v>
      </c>
      <c r="K20" s="213">
        <v>101541.90516491521</v>
      </c>
      <c r="M20" s="30"/>
      <c r="N20" s="30"/>
      <c r="O20" s="30"/>
      <c r="P20" s="30"/>
      <c r="Q20" s="30"/>
    </row>
    <row r="21" spans="1:17" s="33" customFormat="1">
      <c r="A21" s="17" t="s">
        <v>38</v>
      </c>
      <c r="B21" s="17" t="s">
        <v>39</v>
      </c>
      <c r="C21" s="17" t="s">
        <v>21</v>
      </c>
      <c r="D21" s="18" t="s">
        <v>40</v>
      </c>
      <c r="E21" s="35">
        <v>455</v>
      </c>
      <c r="F21" s="20">
        <v>10</v>
      </c>
      <c r="G21" s="209">
        <f t="shared" ref="G21:J22" si="15">H21/1.05</f>
        <v>75060.481137354189</v>
      </c>
      <c r="H21" s="209">
        <f t="shared" si="15"/>
        <v>78813.5051942219</v>
      </c>
      <c r="I21" s="209">
        <f t="shared" si="15"/>
        <v>82754.180453933004</v>
      </c>
      <c r="J21" s="209">
        <f t="shared" si="15"/>
        <v>86891.889476629658</v>
      </c>
      <c r="K21" s="213">
        <v>91236.483950461145</v>
      </c>
      <c r="M21" s="30"/>
      <c r="N21" s="30"/>
      <c r="O21" s="30"/>
      <c r="P21" s="30"/>
      <c r="Q21" s="30"/>
    </row>
    <row r="22" spans="1:17">
      <c r="A22" s="77" t="s">
        <v>459</v>
      </c>
      <c r="B22" s="62" t="s">
        <v>386</v>
      </c>
      <c r="C22" s="14" t="s">
        <v>43</v>
      </c>
      <c r="D22" s="89" t="s">
        <v>460</v>
      </c>
      <c r="E22" s="9">
        <v>230</v>
      </c>
      <c r="F22" s="7">
        <v>5</v>
      </c>
      <c r="G22" s="210">
        <f t="shared" si="15"/>
        <v>20.74937911672605</v>
      </c>
      <c r="H22" s="210">
        <f t="shared" si="15"/>
        <v>21.786848072562353</v>
      </c>
      <c r="I22" s="210">
        <f t="shared" si="15"/>
        <v>22.876190476190473</v>
      </c>
      <c r="J22" s="210">
        <f t="shared" si="15"/>
        <v>24.02</v>
      </c>
      <c r="K22" s="214">
        <v>25.221</v>
      </c>
    </row>
    <row r="23" spans="1:17">
      <c r="A23" s="7" t="s">
        <v>41</v>
      </c>
      <c r="B23" s="14" t="s">
        <v>42</v>
      </c>
      <c r="C23" s="14" t="s">
        <v>43</v>
      </c>
      <c r="D23" s="15" t="s">
        <v>44</v>
      </c>
      <c r="E23" s="9">
        <v>188</v>
      </c>
      <c r="F23" s="7">
        <v>4</v>
      </c>
      <c r="G23" s="210">
        <f t="shared" ref="G23:J23" si="16">H23/1.05</f>
        <v>17.527186787446968</v>
      </c>
      <c r="H23" s="210">
        <f t="shared" si="16"/>
        <v>18.403546126819318</v>
      </c>
      <c r="I23" s="210">
        <f t="shared" si="16"/>
        <v>19.323723433160286</v>
      </c>
      <c r="J23" s="210">
        <f t="shared" si="16"/>
        <v>20.289909604818302</v>
      </c>
      <c r="K23" s="214">
        <v>21.304405085059219</v>
      </c>
    </row>
    <row r="24" spans="1:17">
      <c r="A24" s="14" t="s">
        <v>45</v>
      </c>
      <c r="B24" s="14" t="s">
        <v>46</v>
      </c>
      <c r="C24" s="14" t="s">
        <v>43</v>
      </c>
      <c r="D24" s="15" t="s">
        <v>47</v>
      </c>
      <c r="E24" s="9">
        <v>260</v>
      </c>
      <c r="F24" s="7">
        <v>5</v>
      </c>
      <c r="G24" s="211">
        <f t="shared" ref="G24:J24" si="17">H24/1.05</f>
        <v>22.589304840111243</v>
      </c>
      <c r="H24" s="211">
        <f t="shared" si="17"/>
        <v>23.718770082116805</v>
      </c>
      <c r="I24" s="211">
        <f t="shared" si="17"/>
        <v>24.904708586222647</v>
      </c>
      <c r="J24" s="211">
        <f t="shared" si="17"/>
        <v>26.14994401553378</v>
      </c>
      <c r="K24" s="215">
        <v>27.457441216310471</v>
      </c>
    </row>
    <row r="25" spans="1:17">
      <c r="A25" s="14" t="s">
        <v>48</v>
      </c>
      <c r="B25" s="14" t="s">
        <v>49</v>
      </c>
      <c r="C25" s="14" t="s">
        <v>43</v>
      </c>
      <c r="D25" s="15" t="s">
        <v>50</v>
      </c>
      <c r="E25" s="9">
        <v>230</v>
      </c>
      <c r="F25" s="7">
        <v>5</v>
      </c>
      <c r="G25" s="211">
        <f t="shared" ref="G25:J25" si="18">H25/1.05</f>
        <v>20.457624426669504</v>
      </c>
      <c r="H25" s="211">
        <f t="shared" si="18"/>
        <v>21.480505648002982</v>
      </c>
      <c r="I25" s="211">
        <f t="shared" si="18"/>
        <v>22.554530930403132</v>
      </c>
      <c r="J25" s="211">
        <f t="shared" si="18"/>
        <v>23.68225747692329</v>
      </c>
      <c r="K25" s="215">
        <v>24.866370350769454</v>
      </c>
    </row>
    <row r="26" spans="1:17">
      <c r="A26" s="14" t="s">
        <v>51</v>
      </c>
      <c r="B26" s="14">
        <v>161</v>
      </c>
      <c r="C26" s="14" t="s">
        <v>43</v>
      </c>
      <c r="D26" s="15" t="s">
        <v>52</v>
      </c>
      <c r="E26" s="9">
        <v>287</v>
      </c>
      <c r="F26" s="7">
        <v>6</v>
      </c>
      <c r="G26" s="211">
        <f t="shared" ref="G26:J26" si="19">H26/1.05</f>
        <v>24.292007533319445</v>
      </c>
      <c r="H26" s="211">
        <f t="shared" si="19"/>
        <v>25.506607909985419</v>
      </c>
      <c r="I26" s="211">
        <f t="shared" si="19"/>
        <v>26.78193830548469</v>
      </c>
      <c r="J26" s="211">
        <f t="shared" si="19"/>
        <v>28.121035220758927</v>
      </c>
      <c r="K26" s="215">
        <v>29.527086981796874</v>
      </c>
    </row>
    <row r="27" spans="1:17">
      <c r="A27" s="14" t="s">
        <v>53</v>
      </c>
      <c r="B27" s="14">
        <v>151</v>
      </c>
      <c r="C27" s="14" t="s">
        <v>43</v>
      </c>
      <c r="D27" s="15" t="s">
        <v>54</v>
      </c>
      <c r="E27" s="9">
        <v>220</v>
      </c>
      <c r="F27" s="7">
        <v>4</v>
      </c>
      <c r="G27" s="211">
        <f t="shared" ref="G27:J27" si="20">H27/1.05</f>
        <v>19.711949675142169</v>
      </c>
      <c r="H27" s="211">
        <f t="shared" si="20"/>
        <v>20.697547158899276</v>
      </c>
      <c r="I27" s="211">
        <f t="shared" si="20"/>
        <v>21.73242451684424</v>
      </c>
      <c r="J27" s="211">
        <f t="shared" si="20"/>
        <v>22.819045742686452</v>
      </c>
      <c r="K27" s="215">
        <v>23.959998029820774</v>
      </c>
    </row>
    <row r="28" spans="1:17">
      <c r="A28" s="14" t="s">
        <v>55</v>
      </c>
      <c r="B28" s="23" t="s">
        <v>56</v>
      </c>
      <c r="C28" s="14">
        <v>250</v>
      </c>
      <c r="D28" s="15" t="s">
        <v>57</v>
      </c>
      <c r="E28" s="9">
        <v>250</v>
      </c>
      <c r="F28" s="7">
        <v>5</v>
      </c>
      <c r="G28" s="211">
        <f t="shared" ref="G28:J28" si="21">H28/1.05</f>
        <v>21.658068257181931</v>
      </c>
      <c r="H28" s="211">
        <f t="shared" si="21"/>
        <v>22.740971670041027</v>
      </c>
      <c r="I28" s="211">
        <f t="shared" si="21"/>
        <v>23.878020253543081</v>
      </c>
      <c r="J28" s="211">
        <f t="shared" si="21"/>
        <v>25.071921266220237</v>
      </c>
      <c r="K28" s="215">
        <v>26.325517329531248</v>
      </c>
    </row>
    <row r="29" spans="1:17">
      <c r="A29" s="14" t="s">
        <v>58</v>
      </c>
      <c r="B29" s="14">
        <v>203</v>
      </c>
      <c r="C29" s="14" t="s">
        <v>43</v>
      </c>
      <c r="D29" s="15" t="s">
        <v>60</v>
      </c>
      <c r="E29" s="9">
        <v>285</v>
      </c>
      <c r="F29" s="7">
        <v>6</v>
      </c>
      <c r="G29" s="211">
        <f t="shared" ref="G29:J29" si="22">H29/1.05</f>
        <v>23.570481111494221</v>
      </c>
      <c r="H29" s="211">
        <f t="shared" si="22"/>
        <v>24.749005167068933</v>
      </c>
      <c r="I29" s="211">
        <f t="shared" si="22"/>
        <v>25.986455425422381</v>
      </c>
      <c r="J29" s="211">
        <f t="shared" si="22"/>
        <v>27.285778196693503</v>
      </c>
      <c r="K29" s="215">
        <v>28.65006710652818</v>
      </c>
    </row>
    <row r="30" spans="1:17">
      <c r="A30" s="14" t="s">
        <v>61</v>
      </c>
      <c r="B30" s="14">
        <v>152</v>
      </c>
      <c r="C30" s="14" t="s">
        <v>43</v>
      </c>
      <c r="D30" s="15" t="s">
        <v>62</v>
      </c>
      <c r="E30" s="9">
        <v>358</v>
      </c>
      <c r="F30" s="7">
        <v>7</v>
      </c>
      <c r="G30" s="211">
        <f t="shared" ref="G30:J30" si="23">H30/1.05</f>
        <v>29.292213073130753</v>
      </c>
      <c r="H30" s="211">
        <f t="shared" si="23"/>
        <v>30.756823726787292</v>
      </c>
      <c r="I30" s="211">
        <f t="shared" si="23"/>
        <v>32.29466491312666</v>
      </c>
      <c r="J30" s="211">
        <f t="shared" si="23"/>
        <v>33.909398158782992</v>
      </c>
      <c r="K30" s="215">
        <v>35.60486806672214</v>
      </c>
    </row>
    <row r="31" spans="1:17">
      <c r="A31" s="14" t="s">
        <v>63</v>
      </c>
      <c r="B31" s="14">
        <v>153</v>
      </c>
      <c r="C31" s="14" t="s">
        <v>43</v>
      </c>
      <c r="D31" s="15" t="s">
        <v>64</v>
      </c>
      <c r="E31" s="9">
        <v>400</v>
      </c>
      <c r="F31" s="7">
        <v>8</v>
      </c>
      <c r="G31" s="211">
        <f t="shared" ref="G31:J31" si="24">H31/1.05</f>
        <v>32.221993143330707</v>
      </c>
      <c r="H31" s="211">
        <f t="shared" si="24"/>
        <v>33.833092800497241</v>
      </c>
      <c r="I31" s="211">
        <f t="shared" si="24"/>
        <v>35.524747440522106</v>
      </c>
      <c r="J31" s="211">
        <f t="shared" si="24"/>
        <v>37.300984812548215</v>
      </c>
      <c r="K31" s="215">
        <v>39.166034053175629</v>
      </c>
    </row>
    <row r="32" spans="1:17">
      <c r="A32" s="14" t="s">
        <v>65</v>
      </c>
      <c r="B32" s="14" t="s">
        <v>66</v>
      </c>
      <c r="C32" s="14" t="s">
        <v>43</v>
      </c>
      <c r="D32" s="15" t="s">
        <v>67</v>
      </c>
      <c r="E32" s="9">
        <v>320</v>
      </c>
      <c r="F32" s="7">
        <v>7</v>
      </c>
      <c r="G32" s="211">
        <f t="shared" ref="G32:J32" si="25">H32/1.05</f>
        <v>26.533786954906894</v>
      </c>
      <c r="H32" s="211">
        <f t="shared" si="25"/>
        <v>27.860476302652241</v>
      </c>
      <c r="I32" s="211">
        <f t="shared" si="25"/>
        <v>29.253500117784853</v>
      </c>
      <c r="J32" s="211">
        <f t="shared" si="25"/>
        <v>30.716175123674098</v>
      </c>
      <c r="K32" s="215">
        <v>32.251983879857804</v>
      </c>
    </row>
    <row r="33" spans="1:11">
      <c r="A33" s="14" t="s">
        <v>68</v>
      </c>
      <c r="B33" s="14">
        <v>105</v>
      </c>
      <c r="C33" s="14" t="s">
        <v>43</v>
      </c>
      <c r="D33" s="15" t="s">
        <v>69</v>
      </c>
      <c r="E33" s="9">
        <v>343</v>
      </c>
      <c r="F33" s="77">
        <v>7</v>
      </c>
      <c r="G33" s="211">
        <f t="shared" ref="G33:J33" si="26">H33/1.05</f>
        <v>27.370452608835514</v>
      </c>
      <c r="H33" s="211">
        <f t="shared" si="26"/>
        <v>28.738975239277291</v>
      </c>
      <c r="I33" s="211">
        <f t="shared" si="26"/>
        <v>30.175924001241157</v>
      </c>
      <c r="J33" s="211">
        <f t="shared" si="26"/>
        <v>31.684720201303215</v>
      </c>
      <c r="K33" s="215">
        <v>33.268956211368376</v>
      </c>
    </row>
    <row r="34" spans="1:11">
      <c r="A34" s="14" t="s">
        <v>70</v>
      </c>
      <c r="B34" s="14" t="s">
        <v>71</v>
      </c>
      <c r="C34" s="14" t="s">
        <v>43</v>
      </c>
      <c r="D34" s="15" t="s">
        <v>72</v>
      </c>
      <c r="E34" s="9">
        <v>280</v>
      </c>
      <c r="F34" s="7">
        <v>6</v>
      </c>
      <c r="G34" s="211">
        <f t="shared" ref="G34:J34" si="27">H34/1.05</f>
        <v>23.405646059865042</v>
      </c>
      <c r="H34" s="211">
        <f t="shared" si="27"/>
        <v>24.575928362858296</v>
      </c>
      <c r="I34" s="211">
        <f t="shared" si="27"/>
        <v>25.804724781001212</v>
      </c>
      <c r="J34" s="211">
        <f t="shared" si="27"/>
        <v>27.094961020051276</v>
      </c>
      <c r="K34" s="215">
        <v>28.449709071053842</v>
      </c>
    </row>
    <row r="35" spans="1:11">
      <c r="A35" s="14" t="s">
        <v>73</v>
      </c>
      <c r="B35" s="14">
        <v>151</v>
      </c>
      <c r="C35" s="14" t="s">
        <v>43</v>
      </c>
      <c r="D35" s="15" t="s">
        <v>74</v>
      </c>
      <c r="E35" s="9">
        <v>218</v>
      </c>
      <c r="F35" s="7">
        <v>4</v>
      </c>
      <c r="G35" s="211">
        <f t="shared" ref="G35:J35" si="28">H35/1.05</f>
        <v>19.711949675142169</v>
      </c>
      <c r="H35" s="211">
        <f t="shared" si="28"/>
        <v>20.697547158899276</v>
      </c>
      <c r="I35" s="211">
        <f t="shared" si="28"/>
        <v>21.73242451684424</v>
      </c>
      <c r="J35" s="211">
        <f t="shared" si="28"/>
        <v>22.819045742686452</v>
      </c>
      <c r="K35" s="215">
        <v>23.959998029820774</v>
      </c>
    </row>
    <row r="36" spans="1:11">
      <c r="A36" s="14" t="s">
        <v>75</v>
      </c>
      <c r="B36" s="14" t="s">
        <v>76</v>
      </c>
      <c r="C36" s="14" t="s">
        <v>43</v>
      </c>
      <c r="D36" s="15" t="s">
        <v>77</v>
      </c>
      <c r="E36" s="9">
        <v>268</v>
      </c>
      <c r="F36" s="7">
        <v>5</v>
      </c>
      <c r="G36" s="211">
        <f t="shared" ref="G36:J36" si="29">H36/1.05</f>
        <v>22.43126239128453</v>
      </c>
      <c r="H36" s="211">
        <f t="shared" si="29"/>
        <v>23.552825510848759</v>
      </c>
      <c r="I36" s="211">
        <f t="shared" si="29"/>
        <v>24.730466786391197</v>
      </c>
      <c r="J36" s="211">
        <f t="shared" si="29"/>
        <v>25.966990125710758</v>
      </c>
      <c r="K36" s="215">
        <v>27.265339631996298</v>
      </c>
    </row>
    <row r="37" spans="1:11">
      <c r="A37" s="14" t="s">
        <v>78</v>
      </c>
      <c r="B37" s="14" t="s">
        <v>79</v>
      </c>
      <c r="C37" s="14" t="s">
        <v>43</v>
      </c>
      <c r="D37" s="15" t="s">
        <v>80</v>
      </c>
      <c r="E37" s="9">
        <v>240</v>
      </c>
      <c r="F37" s="7">
        <v>5</v>
      </c>
      <c r="G37" s="211">
        <f t="shared" ref="G37:J37" si="30">H37/1.05</f>
        <v>20.659052768401342</v>
      </c>
      <c r="H37" s="211">
        <f t="shared" si="30"/>
        <v>21.692005406821409</v>
      </c>
      <c r="I37" s="211">
        <f t="shared" si="30"/>
        <v>22.776605677162479</v>
      </c>
      <c r="J37" s="211">
        <f t="shared" si="30"/>
        <v>23.915435961020606</v>
      </c>
      <c r="K37" s="215">
        <v>25.111207759071636</v>
      </c>
    </row>
    <row r="38" spans="1:11">
      <c r="A38" s="14" t="s">
        <v>81</v>
      </c>
      <c r="B38" s="14" t="s">
        <v>82</v>
      </c>
      <c r="C38" s="14" t="s">
        <v>43</v>
      </c>
      <c r="D38" s="15" t="s">
        <v>83</v>
      </c>
      <c r="E38" s="9">
        <v>273</v>
      </c>
      <c r="F38" s="7">
        <v>6</v>
      </c>
      <c r="G38" s="211">
        <f t="shared" ref="G38:J38" si="31">H38/1.05</f>
        <v>23.280308276884405</v>
      </c>
      <c r="H38" s="211">
        <f t="shared" si="31"/>
        <v>24.444323690728627</v>
      </c>
      <c r="I38" s="211">
        <f t="shared" si="31"/>
        <v>25.666539875265059</v>
      </c>
      <c r="J38" s="211">
        <f t="shared" si="31"/>
        <v>26.949866869028313</v>
      </c>
      <c r="K38" s="215">
        <v>28.297360212479731</v>
      </c>
    </row>
    <row r="39" spans="1:11">
      <c r="A39" s="14" t="s">
        <v>84</v>
      </c>
      <c r="B39" s="14" t="s">
        <v>59</v>
      </c>
      <c r="C39" s="14" t="s">
        <v>43</v>
      </c>
      <c r="D39" s="15" t="s">
        <v>85</v>
      </c>
      <c r="E39" s="9">
        <v>293</v>
      </c>
      <c r="F39" s="7">
        <v>6</v>
      </c>
      <c r="G39" s="211">
        <f t="shared" ref="G39:J39" si="32">H39/1.05</f>
        <v>24.40249040803219</v>
      </c>
      <c r="H39" s="211">
        <f t="shared" si="32"/>
        <v>25.622614928433801</v>
      </c>
      <c r="I39" s="211">
        <f t="shared" si="32"/>
        <v>26.903745674855493</v>
      </c>
      <c r="J39" s="211">
        <f t="shared" si="32"/>
        <v>28.248932958598267</v>
      </c>
      <c r="K39" s="215">
        <v>29.661379606528183</v>
      </c>
    </row>
    <row r="40" spans="1:11">
      <c r="A40" s="14" t="s">
        <v>86</v>
      </c>
      <c r="B40" s="14" t="s">
        <v>87</v>
      </c>
      <c r="C40" s="14" t="s">
        <v>43</v>
      </c>
      <c r="D40" s="15" t="s">
        <v>88</v>
      </c>
      <c r="E40" s="9">
        <v>308</v>
      </c>
      <c r="F40" s="7">
        <v>6</v>
      </c>
      <c r="G40" s="211">
        <f t="shared" ref="G40:J41" si="33">H40/1.05</f>
        <v>25.27098283056133</v>
      </c>
      <c r="H40" s="211">
        <f t="shared" si="33"/>
        <v>26.534531972089397</v>
      </c>
      <c r="I40" s="211">
        <f t="shared" si="33"/>
        <v>27.861258570693867</v>
      </c>
      <c r="J40" s="211">
        <f t="shared" si="33"/>
        <v>29.25432149922856</v>
      </c>
      <c r="K40" s="215">
        <v>30.717037574189987</v>
      </c>
    </row>
    <row r="41" spans="1:11">
      <c r="A41" s="14" t="s">
        <v>89</v>
      </c>
      <c r="B41" s="14" t="s">
        <v>90</v>
      </c>
      <c r="C41" s="14" t="s">
        <v>43</v>
      </c>
      <c r="D41" s="15" t="s">
        <v>91</v>
      </c>
      <c r="E41" s="9">
        <v>198</v>
      </c>
      <c r="F41" s="7">
        <v>4</v>
      </c>
      <c r="G41" s="211">
        <f t="shared" si="33"/>
        <v>18.851107193074164</v>
      </c>
      <c r="H41" s="211">
        <f t="shared" si="33"/>
        <v>19.793662552727874</v>
      </c>
      <c r="I41" s="211">
        <f t="shared" si="33"/>
        <v>20.783345680364267</v>
      </c>
      <c r="J41" s="211">
        <v>21.822512964382479</v>
      </c>
      <c r="K41" s="215" t="s">
        <v>92</v>
      </c>
    </row>
    <row r="42" spans="1:11">
      <c r="A42" s="14" t="s">
        <v>93</v>
      </c>
      <c r="B42" s="14">
        <v>208</v>
      </c>
      <c r="C42" s="14" t="s">
        <v>43</v>
      </c>
      <c r="D42" s="89" t="s">
        <v>438</v>
      </c>
      <c r="E42" s="9">
        <v>393</v>
      </c>
      <c r="F42" s="7">
        <v>8</v>
      </c>
      <c r="G42" s="211">
        <f t="shared" ref="G42:J42" si="34">H42/1.05</f>
        <v>30.820813435310669</v>
      </c>
      <c r="H42" s="211">
        <f t="shared" si="34"/>
        <v>32.361854107076205</v>
      </c>
      <c r="I42" s="211">
        <f t="shared" si="34"/>
        <v>33.979946812430015</v>
      </c>
      <c r="J42" s="211">
        <f t="shared" si="34"/>
        <v>35.678944153051518</v>
      </c>
      <c r="K42" s="215">
        <v>37.462891360704091</v>
      </c>
    </row>
    <row r="43" spans="1:11">
      <c r="A43" s="14" t="s">
        <v>96</v>
      </c>
      <c r="B43" s="14" t="s">
        <v>97</v>
      </c>
      <c r="C43" s="14" t="s">
        <v>43</v>
      </c>
      <c r="D43" s="15" t="s">
        <v>98</v>
      </c>
      <c r="E43" s="9">
        <v>218</v>
      </c>
      <c r="F43" s="7">
        <v>4</v>
      </c>
      <c r="G43" s="211">
        <f t="shared" ref="G43:J43" si="35">H43/1.05</f>
        <v>19.746133017377463</v>
      </c>
      <c r="H43" s="211">
        <f t="shared" si="35"/>
        <v>20.733439668246337</v>
      </c>
      <c r="I43" s="211">
        <f t="shared" si="35"/>
        <v>21.770111651658656</v>
      </c>
      <c r="J43" s="211">
        <f t="shared" si="35"/>
        <v>22.858617234241589</v>
      </c>
      <c r="K43" s="215">
        <v>24.00154809595367</v>
      </c>
    </row>
    <row r="44" spans="1:11">
      <c r="A44" s="14" t="s">
        <v>99</v>
      </c>
      <c r="B44" s="14">
        <v>208</v>
      </c>
      <c r="C44" s="14" t="s">
        <v>43</v>
      </c>
      <c r="D44" s="15" t="s">
        <v>100</v>
      </c>
      <c r="E44" s="9">
        <v>393</v>
      </c>
      <c r="F44" s="7">
        <v>8</v>
      </c>
      <c r="G44" s="211">
        <f t="shared" ref="G44:J44" si="36">H44/1.05</f>
        <v>30.820813435310669</v>
      </c>
      <c r="H44" s="211">
        <f t="shared" si="36"/>
        <v>32.361854107076205</v>
      </c>
      <c r="I44" s="211">
        <f t="shared" si="36"/>
        <v>33.979946812430015</v>
      </c>
      <c r="J44" s="211">
        <f t="shared" si="36"/>
        <v>35.678944153051518</v>
      </c>
      <c r="K44" s="215">
        <v>37.462891360704091</v>
      </c>
    </row>
    <row r="45" spans="1:11">
      <c r="A45" s="14" t="s">
        <v>101</v>
      </c>
      <c r="B45" s="14" t="s">
        <v>102</v>
      </c>
      <c r="C45" s="14" t="s">
        <v>43</v>
      </c>
      <c r="D45" s="89" t="s">
        <v>439</v>
      </c>
      <c r="E45" s="9">
        <v>335</v>
      </c>
      <c r="F45" s="7">
        <v>7</v>
      </c>
      <c r="G45" s="211">
        <f t="shared" ref="G45:J45" si="37">H45/1.05</f>
        <v>27.102246423133796</v>
      </c>
      <c r="H45" s="211">
        <f t="shared" si="37"/>
        <v>28.457358744290488</v>
      </c>
      <c r="I45" s="211">
        <f t="shared" si="37"/>
        <v>29.880226681505015</v>
      </c>
      <c r="J45" s="211">
        <f t="shared" si="37"/>
        <v>31.374238015580268</v>
      </c>
      <c r="K45" s="215">
        <v>32.942949916359282</v>
      </c>
    </row>
    <row r="46" spans="1:11">
      <c r="A46" s="14" t="s">
        <v>104</v>
      </c>
      <c r="B46" s="14" t="s">
        <v>105</v>
      </c>
      <c r="C46" s="14" t="s">
        <v>43</v>
      </c>
      <c r="D46" s="15" t="s">
        <v>106</v>
      </c>
      <c r="E46" s="9">
        <v>280</v>
      </c>
      <c r="F46" s="7">
        <v>6</v>
      </c>
      <c r="G46" s="211">
        <f t="shared" ref="G46:J46" si="38">H46/1.05</f>
        <v>23.547583191107986</v>
      </c>
      <c r="H46" s="211">
        <f t="shared" si="38"/>
        <v>24.724962350663386</v>
      </c>
      <c r="I46" s="211">
        <f t="shared" si="38"/>
        <v>25.961210468196555</v>
      </c>
      <c r="J46" s="211">
        <f t="shared" si="38"/>
        <v>27.259270991606382</v>
      </c>
      <c r="K46" s="215">
        <v>28.622234541186703</v>
      </c>
    </row>
    <row r="47" spans="1:11">
      <c r="A47" s="14" t="s">
        <v>107</v>
      </c>
      <c r="B47" s="14" t="s">
        <v>108</v>
      </c>
      <c r="C47" s="14" t="s">
        <v>43</v>
      </c>
      <c r="D47" s="15" t="s">
        <v>109</v>
      </c>
      <c r="E47" s="9">
        <v>343</v>
      </c>
      <c r="F47" s="7">
        <v>7</v>
      </c>
      <c r="G47" s="211">
        <f t="shared" ref="G47:J47" si="39">H47/1.05</f>
        <v>27.370452608835514</v>
      </c>
      <c r="H47" s="211">
        <f t="shared" si="39"/>
        <v>28.738975239277291</v>
      </c>
      <c r="I47" s="211">
        <f t="shared" si="39"/>
        <v>30.175924001241157</v>
      </c>
      <c r="J47" s="211">
        <f t="shared" si="39"/>
        <v>31.684720201303215</v>
      </c>
      <c r="K47" s="215">
        <v>33.268956211368376</v>
      </c>
    </row>
    <row r="48" spans="1:11">
      <c r="A48" s="14" t="s">
        <v>110</v>
      </c>
      <c r="B48" s="14" t="s">
        <v>76</v>
      </c>
      <c r="C48" s="14" t="s">
        <v>43</v>
      </c>
      <c r="D48" s="15" t="s">
        <v>111</v>
      </c>
      <c r="E48" s="9">
        <v>268</v>
      </c>
      <c r="F48" s="7">
        <v>5</v>
      </c>
      <c r="G48" s="211">
        <f t="shared" ref="G48:J48" si="40">H48/1.05</f>
        <v>22.43126239128453</v>
      </c>
      <c r="H48" s="211">
        <f t="shared" si="40"/>
        <v>23.552825510848759</v>
      </c>
      <c r="I48" s="211">
        <f t="shared" si="40"/>
        <v>24.730466786391197</v>
      </c>
      <c r="J48" s="211">
        <f t="shared" si="40"/>
        <v>25.966990125710758</v>
      </c>
      <c r="K48" s="215">
        <v>27.265339631996298</v>
      </c>
    </row>
    <row r="49" spans="1:11">
      <c r="A49" s="14" t="s">
        <v>112</v>
      </c>
      <c r="B49" s="14" t="s">
        <v>113</v>
      </c>
      <c r="C49" s="14" t="s">
        <v>43</v>
      </c>
      <c r="D49" s="15" t="s">
        <v>114</v>
      </c>
      <c r="E49" s="9">
        <v>303</v>
      </c>
      <c r="F49" s="7">
        <v>6</v>
      </c>
      <c r="G49" s="211">
        <f t="shared" ref="G49:J49" si="41">H49/1.05</f>
        <v>25.50073318320413</v>
      </c>
      <c r="H49" s="211">
        <f t="shared" si="41"/>
        <v>26.775769842364337</v>
      </c>
      <c r="I49" s="211">
        <f t="shared" si="41"/>
        <v>28.114558334482556</v>
      </c>
      <c r="J49" s="211">
        <f t="shared" si="41"/>
        <v>29.520286251206684</v>
      </c>
      <c r="K49" s="215">
        <v>30.996300563767019</v>
      </c>
    </row>
    <row r="50" spans="1:11">
      <c r="A50" s="14" t="s">
        <v>115</v>
      </c>
      <c r="B50" s="14" t="s">
        <v>76</v>
      </c>
      <c r="C50" s="14" t="s">
        <v>43</v>
      </c>
      <c r="D50" s="15" t="s">
        <v>116</v>
      </c>
      <c r="E50" s="9">
        <v>268</v>
      </c>
      <c r="F50" s="7">
        <v>5</v>
      </c>
      <c r="G50" s="211">
        <f t="shared" ref="G50:J50" si="42">H50/1.05</f>
        <v>22.43126239128453</v>
      </c>
      <c r="H50" s="211">
        <f t="shared" si="42"/>
        <v>23.552825510848759</v>
      </c>
      <c r="I50" s="211">
        <f t="shared" si="42"/>
        <v>24.730466786391197</v>
      </c>
      <c r="J50" s="211">
        <f t="shared" si="42"/>
        <v>25.966990125710758</v>
      </c>
      <c r="K50" s="215">
        <v>27.265339631996298</v>
      </c>
    </row>
    <row r="51" spans="1:11">
      <c r="A51" s="14" t="s">
        <v>117</v>
      </c>
      <c r="B51" s="14" t="s">
        <v>118</v>
      </c>
      <c r="C51" s="14" t="s">
        <v>43</v>
      </c>
      <c r="D51" s="15" t="s">
        <v>119</v>
      </c>
      <c r="E51" s="9">
        <v>295</v>
      </c>
      <c r="F51" s="7">
        <v>6</v>
      </c>
      <c r="G51" s="212">
        <f t="shared" ref="G51:J51" si="43">H51/1.05</f>
        <v>23.963587839376967</v>
      </c>
      <c r="H51" s="212">
        <f t="shared" si="43"/>
        <v>25.161767231345816</v>
      </c>
      <c r="I51" s="212">
        <f t="shared" si="43"/>
        <v>26.419855592913109</v>
      </c>
      <c r="J51" s="212">
        <f t="shared" si="43"/>
        <v>27.740848372558766</v>
      </c>
      <c r="K51" s="216">
        <v>29.127890791186704</v>
      </c>
    </row>
    <row r="52" spans="1:11">
      <c r="A52" s="14" t="s">
        <v>120</v>
      </c>
      <c r="B52" s="14" t="s">
        <v>121</v>
      </c>
      <c r="C52" s="14" t="s">
        <v>43</v>
      </c>
      <c r="D52" s="15" t="s">
        <v>122</v>
      </c>
      <c r="E52" s="9">
        <v>320</v>
      </c>
      <c r="F52" s="7">
        <v>7</v>
      </c>
      <c r="G52" s="211">
        <f t="shared" ref="G52:J52" si="44">H52/1.05</f>
        <v>26.593114627051726</v>
      </c>
      <c r="H52" s="211">
        <f t="shared" si="44"/>
        <v>27.922770358404314</v>
      </c>
      <c r="I52" s="211">
        <f t="shared" si="44"/>
        <v>29.318908876324532</v>
      </c>
      <c r="J52" s="211">
        <f t="shared" si="44"/>
        <v>30.784854320140759</v>
      </c>
      <c r="K52" s="215">
        <v>32.324097036147798</v>
      </c>
    </row>
    <row r="53" spans="1:11">
      <c r="A53" s="14" t="s">
        <v>123</v>
      </c>
      <c r="B53" s="14">
        <v>209</v>
      </c>
      <c r="C53" s="14" t="s">
        <v>43</v>
      </c>
      <c r="D53" s="15" t="s">
        <v>124</v>
      </c>
      <c r="E53" s="9">
        <v>378</v>
      </c>
      <c r="F53" s="7">
        <v>8</v>
      </c>
      <c r="G53" s="211">
        <f t="shared" ref="G53:J53" si="45">H53/1.05</f>
        <v>30.404808787041684</v>
      </c>
      <c r="H53" s="211">
        <f t="shared" si="45"/>
        <v>31.925049226393771</v>
      </c>
      <c r="I53" s="211">
        <f t="shared" si="45"/>
        <v>33.521301687713461</v>
      </c>
      <c r="J53" s="211">
        <f t="shared" si="45"/>
        <v>35.197366772099137</v>
      </c>
      <c r="K53" s="215">
        <v>36.957235110704097</v>
      </c>
    </row>
    <row r="54" spans="1:11">
      <c r="A54" s="14" t="s">
        <v>125</v>
      </c>
      <c r="B54" s="14" t="s">
        <v>66</v>
      </c>
      <c r="C54" s="14" t="s">
        <v>43</v>
      </c>
      <c r="D54" s="15" t="s">
        <v>126</v>
      </c>
      <c r="E54" s="9">
        <v>323</v>
      </c>
      <c r="F54" s="7">
        <v>7</v>
      </c>
      <c r="G54" s="211">
        <f t="shared" ref="G54:J54" si="46">H54/1.05</f>
        <v>26.533786954906894</v>
      </c>
      <c r="H54" s="211">
        <f t="shared" si="46"/>
        <v>27.860476302652241</v>
      </c>
      <c r="I54" s="211">
        <f t="shared" si="46"/>
        <v>29.253500117784853</v>
      </c>
      <c r="J54" s="211">
        <f t="shared" si="46"/>
        <v>30.716175123674098</v>
      </c>
      <c r="K54" s="215">
        <v>32.251983879857804</v>
      </c>
    </row>
    <row r="55" spans="1:11">
      <c r="A55" s="14" t="s">
        <v>127</v>
      </c>
      <c r="B55" s="14" t="s">
        <v>128</v>
      </c>
      <c r="C55" s="14" t="s">
        <v>43</v>
      </c>
      <c r="D55" s="15" t="s">
        <v>129</v>
      </c>
      <c r="E55" s="9">
        <v>248</v>
      </c>
      <c r="F55" s="7">
        <v>5</v>
      </c>
      <c r="G55" s="211">
        <f t="shared" ref="G55:J55" si="47">H55/1.05</f>
        <v>21.596970610411002</v>
      </c>
      <c r="H55" s="211">
        <f t="shared" si="47"/>
        <v>22.676819140931553</v>
      </c>
      <c r="I55" s="211">
        <f t="shared" si="47"/>
        <v>23.810660097978133</v>
      </c>
      <c r="J55" s="211">
        <f t="shared" si="47"/>
        <v>25.001193102877039</v>
      </c>
      <c r="K55" s="215">
        <v>26.251252758020893</v>
      </c>
    </row>
    <row r="56" spans="1:11">
      <c r="A56" s="14" t="s">
        <v>130</v>
      </c>
      <c r="B56" s="14">
        <v>116</v>
      </c>
      <c r="C56" s="14" t="s">
        <v>43</v>
      </c>
      <c r="D56" s="15" t="s">
        <v>131</v>
      </c>
      <c r="E56" s="9">
        <v>303</v>
      </c>
      <c r="F56" s="7">
        <v>6</v>
      </c>
      <c r="G56" s="211">
        <f t="shared" ref="G56:J56" si="48">H56/1.05</f>
        <v>25.492078037445395</v>
      </c>
      <c r="H56" s="211">
        <f t="shared" si="48"/>
        <v>26.766681939317667</v>
      </c>
      <c r="I56" s="211">
        <f t="shared" si="48"/>
        <v>28.105016036283551</v>
      </c>
      <c r="J56" s="211">
        <f t="shared" si="48"/>
        <v>29.510266838097731</v>
      </c>
      <c r="K56" s="215">
        <v>30.985780180002621</v>
      </c>
    </row>
    <row r="57" spans="1:11">
      <c r="A57" s="14" t="s">
        <v>132</v>
      </c>
      <c r="B57" s="14">
        <v>205</v>
      </c>
      <c r="C57" s="14" t="s">
        <v>43</v>
      </c>
      <c r="D57" s="15" t="s">
        <v>133</v>
      </c>
      <c r="E57" s="9">
        <v>325</v>
      </c>
      <c r="F57" s="7">
        <v>7</v>
      </c>
      <c r="G57" s="211">
        <f t="shared" ref="G57:J57" si="49">H57/1.05</f>
        <v>26.270237126595834</v>
      </c>
      <c r="H57" s="211">
        <f t="shared" si="49"/>
        <v>27.583748982925627</v>
      </c>
      <c r="I57" s="211">
        <f t="shared" si="49"/>
        <v>28.96293643207191</v>
      </c>
      <c r="J57" s="211">
        <f t="shared" si="49"/>
        <v>30.411083253675507</v>
      </c>
      <c r="K57" s="215">
        <v>31.931637416359283</v>
      </c>
    </row>
    <row r="58" spans="1:11">
      <c r="A58" s="14" t="s">
        <v>134</v>
      </c>
      <c r="B58" s="14" t="s">
        <v>135</v>
      </c>
      <c r="C58" s="14" t="s">
        <v>43</v>
      </c>
      <c r="D58" s="15" t="s">
        <v>136</v>
      </c>
      <c r="E58" s="9">
        <v>268</v>
      </c>
      <c r="F58" s="7">
        <v>5</v>
      </c>
      <c r="G58" s="211">
        <f t="shared" ref="G58:J58" si="50">H58/1.05</f>
        <v>22.715573894570014</v>
      </c>
      <c r="H58" s="211">
        <f t="shared" si="50"/>
        <v>23.851352589298514</v>
      </c>
      <c r="I58" s="211">
        <f t="shared" si="50"/>
        <v>25.043920218763443</v>
      </c>
      <c r="J58" s="211">
        <f t="shared" si="50"/>
        <v>26.296116229701617</v>
      </c>
      <c r="K58" s="215">
        <v>27.610922041186701</v>
      </c>
    </row>
    <row r="59" spans="1:11">
      <c r="A59" s="14" t="s">
        <v>137</v>
      </c>
      <c r="B59" s="14">
        <v>202</v>
      </c>
      <c r="C59" s="14" t="s">
        <v>43</v>
      </c>
      <c r="D59" s="15" t="s">
        <v>139</v>
      </c>
      <c r="E59" s="9">
        <v>268</v>
      </c>
      <c r="F59" s="7">
        <v>5</v>
      </c>
      <c r="G59" s="212">
        <f t="shared" ref="G59:J59" si="51">H59/1.05</f>
        <v>18.172459115656014</v>
      </c>
      <c r="H59" s="212">
        <f t="shared" si="51"/>
        <v>19.081082071438814</v>
      </c>
      <c r="I59" s="212">
        <f t="shared" si="51"/>
        <v>20.035136175010756</v>
      </c>
      <c r="J59" s="212">
        <f t="shared" si="51"/>
        <v>21.036892983761295</v>
      </c>
      <c r="K59" s="216">
        <f>K58*0.8</f>
        <v>22.088737632949361</v>
      </c>
    </row>
    <row r="60" spans="1:11">
      <c r="A60" s="14" t="s">
        <v>140</v>
      </c>
      <c r="B60" s="14" t="s">
        <v>113</v>
      </c>
      <c r="C60" s="14" t="s">
        <v>43</v>
      </c>
      <c r="D60" s="15" t="s">
        <v>141</v>
      </c>
      <c r="E60" s="9">
        <v>305</v>
      </c>
      <c r="F60" s="7">
        <v>6</v>
      </c>
      <c r="G60" s="211">
        <f t="shared" ref="G60:J60" si="52">H60/1.05</f>
        <v>25.50073318320413</v>
      </c>
      <c r="H60" s="211">
        <f t="shared" si="52"/>
        <v>26.775769842364337</v>
      </c>
      <c r="I60" s="211">
        <f t="shared" si="52"/>
        <v>28.114558334482556</v>
      </c>
      <c r="J60" s="211">
        <f t="shared" si="52"/>
        <v>29.520286251206684</v>
      </c>
      <c r="K60" s="215">
        <v>30.996300563767019</v>
      </c>
    </row>
    <row r="61" spans="1:11">
      <c r="A61" s="14" t="s">
        <v>142</v>
      </c>
      <c r="B61" s="14" t="s">
        <v>143</v>
      </c>
      <c r="C61" s="14" t="s">
        <v>43</v>
      </c>
      <c r="D61" s="15" t="s">
        <v>144</v>
      </c>
      <c r="E61" s="9">
        <v>328</v>
      </c>
      <c r="F61" s="7">
        <v>7</v>
      </c>
      <c r="G61" s="211">
        <f t="shared" ref="G61:J61" si="53">H61/1.05</f>
        <v>27.001285236928627</v>
      </c>
      <c r="H61" s="211">
        <f t="shared" si="53"/>
        <v>28.351349498775061</v>
      </c>
      <c r="I61" s="211">
        <f t="shared" si="53"/>
        <v>29.768916973713814</v>
      </c>
      <c r="J61" s="211">
        <f t="shared" si="53"/>
        <v>31.257362822399507</v>
      </c>
      <c r="K61" s="215">
        <v>32.820230963519485</v>
      </c>
    </row>
    <row r="62" spans="1:11">
      <c r="A62" s="14" t="s">
        <v>145</v>
      </c>
      <c r="B62" s="14" t="s">
        <v>143</v>
      </c>
      <c r="C62" s="14" t="s">
        <v>43</v>
      </c>
      <c r="D62" s="15" t="s">
        <v>146</v>
      </c>
      <c r="E62" s="9">
        <v>328</v>
      </c>
      <c r="F62" s="7">
        <v>7</v>
      </c>
      <c r="G62" s="211">
        <f t="shared" ref="G62:J62" si="54">H62/1.05</f>
        <v>27.001285236928627</v>
      </c>
      <c r="H62" s="211">
        <f t="shared" si="54"/>
        <v>28.351349498775061</v>
      </c>
      <c r="I62" s="211">
        <f t="shared" si="54"/>
        <v>29.768916973713814</v>
      </c>
      <c r="J62" s="211">
        <f t="shared" si="54"/>
        <v>31.257362822399507</v>
      </c>
      <c r="K62" s="215">
        <v>32.820230963519485</v>
      </c>
    </row>
    <row r="63" spans="1:11">
      <c r="A63" s="14" t="s">
        <v>147</v>
      </c>
      <c r="B63" s="14" t="s">
        <v>148</v>
      </c>
      <c r="C63" s="14" t="s">
        <v>43</v>
      </c>
      <c r="D63" s="15" t="s">
        <v>149</v>
      </c>
      <c r="E63" s="9">
        <v>190</v>
      </c>
      <c r="F63" s="7">
        <v>4</v>
      </c>
      <c r="G63" s="211">
        <f t="shared" ref="G63:J63" si="55">H63/1.05</f>
        <v>18.914123720839498</v>
      </c>
      <c r="H63" s="211">
        <f t="shared" si="55"/>
        <v>19.859829906881473</v>
      </c>
      <c r="I63" s="211">
        <f t="shared" si="55"/>
        <v>20.852821402225548</v>
      </c>
      <c r="J63" s="211">
        <f t="shared" si="55"/>
        <v>21.895462472336824</v>
      </c>
      <c r="K63" s="215">
        <v>22.990235595953667</v>
      </c>
    </row>
    <row r="64" spans="1:11">
      <c r="A64" s="14" t="s">
        <v>150</v>
      </c>
      <c r="B64" s="14" t="s">
        <v>135</v>
      </c>
      <c r="C64" s="14" t="s">
        <v>43</v>
      </c>
      <c r="D64" s="89" t="s">
        <v>457</v>
      </c>
      <c r="E64" s="9">
        <v>268</v>
      </c>
      <c r="F64" s="7">
        <v>5</v>
      </c>
      <c r="G64" s="211">
        <f t="shared" ref="G64:J64" si="56">H64/1.05</f>
        <v>22.715573894570014</v>
      </c>
      <c r="H64" s="211">
        <f t="shared" si="56"/>
        <v>23.851352589298514</v>
      </c>
      <c r="I64" s="211">
        <f t="shared" si="56"/>
        <v>25.043920218763443</v>
      </c>
      <c r="J64" s="211">
        <f t="shared" si="56"/>
        <v>26.296116229701617</v>
      </c>
      <c r="K64" s="215">
        <v>27.610922041186701</v>
      </c>
    </row>
    <row r="65" spans="1:11">
      <c r="A65" s="14" t="s">
        <v>152</v>
      </c>
      <c r="B65" s="14" t="s">
        <v>113</v>
      </c>
      <c r="C65" s="14" t="s">
        <v>43</v>
      </c>
      <c r="D65" s="89" t="s">
        <v>451</v>
      </c>
      <c r="E65" s="9">
        <v>305</v>
      </c>
      <c r="F65" s="7">
        <v>6</v>
      </c>
      <c r="G65" s="211">
        <f t="shared" ref="G65:J65" si="57">H65/1.05</f>
        <v>25.50073318320413</v>
      </c>
      <c r="H65" s="211">
        <f t="shared" si="57"/>
        <v>26.775769842364337</v>
      </c>
      <c r="I65" s="211">
        <f t="shared" si="57"/>
        <v>28.114558334482556</v>
      </c>
      <c r="J65" s="211">
        <f t="shared" si="57"/>
        <v>29.520286251206684</v>
      </c>
      <c r="K65" s="215">
        <v>30.996300563767019</v>
      </c>
    </row>
    <row r="66" spans="1:11">
      <c r="A66" s="14" t="s">
        <v>154</v>
      </c>
      <c r="B66" s="14" t="s">
        <v>143</v>
      </c>
      <c r="C66" s="14" t="s">
        <v>43</v>
      </c>
      <c r="D66" s="89" t="s">
        <v>452</v>
      </c>
      <c r="E66" s="9">
        <v>328</v>
      </c>
      <c r="F66" s="7">
        <v>7</v>
      </c>
      <c r="G66" s="211">
        <f t="shared" ref="G66:J66" si="58">H66/1.05</f>
        <v>27.001285236928627</v>
      </c>
      <c r="H66" s="211">
        <f t="shared" si="58"/>
        <v>28.351349498775061</v>
      </c>
      <c r="I66" s="211">
        <f t="shared" si="58"/>
        <v>29.768916973713814</v>
      </c>
      <c r="J66" s="211">
        <f t="shared" si="58"/>
        <v>31.257362822399507</v>
      </c>
      <c r="K66" s="215">
        <v>32.820230963519485</v>
      </c>
    </row>
    <row r="67" spans="1:11">
      <c r="A67" s="14" t="s">
        <v>156</v>
      </c>
      <c r="B67" s="14" t="s">
        <v>157</v>
      </c>
      <c r="C67" s="14" t="s">
        <v>43</v>
      </c>
      <c r="D67" s="15" t="s">
        <v>158</v>
      </c>
      <c r="E67" s="9">
        <v>285</v>
      </c>
      <c r="F67" s="7">
        <v>6</v>
      </c>
      <c r="G67" s="211">
        <f t="shared" ref="G67:J67" si="59">H67/1.05</f>
        <v>23.562483534758073</v>
      </c>
      <c r="H67" s="211">
        <f t="shared" si="59"/>
        <v>24.740607711495979</v>
      </c>
      <c r="I67" s="211">
        <f t="shared" si="59"/>
        <v>25.977638097070781</v>
      </c>
      <c r="J67" s="211">
        <f t="shared" si="59"/>
        <v>27.276520001924322</v>
      </c>
      <c r="K67" s="215">
        <v>28.640346002020539</v>
      </c>
    </row>
    <row r="68" spans="1:11">
      <c r="A68" s="14" t="s">
        <v>159</v>
      </c>
      <c r="B68" s="14" t="s">
        <v>160</v>
      </c>
      <c r="C68" s="14" t="s">
        <v>43</v>
      </c>
      <c r="D68" s="89" t="s">
        <v>440</v>
      </c>
      <c r="E68" s="9">
        <v>218</v>
      </c>
      <c r="F68" s="7">
        <v>4</v>
      </c>
      <c r="G68" s="211">
        <f t="shared" ref="G68:J68" si="60">H68/1.05</f>
        <v>19.711949675142169</v>
      </c>
      <c r="H68" s="211">
        <f t="shared" si="60"/>
        <v>20.697547158899276</v>
      </c>
      <c r="I68" s="211">
        <f t="shared" si="60"/>
        <v>21.73242451684424</v>
      </c>
      <c r="J68" s="211">
        <f t="shared" si="60"/>
        <v>22.819045742686452</v>
      </c>
      <c r="K68" s="215">
        <v>23.959998029820774</v>
      </c>
    </row>
    <row r="69" spans="1:11">
      <c r="A69" s="14" t="s">
        <v>162</v>
      </c>
      <c r="B69" s="14" t="s">
        <v>163</v>
      </c>
      <c r="C69" s="14" t="s">
        <v>43</v>
      </c>
      <c r="D69" s="89" t="s">
        <v>441</v>
      </c>
      <c r="E69" s="9">
        <v>253</v>
      </c>
      <c r="F69" s="7">
        <v>5</v>
      </c>
      <c r="G69" s="211">
        <f t="shared" ref="G69:J69" si="61">H69/1.05</f>
        <v>21.658307064435842</v>
      </c>
      <c r="H69" s="211">
        <f t="shared" si="61"/>
        <v>22.741222417657635</v>
      </c>
      <c r="I69" s="211">
        <f t="shared" si="61"/>
        <v>23.878283538540519</v>
      </c>
      <c r="J69" s="211">
        <f t="shared" si="61"/>
        <v>25.072197715467546</v>
      </c>
      <c r="K69" s="215">
        <v>26.325807601240925</v>
      </c>
    </row>
    <row r="70" spans="1:11">
      <c r="A70" s="14" t="s">
        <v>165</v>
      </c>
      <c r="B70" s="14" t="s">
        <v>166</v>
      </c>
      <c r="C70" s="14" t="s">
        <v>43</v>
      </c>
      <c r="D70" s="15" t="s">
        <v>167</v>
      </c>
      <c r="E70" s="9">
        <v>418</v>
      </c>
      <c r="F70" s="7">
        <v>9</v>
      </c>
      <c r="G70" s="210">
        <f t="shared" ref="G70:J70" si="62">H70/1.05</f>
        <v>33.883381460316315</v>
      </c>
      <c r="H70" s="210">
        <f t="shared" si="62"/>
        <v>35.577550533332129</v>
      </c>
      <c r="I70" s="210">
        <f t="shared" si="62"/>
        <v>37.356428059998734</v>
      </c>
      <c r="J70" s="210">
        <f t="shared" si="62"/>
        <v>39.224249462998671</v>
      </c>
      <c r="K70" s="214">
        <v>41.185461936148606</v>
      </c>
    </row>
    <row r="71" spans="1:11">
      <c r="A71" s="14" t="s">
        <v>168</v>
      </c>
      <c r="B71" s="14">
        <v>207</v>
      </c>
      <c r="C71" s="14" t="s">
        <v>43</v>
      </c>
      <c r="D71" s="89" t="s">
        <v>442</v>
      </c>
      <c r="E71" s="9">
        <v>338</v>
      </c>
      <c r="F71" s="7">
        <v>7</v>
      </c>
      <c r="G71" s="211">
        <f t="shared" ref="G71:J71" si="63">H71/1.05</f>
        <v>27.00911927532071</v>
      </c>
      <c r="H71" s="211">
        <f t="shared" si="63"/>
        <v>28.359575239086748</v>
      </c>
      <c r="I71" s="211">
        <f t="shared" si="63"/>
        <v>29.777554001041086</v>
      </c>
      <c r="J71" s="211">
        <f t="shared" si="63"/>
        <v>31.26643170109314</v>
      </c>
      <c r="K71" s="215">
        <v>32.829753286147799</v>
      </c>
    </row>
    <row r="72" spans="1:11">
      <c r="A72" s="14" t="s">
        <v>170</v>
      </c>
      <c r="B72" s="14" t="s">
        <v>94</v>
      </c>
      <c r="C72" s="14" t="s">
        <v>43</v>
      </c>
      <c r="D72" s="89" t="s">
        <v>443</v>
      </c>
      <c r="E72" s="9">
        <v>375</v>
      </c>
      <c r="F72" s="7">
        <v>8</v>
      </c>
      <c r="G72" s="211">
        <f t="shared" ref="G72:J72" si="64">H72/1.05</f>
        <v>29.9888041387727</v>
      </c>
      <c r="H72" s="211">
        <f t="shared" si="64"/>
        <v>31.488244345711337</v>
      </c>
      <c r="I72" s="211">
        <f t="shared" si="64"/>
        <v>33.062656562996906</v>
      </c>
      <c r="J72" s="211">
        <f t="shared" si="64"/>
        <v>34.715789391146757</v>
      </c>
      <c r="K72" s="215">
        <v>36.451578860704096</v>
      </c>
    </row>
    <row r="73" spans="1:11">
      <c r="A73" s="14" t="s">
        <v>172</v>
      </c>
      <c r="B73" s="14" t="s">
        <v>173</v>
      </c>
      <c r="C73" s="14" t="s">
        <v>43</v>
      </c>
      <c r="D73" s="89" t="s">
        <v>456</v>
      </c>
      <c r="E73" s="9">
        <v>305</v>
      </c>
      <c r="F73" s="7">
        <v>6</v>
      </c>
      <c r="G73" s="211">
        <f t="shared" ref="G73:J73" si="65">H73/1.05</f>
        <v>25.258328896434527</v>
      </c>
      <c r="H73" s="211">
        <f t="shared" si="65"/>
        <v>26.521245341256254</v>
      </c>
      <c r="I73" s="211">
        <f t="shared" si="65"/>
        <v>27.847307608319067</v>
      </c>
      <c r="J73" s="211">
        <f t="shared" si="65"/>
        <v>29.239672988735023</v>
      </c>
      <c r="K73" s="215">
        <v>30.701656638171777</v>
      </c>
    </row>
    <row r="74" spans="1:11">
      <c r="A74" s="14" t="s">
        <v>175</v>
      </c>
      <c r="B74" s="14">
        <v>206</v>
      </c>
      <c r="C74" s="14" t="s">
        <v>43</v>
      </c>
      <c r="D74" s="15" t="s">
        <v>176</v>
      </c>
      <c r="E74" s="9">
        <v>333</v>
      </c>
      <c r="F74" s="7">
        <v>7</v>
      </c>
      <c r="G74" s="211">
        <f t="shared" ref="G74:J74" si="66">H74/1.05</f>
        <v>27.365796251444859</v>
      </c>
      <c r="H74" s="211">
        <f t="shared" si="66"/>
        <v>28.734086064017102</v>
      </c>
      <c r="I74" s="211">
        <f t="shared" si="66"/>
        <v>30.170790367217958</v>
      </c>
      <c r="J74" s="211">
        <f t="shared" si="66"/>
        <v>31.679329885578856</v>
      </c>
      <c r="K74" s="215">
        <v>33.263296379857799</v>
      </c>
    </row>
    <row r="75" spans="1:11">
      <c r="A75" s="14" t="s">
        <v>177</v>
      </c>
      <c r="B75" s="14" t="s">
        <v>178</v>
      </c>
      <c r="C75" s="14" t="s">
        <v>43</v>
      </c>
      <c r="D75" s="15" t="s">
        <v>179</v>
      </c>
      <c r="E75" s="9">
        <v>288</v>
      </c>
      <c r="F75" s="7">
        <v>6</v>
      </c>
      <c r="G75" s="211">
        <f t="shared" ref="G75:J75" si="67">H75/1.05</f>
        <v>24.292216507045705</v>
      </c>
      <c r="H75" s="211">
        <f t="shared" si="67"/>
        <v>25.506827332397989</v>
      </c>
      <c r="I75" s="211">
        <f t="shared" si="67"/>
        <v>26.782168699017891</v>
      </c>
      <c r="J75" s="211">
        <f t="shared" si="67"/>
        <v>28.121277133968785</v>
      </c>
      <c r="K75" s="215">
        <v>29.527340990667227</v>
      </c>
    </row>
    <row r="76" spans="1:11">
      <c r="A76" s="14" t="s">
        <v>180</v>
      </c>
      <c r="B76" s="14" t="s">
        <v>181</v>
      </c>
      <c r="C76" s="14" t="s">
        <v>43</v>
      </c>
      <c r="D76" s="15" t="s">
        <v>182</v>
      </c>
      <c r="E76" s="9">
        <v>330</v>
      </c>
      <c r="F76" s="7">
        <v>7</v>
      </c>
      <c r="G76" s="211">
        <f t="shared" ref="G76:J76" si="68">H76/1.05</f>
        <v>26.393164961709118</v>
      </c>
      <c r="H76" s="211">
        <f t="shared" si="68"/>
        <v>27.712823209794575</v>
      </c>
      <c r="I76" s="211">
        <f t="shared" si="68"/>
        <v>29.098464370284304</v>
      </c>
      <c r="J76" s="211">
        <f t="shared" si="68"/>
        <v>30.553387588798522</v>
      </c>
      <c r="K76" s="215">
        <v>32.08105696823845</v>
      </c>
    </row>
    <row r="77" spans="1:11">
      <c r="A77" s="14" t="s">
        <v>183</v>
      </c>
      <c r="B77" s="14" t="s">
        <v>184</v>
      </c>
      <c r="C77" s="14" t="s">
        <v>43</v>
      </c>
      <c r="D77" s="15" t="s">
        <v>185</v>
      </c>
      <c r="E77" s="9">
        <v>265</v>
      </c>
      <c r="F77" s="7">
        <v>5</v>
      </c>
      <c r="G77" s="211">
        <f t="shared" ref="G77:J77" si="69">H77/1.05</f>
        <v>22.434713774741503</v>
      </c>
      <c r="H77" s="211">
        <f t="shared" si="69"/>
        <v>23.556449463478579</v>
      </c>
      <c r="I77" s="211">
        <f t="shared" si="69"/>
        <v>24.734271936652508</v>
      </c>
      <c r="J77" s="211">
        <f t="shared" si="69"/>
        <v>25.970985533485134</v>
      </c>
      <c r="K77" s="215">
        <v>27.269534810159392</v>
      </c>
    </row>
    <row r="78" spans="1:11">
      <c r="A78" s="14" t="s">
        <v>186</v>
      </c>
      <c r="B78" s="14">
        <v>209</v>
      </c>
      <c r="C78" s="14" t="s">
        <v>43</v>
      </c>
      <c r="D78" s="15" t="s">
        <v>187</v>
      </c>
      <c r="E78" s="9">
        <v>380</v>
      </c>
      <c r="F78" s="7">
        <v>8</v>
      </c>
      <c r="G78" s="211">
        <f t="shared" ref="G78:J78" si="70">H78/1.05</f>
        <v>30.404808787041684</v>
      </c>
      <c r="H78" s="211">
        <f t="shared" si="70"/>
        <v>31.925049226393771</v>
      </c>
      <c r="I78" s="211">
        <f t="shared" si="70"/>
        <v>33.521301687713461</v>
      </c>
      <c r="J78" s="211">
        <f t="shared" si="70"/>
        <v>35.197366772099137</v>
      </c>
      <c r="K78" s="215">
        <v>36.957235110704097</v>
      </c>
    </row>
    <row r="79" spans="1:11">
      <c r="A79" s="14" t="s">
        <v>188</v>
      </c>
      <c r="B79" s="14" t="s">
        <v>121</v>
      </c>
      <c r="C79" s="14" t="s">
        <v>43</v>
      </c>
      <c r="D79" s="15" t="s">
        <v>189</v>
      </c>
      <c r="E79" s="9">
        <v>323</v>
      </c>
      <c r="F79" s="7">
        <v>7</v>
      </c>
      <c r="G79" s="211">
        <f t="shared" ref="G79:J79" si="71">H79/1.05</f>
        <v>26.593114627051726</v>
      </c>
      <c r="H79" s="211">
        <f t="shared" si="71"/>
        <v>27.922770358404314</v>
      </c>
      <c r="I79" s="211">
        <f t="shared" si="71"/>
        <v>29.318908876324532</v>
      </c>
      <c r="J79" s="211">
        <f t="shared" si="71"/>
        <v>30.784854320140759</v>
      </c>
      <c r="K79" s="215">
        <v>32.324097036147798</v>
      </c>
    </row>
    <row r="80" spans="1:11">
      <c r="A80" s="14" t="s">
        <v>190</v>
      </c>
      <c r="B80" s="14" t="s">
        <v>94</v>
      </c>
      <c r="C80" s="14" t="s">
        <v>43</v>
      </c>
      <c r="D80" s="15" t="s">
        <v>191</v>
      </c>
      <c r="E80" s="9">
        <v>368</v>
      </c>
      <c r="F80" s="7">
        <v>8</v>
      </c>
      <c r="G80" s="211">
        <f t="shared" ref="G80:J80" si="72">H80/1.05</f>
        <v>29.9888041387727</v>
      </c>
      <c r="H80" s="211">
        <f t="shared" si="72"/>
        <v>31.488244345711337</v>
      </c>
      <c r="I80" s="211">
        <f t="shared" si="72"/>
        <v>33.062656562996906</v>
      </c>
      <c r="J80" s="211">
        <f t="shared" si="72"/>
        <v>34.715789391146757</v>
      </c>
      <c r="K80" s="215">
        <v>36.451578860704096</v>
      </c>
    </row>
    <row r="81" spans="1:11">
      <c r="A81" s="14" t="s">
        <v>192</v>
      </c>
      <c r="B81" s="14" t="s">
        <v>121</v>
      </c>
      <c r="C81" s="14" t="s">
        <v>43</v>
      </c>
      <c r="D81" s="15" t="s">
        <v>193</v>
      </c>
      <c r="E81" s="9">
        <v>323</v>
      </c>
      <c r="F81" s="7">
        <v>7</v>
      </c>
      <c r="G81" s="211">
        <f t="shared" ref="G81:J81" si="73">H81/1.05</f>
        <v>26.593114627051726</v>
      </c>
      <c r="H81" s="211">
        <f t="shared" si="73"/>
        <v>27.922770358404314</v>
      </c>
      <c r="I81" s="211">
        <f t="shared" si="73"/>
        <v>29.318908876324532</v>
      </c>
      <c r="J81" s="211">
        <f t="shared" si="73"/>
        <v>30.784854320140759</v>
      </c>
      <c r="K81" s="215">
        <v>32.324097036147798</v>
      </c>
    </row>
    <row r="82" spans="1:11">
      <c r="A82" s="14" t="s">
        <v>194</v>
      </c>
      <c r="B82" s="14" t="s">
        <v>94</v>
      </c>
      <c r="C82" s="14" t="s">
        <v>43</v>
      </c>
      <c r="D82" s="15" t="s">
        <v>195</v>
      </c>
      <c r="E82" s="9">
        <v>365</v>
      </c>
      <c r="F82" s="7">
        <v>8</v>
      </c>
      <c r="G82" s="211">
        <f t="shared" ref="G82:J82" si="74">H82/1.05</f>
        <v>29.9888041387727</v>
      </c>
      <c r="H82" s="211">
        <f t="shared" si="74"/>
        <v>31.488244345711337</v>
      </c>
      <c r="I82" s="211">
        <f t="shared" si="74"/>
        <v>33.062656562996906</v>
      </c>
      <c r="J82" s="211">
        <f t="shared" si="74"/>
        <v>34.715789391146757</v>
      </c>
      <c r="K82" s="215">
        <v>36.451578860704096</v>
      </c>
    </row>
    <row r="83" spans="1:11">
      <c r="A83" s="14" t="s">
        <v>196</v>
      </c>
      <c r="B83" s="14">
        <v>209</v>
      </c>
      <c r="C83" s="14" t="s">
        <v>43</v>
      </c>
      <c r="D83" s="15" t="s">
        <v>197</v>
      </c>
      <c r="E83" s="9">
        <v>383</v>
      </c>
      <c r="F83" s="7">
        <v>8</v>
      </c>
      <c r="G83" s="212">
        <f t="shared" ref="G83:J83" si="75">H83/1.05</f>
        <v>30.404808787041684</v>
      </c>
      <c r="H83" s="212">
        <f t="shared" si="75"/>
        <v>31.925049226393771</v>
      </c>
      <c r="I83" s="212">
        <f t="shared" si="75"/>
        <v>33.521301687713461</v>
      </c>
      <c r="J83" s="212">
        <f t="shared" si="75"/>
        <v>35.197366772099137</v>
      </c>
      <c r="K83" s="216">
        <v>36.957235110704097</v>
      </c>
    </row>
    <row r="84" spans="1:11">
      <c r="A84" s="14" t="s">
        <v>198</v>
      </c>
      <c r="B84" s="14">
        <v>207</v>
      </c>
      <c r="C84" s="14" t="s">
        <v>43</v>
      </c>
      <c r="D84" s="15" t="s">
        <v>199</v>
      </c>
      <c r="E84" s="9">
        <v>338</v>
      </c>
      <c r="F84" s="7">
        <v>7</v>
      </c>
      <c r="G84" s="211">
        <f t="shared" ref="G84:J84" si="76">H84/1.05</f>
        <v>27.00911927532071</v>
      </c>
      <c r="H84" s="211">
        <f t="shared" si="76"/>
        <v>28.359575239086748</v>
      </c>
      <c r="I84" s="211">
        <f t="shared" si="76"/>
        <v>29.777554001041086</v>
      </c>
      <c r="J84" s="211">
        <f t="shared" si="76"/>
        <v>31.26643170109314</v>
      </c>
      <c r="K84" s="215">
        <v>32.829753286147799</v>
      </c>
    </row>
    <row r="85" spans="1:11">
      <c r="A85" s="14" t="s">
        <v>200</v>
      </c>
      <c r="B85" s="14" t="s">
        <v>94</v>
      </c>
      <c r="C85" s="14" t="s">
        <v>43</v>
      </c>
      <c r="D85" s="15" t="s">
        <v>201</v>
      </c>
      <c r="E85" s="9">
        <v>363</v>
      </c>
      <c r="F85" s="7">
        <v>8</v>
      </c>
      <c r="G85" s="211">
        <f t="shared" ref="G85:J85" si="77">H85/1.05</f>
        <v>29.9888041387727</v>
      </c>
      <c r="H85" s="211">
        <f t="shared" si="77"/>
        <v>31.488244345711337</v>
      </c>
      <c r="I85" s="211">
        <f t="shared" si="77"/>
        <v>33.062656562996906</v>
      </c>
      <c r="J85" s="211">
        <f t="shared" si="77"/>
        <v>34.715789391146757</v>
      </c>
      <c r="K85" s="215">
        <v>36.451578860704096</v>
      </c>
    </row>
    <row r="86" spans="1:11">
      <c r="A86" s="14" t="s">
        <v>202</v>
      </c>
      <c r="B86" s="14">
        <v>210</v>
      </c>
      <c r="C86" s="14" t="s">
        <v>43</v>
      </c>
      <c r="D86" s="15" t="s">
        <v>203</v>
      </c>
      <c r="E86" s="9">
        <v>288</v>
      </c>
      <c r="F86" s="7">
        <v>6</v>
      </c>
      <c r="G86" s="211">
        <f t="shared" ref="G86:J86" si="78">H86/1.05</f>
        <v>25.084728534935145</v>
      </c>
      <c r="H86" s="211">
        <f t="shared" si="78"/>
        <v>26.338964961681903</v>
      </c>
      <c r="I86" s="211">
        <f t="shared" si="78"/>
        <v>27.655913209765998</v>
      </c>
      <c r="J86" s="211">
        <f t="shared" si="78"/>
        <v>29.0387088702543</v>
      </c>
      <c r="K86" s="215">
        <v>30.490644313767017</v>
      </c>
    </row>
    <row r="87" spans="1:11">
      <c r="A87" s="14" t="s">
        <v>204</v>
      </c>
      <c r="B87" s="14">
        <v>150</v>
      </c>
      <c r="C87" s="14" t="s">
        <v>43</v>
      </c>
      <c r="D87" s="15" t="s">
        <v>205</v>
      </c>
      <c r="E87" s="9">
        <v>323</v>
      </c>
      <c r="F87" s="7">
        <v>7</v>
      </c>
      <c r="G87" s="211">
        <f t="shared" ref="G87:J87" si="79">H87/1.05</f>
        <v>27.001285236928627</v>
      </c>
      <c r="H87" s="211">
        <f t="shared" si="79"/>
        <v>28.351349498775061</v>
      </c>
      <c r="I87" s="211">
        <f t="shared" si="79"/>
        <v>29.768916973713814</v>
      </c>
      <c r="J87" s="211">
        <f t="shared" si="79"/>
        <v>31.257362822399507</v>
      </c>
      <c r="K87" s="215">
        <v>32.820230963519485</v>
      </c>
    </row>
    <row r="88" spans="1:11">
      <c r="A88" s="14" t="s">
        <v>206</v>
      </c>
      <c r="B88" s="14">
        <v>130</v>
      </c>
      <c r="C88" s="14" t="s">
        <v>43</v>
      </c>
      <c r="D88" s="15" t="s">
        <v>207</v>
      </c>
      <c r="E88" s="9">
        <v>265</v>
      </c>
      <c r="F88" s="7">
        <v>5</v>
      </c>
      <c r="G88" s="211">
        <f t="shared" ref="G88:J88" si="80">H88/1.05</f>
        <v>22.715573894570014</v>
      </c>
      <c r="H88" s="211">
        <f t="shared" si="80"/>
        <v>23.851352589298514</v>
      </c>
      <c r="I88" s="211">
        <f t="shared" si="80"/>
        <v>25.043920218763443</v>
      </c>
      <c r="J88" s="211">
        <f t="shared" si="80"/>
        <v>26.296116229701617</v>
      </c>
      <c r="K88" s="215">
        <v>27.610922041186701</v>
      </c>
    </row>
    <row r="89" spans="1:11">
      <c r="A89" s="14" t="s">
        <v>208</v>
      </c>
      <c r="B89" s="14">
        <v>210</v>
      </c>
      <c r="C89" s="14" t="s">
        <v>43</v>
      </c>
      <c r="D89" s="15" t="s">
        <v>209</v>
      </c>
      <c r="E89" s="9">
        <v>300</v>
      </c>
      <c r="F89" s="7">
        <v>6</v>
      </c>
      <c r="G89" s="211">
        <f t="shared" ref="G89:J89" si="81">H89/1.05</f>
        <v>25.084728534935145</v>
      </c>
      <c r="H89" s="211">
        <f t="shared" si="81"/>
        <v>26.338964961681903</v>
      </c>
      <c r="I89" s="211">
        <f t="shared" si="81"/>
        <v>27.655913209765998</v>
      </c>
      <c r="J89" s="211">
        <f t="shared" si="81"/>
        <v>29.0387088702543</v>
      </c>
      <c r="K89" s="215">
        <v>30.490644313767017</v>
      </c>
    </row>
    <row r="90" spans="1:11">
      <c r="A90" s="14" t="s">
        <v>210</v>
      </c>
      <c r="B90" s="14">
        <v>201</v>
      </c>
      <c r="C90" s="14" t="s">
        <v>43</v>
      </c>
      <c r="D90" s="15" t="s">
        <v>211</v>
      </c>
      <c r="E90" s="9">
        <v>235</v>
      </c>
      <c r="F90" s="7">
        <v>5</v>
      </c>
      <c r="G90" s="212">
        <f t="shared" ref="G90:J90" si="82">H90/1.05</f>
        <v>18.08231203657294</v>
      </c>
      <c r="H90" s="212">
        <f t="shared" si="82"/>
        <v>18.986427638401587</v>
      </c>
      <c r="I90" s="212">
        <f t="shared" si="82"/>
        <v>19.935749020321666</v>
      </c>
      <c r="J90" s="212">
        <f t="shared" si="82"/>
        <v>20.932536471337748</v>
      </c>
      <c r="K90" s="216">
        <v>21.979163294904637</v>
      </c>
    </row>
    <row r="91" spans="1:11">
      <c r="A91" s="14" t="s">
        <v>212</v>
      </c>
      <c r="B91" s="14" t="s">
        <v>213</v>
      </c>
      <c r="C91" s="14" t="s">
        <v>43</v>
      </c>
      <c r="D91" s="15" t="s">
        <v>214</v>
      </c>
      <c r="E91" s="9">
        <v>235</v>
      </c>
      <c r="F91" s="7">
        <v>5</v>
      </c>
      <c r="G91" s="211">
        <f t="shared" ref="G91:J91" si="83">H91/1.05</f>
        <v>22.602890045716173</v>
      </c>
      <c r="H91" s="211">
        <f t="shared" si="83"/>
        <v>23.733034548001982</v>
      </c>
      <c r="I91" s="211">
        <f t="shared" si="83"/>
        <v>24.919686275402082</v>
      </c>
      <c r="J91" s="211">
        <f t="shared" si="83"/>
        <v>26.165670589172187</v>
      </c>
      <c r="K91" s="215">
        <v>27.473954118630797</v>
      </c>
    </row>
    <row r="92" spans="1:11">
      <c r="A92" s="14" t="s">
        <v>215</v>
      </c>
      <c r="B92" s="23" t="s">
        <v>66</v>
      </c>
      <c r="C92" s="14" t="s">
        <v>43</v>
      </c>
      <c r="D92" s="15" t="s">
        <v>216</v>
      </c>
      <c r="E92" s="9">
        <v>330</v>
      </c>
      <c r="F92" s="7">
        <v>7</v>
      </c>
      <c r="G92" s="211">
        <f t="shared" ref="G92:J92" si="84">H92/1.05</f>
        <v>26.533786954906894</v>
      </c>
      <c r="H92" s="211">
        <f t="shared" si="84"/>
        <v>27.860476302652241</v>
      </c>
      <c r="I92" s="211">
        <f t="shared" si="84"/>
        <v>29.253500117784853</v>
      </c>
      <c r="J92" s="211">
        <f t="shared" si="84"/>
        <v>30.716175123674098</v>
      </c>
      <c r="K92" s="215">
        <v>32.251983879857804</v>
      </c>
    </row>
    <row r="93" spans="1:11">
      <c r="A93" s="14" t="s">
        <v>217</v>
      </c>
      <c r="B93" s="14" t="s">
        <v>218</v>
      </c>
      <c r="C93" s="14" t="s">
        <v>43</v>
      </c>
      <c r="D93" s="15" t="s">
        <v>219</v>
      </c>
      <c r="E93" s="9">
        <v>410</v>
      </c>
      <c r="F93" s="7">
        <v>9</v>
      </c>
      <c r="G93" s="211">
        <f t="shared" ref="G93:J93" si="85">H93/1.05</f>
        <v>32.894371150541254</v>
      </c>
      <c r="H93" s="211">
        <f t="shared" si="85"/>
        <v>34.539089708068317</v>
      </c>
      <c r="I93" s="211">
        <f t="shared" si="85"/>
        <v>36.266044193471735</v>
      </c>
      <c r="J93" s="211">
        <f t="shared" si="85"/>
        <v>38.079346403145323</v>
      </c>
      <c r="K93" s="215">
        <v>39.983313723302594</v>
      </c>
    </row>
    <row r="94" spans="1:11">
      <c r="A94" s="14" t="s">
        <v>220</v>
      </c>
      <c r="B94" s="14">
        <v>101</v>
      </c>
      <c r="C94" s="14" t="s">
        <v>43</v>
      </c>
      <c r="D94" s="89" t="s">
        <v>453</v>
      </c>
      <c r="E94" s="9">
        <v>415</v>
      </c>
      <c r="F94" s="7">
        <v>9</v>
      </c>
      <c r="G94" s="211">
        <f t="shared" ref="G94:J94" si="86">H94/1.05</f>
        <v>32.894371150541254</v>
      </c>
      <c r="H94" s="211">
        <f t="shared" si="86"/>
        <v>34.539089708068317</v>
      </c>
      <c r="I94" s="211">
        <f t="shared" si="86"/>
        <v>36.266044193471735</v>
      </c>
      <c r="J94" s="211">
        <f t="shared" si="86"/>
        <v>38.079346403145323</v>
      </c>
      <c r="K94" s="215">
        <v>39.983313723302594</v>
      </c>
    </row>
    <row r="95" spans="1:11">
      <c r="A95" s="14" t="s">
        <v>222</v>
      </c>
      <c r="B95" s="14">
        <v>101</v>
      </c>
      <c r="C95" s="14" t="s">
        <v>43</v>
      </c>
      <c r="D95" s="89" t="s">
        <v>455</v>
      </c>
      <c r="E95" s="9">
        <v>410</v>
      </c>
      <c r="F95" s="7">
        <v>9</v>
      </c>
      <c r="G95" s="211">
        <f t="shared" ref="G95:J95" si="87">H95/1.05</f>
        <v>32.894371150541254</v>
      </c>
      <c r="H95" s="211">
        <f t="shared" si="87"/>
        <v>34.539089708068317</v>
      </c>
      <c r="I95" s="211">
        <f t="shared" si="87"/>
        <v>36.266044193471735</v>
      </c>
      <c r="J95" s="211">
        <f t="shared" si="87"/>
        <v>38.079346403145323</v>
      </c>
      <c r="K95" s="215">
        <v>39.983313723302594</v>
      </c>
    </row>
    <row r="96" spans="1:11">
      <c r="A96" s="14" t="s">
        <v>224</v>
      </c>
      <c r="B96" s="14" t="s">
        <v>105</v>
      </c>
      <c r="C96" s="14" t="s">
        <v>43</v>
      </c>
      <c r="D96" s="15" t="s">
        <v>225</v>
      </c>
      <c r="E96" s="9">
        <v>280</v>
      </c>
      <c r="F96" s="7">
        <v>6</v>
      </c>
      <c r="G96" s="211">
        <f t="shared" ref="G96:J96" si="88">H96/1.05</f>
        <v>23.547583191107986</v>
      </c>
      <c r="H96" s="211">
        <f t="shared" si="88"/>
        <v>24.724962350663386</v>
      </c>
      <c r="I96" s="211">
        <f t="shared" si="88"/>
        <v>25.961210468196555</v>
      </c>
      <c r="J96" s="211">
        <f t="shared" si="88"/>
        <v>27.259270991606382</v>
      </c>
      <c r="K96" s="215">
        <v>28.622234541186703</v>
      </c>
    </row>
    <row r="97" spans="1:11">
      <c r="A97" s="14" t="s">
        <v>226</v>
      </c>
      <c r="B97" s="14" t="s">
        <v>163</v>
      </c>
      <c r="C97" s="14" t="s">
        <v>43</v>
      </c>
      <c r="D97" s="15" t="s">
        <v>227</v>
      </c>
      <c r="E97" s="9">
        <v>253</v>
      </c>
      <c r="F97" s="7">
        <v>5</v>
      </c>
      <c r="G97" s="211">
        <f t="shared" ref="G97:J97" si="89">H97/1.05</f>
        <v>21.658307064435842</v>
      </c>
      <c r="H97" s="211">
        <f t="shared" si="89"/>
        <v>22.741222417657635</v>
      </c>
      <c r="I97" s="211">
        <f t="shared" si="89"/>
        <v>23.878283538540519</v>
      </c>
      <c r="J97" s="211">
        <f t="shared" si="89"/>
        <v>25.072197715467546</v>
      </c>
      <c r="K97" s="215">
        <v>26.325807601240925</v>
      </c>
    </row>
    <row r="98" spans="1:11">
      <c r="A98" s="14" t="s">
        <v>228</v>
      </c>
      <c r="B98" s="14">
        <v>143</v>
      </c>
      <c r="C98" s="14" t="s">
        <v>43</v>
      </c>
      <c r="D98" s="15" t="s">
        <v>229</v>
      </c>
      <c r="E98" s="9">
        <v>310</v>
      </c>
      <c r="F98" s="7">
        <v>6</v>
      </c>
      <c r="G98" s="211">
        <f t="shared" ref="G98:J98" si="90">H98/1.05</f>
        <v>25.27098283056133</v>
      </c>
      <c r="H98" s="211">
        <f t="shared" si="90"/>
        <v>26.534531972089397</v>
      </c>
      <c r="I98" s="211">
        <f t="shared" si="90"/>
        <v>27.861258570693867</v>
      </c>
      <c r="J98" s="211">
        <f t="shared" si="90"/>
        <v>29.25432149922856</v>
      </c>
      <c r="K98" s="215">
        <v>30.717037574189987</v>
      </c>
    </row>
    <row r="99" spans="1:11">
      <c r="A99" s="14" t="s">
        <v>230</v>
      </c>
      <c r="B99" s="14" t="s">
        <v>135</v>
      </c>
      <c r="C99" s="14" t="s">
        <v>43</v>
      </c>
      <c r="D99" s="15" t="s">
        <v>231</v>
      </c>
      <c r="E99" s="9">
        <v>263</v>
      </c>
      <c r="F99" s="7">
        <v>5</v>
      </c>
      <c r="G99" s="211">
        <f t="shared" ref="G99:J99" si="91">H99/1.05</f>
        <v>22.715573894570014</v>
      </c>
      <c r="H99" s="211">
        <f t="shared" si="91"/>
        <v>23.851352589298514</v>
      </c>
      <c r="I99" s="211">
        <f t="shared" si="91"/>
        <v>25.043920218763443</v>
      </c>
      <c r="J99" s="211">
        <f t="shared" si="91"/>
        <v>26.296116229701617</v>
      </c>
      <c r="K99" s="215">
        <v>27.610922041186701</v>
      </c>
    </row>
    <row r="100" spans="1:11">
      <c r="A100" s="14" t="s">
        <v>232</v>
      </c>
      <c r="B100" s="14">
        <v>211</v>
      </c>
      <c r="C100" s="14" t="s">
        <v>43</v>
      </c>
      <c r="D100" s="15" t="s">
        <v>233</v>
      </c>
      <c r="E100" s="9">
        <v>210</v>
      </c>
      <c r="F100" s="7">
        <v>4</v>
      </c>
      <c r="G100" s="211">
        <f t="shared" ref="G100:J100" si="92">H100/1.05</f>
        <v>19.295945026873177</v>
      </c>
      <c r="H100" s="211">
        <f t="shared" si="92"/>
        <v>20.260742278216838</v>
      </c>
      <c r="I100" s="211">
        <f t="shared" si="92"/>
        <v>21.273779392127683</v>
      </c>
      <c r="J100" s="211">
        <f t="shared" si="92"/>
        <v>22.337468361734068</v>
      </c>
      <c r="K100" s="215">
        <v>23.454341779820773</v>
      </c>
    </row>
    <row r="101" spans="1:11">
      <c r="A101" s="14" t="s">
        <v>234</v>
      </c>
      <c r="B101" s="14" t="s">
        <v>163</v>
      </c>
      <c r="C101" s="14" t="s">
        <v>43</v>
      </c>
      <c r="D101" s="15" t="s">
        <v>235</v>
      </c>
      <c r="E101" s="9">
        <v>253</v>
      </c>
      <c r="F101" s="7">
        <v>5</v>
      </c>
      <c r="G101" s="211">
        <f t="shared" ref="G101:J101" si="93">H101/1.05</f>
        <v>21.658307064435842</v>
      </c>
      <c r="H101" s="211">
        <f t="shared" si="93"/>
        <v>22.741222417657635</v>
      </c>
      <c r="I101" s="211">
        <f t="shared" si="93"/>
        <v>23.878283538540519</v>
      </c>
      <c r="J101" s="211">
        <f t="shared" si="93"/>
        <v>25.072197715467546</v>
      </c>
      <c r="K101" s="215">
        <v>26.325807601240925</v>
      </c>
    </row>
    <row r="102" spans="1:11">
      <c r="A102" s="14" t="s">
        <v>236</v>
      </c>
      <c r="B102" s="14" t="s">
        <v>105</v>
      </c>
      <c r="C102" s="14" t="s">
        <v>43</v>
      </c>
      <c r="D102" s="15" t="s">
        <v>237</v>
      </c>
      <c r="E102" s="9">
        <v>280</v>
      </c>
      <c r="F102" s="7">
        <v>6</v>
      </c>
      <c r="G102" s="211">
        <f t="shared" ref="G102:J102" si="94">H102/1.05</f>
        <v>23.547583191107986</v>
      </c>
      <c r="H102" s="211">
        <f t="shared" si="94"/>
        <v>24.724962350663386</v>
      </c>
      <c r="I102" s="211">
        <f t="shared" si="94"/>
        <v>25.961210468196555</v>
      </c>
      <c r="J102" s="211">
        <f t="shared" si="94"/>
        <v>27.259270991606382</v>
      </c>
      <c r="K102" s="215">
        <v>28.622234541186703</v>
      </c>
    </row>
    <row r="103" spans="1:11">
      <c r="A103" s="14" t="s">
        <v>238</v>
      </c>
      <c r="B103" s="14">
        <v>211</v>
      </c>
      <c r="C103" s="14" t="s">
        <v>43</v>
      </c>
      <c r="D103" s="89" t="s">
        <v>446</v>
      </c>
      <c r="E103" s="9">
        <v>210</v>
      </c>
      <c r="F103" s="7">
        <v>4</v>
      </c>
      <c r="G103" s="211">
        <f t="shared" ref="G103:J103" si="95">H103/1.05</f>
        <v>19.295945026873177</v>
      </c>
      <c r="H103" s="211">
        <f t="shared" si="95"/>
        <v>20.260742278216838</v>
      </c>
      <c r="I103" s="211">
        <f t="shared" si="95"/>
        <v>21.273779392127683</v>
      </c>
      <c r="J103" s="211">
        <f t="shared" si="95"/>
        <v>22.337468361734068</v>
      </c>
      <c r="K103" s="215">
        <v>23.454341779820773</v>
      </c>
    </row>
    <row r="104" spans="1:11">
      <c r="A104" s="14" t="s">
        <v>240</v>
      </c>
      <c r="B104" s="14" t="s">
        <v>105</v>
      </c>
      <c r="C104" s="14" t="s">
        <v>43</v>
      </c>
      <c r="D104" s="89" t="s">
        <v>447</v>
      </c>
      <c r="E104" s="9">
        <v>280</v>
      </c>
      <c r="F104" s="7">
        <v>6</v>
      </c>
      <c r="G104" s="211">
        <f t="shared" ref="G104:J104" si="96">H104/1.05</f>
        <v>23.547583191107986</v>
      </c>
      <c r="H104" s="211">
        <f t="shared" si="96"/>
        <v>24.724962350663386</v>
      </c>
      <c r="I104" s="211">
        <f t="shared" si="96"/>
        <v>25.961210468196555</v>
      </c>
      <c r="J104" s="211">
        <f t="shared" si="96"/>
        <v>27.259270991606382</v>
      </c>
      <c r="K104" s="215">
        <v>28.622234541186703</v>
      </c>
    </row>
    <row r="105" spans="1:11">
      <c r="A105" s="14" t="s">
        <v>242</v>
      </c>
      <c r="B105" s="14">
        <v>161</v>
      </c>
      <c r="C105" s="14" t="s">
        <v>43</v>
      </c>
      <c r="D105" s="15" t="s">
        <v>243</v>
      </c>
      <c r="E105" s="9">
        <v>287</v>
      </c>
      <c r="F105" s="7">
        <v>6</v>
      </c>
      <c r="G105" s="211">
        <f t="shared" ref="G105:J105" si="97">H105/1.05</f>
        <v>24.292007533319445</v>
      </c>
      <c r="H105" s="211">
        <f t="shared" si="97"/>
        <v>25.506607909985419</v>
      </c>
      <c r="I105" s="211">
        <f t="shared" si="97"/>
        <v>26.78193830548469</v>
      </c>
      <c r="J105" s="211">
        <f t="shared" si="97"/>
        <v>28.121035220758927</v>
      </c>
      <c r="K105" s="215">
        <v>29.527086981796874</v>
      </c>
    </row>
    <row r="106" spans="1:11">
      <c r="A106" s="14" t="s">
        <v>244</v>
      </c>
      <c r="B106" s="14" t="s">
        <v>245</v>
      </c>
      <c r="C106" s="14" t="s">
        <v>43</v>
      </c>
      <c r="D106" s="15" t="s">
        <v>246</v>
      </c>
      <c r="E106" s="9">
        <v>413</v>
      </c>
      <c r="F106" s="7">
        <v>9</v>
      </c>
      <c r="G106" s="211">
        <f t="shared" ref="G106:J106" si="98">H106/1.05</f>
        <v>32.170773212033502</v>
      </c>
      <c r="H106" s="211">
        <f t="shared" si="98"/>
        <v>33.779311872635176</v>
      </c>
      <c r="I106" s="211">
        <f t="shared" si="98"/>
        <v>35.46827746626694</v>
      </c>
      <c r="J106" s="211">
        <f t="shared" si="98"/>
        <v>37.241691339580292</v>
      </c>
      <c r="K106" s="215">
        <v>39.103775906559306</v>
      </c>
    </row>
    <row r="107" spans="1:11">
      <c r="A107" s="14" t="s">
        <v>247</v>
      </c>
      <c r="B107" s="14">
        <v>209</v>
      </c>
      <c r="C107" s="14" t="s">
        <v>43</v>
      </c>
      <c r="D107" s="15" t="s">
        <v>248</v>
      </c>
      <c r="E107" s="9">
        <v>383</v>
      </c>
      <c r="F107" s="7">
        <v>8</v>
      </c>
      <c r="G107" s="211">
        <f t="shared" ref="G107:J107" si="99">H107/1.05</f>
        <v>30.404808787041684</v>
      </c>
      <c r="H107" s="211">
        <f t="shared" si="99"/>
        <v>31.925049226393771</v>
      </c>
      <c r="I107" s="211">
        <f t="shared" si="99"/>
        <v>33.521301687713461</v>
      </c>
      <c r="J107" s="211">
        <f t="shared" si="99"/>
        <v>35.197366772099137</v>
      </c>
      <c r="K107" s="215">
        <v>36.957235110704097</v>
      </c>
    </row>
    <row r="108" spans="1:11">
      <c r="A108" s="14" t="s">
        <v>249</v>
      </c>
      <c r="B108" s="14" t="s">
        <v>250</v>
      </c>
      <c r="C108" s="14" t="s">
        <v>43</v>
      </c>
      <c r="D108" s="15" t="s">
        <v>251</v>
      </c>
      <c r="E108" s="9">
        <v>240</v>
      </c>
      <c r="F108" s="7">
        <v>5</v>
      </c>
      <c r="G108" s="211">
        <v>20.936848723917233</v>
      </c>
      <c r="H108" s="211" t="s">
        <v>92</v>
      </c>
      <c r="I108" s="211" t="s">
        <v>92</v>
      </c>
      <c r="J108" s="211" t="s">
        <v>92</v>
      </c>
      <c r="K108" s="215" t="s">
        <v>92</v>
      </c>
    </row>
    <row r="109" spans="1:11">
      <c r="A109" s="14" t="s">
        <v>458</v>
      </c>
      <c r="B109" s="62" t="s">
        <v>319</v>
      </c>
      <c r="C109" s="14" t="s">
        <v>43</v>
      </c>
      <c r="D109" s="89" t="s">
        <v>398</v>
      </c>
      <c r="E109" s="41">
        <v>315</v>
      </c>
      <c r="F109" s="7">
        <v>6</v>
      </c>
      <c r="G109" s="211">
        <f>H109/1.05</f>
        <v>25.632213463658154</v>
      </c>
      <c r="H109" s="211">
        <f>I109/1.05</f>
        <v>26.913824136841061</v>
      </c>
      <c r="I109" s="211">
        <f>J109/1.05</f>
        <v>28.259515343683116</v>
      </c>
      <c r="J109" s="211">
        <f>K109/1.05</f>
        <v>29.672491110867274</v>
      </c>
      <c r="K109" s="215">
        <v>31.156115666410638</v>
      </c>
    </row>
    <row r="110" spans="1:11">
      <c r="A110" s="14" t="s">
        <v>254</v>
      </c>
      <c r="B110" s="14" t="s">
        <v>163</v>
      </c>
      <c r="C110" s="14" t="s">
        <v>43</v>
      </c>
      <c r="D110" s="15" t="s">
        <v>255</v>
      </c>
      <c r="E110" s="9">
        <v>253</v>
      </c>
      <c r="F110" s="7">
        <v>5</v>
      </c>
      <c r="G110" s="211">
        <f t="shared" ref="G110:J110" si="100">H110/1.05</f>
        <v>21.658307064435842</v>
      </c>
      <c r="H110" s="211">
        <f t="shared" si="100"/>
        <v>22.741222417657635</v>
      </c>
      <c r="I110" s="211">
        <f t="shared" si="100"/>
        <v>23.878283538540519</v>
      </c>
      <c r="J110" s="211">
        <f t="shared" si="100"/>
        <v>25.072197715467546</v>
      </c>
      <c r="K110" s="215">
        <v>26.325807601240925</v>
      </c>
    </row>
    <row r="111" spans="1:11">
      <c r="A111" s="14" t="s">
        <v>256</v>
      </c>
      <c r="B111" s="14" t="s">
        <v>157</v>
      </c>
      <c r="C111" s="14" t="s">
        <v>43</v>
      </c>
      <c r="D111" s="15" t="s">
        <v>257</v>
      </c>
      <c r="E111" s="9">
        <v>285</v>
      </c>
      <c r="F111" s="7">
        <v>6</v>
      </c>
      <c r="G111" s="211">
        <f t="shared" ref="G111:J111" si="101">H111/1.05</f>
        <v>23.562483534758073</v>
      </c>
      <c r="H111" s="211">
        <f t="shared" si="101"/>
        <v>24.740607711495979</v>
      </c>
      <c r="I111" s="211">
        <f t="shared" si="101"/>
        <v>25.977638097070781</v>
      </c>
      <c r="J111" s="211">
        <f t="shared" si="101"/>
        <v>27.276520001924322</v>
      </c>
      <c r="K111" s="215">
        <v>28.640346002020539</v>
      </c>
    </row>
    <row r="112" spans="1:11">
      <c r="A112" s="14" t="s">
        <v>258</v>
      </c>
      <c r="B112" s="14" t="s">
        <v>259</v>
      </c>
      <c r="C112" s="14" t="s">
        <v>43</v>
      </c>
      <c r="D112" s="15" t="s">
        <v>260</v>
      </c>
      <c r="E112" s="9">
        <v>280</v>
      </c>
      <c r="F112" s="7">
        <v>6</v>
      </c>
      <c r="G112" s="211">
        <f t="shared" ref="G112:J112" si="102">H112/1.05</f>
        <v>23.551855681931603</v>
      </c>
      <c r="H112" s="211">
        <f t="shared" si="102"/>
        <v>24.729448466028185</v>
      </c>
      <c r="I112" s="211">
        <f t="shared" si="102"/>
        <v>25.965920889329595</v>
      </c>
      <c r="J112" s="211">
        <f t="shared" si="102"/>
        <v>27.264216933796074</v>
      </c>
      <c r="K112" s="215">
        <v>28.627427780485881</v>
      </c>
    </row>
    <row r="113" spans="1:11">
      <c r="A113" s="14" t="s">
        <v>263</v>
      </c>
      <c r="B113" s="14" t="s">
        <v>264</v>
      </c>
      <c r="C113" s="14" t="s">
        <v>43</v>
      </c>
      <c r="D113" s="15" t="s">
        <v>265</v>
      </c>
      <c r="E113" s="9">
        <v>228</v>
      </c>
      <c r="F113" s="7">
        <v>5</v>
      </c>
      <c r="G113" s="211">
        <f t="shared" ref="G113:J113" si="103">H113/1.05</f>
        <v>20.752179916214434</v>
      </c>
      <c r="H113" s="211">
        <f t="shared" si="103"/>
        <v>21.789788912025156</v>
      </c>
      <c r="I113" s="211">
        <f t="shared" si="103"/>
        <v>22.879278357626415</v>
      </c>
      <c r="J113" s="211">
        <f t="shared" si="103"/>
        <v>24.023242275507737</v>
      </c>
      <c r="K113" s="215">
        <v>25.224404389283126</v>
      </c>
    </row>
    <row r="114" spans="1:11">
      <c r="A114" s="14" t="s">
        <v>266</v>
      </c>
      <c r="B114" s="14" t="s">
        <v>178</v>
      </c>
      <c r="C114" s="14" t="s">
        <v>43</v>
      </c>
      <c r="D114" s="15" t="s">
        <v>267</v>
      </c>
      <c r="E114" s="9">
        <v>288</v>
      </c>
      <c r="F114" s="7">
        <v>6</v>
      </c>
      <c r="G114" s="211">
        <f t="shared" ref="G114:J114" si="104">H114/1.05</f>
        <v>24.292216507045705</v>
      </c>
      <c r="H114" s="211">
        <f t="shared" si="104"/>
        <v>25.506827332397989</v>
      </c>
      <c r="I114" s="211">
        <f t="shared" si="104"/>
        <v>26.782168699017891</v>
      </c>
      <c r="J114" s="211">
        <f t="shared" si="104"/>
        <v>28.121277133968785</v>
      </c>
      <c r="K114" s="215">
        <v>29.527340990667227</v>
      </c>
    </row>
    <row r="115" spans="1:11">
      <c r="A115" s="14" t="s">
        <v>268</v>
      </c>
      <c r="B115" s="14" t="s">
        <v>269</v>
      </c>
      <c r="C115" s="14" t="s">
        <v>43</v>
      </c>
      <c r="D115" s="15" t="s">
        <v>270</v>
      </c>
      <c r="E115" s="9">
        <v>320</v>
      </c>
      <c r="F115" s="7">
        <v>7</v>
      </c>
      <c r="G115" s="211">
        <f t="shared" ref="G115:J115" si="105">H115/1.05</f>
        <v>26.489743492979191</v>
      </c>
      <c r="H115" s="211">
        <f t="shared" si="105"/>
        <v>27.814230667628152</v>
      </c>
      <c r="I115" s="211">
        <f t="shared" si="105"/>
        <v>29.204942201009562</v>
      </c>
      <c r="J115" s="211">
        <f t="shared" si="105"/>
        <v>30.66518931106004</v>
      </c>
      <c r="K115" s="215">
        <v>32.198448776613041</v>
      </c>
    </row>
    <row r="116" spans="1:11">
      <c r="A116" s="14" t="s">
        <v>271</v>
      </c>
      <c r="B116" s="14" t="s">
        <v>272</v>
      </c>
      <c r="C116" s="14" t="s">
        <v>43</v>
      </c>
      <c r="D116" s="15" t="s">
        <v>273</v>
      </c>
      <c r="E116" s="9">
        <v>380</v>
      </c>
      <c r="F116" s="7">
        <v>8</v>
      </c>
      <c r="G116" s="212">
        <f t="shared" ref="G116:J116" si="106">H116/1.05</f>
        <v>29.598711553547314</v>
      </c>
      <c r="H116" s="212">
        <f t="shared" si="106"/>
        <v>31.078647131224681</v>
      </c>
      <c r="I116" s="212">
        <f t="shared" si="106"/>
        <v>32.632579487785918</v>
      </c>
      <c r="J116" s="212">
        <f t="shared" si="106"/>
        <v>34.264208462175212</v>
      </c>
      <c r="K116" s="216">
        <v>35.977418885283974</v>
      </c>
    </row>
    <row r="117" spans="1:11">
      <c r="A117" s="14" t="s">
        <v>274</v>
      </c>
      <c r="B117" s="14" t="s">
        <v>66</v>
      </c>
      <c r="C117" s="14" t="s">
        <v>43</v>
      </c>
      <c r="D117" s="15" t="s">
        <v>275</v>
      </c>
      <c r="E117" s="9">
        <v>320</v>
      </c>
      <c r="F117" s="7">
        <v>7</v>
      </c>
      <c r="G117" s="211">
        <f t="shared" ref="G117:J117" si="107">H117/1.05</f>
        <v>26.533786954906894</v>
      </c>
      <c r="H117" s="211">
        <f t="shared" si="107"/>
        <v>27.860476302652241</v>
      </c>
      <c r="I117" s="211">
        <f t="shared" si="107"/>
        <v>29.253500117784853</v>
      </c>
      <c r="J117" s="211">
        <f t="shared" si="107"/>
        <v>30.716175123674098</v>
      </c>
      <c r="K117" s="215">
        <v>32.251983879857804</v>
      </c>
    </row>
    <row r="118" spans="1:11">
      <c r="A118" s="14" t="s">
        <v>276</v>
      </c>
      <c r="B118" s="14" t="s">
        <v>94</v>
      </c>
      <c r="C118" s="14" t="s">
        <v>43</v>
      </c>
      <c r="D118" s="15" t="s">
        <v>277</v>
      </c>
      <c r="E118" s="9">
        <v>368</v>
      </c>
      <c r="F118" s="7">
        <v>8</v>
      </c>
      <c r="G118" s="211">
        <f t="shared" ref="G118:J118" si="108">H118/1.05</f>
        <v>29.9888041387727</v>
      </c>
      <c r="H118" s="211">
        <f t="shared" si="108"/>
        <v>31.488244345711337</v>
      </c>
      <c r="I118" s="211">
        <f t="shared" si="108"/>
        <v>33.062656562996906</v>
      </c>
      <c r="J118" s="211">
        <f t="shared" si="108"/>
        <v>34.715789391146757</v>
      </c>
      <c r="K118" s="215">
        <v>36.451578860704096</v>
      </c>
    </row>
    <row r="119" spans="1:11">
      <c r="A119" s="14" t="s">
        <v>278</v>
      </c>
      <c r="B119" s="14" t="s">
        <v>279</v>
      </c>
      <c r="C119" s="14" t="s">
        <v>43</v>
      </c>
      <c r="D119" s="15" t="s">
        <v>280</v>
      </c>
      <c r="E119" s="9">
        <v>308</v>
      </c>
      <c r="F119" s="7">
        <v>6</v>
      </c>
      <c r="G119" s="211">
        <f t="shared" ref="G119:J119" si="109">H119/1.05</f>
        <v>25.25394624149942</v>
      </c>
      <c r="H119" s="211">
        <f t="shared" si="109"/>
        <v>26.516643553574394</v>
      </c>
      <c r="I119" s="211">
        <f t="shared" si="109"/>
        <v>27.842475731253113</v>
      </c>
      <c r="J119" s="211">
        <f t="shared" si="109"/>
        <v>29.23459951781577</v>
      </c>
      <c r="K119" s="215">
        <v>30.69632949370656</v>
      </c>
    </row>
    <row r="120" spans="1:11">
      <c r="A120" s="14" t="s">
        <v>281</v>
      </c>
      <c r="B120" s="14" t="s">
        <v>282</v>
      </c>
      <c r="C120" s="14" t="s">
        <v>43</v>
      </c>
      <c r="D120" s="15" t="s">
        <v>283</v>
      </c>
      <c r="E120" s="9">
        <v>280</v>
      </c>
      <c r="F120" s="7">
        <v>6</v>
      </c>
      <c r="G120" s="211">
        <f t="shared" ref="G120:J120" si="110">H120/1.05</f>
        <v>23.358808783502951</v>
      </c>
      <c r="H120" s="211">
        <f t="shared" si="110"/>
        <v>24.526749222678099</v>
      </c>
      <c r="I120" s="211">
        <f t="shared" si="110"/>
        <v>25.753086683812004</v>
      </c>
      <c r="J120" s="211">
        <f t="shared" si="110"/>
        <v>27.040741018002606</v>
      </c>
      <c r="K120" s="215">
        <v>28.392778068902739</v>
      </c>
    </row>
    <row r="121" spans="1:11">
      <c r="A121" s="24" t="s">
        <v>284</v>
      </c>
      <c r="B121" s="24">
        <v>209</v>
      </c>
      <c r="C121" s="24" t="s">
        <v>43</v>
      </c>
      <c r="D121" s="25" t="s">
        <v>285</v>
      </c>
      <c r="E121" s="9">
        <v>376</v>
      </c>
      <c r="F121" s="7">
        <v>8</v>
      </c>
      <c r="G121" s="211">
        <f t="shared" ref="G121:J121" si="111">H121/1.05</f>
        <v>30.404808787041684</v>
      </c>
      <c r="H121" s="211">
        <f t="shared" si="111"/>
        <v>31.925049226393771</v>
      </c>
      <c r="I121" s="211">
        <f t="shared" si="111"/>
        <v>33.521301687713461</v>
      </c>
      <c r="J121" s="211">
        <f t="shared" si="111"/>
        <v>35.197366772099137</v>
      </c>
      <c r="K121" s="215">
        <v>36.957235110704097</v>
      </c>
    </row>
    <row r="122" spans="1:11">
      <c r="A122" s="14" t="s">
        <v>286</v>
      </c>
      <c r="B122" s="14" t="s">
        <v>287</v>
      </c>
      <c r="C122" s="14" t="s">
        <v>43</v>
      </c>
      <c r="D122" s="15" t="s">
        <v>288</v>
      </c>
      <c r="E122" s="9">
        <v>178</v>
      </c>
      <c r="F122" s="7">
        <v>3</v>
      </c>
      <c r="G122" s="211">
        <f t="shared" ref="G122:J122" si="112">H122/1.05</f>
        <v>16.322121494745527</v>
      </c>
      <c r="H122" s="211">
        <f t="shared" si="112"/>
        <v>17.138227569482805</v>
      </c>
      <c r="I122" s="211">
        <f t="shared" si="112"/>
        <v>17.995138947956946</v>
      </c>
      <c r="J122" s="211">
        <f t="shared" si="112"/>
        <v>18.894895895354793</v>
      </c>
      <c r="K122" s="215">
        <v>19.839640690122533</v>
      </c>
    </row>
    <row r="123" spans="1:11">
      <c r="A123" s="14" t="s">
        <v>289</v>
      </c>
      <c r="B123" s="14" t="s">
        <v>49</v>
      </c>
      <c r="C123" s="14" t="s">
        <v>43</v>
      </c>
      <c r="D123" s="15" t="s">
        <v>290</v>
      </c>
      <c r="E123" s="9">
        <v>235</v>
      </c>
      <c r="F123" s="7">
        <v>5</v>
      </c>
      <c r="G123" s="211">
        <f t="shared" ref="G123:J123" si="113">H123/1.05</f>
        <v>20.457624426669504</v>
      </c>
      <c r="H123" s="211">
        <f t="shared" si="113"/>
        <v>21.480505648002982</v>
      </c>
      <c r="I123" s="211">
        <f t="shared" si="113"/>
        <v>22.554530930403132</v>
      </c>
      <c r="J123" s="211">
        <f t="shared" si="113"/>
        <v>23.68225747692329</v>
      </c>
      <c r="K123" s="215">
        <v>24.866370350769454</v>
      </c>
    </row>
    <row r="124" spans="1:11">
      <c r="A124" s="14" t="s">
        <v>291</v>
      </c>
      <c r="B124" s="14" t="s">
        <v>292</v>
      </c>
      <c r="C124" s="14" t="s">
        <v>43</v>
      </c>
      <c r="D124" s="15" t="s">
        <v>293</v>
      </c>
      <c r="E124" s="9">
        <v>275</v>
      </c>
      <c r="F124" s="7">
        <v>6</v>
      </c>
      <c r="G124" s="211">
        <f t="shared" ref="G124:J124" si="114">H124/1.05</f>
        <v>23.187181129071302</v>
      </c>
      <c r="H124" s="211">
        <f t="shared" si="114"/>
        <v>24.346540185524869</v>
      </c>
      <c r="I124" s="211">
        <f t="shared" si="114"/>
        <v>25.563867194801112</v>
      </c>
      <c r="J124" s="211">
        <f t="shared" si="114"/>
        <v>26.84206055454117</v>
      </c>
      <c r="K124" s="215">
        <v>28.18416358226823</v>
      </c>
    </row>
    <row r="125" spans="1:11">
      <c r="A125" s="14" t="s">
        <v>294</v>
      </c>
      <c r="B125" s="14" t="s">
        <v>173</v>
      </c>
      <c r="C125" s="14" t="s">
        <v>43</v>
      </c>
      <c r="D125" s="15" t="s">
        <v>295</v>
      </c>
      <c r="E125" s="9">
        <v>308</v>
      </c>
      <c r="F125" s="7">
        <v>6</v>
      </c>
      <c r="G125" s="211">
        <f t="shared" ref="G125:J125" si="115">H125/1.05</f>
        <v>25.258328896434527</v>
      </c>
      <c r="H125" s="211">
        <f t="shared" si="115"/>
        <v>26.521245341256254</v>
      </c>
      <c r="I125" s="211">
        <f t="shared" si="115"/>
        <v>27.847307608319067</v>
      </c>
      <c r="J125" s="211">
        <f t="shared" si="115"/>
        <v>29.239672988735023</v>
      </c>
      <c r="K125" s="215">
        <v>30.701656638171777</v>
      </c>
    </row>
    <row r="126" spans="1:11">
      <c r="A126" s="14" t="s">
        <v>296</v>
      </c>
      <c r="B126" s="26">
        <v>161</v>
      </c>
      <c r="C126" s="14" t="s">
        <v>43</v>
      </c>
      <c r="D126" s="89" t="s">
        <v>316</v>
      </c>
      <c r="E126" s="9">
        <v>288</v>
      </c>
      <c r="F126" s="7">
        <v>6</v>
      </c>
      <c r="G126" s="211">
        <f t="shared" ref="G126:J126" si="116">H126/1.05</f>
        <v>24.292007533319445</v>
      </c>
      <c r="H126" s="211">
        <f t="shared" si="116"/>
        <v>25.506607909985419</v>
      </c>
      <c r="I126" s="211">
        <f t="shared" si="116"/>
        <v>26.78193830548469</v>
      </c>
      <c r="J126" s="211">
        <f t="shared" si="116"/>
        <v>28.121035220758927</v>
      </c>
      <c r="K126" s="215">
        <v>29.527086981796874</v>
      </c>
    </row>
    <row r="127" spans="1:11">
      <c r="A127" s="14" t="s">
        <v>327</v>
      </c>
      <c r="B127" s="14">
        <v>163</v>
      </c>
      <c r="C127" s="14" t="s">
        <v>43</v>
      </c>
      <c r="D127" s="15" t="s">
        <v>318</v>
      </c>
      <c r="E127" s="9">
        <v>303</v>
      </c>
      <c r="F127" s="7">
        <v>6</v>
      </c>
      <c r="G127" s="211">
        <f t="shared" ref="G127:J127" si="117">H127/1.05</f>
        <v>25.632118304615872</v>
      </c>
      <c r="H127" s="211">
        <f t="shared" si="117"/>
        <v>26.913724219846667</v>
      </c>
      <c r="I127" s="211">
        <f t="shared" si="117"/>
        <v>28.259410430839001</v>
      </c>
      <c r="J127" s="211">
        <f t="shared" si="117"/>
        <v>29.672380952380951</v>
      </c>
      <c r="K127" s="215">
        <v>31.155999999999999</v>
      </c>
    </row>
    <row r="128" spans="1:11">
      <c r="A128" s="13"/>
      <c r="B128" s="13"/>
      <c r="C128" s="13"/>
      <c r="D128" s="65"/>
      <c r="E128" s="12"/>
      <c r="F128" s="13"/>
      <c r="G128" s="28"/>
      <c r="H128" s="28"/>
      <c r="I128" s="28"/>
      <c r="J128" s="28"/>
      <c r="K128" s="28"/>
    </row>
    <row r="130" spans="1:17" ht="15.75">
      <c r="A130" s="53" t="s">
        <v>463</v>
      </c>
      <c r="B130" s="47"/>
      <c r="C130" s="48"/>
      <c r="D130" s="48"/>
      <c r="E130" s="47"/>
      <c r="F130" s="48"/>
    </row>
    <row r="131" spans="1:17" ht="15.75">
      <c r="A131" s="46" t="s">
        <v>324</v>
      </c>
      <c r="B131" s="47"/>
      <c r="C131" s="48"/>
      <c r="D131" s="48"/>
      <c r="E131" s="47"/>
      <c r="F131" s="48"/>
    </row>
    <row r="132" spans="1:17" ht="15.75">
      <c r="A132" s="47"/>
      <c r="B132" s="56" t="s">
        <v>299</v>
      </c>
      <c r="C132" s="57"/>
      <c r="D132" s="57"/>
      <c r="E132" s="47"/>
      <c r="F132" s="48"/>
    </row>
    <row r="133" spans="1:17" ht="15.75">
      <c r="A133" s="58"/>
      <c r="B133" s="59">
        <f>'January 1 2018'!B132*1.01</f>
        <v>628.52729872013231</v>
      </c>
      <c r="C133" s="48" t="s">
        <v>300</v>
      </c>
      <c r="D133" s="48"/>
      <c r="E133" s="47"/>
      <c r="F133" s="48"/>
    </row>
    <row r="134" spans="1:17" ht="15.75">
      <c r="A134" s="58"/>
      <c r="B134" s="59">
        <f>'January 1 2018'!B133*1.01</f>
        <v>807.74592606603369</v>
      </c>
      <c r="C134" s="48" t="s">
        <v>301</v>
      </c>
      <c r="D134" s="48"/>
      <c r="E134" s="47"/>
      <c r="F134" s="48"/>
    </row>
    <row r="135" spans="1:17" ht="15.75">
      <c r="A135" s="58"/>
      <c r="B135" s="59">
        <f>'January 1 2018'!B134*1.01</f>
        <v>988.22665642141317</v>
      </c>
      <c r="C135" s="48" t="s">
        <v>302</v>
      </c>
      <c r="D135" s="48"/>
      <c r="E135" s="47"/>
      <c r="F135" s="48"/>
    </row>
    <row r="136" spans="1:17" ht="15.75">
      <c r="A136" s="58"/>
      <c r="B136" s="59">
        <f>'January 1 2018'!B135*1.01</f>
        <v>1166.1831807578365</v>
      </c>
      <c r="C136" s="48" t="s">
        <v>303</v>
      </c>
      <c r="D136" s="48"/>
      <c r="E136" s="47"/>
      <c r="F136" s="48"/>
    </row>
    <row r="137" spans="1:17" ht="15.75">
      <c r="A137" s="47"/>
      <c r="B137" s="59"/>
      <c r="C137" s="48"/>
      <c r="D137" s="48"/>
      <c r="E137" s="47"/>
      <c r="F137" s="48"/>
    </row>
    <row r="138" spans="1:17" ht="15.75">
      <c r="A138" s="47"/>
      <c r="B138" s="56" t="s">
        <v>304</v>
      </c>
      <c r="C138" s="57"/>
      <c r="D138" s="57"/>
      <c r="E138" s="47"/>
      <c r="F138" s="48"/>
    </row>
    <row r="139" spans="1:17" ht="15.75">
      <c r="A139" s="47"/>
      <c r="B139" s="60">
        <f>B133/2080</f>
        <v>0.30217658592314051</v>
      </c>
      <c r="C139" s="48" t="s">
        <v>305</v>
      </c>
      <c r="D139" s="48"/>
      <c r="E139" s="47"/>
      <c r="F139" s="48"/>
      <c r="Q139" s="1"/>
    </row>
    <row r="140" spans="1:17" ht="15.75">
      <c r="A140" s="47"/>
      <c r="B140" s="60">
        <f>B134/2080</f>
        <v>0.38833938753174696</v>
      </c>
      <c r="C140" s="48" t="s">
        <v>306</v>
      </c>
      <c r="D140" s="48"/>
      <c r="E140" s="47"/>
      <c r="F140" s="48"/>
      <c r="O140" s="49"/>
      <c r="Q140" s="1"/>
    </row>
    <row r="141" spans="1:17" ht="15.75">
      <c r="A141" s="47"/>
      <c r="B141" s="60">
        <f>B135/2080</f>
        <v>0.47510896943337172</v>
      </c>
      <c r="C141" s="48" t="s">
        <v>307</v>
      </c>
      <c r="D141" s="48"/>
      <c r="E141" s="47"/>
      <c r="F141" s="48"/>
      <c r="O141" s="49"/>
      <c r="Q141" s="1"/>
    </row>
    <row r="142" spans="1:17" s="1" customFormat="1" ht="15.75">
      <c r="A142" s="47"/>
      <c r="B142" s="60">
        <f>B136/2080</f>
        <v>0.56066499074895981</v>
      </c>
      <c r="C142" s="48" t="s">
        <v>308</v>
      </c>
      <c r="D142" s="48"/>
      <c r="E142" s="47"/>
      <c r="F142" s="48"/>
      <c r="G142" s="2"/>
      <c r="H142" s="2"/>
      <c r="I142" s="2"/>
      <c r="J142" s="2"/>
      <c r="K142" s="2"/>
      <c r="L142" s="30"/>
      <c r="M142" s="30"/>
      <c r="N142" s="30"/>
      <c r="O142" s="49"/>
      <c r="P142" s="30"/>
    </row>
    <row r="143" spans="1:17" s="1" customFormat="1" ht="15.75">
      <c r="A143" s="32"/>
      <c r="C143" s="27"/>
      <c r="D143" s="27"/>
      <c r="F143" s="27"/>
      <c r="G143" s="2"/>
      <c r="H143" s="2"/>
      <c r="I143" s="2"/>
      <c r="J143" s="2"/>
      <c r="K143" s="2"/>
      <c r="L143" s="30"/>
      <c r="M143" s="49"/>
      <c r="N143" s="30"/>
      <c r="O143" s="49"/>
      <c r="P143" s="30"/>
    </row>
    <row r="144" spans="1:17" s="1" customFormat="1" ht="15.75">
      <c r="A144" s="53" t="s">
        <v>309</v>
      </c>
      <c r="C144" s="27"/>
      <c r="D144" s="27"/>
      <c r="F144" s="27"/>
      <c r="G144" s="2"/>
      <c r="H144" s="2"/>
      <c r="I144" s="2"/>
      <c r="J144" s="2"/>
      <c r="K144" s="2"/>
      <c r="L144" s="30"/>
      <c r="M144" s="64"/>
      <c r="N144" s="48"/>
      <c r="O144" s="47"/>
      <c r="P144" s="47"/>
      <c r="Q144" s="48"/>
    </row>
    <row r="145" spans="1:20" s="1" customFormat="1" ht="15.75">
      <c r="A145" s="46" t="s">
        <v>320</v>
      </c>
      <c r="B145" s="47"/>
      <c r="C145" s="48"/>
      <c r="D145" s="48"/>
      <c r="E145" s="47"/>
      <c r="F145" s="48"/>
      <c r="G145" s="60"/>
      <c r="H145" s="60"/>
      <c r="I145" s="60"/>
      <c r="J145" s="60"/>
      <c r="K145" s="60"/>
      <c r="L145" s="30"/>
      <c r="M145" s="49"/>
      <c r="N145" s="30"/>
      <c r="O145" s="49"/>
      <c r="P145" s="30"/>
    </row>
    <row r="146" spans="1:20" s="1" customFormat="1" ht="15.75">
      <c r="A146" s="50">
        <f>ROUND('January 1 2018'!A145*1.01,3)</f>
        <v>1.1919999999999999</v>
      </c>
      <c r="B146" s="63" t="s">
        <v>329</v>
      </c>
      <c r="C146" s="48"/>
      <c r="D146" s="48"/>
      <c r="E146" s="47"/>
      <c r="F146" s="48"/>
      <c r="G146" s="60"/>
      <c r="H146" s="60"/>
      <c r="I146" s="60"/>
      <c r="J146" s="60"/>
      <c r="K146" s="60"/>
      <c r="L146" s="49"/>
      <c r="M146" s="48"/>
      <c r="P146" s="48"/>
      <c r="Q146" s="48"/>
    </row>
    <row r="147" spans="1:20" s="1" customFormat="1" ht="15.75">
      <c r="A147" s="50"/>
      <c r="B147" s="51" t="s">
        <v>342</v>
      </c>
      <c r="C147" s="48"/>
      <c r="D147" s="48"/>
      <c r="E147" s="47"/>
      <c r="F147" s="47"/>
      <c r="G147" s="60"/>
      <c r="H147" s="60"/>
      <c r="I147" s="60"/>
      <c r="J147" s="60"/>
      <c r="K147" s="60"/>
      <c r="L147" s="49"/>
      <c r="M147" s="49"/>
      <c r="N147" s="30"/>
      <c r="O147" s="49"/>
      <c r="P147" s="30"/>
      <c r="R147" s="47"/>
      <c r="S147" s="47"/>
      <c r="T147" s="49"/>
    </row>
    <row r="148" spans="1:20" s="1" customFormat="1" ht="15.75">
      <c r="A148" s="50">
        <f>'January 1 2018'!A147*1.01</f>
        <v>0</v>
      </c>
      <c r="B148" s="46" t="s">
        <v>322</v>
      </c>
      <c r="C148" s="48"/>
      <c r="D148" s="48"/>
      <c r="E148" s="47"/>
      <c r="F148" s="48"/>
      <c r="G148" s="60"/>
      <c r="H148" s="60"/>
      <c r="I148" s="60"/>
      <c r="J148" s="60"/>
      <c r="K148" s="60"/>
      <c r="L148" s="49"/>
      <c r="M148" s="30"/>
      <c r="N148" s="30"/>
      <c r="O148" s="49"/>
      <c r="P148" s="30"/>
    </row>
    <row r="149" spans="1:20" s="1" customFormat="1" ht="15.75">
      <c r="A149" s="50"/>
      <c r="B149" s="46" t="s">
        <v>346</v>
      </c>
      <c r="C149" s="48"/>
      <c r="D149" s="48"/>
      <c r="E149" s="52"/>
      <c r="F149" s="64"/>
      <c r="G149" s="2"/>
      <c r="H149" s="60"/>
      <c r="I149" s="60"/>
      <c r="J149" s="60"/>
      <c r="K149" s="60"/>
      <c r="L149" s="64"/>
      <c r="M149" s="30"/>
      <c r="N149" s="30"/>
      <c r="O149" s="49"/>
      <c r="P149" s="49"/>
      <c r="Q149" s="47"/>
      <c r="R149" s="47"/>
      <c r="S149" s="47"/>
    </row>
    <row r="150" spans="1:20" s="1" customFormat="1" ht="15.75">
      <c r="A150" s="31"/>
      <c r="C150" s="27"/>
      <c r="D150" s="27"/>
      <c r="F150" s="27"/>
      <c r="G150" s="2"/>
      <c r="H150" s="2"/>
      <c r="I150" s="2"/>
      <c r="J150" s="2"/>
      <c r="K150" s="2"/>
      <c r="L150" s="49"/>
      <c r="M150" s="49"/>
      <c r="N150" s="49"/>
      <c r="O150" s="49"/>
      <c r="P150" s="49"/>
      <c r="Q150" s="47"/>
    </row>
    <row r="151" spans="1:20" s="1" customFormat="1" ht="15.75">
      <c r="C151" s="27"/>
      <c r="D151" s="27"/>
      <c r="F151" s="27"/>
      <c r="G151" s="2"/>
      <c r="H151" s="2"/>
      <c r="I151" s="2"/>
      <c r="J151" s="2"/>
      <c r="K151" s="2"/>
      <c r="L151" s="30"/>
      <c r="M151" s="49"/>
      <c r="N151" s="49"/>
      <c r="O151" s="49"/>
      <c r="P151" s="49"/>
      <c r="Q151" s="47"/>
    </row>
    <row r="152" spans="1:20" s="47" customFormat="1" ht="15.75">
      <c r="A152" s="53" t="s">
        <v>310</v>
      </c>
      <c r="C152" s="48"/>
      <c r="D152" s="48"/>
      <c r="F152" s="48"/>
      <c r="G152" s="60"/>
      <c r="H152" s="60"/>
      <c r="I152" s="60"/>
      <c r="J152" s="60"/>
      <c r="K152" s="60"/>
      <c r="L152" s="30"/>
      <c r="M152" s="49"/>
      <c r="N152" s="49"/>
      <c r="O152" s="49"/>
      <c r="P152" s="49"/>
      <c r="Q152" s="49"/>
    </row>
    <row r="153" spans="1:20" s="47" customFormat="1" ht="15.75">
      <c r="A153" s="46" t="s">
        <v>341</v>
      </c>
      <c r="C153" s="48"/>
      <c r="D153" s="48"/>
      <c r="E153" s="48"/>
      <c r="G153" s="60"/>
      <c r="H153" s="60"/>
      <c r="I153" s="60"/>
      <c r="J153" s="60"/>
      <c r="K153" s="60"/>
      <c r="L153" s="49"/>
      <c r="M153" s="49"/>
      <c r="N153" s="49"/>
      <c r="O153" s="30"/>
      <c r="P153" s="49"/>
    </row>
    <row r="154" spans="1:20" s="47" customFormat="1" ht="15.75">
      <c r="A154" s="46" t="e">
        <f>ROUND('January 1 2018'!A153*1.01,3)</f>
        <v>#REF!</v>
      </c>
      <c r="B154" s="46" t="s">
        <v>313</v>
      </c>
      <c r="C154" s="48"/>
      <c r="D154" s="48"/>
      <c r="E154" s="48"/>
      <c r="G154" s="60"/>
      <c r="H154" s="60"/>
      <c r="I154" s="60"/>
      <c r="J154" s="60"/>
      <c r="K154" s="60"/>
      <c r="L154" s="49"/>
      <c r="M154" s="49"/>
      <c r="N154" s="49"/>
      <c r="O154" s="30"/>
      <c r="P154" s="49"/>
    </row>
    <row r="155" spans="1:20" s="49" customFormat="1" ht="15.75">
      <c r="A155" s="46"/>
      <c r="B155" s="47"/>
      <c r="C155" s="47"/>
      <c r="D155" s="48"/>
      <c r="E155" s="47"/>
      <c r="F155" s="47"/>
      <c r="G155" s="60"/>
      <c r="H155" s="60"/>
      <c r="I155" s="60"/>
      <c r="J155" s="60"/>
      <c r="K155" s="60"/>
      <c r="O155" s="30"/>
      <c r="Q155" s="47"/>
    </row>
    <row r="156" spans="1:20" s="47" customFormat="1" ht="15.75">
      <c r="A156" s="53" t="s">
        <v>311</v>
      </c>
      <c r="D156" s="48"/>
      <c r="G156" s="60"/>
      <c r="H156" s="60"/>
      <c r="I156" s="60"/>
      <c r="J156" s="60"/>
      <c r="K156" s="60"/>
      <c r="L156" s="49"/>
      <c r="M156" s="49"/>
      <c r="N156" s="49"/>
      <c r="O156" s="30"/>
      <c r="P156" s="49"/>
    </row>
    <row r="157" spans="1:20" s="47" customFormat="1" ht="15.75">
      <c r="A157" s="46" t="s">
        <v>321</v>
      </c>
      <c r="D157" s="48"/>
      <c r="G157" s="60"/>
      <c r="H157" s="60"/>
      <c r="I157" s="60"/>
      <c r="J157" s="60"/>
      <c r="K157" s="60"/>
      <c r="L157" s="49"/>
      <c r="M157" s="49"/>
      <c r="N157" s="49"/>
      <c r="O157" s="30"/>
      <c r="P157" s="49"/>
      <c r="Q157" s="49"/>
    </row>
    <row r="158" spans="1:20" s="47" customFormat="1" ht="15.75">
      <c r="A158" s="46" t="s">
        <v>343</v>
      </c>
      <c r="B158" s="46"/>
      <c r="D158" s="48"/>
      <c r="G158" s="60"/>
      <c r="H158" s="60"/>
      <c r="I158" s="60"/>
      <c r="J158" s="60"/>
      <c r="K158" s="60"/>
      <c r="L158" s="49"/>
      <c r="M158" s="49"/>
      <c r="N158" s="49"/>
      <c r="O158" s="30"/>
      <c r="P158" s="49"/>
    </row>
    <row r="159" spans="1:20" s="47" customFormat="1" ht="15.75">
      <c r="A159" s="47" t="e">
        <f>ROUND('January 1 2018'!A158*1.01,3)</f>
        <v>#REF!</v>
      </c>
      <c r="B159" s="55" t="s">
        <v>344</v>
      </c>
      <c r="C159" s="46" t="s">
        <v>314</v>
      </c>
      <c r="D159" s="48"/>
      <c r="G159" s="60"/>
      <c r="H159" s="60"/>
      <c r="I159" s="60"/>
      <c r="J159" s="60"/>
      <c r="K159" s="60"/>
      <c r="L159" s="49"/>
      <c r="M159" s="49"/>
      <c r="N159" s="49"/>
      <c r="O159" s="30"/>
      <c r="P159" s="49"/>
    </row>
    <row r="160" spans="1:20" s="49" customFormat="1" ht="15.75">
      <c r="A160" s="47"/>
      <c r="B160" s="46"/>
      <c r="C160" s="47"/>
      <c r="D160" s="48"/>
      <c r="E160" s="47"/>
      <c r="F160" s="47"/>
      <c r="G160" s="60"/>
      <c r="H160" s="60"/>
      <c r="I160" s="60"/>
      <c r="J160" s="60"/>
      <c r="K160" s="60"/>
      <c r="O160" s="30"/>
      <c r="Q160" s="47"/>
    </row>
    <row r="161" spans="1:17" s="47" customFormat="1" ht="15.75">
      <c r="A161" s="46" t="s">
        <v>312</v>
      </c>
      <c r="B161" s="46"/>
      <c r="D161" s="48"/>
      <c r="G161" s="60"/>
      <c r="H161" s="60"/>
      <c r="I161" s="60"/>
      <c r="J161" s="60"/>
      <c r="K161" s="60"/>
      <c r="L161" s="49"/>
      <c r="M161" s="49"/>
      <c r="N161" s="49"/>
      <c r="O161" s="30"/>
      <c r="P161" s="49"/>
    </row>
    <row r="162" spans="1:17" s="47" customFormat="1" ht="15.75">
      <c r="A162" s="47" t="e">
        <f>ROUND('January 1 2018'!A161*1.01,3)</f>
        <v>#REF!</v>
      </c>
      <c r="B162" s="46" t="s">
        <v>345</v>
      </c>
      <c r="D162" s="48"/>
      <c r="G162" s="60"/>
      <c r="H162" s="60"/>
      <c r="I162" s="60"/>
      <c r="J162" s="60"/>
      <c r="K162" s="60"/>
      <c r="L162" s="49"/>
      <c r="M162" s="49"/>
      <c r="N162" s="49"/>
      <c r="O162" s="30"/>
      <c r="P162" s="30"/>
      <c r="Q162" s="30"/>
    </row>
    <row r="163" spans="1:17" s="47" customFormat="1" ht="15.75">
      <c r="B163" s="46" t="s">
        <v>317</v>
      </c>
      <c r="D163" s="48"/>
      <c r="G163" s="60"/>
      <c r="H163" s="60"/>
      <c r="I163" s="60"/>
      <c r="J163" s="60"/>
      <c r="K163" s="60"/>
      <c r="L163" s="46"/>
      <c r="M163" s="30"/>
      <c r="N163" s="30"/>
      <c r="O163" s="30"/>
      <c r="P163" s="30"/>
      <c r="Q163" s="30"/>
    </row>
    <row r="164" spans="1:17" s="47" customFormat="1" ht="15.75">
      <c r="D164" s="48"/>
      <c r="G164" s="60"/>
      <c r="H164" s="60"/>
      <c r="I164" s="60"/>
      <c r="J164" s="60"/>
      <c r="K164" s="60"/>
      <c r="L164" s="49"/>
      <c r="M164" s="30"/>
      <c r="N164" s="30"/>
      <c r="O164" s="30"/>
      <c r="P164" s="30"/>
      <c r="Q164" s="30"/>
    </row>
    <row r="165" spans="1:17" ht="15.75">
      <c r="L165" s="49"/>
    </row>
  </sheetData>
  <mergeCells count="4">
    <mergeCell ref="B4:F4"/>
    <mergeCell ref="A1:K1"/>
    <mergeCell ref="A2:K2"/>
    <mergeCell ref="A3:K3"/>
  </mergeCells>
  <pageMargins left="0.25" right="0.25" top="0.75" bottom="0.75" header="0.3" footer="0.3"/>
  <pageSetup paperSize="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50"/>
  </sheetPr>
  <dimension ref="A1:R168"/>
  <sheetViews>
    <sheetView topLeftCell="A92" workbookViewId="0">
      <selection activeCell="P182" sqref="P182"/>
    </sheetView>
  </sheetViews>
  <sheetFormatPr defaultRowHeight="12.75"/>
  <cols>
    <col min="1" max="1" width="8.5703125" style="1" customWidth="1"/>
    <col min="2" max="2" width="9.7109375" style="1" customWidth="1"/>
    <col min="3" max="3" width="6.7109375" style="1" customWidth="1"/>
    <col min="4" max="4" width="36.28515625" style="27" bestFit="1" customWidth="1"/>
    <col min="5" max="5" width="7.7109375" style="1" customWidth="1"/>
    <col min="6" max="6" width="8.7109375" style="1" bestFit="1" customWidth="1"/>
    <col min="7" max="7" width="12.5703125" style="195" bestFit="1" customWidth="1"/>
    <col min="8" max="10" width="12.5703125" style="2" bestFit="1" customWidth="1"/>
    <col min="11" max="11" width="13.7109375" style="2" bestFit="1" customWidth="1"/>
    <col min="12" max="12" width="33.28515625" style="1" hidden="1" customWidth="1"/>
    <col min="13" max="13" width="13.28515625" style="30" customWidth="1"/>
    <col min="14" max="15" width="9.28515625" style="30"/>
    <col min="16" max="16" width="11" style="30" customWidth="1"/>
    <col min="17" max="255" width="9.28515625" style="30"/>
    <col min="256" max="256" width="12.5703125" style="30" customWidth="1"/>
    <col min="257" max="257" width="10.28515625" style="30" customWidth="1"/>
    <col min="258" max="258" width="4.28515625" style="30" customWidth="1"/>
    <col min="259" max="259" width="36.42578125" style="30" customWidth="1"/>
    <col min="260" max="260" width="9.28515625" style="30" customWidth="1"/>
    <col min="261" max="261" width="7.7109375" style="30" bestFit="1" customWidth="1"/>
    <col min="262" max="269" width="9.28515625" style="30" customWidth="1"/>
    <col min="270" max="271" width="9.28515625" style="30"/>
    <col min="272" max="272" width="28.28515625" style="30" bestFit="1" customWidth="1"/>
    <col min="273" max="511" width="9.28515625" style="30"/>
    <col min="512" max="512" width="12.5703125" style="30" customWidth="1"/>
    <col min="513" max="513" width="10.28515625" style="30" customWidth="1"/>
    <col min="514" max="514" width="4.28515625" style="30" customWidth="1"/>
    <col min="515" max="515" width="36.42578125" style="30" customWidth="1"/>
    <col min="516" max="516" width="9.28515625" style="30" customWidth="1"/>
    <col min="517" max="517" width="7.7109375" style="30" bestFit="1" customWidth="1"/>
    <col min="518" max="525" width="9.28515625" style="30" customWidth="1"/>
    <col min="526" max="527" width="9.28515625" style="30"/>
    <col min="528" max="528" width="28.28515625" style="30" bestFit="1" customWidth="1"/>
    <col min="529" max="767" width="9.28515625" style="30"/>
    <col min="768" max="768" width="12.5703125" style="30" customWidth="1"/>
    <col min="769" max="769" width="10.28515625" style="30" customWidth="1"/>
    <col min="770" max="770" width="4.28515625" style="30" customWidth="1"/>
    <col min="771" max="771" width="36.42578125" style="30" customWidth="1"/>
    <col min="772" max="772" width="9.28515625" style="30" customWidth="1"/>
    <col min="773" max="773" width="7.7109375" style="30" bestFit="1" customWidth="1"/>
    <col min="774" max="781" width="9.28515625" style="30" customWidth="1"/>
    <col min="782" max="783" width="9.28515625" style="30"/>
    <col min="784" max="784" width="28.28515625" style="30" bestFit="1" customWidth="1"/>
    <col min="785" max="1023" width="9.28515625" style="30"/>
    <col min="1024" max="1024" width="12.5703125" style="30" customWidth="1"/>
    <col min="1025" max="1025" width="10.28515625" style="30" customWidth="1"/>
    <col min="1026" max="1026" width="4.28515625" style="30" customWidth="1"/>
    <col min="1027" max="1027" width="36.42578125" style="30" customWidth="1"/>
    <col min="1028" max="1028" width="9.28515625" style="30" customWidth="1"/>
    <col min="1029" max="1029" width="7.7109375" style="30" bestFit="1" customWidth="1"/>
    <col min="1030" max="1037" width="9.28515625" style="30" customWidth="1"/>
    <col min="1038" max="1039" width="9.28515625" style="30"/>
    <col min="1040" max="1040" width="28.28515625" style="30" bestFit="1" customWidth="1"/>
    <col min="1041" max="1279" width="9.28515625" style="30"/>
    <col min="1280" max="1280" width="12.5703125" style="30" customWidth="1"/>
    <col min="1281" max="1281" width="10.28515625" style="30" customWidth="1"/>
    <col min="1282" max="1282" width="4.28515625" style="30" customWidth="1"/>
    <col min="1283" max="1283" width="36.42578125" style="30" customWidth="1"/>
    <col min="1284" max="1284" width="9.28515625" style="30" customWidth="1"/>
    <col min="1285" max="1285" width="7.7109375" style="30" bestFit="1" customWidth="1"/>
    <col min="1286" max="1293" width="9.28515625" style="30" customWidth="1"/>
    <col min="1294" max="1295" width="9.28515625" style="30"/>
    <col min="1296" max="1296" width="28.28515625" style="30" bestFit="1" customWidth="1"/>
    <col min="1297" max="1535" width="9.28515625" style="30"/>
    <col min="1536" max="1536" width="12.5703125" style="30" customWidth="1"/>
    <col min="1537" max="1537" width="10.28515625" style="30" customWidth="1"/>
    <col min="1538" max="1538" width="4.28515625" style="30" customWidth="1"/>
    <col min="1539" max="1539" width="36.42578125" style="30" customWidth="1"/>
    <col min="1540" max="1540" width="9.28515625" style="30" customWidth="1"/>
    <col min="1541" max="1541" width="7.7109375" style="30" bestFit="1" customWidth="1"/>
    <col min="1542" max="1549" width="9.28515625" style="30" customWidth="1"/>
    <col min="1550" max="1551" width="9.28515625" style="30"/>
    <col min="1552" max="1552" width="28.28515625" style="30" bestFit="1" customWidth="1"/>
    <col min="1553" max="1791" width="9.28515625" style="30"/>
    <col min="1792" max="1792" width="12.5703125" style="30" customWidth="1"/>
    <col min="1793" max="1793" width="10.28515625" style="30" customWidth="1"/>
    <col min="1794" max="1794" width="4.28515625" style="30" customWidth="1"/>
    <col min="1795" max="1795" width="36.42578125" style="30" customWidth="1"/>
    <col min="1796" max="1796" width="9.28515625" style="30" customWidth="1"/>
    <col min="1797" max="1797" width="7.7109375" style="30" bestFit="1" customWidth="1"/>
    <col min="1798" max="1805" width="9.28515625" style="30" customWidth="1"/>
    <col min="1806" max="1807" width="9.28515625" style="30"/>
    <col min="1808" max="1808" width="28.28515625" style="30" bestFit="1" customWidth="1"/>
    <col min="1809" max="2047" width="9.28515625" style="30"/>
    <col min="2048" max="2048" width="12.5703125" style="30" customWidth="1"/>
    <col min="2049" max="2049" width="10.28515625" style="30" customWidth="1"/>
    <col min="2050" max="2050" width="4.28515625" style="30" customWidth="1"/>
    <col min="2051" max="2051" width="36.42578125" style="30" customWidth="1"/>
    <col min="2052" max="2052" width="9.28515625" style="30" customWidth="1"/>
    <col min="2053" max="2053" width="7.7109375" style="30" bestFit="1" customWidth="1"/>
    <col min="2054" max="2061" width="9.28515625" style="30" customWidth="1"/>
    <col min="2062" max="2063" width="9.28515625" style="30"/>
    <col min="2064" max="2064" width="28.28515625" style="30" bestFit="1" customWidth="1"/>
    <col min="2065" max="2303" width="9.28515625" style="30"/>
    <col min="2304" max="2304" width="12.5703125" style="30" customWidth="1"/>
    <col min="2305" max="2305" width="10.28515625" style="30" customWidth="1"/>
    <col min="2306" max="2306" width="4.28515625" style="30" customWidth="1"/>
    <col min="2307" max="2307" width="36.42578125" style="30" customWidth="1"/>
    <col min="2308" max="2308" width="9.28515625" style="30" customWidth="1"/>
    <col min="2309" max="2309" width="7.7109375" style="30" bestFit="1" customWidth="1"/>
    <col min="2310" max="2317" width="9.28515625" style="30" customWidth="1"/>
    <col min="2318" max="2319" width="9.28515625" style="30"/>
    <col min="2320" max="2320" width="28.28515625" style="30" bestFit="1" customWidth="1"/>
    <col min="2321" max="2559" width="9.28515625" style="30"/>
    <col min="2560" max="2560" width="12.5703125" style="30" customWidth="1"/>
    <col min="2561" max="2561" width="10.28515625" style="30" customWidth="1"/>
    <col min="2562" max="2562" width="4.28515625" style="30" customWidth="1"/>
    <col min="2563" max="2563" width="36.42578125" style="30" customWidth="1"/>
    <col min="2564" max="2564" width="9.28515625" style="30" customWidth="1"/>
    <col min="2565" max="2565" width="7.7109375" style="30" bestFit="1" customWidth="1"/>
    <col min="2566" max="2573" width="9.28515625" style="30" customWidth="1"/>
    <col min="2574" max="2575" width="9.28515625" style="30"/>
    <col min="2576" max="2576" width="28.28515625" style="30" bestFit="1" customWidth="1"/>
    <col min="2577" max="2815" width="9.28515625" style="30"/>
    <col min="2816" max="2816" width="12.5703125" style="30" customWidth="1"/>
    <col min="2817" max="2817" width="10.28515625" style="30" customWidth="1"/>
    <col min="2818" max="2818" width="4.28515625" style="30" customWidth="1"/>
    <col min="2819" max="2819" width="36.42578125" style="30" customWidth="1"/>
    <col min="2820" max="2820" width="9.28515625" style="30" customWidth="1"/>
    <col min="2821" max="2821" width="7.7109375" style="30" bestFit="1" customWidth="1"/>
    <col min="2822" max="2829" width="9.28515625" style="30" customWidth="1"/>
    <col min="2830" max="2831" width="9.28515625" style="30"/>
    <col min="2832" max="2832" width="28.28515625" style="30" bestFit="1" customWidth="1"/>
    <col min="2833" max="3071" width="9.28515625" style="30"/>
    <col min="3072" max="3072" width="12.5703125" style="30" customWidth="1"/>
    <col min="3073" max="3073" width="10.28515625" style="30" customWidth="1"/>
    <col min="3074" max="3074" width="4.28515625" style="30" customWidth="1"/>
    <col min="3075" max="3075" width="36.42578125" style="30" customWidth="1"/>
    <col min="3076" max="3076" width="9.28515625" style="30" customWidth="1"/>
    <col min="3077" max="3077" width="7.7109375" style="30" bestFit="1" customWidth="1"/>
    <col min="3078" max="3085" width="9.28515625" style="30" customWidth="1"/>
    <col min="3086" max="3087" width="9.28515625" style="30"/>
    <col min="3088" max="3088" width="28.28515625" style="30" bestFit="1" customWidth="1"/>
    <col min="3089" max="3327" width="9.28515625" style="30"/>
    <col min="3328" max="3328" width="12.5703125" style="30" customWidth="1"/>
    <col min="3329" max="3329" width="10.28515625" style="30" customWidth="1"/>
    <col min="3330" max="3330" width="4.28515625" style="30" customWidth="1"/>
    <col min="3331" max="3331" width="36.42578125" style="30" customWidth="1"/>
    <col min="3332" max="3332" width="9.28515625" style="30" customWidth="1"/>
    <col min="3333" max="3333" width="7.7109375" style="30" bestFit="1" customWidth="1"/>
    <col min="3334" max="3341" width="9.28515625" style="30" customWidth="1"/>
    <col min="3342" max="3343" width="9.28515625" style="30"/>
    <col min="3344" max="3344" width="28.28515625" style="30" bestFit="1" customWidth="1"/>
    <col min="3345" max="3583" width="9.28515625" style="30"/>
    <col min="3584" max="3584" width="12.5703125" style="30" customWidth="1"/>
    <col min="3585" max="3585" width="10.28515625" style="30" customWidth="1"/>
    <col min="3586" max="3586" width="4.28515625" style="30" customWidth="1"/>
    <col min="3587" max="3587" width="36.42578125" style="30" customWidth="1"/>
    <col min="3588" max="3588" width="9.28515625" style="30" customWidth="1"/>
    <col min="3589" max="3589" width="7.7109375" style="30" bestFit="1" customWidth="1"/>
    <col min="3590" max="3597" width="9.28515625" style="30" customWidth="1"/>
    <col min="3598" max="3599" width="9.28515625" style="30"/>
    <col min="3600" max="3600" width="28.28515625" style="30" bestFit="1" customWidth="1"/>
    <col min="3601" max="3839" width="9.28515625" style="30"/>
    <col min="3840" max="3840" width="12.5703125" style="30" customWidth="1"/>
    <col min="3841" max="3841" width="10.28515625" style="30" customWidth="1"/>
    <col min="3842" max="3842" width="4.28515625" style="30" customWidth="1"/>
    <col min="3843" max="3843" width="36.42578125" style="30" customWidth="1"/>
    <col min="3844" max="3844" width="9.28515625" style="30" customWidth="1"/>
    <col min="3845" max="3845" width="7.7109375" style="30" bestFit="1" customWidth="1"/>
    <col min="3846" max="3853" width="9.28515625" style="30" customWidth="1"/>
    <col min="3854" max="3855" width="9.28515625" style="30"/>
    <col min="3856" max="3856" width="28.28515625" style="30" bestFit="1" customWidth="1"/>
    <col min="3857" max="4095" width="9.28515625" style="30"/>
    <col min="4096" max="4096" width="12.5703125" style="30" customWidth="1"/>
    <col min="4097" max="4097" width="10.28515625" style="30" customWidth="1"/>
    <col min="4098" max="4098" width="4.28515625" style="30" customWidth="1"/>
    <col min="4099" max="4099" width="36.42578125" style="30" customWidth="1"/>
    <col min="4100" max="4100" width="9.28515625" style="30" customWidth="1"/>
    <col min="4101" max="4101" width="7.7109375" style="30" bestFit="1" customWidth="1"/>
    <col min="4102" max="4109" width="9.28515625" style="30" customWidth="1"/>
    <col min="4110" max="4111" width="9.28515625" style="30"/>
    <col min="4112" max="4112" width="28.28515625" style="30" bestFit="1" customWidth="1"/>
    <col min="4113" max="4351" width="9.28515625" style="30"/>
    <col min="4352" max="4352" width="12.5703125" style="30" customWidth="1"/>
    <col min="4353" max="4353" width="10.28515625" style="30" customWidth="1"/>
    <col min="4354" max="4354" width="4.28515625" style="30" customWidth="1"/>
    <col min="4355" max="4355" width="36.42578125" style="30" customWidth="1"/>
    <col min="4356" max="4356" width="9.28515625" style="30" customWidth="1"/>
    <col min="4357" max="4357" width="7.7109375" style="30" bestFit="1" customWidth="1"/>
    <col min="4358" max="4365" width="9.28515625" style="30" customWidth="1"/>
    <col min="4366" max="4367" width="9.28515625" style="30"/>
    <col min="4368" max="4368" width="28.28515625" style="30" bestFit="1" customWidth="1"/>
    <col min="4369" max="4607" width="9.28515625" style="30"/>
    <col min="4608" max="4608" width="12.5703125" style="30" customWidth="1"/>
    <col min="4609" max="4609" width="10.28515625" style="30" customWidth="1"/>
    <col min="4610" max="4610" width="4.28515625" style="30" customWidth="1"/>
    <col min="4611" max="4611" width="36.42578125" style="30" customWidth="1"/>
    <col min="4612" max="4612" width="9.28515625" style="30" customWidth="1"/>
    <col min="4613" max="4613" width="7.7109375" style="30" bestFit="1" customWidth="1"/>
    <col min="4614" max="4621" width="9.28515625" style="30" customWidth="1"/>
    <col min="4622" max="4623" width="9.28515625" style="30"/>
    <col min="4624" max="4624" width="28.28515625" style="30" bestFit="1" customWidth="1"/>
    <col min="4625" max="4863" width="9.28515625" style="30"/>
    <col min="4864" max="4864" width="12.5703125" style="30" customWidth="1"/>
    <col min="4865" max="4865" width="10.28515625" style="30" customWidth="1"/>
    <col min="4866" max="4866" width="4.28515625" style="30" customWidth="1"/>
    <col min="4867" max="4867" width="36.42578125" style="30" customWidth="1"/>
    <col min="4868" max="4868" width="9.28515625" style="30" customWidth="1"/>
    <col min="4869" max="4869" width="7.7109375" style="30" bestFit="1" customWidth="1"/>
    <col min="4870" max="4877" width="9.28515625" style="30" customWidth="1"/>
    <col min="4878" max="4879" width="9.28515625" style="30"/>
    <col min="4880" max="4880" width="28.28515625" style="30" bestFit="1" customWidth="1"/>
    <col min="4881" max="5119" width="9.28515625" style="30"/>
    <col min="5120" max="5120" width="12.5703125" style="30" customWidth="1"/>
    <col min="5121" max="5121" width="10.28515625" style="30" customWidth="1"/>
    <col min="5122" max="5122" width="4.28515625" style="30" customWidth="1"/>
    <col min="5123" max="5123" width="36.42578125" style="30" customWidth="1"/>
    <col min="5124" max="5124" width="9.28515625" style="30" customWidth="1"/>
    <col min="5125" max="5125" width="7.7109375" style="30" bestFit="1" customWidth="1"/>
    <col min="5126" max="5133" width="9.28515625" style="30" customWidth="1"/>
    <col min="5134" max="5135" width="9.28515625" style="30"/>
    <col min="5136" max="5136" width="28.28515625" style="30" bestFit="1" customWidth="1"/>
    <col min="5137" max="5375" width="9.28515625" style="30"/>
    <col min="5376" max="5376" width="12.5703125" style="30" customWidth="1"/>
    <col min="5377" max="5377" width="10.28515625" style="30" customWidth="1"/>
    <col min="5378" max="5378" width="4.28515625" style="30" customWidth="1"/>
    <col min="5379" max="5379" width="36.42578125" style="30" customWidth="1"/>
    <col min="5380" max="5380" width="9.28515625" style="30" customWidth="1"/>
    <col min="5381" max="5381" width="7.7109375" style="30" bestFit="1" customWidth="1"/>
    <col min="5382" max="5389" width="9.28515625" style="30" customWidth="1"/>
    <col min="5390" max="5391" width="9.28515625" style="30"/>
    <col min="5392" max="5392" width="28.28515625" style="30" bestFit="1" customWidth="1"/>
    <col min="5393" max="5631" width="9.28515625" style="30"/>
    <col min="5632" max="5632" width="12.5703125" style="30" customWidth="1"/>
    <col min="5633" max="5633" width="10.28515625" style="30" customWidth="1"/>
    <col min="5634" max="5634" width="4.28515625" style="30" customWidth="1"/>
    <col min="5635" max="5635" width="36.42578125" style="30" customWidth="1"/>
    <col min="5636" max="5636" width="9.28515625" style="30" customWidth="1"/>
    <col min="5637" max="5637" width="7.7109375" style="30" bestFit="1" customWidth="1"/>
    <col min="5638" max="5645" width="9.28515625" style="30" customWidth="1"/>
    <col min="5646" max="5647" width="9.28515625" style="30"/>
    <col min="5648" max="5648" width="28.28515625" style="30" bestFit="1" customWidth="1"/>
    <col min="5649" max="5887" width="9.28515625" style="30"/>
    <col min="5888" max="5888" width="12.5703125" style="30" customWidth="1"/>
    <col min="5889" max="5889" width="10.28515625" style="30" customWidth="1"/>
    <col min="5890" max="5890" width="4.28515625" style="30" customWidth="1"/>
    <col min="5891" max="5891" width="36.42578125" style="30" customWidth="1"/>
    <col min="5892" max="5892" width="9.28515625" style="30" customWidth="1"/>
    <col min="5893" max="5893" width="7.7109375" style="30" bestFit="1" customWidth="1"/>
    <col min="5894" max="5901" width="9.28515625" style="30" customWidth="1"/>
    <col min="5902" max="5903" width="9.28515625" style="30"/>
    <col min="5904" max="5904" width="28.28515625" style="30" bestFit="1" customWidth="1"/>
    <col min="5905" max="6143" width="9.28515625" style="30"/>
    <col min="6144" max="6144" width="12.5703125" style="30" customWidth="1"/>
    <col min="6145" max="6145" width="10.28515625" style="30" customWidth="1"/>
    <col min="6146" max="6146" width="4.28515625" style="30" customWidth="1"/>
    <col min="6147" max="6147" width="36.42578125" style="30" customWidth="1"/>
    <col min="6148" max="6148" width="9.28515625" style="30" customWidth="1"/>
    <col min="6149" max="6149" width="7.7109375" style="30" bestFit="1" customWidth="1"/>
    <col min="6150" max="6157" width="9.28515625" style="30" customWidth="1"/>
    <col min="6158" max="6159" width="9.28515625" style="30"/>
    <col min="6160" max="6160" width="28.28515625" style="30" bestFit="1" customWidth="1"/>
    <col min="6161" max="6399" width="9.28515625" style="30"/>
    <col min="6400" max="6400" width="12.5703125" style="30" customWidth="1"/>
    <col min="6401" max="6401" width="10.28515625" style="30" customWidth="1"/>
    <col min="6402" max="6402" width="4.28515625" style="30" customWidth="1"/>
    <col min="6403" max="6403" width="36.42578125" style="30" customWidth="1"/>
    <col min="6404" max="6404" width="9.28515625" style="30" customWidth="1"/>
    <col min="6405" max="6405" width="7.7109375" style="30" bestFit="1" customWidth="1"/>
    <col min="6406" max="6413" width="9.28515625" style="30" customWidth="1"/>
    <col min="6414" max="6415" width="9.28515625" style="30"/>
    <col min="6416" max="6416" width="28.28515625" style="30" bestFit="1" customWidth="1"/>
    <col min="6417" max="6655" width="9.28515625" style="30"/>
    <col min="6656" max="6656" width="12.5703125" style="30" customWidth="1"/>
    <col min="6657" max="6657" width="10.28515625" style="30" customWidth="1"/>
    <col min="6658" max="6658" width="4.28515625" style="30" customWidth="1"/>
    <col min="6659" max="6659" width="36.42578125" style="30" customWidth="1"/>
    <col min="6660" max="6660" width="9.28515625" style="30" customWidth="1"/>
    <col min="6661" max="6661" width="7.7109375" style="30" bestFit="1" customWidth="1"/>
    <col min="6662" max="6669" width="9.28515625" style="30" customWidth="1"/>
    <col min="6670" max="6671" width="9.28515625" style="30"/>
    <col min="6672" max="6672" width="28.28515625" style="30" bestFit="1" customWidth="1"/>
    <col min="6673" max="6911" width="9.28515625" style="30"/>
    <col min="6912" max="6912" width="12.5703125" style="30" customWidth="1"/>
    <col min="6913" max="6913" width="10.28515625" style="30" customWidth="1"/>
    <col min="6914" max="6914" width="4.28515625" style="30" customWidth="1"/>
    <col min="6915" max="6915" width="36.42578125" style="30" customWidth="1"/>
    <col min="6916" max="6916" width="9.28515625" style="30" customWidth="1"/>
    <col min="6917" max="6917" width="7.7109375" style="30" bestFit="1" customWidth="1"/>
    <col min="6918" max="6925" width="9.28515625" style="30" customWidth="1"/>
    <col min="6926" max="6927" width="9.28515625" style="30"/>
    <col min="6928" max="6928" width="28.28515625" style="30" bestFit="1" customWidth="1"/>
    <col min="6929" max="7167" width="9.28515625" style="30"/>
    <col min="7168" max="7168" width="12.5703125" style="30" customWidth="1"/>
    <col min="7169" max="7169" width="10.28515625" style="30" customWidth="1"/>
    <col min="7170" max="7170" width="4.28515625" style="30" customWidth="1"/>
    <col min="7171" max="7171" width="36.42578125" style="30" customWidth="1"/>
    <col min="7172" max="7172" width="9.28515625" style="30" customWidth="1"/>
    <col min="7173" max="7173" width="7.7109375" style="30" bestFit="1" customWidth="1"/>
    <col min="7174" max="7181" width="9.28515625" style="30" customWidth="1"/>
    <col min="7182" max="7183" width="9.28515625" style="30"/>
    <col min="7184" max="7184" width="28.28515625" style="30" bestFit="1" customWidth="1"/>
    <col min="7185" max="7423" width="9.28515625" style="30"/>
    <col min="7424" max="7424" width="12.5703125" style="30" customWidth="1"/>
    <col min="7425" max="7425" width="10.28515625" style="30" customWidth="1"/>
    <col min="7426" max="7426" width="4.28515625" style="30" customWidth="1"/>
    <col min="7427" max="7427" width="36.42578125" style="30" customWidth="1"/>
    <col min="7428" max="7428" width="9.28515625" style="30" customWidth="1"/>
    <col min="7429" max="7429" width="7.7109375" style="30" bestFit="1" customWidth="1"/>
    <col min="7430" max="7437" width="9.28515625" style="30" customWidth="1"/>
    <col min="7438" max="7439" width="9.28515625" style="30"/>
    <col min="7440" max="7440" width="28.28515625" style="30" bestFit="1" customWidth="1"/>
    <col min="7441" max="7679" width="9.28515625" style="30"/>
    <col min="7680" max="7680" width="12.5703125" style="30" customWidth="1"/>
    <col min="7681" max="7681" width="10.28515625" style="30" customWidth="1"/>
    <col min="7682" max="7682" width="4.28515625" style="30" customWidth="1"/>
    <col min="7683" max="7683" width="36.42578125" style="30" customWidth="1"/>
    <col min="7684" max="7684" width="9.28515625" style="30" customWidth="1"/>
    <col min="7685" max="7685" width="7.7109375" style="30" bestFit="1" customWidth="1"/>
    <col min="7686" max="7693" width="9.28515625" style="30" customWidth="1"/>
    <col min="7694" max="7695" width="9.28515625" style="30"/>
    <col min="7696" max="7696" width="28.28515625" style="30" bestFit="1" customWidth="1"/>
    <col min="7697" max="7935" width="9.28515625" style="30"/>
    <col min="7936" max="7936" width="12.5703125" style="30" customWidth="1"/>
    <col min="7937" max="7937" width="10.28515625" style="30" customWidth="1"/>
    <col min="7938" max="7938" width="4.28515625" style="30" customWidth="1"/>
    <col min="7939" max="7939" width="36.42578125" style="30" customWidth="1"/>
    <col min="7940" max="7940" width="9.28515625" style="30" customWidth="1"/>
    <col min="7941" max="7941" width="7.7109375" style="30" bestFit="1" customWidth="1"/>
    <col min="7942" max="7949" width="9.28515625" style="30" customWidth="1"/>
    <col min="7950" max="7951" width="9.28515625" style="30"/>
    <col min="7952" max="7952" width="28.28515625" style="30" bestFit="1" customWidth="1"/>
    <col min="7953" max="8191" width="9.28515625" style="30"/>
    <col min="8192" max="8192" width="12.5703125" style="30" customWidth="1"/>
    <col min="8193" max="8193" width="10.28515625" style="30" customWidth="1"/>
    <col min="8194" max="8194" width="4.28515625" style="30" customWidth="1"/>
    <col min="8195" max="8195" width="36.42578125" style="30" customWidth="1"/>
    <col min="8196" max="8196" width="9.28515625" style="30" customWidth="1"/>
    <col min="8197" max="8197" width="7.7109375" style="30" bestFit="1" customWidth="1"/>
    <col min="8198" max="8205" width="9.28515625" style="30" customWidth="1"/>
    <col min="8206" max="8207" width="9.28515625" style="30"/>
    <col min="8208" max="8208" width="28.28515625" style="30" bestFit="1" customWidth="1"/>
    <col min="8209" max="8447" width="9.28515625" style="30"/>
    <col min="8448" max="8448" width="12.5703125" style="30" customWidth="1"/>
    <col min="8449" max="8449" width="10.28515625" style="30" customWidth="1"/>
    <col min="8450" max="8450" width="4.28515625" style="30" customWidth="1"/>
    <col min="8451" max="8451" width="36.42578125" style="30" customWidth="1"/>
    <col min="8452" max="8452" width="9.28515625" style="30" customWidth="1"/>
    <col min="8453" max="8453" width="7.7109375" style="30" bestFit="1" customWidth="1"/>
    <col min="8454" max="8461" width="9.28515625" style="30" customWidth="1"/>
    <col min="8462" max="8463" width="9.28515625" style="30"/>
    <col min="8464" max="8464" width="28.28515625" style="30" bestFit="1" customWidth="1"/>
    <col min="8465" max="8703" width="9.28515625" style="30"/>
    <col min="8704" max="8704" width="12.5703125" style="30" customWidth="1"/>
    <col min="8705" max="8705" width="10.28515625" style="30" customWidth="1"/>
    <col min="8706" max="8706" width="4.28515625" style="30" customWidth="1"/>
    <col min="8707" max="8707" width="36.42578125" style="30" customWidth="1"/>
    <col min="8708" max="8708" width="9.28515625" style="30" customWidth="1"/>
    <col min="8709" max="8709" width="7.7109375" style="30" bestFit="1" customWidth="1"/>
    <col min="8710" max="8717" width="9.28515625" style="30" customWidth="1"/>
    <col min="8718" max="8719" width="9.28515625" style="30"/>
    <col min="8720" max="8720" width="28.28515625" style="30" bestFit="1" customWidth="1"/>
    <col min="8721" max="8959" width="9.28515625" style="30"/>
    <col min="8960" max="8960" width="12.5703125" style="30" customWidth="1"/>
    <col min="8961" max="8961" width="10.28515625" style="30" customWidth="1"/>
    <col min="8962" max="8962" width="4.28515625" style="30" customWidth="1"/>
    <col min="8963" max="8963" width="36.42578125" style="30" customWidth="1"/>
    <col min="8964" max="8964" width="9.28515625" style="30" customWidth="1"/>
    <col min="8965" max="8965" width="7.7109375" style="30" bestFit="1" customWidth="1"/>
    <col min="8966" max="8973" width="9.28515625" style="30" customWidth="1"/>
    <col min="8974" max="8975" width="9.28515625" style="30"/>
    <col min="8976" max="8976" width="28.28515625" style="30" bestFit="1" customWidth="1"/>
    <col min="8977" max="9215" width="9.28515625" style="30"/>
    <col min="9216" max="9216" width="12.5703125" style="30" customWidth="1"/>
    <col min="9217" max="9217" width="10.28515625" style="30" customWidth="1"/>
    <col min="9218" max="9218" width="4.28515625" style="30" customWidth="1"/>
    <col min="9219" max="9219" width="36.42578125" style="30" customWidth="1"/>
    <col min="9220" max="9220" width="9.28515625" style="30" customWidth="1"/>
    <col min="9221" max="9221" width="7.7109375" style="30" bestFit="1" customWidth="1"/>
    <col min="9222" max="9229" width="9.28515625" style="30" customWidth="1"/>
    <col min="9230" max="9231" width="9.28515625" style="30"/>
    <col min="9232" max="9232" width="28.28515625" style="30" bestFit="1" customWidth="1"/>
    <col min="9233" max="9471" width="9.28515625" style="30"/>
    <col min="9472" max="9472" width="12.5703125" style="30" customWidth="1"/>
    <col min="9473" max="9473" width="10.28515625" style="30" customWidth="1"/>
    <col min="9474" max="9474" width="4.28515625" style="30" customWidth="1"/>
    <col min="9475" max="9475" width="36.42578125" style="30" customWidth="1"/>
    <col min="9476" max="9476" width="9.28515625" style="30" customWidth="1"/>
    <col min="9477" max="9477" width="7.7109375" style="30" bestFit="1" customWidth="1"/>
    <col min="9478" max="9485" width="9.28515625" style="30" customWidth="1"/>
    <col min="9486" max="9487" width="9.28515625" style="30"/>
    <col min="9488" max="9488" width="28.28515625" style="30" bestFit="1" customWidth="1"/>
    <col min="9489" max="9727" width="9.28515625" style="30"/>
    <col min="9728" max="9728" width="12.5703125" style="30" customWidth="1"/>
    <col min="9729" max="9729" width="10.28515625" style="30" customWidth="1"/>
    <col min="9730" max="9730" width="4.28515625" style="30" customWidth="1"/>
    <col min="9731" max="9731" width="36.42578125" style="30" customWidth="1"/>
    <col min="9732" max="9732" width="9.28515625" style="30" customWidth="1"/>
    <col min="9733" max="9733" width="7.7109375" style="30" bestFit="1" customWidth="1"/>
    <col min="9734" max="9741" width="9.28515625" style="30" customWidth="1"/>
    <col min="9742" max="9743" width="9.28515625" style="30"/>
    <col min="9744" max="9744" width="28.28515625" style="30" bestFit="1" customWidth="1"/>
    <col min="9745" max="9983" width="9.28515625" style="30"/>
    <col min="9984" max="9984" width="12.5703125" style="30" customWidth="1"/>
    <col min="9985" max="9985" width="10.28515625" style="30" customWidth="1"/>
    <col min="9986" max="9986" width="4.28515625" style="30" customWidth="1"/>
    <col min="9987" max="9987" width="36.42578125" style="30" customWidth="1"/>
    <col min="9988" max="9988" width="9.28515625" style="30" customWidth="1"/>
    <col min="9989" max="9989" width="7.7109375" style="30" bestFit="1" customWidth="1"/>
    <col min="9990" max="9997" width="9.28515625" style="30" customWidth="1"/>
    <col min="9998" max="9999" width="9.28515625" style="30"/>
    <col min="10000" max="10000" width="28.28515625" style="30" bestFit="1" customWidth="1"/>
    <col min="10001" max="10239" width="9.28515625" style="30"/>
    <col min="10240" max="10240" width="12.5703125" style="30" customWidth="1"/>
    <col min="10241" max="10241" width="10.28515625" style="30" customWidth="1"/>
    <col min="10242" max="10242" width="4.28515625" style="30" customWidth="1"/>
    <col min="10243" max="10243" width="36.42578125" style="30" customWidth="1"/>
    <col min="10244" max="10244" width="9.28515625" style="30" customWidth="1"/>
    <col min="10245" max="10245" width="7.7109375" style="30" bestFit="1" customWidth="1"/>
    <col min="10246" max="10253" width="9.28515625" style="30" customWidth="1"/>
    <col min="10254" max="10255" width="9.28515625" style="30"/>
    <col min="10256" max="10256" width="28.28515625" style="30" bestFit="1" customWidth="1"/>
    <col min="10257" max="10495" width="9.28515625" style="30"/>
    <col min="10496" max="10496" width="12.5703125" style="30" customWidth="1"/>
    <col min="10497" max="10497" width="10.28515625" style="30" customWidth="1"/>
    <col min="10498" max="10498" width="4.28515625" style="30" customWidth="1"/>
    <col min="10499" max="10499" width="36.42578125" style="30" customWidth="1"/>
    <col min="10500" max="10500" width="9.28515625" style="30" customWidth="1"/>
    <col min="10501" max="10501" width="7.7109375" style="30" bestFit="1" customWidth="1"/>
    <col min="10502" max="10509" width="9.28515625" style="30" customWidth="1"/>
    <col min="10510" max="10511" width="9.28515625" style="30"/>
    <col min="10512" max="10512" width="28.28515625" style="30" bestFit="1" customWidth="1"/>
    <col min="10513" max="10751" width="9.28515625" style="30"/>
    <col min="10752" max="10752" width="12.5703125" style="30" customWidth="1"/>
    <col min="10753" max="10753" width="10.28515625" style="30" customWidth="1"/>
    <col min="10754" max="10754" width="4.28515625" style="30" customWidth="1"/>
    <col min="10755" max="10755" width="36.42578125" style="30" customWidth="1"/>
    <col min="10756" max="10756" width="9.28515625" style="30" customWidth="1"/>
    <col min="10757" max="10757" width="7.7109375" style="30" bestFit="1" customWidth="1"/>
    <col min="10758" max="10765" width="9.28515625" style="30" customWidth="1"/>
    <col min="10766" max="10767" width="9.28515625" style="30"/>
    <col min="10768" max="10768" width="28.28515625" style="30" bestFit="1" customWidth="1"/>
    <col min="10769" max="11007" width="9.28515625" style="30"/>
    <col min="11008" max="11008" width="12.5703125" style="30" customWidth="1"/>
    <col min="11009" max="11009" width="10.28515625" style="30" customWidth="1"/>
    <col min="11010" max="11010" width="4.28515625" style="30" customWidth="1"/>
    <col min="11011" max="11011" width="36.42578125" style="30" customWidth="1"/>
    <col min="11012" max="11012" width="9.28515625" style="30" customWidth="1"/>
    <col min="11013" max="11013" width="7.7109375" style="30" bestFit="1" customWidth="1"/>
    <col min="11014" max="11021" width="9.28515625" style="30" customWidth="1"/>
    <col min="11022" max="11023" width="9.28515625" style="30"/>
    <col min="11024" max="11024" width="28.28515625" style="30" bestFit="1" customWidth="1"/>
    <col min="11025" max="11263" width="9.28515625" style="30"/>
    <col min="11264" max="11264" width="12.5703125" style="30" customWidth="1"/>
    <col min="11265" max="11265" width="10.28515625" style="30" customWidth="1"/>
    <col min="11266" max="11266" width="4.28515625" style="30" customWidth="1"/>
    <col min="11267" max="11267" width="36.42578125" style="30" customWidth="1"/>
    <col min="11268" max="11268" width="9.28515625" style="30" customWidth="1"/>
    <col min="11269" max="11269" width="7.7109375" style="30" bestFit="1" customWidth="1"/>
    <col min="11270" max="11277" width="9.28515625" style="30" customWidth="1"/>
    <col min="11278" max="11279" width="9.28515625" style="30"/>
    <col min="11280" max="11280" width="28.28515625" style="30" bestFit="1" customWidth="1"/>
    <col min="11281" max="11519" width="9.28515625" style="30"/>
    <col min="11520" max="11520" width="12.5703125" style="30" customWidth="1"/>
    <col min="11521" max="11521" width="10.28515625" style="30" customWidth="1"/>
    <col min="11522" max="11522" width="4.28515625" style="30" customWidth="1"/>
    <col min="11523" max="11523" width="36.42578125" style="30" customWidth="1"/>
    <col min="11524" max="11524" width="9.28515625" style="30" customWidth="1"/>
    <col min="11525" max="11525" width="7.7109375" style="30" bestFit="1" customWidth="1"/>
    <col min="11526" max="11533" width="9.28515625" style="30" customWidth="1"/>
    <col min="11534" max="11535" width="9.28515625" style="30"/>
    <col min="11536" max="11536" width="28.28515625" style="30" bestFit="1" customWidth="1"/>
    <col min="11537" max="11775" width="9.28515625" style="30"/>
    <col min="11776" max="11776" width="12.5703125" style="30" customWidth="1"/>
    <col min="11777" max="11777" width="10.28515625" style="30" customWidth="1"/>
    <col min="11778" max="11778" width="4.28515625" style="30" customWidth="1"/>
    <col min="11779" max="11779" width="36.42578125" style="30" customWidth="1"/>
    <col min="11780" max="11780" width="9.28515625" style="30" customWidth="1"/>
    <col min="11781" max="11781" width="7.7109375" style="30" bestFit="1" customWidth="1"/>
    <col min="11782" max="11789" width="9.28515625" style="30" customWidth="1"/>
    <col min="11790" max="11791" width="9.28515625" style="30"/>
    <col min="11792" max="11792" width="28.28515625" style="30" bestFit="1" customWidth="1"/>
    <col min="11793" max="12031" width="9.28515625" style="30"/>
    <col min="12032" max="12032" width="12.5703125" style="30" customWidth="1"/>
    <col min="12033" max="12033" width="10.28515625" style="30" customWidth="1"/>
    <col min="12034" max="12034" width="4.28515625" style="30" customWidth="1"/>
    <col min="12035" max="12035" width="36.42578125" style="30" customWidth="1"/>
    <col min="12036" max="12036" width="9.28515625" style="30" customWidth="1"/>
    <col min="12037" max="12037" width="7.7109375" style="30" bestFit="1" customWidth="1"/>
    <col min="12038" max="12045" width="9.28515625" style="30" customWidth="1"/>
    <col min="12046" max="12047" width="9.28515625" style="30"/>
    <col min="12048" max="12048" width="28.28515625" style="30" bestFit="1" customWidth="1"/>
    <col min="12049" max="12287" width="9.28515625" style="30"/>
    <col min="12288" max="12288" width="12.5703125" style="30" customWidth="1"/>
    <col min="12289" max="12289" width="10.28515625" style="30" customWidth="1"/>
    <col min="12290" max="12290" width="4.28515625" style="30" customWidth="1"/>
    <col min="12291" max="12291" width="36.42578125" style="30" customWidth="1"/>
    <col min="12292" max="12292" width="9.28515625" style="30" customWidth="1"/>
    <col min="12293" max="12293" width="7.7109375" style="30" bestFit="1" customWidth="1"/>
    <col min="12294" max="12301" width="9.28515625" style="30" customWidth="1"/>
    <col min="12302" max="12303" width="9.28515625" style="30"/>
    <col min="12304" max="12304" width="28.28515625" style="30" bestFit="1" customWidth="1"/>
    <col min="12305" max="12543" width="9.28515625" style="30"/>
    <col min="12544" max="12544" width="12.5703125" style="30" customWidth="1"/>
    <col min="12545" max="12545" width="10.28515625" style="30" customWidth="1"/>
    <col min="12546" max="12546" width="4.28515625" style="30" customWidth="1"/>
    <col min="12547" max="12547" width="36.42578125" style="30" customWidth="1"/>
    <col min="12548" max="12548" width="9.28515625" style="30" customWidth="1"/>
    <col min="12549" max="12549" width="7.7109375" style="30" bestFit="1" customWidth="1"/>
    <col min="12550" max="12557" width="9.28515625" style="30" customWidth="1"/>
    <col min="12558" max="12559" width="9.28515625" style="30"/>
    <col min="12560" max="12560" width="28.28515625" style="30" bestFit="1" customWidth="1"/>
    <col min="12561" max="12799" width="9.28515625" style="30"/>
    <col min="12800" max="12800" width="12.5703125" style="30" customWidth="1"/>
    <col min="12801" max="12801" width="10.28515625" style="30" customWidth="1"/>
    <col min="12802" max="12802" width="4.28515625" style="30" customWidth="1"/>
    <col min="12803" max="12803" width="36.42578125" style="30" customWidth="1"/>
    <col min="12804" max="12804" width="9.28515625" style="30" customWidth="1"/>
    <col min="12805" max="12805" width="7.7109375" style="30" bestFit="1" customWidth="1"/>
    <col min="12806" max="12813" width="9.28515625" style="30" customWidth="1"/>
    <col min="12814" max="12815" width="9.28515625" style="30"/>
    <col min="12816" max="12816" width="28.28515625" style="30" bestFit="1" customWidth="1"/>
    <col min="12817" max="13055" width="9.28515625" style="30"/>
    <col min="13056" max="13056" width="12.5703125" style="30" customWidth="1"/>
    <col min="13057" max="13057" width="10.28515625" style="30" customWidth="1"/>
    <col min="13058" max="13058" width="4.28515625" style="30" customWidth="1"/>
    <col min="13059" max="13059" width="36.42578125" style="30" customWidth="1"/>
    <col min="13060" max="13060" width="9.28515625" style="30" customWidth="1"/>
    <col min="13061" max="13061" width="7.7109375" style="30" bestFit="1" customWidth="1"/>
    <col min="13062" max="13069" width="9.28515625" style="30" customWidth="1"/>
    <col min="13070" max="13071" width="9.28515625" style="30"/>
    <col min="13072" max="13072" width="28.28515625" style="30" bestFit="1" customWidth="1"/>
    <col min="13073" max="13311" width="9.28515625" style="30"/>
    <col min="13312" max="13312" width="12.5703125" style="30" customWidth="1"/>
    <col min="13313" max="13313" width="10.28515625" style="30" customWidth="1"/>
    <col min="13314" max="13314" width="4.28515625" style="30" customWidth="1"/>
    <col min="13315" max="13315" width="36.42578125" style="30" customWidth="1"/>
    <col min="13316" max="13316" width="9.28515625" style="30" customWidth="1"/>
    <col min="13317" max="13317" width="7.7109375" style="30" bestFit="1" customWidth="1"/>
    <col min="13318" max="13325" width="9.28515625" style="30" customWidth="1"/>
    <col min="13326" max="13327" width="9.28515625" style="30"/>
    <col min="13328" max="13328" width="28.28515625" style="30" bestFit="1" customWidth="1"/>
    <col min="13329" max="13567" width="9.28515625" style="30"/>
    <col min="13568" max="13568" width="12.5703125" style="30" customWidth="1"/>
    <col min="13569" max="13569" width="10.28515625" style="30" customWidth="1"/>
    <col min="13570" max="13570" width="4.28515625" style="30" customWidth="1"/>
    <col min="13571" max="13571" width="36.42578125" style="30" customWidth="1"/>
    <col min="13572" max="13572" width="9.28515625" style="30" customWidth="1"/>
    <col min="13573" max="13573" width="7.7109375" style="30" bestFit="1" customWidth="1"/>
    <col min="13574" max="13581" width="9.28515625" style="30" customWidth="1"/>
    <col min="13582" max="13583" width="9.28515625" style="30"/>
    <col min="13584" max="13584" width="28.28515625" style="30" bestFit="1" customWidth="1"/>
    <col min="13585" max="13823" width="9.28515625" style="30"/>
    <col min="13824" max="13824" width="12.5703125" style="30" customWidth="1"/>
    <col min="13825" max="13825" width="10.28515625" style="30" customWidth="1"/>
    <col min="13826" max="13826" width="4.28515625" style="30" customWidth="1"/>
    <col min="13827" max="13827" width="36.42578125" style="30" customWidth="1"/>
    <col min="13828" max="13828" width="9.28515625" style="30" customWidth="1"/>
    <col min="13829" max="13829" width="7.7109375" style="30" bestFit="1" customWidth="1"/>
    <col min="13830" max="13837" width="9.28515625" style="30" customWidth="1"/>
    <col min="13838" max="13839" width="9.28515625" style="30"/>
    <col min="13840" max="13840" width="28.28515625" style="30" bestFit="1" customWidth="1"/>
    <col min="13841" max="14079" width="9.28515625" style="30"/>
    <col min="14080" max="14080" width="12.5703125" style="30" customWidth="1"/>
    <col min="14081" max="14081" width="10.28515625" style="30" customWidth="1"/>
    <col min="14082" max="14082" width="4.28515625" style="30" customWidth="1"/>
    <col min="14083" max="14083" width="36.42578125" style="30" customWidth="1"/>
    <col min="14084" max="14084" width="9.28515625" style="30" customWidth="1"/>
    <col min="14085" max="14085" width="7.7109375" style="30" bestFit="1" customWidth="1"/>
    <col min="14086" max="14093" width="9.28515625" style="30" customWidth="1"/>
    <col min="14094" max="14095" width="9.28515625" style="30"/>
    <col min="14096" max="14096" width="28.28515625" style="30" bestFit="1" customWidth="1"/>
    <col min="14097" max="14335" width="9.28515625" style="30"/>
    <col min="14336" max="14336" width="12.5703125" style="30" customWidth="1"/>
    <col min="14337" max="14337" width="10.28515625" style="30" customWidth="1"/>
    <col min="14338" max="14338" width="4.28515625" style="30" customWidth="1"/>
    <col min="14339" max="14339" width="36.42578125" style="30" customWidth="1"/>
    <col min="14340" max="14340" width="9.28515625" style="30" customWidth="1"/>
    <col min="14341" max="14341" width="7.7109375" style="30" bestFit="1" customWidth="1"/>
    <col min="14342" max="14349" width="9.28515625" style="30" customWidth="1"/>
    <col min="14350" max="14351" width="9.28515625" style="30"/>
    <col min="14352" max="14352" width="28.28515625" style="30" bestFit="1" customWidth="1"/>
    <col min="14353" max="14591" width="9.28515625" style="30"/>
    <col min="14592" max="14592" width="12.5703125" style="30" customWidth="1"/>
    <col min="14593" max="14593" width="10.28515625" style="30" customWidth="1"/>
    <col min="14594" max="14594" width="4.28515625" style="30" customWidth="1"/>
    <col min="14595" max="14595" width="36.42578125" style="30" customWidth="1"/>
    <col min="14596" max="14596" width="9.28515625" style="30" customWidth="1"/>
    <col min="14597" max="14597" width="7.7109375" style="30" bestFit="1" customWidth="1"/>
    <col min="14598" max="14605" width="9.28515625" style="30" customWidth="1"/>
    <col min="14606" max="14607" width="9.28515625" style="30"/>
    <col min="14608" max="14608" width="28.28515625" style="30" bestFit="1" customWidth="1"/>
    <col min="14609" max="14847" width="9.28515625" style="30"/>
    <col min="14848" max="14848" width="12.5703125" style="30" customWidth="1"/>
    <col min="14849" max="14849" width="10.28515625" style="30" customWidth="1"/>
    <col min="14850" max="14850" width="4.28515625" style="30" customWidth="1"/>
    <col min="14851" max="14851" width="36.42578125" style="30" customWidth="1"/>
    <col min="14852" max="14852" width="9.28515625" style="30" customWidth="1"/>
    <col min="14853" max="14853" width="7.7109375" style="30" bestFit="1" customWidth="1"/>
    <col min="14854" max="14861" width="9.28515625" style="30" customWidth="1"/>
    <col min="14862" max="14863" width="9.28515625" style="30"/>
    <col min="14864" max="14864" width="28.28515625" style="30" bestFit="1" customWidth="1"/>
    <col min="14865" max="15103" width="9.28515625" style="30"/>
    <col min="15104" max="15104" width="12.5703125" style="30" customWidth="1"/>
    <col min="15105" max="15105" width="10.28515625" style="30" customWidth="1"/>
    <col min="15106" max="15106" width="4.28515625" style="30" customWidth="1"/>
    <col min="15107" max="15107" width="36.42578125" style="30" customWidth="1"/>
    <col min="15108" max="15108" width="9.28515625" style="30" customWidth="1"/>
    <col min="15109" max="15109" width="7.7109375" style="30" bestFit="1" customWidth="1"/>
    <col min="15110" max="15117" width="9.28515625" style="30" customWidth="1"/>
    <col min="15118" max="15119" width="9.28515625" style="30"/>
    <col min="15120" max="15120" width="28.28515625" style="30" bestFit="1" customWidth="1"/>
    <col min="15121" max="15359" width="9.28515625" style="30"/>
    <col min="15360" max="15360" width="12.5703125" style="30" customWidth="1"/>
    <col min="15361" max="15361" width="10.28515625" style="30" customWidth="1"/>
    <col min="15362" max="15362" width="4.28515625" style="30" customWidth="1"/>
    <col min="15363" max="15363" width="36.42578125" style="30" customWidth="1"/>
    <col min="15364" max="15364" width="9.28515625" style="30" customWidth="1"/>
    <col min="15365" max="15365" width="7.7109375" style="30" bestFit="1" customWidth="1"/>
    <col min="15366" max="15373" width="9.28515625" style="30" customWidth="1"/>
    <col min="15374" max="15375" width="9.28515625" style="30"/>
    <col min="15376" max="15376" width="28.28515625" style="30" bestFit="1" customWidth="1"/>
    <col min="15377" max="15615" width="9.28515625" style="30"/>
    <col min="15616" max="15616" width="12.5703125" style="30" customWidth="1"/>
    <col min="15617" max="15617" width="10.28515625" style="30" customWidth="1"/>
    <col min="15618" max="15618" width="4.28515625" style="30" customWidth="1"/>
    <col min="15619" max="15619" width="36.42578125" style="30" customWidth="1"/>
    <col min="15620" max="15620" width="9.28515625" style="30" customWidth="1"/>
    <col min="15621" max="15621" width="7.7109375" style="30" bestFit="1" customWidth="1"/>
    <col min="15622" max="15629" width="9.28515625" style="30" customWidth="1"/>
    <col min="15630" max="15631" width="9.28515625" style="30"/>
    <col min="15632" max="15632" width="28.28515625" style="30" bestFit="1" customWidth="1"/>
    <col min="15633" max="15871" width="9.28515625" style="30"/>
    <col min="15872" max="15872" width="12.5703125" style="30" customWidth="1"/>
    <col min="15873" max="15873" width="10.28515625" style="30" customWidth="1"/>
    <col min="15874" max="15874" width="4.28515625" style="30" customWidth="1"/>
    <col min="15875" max="15875" width="36.42578125" style="30" customWidth="1"/>
    <col min="15876" max="15876" width="9.28515625" style="30" customWidth="1"/>
    <col min="15877" max="15877" width="7.7109375" style="30" bestFit="1" customWidth="1"/>
    <col min="15878" max="15885" width="9.28515625" style="30" customWidth="1"/>
    <col min="15886" max="15887" width="9.28515625" style="30"/>
    <col min="15888" max="15888" width="28.28515625" style="30" bestFit="1" customWidth="1"/>
    <col min="15889" max="16127" width="9.28515625" style="30"/>
    <col min="16128" max="16128" width="12.5703125" style="30" customWidth="1"/>
    <col min="16129" max="16129" width="10.28515625" style="30" customWidth="1"/>
    <col min="16130" max="16130" width="4.28515625" style="30" customWidth="1"/>
    <col min="16131" max="16131" width="36.42578125" style="30" customWidth="1"/>
    <col min="16132" max="16132" width="9.28515625" style="30" customWidth="1"/>
    <col min="16133" max="16133" width="7.7109375" style="30" bestFit="1" customWidth="1"/>
    <col min="16134" max="16141" width="9.28515625" style="30" customWidth="1"/>
    <col min="16142" max="16143" width="9.28515625" style="30"/>
    <col min="16144" max="16144" width="28.28515625" style="30" bestFit="1" customWidth="1"/>
    <col min="16145" max="16383" width="9.28515625" style="30"/>
    <col min="16384" max="16384" width="9.28515625" style="30" customWidth="1"/>
  </cols>
  <sheetData>
    <row r="1" spans="1:18" ht="37.5" customHeight="1">
      <c r="A1" s="479" t="s">
        <v>379</v>
      </c>
      <c r="B1" s="466"/>
      <c r="C1" s="466"/>
      <c r="D1" s="466"/>
      <c r="E1" s="466"/>
      <c r="F1" s="466"/>
      <c r="G1" s="466"/>
      <c r="H1" s="466"/>
      <c r="I1" s="466"/>
      <c r="J1" s="466"/>
      <c r="K1" s="466"/>
    </row>
    <row r="2" spans="1:18" s="87" customFormat="1" ht="21.75" customHeight="1">
      <c r="A2" s="86"/>
      <c r="B2" s="484" t="s">
        <v>377</v>
      </c>
      <c r="C2" s="478"/>
      <c r="D2" s="478"/>
      <c r="E2" s="478"/>
      <c r="F2" s="478"/>
      <c r="G2" s="478"/>
      <c r="H2" s="478"/>
      <c r="I2" s="478"/>
      <c r="J2" s="478"/>
      <c r="K2" s="478"/>
      <c r="L2" s="1"/>
    </row>
    <row r="3" spans="1:18" ht="25.5" customHeight="1" thickBot="1">
      <c r="A3" s="480" t="s">
        <v>365</v>
      </c>
      <c r="B3" s="481"/>
      <c r="C3" s="481"/>
      <c r="D3" s="481"/>
      <c r="E3" s="481"/>
      <c r="F3" s="481"/>
      <c r="G3" s="481"/>
      <c r="H3" s="481"/>
      <c r="I3" s="481"/>
      <c r="J3" s="481"/>
      <c r="K3" s="481"/>
    </row>
    <row r="4" spans="1:18" ht="66" customHeight="1" thickBot="1">
      <c r="A4" s="67"/>
      <c r="B4" s="482" t="s">
        <v>376</v>
      </c>
      <c r="C4" s="483"/>
      <c r="D4" s="483"/>
      <c r="E4" s="483"/>
      <c r="F4" s="483"/>
      <c r="G4" s="196" t="s">
        <v>369</v>
      </c>
      <c r="H4" s="196" t="s">
        <v>370</v>
      </c>
      <c r="I4" s="196" t="s">
        <v>371</v>
      </c>
      <c r="J4" s="196" t="s">
        <v>372</v>
      </c>
      <c r="K4" s="197" t="s">
        <v>373</v>
      </c>
    </row>
    <row r="5" spans="1:18" s="33" customFormat="1" ht="25.5">
      <c r="A5" s="69" t="s">
        <v>8</v>
      </c>
      <c r="B5" s="69" t="s">
        <v>9</v>
      </c>
      <c r="C5" s="69" t="s">
        <v>360</v>
      </c>
      <c r="D5" s="70" t="s">
        <v>10</v>
      </c>
      <c r="E5" s="71" t="s">
        <v>359</v>
      </c>
      <c r="F5" s="69" t="s">
        <v>12</v>
      </c>
      <c r="G5" s="198" t="s">
        <v>366</v>
      </c>
      <c r="H5" s="198" t="s">
        <v>14</v>
      </c>
      <c r="I5" s="198" t="s">
        <v>15</v>
      </c>
      <c r="J5" s="198" t="s">
        <v>16</v>
      </c>
      <c r="K5" s="198" t="s">
        <v>367</v>
      </c>
    </row>
    <row r="6" spans="1:18" s="33" customFormat="1" hidden="1">
      <c r="A6" s="17" t="s">
        <v>19</v>
      </c>
      <c r="B6" s="17" t="s">
        <v>20</v>
      </c>
      <c r="C6" s="17" t="s">
        <v>21</v>
      </c>
      <c r="D6" s="18" t="s">
        <v>22</v>
      </c>
      <c r="E6" s="19">
        <v>413</v>
      </c>
      <c r="F6" s="17">
        <v>9</v>
      </c>
      <c r="G6" s="10">
        <f>G14/2080</f>
        <v>33.069399109224285</v>
      </c>
      <c r="H6" s="10">
        <f t="shared" ref="H6:K6" si="0">H14/2080</f>
        <v>34.722869064685497</v>
      </c>
      <c r="I6" s="10">
        <f t="shared" si="0"/>
        <v>36.459012517919774</v>
      </c>
      <c r="J6" s="10">
        <f t="shared" si="0"/>
        <v>38.281963143815766</v>
      </c>
      <c r="K6" s="193">
        <f t="shared" si="0"/>
        <v>40.196061301006552</v>
      </c>
      <c r="N6" s="190"/>
      <c r="O6" s="190"/>
      <c r="P6" s="190"/>
      <c r="Q6" s="190"/>
      <c r="R6" s="190"/>
    </row>
    <row r="7" spans="1:18" s="33" customFormat="1" hidden="1">
      <c r="A7" s="17" t="s">
        <v>23</v>
      </c>
      <c r="B7" s="17" t="s">
        <v>24</v>
      </c>
      <c r="C7" s="17" t="s">
        <v>21</v>
      </c>
      <c r="D7" s="18" t="s">
        <v>25</v>
      </c>
      <c r="E7" s="19">
        <v>383</v>
      </c>
      <c r="F7" s="17">
        <v>8</v>
      </c>
      <c r="G7" s="10">
        <f t="shared" ref="G7:K7" si="1">G15/2080</f>
        <v>30.485960654282941</v>
      </c>
      <c r="H7" s="10">
        <f t="shared" si="1"/>
        <v>32.010258686997091</v>
      </c>
      <c r="I7" s="10">
        <f t="shared" si="1"/>
        <v>33.610771621346949</v>
      </c>
      <c r="J7" s="10">
        <f t="shared" si="1"/>
        <v>35.291310202414294</v>
      </c>
      <c r="K7" s="193">
        <f t="shared" si="1"/>
        <v>37.055875712535013</v>
      </c>
      <c r="N7" s="190"/>
      <c r="O7" s="190"/>
      <c r="P7" s="190"/>
      <c r="Q7" s="190"/>
      <c r="R7" s="190"/>
    </row>
    <row r="8" spans="1:18" s="33" customFormat="1" hidden="1">
      <c r="A8" s="17" t="s">
        <v>26</v>
      </c>
      <c r="B8" s="17" t="s">
        <v>27</v>
      </c>
      <c r="C8" s="17" t="s">
        <v>21</v>
      </c>
      <c r="D8" s="18" t="s">
        <v>28</v>
      </c>
      <c r="E8" s="19">
        <v>420</v>
      </c>
      <c r="F8" s="17">
        <v>9</v>
      </c>
      <c r="G8" s="10">
        <f t="shared" ref="G8:K8" si="2">G16/2080</f>
        <v>33.390622439450276</v>
      </c>
      <c r="H8" s="10">
        <f t="shared" si="2"/>
        <v>35.060153561422794</v>
      </c>
      <c r="I8" s="10">
        <f t="shared" si="2"/>
        <v>36.81316123949393</v>
      </c>
      <c r="J8" s="10">
        <f t="shared" si="2"/>
        <v>38.65381930146863</v>
      </c>
      <c r="K8" s="193">
        <f t="shared" si="2"/>
        <v>40.586510266542064</v>
      </c>
      <c r="N8" s="190"/>
      <c r="O8" s="190"/>
      <c r="P8" s="190"/>
      <c r="Q8" s="190"/>
      <c r="R8" s="190"/>
    </row>
    <row r="9" spans="1:18" s="33" customFormat="1" hidden="1">
      <c r="A9" s="17" t="s">
        <v>29</v>
      </c>
      <c r="B9" s="17" t="s">
        <v>20</v>
      </c>
      <c r="C9" s="17" t="s">
        <v>21</v>
      </c>
      <c r="D9" s="18" t="s">
        <v>30</v>
      </c>
      <c r="E9" s="19">
        <v>413</v>
      </c>
      <c r="F9" s="17">
        <v>9</v>
      </c>
      <c r="G9" s="10">
        <f t="shared" ref="G9:K9" si="3">G17/2080</f>
        <v>33.069399109224285</v>
      </c>
      <c r="H9" s="10">
        <f t="shared" si="3"/>
        <v>34.722869064685497</v>
      </c>
      <c r="I9" s="10">
        <f t="shared" si="3"/>
        <v>36.459012517919774</v>
      </c>
      <c r="J9" s="10">
        <f t="shared" si="3"/>
        <v>38.281963143815766</v>
      </c>
      <c r="K9" s="193">
        <f t="shared" si="3"/>
        <v>40.196061301006552</v>
      </c>
      <c r="N9" s="190"/>
      <c r="O9" s="190"/>
      <c r="P9" s="190"/>
      <c r="Q9" s="190"/>
      <c r="R9" s="190"/>
    </row>
    <row r="10" spans="1:18" s="33" customFormat="1" hidden="1">
      <c r="A10" s="17" t="s">
        <v>31</v>
      </c>
      <c r="B10" s="17" t="s">
        <v>24</v>
      </c>
      <c r="C10" s="17" t="s">
        <v>21</v>
      </c>
      <c r="D10" s="18" t="s">
        <v>32</v>
      </c>
      <c r="E10" s="19">
        <v>383</v>
      </c>
      <c r="F10" s="17">
        <v>8</v>
      </c>
      <c r="G10" s="10">
        <f t="shared" ref="G10:K10" si="4">G18/2080</f>
        <v>30.485960654282941</v>
      </c>
      <c r="H10" s="10">
        <f t="shared" si="4"/>
        <v>32.010258686997091</v>
      </c>
      <c r="I10" s="10">
        <f t="shared" si="4"/>
        <v>33.610771621346949</v>
      </c>
      <c r="J10" s="10">
        <f t="shared" si="4"/>
        <v>35.291310202414294</v>
      </c>
      <c r="K10" s="193">
        <f t="shared" si="4"/>
        <v>37.055875712535013</v>
      </c>
      <c r="N10" s="190"/>
      <c r="O10" s="190"/>
      <c r="P10" s="190"/>
      <c r="Q10" s="190"/>
      <c r="R10" s="190"/>
    </row>
    <row r="11" spans="1:18" s="33" customFormat="1" hidden="1">
      <c r="A11" s="17" t="s">
        <v>33</v>
      </c>
      <c r="B11" s="17">
        <v>118</v>
      </c>
      <c r="C11" s="17" t="s">
        <v>21</v>
      </c>
      <c r="D11" s="18" t="s">
        <v>34</v>
      </c>
      <c r="E11" s="19">
        <v>458</v>
      </c>
      <c r="F11" s="17">
        <v>10</v>
      </c>
      <c r="G11" s="10">
        <f t="shared" ref="G11:K11" si="5">G19/2080</f>
        <v>36.628071324237744</v>
      </c>
      <c r="H11" s="10">
        <f t="shared" si="5"/>
        <v>38.459474890449634</v>
      </c>
      <c r="I11" s="10">
        <f t="shared" si="5"/>
        <v>40.382448634972114</v>
      </c>
      <c r="J11" s="10">
        <f t="shared" si="5"/>
        <v>42.40157106672072</v>
      </c>
      <c r="K11" s="193">
        <f t="shared" si="5"/>
        <v>44.521649620056756</v>
      </c>
    </row>
    <row r="12" spans="1:18" s="33" customFormat="1" hidden="1">
      <c r="A12" s="17" t="s">
        <v>35</v>
      </c>
      <c r="B12" s="17" t="s">
        <v>36</v>
      </c>
      <c r="C12" s="17" t="s">
        <v>21</v>
      </c>
      <c r="D12" s="18" t="s">
        <v>37</v>
      </c>
      <c r="E12" s="19">
        <v>523</v>
      </c>
      <c r="F12" s="17">
        <v>11</v>
      </c>
      <c r="G12" s="10">
        <f t="shared" ref="G12:K12" si="6">G20/2080</f>
        <v>40.765316502102017</v>
      </c>
      <c r="H12" s="10">
        <f t="shared" si="6"/>
        <v>42.803582327207117</v>
      </c>
      <c r="I12" s="10">
        <f t="shared" si="6"/>
        <v>44.943761443567475</v>
      </c>
      <c r="J12" s="10">
        <f t="shared" si="6"/>
        <v>47.190949515745842</v>
      </c>
      <c r="K12" s="193">
        <f t="shared" si="6"/>
        <v>49.550496991533137</v>
      </c>
    </row>
    <row r="13" spans="1:18" s="33" customFormat="1" hidden="1">
      <c r="A13" s="17" t="s">
        <v>38</v>
      </c>
      <c r="B13" s="17" t="s">
        <v>39</v>
      </c>
      <c r="C13" s="17" t="s">
        <v>21</v>
      </c>
      <c r="D13" s="18" t="s">
        <v>40</v>
      </c>
      <c r="E13" s="19">
        <v>455</v>
      </c>
      <c r="F13" s="17">
        <v>10</v>
      </c>
      <c r="G13" s="10">
        <f t="shared" ref="G13:K13" si="7">G21/2080</f>
        <v>36.628071324237744</v>
      </c>
      <c r="H13" s="10">
        <f t="shared" si="7"/>
        <v>38.459474890449634</v>
      </c>
      <c r="I13" s="10">
        <f t="shared" si="7"/>
        <v>40.382448634972114</v>
      </c>
      <c r="J13" s="10">
        <f t="shared" si="7"/>
        <v>42.40157106672072</v>
      </c>
      <c r="K13" s="193">
        <f t="shared" si="7"/>
        <v>44.521649620056756</v>
      </c>
    </row>
    <row r="14" spans="1:18" s="33" customFormat="1">
      <c r="A14" s="17" t="s">
        <v>19</v>
      </c>
      <c r="B14" s="17" t="s">
        <v>20</v>
      </c>
      <c r="C14" s="17" t="s">
        <v>21</v>
      </c>
      <c r="D14" s="18" t="s">
        <v>22</v>
      </c>
      <c r="E14" s="19">
        <v>413</v>
      </c>
      <c r="F14" s="17">
        <v>9</v>
      </c>
      <c r="G14" s="209">
        <f t="shared" ref="G14:I14" si="8">H14/1.05</f>
        <v>68784.350147186517</v>
      </c>
      <c r="H14" s="209">
        <f t="shared" si="8"/>
        <v>72223.567654545841</v>
      </c>
      <c r="I14" s="209">
        <f t="shared" si="8"/>
        <v>75834.746037273129</v>
      </c>
      <c r="J14" s="209">
        <f>K14/1.05</f>
        <v>79626.483339136787</v>
      </c>
      <c r="K14" s="209">
        <v>83607.807506093624</v>
      </c>
    </row>
    <row r="15" spans="1:18" s="33" customFormat="1">
      <c r="A15" s="17" t="s">
        <v>23</v>
      </c>
      <c r="B15" s="17" t="s">
        <v>24</v>
      </c>
      <c r="C15" s="17" t="s">
        <v>21</v>
      </c>
      <c r="D15" s="18" t="s">
        <v>25</v>
      </c>
      <c r="E15" s="19">
        <v>383</v>
      </c>
      <c r="F15" s="17">
        <v>8</v>
      </c>
      <c r="G15" s="209">
        <f t="shared" ref="G15:J15" si="9">H15/1.05</f>
        <v>63410.798160908518</v>
      </c>
      <c r="H15" s="209">
        <f t="shared" si="9"/>
        <v>66581.338068953948</v>
      </c>
      <c r="I15" s="209">
        <f t="shared" si="9"/>
        <v>69910.404972401651</v>
      </c>
      <c r="J15" s="209">
        <f t="shared" si="9"/>
        <v>73405.925221021738</v>
      </c>
      <c r="K15" s="209">
        <v>77076.221482072826</v>
      </c>
    </row>
    <row r="16" spans="1:18" s="33" customFormat="1">
      <c r="A16" s="17" t="s">
        <v>26</v>
      </c>
      <c r="B16" s="17" t="s">
        <v>27</v>
      </c>
      <c r="C16" s="17" t="s">
        <v>21</v>
      </c>
      <c r="D16" s="18" t="s">
        <v>28</v>
      </c>
      <c r="E16" s="19">
        <v>420</v>
      </c>
      <c r="F16" s="17">
        <v>9</v>
      </c>
      <c r="G16" s="209">
        <f t="shared" ref="G16:J16" si="10">H16/1.05</f>
        <v>69452.494674056579</v>
      </c>
      <c r="H16" s="209">
        <f t="shared" si="10"/>
        <v>72925.119407759412</v>
      </c>
      <c r="I16" s="209">
        <f t="shared" si="10"/>
        <v>76571.375378147379</v>
      </c>
      <c r="J16" s="209">
        <f t="shared" si="10"/>
        <v>80399.944147054746</v>
      </c>
      <c r="K16" s="209">
        <v>84419.941354407492</v>
      </c>
    </row>
    <row r="17" spans="1:18" s="33" customFormat="1">
      <c r="A17" s="17" t="s">
        <v>29</v>
      </c>
      <c r="B17" s="17" t="s">
        <v>20</v>
      </c>
      <c r="C17" s="17" t="s">
        <v>21</v>
      </c>
      <c r="D17" s="18" t="s">
        <v>30</v>
      </c>
      <c r="E17" s="19">
        <v>413</v>
      </c>
      <c r="F17" s="17">
        <v>9</v>
      </c>
      <c r="G17" s="209">
        <f t="shared" ref="G17:J17" si="11">H17/1.05</f>
        <v>68784.350147186517</v>
      </c>
      <c r="H17" s="209">
        <f t="shared" si="11"/>
        <v>72223.567654545841</v>
      </c>
      <c r="I17" s="209">
        <f t="shared" si="11"/>
        <v>75834.746037273129</v>
      </c>
      <c r="J17" s="209">
        <f t="shared" si="11"/>
        <v>79626.483339136787</v>
      </c>
      <c r="K17" s="209">
        <v>83607.807506093624</v>
      </c>
    </row>
    <row r="18" spans="1:18" s="33" customFormat="1">
      <c r="A18" s="17" t="s">
        <v>31</v>
      </c>
      <c r="B18" s="17" t="s">
        <v>24</v>
      </c>
      <c r="C18" s="17" t="s">
        <v>21</v>
      </c>
      <c r="D18" s="18" t="s">
        <v>32</v>
      </c>
      <c r="E18" s="19">
        <v>383</v>
      </c>
      <c r="F18" s="17">
        <v>8</v>
      </c>
      <c r="G18" s="209">
        <f t="shared" ref="G18:J18" si="12">H18/1.05</f>
        <v>63410.798160908518</v>
      </c>
      <c r="H18" s="209">
        <f t="shared" si="12"/>
        <v>66581.338068953948</v>
      </c>
      <c r="I18" s="209">
        <f t="shared" si="12"/>
        <v>69910.404972401651</v>
      </c>
      <c r="J18" s="209">
        <f t="shared" si="12"/>
        <v>73405.925221021738</v>
      </c>
      <c r="K18" s="209">
        <v>77076.221482072826</v>
      </c>
    </row>
    <row r="19" spans="1:18" s="33" customFormat="1">
      <c r="A19" s="17" t="s">
        <v>33</v>
      </c>
      <c r="B19" s="17">
        <v>118</v>
      </c>
      <c r="C19" s="17" t="s">
        <v>21</v>
      </c>
      <c r="D19" s="18" t="s">
        <v>34</v>
      </c>
      <c r="E19" s="19">
        <v>458</v>
      </c>
      <c r="F19" s="17">
        <v>10</v>
      </c>
      <c r="G19" s="209">
        <f t="shared" ref="G19:J19" si="13">H19/1.05</f>
        <v>76186.388354414506</v>
      </c>
      <c r="H19" s="209">
        <f t="shared" si="13"/>
        <v>79995.70777213524</v>
      </c>
      <c r="I19" s="209">
        <f t="shared" si="13"/>
        <v>83995.493160742</v>
      </c>
      <c r="J19" s="209">
        <f t="shared" si="13"/>
        <v>88195.267818779103</v>
      </c>
      <c r="K19" s="209">
        <v>92605.031209718058</v>
      </c>
      <c r="N19" s="30"/>
      <c r="O19" s="30"/>
      <c r="P19" s="30"/>
      <c r="Q19" s="30"/>
      <c r="R19" s="30"/>
    </row>
    <row r="20" spans="1:18" s="33" customFormat="1">
      <c r="A20" s="17" t="s">
        <v>35</v>
      </c>
      <c r="B20" s="17" t="s">
        <v>36</v>
      </c>
      <c r="C20" s="17" t="s">
        <v>21</v>
      </c>
      <c r="D20" s="18" t="s">
        <v>37</v>
      </c>
      <c r="E20" s="19">
        <v>523</v>
      </c>
      <c r="F20" s="17">
        <v>11</v>
      </c>
      <c r="G20" s="209">
        <f t="shared" ref="G20:J20" si="14">H20/1.05</f>
        <v>84791.858324372195</v>
      </c>
      <c r="H20" s="209">
        <f t="shared" si="14"/>
        <v>89031.451240590803</v>
      </c>
      <c r="I20" s="209">
        <f t="shared" si="14"/>
        <v>93483.023802620344</v>
      </c>
      <c r="J20" s="209">
        <f t="shared" si="14"/>
        <v>98157.174992751359</v>
      </c>
      <c r="K20" s="209">
        <v>103065.03374238893</v>
      </c>
      <c r="N20" s="30"/>
      <c r="O20" s="30"/>
      <c r="P20" s="30"/>
      <c r="Q20" s="30"/>
      <c r="R20" s="30"/>
    </row>
    <row r="21" spans="1:18" s="33" customFormat="1">
      <c r="A21" s="17" t="s">
        <v>38</v>
      </c>
      <c r="B21" s="17" t="s">
        <v>39</v>
      </c>
      <c r="C21" s="17" t="s">
        <v>21</v>
      </c>
      <c r="D21" s="18" t="s">
        <v>40</v>
      </c>
      <c r="E21" s="19">
        <v>455</v>
      </c>
      <c r="F21" s="17">
        <v>10</v>
      </c>
      <c r="G21" s="209">
        <f t="shared" ref="G21:J22" si="15">H21/1.05</f>
        <v>76186.388354414506</v>
      </c>
      <c r="H21" s="209">
        <f t="shared" si="15"/>
        <v>79995.70777213524</v>
      </c>
      <c r="I21" s="209">
        <f t="shared" si="15"/>
        <v>83995.493160742</v>
      </c>
      <c r="J21" s="209">
        <f t="shared" si="15"/>
        <v>88195.267818779103</v>
      </c>
      <c r="K21" s="209">
        <v>92605.031209718058</v>
      </c>
      <c r="N21" s="30"/>
      <c r="O21" s="30"/>
      <c r="P21" s="30"/>
      <c r="Q21" s="30"/>
      <c r="R21" s="30"/>
    </row>
    <row r="22" spans="1:18">
      <c r="A22" s="77" t="s">
        <v>459</v>
      </c>
      <c r="B22" s="62" t="s">
        <v>386</v>
      </c>
      <c r="C22" s="14" t="s">
        <v>43</v>
      </c>
      <c r="D22" s="89" t="s">
        <v>461</v>
      </c>
      <c r="E22" s="16">
        <v>230</v>
      </c>
      <c r="F22" s="14">
        <v>5</v>
      </c>
      <c r="G22" s="210">
        <f t="shared" si="15"/>
        <v>21.060360652197385</v>
      </c>
      <c r="H22" s="210">
        <f t="shared" si="15"/>
        <v>22.113378684807255</v>
      </c>
      <c r="I22" s="210">
        <f t="shared" si="15"/>
        <v>23.219047619047618</v>
      </c>
      <c r="J22" s="210">
        <f t="shared" si="15"/>
        <v>24.38</v>
      </c>
      <c r="K22" s="210">
        <v>25.599</v>
      </c>
      <c r="L22" s="30"/>
    </row>
    <row r="23" spans="1:18">
      <c r="A23" s="7" t="s">
        <v>41</v>
      </c>
      <c r="B23" s="14" t="s">
        <v>42</v>
      </c>
      <c r="C23" s="14" t="s">
        <v>43</v>
      </c>
      <c r="D23" s="15" t="s">
        <v>44</v>
      </c>
      <c r="E23" s="16">
        <v>188</v>
      </c>
      <c r="F23" s="14">
        <v>4</v>
      </c>
      <c r="G23" s="210">
        <f t="shared" ref="G23:J23" si="16">H23/1.05</f>
        <v>17.790094589258672</v>
      </c>
      <c r="H23" s="210">
        <f t="shared" si="16"/>
        <v>18.679599318721607</v>
      </c>
      <c r="I23" s="210">
        <f t="shared" si="16"/>
        <v>19.613579284657689</v>
      </c>
      <c r="J23" s="210">
        <f t="shared" si="16"/>
        <v>20.594258248890576</v>
      </c>
      <c r="K23" s="210">
        <v>21.623971161335106</v>
      </c>
      <c r="L23" s="30"/>
    </row>
    <row r="24" spans="1:18">
      <c r="A24" s="14" t="s">
        <v>45</v>
      </c>
      <c r="B24" s="14" t="s">
        <v>46</v>
      </c>
      <c r="C24" s="14" t="s">
        <v>43</v>
      </c>
      <c r="D24" s="15" t="s">
        <v>47</v>
      </c>
      <c r="E24" s="16">
        <v>260</v>
      </c>
      <c r="F24" s="14">
        <v>5</v>
      </c>
      <c r="G24" s="211">
        <f t="shared" ref="G24:J24" si="17">H24/1.05</f>
        <v>22.928144412712911</v>
      </c>
      <c r="H24" s="211">
        <f t="shared" si="17"/>
        <v>24.074551633348555</v>
      </c>
      <c r="I24" s="211">
        <f t="shared" si="17"/>
        <v>25.278279215015985</v>
      </c>
      <c r="J24" s="211">
        <f t="shared" si="17"/>
        <v>26.542193175766783</v>
      </c>
      <c r="K24" s="211">
        <v>27.869302834555125</v>
      </c>
      <c r="L24" s="30"/>
    </row>
    <row r="25" spans="1:18">
      <c r="A25" s="14" t="s">
        <v>48</v>
      </c>
      <c r="B25" s="14" t="s">
        <v>49</v>
      </c>
      <c r="C25" s="14" t="s">
        <v>43</v>
      </c>
      <c r="D25" s="15" t="s">
        <v>50</v>
      </c>
      <c r="E25" s="16">
        <v>230</v>
      </c>
      <c r="F25" s="14">
        <v>5</v>
      </c>
      <c r="G25" s="211">
        <f t="shared" ref="G25:J25" si="18">H25/1.05</f>
        <v>20.764488793069546</v>
      </c>
      <c r="H25" s="211">
        <f t="shared" si="18"/>
        <v>21.802713232723026</v>
      </c>
      <c r="I25" s="211">
        <f t="shared" si="18"/>
        <v>22.892848894359176</v>
      </c>
      <c r="J25" s="211">
        <f t="shared" si="18"/>
        <v>24.037491339077135</v>
      </c>
      <c r="K25" s="211">
        <v>25.239365906030994</v>
      </c>
      <c r="L25" s="30"/>
    </row>
    <row r="26" spans="1:18">
      <c r="A26" s="14" t="s">
        <v>51</v>
      </c>
      <c r="B26" s="14">
        <v>161</v>
      </c>
      <c r="C26" s="14" t="s">
        <v>43</v>
      </c>
      <c r="D26" s="15" t="s">
        <v>52</v>
      </c>
      <c r="E26" s="16">
        <v>287</v>
      </c>
      <c r="F26" s="14">
        <v>6</v>
      </c>
      <c r="G26" s="211">
        <f t="shared" ref="G26:J26" si="19">H26/1.05</f>
        <v>24.656387646319235</v>
      </c>
      <c r="H26" s="211">
        <f t="shared" si="19"/>
        <v>25.889207028635198</v>
      </c>
      <c r="I26" s="211">
        <f t="shared" si="19"/>
        <v>27.183667380066957</v>
      </c>
      <c r="J26" s="211">
        <f t="shared" si="19"/>
        <v>28.542850749070308</v>
      </c>
      <c r="K26" s="211">
        <v>29.969993286523824</v>
      </c>
      <c r="L26" s="30"/>
    </row>
    <row r="27" spans="1:18">
      <c r="A27" s="14" t="s">
        <v>53</v>
      </c>
      <c r="B27" s="14">
        <v>151</v>
      </c>
      <c r="C27" s="14" t="s">
        <v>43</v>
      </c>
      <c r="D27" s="15" t="s">
        <v>54</v>
      </c>
      <c r="E27" s="16">
        <v>220</v>
      </c>
      <c r="F27" s="14">
        <v>4</v>
      </c>
      <c r="G27" s="211">
        <f t="shared" ref="G27:J27" si="20">H27/1.05</f>
        <v>20.007628920269294</v>
      </c>
      <c r="H27" s="211">
        <f t="shared" si="20"/>
        <v>21.008010366282761</v>
      </c>
      <c r="I27" s="211">
        <f t="shared" si="20"/>
        <v>22.058410884596899</v>
      </c>
      <c r="J27" s="211">
        <f t="shared" si="20"/>
        <v>23.161331428826745</v>
      </c>
      <c r="K27" s="211">
        <v>24.319398000268084</v>
      </c>
      <c r="L27" s="30"/>
    </row>
    <row r="28" spans="1:18">
      <c r="A28" s="14" t="s">
        <v>55</v>
      </c>
      <c r="B28" s="23" t="s">
        <v>56</v>
      </c>
      <c r="C28" s="14">
        <v>250</v>
      </c>
      <c r="D28" s="15" t="s">
        <v>57</v>
      </c>
      <c r="E28" s="16">
        <v>250</v>
      </c>
      <c r="F28" s="14">
        <v>5</v>
      </c>
      <c r="G28" s="211">
        <f t="shared" ref="G28:J28" si="21">H28/1.05</f>
        <v>21.982939281039659</v>
      </c>
      <c r="H28" s="211">
        <f t="shared" si="21"/>
        <v>23.082086245091642</v>
      </c>
      <c r="I28" s="211">
        <f t="shared" si="21"/>
        <v>24.236190557346223</v>
      </c>
      <c r="J28" s="211">
        <f t="shared" si="21"/>
        <v>25.448000085213536</v>
      </c>
      <c r="K28" s="211">
        <v>26.720400089474214</v>
      </c>
      <c r="L28" s="30"/>
    </row>
    <row r="29" spans="1:18">
      <c r="A29" s="14" t="s">
        <v>58</v>
      </c>
      <c r="B29" s="14">
        <v>203</v>
      </c>
      <c r="C29" s="14" t="s">
        <v>43</v>
      </c>
      <c r="D29" s="15" t="s">
        <v>60</v>
      </c>
      <c r="E29" s="16">
        <v>285</v>
      </c>
      <c r="F29" s="14">
        <v>6</v>
      </c>
      <c r="G29" s="211">
        <f t="shared" ref="G29:J29" si="22">H29/1.05</f>
        <v>23.924038328166631</v>
      </c>
      <c r="H29" s="211">
        <f t="shared" si="22"/>
        <v>25.120240244574966</v>
      </c>
      <c r="I29" s="211">
        <f t="shared" si="22"/>
        <v>26.376252256803713</v>
      </c>
      <c r="J29" s="211">
        <f t="shared" si="22"/>
        <v>27.6950648696439</v>
      </c>
      <c r="K29" s="211">
        <v>29.079818113126098</v>
      </c>
      <c r="L29" s="30"/>
    </row>
    <row r="30" spans="1:18">
      <c r="A30" s="14" t="s">
        <v>61</v>
      </c>
      <c r="B30" s="14">
        <v>152</v>
      </c>
      <c r="C30" s="14" t="s">
        <v>43</v>
      </c>
      <c r="D30" s="15" t="s">
        <v>62</v>
      </c>
      <c r="E30" s="16">
        <v>390</v>
      </c>
      <c r="F30" s="14">
        <v>8</v>
      </c>
      <c r="G30" s="211">
        <v>30.983000000000001</v>
      </c>
      <c r="H30" s="211">
        <v>32.531999999999996</v>
      </c>
      <c r="I30" s="211">
        <v>34.158000000000001</v>
      </c>
      <c r="J30" s="211">
        <v>35.866</v>
      </c>
      <c r="K30" s="211">
        <v>37.659999999999997</v>
      </c>
      <c r="L30" s="194" t="s">
        <v>464</v>
      </c>
    </row>
    <row r="31" spans="1:18">
      <c r="A31" s="14" t="s">
        <v>63</v>
      </c>
      <c r="B31" s="14">
        <v>153</v>
      </c>
      <c r="C31" s="14" t="s">
        <v>43</v>
      </c>
      <c r="D31" s="15" t="s">
        <v>64</v>
      </c>
      <c r="E31" s="16">
        <v>443</v>
      </c>
      <c r="F31" s="14">
        <v>9</v>
      </c>
      <c r="G31" s="211">
        <v>34.941000000000003</v>
      </c>
      <c r="H31" s="211">
        <v>36.689</v>
      </c>
      <c r="I31" s="211">
        <v>38.523000000000003</v>
      </c>
      <c r="J31" s="211">
        <v>40.448999999999998</v>
      </c>
      <c r="K31" s="211">
        <v>42.472000000000001</v>
      </c>
      <c r="L31" s="194" t="s">
        <v>464</v>
      </c>
    </row>
    <row r="32" spans="1:18">
      <c r="A32" s="14" t="s">
        <v>65</v>
      </c>
      <c r="B32" s="14" t="s">
        <v>66</v>
      </c>
      <c r="C32" s="14" t="s">
        <v>43</v>
      </c>
      <c r="D32" s="15" t="s">
        <v>67</v>
      </c>
      <c r="E32" s="16">
        <v>320</v>
      </c>
      <c r="F32" s="14">
        <v>7</v>
      </c>
      <c r="G32" s="211">
        <f t="shared" ref="G32:J32" si="23">H32/1.05</f>
        <v>26.931793759230494</v>
      </c>
      <c r="H32" s="211">
        <f t="shared" si="23"/>
        <v>28.27838344719202</v>
      </c>
      <c r="I32" s="211">
        <f t="shared" si="23"/>
        <v>29.692302619551622</v>
      </c>
      <c r="J32" s="211">
        <f t="shared" si="23"/>
        <v>31.176917750529203</v>
      </c>
      <c r="K32" s="211">
        <v>32.735763638055666</v>
      </c>
      <c r="L32" s="30"/>
    </row>
    <row r="33" spans="1:12">
      <c r="A33" s="14" t="s">
        <v>68</v>
      </c>
      <c r="B33" s="14">
        <v>105</v>
      </c>
      <c r="C33" s="14" t="s">
        <v>43</v>
      </c>
      <c r="D33" s="15" t="s">
        <v>69</v>
      </c>
      <c r="E33" s="16">
        <v>343</v>
      </c>
      <c r="F33" s="62">
        <v>7</v>
      </c>
      <c r="G33" s="211">
        <f t="shared" ref="G33:J33" si="24">H33/1.05</f>
        <v>27.781009397968038</v>
      </c>
      <c r="H33" s="211">
        <f t="shared" si="24"/>
        <v>29.170059867866442</v>
      </c>
      <c r="I33" s="211">
        <f t="shared" si="24"/>
        <v>30.628562861259766</v>
      </c>
      <c r="J33" s="211">
        <f t="shared" si="24"/>
        <v>32.159991004322755</v>
      </c>
      <c r="K33" s="211">
        <v>33.767990554538898</v>
      </c>
      <c r="L33" s="30"/>
    </row>
    <row r="34" spans="1:12">
      <c r="A34" s="14" t="s">
        <v>70</v>
      </c>
      <c r="B34" s="14" t="s">
        <v>71</v>
      </c>
      <c r="C34" s="14" t="s">
        <v>43</v>
      </c>
      <c r="D34" s="15" t="s">
        <v>72</v>
      </c>
      <c r="E34" s="16">
        <v>280</v>
      </c>
      <c r="F34" s="14">
        <v>6</v>
      </c>
      <c r="G34" s="211">
        <f t="shared" ref="G34:J34" si="25">H34/1.05</f>
        <v>23.756730750763019</v>
      </c>
      <c r="H34" s="211">
        <f t="shared" si="25"/>
        <v>24.944567288301172</v>
      </c>
      <c r="I34" s="211">
        <f t="shared" si="25"/>
        <v>26.191795652716234</v>
      </c>
      <c r="J34" s="211">
        <f t="shared" si="25"/>
        <v>27.501385435352045</v>
      </c>
      <c r="K34" s="211">
        <v>28.876454707119649</v>
      </c>
      <c r="L34" s="30"/>
    </row>
    <row r="35" spans="1:12">
      <c r="A35" s="14" t="s">
        <v>73</v>
      </c>
      <c r="B35" s="14">
        <v>151</v>
      </c>
      <c r="C35" s="14" t="s">
        <v>43</v>
      </c>
      <c r="D35" s="15" t="s">
        <v>74</v>
      </c>
      <c r="E35" s="16">
        <v>218</v>
      </c>
      <c r="F35" s="14">
        <v>4</v>
      </c>
      <c r="G35" s="211">
        <f t="shared" ref="G35:J35" si="26">H35/1.05</f>
        <v>20.007628920269294</v>
      </c>
      <c r="H35" s="211">
        <f t="shared" si="26"/>
        <v>21.008010366282761</v>
      </c>
      <c r="I35" s="211">
        <f t="shared" si="26"/>
        <v>22.058410884596899</v>
      </c>
      <c r="J35" s="211">
        <f t="shared" si="26"/>
        <v>23.161331428826745</v>
      </c>
      <c r="K35" s="211">
        <v>24.319398000268084</v>
      </c>
      <c r="L35" s="30"/>
    </row>
    <row r="36" spans="1:12">
      <c r="A36" s="14" t="s">
        <v>75</v>
      </c>
      <c r="B36" s="14" t="s">
        <v>76</v>
      </c>
      <c r="C36" s="14" t="s">
        <v>43</v>
      </c>
      <c r="D36" s="15" t="s">
        <v>77</v>
      </c>
      <c r="E36" s="16">
        <v>268</v>
      </c>
      <c r="F36" s="14">
        <v>5</v>
      </c>
      <c r="G36" s="211">
        <f t="shared" ref="G36:J36" si="27">H36/1.05</f>
        <v>22.7677313271538</v>
      </c>
      <c r="H36" s="211">
        <f t="shared" si="27"/>
        <v>23.906117893511492</v>
      </c>
      <c r="I36" s="211">
        <f t="shared" si="27"/>
        <v>25.101423788187066</v>
      </c>
      <c r="J36" s="211">
        <f t="shared" si="27"/>
        <v>26.356494977596419</v>
      </c>
      <c r="K36" s="211">
        <v>27.674319726476241</v>
      </c>
      <c r="L36" s="30"/>
    </row>
    <row r="37" spans="1:12">
      <c r="A37" s="14" t="s">
        <v>78</v>
      </c>
      <c r="B37" s="14" t="s">
        <v>79</v>
      </c>
      <c r="C37" s="14" t="s">
        <v>43</v>
      </c>
      <c r="D37" s="15" t="s">
        <v>80</v>
      </c>
      <c r="E37" s="16">
        <v>240</v>
      </c>
      <c r="F37" s="14">
        <v>5</v>
      </c>
      <c r="G37" s="211">
        <f t="shared" ref="G37:J37" si="28">H37/1.05</f>
        <v>20.968938559927356</v>
      </c>
      <c r="H37" s="211">
        <f t="shared" si="28"/>
        <v>22.017385487923725</v>
      </c>
      <c r="I37" s="211">
        <f t="shared" si="28"/>
        <v>23.118254762319914</v>
      </c>
      <c r="J37" s="211">
        <f t="shared" si="28"/>
        <v>24.274167500435912</v>
      </c>
      <c r="K37" s="211">
        <v>25.487875875457707</v>
      </c>
      <c r="L37" s="30"/>
    </row>
    <row r="38" spans="1:12">
      <c r="A38" s="14" t="s">
        <v>81</v>
      </c>
      <c r="B38" s="14" t="s">
        <v>82</v>
      </c>
      <c r="C38" s="14" t="s">
        <v>43</v>
      </c>
      <c r="D38" s="15" t="s">
        <v>83</v>
      </c>
      <c r="E38" s="16">
        <v>273</v>
      </c>
      <c r="F38" s="14">
        <v>6</v>
      </c>
      <c r="G38" s="211">
        <f t="shared" ref="G38:J38" si="29">H38/1.05</f>
        <v>23.629512901037671</v>
      </c>
      <c r="H38" s="211">
        <f t="shared" si="29"/>
        <v>24.810988546089554</v>
      </c>
      <c r="I38" s="211">
        <f t="shared" si="29"/>
        <v>26.051537973394034</v>
      </c>
      <c r="J38" s="211">
        <f t="shared" si="29"/>
        <v>27.354114872063736</v>
      </c>
      <c r="K38" s="211">
        <v>28.721820615666925</v>
      </c>
      <c r="L38" s="30"/>
    </row>
    <row r="39" spans="1:12">
      <c r="A39" s="14" t="s">
        <v>84</v>
      </c>
      <c r="B39" s="14" t="s">
        <v>59</v>
      </c>
      <c r="C39" s="14" t="s">
        <v>43</v>
      </c>
      <c r="D39" s="15" t="s">
        <v>85</v>
      </c>
      <c r="E39" s="16">
        <v>293</v>
      </c>
      <c r="F39" s="14">
        <v>6</v>
      </c>
      <c r="G39" s="211">
        <f t="shared" ref="G39:J39" si="30">H39/1.05</f>
        <v>24.768527764152669</v>
      </c>
      <c r="H39" s="211">
        <f t="shared" si="30"/>
        <v>26.006954152360304</v>
      </c>
      <c r="I39" s="211">
        <f t="shared" si="30"/>
        <v>27.30730185997832</v>
      </c>
      <c r="J39" s="211">
        <f t="shared" si="30"/>
        <v>28.672666952977238</v>
      </c>
      <c r="K39" s="211">
        <v>30.106300300626103</v>
      </c>
      <c r="L39" s="30"/>
    </row>
    <row r="40" spans="1:12">
      <c r="A40" s="14" t="s">
        <v>86</v>
      </c>
      <c r="B40" s="14" t="s">
        <v>87</v>
      </c>
      <c r="C40" s="14" t="s">
        <v>43</v>
      </c>
      <c r="D40" s="15" t="s">
        <v>88</v>
      </c>
      <c r="E40" s="16">
        <v>308</v>
      </c>
      <c r="F40" s="14">
        <v>6</v>
      </c>
      <c r="G40" s="211">
        <f t="shared" ref="G40:J41" si="31">H40/1.05</f>
        <v>25.650047573019744</v>
      </c>
      <c r="H40" s="211">
        <f t="shared" si="31"/>
        <v>26.932549951670733</v>
      </c>
      <c r="I40" s="211">
        <f t="shared" si="31"/>
        <v>28.27917744925427</v>
      </c>
      <c r="J40" s="211">
        <f t="shared" si="31"/>
        <v>29.693136321716985</v>
      </c>
      <c r="K40" s="211">
        <v>31.177793137802833</v>
      </c>
      <c r="L40" s="30"/>
    </row>
    <row r="41" spans="1:12">
      <c r="A41" s="14" t="s">
        <v>89</v>
      </c>
      <c r="B41" s="14" t="s">
        <v>90</v>
      </c>
      <c r="C41" s="14" t="s">
        <v>43</v>
      </c>
      <c r="D41" s="15" t="s">
        <v>91</v>
      </c>
      <c r="E41" s="16">
        <v>198</v>
      </c>
      <c r="F41" s="14">
        <v>4</v>
      </c>
      <c r="G41" s="211">
        <f t="shared" si="31"/>
        <v>19.133873800970274</v>
      </c>
      <c r="H41" s="211">
        <f t="shared" si="31"/>
        <v>20.090567491018788</v>
      </c>
      <c r="I41" s="211">
        <f t="shared" si="31"/>
        <v>21.095095865569728</v>
      </c>
      <c r="J41" s="211">
        <v>22.149850658848216</v>
      </c>
      <c r="K41" s="211" t="s">
        <v>92</v>
      </c>
      <c r="L41" s="30"/>
    </row>
    <row r="42" spans="1:12">
      <c r="A42" s="14" t="s">
        <v>93</v>
      </c>
      <c r="B42" s="14">
        <v>208</v>
      </c>
      <c r="C42" s="14" t="s">
        <v>43</v>
      </c>
      <c r="D42" s="89" t="s">
        <v>438</v>
      </c>
      <c r="E42" s="16">
        <v>393</v>
      </c>
      <c r="F42" s="14">
        <v>8</v>
      </c>
      <c r="G42" s="211">
        <f t="shared" ref="G42:J42" si="32">H42/1.05</f>
        <v>31.283125636840325</v>
      </c>
      <c r="H42" s="211">
        <f t="shared" si="32"/>
        <v>32.847281918682341</v>
      </c>
      <c r="I42" s="211">
        <f t="shared" si="32"/>
        <v>34.489646014616461</v>
      </c>
      <c r="J42" s="211">
        <f t="shared" si="32"/>
        <v>36.214128315347288</v>
      </c>
      <c r="K42" s="211">
        <v>38.024834731114652</v>
      </c>
      <c r="L42" s="30"/>
    </row>
    <row r="43" spans="1:12">
      <c r="A43" s="14" t="s">
        <v>96</v>
      </c>
      <c r="B43" s="14" t="s">
        <v>97</v>
      </c>
      <c r="C43" s="14" t="s">
        <v>43</v>
      </c>
      <c r="D43" s="15" t="s">
        <v>98</v>
      </c>
      <c r="E43" s="16">
        <v>218</v>
      </c>
      <c r="F43" s="14">
        <v>4</v>
      </c>
      <c r="G43" s="211">
        <f t="shared" ref="G43:J43" si="33">H43/1.05</f>
        <v>20.042325012638123</v>
      </c>
      <c r="H43" s="211">
        <f t="shared" si="33"/>
        <v>21.044441263270031</v>
      </c>
      <c r="I43" s="211">
        <f t="shared" si="33"/>
        <v>22.096663326433532</v>
      </c>
      <c r="J43" s="211">
        <f t="shared" si="33"/>
        <v>23.201496492755211</v>
      </c>
      <c r="K43" s="211">
        <v>24.361571317392972</v>
      </c>
      <c r="L43" s="30"/>
    </row>
    <row r="44" spans="1:12">
      <c r="A44" s="14" t="s">
        <v>99</v>
      </c>
      <c r="B44" s="14">
        <v>208</v>
      </c>
      <c r="C44" s="14" t="s">
        <v>43</v>
      </c>
      <c r="D44" s="15" t="s">
        <v>100</v>
      </c>
      <c r="E44" s="16">
        <v>393</v>
      </c>
      <c r="F44" s="14">
        <v>8</v>
      </c>
      <c r="G44" s="211">
        <f t="shared" ref="G44:J44" si="34">H44/1.05</f>
        <v>31.283125636840325</v>
      </c>
      <c r="H44" s="211">
        <f t="shared" si="34"/>
        <v>32.847281918682341</v>
      </c>
      <c r="I44" s="211">
        <f t="shared" si="34"/>
        <v>34.489646014616461</v>
      </c>
      <c r="J44" s="211">
        <f t="shared" si="34"/>
        <v>36.214128315347288</v>
      </c>
      <c r="K44" s="211">
        <v>38.024834731114652</v>
      </c>
      <c r="L44" s="30"/>
    </row>
    <row r="45" spans="1:12">
      <c r="A45" s="14" t="s">
        <v>101</v>
      </c>
      <c r="B45" s="14" t="s">
        <v>102</v>
      </c>
      <c r="C45" s="14" t="s">
        <v>43</v>
      </c>
      <c r="D45" s="89" t="s">
        <v>439</v>
      </c>
      <c r="E45" s="16">
        <v>335</v>
      </c>
      <c r="F45" s="14">
        <v>7</v>
      </c>
      <c r="G45" s="211">
        <f t="shared" ref="G45:J45" si="35">H45/1.05</f>
        <v>27.5087801194808</v>
      </c>
      <c r="H45" s="211">
        <f t="shared" si="35"/>
        <v>28.884219125454841</v>
      </c>
      <c r="I45" s="211">
        <f t="shared" si="35"/>
        <v>30.328430081727586</v>
      </c>
      <c r="J45" s="211">
        <f t="shared" si="35"/>
        <v>31.844851585813966</v>
      </c>
      <c r="K45" s="211">
        <v>33.437094165104668</v>
      </c>
      <c r="L45" s="30"/>
    </row>
    <row r="46" spans="1:12">
      <c r="A46" s="14" t="s">
        <v>104</v>
      </c>
      <c r="B46" s="14" t="s">
        <v>105</v>
      </c>
      <c r="C46" s="14" t="s">
        <v>43</v>
      </c>
      <c r="D46" s="15" t="s">
        <v>106</v>
      </c>
      <c r="E46" s="16">
        <v>280</v>
      </c>
      <c r="F46" s="14">
        <v>6</v>
      </c>
      <c r="G46" s="211">
        <f t="shared" ref="G46:J46" si="36">H46/1.05</f>
        <v>23.900796938974597</v>
      </c>
      <c r="H46" s="211">
        <f t="shared" si="36"/>
        <v>25.095836785923328</v>
      </c>
      <c r="I46" s="211">
        <f t="shared" si="36"/>
        <v>26.350628625219496</v>
      </c>
      <c r="J46" s="211">
        <f t="shared" si="36"/>
        <v>27.668160056480474</v>
      </c>
      <c r="K46" s="211">
        <v>29.0515680593045</v>
      </c>
      <c r="L46" s="30"/>
    </row>
    <row r="47" spans="1:12">
      <c r="A47" s="14" t="s">
        <v>107</v>
      </c>
      <c r="B47" s="14" t="s">
        <v>108</v>
      </c>
      <c r="C47" s="14" t="s">
        <v>43</v>
      </c>
      <c r="D47" s="15" t="s">
        <v>109</v>
      </c>
      <c r="E47" s="16">
        <v>343</v>
      </c>
      <c r="F47" s="14">
        <v>7</v>
      </c>
      <c r="G47" s="211">
        <f t="shared" ref="G47:J47" si="37">H47/1.05</f>
        <v>27.781009397968038</v>
      </c>
      <c r="H47" s="211">
        <f t="shared" si="37"/>
        <v>29.170059867866442</v>
      </c>
      <c r="I47" s="211">
        <f t="shared" si="37"/>
        <v>30.628562861259766</v>
      </c>
      <c r="J47" s="211">
        <f t="shared" si="37"/>
        <v>32.159991004322755</v>
      </c>
      <c r="K47" s="211">
        <v>33.767990554538898</v>
      </c>
      <c r="L47" s="30"/>
    </row>
    <row r="48" spans="1:12">
      <c r="A48" s="14" t="s">
        <v>110</v>
      </c>
      <c r="B48" s="14" t="s">
        <v>76</v>
      </c>
      <c r="C48" s="14" t="s">
        <v>43</v>
      </c>
      <c r="D48" s="15" t="s">
        <v>111</v>
      </c>
      <c r="E48" s="16">
        <v>268</v>
      </c>
      <c r="F48" s="14">
        <v>5</v>
      </c>
      <c r="G48" s="211">
        <f t="shared" ref="G48:J48" si="38">H48/1.05</f>
        <v>22.7677313271538</v>
      </c>
      <c r="H48" s="211">
        <f t="shared" si="38"/>
        <v>23.906117893511492</v>
      </c>
      <c r="I48" s="211">
        <f t="shared" si="38"/>
        <v>25.101423788187066</v>
      </c>
      <c r="J48" s="211">
        <f t="shared" si="38"/>
        <v>26.356494977596419</v>
      </c>
      <c r="K48" s="211">
        <v>27.674319726476241</v>
      </c>
      <c r="L48" s="30"/>
    </row>
    <row r="49" spans="1:12">
      <c r="A49" s="14" t="s">
        <v>112</v>
      </c>
      <c r="B49" s="14" t="s">
        <v>113</v>
      </c>
      <c r="C49" s="14" t="s">
        <v>43</v>
      </c>
      <c r="D49" s="15" t="s">
        <v>114</v>
      </c>
      <c r="E49" s="16">
        <v>303</v>
      </c>
      <c r="F49" s="14">
        <v>6</v>
      </c>
      <c r="G49" s="211">
        <f t="shared" ref="G49:J49" si="39">H49/1.05</f>
        <v>25.883244180952186</v>
      </c>
      <c r="H49" s="211">
        <f t="shared" si="39"/>
        <v>27.177406389999796</v>
      </c>
      <c r="I49" s="211">
        <f t="shared" si="39"/>
        <v>28.536276709499788</v>
      </c>
      <c r="J49" s="211">
        <f t="shared" si="39"/>
        <v>29.963090544974779</v>
      </c>
      <c r="K49" s="211">
        <v>31.46124507222352</v>
      </c>
      <c r="L49" s="30"/>
    </row>
    <row r="50" spans="1:12">
      <c r="A50" s="14" t="s">
        <v>115</v>
      </c>
      <c r="B50" s="14" t="s">
        <v>76</v>
      </c>
      <c r="C50" s="14" t="s">
        <v>43</v>
      </c>
      <c r="D50" s="15" t="s">
        <v>116</v>
      </c>
      <c r="E50" s="16">
        <v>268</v>
      </c>
      <c r="F50" s="14">
        <v>5</v>
      </c>
      <c r="G50" s="211">
        <f t="shared" ref="G50:J50" si="40">H50/1.05</f>
        <v>22.7677313271538</v>
      </c>
      <c r="H50" s="211">
        <f t="shared" si="40"/>
        <v>23.906117893511492</v>
      </c>
      <c r="I50" s="211">
        <f t="shared" si="40"/>
        <v>25.101423788187066</v>
      </c>
      <c r="J50" s="211">
        <f t="shared" si="40"/>
        <v>26.356494977596419</v>
      </c>
      <c r="K50" s="211">
        <v>27.674319726476241</v>
      </c>
      <c r="L50" s="30"/>
    </row>
    <row r="51" spans="1:12">
      <c r="A51" s="14" t="s">
        <v>117</v>
      </c>
      <c r="B51" s="14" t="s">
        <v>118</v>
      </c>
      <c r="C51" s="14" t="s">
        <v>43</v>
      </c>
      <c r="D51" s="15" t="s">
        <v>119</v>
      </c>
      <c r="E51" s="16">
        <v>295</v>
      </c>
      <c r="F51" s="14">
        <v>6</v>
      </c>
      <c r="G51" s="212">
        <f t="shared" ref="G51:J51" si="41">H51/1.05</f>
        <v>24.323041656967622</v>
      </c>
      <c r="H51" s="212">
        <f t="shared" si="41"/>
        <v>25.539193739816003</v>
      </c>
      <c r="I51" s="212">
        <f t="shared" si="41"/>
        <v>26.816153426806803</v>
      </c>
      <c r="J51" s="212">
        <f t="shared" si="41"/>
        <v>28.156961098147143</v>
      </c>
      <c r="K51" s="212">
        <v>29.564809153054501</v>
      </c>
      <c r="L51" s="30"/>
    </row>
    <row r="52" spans="1:12">
      <c r="A52" s="14" t="s">
        <v>120</v>
      </c>
      <c r="B52" s="14" t="s">
        <v>121</v>
      </c>
      <c r="C52" s="14" t="s">
        <v>43</v>
      </c>
      <c r="D52" s="15" t="s">
        <v>122</v>
      </c>
      <c r="E52" s="16">
        <v>320</v>
      </c>
      <c r="F52" s="14">
        <v>7</v>
      </c>
      <c r="G52" s="211">
        <f t="shared" ref="G52:J52" si="42">H52/1.05</f>
        <v>26.992011346457502</v>
      </c>
      <c r="H52" s="211">
        <f t="shared" si="42"/>
        <v>28.34161191378038</v>
      </c>
      <c r="I52" s="211">
        <f t="shared" si="42"/>
        <v>29.758692509469398</v>
      </c>
      <c r="J52" s="211">
        <f t="shared" si="42"/>
        <v>31.246627134942869</v>
      </c>
      <c r="K52" s="211">
        <v>32.808958491690014</v>
      </c>
      <c r="L52" s="30"/>
    </row>
    <row r="53" spans="1:12">
      <c r="A53" s="14" t="s">
        <v>123</v>
      </c>
      <c r="B53" s="14">
        <v>209</v>
      </c>
      <c r="C53" s="14" t="s">
        <v>43</v>
      </c>
      <c r="D53" s="15" t="s">
        <v>124</v>
      </c>
      <c r="E53" s="16">
        <v>378</v>
      </c>
      <c r="F53" s="14">
        <v>8</v>
      </c>
      <c r="G53" s="211">
        <f t="shared" ref="G53:J53" si="43">H53/1.05</f>
        <v>30.860880918847307</v>
      </c>
      <c r="H53" s="211">
        <f t="shared" si="43"/>
        <v>32.403924964789674</v>
      </c>
      <c r="I53" s="211">
        <f t="shared" si="43"/>
        <v>34.024121213029161</v>
      </c>
      <c r="J53" s="211">
        <f t="shared" si="43"/>
        <v>35.72532727368062</v>
      </c>
      <c r="K53" s="211">
        <v>37.511593637364655</v>
      </c>
      <c r="L53" s="30"/>
    </row>
    <row r="54" spans="1:12">
      <c r="A54" s="14" t="s">
        <v>125</v>
      </c>
      <c r="B54" s="14" t="s">
        <v>66</v>
      </c>
      <c r="C54" s="14" t="s">
        <v>43</v>
      </c>
      <c r="D54" s="15" t="s">
        <v>126</v>
      </c>
      <c r="E54" s="16">
        <v>323</v>
      </c>
      <c r="F54" s="14">
        <v>7</v>
      </c>
      <c r="G54" s="211">
        <f t="shared" ref="G54:J54" si="44">H54/1.05</f>
        <v>26.931793759230494</v>
      </c>
      <c r="H54" s="211">
        <f t="shared" si="44"/>
        <v>28.27838344719202</v>
      </c>
      <c r="I54" s="211">
        <f t="shared" si="44"/>
        <v>29.692302619551622</v>
      </c>
      <c r="J54" s="211">
        <f t="shared" si="44"/>
        <v>31.176917750529203</v>
      </c>
      <c r="K54" s="211">
        <v>32.735763638055666</v>
      </c>
      <c r="L54" s="30"/>
    </row>
    <row r="55" spans="1:12">
      <c r="A55" s="14" t="s">
        <v>127</v>
      </c>
      <c r="B55" s="14" t="s">
        <v>128</v>
      </c>
      <c r="C55" s="14" t="s">
        <v>43</v>
      </c>
      <c r="D55" s="15" t="s">
        <v>129</v>
      </c>
      <c r="E55" s="16">
        <v>248</v>
      </c>
      <c r="F55" s="14">
        <v>5</v>
      </c>
      <c r="G55" s="211">
        <f t="shared" ref="G55:J55" si="45">H55/1.05</f>
        <v>21.920925169567163</v>
      </c>
      <c r="H55" s="211">
        <f t="shared" si="45"/>
        <v>23.016971428045522</v>
      </c>
      <c r="I55" s="211">
        <f t="shared" si="45"/>
        <v>24.167819999447801</v>
      </c>
      <c r="J55" s="211">
        <f t="shared" si="45"/>
        <v>25.376210999420191</v>
      </c>
      <c r="K55" s="211">
        <v>26.645021549391203</v>
      </c>
      <c r="L55" s="30"/>
    </row>
    <row r="56" spans="1:12">
      <c r="A56" s="14" t="s">
        <v>130</v>
      </c>
      <c r="B56" s="14">
        <v>116</v>
      </c>
      <c r="C56" s="14" t="s">
        <v>43</v>
      </c>
      <c r="D56" s="15" t="s">
        <v>131</v>
      </c>
      <c r="E56" s="16">
        <v>303</v>
      </c>
      <c r="F56" s="14">
        <v>6</v>
      </c>
      <c r="G56" s="211">
        <f t="shared" ref="G56:J56" si="46">H56/1.05</f>
        <v>25.874459208007075</v>
      </c>
      <c r="H56" s="211">
        <f t="shared" si="46"/>
        <v>27.16818216840743</v>
      </c>
      <c r="I56" s="211">
        <f t="shared" si="46"/>
        <v>28.526591276827801</v>
      </c>
      <c r="J56" s="211">
        <f t="shared" si="46"/>
        <v>29.952920840669194</v>
      </c>
      <c r="K56" s="211">
        <v>31.450566882702656</v>
      </c>
      <c r="L56" s="30"/>
    </row>
    <row r="57" spans="1:12">
      <c r="A57" s="14" t="s">
        <v>132</v>
      </c>
      <c r="B57" s="14">
        <v>205</v>
      </c>
      <c r="C57" s="14" t="s">
        <v>43</v>
      </c>
      <c r="D57" s="15" t="s">
        <v>133</v>
      </c>
      <c r="E57" s="16">
        <v>325</v>
      </c>
      <c r="F57" s="14">
        <v>7</v>
      </c>
      <c r="G57" s="211">
        <f t="shared" ref="G57:J57" si="47">H57/1.05</f>
        <v>26.664290683494766</v>
      </c>
      <c r="H57" s="211">
        <f t="shared" si="47"/>
        <v>27.997505217669506</v>
      </c>
      <c r="I57" s="211">
        <f t="shared" si="47"/>
        <v>29.397380478552982</v>
      </c>
      <c r="J57" s="211">
        <f t="shared" si="47"/>
        <v>30.867249502480632</v>
      </c>
      <c r="K57" s="211">
        <v>32.410611977604667</v>
      </c>
      <c r="L57" s="30"/>
    </row>
    <row r="58" spans="1:12">
      <c r="A58" s="14" t="s">
        <v>134</v>
      </c>
      <c r="B58" s="14" t="s">
        <v>135</v>
      </c>
      <c r="C58" s="14" t="s">
        <v>43</v>
      </c>
      <c r="D58" s="15" t="s">
        <v>136</v>
      </c>
      <c r="E58" s="16">
        <v>268</v>
      </c>
      <c r="F58" s="14">
        <v>5</v>
      </c>
      <c r="G58" s="211">
        <f t="shared" ref="G58:J58" si="48">H58/1.05</f>
        <v>23.056307502988563</v>
      </c>
      <c r="H58" s="211">
        <f t="shared" si="48"/>
        <v>24.209122878137993</v>
      </c>
      <c r="I58" s="211">
        <f t="shared" si="48"/>
        <v>25.419579022044893</v>
      </c>
      <c r="J58" s="211">
        <f t="shared" si="48"/>
        <v>26.69055797314714</v>
      </c>
      <c r="K58" s="211">
        <v>28.0250858718045</v>
      </c>
      <c r="L58" s="30"/>
    </row>
    <row r="59" spans="1:12">
      <c r="A59" s="14" t="s">
        <v>137</v>
      </c>
      <c r="B59" s="14">
        <v>202</v>
      </c>
      <c r="C59" s="14" t="s">
        <v>43</v>
      </c>
      <c r="D59" s="15" t="s">
        <v>139</v>
      </c>
      <c r="E59" s="16">
        <v>268</v>
      </c>
      <c r="F59" s="14">
        <v>5</v>
      </c>
      <c r="G59" s="212">
        <f t="shared" ref="G59:J59" si="49">H59/1.05</f>
        <v>18.445046002390857</v>
      </c>
      <c r="H59" s="212">
        <f t="shared" si="49"/>
        <v>19.367298302510399</v>
      </c>
      <c r="I59" s="212">
        <f t="shared" si="49"/>
        <v>20.335663217635918</v>
      </c>
      <c r="J59" s="212">
        <f t="shared" si="49"/>
        <v>21.352446378517715</v>
      </c>
      <c r="K59" s="212">
        <f>K58*0.8</f>
        <v>22.4200686974436</v>
      </c>
      <c r="L59" s="30"/>
    </row>
    <row r="60" spans="1:12">
      <c r="A60" s="14" t="s">
        <v>140</v>
      </c>
      <c r="B60" s="14" t="s">
        <v>113</v>
      </c>
      <c r="C60" s="14" t="s">
        <v>43</v>
      </c>
      <c r="D60" s="15" t="s">
        <v>141</v>
      </c>
      <c r="E60" s="16">
        <v>305</v>
      </c>
      <c r="F60" s="14">
        <v>6</v>
      </c>
      <c r="G60" s="211">
        <f t="shared" ref="G60:J60" si="50">H60/1.05</f>
        <v>25.883244180952186</v>
      </c>
      <c r="H60" s="211">
        <f t="shared" si="50"/>
        <v>27.177406389999796</v>
      </c>
      <c r="I60" s="211">
        <f t="shared" si="50"/>
        <v>28.536276709499788</v>
      </c>
      <c r="J60" s="211">
        <f t="shared" si="50"/>
        <v>29.963090544974779</v>
      </c>
      <c r="K60" s="211">
        <v>31.46124507222352</v>
      </c>
      <c r="L60" s="30"/>
    </row>
    <row r="61" spans="1:12">
      <c r="A61" s="14" t="s">
        <v>142</v>
      </c>
      <c r="B61" s="14" t="s">
        <v>143</v>
      </c>
      <c r="C61" s="14" t="s">
        <v>43</v>
      </c>
      <c r="D61" s="15" t="s">
        <v>144</v>
      </c>
      <c r="E61" s="16">
        <v>328</v>
      </c>
      <c r="F61" s="14">
        <v>7</v>
      </c>
      <c r="G61" s="211">
        <f t="shared" ref="G61:J61" si="51">H61/1.05</f>
        <v>27.406304515482557</v>
      </c>
      <c r="H61" s="211">
        <f t="shared" si="51"/>
        <v>28.776619741256685</v>
      </c>
      <c r="I61" s="211">
        <f t="shared" si="51"/>
        <v>30.215450728319521</v>
      </c>
      <c r="J61" s="211">
        <f t="shared" si="51"/>
        <v>31.726223264735498</v>
      </c>
      <c r="K61" s="211">
        <v>33.312534427972274</v>
      </c>
      <c r="L61" s="30"/>
    </row>
    <row r="62" spans="1:12">
      <c r="A62" s="14" t="s">
        <v>145</v>
      </c>
      <c r="B62" s="14" t="s">
        <v>143</v>
      </c>
      <c r="C62" s="14" t="s">
        <v>43</v>
      </c>
      <c r="D62" s="15" t="s">
        <v>146</v>
      </c>
      <c r="E62" s="16">
        <v>328</v>
      </c>
      <c r="F62" s="14">
        <v>7</v>
      </c>
      <c r="G62" s="211">
        <f t="shared" ref="G62:J62" si="52">H62/1.05</f>
        <v>27.406304515482557</v>
      </c>
      <c r="H62" s="211">
        <f t="shared" si="52"/>
        <v>28.776619741256685</v>
      </c>
      <c r="I62" s="211">
        <f t="shared" si="52"/>
        <v>30.215450728319521</v>
      </c>
      <c r="J62" s="211">
        <f t="shared" si="52"/>
        <v>31.726223264735498</v>
      </c>
      <c r="K62" s="211">
        <v>33.312534427972274</v>
      </c>
      <c r="L62" s="30"/>
    </row>
    <row r="63" spans="1:12">
      <c r="A63" s="14" t="s">
        <v>147</v>
      </c>
      <c r="B63" s="14" t="s">
        <v>148</v>
      </c>
      <c r="C63" s="14" t="s">
        <v>43</v>
      </c>
      <c r="D63" s="15" t="s">
        <v>149</v>
      </c>
      <c r="E63" s="16">
        <v>190</v>
      </c>
      <c r="F63" s="14">
        <v>4</v>
      </c>
      <c r="G63" s="211">
        <f t="shared" ref="G63:J63" si="53">H63/1.05</f>
        <v>19.197835576652086</v>
      </c>
      <c r="H63" s="211">
        <f t="shared" si="53"/>
        <v>20.157727355484692</v>
      </c>
      <c r="I63" s="211">
        <f t="shared" si="53"/>
        <v>21.165613723258929</v>
      </c>
      <c r="J63" s="211">
        <f t="shared" si="53"/>
        <v>22.223894409421877</v>
      </c>
      <c r="K63" s="211">
        <v>23.335089129892971</v>
      </c>
      <c r="L63" s="30"/>
    </row>
    <row r="64" spans="1:12">
      <c r="A64" s="14" t="s">
        <v>150</v>
      </c>
      <c r="B64" s="14" t="s">
        <v>135</v>
      </c>
      <c r="C64" s="14" t="s">
        <v>43</v>
      </c>
      <c r="D64" s="89" t="s">
        <v>450</v>
      </c>
      <c r="E64" s="16">
        <v>268</v>
      </c>
      <c r="F64" s="14">
        <v>5</v>
      </c>
      <c r="G64" s="211">
        <f t="shared" ref="G64:J64" si="54">H64/1.05</f>
        <v>23.056307502988563</v>
      </c>
      <c r="H64" s="211">
        <f t="shared" si="54"/>
        <v>24.209122878137993</v>
      </c>
      <c r="I64" s="211">
        <f t="shared" si="54"/>
        <v>25.419579022044893</v>
      </c>
      <c r="J64" s="211">
        <f t="shared" si="54"/>
        <v>26.69055797314714</v>
      </c>
      <c r="K64" s="211">
        <v>28.0250858718045</v>
      </c>
      <c r="L64" s="30"/>
    </row>
    <row r="65" spans="1:12">
      <c r="A65" s="14" t="s">
        <v>152</v>
      </c>
      <c r="B65" s="14" t="s">
        <v>113</v>
      </c>
      <c r="C65" s="14" t="s">
        <v>43</v>
      </c>
      <c r="D65" s="89" t="s">
        <v>451</v>
      </c>
      <c r="E65" s="16">
        <v>305</v>
      </c>
      <c r="F65" s="14">
        <v>6</v>
      </c>
      <c r="G65" s="211">
        <f t="shared" ref="G65:J65" si="55">H65/1.05</f>
        <v>25.883244180952186</v>
      </c>
      <c r="H65" s="211">
        <f t="shared" si="55"/>
        <v>27.177406389999796</v>
      </c>
      <c r="I65" s="211">
        <f t="shared" si="55"/>
        <v>28.536276709499788</v>
      </c>
      <c r="J65" s="211">
        <f t="shared" si="55"/>
        <v>29.963090544974779</v>
      </c>
      <c r="K65" s="211">
        <v>31.46124507222352</v>
      </c>
      <c r="L65" s="30"/>
    </row>
    <row r="66" spans="1:12">
      <c r="A66" s="14" t="s">
        <v>154</v>
      </c>
      <c r="B66" s="14" t="s">
        <v>143</v>
      </c>
      <c r="C66" s="14" t="s">
        <v>43</v>
      </c>
      <c r="D66" s="89" t="s">
        <v>452</v>
      </c>
      <c r="E66" s="16">
        <v>328</v>
      </c>
      <c r="F66" s="14">
        <v>7</v>
      </c>
      <c r="G66" s="211">
        <f t="shared" ref="G66:J66" si="56">H66/1.05</f>
        <v>27.406304515482557</v>
      </c>
      <c r="H66" s="211">
        <f t="shared" si="56"/>
        <v>28.776619741256685</v>
      </c>
      <c r="I66" s="211">
        <f t="shared" si="56"/>
        <v>30.215450728319521</v>
      </c>
      <c r="J66" s="211">
        <f t="shared" si="56"/>
        <v>31.726223264735498</v>
      </c>
      <c r="K66" s="211">
        <v>33.312534427972274</v>
      </c>
      <c r="L66" s="30"/>
    </row>
    <row r="67" spans="1:12">
      <c r="A67" s="14" t="s">
        <v>156</v>
      </c>
      <c r="B67" s="14" t="s">
        <v>157</v>
      </c>
      <c r="C67" s="14" t="s">
        <v>43</v>
      </c>
      <c r="D67" s="15" t="s">
        <v>158</v>
      </c>
      <c r="E67" s="16">
        <v>285</v>
      </c>
      <c r="F67" s="14">
        <v>6</v>
      </c>
      <c r="G67" s="211">
        <f t="shared" ref="G67:J67" si="57">H67/1.05</f>
        <v>23.915920787779445</v>
      </c>
      <c r="H67" s="211">
        <f t="shared" si="57"/>
        <v>25.111716827168419</v>
      </c>
      <c r="I67" s="211">
        <f t="shared" si="57"/>
        <v>26.36730266852684</v>
      </c>
      <c r="J67" s="211">
        <f t="shared" si="57"/>
        <v>27.685667801953183</v>
      </c>
      <c r="K67" s="211">
        <v>29.069951192050844</v>
      </c>
      <c r="L67" s="30"/>
    </row>
    <row r="68" spans="1:12">
      <c r="A68" s="14" t="s">
        <v>159</v>
      </c>
      <c r="B68" s="14" t="s">
        <v>160</v>
      </c>
      <c r="C68" s="14" t="s">
        <v>43</v>
      </c>
      <c r="D68" s="89" t="s">
        <v>440</v>
      </c>
      <c r="E68" s="16">
        <v>218</v>
      </c>
      <c r="F68" s="14">
        <v>4</v>
      </c>
      <c r="G68" s="211">
        <f t="shared" ref="G68:J68" si="58">H68/1.05</f>
        <v>20.007628920269294</v>
      </c>
      <c r="H68" s="211">
        <f t="shared" si="58"/>
        <v>21.008010366282761</v>
      </c>
      <c r="I68" s="211">
        <f t="shared" si="58"/>
        <v>22.058410884596899</v>
      </c>
      <c r="J68" s="211">
        <f t="shared" si="58"/>
        <v>23.161331428826745</v>
      </c>
      <c r="K68" s="211">
        <v>24.319398000268084</v>
      </c>
      <c r="L68" s="30"/>
    </row>
    <row r="69" spans="1:12">
      <c r="A69" s="14" t="s">
        <v>162</v>
      </c>
      <c r="B69" s="14" t="s">
        <v>163</v>
      </c>
      <c r="C69" s="14" t="s">
        <v>43</v>
      </c>
      <c r="D69" s="89" t="s">
        <v>441</v>
      </c>
      <c r="E69" s="16">
        <v>253</v>
      </c>
      <c r="F69" s="14">
        <v>5</v>
      </c>
      <c r="G69" s="211">
        <f t="shared" ref="G69:J69" si="59">H69/1.05</f>
        <v>21.983181670402381</v>
      </c>
      <c r="H69" s="211">
        <f t="shared" si="59"/>
        <v>23.082340753922502</v>
      </c>
      <c r="I69" s="211">
        <f t="shared" si="59"/>
        <v>24.236457791618626</v>
      </c>
      <c r="J69" s="211">
        <f t="shared" si="59"/>
        <v>25.448280681199559</v>
      </c>
      <c r="K69" s="211">
        <v>26.720694715259537</v>
      </c>
      <c r="L69" s="30"/>
    </row>
    <row r="70" spans="1:12">
      <c r="A70" s="14" t="s">
        <v>165</v>
      </c>
      <c r="B70" s="14" t="s">
        <v>166</v>
      </c>
      <c r="C70" s="14" t="s">
        <v>43</v>
      </c>
      <c r="D70" s="15" t="s">
        <v>167</v>
      </c>
      <c r="E70" s="16">
        <v>418</v>
      </c>
      <c r="F70" s="14">
        <v>9</v>
      </c>
      <c r="G70" s="210">
        <f t="shared" ref="G70:J70" si="60">H70/1.05</f>
        <v>34.391632182221052</v>
      </c>
      <c r="H70" s="210">
        <f t="shared" si="60"/>
        <v>36.111213791332105</v>
      </c>
      <c r="I70" s="210">
        <f t="shared" si="60"/>
        <v>37.916774480898709</v>
      </c>
      <c r="J70" s="210">
        <f t="shared" si="60"/>
        <v>39.812613204943645</v>
      </c>
      <c r="K70" s="210">
        <v>41.803243865190829</v>
      </c>
      <c r="L70" s="30"/>
    </row>
    <row r="71" spans="1:12">
      <c r="A71" s="14" t="s">
        <v>168</v>
      </c>
      <c r="B71" s="14">
        <v>207</v>
      </c>
      <c r="C71" s="14" t="s">
        <v>43</v>
      </c>
      <c r="D71" s="89" t="s">
        <v>442</v>
      </c>
      <c r="E71" s="16">
        <v>338</v>
      </c>
      <c r="F71" s="14">
        <v>7</v>
      </c>
      <c r="G71" s="211">
        <f t="shared" ref="G71:J71" si="61">H71/1.05</f>
        <v>27.414256064450512</v>
      </c>
      <c r="H71" s="211">
        <f t="shared" si="61"/>
        <v>28.78496886767304</v>
      </c>
      <c r="I71" s="211">
        <f t="shared" si="61"/>
        <v>30.224217311056695</v>
      </c>
      <c r="J71" s="211">
        <f t="shared" si="61"/>
        <v>31.735428176609531</v>
      </c>
      <c r="K71" s="211">
        <v>33.322199585440011</v>
      </c>
      <c r="L71" s="30"/>
    </row>
    <row r="72" spans="1:12">
      <c r="A72" s="14" t="s">
        <v>170</v>
      </c>
      <c r="B72" s="14" t="s">
        <v>94</v>
      </c>
      <c r="C72" s="14" t="s">
        <v>43</v>
      </c>
      <c r="D72" s="89" t="s">
        <v>443</v>
      </c>
      <c r="E72" s="16">
        <v>375</v>
      </c>
      <c r="F72" s="14">
        <v>8</v>
      </c>
      <c r="G72" s="211">
        <f t="shared" ref="G72:J72" si="62">H72/1.05</f>
        <v>30.438636200854287</v>
      </c>
      <c r="H72" s="211">
        <f t="shared" si="62"/>
        <v>31.960568010897003</v>
      </c>
      <c r="I72" s="211">
        <f t="shared" si="62"/>
        <v>33.558596411441854</v>
      </c>
      <c r="J72" s="211">
        <f t="shared" si="62"/>
        <v>35.236526232013951</v>
      </c>
      <c r="K72" s="211">
        <v>36.998352543614651</v>
      </c>
      <c r="L72" s="30"/>
    </row>
    <row r="73" spans="1:12">
      <c r="A73" s="62" t="s">
        <v>165</v>
      </c>
      <c r="B73" s="14">
        <v>119</v>
      </c>
      <c r="C73" s="14" t="s">
        <v>43</v>
      </c>
      <c r="D73" s="89" t="s">
        <v>465</v>
      </c>
      <c r="E73" s="16">
        <v>418</v>
      </c>
      <c r="F73" s="14">
        <v>9</v>
      </c>
      <c r="G73" s="211">
        <v>34.391632000000001</v>
      </c>
      <c r="H73" s="211">
        <v>36.111213999999997</v>
      </c>
      <c r="I73" s="211">
        <v>37.916773999999997</v>
      </c>
      <c r="J73" s="211">
        <v>39.812612999999999</v>
      </c>
      <c r="K73" s="211">
        <v>41.803243999999999</v>
      </c>
      <c r="L73" s="194" t="s">
        <v>472</v>
      </c>
    </row>
    <row r="74" spans="1:12">
      <c r="A74" s="14" t="s">
        <v>172</v>
      </c>
      <c r="B74" s="14" t="s">
        <v>173</v>
      </c>
      <c r="C74" s="14" t="s">
        <v>43</v>
      </c>
      <c r="D74" s="89" t="s">
        <v>449</v>
      </c>
      <c r="E74" s="16">
        <v>305</v>
      </c>
      <c r="F74" s="14">
        <v>6</v>
      </c>
      <c r="G74" s="211">
        <f t="shared" ref="G74:J74" si="63">H74/1.05</f>
        <v>25.637203829881045</v>
      </c>
      <c r="H74" s="211">
        <f t="shared" si="63"/>
        <v>26.9190640213751</v>
      </c>
      <c r="I74" s="211">
        <f t="shared" si="63"/>
        <v>28.265017222443856</v>
      </c>
      <c r="J74" s="211">
        <f t="shared" si="63"/>
        <v>29.678268083566049</v>
      </c>
      <c r="K74" s="211">
        <v>31.162181487744352</v>
      </c>
      <c r="L74" s="30"/>
    </row>
    <row r="75" spans="1:12">
      <c r="A75" s="14" t="s">
        <v>175</v>
      </c>
      <c r="B75" s="14">
        <v>206</v>
      </c>
      <c r="C75" s="14" t="s">
        <v>43</v>
      </c>
      <c r="D75" s="15" t="s">
        <v>176</v>
      </c>
      <c r="E75" s="16">
        <v>333</v>
      </c>
      <c r="F75" s="14">
        <v>7</v>
      </c>
      <c r="G75" s="211">
        <f t="shared" ref="G75:J75" si="64">H75/1.05</f>
        <v>27.776283195216521</v>
      </c>
      <c r="H75" s="211">
        <f t="shared" si="64"/>
        <v>29.165097354977348</v>
      </c>
      <c r="I75" s="211">
        <f t="shared" si="64"/>
        <v>30.623352222726218</v>
      </c>
      <c r="J75" s="211">
        <f t="shared" si="64"/>
        <v>32.15451983386253</v>
      </c>
      <c r="K75" s="211">
        <v>33.762245825555659</v>
      </c>
      <c r="L75" s="30"/>
    </row>
    <row r="76" spans="1:12">
      <c r="A76" s="14" t="s">
        <v>177</v>
      </c>
      <c r="B76" s="14" t="s">
        <v>178</v>
      </c>
      <c r="C76" s="14" t="s">
        <v>43</v>
      </c>
      <c r="D76" s="15" t="s">
        <v>179</v>
      </c>
      <c r="E76" s="16">
        <v>288</v>
      </c>
      <c r="F76" s="14">
        <v>6</v>
      </c>
      <c r="G76" s="211">
        <f t="shared" ref="G76:J76" si="65">H76/1.05</f>
        <v>24.656599754651385</v>
      </c>
      <c r="H76" s="211">
        <f t="shared" si="65"/>
        <v>25.889429742383957</v>
      </c>
      <c r="I76" s="211">
        <f t="shared" si="65"/>
        <v>27.183901229503157</v>
      </c>
      <c r="J76" s="211">
        <f t="shared" si="65"/>
        <v>28.543096290978315</v>
      </c>
      <c r="K76" s="211">
        <v>29.970251105527232</v>
      </c>
      <c r="L76" s="30"/>
    </row>
    <row r="77" spans="1:12">
      <c r="A77" s="14" t="s">
        <v>180</v>
      </c>
      <c r="B77" s="14" t="s">
        <v>181</v>
      </c>
      <c r="C77" s="14" t="s">
        <v>43</v>
      </c>
      <c r="D77" s="15" t="s">
        <v>182</v>
      </c>
      <c r="E77" s="16">
        <v>330</v>
      </c>
      <c r="F77" s="14">
        <v>7</v>
      </c>
      <c r="G77" s="211">
        <f t="shared" ref="G77:J77" si="66">H77/1.05</f>
        <v>26.789062436134756</v>
      </c>
      <c r="H77" s="211">
        <f t="shared" si="66"/>
        <v>28.128515557941494</v>
      </c>
      <c r="I77" s="211">
        <f t="shared" si="66"/>
        <v>29.534941335838571</v>
      </c>
      <c r="J77" s="211">
        <f t="shared" si="66"/>
        <v>31.011688402630501</v>
      </c>
      <c r="K77" s="211">
        <v>32.562272822762026</v>
      </c>
      <c r="L77" s="30"/>
    </row>
    <row r="78" spans="1:12">
      <c r="A78" s="14" t="s">
        <v>183</v>
      </c>
      <c r="B78" s="14" t="s">
        <v>184</v>
      </c>
      <c r="C78" s="14" t="s">
        <v>43</v>
      </c>
      <c r="D78" s="15" t="s">
        <v>185</v>
      </c>
      <c r="E78" s="16">
        <v>265</v>
      </c>
      <c r="F78" s="14">
        <v>5</v>
      </c>
      <c r="G78" s="211">
        <f t="shared" ref="G78:J78" si="67">H78/1.05</f>
        <v>22.771234481362622</v>
      </c>
      <c r="H78" s="211">
        <f t="shared" si="67"/>
        <v>23.909796205430755</v>
      </c>
      <c r="I78" s="211">
        <f t="shared" si="67"/>
        <v>25.105286015702294</v>
      </c>
      <c r="J78" s="211">
        <f t="shared" si="67"/>
        <v>26.360550316487409</v>
      </c>
      <c r="K78" s="211">
        <v>27.678577832311781</v>
      </c>
      <c r="L78" s="30"/>
    </row>
    <row r="79" spans="1:12">
      <c r="A79" s="14" t="s">
        <v>186</v>
      </c>
      <c r="B79" s="14">
        <v>209</v>
      </c>
      <c r="C79" s="14" t="s">
        <v>43</v>
      </c>
      <c r="D79" s="15" t="s">
        <v>187</v>
      </c>
      <c r="E79" s="16">
        <v>380</v>
      </c>
      <c r="F79" s="14">
        <v>8</v>
      </c>
      <c r="G79" s="211">
        <f t="shared" ref="G79:J79" si="68">H79/1.05</f>
        <v>30.860880918847307</v>
      </c>
      <c r="H79" s="211">
        <f t="shared" si="68"/>
        <v>32.403924964789674</v>
      </c>
      <c r="I79" s="211">
        <f t="shared" si="68"/>
        <v>34.024121213029161</v>
      </c>
      <c r="J79" s="211">
        <f t="shared" si="68"/>
        <v>35.72532727368062</v>
      </c>
      <c r="K79" s="211">
        <v>37.511593637364655</v>
      </c>
      <c r="L79" s="30"/>
    </row>
    <row r="80" spans="1:12">
      <c r="A80" s="14" t="s">
        <v>188</v>
      </c>
      <c r="B80" s="14" t="s">
        <v>121</v>
      </c>
      <c r="C80" s="14" t="s">
        <v>43</v>
      </c>
      <c r="D80" s="15" t="s">
        <v>189</v>
      </c>
      <c r="E80" s="16">
        <v>323</v>
      </c>
      <c r="F80" s="14">
        <v>7</v>
      </c>
      <c r="G80" s="211">
        <f t="shared" ref="G80:J80" si="69">H80/1.05</f>
        <v>26.992011346457502</v>
      </c>
      <c r="H80" s="211">
        <f t="shared" si="69"/>
        <v>28.34161191378038</v>
      </c>
      <c r="I80" s="211">
        <f t="shared" si="69"/>
        <v>29.758692509469398</v>
      </c>
      <c r="J80" s="211">
        <f t="shared" si="69"/>
        <v>31.246627134942869</v>
      </c>
      <c r="K80" s="211">
        <v>32.808958491690014</v>
      </c>
      <c r="L80" s="30"/>
    </row>
    <row r="81" spans="1:12">
      <c r="A81" s="14" t="s">
        <v>190</v>
      </c>
      <c r="B81" s="14" t="s">
        <v>94</v>
      </c>
      <c r="C81" s="14" t="s">
        <v>43</v>
      </c>
      <c r="D81" s="15" t="s">
        <v>191</v>
      </c>
      <c r="E81" s="16">
        <v>368</v>
      </c>
      <c r="F81" s="14">
        <v>8</v>
      </c>
      <c r="G81" s="211">
        <f t="shared" ref="G81:J81" si="70">H81/1.05</f>
        <v>30.438636200854287</v>
      </c>
      <c r="H81" s="211">
        <f t="shared" si="70"/>
        <v>31.960568010897003</v>
      </c>
      <c r="I81" s="211">
        <f t="shared" si="70"/>
        <v>33.558596411441854</v>
      </c>
      <c r="J81" s="211">
        <f t="shared" si="70"/>
        <v>35.236526232013951</v>
      </c>
      <c r="K81" s="211">
        <v>36.998352543614651</v>
      </c>
      <c r="L81" s="30"/>
    </row>
    <row r="82" spans="1:12">
      <c r="A82" s="14" t="s">
        <v>192</v>
      </c>
      <c r="B82" s="14" t="s">
        <v>121</v>
      </c>
      <c r="C82" s="14" t="s">
        <v>43</v>
      </c>
      <c r="D82" s="15" t="s">
        <v>193</v>
      </c>
      <c r="E82" s="16">
        <v>323</v>
      </c>
      <c r="F82" s="14">
        <v>7</v>
      </c>
      <c r="G82" s="211">
        <f t="shared" ref="G82:J82" si="71">H82/1.05</f>
        <v>26.992011346457502</v>
      </c>
      <c r="H82" s="211">
        <f t="shared" si="71"/>
        <v>28.34161191378038</v>
      </c>
      <c r="I82" s="211">
        <f t="shared" si="71"/>
        <v>29.758692509469398</v>
      </c>
      <c r="J82" s="211">
        <f t="shared" si="71"/>
        <v>31.246627134942869</v>
      </c>
      <c r="K82" s="211">
        <v>32.808958491690014</v>
      </c>
      <c r="L82" s="30"/>
    </row>
    <row r="83" spans="1:12">
      <c r="A83" s="14" t="s">
        <v>194</v>
      </c>
      <c r="B83" s="14" t="s">
        <v>94</v>
      </c>
      <c r="C83" s="14" t="s">
        <v>43</v>
      </c>
      <c r="D83" s="15" t="s">
        <v>195</v>
      </c>
      <c r="E83" s="16">
        <v>365</v>
      </c>
      <c r="F83" s="14">
        <v>8</v>
      </c>
      <c r="G83" s="211">
        <f t="shared" ref="G83:J83" si="72">H83/1.05</f>
        <v>30.438636200854287</v>
      </c>
      <c r="H83" s="211">
        <f t="shared" si="72"/>
        <v>31.960568010897003</v>
      </c>
      <c r="I83" s="211">
        <f t="shared" si="72"/>
        <v>33.558596411441854</v>
      </c>
      <c r="J83" s="211">
        <f t="shared" si="72"/>
        <v>35.236526232013951</v>
      </c>
      <c r="K83" s="211">
        <v>36.998352543614651</v>
      </c>
      <c r="L83" s="30"/>
    </row>
    <row r="84" spans="1:12">
      <c r="A84" s="14" t="s">
        <v>196</v>
      </c>
      <c r="B84" s="14">
        <v>209</v>
      </c>
      <c r="C84" s="14" t="s">
        <v>43</v>
      </c>
      <c r="D84" s="15" t="s">
        <v>197</v>
      </c>
      <c r="E84" s="16">
        <v>383</v>
      </c>
      <c r="F84" s="14">
        <v>8</v>
      </c>
      <c r="G84" s="212">
        <f t="shared" ref="G84:J84" si="73">H84/1.05</f>
        <v>30.860880918847307</v>
      </c>
      <c r="H84" s="212">
        <f t="shared" si="73"/>
        <v>32.403924964789674</v>
      </c>
      <c r="I84" s="212">
        <f t="shared" si="73"/>
        <v>34.024121213029161</v>
      </c>
      <c r="J84" s="212">
        <f t="shared" si="73"/>
        <v>35.72532727368062</v>
      </c>
      <c r="K84" s="212">
        <v>37.511593637364655</v>
      </c>
      <c r="L84" s="30"/>
    </row>
    <row r="85" spans="1:12">
      <c r="A85" s="14" t="s">
        <v>198</v>
      </c>
      <c r="B85" s="14">
        <v>207</v>
      </c>
      <c r="C85" s="14" t="s">
        <v>43</v>
      </c>
      <c r="D85" s="15" t="s">
        <v>199</v>
      </c>
      <c r="E85" s="16">
        <v>338</v>
      </c>
      <c r="F85" s="14">
        <v>7</v>
      </c>
      <c r="G85" s="211">
        <f t="shared" ref="G85:J85" si="74">H85/1.05</f>
        <v>27.414256064450512</v>
      </c>
      <c r="H85" s="211">
        <f t="shared" si="74"/>
        <v>28.78496886767304</v>
      </c>
      <c r="I85" s="211">
        <f t="shared" si="74"/>
        <v>30.224217311056695</v>
      </c>
      <c r="J85" s="211">
        <f t="shared" si="74"/>
        <v>31.735428176609531</v>
      </c>
      <c r="K85" s="211">
        <v>33.322199585440011</v>
      </c>
      <c r="L85" s="30"/>
    </row>
    <row r="86" spans="1:12">
      <c r="A86" s="14" t="s">
        <v>200</v>
      </c>
      <c r="B86" s="14" t="s">
        <v>94</v>
      </c>
      <c r="C86" s="14" t="s">
        <v>43</v>
      </c>
      <c r="D86" s="15" t="s">
        <v>201</v>
      </c>
      <c r="E86" s="16">
        <v>363</v>
      </c>
      <c r="F86" s="14">
        <v>8</v>
      </c>
      <c r="G86" s="211">
        <f t="shared" ref="G86:J86" si="75">H86/1.05</f>
        <v>30.438636200854287</v>
      </c>
      <c r="H86" s="211">
        <f t="shared" si="75"/>
        <v>31.960568010897003</v>
      </c>
      <c r="I86" s="211">
        <f t="shared" si="75"/>
        <v>33.558596411441854</v>
      </c>
      <c r="J86" s="211">
        <f t="shared" si="75"/>
        <v>35.236526232013951</v>
      </c>
      <c r="K86" s="211">
        <v>36.998352543614651</v>
      </c>
      <c r="L86" s="30"/>
    </row>
    <row r="87" spans="1:12">
      <c r="A87" s="14" t="s">
        <v>202</v>
      </c>
      <c r="B87" s="14">
        <v>210</v>
      </c>
      <c r="C87" s="14" t="s">
        <v>43</v>
      </c>
      <c r="D87" s="89" t="s">
        <v>203</v>
      </c>
      <c r="E87" s="16">
        <v>288</v>
      </c>
      <c r="F87" s="14">
        <v>6</v>
      </c>
      <c r="G87" s="211">
        <f t="shared" ref="G87:J87" si="76">H87/1.05</f>
        <v>25.460999462959169</v>
      </c>
      <c r="H87" s="211">
        <f t="shared" si="76"/>
        <v>26.734049436107128</v>
      </c>
      <c r="I87" s="211">
        <f t="shared" si="76"/>
        <v>28.070751907912484</v>
      </c>
      <c r="J87" s="211">
        <f t="shared" si="76"/>
        <v>29.47428950330811</v>
      </c>
      <c r="K87" s="211">
        <v>30.948003978473519</v>
      </c>
      <c r="L87" s="30"/>
    </row>
    <row r="88" spans="1:12">
      <c r="A88" s="14" t="s">
        <v>204</v>
      </c>
      <c r="B88" s="14">
        <v>150</v>
      </c>
      <c r="C88" s="14" t="s">
        <v>43</v>
      </c>
      <c r="D88" s="15" t="s">
        <v>205</v>
      </c>
      <c r="E88" s="16">
        <v>323</v>
      </c>
      <c r="F88" s="14">
        <v>7</v>
      </c>
      <c r="G88" s="211">
        <f t="shared" ref="G88:J88" si="77">H88/1.05</f>
        <v>27.406304515482557</v>
      </c>
      <c r="H88" s="211">
        <f t="shared" si="77"/>
        <v>28.776619741256685</v>
      </c>
      <c r="I88" s="211">
        <f t="shared" si="77"/>
        <v>30.215450728319521</v>
      </c>
      <c r="J88" s="211">
        <f t="shared" si="77"/>
        <v>31.726223264735498</v>
      </c>
      <c r="K88" s="211">
        <v>33.312534427972274</v>
      </c>
      <c r="L88" s="30"/>
    </row>
    <row r="89" spans="1:12">
      <c r="A89" s="62" t="s">
        <v>474</v>
      </c>
      <c r="B89" s="14">
        <v>122</v>
      </c>
      <c r="C89" s="14" t="s">
        <v>43</v>
      </c>
      <c r="D89" s="89" t="s">
        <v>467</v>
      </c>
      <c r="E89" s="16">
        <v>333</v>
      </c>
      <c r="F89" s="14">
        <v>7</v>
      </c>
      <c r="G89" s="211">
        <v>27.984999999999999</v>
      </c>
      <c r="H89" s="211">
        <v>29.384</v>
      </c>
      <c r="I89" s="211">
        <v>30.853999999999999</v>
      </c>
      <c r="J89" s="211">
        <v>32.396000000000001</v>
      </c>
      <c r="K89" s="211">
        <v>34.015999999999998</v>
      </c>
      <c r="L89" s="194" t="s">
        <v>470</v>
      </c>
    </row>
    <row r="90" spans="1:12">
      <c r="A90" s="62" t="s">
        <v>473</v>
      </c>
      <c r="B90" s="14">
        <v>123</v>
      </c>
      <c r="C90" s="14" t="s">
        <v>43</v>
      </c>
      <c r="D90" s="89" t="s">
        <v>468</v>
      </c>
      <c r="E90" s="16">
        <v>363</v>
      </c>
      <c r="F90" s="14">
        <v>8</v>
      </c>
      <c r="G90" s="211">
        <v>29.984000000000002</v>
      </c>
      <c r="H90" s="211">
        <v>31.483000000000001</v>
      </c>
      <c r="I90" s="211">
        <v>33.057000000000002</v>
      </c>
      <c r="J90" s="211">
        <v>34.71</v>
      </c>
      <c r="K90" s="211">
        <v>36.445999999999998</v>
      </c>
      <c r="L90" s="194" t="s">
        <v>470</v>
      </c>
    </row>
    <row r="91" spans="1:12">
      <c r="A91" s="14" t="s">
        <v>206</v>
      </c>
      <c r="B91" s="14">
        <v>130</v>
      </c>
      <c r="C91" s="14" t="s">
        <v>43</v>
      </c>
      <c r="D91" s="15" t="s">
        <v>207</v>
      </c>
      <c r="E91" s="16">
        <v>265</v>
      </c>
      <c r="F91" s="14">
        <v>5</v>
      </c>
      <c r="G91" s="211">
        <f t="shared" ref="G91:J91" si="78">H91/1.05</f>
        <v>23.056307502988563</v>
      </c>
      <c r="H91" s="211">
        <f t="shared" si="78"/>
        <v>24.209122878137993</v>
      </c>
      <c r="I91" s="211">
        <f t="shared" si="78"/>
        <v>25.419579022044893</v>
      </c>
      <c r="J91" s="211">
        <f t="shared" si="78"/>
        <v>26.69055797314714</v>
      </c>
      <c r="K91" s="211">
        <v>28.0250858718045</v>
      </c>
      <c r="L91" s="30"/>
    </row>
    <row r="92" spans="1:12">
      <c r="A92" s="14" t="s">
        <v>208</v>
      </c>
      <c r="B92" s="14">
        <v>210</v>
      </c>
      <c r="C92" s="14" t="s">
        <v>43</v>
      </c>
      <c r="D92" s="15" t="s">
        <v>209</v>
      </c>
      <c r="E92" s="16">
        <v>300</v>
      </c>
      <c r="F92" s="14">
        <v>6</v>
      </c>
      <c r="G92" s="211">
        <f t="shared" ref="G92:J92" si="79">H92/1.05</f>
        <v>25.460999462959169</v>
      </c>
      <c r="H92" s="211">
        <f t="shared" si="79"/>
        <v>26.734049436107128</v>
      </c>
      <c r="I92" s="211">
        <f t="shared" si="79"/>
        <v>28.070751907912484</v>
      </c>
      <c r="J92" s="211">
        <f t="shared" si="79"/>
        <v>29.47428950330811</v>
      </c>
      <c r="K92" s="211">
        <v>30.948003978473519</v>
      </c>
      <c r="L92" s="30"/>
    </row>
    <row r="93" spans="1:12">
      <c r="A93" s="14" t="s">
        <v>210</v>
      </c>
      <c r="B93" s="14">
        <v>201</v>
      </c>
      <c r="C93" s="14" t="s">
        <v>43</v>
      </c>
      <c r="D93" s="15" t="s">
        <v>211</v>
      </c>
      <c r="E93" s="16">
        <v>235</v>
      </c>
      <c r="F93" s="14">
        <v>5</v>
      </c>
      <c r="G93" s="212">
        <f t="shared" ref="G93:J93" si="80">H93/1.05</f>
        <v>18.353546717121532</v>
      </c>
      <c r="H93" s="212">
        <f t="shared" si="80"/>
        <v>19.271224052977608</v>
      </c>
      <c r="I93" s="212">
        <f t="shared" si="80"/>
        <v>20.234785255626491</v>
      </c>
      <c r="J93" s="212">
        <f t="shared" si="80"/>
        <v>21.246524518407817</v>
      </c>
      <c r="K93" s="212">
        <f>K94*0.8</f>
        <v>22.308850744328208</v>
      </c>
      <c r="L93" s="30"/>
    </row>
    <row r="94" spans="1:12">
      <c r="A94" s="14" t="s">
        <v>212</v>
      </c>
      <c r="B94" s="14" t="s">
        <v>213</v>
      </c>
      <c r="C94" s="14" t="s">
        <v>43</v>
      </c>
      <c r="D94" s="15" t="s">
        <v>214</v>
      </c>
      <c r="E94" s="16">
        <v>235</v>
      </c>
      <c r="F94" s="14">
        <v>5</v>
      </c>
      <c r="G94" s="211">
        <f t="shared" ref="G94:J94" si="81">H94/1.05</f>
        <v>22.941933396401911</v>
      </c>
      <c r="H94" s="211">
        <f t="shared" si="81"/>
        <v>24.089030066222008</v>
      </c>
      <c r="I94" s="211">
        <f t="shared" si="81"/>
        <v>25.29348156953311</v>
      </c>
      <c r="J94" s="211">
        <f t="shared" si="81"/>
        <v>26.558155648009766</v>
      </c>
      <c r="K94" s="211">
        <v>27.886063430410257</v>
      </c>
      <c r="L94" s="30"/>
    </row>
    <row r="95" spans="1:12">
      <c r="A95" s="14" t="s">
        <v>215</v>
      </c>
      <c r="B95" s="23" t="s">
        <v>66</v>
      </c>
      <c r="C95" s="14" t="s">
        <v>43</v>
      </c>
      <c r="D95" s="15" t="s">
        <v>216</v>
      </c>
      <c r="E95" s="16">
        <v>330</v>
      </c>
      <c r="F95" s="14">
        <v>7</v>
      </c>
      <c r="G95" s="211">
        <f t="shared" ref="G95:J95" si="82">H95/1.05</f>
        <v>26.931793759230494</v>
      </c>
      <c r="H95" s="211">
        <f t="shared" si="82"/>
        <v>28.27838344719202</v>
      </c>
      <c r="I95" s="211">
        <f t="shared" si="82"/>
        <v>29.692302619551622</v>
      </c>
      <c r="J95" s="211">
        <f t="shared" si="82"/>
        <v>31.176917750529203</v>
      </c>
      <c r="K95" s="211">
        <v>32.735763638055666</v>
      </c>
      <c r="L95" s="30"/>
    </row>
    <row r="96" spans="1:12">
      <c r="A96" s="14" t="s">
        <v>217</v>
      </c>
      <c r="B96" s="14" t="s">
        <v>218</v>
      </c>
      <c r="C96" s="14" t="s">
        <v>43</v>
      </c>
      <c r="D96" s="15" t="s">
        <v>219</v>
      </c>
      <c r="E96" s="16">
        <v>410</v>
      </c>
      <c r="F96" s="14">
        <v>9</v>
      </c>
      <c r="G96" s="211">
        <f t="shared" ref="G96:J96" si="83">H96/1.05</f>
        <v>33.387786717799365</v>
      </c>
      <c r="H96" s="211">
        <f t="shared" si="83"/>
        <v>35.057176053689332</v>
      </c>
      <c r="I96" s="211">
        <f t="shared" si="83"/>
        <v>36.810034856373804</v>
      </c>
      <c r="J96" s="211">
        <f t="shared" si="83"/>
        <v>38.650536599192499</v>
      </c>
      <c r="K96" s="211">
        <v>40.583063429152126</v>
      </c>
      <c r="L96" s="30"/>
    </row>
    <row r="97" spans="1:12">
      <c r="A97" s="14" t="s">
        <v>220</v>
      </c>
      <c r="B97" s="14">
        <v>101</v>
      </c>
      <c r="C97" s="14" t="s">
        <v>43</v>
      </c>
      <c r="D97" s="89" t="s">
        <v>453</v>
      </c>
      <c r="E97" s="16">
        <v>415</v>
      </c>
      <c r="F97" s="14">
        <v>9</v>
      </c>
      <c r="G97" s="211">
        <f t="shared" ref="G97:J97" si="84">H97/1.05</f>
        <v>33.387786717799365</v>
      </c>
      <c r="H97" s="211">
        <f t="shared" si="84"/>
        <v>35.057176053689332</v>
      </c>
      <c r="I97" s="211">
        <f t="shared" si="84"/>
        <v>36.810034856373804</v>
      </c>
      <c r="J97" s="211">
        <f t="shared" si="84"/>
        <v>38.650536599192499</v>
      </c>
      <c r="K97" s="211">
        <v>40.583063429152126</v>
      </c>
      <c r="L97" s="30"/>
    </row>
    <row r="98" spans="1:12">
      <c r="A98" s="14" t="s">
        <v>222</v>
      </c>
      <c r="B98" s="14">
        <v>101</v>
      </c>
      <c r="C98" s="14" t="s">
        <v>43</v>
      </c>
      <c r="D98" s="89" t="s">
        <v>455</v>
      </c>
      <c r="E98" s="16">
        <v>410</v>
      </c>
      <c r="F98" s="14">
        <v>9</v>
      </c>
      <c r="G98" s="211">
        <f t="shared" ref="G98:J98" si="85">H98/1.05</f>
        <v>33.387786717799365</v>
      </c>
      <c r="H98" s="211">
        <f t="shared" si="85"/>
        <v>35.057176053689332</v>
      </c>
      <c r="I98" s="211">
        <f t="shared" si="85"/>
        <v>36.810034856373804</v>
      </c>
      <c r="J98" s="211">
        <f t="shared" si="85"/>
        <v>38.650536599192499</v>
      </c>
      <c r="K98" s="211">
        <v>40.583063429152126</v>
      </c>
      <c r="L98" s="30"/>
    </row>
    <row r="99" spans="1:12">
      <c r="A99" s="62" t="s">
        <v>469</v>
      </c>
      <c r="B99" s="62" t="s">
        <v>389</v>
      </c>
      <c r="C99" s="14" t="s">
        <v>43</v>
      </c>
      <c r="D99" s="89" t="s">
        <v>466</v>
      </c>
      <c r="E99" s="16">
        <v>283</v>
      </c>
      <c r="F99" s="14">
        <v>6</v>
      </c>
      <c r="G99" s="211">
        <v>24.047999999999998</v>
      </c>
      <c r="H99" s="211">
        <v>25.25</v>
      </c>
      <c r="I99" s="211">
        <v>26.513000000000002</v>
      </c>
      <c r="J99" s="211">
        <v>27.838000000000001</v>
      </c>
      <c r="K99" s="211">
        <v>29.23</v>
      </c>
      <c r="L99" s="194" t="s">
        <v>471</v>
      </c>
    </row>
    <row r="100" spans="1:12">
      <c r="A100" s="14" t="s">
        <v>224</v>
      </c>
      <c r="B100" s="14" t="s">
        <v>105</v>
      </c>
      <c r="C100" s="14" t="s">
        <v>43</v>
      </c>
      <c r="D100" s="15" t="s">
        <v>225</v>
      </c>
      <c r="E100" s="16">
        <v>280</v>
      </c>
      <c r="F100" s="14">
        <v>6</v>
      </c>
      <c r="G100" s="211">
        <f t="shared" ref="G100:J100" si="86">H100/1.05</f>
        <v>23.900796938974597</v>
      </c>
      <c r="H100" s="211">
        <f t="shared" si="86"/>
        <v>25.095836785923328</v>
      </c>
      <c r="I100" s="211">
        <f t="shared" si="86"/>
        <v>26.350628625219496</v>
      </c>
      <c r="J100" s="211">
        <f t="shared" si="86"/>
        <v>27.668160056480474</v>
      </c>
      <c r="K100" s="211">
        <v>29.0515680593045</v>
      </c>
      <c r="L100" s="30"/>
    </row>
    <row r="101" spans="1:12">
      <c r="A101" s="14" t="s">
        <v>226</v>
      </c>
      <c r="B101" s="14" t="s">
        <v>163</v>
      </c>
      <c r="C101" s="14" t="s">
        <v>43</v>
      </c>
      <c r="D101" s="15" t="s">
        <v>227</v>
      </c>
      <c r="E101" s="16">
        <v>253</v>
      </c>
      <c r="F101" s="14">
        <v>5</v>
      </c>
      <c r="G101" s="211">
        <f t="shared" ref="G101:J101" si="87">H101/1.05</f>
        <v>21.983181670402381</v>
      </c>
      <c r="H101" s="211">
        <f t="shared" si="87"/>
        <v>23.082340753922502</v>
      </c>
      <c r="I101" s="211">
        <f t="shared" si="87"/>
        <v>24.236457791618626</v>
      </c>
      <c r="J101" s="211">
        <f t="shared" si="87"/>
        <v>25.448280681199559</v>
      </c>
      <c r="K101" s="211">
        <v>26.720694715259537</v>
      </c>
      <c r="L101" s="30"/>
    </row>
    <row r="102" spans="1:12">
      <c r="A102" s="14" t="s">
        <v>228</v>
      </c>
      <c r="B102" s="14">
        <v>143</v>
      </c>
      <c r="C102" s="14" t="s">
        <v>43</v>
      </c>
      <c r="D102" s="15" t="s">
        <v>229</v>
      </c>
      <c r="E102" s="16">
        <v>310</v>
      </c>
      <c r="F102" s="14">
        <v>6</v>
      </c>
      <c r="G102" s="211">
        <f t="shared" ref="G102:J102" si="88">H102/1.05</f>
        <v>25.650047573019744</v>
      </c>
      <c r="H102" s="211">
        <f t="shared" si="88"/>
        <v>26.932549951670733</v>
      </c>
      <c r="I102" s="211">
        <f t="shared" si="88"/>
        <v>28.27917744925427</v>
      </c>
      <c r="J102" s="211">
        <f t="shared" si="88"/>
        <v>29.693136321716985</v>
      </c>
      <c r="K102" s="211">
        <v>31.177793137802833</v>
      </c>
      <c r="L102" s="30"/>
    </row>
    <row r="103" spans="1:12">
      <c r="A103" s="14" t="s">
        <v>230</v>
      </c>
      <c r="B103" s="14" t="s">
        <v>135</v>
      </c>
      <c r="C103" s="14" t="s">
        <v>43</v>
      </c>
      <c r="D103" s="15" t="s">
        <v>231</v>
      </c>
      <c r="E103" s="16">
        <v>263</v>
      </c>
      <c r="F103" s="14">
        <v>5</v>
      </c>
      <c r="G103" s="211">
        <f t="shared" ref="G103:J103" si="89">H103/1.05</f>
        <v>23.056307502988563</v>
      </c>
      <c r="H103" s="211">
        <f t="shared" si="89"/>
        <v>24.209122878137993</v>
      </c>
      <c r="I103" s="211">
        <f t="shared" si="89"/>
        <v>25.419579022044893</v>
      </c>
      <c r="J103" s="211">
        <f t="shared" si="89"/>
        <v>26.69055797314714</v>
      </c>
      <c r="K103" s="211">
        <v>28.0250858718045</v>
      </c>
      <c r="L103" s="30"/>
    </row>
    <row r="104" spans="1:12">
      <c r="A104" s="14" t="s">
        <v>232</v>
      </c>
      <c r="B104" s="14">
        <v>211</v>
      </c>
      <c r="C104" s="14" t="s">
        <v>43</v>
      </c>
      <c r="D104" s="15" t="s">
        <v>233</v>
      </c>
      <c r="E104" s="16">
        <v>210</v>
      </c>
      <c r="F104" s="14">
        <v>4</v>
      </c>
      <c r="G104" s="211">
        <f t="shared" ref="G104:J104" si="90">H104/1.05</f>
        <v>19.585384202276277</v>
      </c>
      <c r="H104" s="211">
        <f t="shared" si="90"/>
        <v>20.564653412390093</v>
      </c>
      <c r="I104" s="211">
        <f t="shared" si="90"/>
        <v>21.592886083009599</v>
      </c>
      <c r="J104" s="211">
        <f t="shared" si="90"/>
        <v>22.67253038716008</v>
      </c>
      <c r="K104" s="211">
        <v>23.806156906518083</v>
      </c>
      <c r="L104" s="30"/>
    </row>
    <row r="105" spans="1:12">
      <c r="A105" s="14" t="s">
        <v>234</v>
      </c>
      <c r="B105" s="14" t="s">
        <v>163</v>
      </c>
      <c r="C105" s="14" t="s">
        <v>43</v>
      </c>
      <c r="D105" s="15" t="s">
        <v>235</v>
      </c>
      <c r="E105" s="16">
        <v>253</v>
      </c>
      <c r="F105" s="14">
        <v>5</v>
      </c>
      <c r="G105" s="211">
        <f t="shared" ref="G105:J105" si="91">H105/1.05</f>
        <v>21.983181670402381</v>
      </c>
      <c r="H105" s="211">
        <f t="shared" si="91"/>
        <v>23.082340753922502</v>
      </c>
      <c r="I105" s="211">
        <f t="shared" si="91"/>
        <v>24.236457791618626</v>
      </c>
      <c r="J105" s="211">
        <f t="shared" si="91"/>
        <v>25.448280681199559</v>
      </c>
      <c r="K105" s="211">
        <v>26.720694715259537</v>
      </c>
      <c r="L105" s="30"/>
    </row>
    <row r="106" spans="1:12">
      <c r="A106" s="14" t="s">
        <v>236</v>
      </c>
      <c r="B106" s="14" t="s">
        <v>105</v>
      </c>
      <c r="C106" s="14" t="s">
        <v>43</v>
      </c>
      <c r="D106" s="15" t="s">
        <v>237</v>
      </c>
      <c r="E106" s="16">
        <v>280</v>
      </c>
      <c r="F106" s="14">
        <v>6</v>
      </c>
      <c r="G106" s="211">
        <f t="shared" ref="G106:J106" si="92">H106/1.05</f>
        <v>23.900796938974597</v>
      </c>
      <c r="H106" s="211">
        <f t="shared" si="92"/>
        <v>25.095836785923328</v>
      </c>
      <c r="I106" s="211">
        <f t="shared" si="92"/>
        <v>26.350628625219496</v>
      </c>
      <c r="J106" s="211">
        <f t="shared" si="92"/>
        <v>27.668160056480474</v>
      </c>
      <c r="K106" s="211">
        <v>29.0515680593045</v>
      </c>
      <c r="L106" s="30"/>
    </row>
    <row r="107" spans="1:12">
      <c r="A107" s="14" t="s">
        <v>238</v>
      </c>
      <c r="B107" s="14">
        <v>211</v>
      </c>
      <c r="C107" s="14" t="s">
        <v>43</v>
      </c>
      <c r="D107" s="89" t="s">
        <v>446</v>
      </c>
      <c r="E107" s="16">
        <v>210</v>
      </c>
      <c r="F107" s="14">
        <v>4</v>
      </c>
      <c r="G107" s="211">
        <f t="shared" ref="G107:J107" si="93">H107/1.05</f>
        <v>19.585384202276277</v>
      </c>
      <c r="H107" s="211">
        <f t="shared" si="93"/>
        <v>20.564653412390093</v>
      </c>
      <c r="I107" s="211">
        <f t="shared" si="93"/>
        <v>21.592886083009599</v>
      </c>
      <c r="J107" s="211">
        <f t="shared" si="93"/>
        <v>22.67253038716008</v>
      </c>
      <c r="K107" s="211">
        <v>23.806156906518083</v>
      </c>
      <c r="L107" s="30"/>
    </row>
    <row r="108" spans="1:12">
      <c r="A108" s="14" t="s">
        <v>240</v>
      </c>
      <c r="B108" s="14" t="s">
        <v>105</v>
      </c>
      <c r="C108" s="14" t="s">
        <v>43</v>
      </c>
      <c r="D108" s="89" t="s">
        <v>447</v>
      </c>
      <c r="E108" s="16">
        <v>280</v>
      </c>
      <c r="F108" s="14">
        <v>6</v>
      </c>
      <c r="G108" s="211">
        <f t="shared" ref="G108:J108" si="94">H108/1.05</f>
        <v>23.900796938974597</v>
      </c>
      <c r="H108" s="211">
        <f t="shared" si="94"/>
        <v>25.095836785923328</v>
      </c>
      <c r="I108" s="211">
        <f t="shared" si="94"/>
        <v>26.350628625219496</v>
      </c>
      <c r="J108" s="211">
        <f t="shared" si="94"/>
        <v>27.668160056480474</v>
      </c>
      <c r="K108" s="211">
        <v>29.0515680593045</v>
      </c>
      <c r="L108" s="30"/>
    </row>
    <row r="109" spans="1:12">
      <c r="A109" s="14" t="s">
        <v>242</v>
      </c>
      <c r="B109" s="14">
        <v>161</v>
      </c>
      <c r="C109" s="14" t="s">
        <v>43</v>
      </c>
      <c r="D109" s="15" t="s">
        <v>243</v>
      </c>
      <c r="E109" s="16">
        <v>287</v>
      </c>
      <c r="F109" s="14">
        <v>6</v>
      </c>
      <c r="G109" s="211">
        <f t="shared" ref="G109:J109" si="95">H109/1.05</f>
        <v>24.656387646319235</v>
      </c>
      <c r="H109" s="211">
        <f t="shared" si="95"/>
        <v>25.889207028635198</v>
      </c>
      <c r="I109" s="211">
        <f t="shared" si="95"/>
        <v>27.183667380066957</v>
      </c>
      <c r="J109" s="211">
        <f t="shared" si="95"/>
        <v>28.542850749070308</v>
      </c>
      <c r="K109" s="211">
        <v>29.969993286523824</v>
      </c>
      <c r="L109" s="30"/>
    </row>
    <row r="110" spans="1:12">
      <c r="A110" s="14" t="s">
        <v>244</v>
      </c>
      <c r="B110" s="14" t="s">
        <v>245</v>
      </c>
      <c r="C110" s="14" t="s">
        <v>43</v>
      </c>
      <c r="D110" s="15" t="s">
        <v>246</v>
      </c>
      <c r="E110" s="16">
        <v>413</v>
      </c>
      <c r="F110" s="14">
        <v>9</v>
      </c>
      <c r="G110" s="211">
        <f t="shared" ref="G110:J110" si="96">H110/1.05</f>
        <v>32.653334810214005</v>
      </c>
      <c r="H110" s="211">
        <f t="shared" si="96"/>
        <v>34.286001550724706</v>
      </c>
      <c r="I110" s="211">
        <f t="shared" si="96"/>
        <v>36.000301628260942</v>
      </c>
      <c r="J110" s="211">
        <f t="shared" si="96"/>
        <v>37.800316709673993</v>
      </c>
      <c r="K110" s="211">
        <v>39.690332545157695</v>
      </c>
      <c r="L110" s="30"/>
    </row>
    <row r="111" spans="1:12">
      <c r="A111" s="14" t="s">
        <v>247</v>
      </c>
      <c r="B111" s="14">
        <v>209</v>
      </c>
      <c r="C111" s="14" t="s">
        <v>43</v>
      </c>
      <c r="D111" s="15" t="s">
        <v>248</v>
      </c>
      <c r="E111" s="16">
        <v>383</v>
      </c>
      <c r="F111" s="14">
        <v>8</v>
      </c>
      <c r="G111" s="211">
        <f t="shared" ref="G111:J111" si="97">H111/1.05</f>
        <v>30.860880918847307</v>
      </c>
      <c r="H111" s="211">
        <f t="shared" si="97"/>
        <v>32.403924964789674</v>
      </c>
      <c r="I111" s="211">
        <f t="shared" si="97"/>
        <v>34.024121213029161</v>
      </c>
      <c r="J111" s="211">
        <f t="shared" si="97"/>
        <v>35.72532727368062</v>
      </c>
      <c r="K111" s="211">
        <v>37.511593637364655</v>
      </c>
      <c r="L111" s="30"/>
    </row>
    <row r="112" spans="1:12">
      <c r="A112" s="14" t="s">
        <v>249</v>
      </c>
      <c r="B112" s="14" t="s">
        <v>250</v>
      </c>
      <c r="C112" s="14" t="s">
        <v>43</v>
      </c>
      <c r="D112" s="15" t="s">
        <v>251</v>
      </c>
      <c r="E112" s="16">
        <v>240</v>
      </c>
      <c r="F112" s="14">
        <v>5</v>
      </c>
      <c r="G112" s="211">
        <v>21.250901454775988</v>
      </c>
      <c r="H112" s="211" t="s">
        <v>92</v>
      </c>
      <c r="I112" s="211" t="s">
        <v>92</v>
      </c>
      <c r="J112" s="211" t="s">
        <v>92</v>
      </c>
      <c r="K112" s="211" t="s">
        <v>92</v>
      </c>
      <c r="L112" s="30"/>
    </row>
    <row r="113" spans="1:12">
      <c r="A113" s="14" t="s">
        <v>458</v>
      </c>
      <c r="B113" s="62" t="s">
        <v>319</v>
      </c>
      <c r="C113" s="14" t="s">
        <v>43</v>
      </c>
      <c r="D113" s="89" t="s">
        <v>398</v>
      </c>
      <c r="E113" s="41">
        <v>315</v>
      </c>
      <c r="F113" s="7">
        <v>6</v>
      </c>
      <c r="G113" s="211">
        <f t="shared" ref="G113:J113" si="98">H113/1.05</f>
        <v>26.016696665613022</v>
      </c>
      <c r="H113" s="211">
        <f t="shared" si="98"/>
        <v>27.317531498893675</v>
      </c>
      <c r="I113" s="211">
        <f t="shared" si="98"/>
        <v>28.683408073838361</v>
      </c>
      <c r="J113" s="211">
        <f t="shared" si="98"/>
        <v>30.11757847753028</v>
      </c>
      <c r="K113" s="211">
        <v>31.623457401406796</v>
      </c>
      <c r="L113" s="30"/>
    </row>
    <row r="114" spans="1:12">
      <c r="A114" s="14" t="s">
        <v>254</v>
      </c>
      <c r="B114" s="14" t="s">
        <v>163</v>
      </c>
      <c r="C114" s="14" t="s">
        <v>43</v>
      </c>
      <c r="D114" s="15" t="s">
        <v>255</v>
      </c>
      <c r="E114" s="16">
        <v>253</v>
      </c>
      <c r="F114" s="14">
        <v>5</v>
      </c>
      <c r="G114" s="211">
        <f t="shared" ref="G114:J114" si="99">H114/1.05</f>
        <v>21.983181670402381</v>
      </c>
      <c r="H114" s="211">
        <f t="shared" si="99"/>
        <v>23.082340753922502</v>
      </c>
      <c r="I114" s="211">
        <f t="shared" si="99"/>
        <v>24.236457791618626</v>
      </c>
      <c r="J114" s="211">
        <f t="shared" si="99"/>
        <v>25.448280681199559</v>
      </c>
      <c r="K114" s="211">
        <v>26.720694715259537</v>
      </c>
      <c r="L114" s="30"/>
    </row>
    <row r="115" spans="1:12">
      <c r="A115" s="14" t="s">
        <v>256</v>
      </c>
      <c r="B115" s="14" t="s">
        <v>157</v>
      </c>
      <c r="C115" s="14" t="s">
        <v>43</v>
      </c>
      <c r="D115" s="15" t="s">
        <v>257</v>
      </c>
      <c r="E115" s="16">
        <v>285</v>
      </c>
      <c r="F115" s="14">
        <v>6</v>
      </c>
      <c r="G115" s="211">
        <f t="shared" ref="G115:J115" si="100">H115/1.05</f>
        <v>23.915920787779445</v>
      </c>
      <c r="H115" s="211">
        <f t="shared" si="100"/>
        <v>25.111716827168419</v>
      </c>
      <c r="I115" s="211">
        <f t="shared" si="100"/>
        <v>26.36730266852684</v>
      </c>
      <c r="J115" s="211">
        <f t="shared" si="100"/>
        <v>27.685667801953183</v>
      </c>
      <c r="K115" s="211">
        <v>29.069951192050844</v>
      </c>
      <c r="L115" s="30"/>
    </row>
    <row r="116" spans="1:12">
      <c r="A116" s="14" t="s">
        <v>258</v>
      </c>
      <c r="B116" s="14" t="s">
        <v>259</v>
      </c>
      <c r="C116" s="14" t="s">
        <v>43</v>
      </c>
      <c r="D116" s="15" t="s">
        <v>260</v>
      </c>
      <c r="E116" s="16">
        <v>280</v>
      </c>
      <c r="F116" s="14">
        <v>6</v>
      </c>
      <c r="G116" s="211">
        <f t="shared" ref="G116:J116" si="101">H116/1.05</f>
        <v>23.905133517160575</v>
      </c>
      <c r="H116" s="211">
        <f t="shared" si="101"/>
        <v>25.100390193018605</v>
      </c>
      <c r="I116" s="211">
        <f t="shared" si="101"/>
        <v>26.355409702669537</v>
      </c>
      <c r="J116" s="211">
        <f t="shared" si="101"/>
        <v>27.673180187803016</v>
      </c>
      <c r="K116" s="211">
        <v>29.056839197193167</v>
      </c>
      <c r="L116" s="30"/>
    </row>
    <row r="117" spans="1:12">
      <c r="A117" s="7" t="s">
        <v>263</v>
      </c>
      <c r="B117" s="7" t="s">
        <v>264</v>
      </c>
      <c r="C117" s="7" t="s">
        <v>43</v>
      </c>
      <c r="D117" s="8" t="s">
        <v>265</v>
      </c>
      <c r="E117" s="9">
        <v>228</v>
      </c>
      <c r="F117" s="7">
        <v>5</v>
      </c>
      <c r="G117" s="211">
        <f t="shared" ref="G117:J117" si="102">H117/1.05</f>
        <v>21.06346261495765</v>
      </c>
      <c r="H117" s="211">
        <f t="shared" si="102"/>
        <v>22.116635745705533</v>
      </c>
      <c r="I117" s="211">
        <f t="shared" si="102"/>
        <v>23.222467532990812</v>
      </c>
      <c r="J117" s="211">
        <f t="shared" si="102"/>
        <v>24.383590909640354</v>
      </c>
      <c r="K117" s="211">
        <v>25.602770455122371</v>
      </c>
      <c r="L117" s="30"/>
    </row>
    <row r="118" spans="1:12">
      <c r="A118" s="7" t="s">
        <v>266</v>
      </c>
      <c r="B118" s="7" t="s">
        <v>178</v>
      </c>
      <c r="C118" s="7" t="s">
        <v>43</v>
      </c>
      <c r="D118" s="8" t="s">
        <v>267</v>
      </c>
      <c r="E118" s="9">
        <v>288</v>
      </c>
      <c r="F118" s="7">
        <v>6</v>
      </c>
      <c r="G118" s="211">
        <f t="shared" ref="G118:J118" si="103">H118/1.05</f>
        <v>24.656599754651385</v>
      </c>
      <c r="H118" s="211">
        <f t="shared" si="103"/>
        <v>25.889429742383957</v>
      </c>
      <c r="I118" s="211">
        <f t="shared" si="103"/>
        <v>27.183901229503157</v>
      </c>
      <c r="J118" s="211">
        <f t="shared" si="103"/>
        <v>28.543096290978315</v>
      </c>
      <c r="K118" s="211">
        <v>29.970251105527232</v>
      </c>
      <c r="L118" s="30"/>
    </row>
    <row r="119" spans="1:12">
      <c r="A119" s="7" t="s">
        <v>268</v>
      </c>
      <c r="B119" s="7" t="s">
        <v>269</v>
      </c>
      <c r="C119" s="7" t="s">
        <v>43</v>
      </c>
      <c r="D119" s="8" t="s">
        <v>270</v>
      </c>
      <c r="E119" s="9">
        <v>320</v>
      </c>
      <c r="F119" s="7">
        <v>7</v>
      </c>
      <c r="G119" s="211">
        <f t="shared" ref="G119:J119" si="104">H119/1.05</f>
        <v>26.88708964537388</v>
      </c>
      <c r="H119" s="211">
        <f t="shared" si="104"/>
        <v>28.231444127642575</v>
      </c>
      <c r="I119" s="211">
        <f t="shared" si="104"/>
        <v>29.643016334024704</v>
      </c>
      <c r="J119" s="211">
        <f t="shared" si="104"/>
        <v>31.12516715072594</v>
      </c>
      <c r="K119" s="211">
        <v>32.681425508262237</v>
      </c>
      <c r="L119" s="30"/>
    </row>
    <row r="120" spans="1:12">
      <c r="A120" s="7" t="s">
        <v>271</v>
      </c>
      <c r="B120" s="7" t="s">
        <v>272</v>
      </c>
      <c r="C120" s="7" t="s">
        <v>43</v>
      </c>
      <c r="D120" s="8" t="s">
        <v>273</v>
      </c>
      <c r="E120" s="9">
        <v>380</v>
      </c>
      <c r="F120" s="7">
        <v>8</v>
      </c>
      <c r="G120" s="212">
        <f t="shared" ref="G120:J120" si="105">H120/1.05</f>
        <v>30.042692226850527</v>
      </c>
      <c r="H120" s="212">
        <f t="shared" si="105"/>
        <v>31.544826838193053</v>
      </c>
      <c r="I120" s="212">
        <f t="shared" si="105"/>
        <v>33.122068180102708</v>
      </c>
      <c r="J120" s="212">
        <f t="shared" si="105"/>
        <v>34.778171589107842</v>
      </c>
      <c r="K120" s="212">
        <v>36.517080168563233</v>
      </c>
      <c r="L120" s="30"/>
    </row>
    <row r="121" spans="1:12">
      <c r="A121" s="7" t="s">
        <v>274</v>
      </c>
      <c r="B121" s="7" t="s">
        <v>66</v>
      </c>
      <c r="C121" s="7" t="s">
        <v>43</v>
      </c>
      <c r="D121" s="8" t="s">
        <v>275</v>
      </c>
      <c r="E121" s="9">
        <v>320</v>
      </c>
      <c r="F121" s="7">
        <v>7</v>
      </c>
      <c r="G121" s="211">
        <f t="shared" ref="G121:J121" si="106">H121/1.05</f>
        <v>26.931793759230494</v>
      </c>
      <c r="H121" s="211">
        <f t="shared" si="106"/>
        <v>28.27838344719202</v>
      </c>
      <c r="I121" s="211">
        <f t="shared" si="106"/>
        <v>29.692302619551622</v>
      </c>
      <c r="J121" s="211">
        <f t="shared" si="106"/>
        <v>31.176917750529203</v>
      </c>
      <c r="K121" s="211">
        <v>32.735763638055666</v>
      </c>
      <c r="L121" s="30"/>
    </row>
    <row r="122" spans="1:12">
      <c r="A122" s="7" t="s">
        <v>276</v>
      </c>
      <c r="B122" s="7" t="s">
        <v>94</v>
      </c>
      <c r="C122" s="7" t="s">
        <v>43</v>
      </c>
      <c r="D122" s="8" t="s">
        <v>277</v>
      </c>
      <c r="E122" s="9">
        <v>368</v>
      </c>
      <c r="F122" s="7">
        <v>8</v>
      </c>
      <c r="G122" s="211">
        <f t="shared" ref="G122:J122" si="107">H122/1.05</f>
        <v>30.438636200854287</v>
      </c>
      <c r="H122" s="211">
        <f t="shared" si="107"/>
        <v>31.960568010897003</v>
      </c>
      <c r="I122" s="211">
        <f t="shared" si="107"/>
        <v>33.558596411441854</v>
      </c>
      <c r="J122" s="211">
        <f t="shared" si="107"/>
        <v>35.236526232013951</v>
      </c>
      <c r="K122" s="211">
        <v>36.998352543614651</v>
      </c>
      <c r="L122" s="30"/>
    </row>
    <row r="123" spans="1:12">
      <c r="A123" s="7" t="s">
        <v>278</v>
      </c>
      <c r="B123" s="7" t="s">
        <v>279</v>
      </c>
      <c r="C123" s="7" t="s">
        <v>43</v>
      </c>
      <c r="D123" s="8" t="s">
        <v>280</v>
      </c>
      <c r="E123" s="9">
        <v>308</v>
      </c>
      <c r="F123" s="7">
        <v>6</v>
      </c>
      <c r="G123" s="211">
        <f t="shared" ref="G123:J123" si="108">H123/1.05</f>
        <v>25.632755435121908</v>
      </c>
      <c r="H123" s="211">
        <f t="shared" si="108"/>
        <v>26.914393206878003</v>
      </c>
      <c r="I123" s="211">
        <f t="shared" si="108"/>
        <v>28.260112867221906</v>
      </c>
      <c r="J123" s="211">
        <f t="shared" si="108"/>
        <v>29.673118510583002</v>
      </c>
      <c r="K123" s="211">
        <v>31.156774436112155</v>
      </c>
      <c r="L123" s="30"/>
    </row>
    <row r="124" spans="1:12">
      <c r="A124" s="7" t="s">
        <v>281</v>
      </c>
      <c r="B124" s="7" t="s">
        <v>282</v>
      </c>
      <c r="C124" s="7" t="s">
        <v>43</v>
      </c>
      <c r="D124" s="8" t="s">
        <v>283</v>
      </c>
      <c r="E124" s="9">
        <v>280</v>
      </c>
      <c r="F124" s="7">
        <v>6</v>
      </c>
      <c r="G124" s="211">
        <f t="shared" ref="G124:J124" si="109">H124/1.05</f>
        <v>23.709190915255498</v>
      </c>
      <c r="H124" s="211">
        <f t="shared" si="109"/>
        <v>24.894650461018273</v>
      </c>
      <c r="I124" s="211">
        <f t="shared" si="109"/>
        <v>26.139382984069186</v>
      </c>
      <c r="J124" s="211">
        <f t="shared" si="109"/>
        <v>27.446352133272647</v>
      </c>
      <c r="K124" s="211">
        <v>28.818669739936279</v>
      </c>
      <c r="L124" s="30"/>
    </row>
    <row r="125" spans="1:12">
      <c r="A125" s="7" t="s">
        <v>284</v>
      </c>
      <c r="B125" s="7">
        <v>209</v>
      </c>
      <c r="C125" s="7" t="s">
        <v>43</v>
      </c>
      <c r="D125" s="8" t="s">
        <v>285</v>
      </c>
      <c r="E125" s="9">
        <v>376</v>
      </c>
      <c r="F125" s="7">
        <v>8</v>
      </c>
      <c r="G125" s="211">
        <f t="shared" ref="G125:J125" si="110">H125/1.05</f>
        <v>30.860880918847307</v>
      </c>
      <c r="H125" s="211">
        <f t="shared" si="110"/>
        <v>32.403924964789674</v>
      </c>
      <c r="I125" s="211">
        <f t="shared" si="110"/>
        <v>34.024121213029161</v>
      </c>
      <c r="J125" s="211">
        <f t="shared" si="110"/>
        <v>35.72532727368062</v>
      </c>
      <c r="K125" s="211">
        <v>37.511593637364655</v>
      </c>
      <c r="L125" s="30"/>
    </row>
    <row r="126" spans="1:12">
      <c r="A126" s="7" t="s">
        <v>286</v>
      </c>
      <c r="B126" s="7" t="s">
        <v>287</v>
      </c>
      <c r="C126" s="7" t="s">
        <v>43</v>
      </c>
      <c r="D126" s="8" t="s">
        <v>288</v>
      </c>
      <c r="E126" s="9">
        <v>178</v>
      </c>
      <c r="F126" s="7">
        <v>3</v>
      </c>
      <c r="G126" s="211">
        <f t="shared" ref="G126:J126" si="111">H126/1.05</f>
        <v>16.566953317166732</v>
      </c>
      <c r="H126" s="211">
        <f t="shared" si="111"/>
        <v>17.39530098302507</v>
      </c>
      <c r="I126" s="211">
        <f t="shared" si="111"/>
        <v>18.265066032176325</v>
      </c>
      <c r="J126" s="211">
        <f t="shared" si="111"/>
        <v>19.178319333785144</v>
      </c>
      <c r="K126" s="211">
        <v>20.137235300474401</v>
      </c>
      <c r="L126" s="30"/>
    </row>
    <row r="127" spans="1:12">
      <c r="A127" s="7" t="s">
        <v>289</v>
      </c>
      <c r="B127" s="7" t="s">
        <v>49</v>
      </c>
      <c r="C127" s="7" t="s">
        <v>43</v>
      </c>
      <c r="D127" s="8" t="s">
        <v>290</v>
      </c>
      <c r="E127" s="9">
        <v>235</v>
      </c>
      <c r="F127" s="7">
        <v>5</v>
      </c>
      <c r="G127" s="211">
        <f t="shared" ref="G127:J127" si="112">H127/1.05</f>
        <v>20.764488793069546</v>
      </c>
      <c r="H127" s="211">
        <f t="shared" si="112"/>
        <v>21.802713232723026</v>
      </c>
      <c r="I127" s="211">
        <f t="shared" si="112"/>
        <v>22.892848894359176</v>
      </c>
      <c r="J127" s="211">
        <f t="shared" si="112"/>
        <v>24.037491339077135</v>
      </c>
      <c r="K127" s="211">
        <v>25.239365906030994</v>
      </c>
      <c r="L127" s="30"/>
    </row>
    <row r="128" spans="1:12">
      <c r="A128" s="7" t="s">
        <v>291</v>
      </c>
      <c r="B128" s="7" t="s">
        <v>292</v>
      </c>
      <c r="C128" s="7" t="s">
        <v>43</v>
      </c>
      <c r="D128" s="8" t="s">
        <v>293</v>
      </c>
      <c r="E128" s="9">
        <v>275</v>
      </c>
      <c r="F128" s="7">
        <v>6</v>
      </c>
      <c r="G128" s="211">
        <f t="shared" ref="G128:J128" si="113">H128/1.05</f>
        <v>23.534988846007366</v>
      </c>
      <c r="H128" s="211">
        <f t="shared" si="113"/>
        <v>24.711738288307735</v>
      </c>
      <c r="I128" s="211">
        <f t="shared" si="113"/>
        <v>25.947325202723125</v>
      </c>
      <c r="J128" s="211">
        <f t="shared" si="113"/>
        <v>27.244691462859283</v>
      </c>
      <c r="K128" s="211">
        <v>28.60692603600225</v>
      </c>
      <c r="L128" s="30"/>
    </row>
    <row r="129" spans="1:18">
      <c r="A129" s="7" t="s">
        <v>294</v>
      </c>
      <c r="B129" s="7" t="s">
        <v>173</v>
      </c>
      <c r="C129" s="7" t="s">
        <v>43</v>
      </c>
      <c r="D129" s="8" t="s">
        <v>295</v>
      </c>
      <c r="E129" s="9">
        <v>308</v>
      </c>
      <c r="F129" s="7">
        <v>6</v>
      </c>
      <c r="G129" s="211">
        <f t="shared" ref="G129:J129" si="114">H129/1.05</f>
        <v>25.637203829881045</v>
      </c>
      <c r="H129" s="211">
        <f t="shared" si="114"/>
        <v>26.9190640213751</v>
      </c>
      <c r="I129" s="211">
        <f t="shared" si="114"/>
        <v>28.265017222443856</v>
      </c>
      <c r="J129" s="211">
        <f t="shared" si="114"/>
        <v>29.678268083566049</v>
      </c>
      <c r="K129" s="211">
        <v>31.162181487744352</v>
      </c>
      <c r="L129" s="30"/>
    </row>
    <row r="130" spans="1:18">
      <c r="A130" s="7" t="s">
        <v>296</v>
      </c>
      <c r="B130" s="68">
        <v>161</v>
      </c>
      <c r="C130" s="7" t="s">
        <v>43</v>
      </c>
      <c r="D130" s="45" t="s">
        <v>316</v>
      </c>
      <c r="E130" s="9">
        <v>288</v>
      </c>
      <c r="F130" s="7">
        <v>6</v>
      </c>
      <c r="G130" s="211">
        <f t="shared" ref="G130:J130" si="115">H130/1.05</f>
        <v>24.656387646319235</v>
      </c>
      <c r="H130" s="211">
        <f t="shared" si="115"/>
        <v>25.889207028635198</v>
      </c>
      <c r="I130" s="211">
        <f t="shared" si="115"/>
        <v>27.183667380066957</v>
      </c>
      <c r="J130" s="211">
        <f t="shared" si="115"/>
        <v>28.542850749070308</v>
      </c>
      <c r="K130" s="211">
        <v>29.969993286523824</v>
      </c>
      <c r="L130" s="194"/>
    </row>
    <row r="131" spans="1:18">
      <c r="A131" s="7" t="s">
        <v>327</v>
      </c>
      <c r="B131" s="7">
        <v>163</v>
      </c>
      <c r="C131" s="7" t="s">
        <v>43</v>
      </c>
      <c r="D131" s="8" t="s">
        <v>318</v>
      </c>
      <c r="E131" s="9">
        <v>303</v>
      </c>
      <c r="F131" s="7">
        <v>6</v>
      </c>
      <c r="G131" s="211">
        <f t="shared" ref="G131:J131" si="116">H131/1.05</f>
        <v>25.888801476750935</v>
      </c>
      <c r="H131" s="211">
        <f t="shared" si="116"/>
        <v>27.183241550588484</v>
      </c>
      <c r="I131" s="211">
        <f t="shared" si="116"/>
        <v>28.54240362811791</v>
      </c>
      <c r="J131" s="211">
        <f t="shared" si="116"/>
        <v>29.969523809523807</v>
      </c>
      <c r="K131" s="211">
        <v>31.468</v>
      </c>
      <c r="L131" s="30"/>
    </row>
    <row r="133" spans="1:18" ht="15.75">
      <c r="A133" s="53" t="s">
        <v>463</v>
      </c>
      <c r="B133" s="47"/>
      <c r="C133" s="48"/>
      <c r="D133" s="48"/>
      <c r="E133" s="47"/>
      <c r="F133" s="48"/>
      <c r="G133" s="2"/>
      <c r="L133" s="30"/>
    </row>
    <row r="134" spans="1:18" ht="15.75">
      <c r="A134" s="46" t="s">
        <v>324</v>
      </c>
      <c r="B134" s="47"/>
      <c r="C134" s="48"/>
      <c r="D134" s="48"/>
      <c r="E134" s="47"/>
      <c r="F134" s="48"/>
      <c r="G134" s="2"/>
      <c r="L134" s="30"/>
    </row>
    <row r="135" spans="1:18" ht="15.75">
      <c r="A135" s="47"/>
      <c r="B135" s="56" t="s">
        <v>299</v>
      </c>
      <c r="C135" s="57"/>
      <c r="D135" s="57"/>
      <c r="E135" s="47"/>
      <c r="F135" s="48"/>
      <c r="G135" s="2"/>
      <c r="L135" s="30"/>
    </row>
    <row r="136" spans="1:18" ht="15.75">
      <c r="A136" s="58"/>
      <c r="B136" s="59">
        <f>'December 30 2018'!B133*1.015</f>
        <v>637.95520820093418</v>
      </c>
      <c r="C136" s="48" t="s">
        <v>300</v>
      </c>
      <c r="D136" s="48"/>
      <c r="E136" s="47"/>
      <c r="F136" s="48"/>
      <c r="G136" s="2"/>
      <c r="L136" s="30"/>
    </row>
    <row r="137" spans="1:18" ht="15.75">
      <c r="A137" s="58"/>
      <c r="B137" s="59">
        <f>'December 30 2018'!B134*1.015</f>
        <v>819.86211495702412</v>
      </c>
      <c r="C137" s="48" t="s">
        <v>301</v>
      </c>
      <c r="D137" s="48"/>
      <c r="E137" s="47"/>
      <c r="F137" s="48"/>
      <c r="G137" s="2"/>
      <c r="L137" s="30"/>
    </row>
    <row r="138" spans="1:18" ht="15.75">
      <c r="A138" s="58"/>
      <c r="B138" s="59">
        <f>'December 30 2018'!B135*1.015</f>
        <v>1003.0500562677342</v>
      </c>
      <c r="C138" s="48" t="s">
        <v>302</v>
      </c>
      <c r="D138" s="48"/>
      <c r="E138" s="47"/>
      <c r="F138" s="48"/>
      <c r="G138" s="2"/>
      <c r="L138" s="30"/>
    </row>
    <row r="139" spans="1:18" ht="15.75">
      <c r="A139" s="58"/>
      <c r="B139" s="59">
        <f>'December 30 2018'!B136*1.015</f>
        <v>1183.6759284692039</v>
      </c>
      <c r="C139" s="48" t="s">
        <v>303</v>
      </c>
      <c r="D139" s="48"/>
      <c r="E139" s="47"/>
      <c r="F139" s="48"/>
      <c r="G139" s="2"/>
      <c r="L139" s="30"/>
    </row>
    <row r="140" spans="1:18" ht="15.75">
      <c r="A140" s="47"/>
      <c r="B140" s="59"/>
      <c r="C140" s="48"/>
      <c r="D140" s="48"/>
      <c r="E140" s="47"/>
      <c r="F140" s="48"/>
      <c r="G140" s="2"/>
      <c r="L140" s="30"/>
    </row>
    <row r="141" spans="1:18" ht="15.75">
      <c r="A141" s="47"/>
      <c r="B141" s="56" t="s">
        <v>304</v>
      </c>
      <c r="C141" s="57"/>
      <c r="D141" s="57"/>
      <c r="E141" s="47"/>
      <c r="F141" s="48"/>
      <c r="G141" s="2"/>
      <c r="L141" s="30"/>
    </row>
    <row r="142" spans="1:18" ht="15.75">
      <c r="A142" s="47"/>
      <c r="B142" s="60">
        <f>B136/2080</f>
        <v>0.30670923471198758</v>
      </c>
      <c r="C142" s="48" t="s">
        <v>305</v>
      </c>
      <c r="D142" s="48"/>
      <c r="E142" s="47"/>
      <c r="F142" s="48"/>
      <c r="G142" s="2"/>
      <c r="L142" s="30"/>
      <c r="R142" s="1"/>
    </row>
    <row r="143" spans="1:18" ht="15.75">
      <c r="A143" s="47"/>
      <c r="B143" s="60">
        <f>B137/2080</f>
        <v>0.39416447834472312</v>
      </c>
      <c r="C143" s="48" t="s">
        <v>306</v>
      </c>
      <c r="D143" s="48"/>
      <c r="E143" s="47"/>
      <c r="F143" s="48"/>
      <c r="G143" s="2"/>
      <c r="L143" s="30"/>
      <c r="P143" s="49"/>
      <c r="R143" s="1"/>
    </row>
    <row r="144" spans="1:18" ht="15.75">
      <c r="A144" s="47"/>
      <c r="B144" s="60">
        <f>B138/2080</f>
        <v>0.48223560397487225</v>
      </c>
      <c r="C144" s="48" t="s">
        <v>307</v>
      </c>
      <c r="D144" s="48"/>
      <c r="E144" s="47"/>
      <c r="F144" s="48"/>
      <c r="G144" s="2"/>
      <c r="L144" s="30"/>
      <c r="P144" s="49"/>
      <c r="R144" s="1"/>
    </row>
    <row r="145" spans="1:18" s="1" customFormat="1" ht="15.75">
      <c r="A145" s="47"/>
      <c r="B145" s="60">
        <f>B139/2080</f>
        <v>0.56907496561019422</v>
      </c>
      <c r="C145" s="48" t="s">
        <v>308</v>
      </c>
      <c r="D145" s="48"/>
      <c r="E145" s="47"/>
      <c r="F145" s="48"/>
      <c r="G145" s="2"/>
      <c r="H145" s="2"/>
      <c r="I145" s="2"/>
      <c r="J145" s="2"/>
      <c r="K145" s="2"/>
      <c r="L145" s="30"/>
      <c r="M145" s="30"/>
      <c r="N145" s="30"/>
      <c r="O145" s="30"/>
      <c r="P145" s="49"/>
      <c r="Q145" s="30"/>
    </row>
    <row r="146" spans="1:18" s="1" customFormat="1" ht="15.75">
      <c r="A146" s="32"/>
      <c r="C146" s="27"/>
      <c r="D146" s="27"/>
      <c r="F146" s="27"/>
      <c r="G146" s="2"/>
      <c r="H146" s="2"/>
      <c r="I146" s="2"/>
      <c r="J146" s="2"/>
      <c r="K146" s="2"/>
      <c r="L146" s="30"/>
      <c r="M146" s="30"/>
      <c r="N146" s="30"/>
      <c r="O146" s="30"/>
      <c r="P146" s="49"/>
      <c r="Q146" s="30"/>
    </row>
    <row r="147" spans="1:18" s="1" customFormat="1" ht="15.75">
      <c r="A147" s="53" t="s">
        <v>309</v>
      </c>
      <c r="C147" s="27"/>
      <c r="D147" s="27"/>
      <c r="F147" s="27"/>
      <c r="G147" s="2"/>
      <c r="H147" s="2"/>
      <c r="I147" s="2"/>
      <c r="J147" s="2"/>
      <c r="K147" s="2"/>
      <c r="L147" s="30"/>
      <c r="M147" s="30"/>
      <c r="N147" s="48"/>
      <c r="O147" s="30"/>
      <c r="P147" s="49"/>
      <c r="Q147" s="30"/>
    </row>
    <row r="148" spans="1:18" s="1" customFormat="1" ht="15.75">
      <c r="A148" s="46" t="s">
        <v>320</v>
      </c>
      <c r="B148" s="47"/>
      <c r="C148" s="48"/>
      <c r="D148" s="48"/>
      <c r="E148" s="47"/>
      <c r="F148" s="48"/>
      <c r="G148" s="60"/>
      <c r="H148" s="60"/>
      <c r="I148" s="60"/>
      <c r="J148" s="60"/>
      <c r="K148" s="60"/>
      <c r="L148" s="30"/>
      <c r="M148" s="30"/>
      <c r="N148" s="30"/>
      <c r="O148" s="30"/>
      <c r="P148" s="49"/>
      <c r="Q148" s="30"/>
    </row>
    <row r="149" spans="1:18" s="1" customFormat="1" ht="15.75">
      <c r="A149" s="66">
        <f>ROUND('December 30 2018'!A146*1.015,3)</f>
        <v>1.21</v>
      </c>
      <c r="B149" s="63" t="s">
        <v>329</v>
      </c>
      <c r="C149" s="48"/>
      <c r="D149" s="48"/>
      <c r="E149" s="47"/>
      <c r="F149" s="48"/>
      <c r="G149" s="60"/>
      <c r="H149" s="60"/>
      <c r="I149" s="60"/>
      <c r="J149" s="60"/>
      <c r="K149" s="60"/>
      <c r="L149" s="49"/>
      <c r="M149" s="49"/>
      <c r="O149" s="30"/>
      <c r="P149" s="49"/>
      <c r="Q149" s="30"/>
    </row>
    <row r="150" spans="1:18" s="1" customFormat="1" ht="15.75">
      <c r="A150" s="47"/>
      <c r="B150" s="51" t="s">
        <v>347</v>
      </c>
      <c r="C150" s="48"/>
      <c r="D150" s="48"/>
      <c r="E150" s="47"/>
      <c r="F150" s="47"/>
      <c r="G150" s="60"/>
      <c r="H150" s="60"/>
      <c r="I150" s="60"/>
      <c r="J150" s="60"/>
      <c r="K150" s="60"/>
      <c r="L150" s="49"/>
      <c r="M150" s="64"/>
      <c r="N150" s="30"/>
      <c r="O150" s="30"/>
      <c r="P150" s="49"/>
      <c r="Q150" s="30"/>
    </row>
    <row r="151" spans="1:18" s="1" customFormat="1" ht="15.75">
      <c r="A151" s="47"/>
      <c r="B151" s="46" t="s">
        <v>322</v>
      </c>
      <c r="C151" s="48"/>
      <c r="D151" s="48"/>
      <c r="E151" s="47"/>
      <c r="F151" s="48"/>
      <c r="G151" s="60"/>
      <c r="H151" s="60"/>
      <c r="I151" s="60"/>
      <c r="J151" s="60"/>
      <c r="K151" s="60"/>
      <c r="L151" s="49"/>
      <c r="M151" s="49"/>
      <c r="N151" s="30"/>
      <c r="O151" s="30"/>
      <c r="P151" s="49"/>
      <c r="Q151" s="30"/>
    </row>
    <row r="152" spans="1:18" s="1" customFormat="1" ht="15.75">
      <c r="A152" s="47"/>
      <c r="B152" s="46" t="s">
        <v>348</v>
      </c>
      <c r="C152" s="48"/>
      <c r="D152" s="48"/>
      <c r="E152" s="52"/>
      <c r="F152" s="64"/>
      <c r="G152" s="2"/>
      <c r="H152" s="2"/>
      <c r="I152" s="60"/>
      <c r="J152" s="60"/>
      <c r="K152" s="60"/>
      <c r="L152" s="64"/>
      <c r="M152" s="48"/>
      <c r="N152" s="30"/>
      <c r="O152" s="30"/>
      <c r="P152" s="49"/>
      <c r="Q152" s="49"/>
      <c r="R152" s="47"/>
    </row>
    <row r="153" spans="1:18" s="1" customFormat="1" ht="15.75">
      <c r="C153" s="27"/>
      <c r="D153" s="27"/>
      <c r="F153" s="27"/>
      <c r="G153" s="2"/>
      <c r="H153" s="2"/>
      <c r="I153" s="2"/>
      <c r="J153" s="2"/>
      <c r="K153" s="2"/>
      <c r="L153" s="49"/>
      <c r="M153" s="49"/>
      <c r="N153" s="49"/>
      <c r="O153" s="49"/>
      <c r="P153" s="49"/>
      <c r="Q153" s="49"/>
      <c r="R153" s="47"/>
    </row>
    <row r="154" spans="1:18" s="1" customFormat="1" ht="15.75">
      <c r="C154" s="27"/>
      <c r="D154" s="27"/>
      <c r="F154" s="27"/>
      <c r="G154" s="2"/>
      <c r="H154" s="2"/>
      <c r="I154" s="2"/>
      <c r="J154" s="2"/>
      <c r="K154" s="2"/>
      <c r="L154" s="30"/>
      <c r="M154" s="30"/>
      <c r="N154" s="49"/>
      <c r="O154" s="49"/>
      <c r="P154" s="49"/>
      <c r="Q154" s="49"/>
      <c r="R154" s="47"/>
    </row>
    <row r="155" spans="1:18" s="47" customFormat="1" ht="15.75">
      <c r="A155" s="53" t="s">
        <v>310</v>
      </c>
      <c r="C155" s="48"/>
      <c r="D155" s="48"/>
      <c r="F155" s="48"/>
      <c r="G155" s="60"/>
      <c r="H155" s="60"/>
      <c r="I155" s="60"/>
      <c r="J155" s="60"/>
      <c r="K155" s="60"/>
      <c r="L155" s="30"/>
      <c r="M155" s="30"/>
      <c r="N155" s="49"/>
      <c r="O155" s="49"/>
      <c r="P155" s="49"/>
      <c r="Q155" s="49"/>
      <c r="R155" s="49"/>
    </row>
    <row r="156" spans="1:18" s="47" customFormat="1" ht="15.75">
      <c r="A156" s="46" t="s">
        <v>349</v>
      </c>
      <c r="C156" s="48"/>
      <c r="D156" s="48"/>
      <c r="E156" s="48"/>
      <c r="G156" s="60"/>
      <c r="H156" s="60"/>
      <c r="I156" s="60"/>
      <c r="J156" s="60"/>
      <c r="K156" s="60"/>
      <c r="L156" s="49"/>
      <c r="M156" s="49"/>
      <c r="N156" s="49"/>
      <c r="O156" s="49"/>
      <c r="P156" s="30"/>
      <c r="Q156" s="49"/>
    </row>
    <row r="157" spans="1:18" s="47" customFormat="1" ht="15.75">
      <c r="A157" s="54"/>
      <c r="B157" s="46" t="s">
        <v>313</v>
      </c>
      <c r="C157" s="48"/>
      <c r="D157" s="48"/>
      <c r="E157" s="48"/>
      <c r="G157" s="60"/>
      <c r="H157" s="60"/>
      <c r="I157" s="60"/>
      <c r="J157" s="60"/>
      <c r="K157" s="60"/>
      <c r="L157" s="49"/>
      <c r="M157" s="49"/>
      <c r="N157" s="49"/>
      <c r="O157" s="49"/>
      <c r="P157" s="30"/>
      <c r="Q157" s="49"/>
    </row>
    <row r="158" spans="1:18" s="49" customFormat="1" ht="15.75">
      <c r="A158" s="46"/>
      <c r="B158" s="47"/>
      <c r="C158" s="47"/>
      <c r="D158" s="48"/>
      <c r="E158" s="47"/>
      <c r="F158" s="47"/>
      <c r="G158" s="60"/>
      <c r="H158" s="60"/>
      <c r="I158" s="60"/>
      <c r="J158" s="60"/>
      <c r="K158" s="60"/>
      <c r="P158" s="30"/>
      <c r="R158" s="47"/>
    </row>
    <row r="159" spans="1:18" s="47" customFormat="1" ht="15.75">
      <c r="A159" s="53" t="s">
        <v>311</v>
      </c>
      <c r="D159" s="48"/>
      <c r="G159" s="60"/>
      <c r="H159" s="60"/>
      <c r="I159" s="60"/>
      <c r="J159" s="60"/>
      <c r="K159" s="60"/>
      <c r="L159" s="49"/>
      <c r="M159" s="49"/>
      <c r="N159" s="49"/>
      <c r="O159" s="49"/>
      <c r="P159" s="30"/>
      <c r="Q159" s="49"/>
    </row>
    <row r="160" spans="1:18" s="47" customFormat="1" ht="15.75">
      <c r="A160" s="46" t="s">
        <v>321</v>
      </c>
      <c r="D160" s="48"/>
      <c r="G160" s="60"/>
      <c r="H160" s="60"/>
      <c r="I160" s="60"/>
      <c r="J160" s="60"/>
      <c r="K160" s="60"/>
      <c r="L160" s="49"/>
      <c r="M160" s="49"/>
      <c r="N160" s="49"/>
      <c r="O160" s="49"/>
      <c r="P160" s="30"/>
      <c r="Q160" s="49"/>
      <c r="R160" s="49"/>
    </row>
    <row r="161" spans="1:18" s="47" customFormat="1" ht="15.75">
      <c r="A161" s="46" t="s">
        <v>350</v>
      </c>
      <c r="B161" s="46"/>
      <c r="D161" s="48"/>
      <c r="G161" s="60"/>
      <c r="H161" s="60"/>
      <c r="I161" s="60"/>
      <c r="J161" s="60"/>
      <c r="K161" s="60"/>
      <c r="L161" s="49"/>
      <c r="M161" s="49"/>
      <c r="N161" s="49"/>
      <c r="O161" s="49"/>
      <c r="P161" s="30"/>
      <c r="Q161" s="49"/>
    </row>
    <row r="162" spans="1:18" s="47" customFormat="1" ht="15.75">
      <c r="A162" s="60"/>
      <c r="B162" s="55" t="s">
        <v>351</v>
      </c>
      <c r="C162" s="46" t="s">
        <v>314</v>
      </c>
      <c r="D162" s="48"/>
      <c r="G162" s="60"/>
      <c r="H162" s="60"/>
      <c r="I162" s="60"/>
      <c r="J162" s="60"/>
      <c r="K162" s="60"/>
      <c r="L162" s="49"/>
      <c r="M162" s="49"/>
      <c r="N162" s="49"/>
      <c r="O162" s="49"/>
      <c r="P162" s="30"/>
      <c r="Q162" s="49"/>
    </row>
    <row r="163" spans="1:18" s="49" customFormat="1" ht="15.75">
      <c r="A163" s="47"/>
      <c r="B163" s="46"/>
      <c r="C163" s="47"/>
      <c r="D163" s="48"/>
      <c r="E163" s="47"/>
      <c r="F163" s="47"/>
      <c r="G163" s="60"/>
      <c r="H163" s="60"/>
      <c r="I163" s="60"/>
      <c r="J163" s="60"/>
      <c r="K163" s="60"/>
      <c r="P163" s="30"/>
      <c r="R163" s="47"/>
    </row>
    <row r="164" spans="1:18" s="47" customFormat="1" ht="15.75">
      <c r="A164" s="46" t="s">
        <v>312</v>
      </c>
      <c r="B164" s="46"/>
      <c r="D164" s="48"/>
      <c r="G164" s="60"/>
      <c r="H164" s="60"/>
      <c r="I164" s="60"/>
      <c r="J164" s="60"/>
      <c r="K164" s="60"/>
      <c r="L164" s="49"/>
      <c r="M164" s="49"/>
      <c r="N164" s="49"/>
      <c r="O164" s="49"/>
      <c r="P164" s="30"/>
      <c r="Q164" s="49"/>
    </row>
    <row r="165" spans="1:18" s="47" customFormat="1" ht="15.75">
      <c r="B165" s="46" t="s">
        <v>352</v>
      </c>
      <c r="D165" s="48"/>
      <c r="G165" s="60"/>
      <c r="H165" s="60"/>
      <c r="I165" s="60"/>
      <c r="J165" s="60"/>
      <c r="K165" s="60"/>
      <c r="L165" s="49"/>
      <c r="M165" s="49"/>
      <c r="N165" s="49"/>
      <c r="O165" s="49"/>
      <c r="P165" s="30"/>
      <c r="Q165" s="30"/>
      <c r="R165" s="30"/>
    </row>
    <row r="166" spans="1:18" s="47" customFormat="1" ht="15.75">
      <c r="B166" s="46" t="s">
        <v>317</v>
      </c>
      <c r="D166" s="48"/>
      <c r="G166" s="60"/>
      <c r="H166" s="60"/>
      <c r="I166" s="60"/>
      <c r="J166" s="60"/>
      <c r="K166" s="60"/>
      <c r="L166" s="46"/>
      <c r="M166" s="49"/>
      <c r="N166" s="30"/>
      <c r="O166" s="30"/>
      <c r="P166" s="30"/>
      <c r="Q166" s="30"/>
      <c r="R166" s="30"/>
    </row>
    <row r="167" spans="1:18" s="47" customFormat="1" ht="15.75">
      <c r="D167" s="48"/>
      <c r="G167" s="66"/>
      <c r="H167" s="60"/>
      <c r="I167" s="60"/>
      <c r="J167" s="60"/>
      <c r="K167" s="60"/>
      <c r="M167" s="49"/>
      <c r="N167" s="30"/>
      <c r="O167" s="30"/>
      <c r="P167" s="30"/>
      <c r="Q167" s="30"/>
      <c r="R167" s="30"/>
    </row>
    <row r="168" spans="1:18" ht="15.75">
      <c r="M168" s="49"/>
    </row>
  </sheetData>
  <sheetProtection sheet="1" objects="1" scenarios="1" autoFilter="0"/>
  <autoFilter ref="A5:XFC5" xr:uid="{03F5F974-91AA-48E7-A8C9-F3C61192C6ED}"/>
  <mergeCells count="4">
    <mergeCell ref="A1:K1"/>
    <mergeCell ref="A3:K3"/>
    <mergeCell ref="B4:F4"/>
    <mergeCell ref="B2:K2"/>
  </mergeCells>
  <pageMargins left="0.25" right="0.25" top="0.75" bottom="0.75" header="0.3" footer="0.3"/>
  <pageSetup paperSize="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sheetPr>
  <dimension ref="A1:U182"/>
  <sheetViews>
    <sheetView showGridLines="0" topLeftCell="H169" workbookViewId="0">
      <selection activeCell="P182" sqref="P182"/>
    </sheetView>
  </sheetViews>
  <sheetFormatPr defaultColWidth="9.28515625" defaultRowHeight="12.75"/>
  <cols>
    <col min="1" max="1" width="8.5703125" style="200" customWidth="1"/>
    <col min="2" max="2" width="9.7109375" style="257" customWidth="1"/>
    <col min="3" max="3" width="6" style="200" customWidth="1"/>
    <col min="4" max="4" width="38.7109375" style="204" customWidth="1"/>
    <col min="5" max="5" width="7.7109375" style="200" customWidth="1"/>
    <col min="6" max="6" width="8.7109375" style="200" bestFit="1" customWidth="1"/>
    <col min="7" max="11" width="12.28515625" style="205" bestFit="1" customWidth="1"/>
    <col min="12" max="12" width="23.7109375" style="200" bestFit="1" customWidth="1"/>
    <col min="13" max="13" width="8.7109375" style="201" bestFit="1" customWidth="1"/>
    <col min="14" max="14" width="7.7109375" style="201" bestFit="1" customWidth="1"/>
    <col min="15" max="15" width="6.5703125" style="201" bestFit="1" customWidth="1"/>
    <col min="16" max="16" width="38.28515625" style="201" bestFit="1" customWidth="1"/>
    <col min="17" max="20" width="9.5703125" style="201" bestFit="1" customWidth="1"/>
    <col min="21" max="21" width="10.5703125" style="201" bestFit="1" customWidth="1"/>
    <col min="22" max="16384" width="9.28515625" style="201"/>
  </cols>
  <sheetData>
    <row r="1" spans="1:21" ht="19.5">
      <c r="A1" s="485" t="s">
        <v>483</v>
      </c>
      <c r="B1" s="486"/>
      <c r="C1" s="486"/>
      <c r="D1" s="486"/>
      <c r="E1" s="486"/>
      <c r="F1" s="486"/>
      <c r="G1" s="486"/>
      <c r="H1" s="486"/>
      <c r="I1" s="486"/>
      <c r="J1" s="486"/>
      <c r="K1" s="486"/>
      <c r="L1" s="258"/>
      <c r="M1" s="223"/>
    </row>
    <row r="2" spans="1:21" s="87" customFormat="1" ht="15.75">
      <c r="A2" s="268"/>
      <c r="B2" s="490" t="s">
        <v>377</v>
      </c>
      <c r="C2" s="491"/>
      <c r="D2" s="491"/>
      <c r="E2" s="491"/>
      <c r="F2" s="491"/>
      <c r="G2" s="491"/>
      <c r="H2" s="491"/>
      <c r="I2" s="491"/>
      <c r="J2" s="491"/>
      <c r="K2" s="491"/>
      <c r="L2" s="220"/>
      <c r="M2" s="314"/>
    </row>
    <row r="3" spans="1:21" s="30" customFormat="1" ht="18.75">
      <c r="A3" s="485" t="s">
        <v>363</v>
      </c>
      <c r="B3" s="486"/>
      <c r="C3" s="486"/>
      <c r="D3" s="486"/>
      <c r="E3" s="486"/>
      <c r="F3" s="486"/>
      <c r="G3" s="486"/>
      <c r="H3" s="486"/>
      <c r="I3" s="486"/>
      <c r="J3" s="486"/>
      <c r="K3" s="486"/>
      <c r="L3" s="220"/>
      <c r="M3" s="315"/>
    </row>
    <row r="4" spans="1:21" ht="38.25">
      <c r="A4" s="224"/>
      <c r="B4" s="487" t="s">
        <v>376</v>
      </c>
      <c r="C4" s="488"/>
      <c r="D4" s="488"/>
      <c r="E4" s="488"/>
      <c r="F4" s="489"/>
      <c r="G4" s="225" t="s">
        <v>369</v>
      </c>
      <c r="H4" s="225" t="s">
        <v>370</v>
      </c>
      <c r="I4" s="225" t="s">
        <v>371</v>
      </c>
      <c r="J4" s="225" t="s">
        <v>372</v>
      </c>
      <c r="K4" s="225" t="s">
        <v>373</v>
      </c>
      <c r="L4" s="226"/>
      <c r="M4" s="223"/>
    </row>
    <row r="5" spans="1:21" ht="38.25">
      <c r="A5" s="71" t="s">
        <v>8</v>
      </c>
      <c r="B5" s="250" t="s">
        <v>9</v>
      </c>
      <c r="C5" s="71" t="s">
        <v>360</v>
      </c>
      <c r="D5" s="227" t="s">
        <v>10</v>
      </c>
      <c r="E5" s="71" t="s">
        <v>359</v>
      </c>
      <c r="F5" s="71" t="s">
        <v>12</v>
      </c>
      <c r="G5" s="228" t="s">
        <v>366</v>
      </c>
      <c r="H5" s="228" t="s">
        <v>14</v>
      </c>
      <c r="I5" s="228" t="s">
        <v>15</v>
      </c>
      <c r="J5" s="228" t="s">
        <v>16</v>
      </c>
      <c r="K5" s="228" t="s">
        <v>367</v>
      </c>
      <c r="L5" s="223"/>
      <c r="M5" s="316" t="s">
        <v>587</v>
      </c>
      <c r="N5" s="262" t="s">
        <v>8</v>
      </c>
      <c r="O5" s="262" t="s">
        <v>9</v>
      </c>
      <c r="P5" s="263" t="s">
        <v>10</v>
      </c>
      <c r="Q5" s="264" t="s">
        <v>366</v>
      </c>
      <c r="R5" s="264" t="s">
        <v>14</v>
      </c>
      <c r="S5" s="264" t="s">
        <v>15</v>
      </c>
      <c r="T5" s="264" t="s">
        <v>16</v>
      </c>
      <c r="U5" s="264" t="s">
        <v>367</v>
      </c>
    </row>
    <row r="6" spans="1:21">
      <c r="A6" s="203" t="s">
        <v>459</v>
      </c>
      <c r="B6" s="230" t="s">
        <v>386</v>
      </c>
      <c r="C6" s="203" t="s">
        <v>43</v>
      </c>
      <c r="D6" s="229" t="s">
        <v>460</v>
      </c>
      <c r="E6" s="203">
        <v>230</v>
      </c>
      <c r="F6" s="203">
        <v>5</v>
      </c>
      <c r="G6" s="208">
        <v>21.271000000000001</v>
      </c>
      <c r="H6" s="208">
        <v>22.334</v>
      </c>
      <c r="I6" s="208">
        <f t="shared" ref="I6:J12" si="0">J6/1.05</f>
        <v>23.451247165532877</v>
      </c>
      <c r="J6" s="208">
        <f t="shared" si="0"/>
        <v>24.623809523809523</v>
      </c>
      <c r="K6" s="208">
        <v>25.855</v>
      </c>
      <c r="L6" s="223"/>
      <c r="M6" s="223" t="s">
        <v>588</v>
      </c>
      <c r="N6" s="201" t="str">
        <f>A6</f>
        <v>50905C</v>
      </c>
      <c r="O6" s="261" t="str">
        <f>B6</f>
        <v>N51</v>
      </c>
      <c r="P6" s="201" t="str">
        <f>D6</f>
        <v>911 Quality Assurance Technician</v>
      </c>
      <c r="Q6" s="317">
        <f>G6</f>
        <v>21.271000000000001</v>
      </c>
      <c r="R6" s="317">
        <f t="shared" ref="R6:U6" si="1">H6</f>
        <v>22.334</v>
      </c>
      <c r="S6" s="317">
        <f t="shared" si="1"/>
        <v>23.451247165532877</v>
      </c>
      <c r="T6" s="317">
        <f t="shared" si="1"/>
        <v>24.623809523809523</v>
      </c>
      <c r="U6" s="317">
        <f t="shared" si="1"/>
        <v>25.855</v>
      </c>
    </row>
    <row r="7" spans="1:21">
      <c r="A7" s="203" t="s">
        <v>41</v>
      </c>
      <c r="B7" s="230" t="s">
        <v>42</v>
      </c>
      <c r="C7" s="203" t="s">
        <v>43</v>
      </c>
      <c r="D7" s="229" t="s">
        <v>44</v>
      </c>
      <c r="E7" s="203">
        <v>188</v>
      </c>
      <c r="F7" s="203">
        <v>4</v>
      </c>
      <c r="G7" s="208">
        <f t="shared" ref="G7:H12" si="2">H7/1.05</f>
        <v>18.263667805170442</v>
      </c>
      <c r="H7" s="208">
        <f t="shared" si="2"/>
        <v>19.176851195428966</v>
      </c>
      <c r="I7" s="208">
        <f t="shared" si="0"/>
        <v>20.135693755200414</v>
      </c>
      <c r="J7" s="208">
        <f t="shared" si="0"/>
        <v>21.142478442960435</v>
      </c>
      <c r="K7" s="208">
        <v>22.199602365108458</v>
      </c>
      <c r="L7" s="223"/>
      <c r="M7" s="223" t="s">
        <v>588</v>
      </c>
      <c r="N7" s="201" t="str">
        <f t="shared" ref="N7:N71" si="3">A7</f>
        <v>00030C</v>
      </c>
      <c r="O7" s="261" t="str">
        <f t="shared" ref="O7:O71" si="4">B7</f>
        <v>018</v>
      </c>
      <c r="P7" s="201" t="str">
        <f t="shared" ref="P7:P71" si="5">D7</f>
        <v xml:space="preserve">Account Clerk I  </v>
      </c>
      <c r="Q7" s="317">
        <f t="shared" ref="Q7:Q71" si="6">G7</f>
        <v>18.263667805170442</v>
      </c>
      <c r="R7" s="317">
        <f t="shared" ref="R7:R71" si="7">H7</f>
        <v>19.176851195428966</v>
      </c>
      <c r="S7" s="317">
        <f t="shared" ref="S7:S71" si="8">I7</f>
        <v>20.135693755200414</v>
      </c>
      <c r="T7" s="317">
        <f t="shared" ref="T7:T71" si="9">J7</f>
        <v>21.142478442960435</v>
      </c>
      <c r="U7" s="317">
        <f t="shared" ref="U7:U71" si="10">K7</f>
        <v>22.199602365108458</v>
      </c>
    </row>
    <row r="8" spans="1:21">
      <c r="A8" s="203" t="s">
        <v>45</v>
      </c>
      <c r="B8" s="230" t="s">
        <v>46</v>
      </c>
      <c r="C8" s="203" t="s">
        <v>43</v>
      </c>
      <c r="D8" s="229" t="s">
        <v>47</v>
      </c>
      <c r="E8" s="203">
        <v>260</v>
      </c>
      <c r="F8" s="203">
        <v>5</v>
      </c>
      <c r="G8" s="208">
        <f t="shared" si="2"/>
        <v>23.296179253543567</v>
      </c>
      <c r="H8" s="208">
        <f t="shared" si="2"/>
        <v>24.460988216220745</v>
      </c>
      <c r="I8" s="208">
        <f t="shared" si="0"/>
        <v>25.684037627031785</v>
      </c>
      <c r="J8" s="208">
        <f t="shared" si="0"/>
        <v>26.968239508383373</v>
      </c>
      <c r="K8" s="208">
        <v>28.316651483802545</v>
      </c>
      <c r="L8" s="223"/>
      <c r="M8" s="223" t="s">
        <v>588</v>
      </c>
      <c r="N8" s="201" t="str">
        <f t="shared" si="3"/>
        <v>00070C</v>
      </c>
      <c r="O8" s="261" t="str">
        <f t="shared" si="4"/>
        <v>056</v>
      </c>
      <c r="P8" s="201" t="str">
        <f t="shared" si="5"/>
        <v xml:space="preserve">Account Clerk II  </v>
      </c>
      <c r="Q8" s="317">
        <f t="shared" si="6"/>
        <v>23.296179253543567</v>
      </c>
      <c r="R8" s="317">
        <f t="shared" si="7"/>
        <v>24.460988216220745</v>
      </c>
      <c r="S8" s="317">
        <f t="shared" si="8"/>
        <v>25.684037627031785</v>
      </c>
      <c r="T8" s="317">
        <f t="shared" si="9"/>
        <v>26.968239508383373</v>
      </c>
      <c r="U8" s="317">
        <f t="shared" si="10"/>
        <v>28.316651483802545</v>
      </c>
    </row>
    <row r="9" spans="1:21">
      <c r="A9" s="203" t="s">
        <v>48</v>
      </c>
      <c r="B9" s="230" t="s">
        <v>49</v>
      </c>
      <c r="C9" s="203" t="s">
        <v>43</v>
      </c>
      <c r="D9" s="229" t="s">
        <v>50</v>
      </c>
      <c r="E9" s="203">
        <v>230</v>
      </c>
      <c r="F9" s="203">
        <v>5</v>
      </c>
      <c r="G9" s="208">
        <f t="shared" si="2"/>
        <v>21.270912241127746</v>
      </c>
      <c r="H9" s="208">
        <f t="shared" si="2"/>
        <v>22.334457853184134</v>
      </c>
      <c r="I9" s="208">
        <f t="shared" si="0"/>
        <v>23.451180745843342</v>
      </c>
      <c r="J9" s="208">
        <f t="shared" si="0"/>
        <v>24.623739783135509</v>
      </c>
      <c r="K9" s="208">
        <v>25.854926772292284</v>
      </c>
      <c r="L9" s="223"/>
      <c r="M9" s="223" t="s">
        <v>588</v>
      </c>
      <c r="N9" s="201" t="str">
        <f t="shared" si="3"/>
        <v>00170C</v>
      </c>
      <c r="O9" s="261" t="str">
        <f t="shared" si="4"/>
        <v>040</v>
      </c>
      <c r="P9" s="201" t="str">
        <f t="shared" si="5"/>
        <v>Account Maintenance Representative</v>
      </c>
      <c r="Q9" s="317">
        <f t="shared" si="6"/>
        <v>21.270912241127746</v>
      </c>
      <c r="R9" s="317">
        <f t="shared" si="7"/>
        <v>22.334457853184134</v>
      </c>
      <c r="S9" s="317">
        <f t="shared" si="8"/>
        <v>23.451180745843342</v>
      </c>
      <c r="T9" s="317">
        <f t="shared" si="9"/>
        <v>24.623739783135509</v>
      </c>
      <c r="U9" s="317">
        <f t="shared" si="10"/>
        <v>25.854926772292284</v>
      </c>
    </row>
    <row r="10" spans="1:21">
      <c r="A10" s="203" t="s">
        <v>51</v>
      </c>
      <c r="B10" s="230">
        <v>161</v>
      </c>
      <c r="C10" s="203" t="s">
        <v>43</v>
      </c>
      <c r="D10" s="229" t="s">
        <v>52</v>
      </c>
      <c r="E10" s="203">
        <v>287</v>
      </c>
      <c r="F10" s="203">
        <v>6</v>
      </c>
      <c r="G10" s="208">
        <f t="shared" si="2"/>
        <v>25.274813041388359</v>
      </c>
      <c r="H10" s="208">
        <f t="shared" si="2"/>
        <v>26.538553693457779</v>
      </c>
      <c r="I10" s="208">
        <f t="shared" si="0"/>
        <v>27.865481378130667</v>
      </c>
      <c r="J10" s="208">
        <f t="shared" si="0"/>
        <v>29.258755447037203</v>
      </c>
      <c r="K10" s="208">
        <v>30.721693219389064</v>
      </c>
      <c r="L10" s="223"/>
      <c r="M10" s="223" t="s">
        <v>588</v>
      </c>
      <c r="N10" s="201" t="str">
        <f t="shared" si="3"/>
        <v>00076C</v>
      </c>
      <c r="O10" s="261">
        <f t="shared" si="4"/>
        <v>161</v>
      </c>
      <c r="P10" s="201" t="str">
        <f t="shared" si="5"/>
        <v>Accounting Technician</v>
      </c>
      <c r="Q10" s="317">
        <f t="shared" si="6"/>
        <v>25.274813041388359</v>
      </c>
      <c r="R10" s="317">
        <f t="shared" si="7"/>
        <v>26.538553693457779</v>
      </c>
      <c r="S10" s="317">
        <f t="shared" si="8"/>
        <v>27.865481378130667</v>
      </c>
      <c r="T10" s="317">
        <f t="shared" si="9"/>
        <v>29.258755447037203</v>
      </c>
      <c r="U10" s="317">
        <f t="shared" si="10"/>
        <v>30.721693219389064</v>
      </c>
    </row>
    <row r="11" spans="1:21">
      <c r="A11" s="203" t="s">
        <v>53</v>
      </c>
      <c r="B11" s="230">
        <v>151</v>
      </c>
      <c r="C11" s="203" t="s">
        <v>43</v>
      </c>
      <c r="D11" s="229" t="s">
        <v>54</v>
      </c>
      <c r="E11" s="203">
        <v>220</v>
      </c>
      <c r="F11" s="203">
        <v>4</v>
      </c>
      <c r="G11" s="208">
        <f t="shared" si="2"/>
        <v>20.262830919273977</v>
      </c>
      <c r="H11" s="208">
        <f t="shared" si="2"/>
        <v>21.275972465237675</v>
      </c>
      <c r="I11" s="208">
        <f t="shared" si="0"/>
        <v>22.33977108849956</v>
      </c>
      <c r="J11" s="208">
        <f t="shared" si="0"/>
        <v>23.456759642924538</v>
      </c>
      <c r="K11" s="208">
        <v>24.629597625070765</v>
      </c>
      <c r="L11" s="223"/>
      <c r="M11" s="223" t="s">
        <v>588</v>
      </c>
      <c r="N11" s="201" t="str">
        <f t="shared" si="3"/>
        <v>00475C</v>
      </c>
      <c r="O11" s="261">
        <f t="shared" si="4"/>
        <v>151</v>
      </c>
      <c r="P11" s="201" t="str">
        <f t="shared" si="5"/>
        <v>Animal Care Technician</v>
      </c>
      <c r="Q11" s="317">
        <f t="shared" si="6"/>
        <v>20.262830919273977</v>
      </c>
      <c r="R11" s="317">
        <f t="shared" si="7"/>
        <v>21.275972465237675</v>
      </c>
      <c r="S11" s="317">
        <f t="shared" si="8"/>
        <v>22.33977108849956</v>
      </c>
      <c r="T11" s="317">
        <f t="shared" si="9"/>
        <v>23.456759642924538</v>
      </c>
      <c r="U11" s="317">
        <f t="shared" si="10"/>
        <v>24.629597625070765</v>
      </c>
    </row>
    <row r="12" spans="1:21">
      <c r="A12" s="203" t="s">
        <v>55</v>
      </c>
      <c r="B12" s="230" t="s">
        <v>56</v>
      </c>
      <c r="C12" s="203" t="s">
        <v>43</v>
      </c>
      <c r="D12" s="229" t="s">
        <v>57</v>
      </c>
      <c r="E12" s="203">
        <v>250</v>
      </c>
      <c r="F12" s="203">
        <v>5</v>
      </c>
      <c r="G12" s="208">
        <f t="shared" si="2"/>
        <v>22.274343789156951</v>
      </c>
      <c r="H12" s="208">
        <f t="shared" si="2"/>
        <v>23.388060978614799</v>
      </c>
      <c r="I12" s="208">
        <f t="shared" si="0"/>
        <v>24.557464027545539</v>
      </c>
      <c r="J12" s="208">
        <f t="shared" si="0"/>
        <v>25.785337228922817</v>
      </c>
      <c r="K12" s="208">
        <v>27.074604090368958</v>
      </c>
      <c r="L12" s="223"/>
      <c r="M12" s="223" t="s">
        <v>588</v>
      </c>
      <c r="N12" s="201" t="str">
        <f t="shared" si="3"/>
        <v>00476C</v>
      </c>
      <c r="O12" s="261" t="str">
        <f t="shared" si="4"/>
        <v>001</v>
      </c>
      <c r="P12" s="201" t="str">
        <f t="shared" si="5"/>
        <v>Animal Care Technician II</v>
      </c>
      <c r="Q12" s="317">
        <f t="shared" si="6"/>
        <v>22.274343789156951</v>
      </c>
      <c r="R12" s="317">
        <f t="shared" si="7"/>
        <v>23.388060978614799</v>
      </c>
      <c r="S12" s="317">
        <f t="shared" si="8"/>
        <v>24.557464027545539</v>
      </c>
      <c r="T12" s="317">
        <f t="shared" si="9"/>
        <v>25.785337228922817</v>
      </c>
      <c r="U12" s="317">
        <f t="shared" si="10"/>
        <v>27.074604090368958</v>
      </c>
    </row>
    <row r="13" spans="1:21">
      <c r="A13" s="203" t="s">
        <v>58</v>
      </c>
      <c r="B13" s="230" t="s">
        <v>66</v>
      </c>
      <c r="C13" s="203" t="s">
        <v>43</v>
      </c>
      <c r="D13" s="229" t="s">
        <v>648</v>
      </c>
      <c r="E13" s="203">
        <v>326</v>
      </c>
      <c r="F13" s="203">
        <v>7</v>
      </c>
      <c r="G13" s="208">
        <v>27.29</v>
      </c>
      <c r="H13" s="208">
        <v>28.654</v>
      </c>
      <c r="I13" s="208">
        <v>30.087</v>
      </c>
      <c r="J13" s="208">
        <v>31.591000000000001</v>
      </c>
      <c r="K13" s="208">
        <v>33.170685704429644</v>
      </c>
      <c r="L13" s="223"/>
      <c r="M13" s="223" t="s">
        <v>588</v>
      </c>
      <c r="N13" s="201" t="str">
        <f t="shared" si="3"/>
        <v>00480C</v>
      </c>
      <c r="O13" s="261" t="str">
        <f t="shared" si="4"/>
        <v>064</v>
      </c>
      <c r="P13" s="201" t="str">
        <f t="shared" si="5"/>
        <v>Animal Control Officer</v>
      </c>
      <c r="Q13" s="317">
        <f t="shared" si="6"/>
        <v>27.29</v>
      </c>
      <c r="R13" s="317">
        <f t="shared" si="7"/>
        <v>28.654</v>
      </c>
      <c r="S13" s="317">
        <f t="shared" si="8"/>
        <v>30.087</v>
      </c>
      <c r="T13" s="317">
        <f t="shared" si="9"/>
        <v>31.591000000000001</v>
      </c>
      <c r="U13" s="317">
        <f t="shared" si="10"/>
        <v>33.170685704429644</v>
      </c>
    </row>
    <row r="14" spans="1:21">
      <c r="A14" s="203" t="s">
        <v>125</v>
      </c>
      <c r="B14" s="230" t="s">
        <v>565</v>
      </c>
      <c r="C14" s="203" t="s">
        <v>43</v>
      </c>
      <c r="D14" s="229" t="s">
        <v>649</v>
      </c>
      <c r="E14" s="203">
        <v>368</v>
      </c>
      <c r="F14" s="203">
        <v>8</v>
      </c>
      <c r="G14" s="208">
        <v>30.283999999999999</v>
      </c>
      <c r="H14" s="208">
        <v>31.797999999999998</v>
      </c>
      <c r="I14" s="208">
        <v>33.387999999999998</v>
      </c>
      <c r="J14" s="208">
        <v>35.057000000000002</v>
      </c>
      <c r="K14" s="208">
        <v>36.81</v>
      </c>
      <c r="L14" s="223"/>
      <c r="M14" s="223" t="s">
        <v>588</v>
      </c>
      <c r="N14" s="201" t="str">
        <f t="shared" ref="N14" si="11">A14</f>
        <v>03587C</v>
      </c>
      <c r="O14" s="261" t="str">
        <f t="shared" ref="O14" si="12">B14</f>
        <v>123</v>
      </c>
      <c r="P14" s="201" t="str">
        <f t="shared" ref="P14" si="13">D14</f>
        <v>Animal Control Officer, Lead</v>
      </c>
      <c r="Q14" s="317">
        <f t="shared" ref="Q14" si="14">G14</f>
        <v>30.283999999999999</v>
      </c>
      <c r="R14" s="317">
        <f t="shared" ref="R14" si="15">H14</f>
        <v>31.797999999999998</v>
      </c>
      <c r="S14" s="317">
        <f t="shared" ref="S14" si="16">I14</f>
        <v>33.387999999999998</v>
      </c>
      <c r="T14" s="317">
        <f t="shared" ref="T14" si="17">J14</f>
        <v>35.057000000000002</v>
      </c>
      <c r="U14" s="317">
        <f t="shared" ref="U14" si="18">K14</f>
        <v>36.81</v>
      </c>
    </row>
    <row r="15" spans="1:21">
      <c r="A15" s="203" t="s">
        <v>498</v>
      </c>
      <c r="B15" s="230" t="s">
        <v>102</v>
      </c>
      <c r="C15" s="231" t="s">
        <v>43</v>
      </c>
      <c r="D15" s="232" t="s">
        <v>499</v>
      </c>
      <c r="E15" s="203">
        <v>338</v>
      </c>
      <c r="F15" s="203">
        <v>7</v>
      </c>
      <c r="G15" s="208">
        <v>28.265000000000001</v>
      </c>
      <c r="H15" s="208">
        <v>29.678000000000001</v>
      </c>
      <c r="I15" s="208">
        <v>31.161999999999999</v>
      </c>
      <c r="J15" s="208">
        <v>32.72</v>
      </c>
      <c r="K15" s="208">
        <v>34.356000000000002</v>
      </c>
      <c r="L15" s="223"/>
      <c r="M15" s="223" t="s">
        <v>588</v>
      </c>
      <c r="N15" s="201" t="str">
        <f t="shared" si="3"/>
        <v>59231C</v>
      </c>
      <c r="O15" s="261" t="str">
        <f t="shared" si="4"/>
        <v>088</v>
      </c>
      <c r="P15" s="201" t="str">
        <f t="shared" si="5"/>
        <v>Assessing Technician</v>
      </c>
      <c r="Q15" s="317">
        <f t="shared" si="6"/>
        <v>28.265000000000001</v>
      </c>
      <c r="R15" s="317">
        <f t="shared" si="7"/>
        <v>29.678000000000001</v>
      </c>
      <c r="S15" s="317">
        <f t="shared" si="8"/>
        <v>31.161999999999999</v>
      </c>
      <c r="T15" s="317">
        <f t="shared" si="9"/>
        <v>32.72</v>
      </c>
      <c r="U15" s="317">
        <f t="shared" si="10"/>
        <v>34.356000000000002</v>
      </c>
    </row>
    <row r="16" spans="1:21">
      <c r="A16" s="203" t="s">
        <v>61</v>
      </c>
      <c r="B16" s="230">
        <v>152</v>
      </c>
      <c r="C16" s="203" t="s">
        <v>43</v>
      </c>
      <c r="D16" s="229" t="s">
        <v>62</v>
      </c>
      <c r="E16" s="203">
        <v>390</v>
      </c>
      <c r="F16" s="203">
        <v>8</v>
      </c>
      <c r="G16" s="208">
        <f>30.983*1.01</f>
        <v>31.292830000000002</v>
      </c>
      <c r="H16" s="208">
        <f>32.532*1.01</f>
        <v>32.857319999999994</v>
      </c>
      <c r="I16" s="208">
        <f>34.158*1.01</f>
        <v>34.499580000000002</v>
      </c>
      <c r="J16" s="208">
        <f>35.866*1.01</f>
        <v>36.22466</v>
      </c>
      <c r="K16" s="208">
        <f>37.66*1.01</f>
        <v>38.0366</v>
      </c>
      <c r="L16" s="226"/>
      <c r="M16" s="223" t="s">
        <v>588</v>
      </c>
      <c r="N16" s="201" t="str">
        <f t="shared" si="3"/>
        <v>00520C</v>
      </c>
      <c r="O16" s="261">
        <f t="shared" si="4"/>
        <v>152</v>
      </c>
      <c r="P16" s="201" t="str">
        <f t="shared" si="5"/>
        <v xml:space="preserve">Assessor I </v>
      </c>
      <c r="Q16" s="317">
        <f t="shared" si="6"/>
        <v>31.292830000000002</v>
      </c>
      <c r="R16" s="317">
        <f t="shared" si="7"/>
        <v>32.857319999999994</v>
      </c>
      <c r="S16" s="317">
        <f t="shared" si="8"/>
        <v>34.499580000000002</v>
      </c>
      <c r="T16" s="317">
        <f t="shared" si="9"/>
        <v>36.22466</v>
      </c>
      <c r="U16" s="317">
        <f t="shared" si="10"/>
        <v>38.0366</v>
      </c>
    </row>
    <row r="17" spans="1:21">
      <c r="A17" s="203" t="s">
        <v>63</v>
      </c>
      <c r="B17" s="230">
        <v>153</v>
      </c>
      <c r="C17" s="203" t="s">
        <v>43</v>
      </c>
      <c r="D17" s="229" t="s">
        <v>64</v>
      </c>
      <c r="E17" s="203">
        <v>448</v>
      </c>
      <c r="F17" s="203">
        <v>9</v>
      </c>
      <c r="G17" s="208">
        <f>34.941*1.01</f>
        <v>35.290410000000001</v>
      </c>
      <c r="H17" s="208">
        <f>36.689*1.01</f>
        <v>37.055889999999998</v>
      </c>
      <c r="I17" s="208">
        <f>38.523*1.01</f>
        <v>38.908230000000003</v>
      </c>
      <c r="J17" s="208">
        <f>40.449*1.01</f>
        <v>40.853490000000001</v>
      </c>
      <c r="K17" s="208">
        <f>42.472*1.01</f>
        <v>42.896720000000002</v>
      </c>
      <c r="L17" s="226"/>
      <c r="M17" s="223" t="s">
        <v>588</v>
      </c>
      <c r="N17" s="201" t="str">
        <f t="shared" si="3"/>
        <v>00530C</v>
      </c>
      <c r="O17" s="261">
        <f t="shared" si="4"/>
        <v>153</v>
      </c>
      <c r="P17" s="201" t="str">
        <f t="shared" si="5"/>
        <v xml:space="preserve">Assessor II </v>
      </c>
      <c r="Q17" s="317">
        <f t="shared" si="6"/>
        <v>35.290410000000001</v>
      </c>
      <c r="R17" s="317">
        <f t="shared" si="7"/>
        <v>37.055889999999998</v>
      </c>
      <c r="S17" s="317">
        <f t="shared" si="8"/>
        <v>38.908230000000003</v>
      </c>
      <c r="T17" s="317">
        <f t="shared" si="9"/>
        <v>40.853490000000001</v>
      </c>
      <c r="U17" s="317">
        <f t="shared" si="10"/>
        <v>42.896720000000002</v>
      </c>
    </row>
    <row r="18" spans="1:21">
      <c r="A18" s="203" t="s">
        <v>65</v>
      </c>
      <c r="B18" s="230" t="s">
        <v>66</v>
      </c>
      <c r="C18" s="203" t="s">
        <v>43</v>
      </c>
      <c r="D18" s="229" t="s">
        <v>67</v>
      </c>
      <c r="E18" s="203">
        <v>320</v>
      </c>
      <c r="F18" s="203">
        <v>7</v>
      </c>
      <c r="G18" s="208">
        <f t="shared" ref="G18:J28" si="19">H18/1.05</f>
        <v>27.289605219577965</v>
      </c>
      <c r="H18" s="208">
        <f t="shared" si="19"/>
        <v>28.654085480556866</v>
      </c>
      <c r="I18" s="208">
        <f t="shared" si="19"/>
        <v>30.086789754584711</v>
      </c>
      <c r="J18" s="208">
        <f t="shared" si="19"/>
        <v>31.591129242313947</v>
      </c>
      <c r="K18" s="208">
        <v>33.170685704429644</v>
      </c>
      <c r="L18" s="223"/>
      <c r="M18" s="223" t="s">
        <v>588</v>
      </c>
      <c r="N18" s="201" t="str">
        <f t="shared" si="3"/>
        <v>52170C</v>
      </c>
      <c r="O18" s="261" t="str">
        <f t="shared" si="4"/>
        <v>064</v>
      </c>
      <c r="P18" s="201" t="str">
        <f t="shared" si="5"/>
        <v>Associate Buyer-C</v>
      </c>
      <c r="Q18" s="317">
        <f t="shared" si="6"/>
        <v>27.289605219577965</v>
      </c>
      <c r="R18" s="317">
        <f t="shared" si="7"/>
        <v>28.654085480556866</v>
      </c>
      <c r="S18" s="317">
        <f t="shared" si="8"/>
        <v>30.086789754584711</v>
      </c>
      <c r="T18" s="317">
        <f t="shared" si="9"/>
        <v>31.591129242313947</v>
      </c>
      <c r="U18" s="317">
        <f t="shared" si="10"/>
        <v>33.170685704429644</v>
      </c>
    </row>
    <row r="19" spans="1:21">
      <c r="A19" s="203" t="s">
        <v>68</v>
      </c>
      <c r="B19" s="230">
        <v>105</v>
      </c>
      <c r="C19" s="203" t="s">
        <v>43</v>
      </c>
      <c r="D19" s="229" t="s">
        <v>69</v>
      </c>
      <c r="E19" s="203">
        <v>343</v>
      </c>
      <c r="F19" s="203">
        <v>7</v>
      </c>
      <c r="G19" s="208">
        <f t="shared" si="19"/>
        <v>28.264939963156269</v>
      </c>
      <c r="H19" s="208">
        <f t="shared" si="19"/>
        <v>29.678186961314083</v>
      </c>
      <c r="I19" s="208">
        <f t="shared" si="19"/>
        <v>31.162096309379788</v>
      </c>
      <c r="J19" s="208">
        <f t="shared" si="19"/>
        <v>32.720201124848778</v>
      </c>
      <c r="K19" s="208">
        <v>34.356211181091219</v>
      </c>
      <c r="L19" s="223"/>
      <c r="M19" s="223" t="s">
        <v>588</v>
      </c>
      <c r="N19" s="201" t="str">
        <f t="shared" si="3"/>
        <v>01265C</v>
      </c>
      <c r="O19" s="261">
        <f t="shared" si="4"/>
        <v>105</v>
      </c>
      <c r="P19" s="201" t="str">
        <f t="shared" si="5"/>
        <v>Bilingual Crime Prevent Spec</v>
      </c>
      <c r="Q19" s="317">
        <f t="shared" si="6"/>
        <v>28.264939963156269</v>
      </c>
      <c r="R19" s="317">
        <f t="shared" si="7"/>
        <v>29.678186961314083</v>
      </c>
      <c r="S19" s="317">
        <f t="shared" si="8"/>
        <v>31.162096309379788</v>
      </c>
      <c r="T19" s="317">
        <f t="shared" si="9"/>
        <v>32.720201124848778</v>
      </c>
      <c r="U19" s="317">
        <f t="shared" si="10"/>
        <v>34.356211181091219</v>
      </c>
    </row>
    <row r="20" spans="1:21">
      <c r="A20" s="203" t="s">
        <v>70</v>
      </c>
      <c r="B20" s="230" t="s">
        <v>71</v>
      </c>
      <c r="C20" s="203" t="s">
        <v>43</v>
      </c>
      <c r="D20" s="229" t="s">
        <v>72</v>
      </c>
      <c r="E20" s="203">
        <v>280</v>
      </c>
      <c r="F20" s="203">
        <v>6</v>
      </c>
      <c r="G20" s="208">
        <f t="shared" si="19"/>
        <v>24.288396923310835</v>
      </c>
      <c r="H20" s="208">
        <f t="shared" si="19"/>
        <v>25.502816769476379</v>
      </c>
      <c r="I20" s="208">
        <f t="shared" si="19"/>
        <v>26.777957607950199</v>
      </c>
      <c r="J20" s="208">
        <f t="shared" si="19"/>
        <v>28.11685548834771</v>
      </c>
      <c r="K20" s="208">
        <v>29.522698262765097</v>
      </c>
      <c r="L20" s="223"/>
      <c r="M20" s="223" t="s">
        <v>588</v>
      </c>
      <c r="N20" s="201" t="str">
        <f t="shared" si="3"/>
        <v>01290C</v>
      </c>
      <c r="O20" s="261" t="str">
        <f t="shared" si="4"/>
        <v>107</v>
      </c>
      <c r="P20" s="201" t="str">
        <f t="shared" si="5"/>
        <v xml:space="preserve">Bilingual Program Aide </v>
      </c>
      <c r="Q20" s="317">
        <f t="shared" si="6"/>
        <v>24.288396923310835</v>
      </c>
      <c r="R20" s="317">
        <f t="shared" si="7"/>
        <v>25.502816769476379</v>
      </c>
      <c r="S20" s="317">
        <f t="shared" si="8"/>
        <v>26.777957607950199</v>
      </c>
      <c r="T20" s="317">
        <f t="shared" si="9"/>
        <v>28.11685548834771</v>
      </c>
      <c r="U20" s="317">
        <f t="shared" si="10"/>
        <v>29.522698262765097</v>
      </c>
    </row>
    <row r="21" spans="1:21">
      <c r="A21" s="203" t="s">
        <v>73</v>
      </c>
      <c r="B21" s="230">
        <v>151</v>
      </c>
      <c r="C21" s="203" t="s">
        <v>43</v>
      </c>
      <c r="D21" s="229" t="s">
        <v>74</v>
      </c>
      <c r="E21" s="203">
        <v>218</v>
      </c>
      <c r="F21" s="203">
        <v>4</v>
      </c>
      <c r="G21" s="208">
        <f t="shared" si="19"/>
        <v>20.262830919273977</v>
      </c>
      <c r="H21" s="208">
        <f t="shared" si="19"/>
        <v>21.275972465237675</v>
      </c>
      <c r="I21" s="208">
        <f t="shared" si="19"/>
        <v>22.33977108849956</v>
      </c>
      <c r="J21" s="208">
        <f t="shared" si="19"/>
        <v>23.456759642924538</v>
      </c>
      <c r="K21" s="208">
        <v>24.629597625070765</v>
      </c>
      <c r="L21" s="223"/>
      <c r="M21" s="223" t="s">
        <v>588</v>
      </c>
      <c r="N21" s="201" t="str">
        <f t="shared" si="3"/>
        <v>01447C</v>
      </c>
      <c r="O21" s="261">
        <f t="shared" si="4"/>
        <v>151</v>
      </c>
      <c r="P21" s="201" t="str">
        <f t="shared" si="5"/>
        <v>Building Services Specialist I</v>
      </c>
      <c r="Q21" s="317">
        <f t="shared" si="6"/>
        <v>20.262830919273977</v>
      </c>
      <c r="R21" s="317">
        <f t="shared" si="7"/>
        <v>21.275972465237675</v>
      </c>
      <c r="S21" s="317">
        <f t="shared" si="8"/>
        <v>22.33977108849956</v>
      </c>
      <c r="T21" s="317">
        <f t="shared" si="9"/>
        <v>23.456759642924538</v>
      </c>
      <c r="U21" s="317">
        <f t="shared" si="10"/>
        <v>24.629597625070765</v>
      </c>
    </row>
    <row r="22" spans="1:21">
      <c r="A22" s="203" t="s">
        <v>75</v>
      </c>
      <c r="B22" s="230" t="s">
        <v>76</v>
      </c>
      <c r="C22" s="203" t="s">
        <v>43</v>
      </c>
      <c r="D22" s="229" t="s">
        <v>77</v>
      </c>
      <c r="E22" s="203">
        <v>268</v>
      </c>
      <c r="F22" s="203">
        <v>5</v>
      </c>
      <c r="G22" s="208">
        <f t="shared" si="19"/>
        <v>23.296179253543567</v>
      </c>
      <c r="H22" s="208">
        <f t="shared" si="19"/>
        <v>24.460988216220745</v>
      </c>
      <c r="I22" s="208">
        <f t="shared" si="19"/>
        <v>25.684037627031785</v>
      </c>
      <c r="J22" s="208">
        <f t="shared" si="19"/>
        <v>26.968239508383373</v>
      </c>
      <c r="K22" s="208">
        <v>28.316651483802545</v>
      </c>
      <c r="L22" s="223"/>
      <c r="M22" s="223" t="s">
        <v>588</v>
      </c>
      <c r="N22" s="201" t="str">
        <f t="shared" si="3"/>
        <v>01448C</v>
      </c>
      <c r="O22" s="261" t="str">
        <f t="shared" si="4"/>
        <v>060</v>
      </c>
      <c r="P22" s="201" t="str">
        <f t="shared" si="5"/>
        <v>Building Services Specialist II</v>
      </c>
      <c r="Q22" s="317">
        <f t="shared" si="6"/>
        <v>23.296179253543567</v>
      </c>
      <c r="R22" s="317">
        <f t="shared" si="7"/>
        <v>24.460988216220745</v>
      </c>
      <c r="S22" s="317">
        <f t="shared" si="8"/>
        <v>25.684037627031785</v>
      </c>
      <c r="T22" s="317">
        <f t="shared" si="9"/>
        <v>26.968239508383373</v>
      </c>
      <c r="U22" s="317">
        <f t="shared" si="10"/>
        <v>28.316651483802545</v>
      </c>
    </row>
    <row r="23" spans="1:21">
      <c r="A23" s="202" t="s">
        <v>19</v>
      </c>
      <c r="B23" s="230" t="s">
        <v>577</v>
      </c>
      <c r="C23" s="202" t="s">
        <v>21</v>
      </c>
      <c r="D23" s="233" t="s">
        <v>22</v>
      </c>
      <c r="E23" s="202">
        <v>435</v>
      </c>
      <c r="F23" s="202">
        <v>9</v>
      </c>
      <c r="G23" s="318">
        <v>72035</v>
      </c>
      <c r="H23" s="318">
        <v>75637</v>
      </c>
      <c r="I23" s="318">
        <v>79419</v>
      </c>
      <c r="J23" s="318">
        <v>83390</v>
      </c>
      <c r="K23" s="318">
        <v>87559</v>
      </c>
      <c r="L23" s="223"/>
      <c r="M23" s="223" t="s">
        <v>588</v>
      </c>
      <c r="N23" s="201" t="str">
        <f t="shared" si="3"/>
        <v>01458C</v>
      </c>
      <c r="O23" s="261" t="str">
        <f t="shared" si="4"/>
        <v>129</v>
      </c>
      <c r="P23" s="201" t="str">
        <f t="shared" si="5"/>
        <v xml:space="preserve">Buyer </v>
      </c>
      <c r="Q23" s="317">
        <f t="shared" si="6"/>
        <v>72035</v>
      </c>
      <c r="R23" s="317">
        <f t="shared" si="7"/>
        <v>75637</v>
      </c>
      <c r="S23" s="317">
        <f t="shared" si="8"/>
        <v>79419</v>
      </c>
      <c r="T23" s="317">
        <f t="shared" si="9"/>
        <v>83390</v>
      </c>
      <c r="U23" s="317">
        <f t="shared" si="10"/>
        <v>87559</v>
      </c>
    </row>
    <row r="24" spans="1:21">
      <c r="A24" s="202" t="s">
        <v>23</v>
      </c>
      <c r="B24" s="230" t="s">
        <v>24</v>
      </c>
      <c r="C24" s="202" t="s">
        <v>21</v>
      </c>
      <c r="D24" s="234" t="s">
        <v>25</v>
      </c>
      <c r="E24" s="202">
        <v>383</v>
      </c>
      <c r="F24" s="202">
        <v>8</v>
      </c>
      <c r="G24" s="318">
        <f t="shared" si="19"/>
        <v>65724.581835757737</v>
      </c>
      <c r="H24" s="318">
        <f t="shared" si="19"/>
        <v>69010.810927545623</v>
      </c>
      <c r="I24" s="318">
        <f t="shared" si="19"/>
        <v>72461.351473922899</v>
      </c>
      <c r="J24" s="318">
        <f t="shared" si="19"/>
        <v>76084.419047619042</v>
      </c>
      <c r="K24" s="318">
        <v>79888.639999999999</v>
      </c>
      <c r="L24" s="223"/>
      <c r="M24" s="223" t="s">
        <v>588</v>
      </c>
      <c r="N24" s="201" t="str">
        <f t="shared" si="3"/>
        <v>01530C</v>
      </c>
      <c r="O24" s="261" t="str">
        <f t="shared" si="4"/>
        <v>097</v>
      </c>
      <c r="P24" s="201" t="str">
        <f t="shared" si="5"/>
        <v xml:space="preserve">Case Investigator </v>
      </c>
      <c r="Q24" s="317">
        <f t="shared" si="6"/>
        <v>65724.581835757737</v>
      </c>
      <c r="R24" s="317">
        <f t="shared" si="7"/>
        <v>69010.810927545623</v>
      </c>
      <c r="S24" s="317">
        <f t="shared" si="8"/>
        <v>72461.351473922899</v>
      </c>
      <c r="T24" s="317">
        <f t="shared" si="9"/>
        <v>76084.419047619042</v>
      </c>
      <c r="U24" s="317">
        <f t="shared" si="10"/>
        <v>79888.639999999999</v>
      </c>
    </row>
    <row r="25" spans="1:21">
      <c r="A25" s="203" t="s">
        <v>78</v>
      </c>
      <c r="B25" s="230" t="s">
        <v>79</v>
      </c>
      <c r="C25" s="203" t="s">
        <v>43</v>
      </c>
      <c r="D25" s="229" t="s">
        <v>80</v>
      </c>
      <c r="E25" s="203">
        <v>240</v>
      </c>
      <c r="F25" s="203">
        <v>5</v>
      </c>
      <c r="G25" s="208">
        <f t="shared" si="19"/>
        <v>21.270912241127746</v>
      </c>
      <c r="H25" s="208">
        <f t="shared" si="19"/>
        <v>22.334457853184134</v>
      </c>
      <c r="I25" s="208">
        <f t="shared" si="19"/>
        <v>23.451180745843342</v>
      </c>
      <c r="J25" s="208">
        <f t="shared" si="19"/>
        <v>24.623739783135509</v>
      </c>
      <c r="K25" s="208">
        <v>25.854926772292284</v>
      </c>
      <c r="L25" s="223"/>
      <c r="M25" s="223" t="s">
        <v>588</v>
      </c>
      <c r="N25" s="201" t="str">
        <f t="shared" si="3"/>
        <v>01610C</v>
      </c>
      <c r="O25" s="261" t="str">
        <f t="shared" si="4"/>
        <v>111</v>
      </c>
      <c r="P25" s="201" t="str">
        <f t="shared" si="5"/>
        <v xml:space="preserve">Central Alarm Station Oper </v>
      </c>
      <c r="Q25" s="317">
        <f t="shared" si="6"/>
        <v>21.270912241127746</v>
      </c>
      <c r="R25" s="317">
        <f t="shared" si="7"/>
        <v>22.334457853184134</v>
      </c>
      <c r="S25" s="317">
        <f t="shared" si="8"/>
        <v>23.451180745843342</v>
      </c>
      <c r="T25" s="317">
        <f t="shared" si="9"/>
        <v>24.623739783135509</v>
      </c>
      <c r="U25" s="317">
        <f t="shared" si="10"/>
        <v>25.854926772292284</v>
      </c>
    </row>
    <row r="26" spans="1:21">
      <c r="A26" s="203" t="s">
        <v>81</v>
      </c>
      <c r="B26" s="230" t="s">
        <v>82</v>
      </c>
      <c r="C26" s="203" t="s">
        <v>43</v>
      </c>
      <c r="D26" s="229" t="s">
        <v>83</v>
      </c>
      <c r="E26" s="203">
        <v>273</v>
      </c>
      <c r="F26" s="203">
        <v>6</v>
      </c>
      <c r="G26" s="208">
        <f t="shared" si="19"/>
        <v>24.288396923310835</v>
      </c>
      <c r="H26" s="208">
        <f t="shared" si="19"/>
        <v>25.502816769476379</v>
      </c>
      <c r="I26" s="208">
        <f t="shared" si="19"/>
        <v>26.777957607950199</v>
      </c>
      <c r="J26" s="208">
        <f t="shared" si="19"/>
        <v>28.11685548834771</v>
      </c>
      <c r="K26" s="208">
        <v>29.522698262765097</v>
      </c>
      <c r="L26" s="223"/>
      <c r="M26" s="223" t="s">
        <v>588</v>
      </c>
      <c r="N26" s="201" t="str">
        <f t="shared" si="3"/>
        <v>11020C</v>
      </c>
      <c r="O26" s="261" t="str">
        <f t="shared" si="4"/>
        <v>063</v>
      </c>
      <c r="P26" s="201" t="str">
        <f t="shared" si="5"/>
        <v xml:space="preserve">Claims Specialist </v>
      </c>
      <c r="Q26" s="317">
        <f t="shared" si="6"/>
        <v>24.288396923310835</v>
      </c>
      <c r="R26" s="317">
        <f t="shared" si="7"/>
        <v>25.502816769476379</v>
      </c>
      <c r="S26" s="317">
        <f t="shared" si="8"/>
        <v>26.777957607950199</v>
      </c>
      <c r="T26" s="317">
        <f t="shared" si="9"/>
        <v>28.11685548834771</v>
      </c>
      <c r="U26" s="317">
        <f t="shared" si="10"/>
        <v>29.522698262765097</v>
      </c>
    </row>
    <row r="27" spans="1:21">
      <c r="A27" s="203" t="s">
        <v>84</v>
      </c>
      <c r="B27" s="230" t="s">
        <v>59</v>
      </c>
      <c r="C27" s="203" t="s">
        <v>43</v>
      </c>
      <c r="D27" s="229" t="s">
        <v>85</v>
      </c>
      <c r="E27" s="203">
        <v>293</v>
      </c>
      <c r="F27" s="203">
        <v>6</v>
      </c>
      <c r="G27" s="208">
        <f t="shared" si="19"/>
        <v>25.274813041388359</v>
      </c>
      <c r="H27" s="208">
        <f t="shared" si="19"/>
        <v>26.538553693457779</v>
      </c>
      <c r="I27" s="208">
        <f t="shared" si="19"/>
        <v>27.865481378130667</v>
      </c>
      <c r="J27" s="208">
        <f t="shared" si="19"/>
        <v>29.258755447037203</v>
      </c>
      <c r="K27" s="208">
        <v>30.721693219389064</v>
      </c>
      <c r="L27" s="223"/>
      <c r="M27" s="223" t="s">
        <v>588</v>
      </c>
      <c r="N27" s="201" t="str">
        <f t="shared" si="3"/>
        <v>02236C</v>
      </c>
      <c r="O27" s="261" t="str">
        <f t="shared" si="4"/>
        <v>113</v>
      </c>
      <c r="P27" s="201" t="str">
        <f t="shared" si="5"/>
        <v>Code Compliance Specialist - Traffic</v>
      </c>
      <c r="Q27" s="317">
        <f t="shared" si="6"/>
        <v>25.274813041388359</v>
      </c>
      <c r="R27" s="317">
        <f t="shared" si="7"/>
        <v>26.538553693457779</v>
      </c>
      <c r="S27" s="317">
        <f t="shared" si="8"/>
        <v>27.865481378130667</v>
      </c>
      <c r="T27" s="317">
        <f t="shared" si="9"/>
        <v>29.258755447037203</v>
      </c>
      <c r="U27" s="317">
        <f t="shared" si="10"/>
        <v>30.721693219389064</v>
      </c>
    </row>
    <row r="28" spans="1:21">
      <c r="A28" s="203" t="s">
        <v>86</v>
      </c>
      <c r="B28" s="230" t="s">
        <v>87</v>
      </c>
      <c r="C28" s="203" t="s">
        <v>43</v>
      </c>
      <c r="D28" s="229" t="s">
        <v>88</v>
      </c>
      <c r="E28" s="203">
        <v>308</v>
      </c>
      <c r="F28" s="203">
        <v>6</v>
      </c>
      <c r="G28" s="208">
        <f t="shared" si="19"/>
        <v>26.276863632269151</v>
      </c>
      <c r="H28" s="208">
        <f t="shared" si="19"/>
        <v>27.590706813882612</v>
      </c>
      <c r="I28" s="208">
        <f t="shared" si="19"/>
        <v>28.970242154576745</v>
      </c>
      <c r="J28" s="208">
        <f t="shared" si="19"/>
        <v>30.418754262305583</v>
      </c>
      <c r="K28" s="208">
        <v>31.939691975420864</v>
      </c>
      <c r="L28" s="223"/>
      <c r="M28" s="223" t="s">
        <v>588</v>
      </c>
      <c r="N28" s="201" t="str">
        <f t="shared" si="3"/>
        <v>02260C</v>
      </c>
      <c r="O28" s="261" t="str">
        <f t="shared" si="4"/>
        <v>143</v>
      </c>
      <c r="P28" s="201" t="str">
        <f t="shared" si="5"/>
        <v xml:space="preserve">Committee Clerk </v>
      </c>
      <c r="Q28" s="317">
        <f t="shared" si="6"/>
        <v>26.276863632269151</v>
      </c>
      <c r="R28" s="317">
        <f t="shared" si="7"/>
        <v>27.590706813882612</v>
      </c>
      <c r="S28" s="317">
        <f t="shared" si="8"/>
        <v>28.970242154576745</v>
      </c>
      <c r="T28" s="317">
        <f t="shared" si="9"/>
        <v>30.418754262305583</v>
      </c>
      <c r="U28" s="317">
        <f t="shared" si="10"/>
        <v>31.939691975420864</v>
      </c>
    </row>
    <row r="29" spans="1:21">
      <c r="A29" s="203" t="s">
        <v>573</v>
      </c>
      <c r="B29" s="230" t="s">
        <v>574</v>
      </c>
      <c r="C29" s="203" t="s">
        <v>43</v>
      </c>
      <c r="D29" s="229" t="s">
        <v>575</v>
      </c>
      <c r="E29" s="203">
        <v>348</v>
      </c>
      <c r="F29" s="203">
        <v>7</v>
      </c>
      <c r="G29" s="208">
        <v>29.295000000000002</v>
      </c>
      <c r="H29" s="208">
        <v>30.759</v>
      </c>
      <c r="I29" s="208">
        <v>32.296999999999997</v>
      </c>
      <c r="J29" s="208">
        <v>33.911999999999999</v>
      </c>
      <c r="K29" s="208">
        <v>35.607999999999997</v>
      </c>
      <c r="L29" s="223"/>
      <c r="M29" s="223" t="s">
        <v>588</v>
      </c>
      <c r="N29" s="201" t="str">
        <f t="shared" si="3"/>
        <v>53022C</v>
      </c>
      <c r="O29" s="261" t="str">
        <f t="shared" si="4"/>
        <v>126</v>
      </c>
      <c r="P29" s="201" t="str">
        <f t="shared" si="5"/>
        <v>Community Partnership Liaison</v>
      </c>
      <c r="Q29" s="317">
        <f t="shared" si="6"/>
        <v>29.295000000000002</v>
      </c>
      <c r="R29" s="317">
        <f t="shared" si="7"/>
        <v>30.759</v>
      </c>
      <c r="S29" s="317">
        <f t="shared" si="8"/>
        <v>32.296999999999997</v>
      </c>
      <c r="T29" s="317">
        <f t="shared" si="9"/>
        <v>33.911999999999999</v>
      </c>
      <c r="U29" s="317">
        <f t="shared" si="10"/>
        <v>35.607999999999997</v>
      </c>
    </row>
    <row r="30" spans="1:21">
      <c r="A30" s="203" t="s">
        <v>532</v>
      </c>
      <c r="B30" s="230">
        <v>154</v>
      </c>
      <c r="C30" s="203" t="s">
        <v>43</v>
      </c>
      <c r="D30" s="229" t="s">
        <v>533</v>
      </c>
      <c r="E30" s="203">
        <v>355</v>
      </c>
      <c r="F30" s="203">
        <v>7</v>
      </c>
      <c r="G30" s="208">
        <v>29.3</v>
      </c>
      <c r="H30" s="208">
        <v>30.76</v>
      </c>
      <c r="I30" s="208">
        <v>32.299999999999997</v>
      </c>
      <c r="J30" s="208">
        <v>33.909999999999997</v>
      </c>
      <c r="K30" s="208">
        <v>35.61</v>
      </c>
      <c r="L30" s="223"/>
      <c r="M30" s="223" t="s">
        <v>588</v>
      </c>
      <c r="N30" s="201" t="str">
        <f t="shared" si="3"/>
        <v>59409C</v>
      </c>
      <c r="O30" s="261">
        <f t="shared" si="4"/>
        <v>154</v>
      </c>
      <c r="P30" s="201" t="str">
        <f t="shared" si="5"/>
        <v>Community Pet Case Coordinator</v>
      </c>
      <c r="Q30" s="317">
        <f t="shared" si="6"/>
        <v>29.3</v>
      </c>
      <c r="R30" s="317">
        <f t="shared" si="7"/>
        <v>30.76</v>
      </c>
      <c r="S30" s="317">
        <f t="shared" si="8"/>
        <v>32.299999999999997</v>
      </c>
      <c r="T30" s="317">
        <f t="shared" si="9"/>
        <v>33.909999999999997</v>
      </c>
      <c r="U30" s="317">
        <f t="shared" si="10"/>
        <v>35.61</v>
      </c>
    </row>
    <row r="31" spans="1:21">
      <c r="A31" s="203" t="s">
        <v>89</v>
      </c>
      <c r="B31" s="230" t="s">
        <v>90</v>
      </c>
      <c r="C31" s="203" t="s">
        <v>43</v>
      </c>
      <c r="D31" s="229" t="s">
        <v>91</v>
      </c>
      <c r="E31" s="203">
        <v>198</v>
      </c>
      <c r="F31" s="203">
        <v>4</v>
      </c>
      <c r="G31" s="208">
        <f t="shared" ref="G31:I50" si="20">H31/1.05</f>
        <v>20.037433455425283</v>
      </c>
      <c r="H31" s="208">
        <f t="shared" si="20"/>
        <v>21.039305128196549</v>
      </c>
      <c r="I31" s="208">
        <f t="shared" si="20"/>
        <v>22.091270384606378</v>
      </c>
      <c r="J31" s="208">
        <v>23.1958339038367</v>
      </c>
      <c r="K31" s="208" t="s">
        <v>92</v>
      </c>
      <c r="L31" s="223"/>
      <c r="M31" s="223" t="s">
        <v>588</v>
      </c>
      <c r="N31" s="201" t="str">
        <f t="shared" si="3"/>
        <v>02350C</v>
      </c>
      <c r="O31" s="261" t="str">
        <f t="shared" si="4"/>
        <v>030</v>
      </c>
      <c r="P31" s="201" t="str">
        <f t="shared" si="5"/>
        <v xml:space="preserve">Community Service Officer </v>
      </c>
      <c r="Q31" s="317">
        <f t="shared" si="6"/>
        <v>20.037433455425283</v>
      </c>
      <c r="R31" s="317">
        <f t="shared" si="7"/>
        <v>21.039305128196549</v>
      </c>
      <c r="S31" s="317">
        <f t="shared" si="8"/>
        <v>22.091270384606378</v>
      </c>
      <c r="T31" s="317">
        <f t="shared" si="9"/>
        <v>23.1958339038367</v>
      </c>
      <c r="U31" s="317" t="str">
        <f t="shared" si="10"/>
        <v>N/A</v>
      </c>
    </row>
    <row r="32" spans="1:21">
      <c r="A32" s="203" t="s">
        <v>93</v>
      </c>
      <c r="B32" s="230">
        <v>208</v>
      </c>
      <c r="C32" s="203" t="s">
        <v>43</v>
      </c>
      <c r="D32" s="229" t="s">
        <v>438</v>
      </c>
      <c r="E32" s="203">
        <v>393</v>
      </c>
      <c r="F32" s="203">
        <v>8</v>
      </c>
      <c r="G32" s="208">
        <f t="shared" si="20"/>
        <v>32.243028501174543</v>
      </c>
      <c r="H32" s="208">
        <f t="shared" si="20"/>
        <v>33.855179926233269</v>
      </c>
      <c r="I32" s="208">
        <f t="shared" si="20"/>
        <v>35.547938922544937</v>
      </c>
      <c r="J32" s="208">
        <f t="shared" ref="J32:J70" si="21">K32/1.05</f>
        <v>37.325335868672184</v>
      </c>
      <c r="K32" s="208">
        <v>39.191602662105794</v>
      </c>
      <c r="L32" s="223"/>
      <c r="M32" s="223" t="s">
        <v>588</v>
      </c>
      <c r="N32" s="201" t="str">
        <f t="shared" si="3"/>
        <v>02355C</v>
      </c>
      <c r="O32" s="261">
        <f t="shared" si="4"/>
        <v>208</v>
      </c>
      <c r="P32" s="201" t="str">
        <f t="shared" si="5"/>
        <v xml:space="preserve">Complaint Investigation Officer </v>
      </c>
      <c r="Q32" s="317">
        <f t="shared" si="6"/>
        <v>32.243028501174543</v>
      </c>
      <c r="R32" s="317">
        <f t="shared" si="7"/>
        <v>33.855179926233269</v>
      </c>
      <c r="S32" s="317">
        <f t="shared" si="8"/>
        <v>35.547938922544937</v>
      </c>
      <c r="T32" s="317">
        <f t="shared" si="9"/>
        <v>37.325335868672184</v>
      </c>
      <c r="U32" s="317">
        <f t="shared" si="10"/>
        <v>39.191602662105794</v>
      </c>
    </row>
    <row r="33" spans="1:21">
      <c r="A33" s="202" t="s">
        <v>26</v>
      </c>
      <c r="B33" s="230" t="s">
        <v>27</v>
      </c>
      <c r="C33" s="202" t="s">
        <v>21</v>
      </c>
      <c r="D33" s="233" t="s">
        <v>28</v>
      </c>
      <c r="E33" s="202">
        <v>420</v>
      </c>
      <c r="F33" s="202">
        <v>9</v>
      </c>
      <c r="G33" s="318">
        <f t="shared" si="20"/>
        <v>70147.01962079716</v>
      </c>
      <c r="H33" s="318">
        <f t="shared" si="20"/>
        <v>73654.370601837014</v>
      </c>
      <c r="I33" s="318">
        <f t="shared" si="20"/>
        <v>77337.089131928864</v>
      </c>
      <c r="J33" s="318">
        <f t="shared" si="21"/>
        <v>81203.943588525304</v>
      </c>
      <c r="K33" s="318">
        <v>85264.140767951569</v>
      </c>
      <c r="L33" s="223"/>
      <c r="M33" s="223" t="s">
        <v>588</v>
      </c>
      <c r="N33" s="201" t="str">
        <f t="shared" si="3"/>
        <v>05955C</v>
      </c>
      <c r="O33" s="261" t="str">
        <f t="shared" si="4"/>
        <v>95</v>
      </c>
      <c r="P33" s="201" t="str">
        <f t="shared" si="5"/>
        <v xml:space="preserve">Complaint Investigation Officer II </v>
      </c>
      <c r="Q33" s="317">
        <f t="shared" si="6"/>
        <v>70147.01962079716</v>
      </c>
      <c r="R33" s="317">
        <f t="shared" si="7"/>
        <v>73654.370601837014</v>
      </c>
      <c r="S33" s="317">
        <f t="shared" si="8"/>
        <v>77337.089131928864</v>
      </c>
      <c r="T33" s="317">
        <f t="shared" si="9"/>
        <v>81203.943588525304</v>
      </c>
      <c r="U33" s="317">
        <f t="shared" si="10"/>
        <v>85264.140767951569</v>
      </c>
    </row>
    <row r="34" spans="1:21">
      <c r="A34" s="203" t="s">
        <v>96</v>
      </c>
      <c r="B34" s="230" t="s">
        <v>97</v>
      </c>
      <c r="C34" s="203" t="s">
        <v>43</v>
      </c>
      <c r="D34" s="229" t="s">
        <v>98</v>
      </c>
      <c r="E34" s="203">
        <v>218</v>
      </c>
      <c r="F34" s="203">
        <v>4</v>
      </c>
      <c r="G34" s="208">
        <f t="shared" si="20"/>
        <v>20.262830919273977</v>
      </c>
      <c r="H34" s="208">
        <f t="shared" si="20"/>
        <v>21.275972465237675</v>
      </c>
      <c r="I34" s="208">
        <f t="shared" si="20"/>
        <v>22.33977108849956</v>
      </c>
      <c r="J34" s="208">
        <f t="shared" si="21"/>
        <v>23.456759642924538</v>
      </c>
      <c r="K34" s="208">
        <v>24.629597625070765</v>
      </c>
      <c r="L34" s="223"/>
      <c r="M34" s="223" t="s">
        <v>588</v>
      </c>
      <c r="N34" s="201" t="str">
        <f t="shared" si="3"/>
        <v>02440C</v>
      </c>
      <c r="O34" s="261" t="str">
        <f t="shared" si="4"/>
        <v>033</v>
      </c>
      <c r="P34" s="201" t="str">
        <f t="shared" si="5"/>
        <v xml:space="preserve">Concierge Convention Center </v>
      </c>
      <c r="Q34" s="317">
        <f t="shared" si="6"/>
        <v>20.262830919273977</v>
      </c>
      <c r="R34" s="317">
        <f t="shared" si="7"/>
        <v>21.275972465237675</v>
      </c>
      <c r="S34" s="317">
        <f t="shared" si="8"/>
        <v>22.33977108849956</v>
      </c>
      <c r="T34" s="317">
        <f t="shared" si="9"/>
        <v>23.456759642924538</v>
      </c>
      <c r="U34" s="317">
        <f t="shared" si="10"/>
        <v>24.629597625070765</v>
      </c>
    </row>
    <row r="35" spans="1:21">
      <c r="A35" s="203" t="s">
        <v>99</v>
      </c>
      <c r="B35" s="230">
        <v>208</v>
      </c>
      <c r="C35" s="203" t="s">
        <v>43</v>
      </c>
      <c r="D35" s="229" t="s">
        <v>100</v>
      </c>
      <c r="E35" s="203">
        <v>393</v>
      </c>
      <c r="F35" s="203">
        <v>8</v>
      </c>
      <c r="G35" s="208">
        <f t="shared" si="20"/>
        <v>32.243028501174543</v>
      </c>
      <c r="H35" s="208">
        <f t="shared" si="20"/>
        <v>33.855179926233269</v>
      </c>
      <c r="I35" s="208">
        <f t="shared" si="20"/>
        <v>35.547938922544937</v>
      </c>
      <c r="J35" s="208">
        <f t="shared" si="21"/>
        <v>37.325335868672184</v>
      </c>
      <c r="K35" s="208">
        <v>39.191602662105794</v>
      </c>
      <c r="L35" s="223"/>
      <c r="M35" s="223" t="s">
        <v>588</v>
      </c>
      <c r="N35" s="201" t="str">
        <f t="shared" si="3"/>
        <v>02627C</v>
      </c>
      <c r="O35" s="261">
        <f t="shared" si="4"/>
        <v>208</v>
      </c>
      <c r="P35" s="201" t="str">
        <f t="shared" si="5"/>
        <v xml:space="preserve">Contract Compliance Officer </v>
      </c>
      <c r="Q35" s="317">
        <f t="shared" si="6"/>
        <v>32.243028501174543</v>
      </c>
      <c r="R35" s="317">
        <f t="shared" si="7"/>
        <v>33.855179926233269</v>
      </c>
      <c r="S35" s="317">
        <f t="shared" si="8"/>
        <v>35.547938922544937</v>
      </c>
      <c r="T35" s="317">
        <f t="shared" si="9"/>
        <v>37.325335868672184</v>
      </c>
      <c r="U35" s="317">
        <f t="shared" si="10"/>
        <v>39.191602662105794</v>
      </c>
    </row>
    <row r="36" spans="1:21">
      <c r="A36" s="203" t="s">
        <v>486</v>
      </c>
      <c r="B36" s="230" t="s">
        <v>94</v>
      </c>
      <c r="C36" s="203" t="s">
        <v>43</v>
      </c>
      <c r="D36" s="229" t="s">
        <v>484</v>
      </c>
      <c r="E36" s="203">
        <v>375</v>
      </c>
      <c r="F36" s="203">
        <v>8</v>
      </c>
      <c r="G36" s="208">
        <f t="shared" si="20"/>
        <v>30.743022562862834</v>
      </c>
      <c r="H36" s="208">
        <f t="shared" si="20"/>
        <v>32.280173691005977</v>
      </c>
      <c r="I36" s="208">
        <f t="shared" si="20"/>
        <v>33.894182375556277</v>
      </c>
      <c r="J36" s="208">
        <f t="shared" si="21"/>
        <v>35.588891494334092</v>
      </c>
      <c r="K36" s="208">
        <v>37.368336069050798</v>
      </c>
      <c r="L36" s="223"/>
      <c r="M36" s="223" t="s">
        <v>588</v>
      </c>
      <c r="N36" s="201" t="str">
        <f t="shared" si="3"/>
        <v>04950C</v>
      </c>
      <c r="O36" s="261" t="str">
        <f t="shared" si="4"/>
        <v>099</v>
      </c>
      <c r="P36" s="201" t="str">
        <f t="shared" si="5"/>
        <v>Coordinator Water Pumping Stations</v>
      </c>
      <c r="Q36" s="317">
        <f t="shared" si="6"/>
        <v>30.743022562862834</v>
      </c>
      <c r="R36" s="317">
        <f t="shared" si="7"/>
        <v>32.280173691005977</v>
      </c>
      <c r="S36" s="317">
        <f t="shared" si="8"/>
        <v>33.894182375556277</v>
      </c>
      <c r="T36" s="317">
        <f t="shared" si="9"/>
        <v>35.588891494334092</v>
      </c>
      <c r="U36" s="317">
        <f t="shared" si="10"/>
        <v>37.368336069050798</v>
      </c>
    </row>
    <row r="37" spans="1:21">
      <c r="A37" s="203" t="s">
        <v>104</v>
      </c>
      <c r="B37" s="230" t="s">
        <v>105</v>
      </c>
      <c r="C37" s="203" t="s">
        <v>43</v>
      </c>
      <c r="D37" s="229" t="s">
        <v>106</v>
      </c>
      <c r="E37" s="203">
        <v>280</v>
      </c>
      <c r="F37" s="203">
        <v>6</v>
      </c>
      <c r="G37" s="208">
        <f t="shared" si="20"/>
        <v>24.288396923310835</v>
      </c>
      <c r="H37" s="208">
        <f t="shared" si="20"/>
        <v>25.502816769476379</v>
      </c>
      <c r="I37" s="208">
        <f t="shared" si="20"/>
        <v>26.777957607950199</v>
      </c>
      <c r="J37" s="208">
        <f t="shared" si="21"/>
        <v>28.11685548834771</v>
      </c>
      <c r="K37" s="208">
        <v>29.522698262765097</v>
      </c>
      <c r="L37" s="223"/>
      <c r="M37" s="223" t="s">
        <v>588</v>
      </c>
      <c r="N37" s="201" t="str">
        <f t="shared" si="3"/>
        <v>02740C</v>
      </c>
      <c r="O37" s="261" t="str">
        <f t="shared" si="4"/>
        <v>076</v>
      </c>
      <c r="P37" s="201" t="str">
        <f t="shared" si="5"/>
        <v>Council Information Spec</v>
      </c>
      <c r="Q37" s="317">
        <f t="shared" si="6"/>
        <v>24.288396923310835</v>
      </c>
      <c r="R37" s="317">
        <f t="shared" si="7"/>
        <v>25.502816769476379</v>
      </c>
      <c r="S37" s="317">
        <f t="shared" si="8"/>
        <v>26.777957607950199</v>
      </c>
      <c r="T37" s="317">
        <f t="shared" si="9"/>
        <v>28.11685548834771</v>
      </c>
      <c r="U37" s="317">
        <f t="shared" si="10"/>
        <v>29.522698262765097</v>
      </c>
    </row>
    <row r="38" spans="1:21">
      <c r="A38" s="202" t="s">
        <v>29</v>
      </c>
      <c r="B38" s="230" t="s">
        <v>20</v>
      </c>
      <c r="C38" s="202" t="s">
        <v>21</v>
      </c>
      <c r="D38" s="233" t="s">
        <v>30</v>
      </c>
      <c r="E38" s="202">
        <v>413</v>
      </c>
      <c r="F38" s="202">
        <v>9</v>
      </c>
      <c r="G38" s="318">
        <f t="shared" si="20"/>
        <v>69931.41870030397</v>
      </c>
      <c r="H38" s="318">
        <f t="shared" si="20"/>
        <v>73427.989635319173</v>
      </c>
      <c r="I38" s="318">
        <f t="shared" si="20"/>
        <v>77099.389117085128</v>
      </c>
      <c r="J38" s="318">
        <f t="shared" si="21"/>
        <v>80954.358572939382</v>
      </c>
      <c r="K38" s="318">
        <v>85002.076501586358</v>
      </c>
      <c r="L38" s="223"/>
      <c r="M38" s="223" t="s">
        <v>588</v>
      </c>
      <c r="N38" s="201" t="str">
        <f t="shared" si="3"/>
        <v>52730C</v>
      </c>
      <c r="O38" s="261" t="str">
        <f t="shared" si="4"/>
        <v>120</v>
      </c>
      <c r="P38" s="201" t="str">
        <f t="shared" si="5"/>
        <v xml:space="preserve">CPED Project Coordinator </v>
      </c>
      <c r="Q38" s="317">
        <f t="shared" si="6"/>
        <v>69931.41870030397</v>
      </c>
      <c r="R38" s="317">
        <f t="shared" si="7"/>
        <v>73427.989635319173</v>
      </c>
      <c r="S38" s="317">
        <f t="shared" si="8"/>
        <v>77099.389117085128</v>
      </c>
      <c r="T38" s="317">
        <f t="shared" si="9"/>
        <v>80954.358572939382</v>
      </c>
      <c r="U38" s="317">
        <f t="shared" si="10"/>
        <v>85002.076501586358</v>
      </c>
    </row>
    <row r="39" spans="1:21">
      <c r="A39" s="203" t="s">
        <v>107</v>
      </c>
      <c r="B39" s="230" t="s">
        <v>108</v>
      </c>
      <c r="C39" s="203" t="s">
        <v>43</v>
      </c>
      <c r="D39" s="229" t="s">
        <v>109</v>
      </c>
      <c r="E39" s="203">
        <v>343</v>
      </c>
      <c r="F39" s="203">
        <v>7</v>
      </c>
      <c r="G39" s="208">
        <f t="shared" si="20"/>
        <v>28.264939963156269</v>
      </c>
      <c r="H39" s="208">
        <f t="shared" si="20"/>
        <v>29.678186961314083</v>
      </c>
      <c r="I39" s="208">
        <f t="shared" si="20"/>
        <v>31.162096309379788</v>
      </c>
      <c r="J39" s="208">
        <f t="shared" si="21"/>
        <v>32.720201124848778</v>
      </c>
      <c r="K39" s="208">
        <v>34.356211181091219</v>
      </c>
      <c r="L39" s="223"/>
      <c r="M39" s="223" t="s">
        <v>588</v>
      </c>
      <c r="N39" s="201" t="str">
        <f t="shared" si="3"/>
        <v>02775C</v>
      </c>
      <c r="O39" s="261" t="str">
        <f t="shared" si="4"/>
        <v>105</v>
      </c>
      <c r="P39" s="201" t="str">
        <f t="shared" si="5"/>
        <v xml:space="preserve">Crime Prevention Specialist </v>
      </c>
      <c r="Q39" s="317">
        <f t="shared" si="6"/>
        <v>28.264939963156269</v>
      </c>
      <c r="R39" s="317">
        <f t="shared" si="7"/>
        <v>29.678186961314083</v>
      </c>
      <c r="S39" s="317">
        <f t="shared" si="8"/>
        <v>31.162096309379788</v>
      </c>
      <c r="T39" s="317">
        <f t="shared" si="9"/>
        <v>32.720201124848778</v>
      </c>
      <c r="U39" s="317">
        <f t="shared" si="10"/>
        <v>34.356211181091219</v>
      </c>
    </row>
    <row r="40" spans="1:21">
      <c r="A40" s="203" t="s">
        <v>110</v>
      </c>
      <c r="B40" s="230" t="s">
        <v>76</v>
      </c>
      <c r="C40" s="203" t="s">
        <v>43</v>
      </c>
      <c r="D40" s="229" t="s">
        <v>111</v>
      </c>
      <c r="E40" s="203">
        <v>268</v>
      </c>
      <c r="F40" s="203">
        <v>5</v>
      </c>
      <c r="G40" s="208">
        <f t="shared" si="20"/>
        <v>23.296179253543567</v>
      </c>
      <c r="H40" s="208">
        <f t="shared" si="20"/>
        <v>24.460988216220745</v>
      </c>
      <c r="I40" s="208">
        <f t="shared" si="20"/>
        <v>25.684037627031785</v>
      </c>
      <c r="J40" s="208">
        <f t="shared" si="21"/>
        <v>26.968239508383373</v>
      </c>
      <c r="K40" s="208">
        <v>28.316651483802545</v>
      </c>
      <c r="L40" s="223"/>
      <c r="M40" s="223" t="s">
        <v>588</v>
      </c>
      <c r="N40" s="201" t="str">
        <f t="shared" si="3"/>
        <v>02845C</v>
      </c>
      <c r="O40" s="261" t="str">
        <f t="shared" si="4"/>
        <v>060</v>
      </c>
      <c r="P40" s="201" t="str">
        <f t="shared" si="5"/>
        <v xml:space="preserve">Customer Service Agent I </v>
      </c>
      <c r="Q40" s="317">
        <f t="shared" si="6"/>
        <v>23.296179253543567</v>
      </c>
      <c r="R40" s="317">
        <f t="shared" si="7"/>
        <v>24.460988216220745</v>
      </c>
      <c r="S40" s="317">
        <f t="shared" si="8"/>
        <v>25.684037627031785</v>
      </c>
      <c r="T40" s="317">
        <f t="shared" si="9"/>
        <v>26.968239508383373</v>
      </c>
      <c r="U40" s="317">
        <f t="shared" si="10"/>
        <v>28.316651483802545</v>
      </c>
    </row>
    <row r="41" spans="1:21">
      <c r="A41" s="203" t="s">
        <v>112</v>
      </c>
      <c r="B41" s="230" t="s">
        <v>113</v>
      </c>
      <c r="C41" s="203" t="s">
        <v>43</v>
      </c>
      <c r="D41" s="229" t="s">
        <v>114</v>
      </c>
      <c r="E41" s="203">
        <v>303</v>
      </c>
      <c r="F41" s="203">
        <v>6</v>
      </c>
      <c r="G41" s="208">
        <f t="shared" si="20"/>
        <v>26.276863632269151</v>
      </c>
      <c r="H41" s="208">
        <f t="shared" si="20"/>
        <v>27.590706813882612</v>
      </c>
      <c r="I41" s="208">
        <f t="shared" si="20"/>
        <v>28.970242154576745</v>
      </c>
      <c r="J41" s="208">
        <f t="shared" si="21"/>
        <v>30.418754262305583</v>
      </c>
      <c r="K41" s="208">
        <v>31.939691975420864</v>
      </c>
      <c r="L41" s="223"/>
      <c r="M41" s="223" t="s">
        <v>588</v>
      </c>
      <c r="N41" s="201" t="str">
        <f t="shared" si="3"/>
        <v>02846C</v>
      </c>
      <c r="O41" s="261" t="str">
        <f t="shared" si="4"/>
        <v>140</v>
      </c>
      <c r="P41" s="201" t="str">
        <f t="shared" si="5"/>
        <v xml:space="preserve">Customer Service Agent II </v>
      </c>
      <c r="Q41" s="317">
        <f t="shared" si="6"/>
        <v>26.276863632269151</v>
      </c>
      <c r="R41" s="317">
        <f t="shared" si="7"/>
        <v>27.590706813882612</v>
      </c>
      <c r="S41" s="317">
        <f t="shared" si="8"/>
        <v>28.970242154576745</v>
      </c>
      <c r="T41" s="317">
        <f t="shared" si="9"/>
        <v>30.418754262305583</v>
      </c>
      <c r="U41" s="317">
        <f t="shared" si="10"/>
        <v>31.939691975420864</v>
      </c>
    </row>
    <row r="42" spans="1:21">
      <c r="A42" s="203" t="s">
        <v>115</v>
      </c>
      <c r="B42" s="230" t="s">
        <v>76</v>
      </c>
      <c r="C42" s="203" t="s">
        <v>43</v>
      </c>
      <c r="D42" s="229" t="s">
        <v>116</v>
      </c>
      <c r="E42" s="203">
        <v>268</v>
      </c>
      <c r="F42" s="203">
        <v>5</v>
      </c>
      <c r="G42" s="208">
        <f t="shared" si="20"/>
        <v>23.296179253543567</v>
      </c>
      <c r="H42" s="208">
        <f t="shared" si="20"/>
        <v>24.460988216220745</v>
      </c>
      <c r="I42" s="208">
        <f t="shared" si="20"/>
        <v>25.684037627031785</v>
      </c>
      <c r="J42" s="208">
        <f t="shared" si="21"/>
        <v>26.968239508383373</v>
      </c>
      <c r="K42" s="208">
        <v>28.316651483802545</v>
      </c>
      <c r="L42" s="223"/>
      <c r="M42" s="223" t="s">
        <v>588</v>
      </c>
      <c r="N42" s="201" t="str">
        <f t="shared" si="3"/>
        <v>02850C</v>
      </c>
      <c r="O42" s="261" t="str">
        <f t="shared" si="4"/>
        <v>060</v>
      </c>
      <c r="P42" s="201" t="str">
        <f t="shared" si="5"/>
        <v xml:space="preserve">Customer Service Rep I </v>
      </c>
      <c r="Q42" s="317">
        <f t="shared" si="6"/>
        <v>23.296179253543567</v>
      </c>
      <c r="R42" s="317">
        <f t="shared" si="7"/>
        <v>24.460988216220745</v>
      </c>
      <c r="S42" s="317">
        <f t="shared" si="8"/>
        <v>25.684037627031785</v>
      </c>
      <c r="T42" s="317">
        <f t="shared" si="9"/>
        <v>26.968239508383373</v>
      </c>
      <c r="U42" s="317">
        <f t="shared" si="10"/>
        <v>28.316651483802545</v>
      </c>
    </row>
    <row r="43" spans="1:21">
      <c r="A43" s="203" t="s">
        <v>117</v>
      </c>
      <c r="B43" s="230" t="s">
        <v>118</v>
      </c>
      <c r="C43" s="203" t="s">
        <v>43</v>
      </c>
      <c r="D43" s="229" t="s">
        <v>119</v>
      </c>
      <c r="E43" s="203">
        <v>295</v>
      </c>
      <c r="F43" s="203">
        <v>6</v>
      </c>
      <c r="G43" s="208">
        <f t="shared" si="20"/>
        <v>25.274813041388359</v>
      </c>
      <c r="H43" s="208">
        <f t="shared" si="20"/>
        <v>26.538553693457779</v>
      </c>
      <c r="I43" s="208">
        <f t="shared" si="20"/>
        <v>27.865481378130667</v>
      </c>
      <c r="J43" s="208">
        <f t="shared" si="21"/>
        <v>29.258755447037203</v>
      </c>
      <c r="K43" s="208">
        <v>30.721693219389064</v>
      </c>
      <c r="L43" s="223"/>
      <c r="M43" s="223" t="s">
        <v>588</v>
      </c>
      <c r="N43" s="201" t="str">
        <f t="shared" si="3"/>
        <v>02860C</v>
      </c>
      <c r="O43" s="261" t="str">
        <f t="shared" si="4"/>
        <v>067</v>
      </c>
      <c r="P43" s="201" t="str">
        <f t="shared" si="5"/>
        <v xml:space="preserve">Customer Service Rep II </v>
      </c>
      <c r="Q43" s="317">
        <f t="shared" si="6"/>
        <v>25.274813041388359</v>
      </c>
      <c r="R43" s="317">
        <f t="shared" si="7"/>
        <v>26.538553693457779</v>
      </c>
      <c r="S43" s="317">
        <f t="shared" si="8"/>
        <v>27.865481378130667</v>
      </c>
      <c r="T43" s="317">
        <f t="shared" si="9"/>
        <v>29.258755447037203</v>
      </c>
      <c r="U43" s="317">
        <f t="shared" si="10"/>
        <v>30.721693219389064</v>
      </c>
    </row>
    <row r="44" spans="1:21">
      <c r="A44" s="203" t="s">
        <v>586</v>
      </c>
      <c r="B44" s="230" t="s">
        <v>108</v>
      </c>
      <c r="C44" s="203" t="s">
        <v>43</v>
      </c>
      <c r="D44" s="229" t="s">
        <v>585</v>
      </c>
      <c r="E44" s="203">
        <v>343</v>
      </c>
      <c r="F44" s="203">
        <v>7</v>
      </c>
      <c r="G44" s="208">
        <v>28.264939963156269</v>
      </c>
      <c r="H44" s="208">
        <v>29.678186961314083</v>
      </c>
      <c r="I44" s="208">
        <v>31.162096309379788</v>
      </c>
      <c r="J44" s="208">
        <v>32.720201124848778</v>
      </c>
      <c r="K44" s="208">
        <v>34.356211181091219</v>
      </c>
      <c r="L44" s="223"/>
      <c r="M44" s="223" t="s">
        <v>588</v>
      </c>
      <c r="N44" s="201" t="str">
        <f t="shared" si="3"/>
        <v>CSRL</v>
      </c>
      <c r="O44" s="261" t="str">
        <f t="shared" si="4"/>
        <v>105</v>
      </c>
      <c r="P44" s="201" t="str">
        <f t="shared" si="5"/>
        <v>Customer Service Rep - Lead</v>
      </c>
      <c r="Q44" s="317">
        <f t="shared" si="6"/>
        <v>28.264939963156269</v>
      </c>
      <c r="R44" s="317">
        <f t="shared" si="7"/>
        <v>29.678186961314083</v>
      </c>
      <c r="S44" s="317">
        <f t="shared" si="8"/>
        <v>31.162096309379788</v>
      </c>
      <c r="T44" s="317">
        <f t="shared" si="9"/>
        <v>32.720201124848778</v>
      </c>
      <c r="U44" s="317">
        <f t="shared" si="10"/>
        <v>34.356211181091219</v>
      </c>
    </row>
    <row r="45" spans="1:21">
      <c r="A45" s="203" t="s">
        <v>120</v>
      </c>
      <c r="B45" s="230" t="s">
        <v>121</v>
      </c>
      <c r="C45" s="203" t="s">
        <v>43</v>
      </c>
      <c r="D45" s="229" t="s">
        <v>122</v>
      </c>
      <c r="E45" s="203">
        <v>320</v>
      </c>
      <c r="F45" s="203">
        <v>7</v>
      </c>
      <c r="G45" s="208">
        <f t="shared" si="20"/>
        <v>27.289832932711704</v>
      </c>
      <c r="H45" s="208">
        <f t="shared" si="20"/>
        <v>28.654324579347289</v>
      </c>
      <c r="I45" s="208">
        <f t="shared" si="20"/>
        <v>30.087040808314654</v>
      </c>
      <c r="J45" s="208">
        <f t="shared" si="21"/>
        <v>31.59139284873039</v>
      </c>
      <c r="K45" s="208">
        <v>33.170962491166911</v>
      </c>
      <c r="L45" s="223"/>
      <c r="M45" s="223" t="s">
        <v>588</v>
      </c>
      <c r="N45" s="201" t="str">
        <f t="shared" si="3"/>
        <v>03037C</v>
      </c>
      <c r="O45" s="261" t="str">
        <f t="shared" si="4"/>
        <v>084</v>
      </c>
      <c r="P45" s="201" t="str">
        <f t="shared" si="5"/>
        <v>Development Coordinator I</v>
      </c>
      <c r="Q45" s="317">
        <f t="shared" si="6"/>
        <v>27.289832932711704</v>
      </c>
      <c r="R45" s="317">
        <f t="shared" si="7"/>
        <v>28.654324579347289</v>
      </c>
      <c r="S45" s="317">
        <f t="shared" si="8"/>
        <v>30.087040808314654</v>
      </c>
      <c r="T45" s="317">
        <f t="shared" si="9"/>
        <v>31.59139284873039</v>
      </c>
      <c r="U45" s="317">
        <f t="shared" si="10"/>
        <v>33.170962491166911</v>
      </c>
    </row>
    <row r="46" spans="1:21">
      <c r="A46" s="203" t="s">
        <v>123</v>
      </c>
      <c r="B46" s="230">
        <v>209</v>
      </c>
      <c r="C46" s="203" t="s">
        <v>43</v>
      </c>
      <c r="D46" s="229" t="s">
        <v>122</v>
      </c>
      <c r="E46" s="203">
        <v>378</v>
      </c>
      <c r="F46" s="203">
        <v>8</v>
      </c>
      <c r="G46" s="208">
        <f t="shared" si="20"/>
        <v>31.292499859559172</v>
      </c>
      <c r="H46" s="208">
        <f t="shared" si="20"/>
        <v>32.857124852537133</v>
      </c>
      <c r="I46" s="208">
        <f t="shared" si="20"/>
        <v>34.499981095163989</v>
      </c>
      <c r="J46" s="208">
        <f t="shared" si="21"/>
        <v>36.224980149922189</v>
      </c>
      <c r="K46" s="208">
        <v>38.036229157418298</v>
      </c>
      <c r="L46" s="223"/>
      <c r="M46" s="223" t="s">
        <v>588</v>
      </c>
      <c r="N46" s="201" t="str">
        <f t="shared" si="3"/>
        <v>03038C</v>
      </c>
      <c r="O46" s="261">
        <f t="shared" si="4"/>
        <v>209</v>
      </c>
      <c r="P46" s="201" t="str">
        <f t="shared" si="5"/>
        <v>Development Coordinator I</v>
      </c>
      <c r="Q46" s="317">
        <f t="shared" si="6"/>
        <v>31.292499859559172</v>
      </c>
      <c r="R46" s="317">
        <f t="shared" si="7"/>
        <v>32.857124852537133</v>
      </c>
      <c r="S46" s="317">
        <f t="shared" si="8"/>
        <v>34.499981095163989</v>
      </c>
      <c r="T46" s="317">
        <f t="shared" si="9"/>
        <v>36.224980149922189</v>
      </c>
      <c r="U46" s="317">
        <f t="shared" si="10"/>
        <v>38.036229157418298</v>
      </c>
    </row>
    <row r="47" spans="1:21">
      <c r="A47" s="203" t="s">
        <v>125</v>
      </c>
      <c r="B47" s="230" t="s">
        <v>66</v>
      </c>
      <c r="C47" s="203" t="s">
        <v>43</v>
      </c>
      <c r="D47" s="229" t="s">
        <v>126</v>
      </c>
      <c r="E47" s="203">
        <v>323</v>
      </c>
      <c r="F47" s="203">
        <v>7</v>
      </c>
      <c r="G47" s="208">
        <f t="shared" si="20"/>
        <v>27.289605219577965</v>
      </c>
      <c r="H47" s="208">
        <f t="shared" si="20"/>
        <v>28.654085480556866</v>
      </c>
      <c r="I47" s="208">
        <f t="shared" si="20"/>
        <v>30.086789754584711</v>
      </c>
      <c r="J47" s="208">
        <f t="shared" si="21"/>
        <v>31.591129242313947</v>
      </c>
      <c r="K47" s="208">
        <v>33.170685704429644</v>
      </c>
      <c r="L47" s="223"/>
      <c r="M47" s="223" t="s">
        <v>588</v>
      </c>
      <c r="N47" s="201" t="str">
        <f t="shared" si="3"/>
        <v>03587C</v>
      </c>
      <c r="O47" s="261" t="str">
        <f t="shared" si="4"/>
        <v>064</v>
      </c>
      <c r="P47" s="201" t="str">
        <f t="shared" si="5"/>
        <v xml:space="preserve">District Lead, Animal Control </v>
      </c>
      <c r="Q47" s="317">
        <f t="shared" si="6"/>
        <v>27.289605219577965</v>
      </c>
      <c r="R47" s="317">
        <f t="shared" si="7"/>
        <v>28.654085480556866</v>
      </c>
      <c r="S47" s="317">
        <f t="shared" si="8"/>
        <v>30.086789754584711</v>
      </c>
      <c r="T47" s="317">
        <f t="shared" si="9"/>
        <v>31.591129242313947</v>
      </c>
      <c r="U47" s="317">
        <f t="shared" si="10"/>
        <v>33.170685704429644</v>
      </c>
    </row>
    <row r="48" spans="1:21">
      <c r="A48" s="203" t="s">
        <v>127</v>
      </c>
      <c r="B48" s="230" t="s">
        <v>128</v>
      </c>
      <c r="C48" s="203" t="s">
        <v>43</v>
      </c>
      <c r="D48" s="229" t="s">
        <v>129</v>
      </c>
      <c r="E48" s="203">
        <v>248</v>
      </c>
      <c r="F48" s="203">
        <v>5</v>
      </c>
      <c r="G48" s="208">
        <f t="shared" si="20"/>
        <v>22.274343789156951</v>
      </c>
      <c r="H48" s="208">
        <f t="shared" si="20"/>
        <v>23.388060978614799</v>
      </c>
      <c r="I48" s="208">
        <f t="shared" si="20"/>
        <v>24.557464027545539</v>
      </c>
      <c r="J48" s="208">
        <f t="shared" si="21"/>
        <v>25.785337228922817</v>
      </c>
      <c r="K48" s="208">
        <v>27.074604090368958</v>
      </c>
      <c r="L48" s="223"/>
      <c r="M48" s="223" t="s">
        <v>588</v>
      </c>
      <c r="N48" s="201" t="str">
        <f t="shared" si="3"/>
        <v>03627C</v>
      </c>
      <c r="O48" s="261" t="str">
        <f t="shared" si="4"/>
        <v>027</v>
      </c>
      <c r="P48" s="201" t="str">
        <f t="shared" si="5"/>
        <v>Document Solutions Technician I</v>
      </c>
      <c r="Q48" s="317">
        <f t="shared" si="6"/>
        <v>22.274343789156951</v>
      </c>
      <c r="R48" s="317">
        <f t="shared" si="7"/>
        <v>23.388060978614799</v>
      </c>
      <c r="S48" s="317">
        <f t="shared" si="8"/>
        <v>24.557464027545539</v>
      </c>
      <c r="T48" s="317">
        <f t="shared" si="9"/>
        <v>25.785337228922817</v>
      </c>
      <c r="U48" s="317">
        <f t="shared" si="10"/>
        <v>27.074604090368958</v>
      </c>
    </row>
    <row r="49" spans="1:21">
      <c r="A49" s="203" t="s">
        <v>130</v>
      </c>
      <c r="B49" s="230">
        <v>116</v>
      </c>
      <c r="C49" s="203" t="s">
        <v>43</v>
      </c>
      <c r="D49" s="229" t="s">
        <v>131</v>
      </c>
      <c r="E49" s="203">
        <v>303</v>
      </c>
      <c r="F49" s="203">
        <v>6</v>
      </c>
      <c r="G49" s="208">
        <f t="shared" si="20"/>
        <v>26.276863632269151</v>
      </c>
      <c r="H49" s="208">
        <f t="shared" si="20"/>
        <v>27.590706813882612</v>
      </c>
      <c r="I49" s="208">
        <f t="shared" si="20"/>
        <v>28.970242154576745</v>
      </c>
      <c r="J49" s="208">
        <f t="shared" si="21"/>
        <v>30.418754262305583</v>
      </c>
      <c r="K49" s="208">
        <v>31.939691975420864</v>
      </c>
      <c r="L49" s="223"/>
      <c r="M49" s="223" t="s">
        <v>588</v>
      </c>
      <c r="N49" s="201" t="str">
        <f t="shared" si="3"/>
        <v>03628C</v>
      </c>
      <c r="O49" s="261">
        <f t="shared" si="4"/>
        <v>116</v>
      </c>
      <c r="P49" s="201" t="str">
        <f t="shared" si="5"/>
        <v>Document Solutions Technician II</v>
      </c>
      <c r="Q49" s="317">
        <f t="shared" si="6"/>
        <v>26.276863632269151</v>
      </c>
      <c r="R49" s="317">
        <f t="shared" si="7"/>
        <v>27.590706813882612</v>
      </c>
      <c r="S49" s="317">
        <f t="shared" si="8"/>
        <v>28.970242154576745</v>
      </c>
      <c r="T49" s="317">
        <f t="shared" si="9"/>
        <v>30.418754262305583</v>
      </c>
      <c r="U49" s="317">
        <f t="shared" si="10"/>
        <v>31.939691975420864</v>
      </c>
    </row>
    <row r="50" spans="1:21">
      <c r="A50" s="203" t="s">
        <v>132</v>
      </c>
      <c r="B50" s="230">
        <v>205</v>
      </c>
      <c r="C50" s="203" t="s">
        <v>43</v>
      </c>
      <c r="D50" s="229" t="s">
        <v>133</v>
      </c>
      <c r="E50" s="203">
        <v>325</v>
      </c>
      <c r="F50" s="203">
        <v>7</v>
      </c>
      <c r="G50" s="208">
        <f t="shared" si="20"/>
        <v>27.289605219577965</v>
      </c>
      <c r="H50" s="208">
        <f t="shared" si="20"/>
        <v>28.654085480556866</v>
      </c>
      <c r="I50" s="208">
        <f t="shared" si="20"/>
        <v>30.086789754584711</v>
      </c>
      <c r="J50" s="208">
        <f t="shared" si="21"/>
        <v>31.591129242313947</v>
      </c>
      <c r="K50" s="208">
        <v>33.170685704429644</v>
      </c>
      <c r="L50" s="223"/>
      <c r="M50" s="223" t="s">
        <v>588</v>
      </c>
      <c r="N50" s="201" t="str">
        <f t="shared" si="3"/>
        <v>03835C</v>
      </c>
      <c r="O50" s="261">
        <f t="shared" si="4"/>
        <v>205</v>
      </c>
      <c r="P50" s="201" t="str">
        <f t="shared" si="5"/>
        <v>Election Specialist</v>
      </c>
      <c r="Q50" s="317">
        <f t="shared" si="6"/>
        <v>27.289605219577965</v>
      </c>
      <c r="R50" s="317">
        <f t="shared" si="7"/>
        <v>28.654085480556866</v>
      </c>
      <c r="S50" s="317">
        <f t="shared" si="8"/>
        <v>30.086789754584711</v>
      </c>
      <c r="T50" s="317">
        <f t="shared" si="9"/>
        <v>31.591129242313947</v>
      </c>
      <c r="U50" s="317">
        <f t="shared" si="10"/>
        <v>33.170685704429644</v>
      </c>
    </row>
    <row r="51" spans="1:21">
      <c r="A51" s="203" t="s">
        <v>134</v>
      </c>
      <c r="B51" s="230" t="s">
        <v>135</v>
      </c>
      <c r="C51" s="203" t="s">
        <v>43</v>
      </c>
      <c r="D51" s="229" t="s">
        <v>136</v>
      </c>
      <c r="E51" s="203">
        <v>268</v>
      </c>
      <c r="F51" s="203">
        <v>5</v>
      </c>
      <c r="G51" s="208">
        <f t="shared" ref="G51:I70" si="22">H51/1.05</f>
        <v>23.296179253543567</v>
      </c>
      <c r="H51" s="208">
        <f t="shared" si="22"/>
        <v>24.460988216220745</v>
      </c>
      <c r="I51" s="208">
        <f t="shared" si="22"/>
        <v>25.684037627031785</v>
      </c>
      <c r="J51" s="208">
        <f t="shared" si="21"/>
        <v>26.968239508383373</v>
      </c>
      <c r="K51" s="208">
        <v>28.316651483802545</v>
      </c>
      <c r="L51" s="223"/>
      <c r="M51" s="223" t="s">
        <v>588</v>
      </c>
      <c r="N51" s="201" t="str">
        <f t="shared" si="3"/>
        <v>04024C</v>
      </c>
      <c r="O51" s="261" t="str">
        <f t="shared" si="4"/>
        <v>130</v>
      </c>
      <c r="P51" s="201" t="str">
        <f t="shared" si="5"/>
        <v xml:space="preserve">Engineering Tech I Eng Lab </v>
      </c>
      <c r="Q51" s="317">
        <f t="shared" si="6"/>
        <v>23.296179253543567</v>
      </c>
      <c r="R51" s="317">
        <f t="shared" si="7"/>
        <v>24.460988216220745</v>
      </c>
      <c r="S51" s="317">
        <f t="shared" si="8"/>
        <v>25.684037627031785</v>
      </c>
      <c r="T51" s="317">
        <f t="shared" si="9"/>
        <v>26.968239508383373</v>
      </c>
      <c r="U51" s="317">
        <f t="shared" si="10"/>
        <v>28.316651483802545</v>
      </c>
    </row>
    <row r="52" spans="1:21">
      <c r="A52" s="203" t="s">
        <v>137</v>
      </c>
      <c r="B52" s="230">
        <v>202</v>
      </c>
      <c r="C52" s="203" t="s">
        <v>43</v>
      </c>
      <c r="D52" s="229" t="s">
        <v>139</v>
      </c>
      <c r="E52" s="203">
        <v>268</v>
      </c>
      <c r="F52" s="203">
        <v>5</v>
      </c>
      <c r="G52" s="208">
        <f t="shared" si="22"/>
        <v>18.636943402834856</v>
      </c>
      <c r="H52" s="208">
        <f t="shared" si="22"/>
        <v>19.568790572976599</v>
      </c>
      <c r="I52" s="208">
        <f t="shared" si="22"/>
        <v>20.547230101625431</v>
      </c>
      <c r="J52" s="208">
        <f t="shared" si="21"/>
        <v>21.574591606706704</v>
      </c>
      <c r="K52" s="208">
        <v>22.653321187042039</v>
      </c>
      <c r="L52" s="223"/>
      <c r="M52" s="223" t="s">
        <v>588</v>
      </c>
      <c r="N52" s="201" t="str">
        <f t="shared" si="3"/>
        <v>04010C</v>
      </c>
      <c r="O52" s="261">
        <f t="shared" si="4"/>
        <v>202</v>
      </c>
      <c r="P52" s="201" t="str">
        <f t="shared" si="5"/>
        <v xml:space="preserve">Engineering Tech I Seasonal </v>
      </c>
      <c r="Q52" s="317">
        <f t="shared" si="6"/>
        <v>18.636943402834856</v>
      </c>
      <c r="R52" s="317">
        <f t="shared" si="7"/>
        <v>19.568790572976599</v>
      </c>
      <c r="S52" s="317">
        <f t="shared" si="8"/>
        <v>20.547230101625431</v>
      </c>
      <c r="T52" s="317">
        <f t="shared" si="9"/>
        <v>21.574591606706704</v>
      </c>
      <c r="U52" s="317">
        <f t="shared" si="10"/>
        <v>22.653321187042039</v>
      </c>
    </row>
    <row r="53" spans="1:21">
      <c r="A53" s="203" t="s">
        <v>140</v>
      </c>
      <c r="B53" s="230" t="s">
        <v>113</v>
      </c>
      <c r="C53" s="203" t="s">
        <v>43</v>
      </c>
      <c r="D53" s="229" t="s">
        <v>141</v>
      </c>
      <c r="E53" s="203">
        <v>305</v>
      </c>
      <c r="F53" s="203">
        <v>6</v>
      </c>
      <c r="G53" s="208">
        <f t="shared" si="22"/>
        <v>26.276863632269151</v>
      </c>
      <c r="H53" s="208">
        <f t="shared" si="22"/>
        <v>27.590706813882612</v>
      </c>
      <c r="I53" s="208">
        <f t="shared" si="22"/>
        <v>28.970242154576745</v>
      </c>
      <c r="J53" s="208">
        <f t="shared" si="21"/>
        <v>30.418754262305583</v>
      </c>
      <c r="K53" s="208">
        <v>31.939691975420864</v>
      </c>
      <c r="L53" s="223"/>
      <c r="M53" s="223" t="s">
        <v>588</v>
      </c>
      <c r="N53" s="201" t="str">
        <f t="shared" si="3"/>
        <v>04034C</v>
      </c>
      <c r="O53" s="261" t="str">
        <f t="shared" si="4"/>
        <v>140</v>
      </c>
      <c r="P53" s="201" t="str">
        <f t="shared" si="5"/>
        <v xml:space="preserve">Engineering Tech II Eng Lab </v>
      </c>
      <c r="Q53" s="317">
        <f t="shared" si="6"/>
        <v>26.276863632269151</v>
      </c>
      <c r="R53" s="317">
        <f t="shared" si="7"/>
        <v>27.590706813882612</v>
      </c>
      <c r="S53" s="317">
        <f t="shared" si="8"/>
        <v>28.970242154576745</v>
      </c>
      <c r="T53" s="317">
        <f t="shared" si="9"/>
        <v>30.418754262305583</v>
      </c>
      <c r="U53" s="317">
        <f t="shared" si="10"/>
        <v>31.939691975420864</v>
      </c>
    </row>
    <row r="54" spans="1:21">
      <c r="A54" s="203" t="s">
        <v>142</v>
      </c>
      <c r="B54" s="230" t="s">
        <v>143</v>
      </c>
      <c r="C54" s="203" t="s">
        <v>43</v>
      </c>
      <c r="D54" s="229" t="s">
        <v>144</v>
      </c>
      <c r="E54" s="203">
        <v>328</v>
      </c>
      <c r="F54" s="203">
        <v>7</v>
      </c>
      <c r="G54" s="208">
        <f t="shared" si="22"/>
        <v>27.680367560637379</v>
      </c>
      <c r="H54" s="208">
        <f t="shared" si="22"/>
        <v>29.06438593866925</v>
      </c>
      <c r="I54" s="208">
        <f t="shared" si="22"/>
        <v>30.517605235602716</v>
      </c>
      <c r="J54" s="208">
        <f t="shared" si="21"/>
        <v>32.043485497382854</v>
      </c>
      <c r="K54" s="208">
        <v>33.645659772251996</v>
      </c>
      <c r="L54" s="223"/>
      <c r="M54" s="223" t="s">
        <v>588</v>
      </c>
      <c r="N54" s="201" t="str">
        <f t="shared" si="3"/>
        <v>04044C</v>
      </c>
      <c r="O54" s="261" t="str">
        <f t="shared" si="4"/>
        <v>150</v>
      </c>
      <c r="P54" s="201" t="str">
        <f t="shared" si="5"/>
        <v xml:space="preserve">Engineering Tech III Graphic </v>
      </c>
      <c r="Q54" s="317">
        <f t="shared" si="6"/>
        <v>27.680367560637379</v>
      </c>
      <c r="R54" s="317">
        <f t="shared" si="7"/>
        <v>29.06438593866925</v>
      </c>
      <c r="S54" s="317">
        <f t="shared" si="8"/>
        <v>30.517605235602716</v>
      </c>
      <c r="T54" s="317">
        <f t="shared" si="9"/>
        <v>32.043485497382854</v>
      </c>
      <c r="U54" s="317">
        <f t="shared" si="10"/>
        <v>33.645659772251996</v>
      </c>
    </row>
    <row r="55" spans="1:21">
      <c r="A55" s="203" t="s">
        <v>145</v>
      </c>
      <c r="B55" s="230" t="s">
        <v>143</v>
      </c>
      <c r="C55" s="203" t="s">
        <v>43</v>
      </c>
      <c r="D55" s="229" t="s">
        <v>146</v>
      </c>
      <c r="E55" s="203">
        <v>328</v>
      </c>
      <c r="F55" s="203">
        <v>7</v>
      </c>
      <c r="G55" s="208">
        <f t="shared" si="22"/>
        <v>27.680367560637379</v>
      </c>
      <c r="H55" s="208">
        <f t="shared" si="22"/>
        <v>29.06438593866925</v>
      </c>
      <c r="I55" s="208">
        <f t="shared" si="22"/>
        <v>30.517605235602716</v>
      </c>
      <c r="J55" s="208">
        <f t="shared" si="21"/>
        <v>32.043485497382854</v>
      </c>
      <c r="K55" s="208">
        <v>33.645659772251996</v>
      </c>
      <c r="L55" s="223"/>
      <c r="M55" s="223" t="s">
        <v>588</v>
      </c>
      <c r="N55" s="201" t="str">
        <f t="shared" si="3"/>
        <v>04048C</v>
      </c>
      <c r="O55" s="261" t="str">
        <f t="shared" si="4"/>
        <v>150</v>
      </c>
      <c r="P55" s="201" t="str">
        <f t="shared" si="5"/>
        <v xml:space="preserve">Engineering Tech III Survey </v>
      </c>
      <c r="Q55" s="317">
        <f t="shared" si="6"/>
        <v>27.680367560637379</v>
      </c>
      <c r="R55" s="317">
        <f t="shared" si="7"/>
        <v>29.06438593866925</v>
      </c>
      <c r="S55" s="317">
        <f t="shared" si="8"/>
        <v>30.517605235602716</v>
      </c>
      <c r="T55" s="317">
        <f t="shared" si="9"/>
        <v>32.043485497382854</v>
      </c>
      <c r="U55" s="317">
        <f t="shared" si="10"/>
        <v>33.645659772251996</v>
      </c>
    </row>
    <row r="56" spans="1:21">
      <c r="A56" s="203" t="s">
        <v>147</v>
      </c>
      <c r="B56" s="230" t="s">
        <v>148</v>
      </c>
      <c r="C56" s="203" t="s">
        <v>43</v>
      </c>
      <c r="D56" s="229" t="s">
        <v>149</v>
      </c>
      <c r="E56" s="203">
        <v>190</v>
      </c>
      <c r="F56" s="203">
        <v>4</v>
      </c>
      <c r="G56" s="208">
        <f t="shared" si="22"/>
        <v>19.389813932418612</v>
      </c>
      <c r="H56" s="208">
        <f t="shared" si="22"/>
        <v>20.359304629039542</v>
      </c>
      <c r="I56" s="208">
        <f t="shared" si="22"/>
        <v>21.37726986049152</v>
      </c>
      <c r="J56" s="208">
        <f t="shared" si="21"/>
        <v>22.446133353516096</v>
      </c>
      <c r="K56" s="208">
        <v>23.568440021191901</v>
      </c>
      <c r="L56" s="223"/>
      <c r="M56" s="223" t="s">
        <v>588</v>
      </c>
      <c r="N56" s="201" t="str">
        <f t="shared" si="3"/>
        <v>04031C</v>
      </c>
      <c r="O56" s="261" t="str">
        <f t="shared" si="4"/>
        <v>003</v>
      </c>
      <c r="P56" s="201" t="str">
        <f t="shared" si="5"/>
        <v xml:space="preserve">Engineering Technician Asst </v>
      </c>
      <c r="Q56" s="317">
        <f t="shared" si="6"/>
        <v>19.389813932418612</v>
      </c>
      <c r="R56" s="317">
        <f t="shared" si="7"/>
        <v>20.359304629039542</v>
      </c>
      <c r="S56" s="317">
        <f t="shared" si="8"/>
        <v>21.37726986049152</v>
      </c>
      <c r="T56" s="317">
        <f t="shared" si="9"/>
        <v>22.446133353516096</v>
      </c>
      <c r="U56" s="317">
        <f t="shared" si="10"/>
        <v>23.568440021191901</v>
      </c>
    </row>
    <row r="57" spans="1:21">
      <c r="A57" s="203" t="s">
        <v>150</v>
      </c>
      <c r="B57" s="230" t="s">
        <v>135</v>
      </c>
      <c r="C57" s="203" t="s">
        <v>43</v>
      </c>
      <c r="D57" s="229" t="s">
        <v>450</v>
      </c>
      <c r="E57" s="203">
        <v>268</v>
      </c>
      <c r="F57" s="203">
        <v>5</v>
      </c>
      <c r="G57" s="208">
        <f t="shared" si="22"/>
        <v>23.296179253543567</v>
      </c>
      <c r="H57" s="208">
        <f t="shared" si="22"/>
        <v>24.460988216220745</v>
      </c>
      <c r="I57" s="208">
        <f t="shared" si="22"/>
        <v>25.684037627031785</v>
      </c>
      <c r="J57" s="208">
        <f t="shared" si="21"/>
        <v>26.968239508383373</v>
      </c>
      <c r="K57" s="208">
        <v>28.316651483802545</v>
      </c>
      <c r="L57" s="223"/>
      <c r="M57" s="223" t="s">
        <v>588</v>
      </c>
      <c r="N57" s="201" t="str">
        <f t="shared" si="3"/>
        <v>04022C</v>
      </c>
      <c r="O57" s="261" t="str">
        <f t="shared" si="4"/>
        <v>130</v>
      </c>
      <c r="P57" s="201" t="str">
        <f t="shared" si="5"/>
        <v xml:space="preserve">Engineering Technician I </v>
      </c>
      <c r="Q57" s="317">
        <f t="shared" si="6"/>
        <v>23.296179253543567</v>
      </c>
      <c r="R57" s="317">
        <f t="shared" si="7"/>
        <v>24.460988216220745</v>
      </c>
      <c r="S57" s="317">
        <f t="shared" si="8"/>
        <v>25.684037627031785</v>
      </c>
      <c r="T57" s="317">
        <f t="shared" si="9"/>
        <v>26.968239508383373</v>
      </c>
      <c r="U57" s="317">
        <f t="shared" si="10"/>
        <v>28.316651483802545</v>
      </c>
    </row>
    <row r="58" spans="1:21">
      <c r="A58" s="203" t="s">
        <v>152</v>
      </c>
      <c r="B58" s="230" t="s">
        <v>113</v>
      </c>
      <c r="C58" s="203" t="s">
        <v>43</v>
      </c>
      <c r="D58" s="229" t="s">
        <v>451</v>
      </c>
      <c r="E58" s="203">
        <v>305</v>
      </c>
      <c r="F58" s="203">
        <v>6</v>
      </c>
      <c r="G58" s="208">
        <f t="shared" si="22"/>
        <v>26.276863632269151</v>
      </c>
      <c r="H58" s="208">
        <f t="shared" si="22"/>
        <v>27.590706813882612</v>
      </c>
      <c r="I58" s="208">
        <f t="shared" si="22"/>
        <v>28.970242154576745</v>
      </c>
      <c r="J58" s="208">
        <f t="shared" si="21"/>
        <v>30.418754262305583</v>
      </c>
      <c r="K58" s="208">
        <v>31.939691975420864</v>
      </c>
      <c r="L58" s="223"/>
      <c r="M58" s="223" t="s">
        <v>588</v>
      </c>
      <c r="N58" s="201" t="str">
        <f t="shared" si="3"/>
        <v>04032C</v>
      </c>
      <c r="O58" s="261" t="str">
        <f t="shared" si="4"/>
        <v>140</v>
      </c>
      <c r="P58" s="201" t="str">
        <f t="shared" si="5"/>
        <v xml:space="preserve">Engineering Technician II </v>
      </c>
      <c r="Q58" s="317">
        <f t="shared" si="6"/>
        <v>26.276863632269151</v>
      </c>
      <c r="R58" s="317">
        <f t="shared" si="7"/>
        <v>27.590706813882612</v>
      </c>
      <c r="S58" s="317">
        <f t="shared" si="8"/>
        <v>28.970242154576745</v>
      </c>
      <c r="T58" s="317">
        <f t="shared" si="9"/>
        <v>30.418754262305583</v>
      </c>
      <c r="U58" s="317">
        <f t="shared" si="10"/>
        <v>31.939691975420864</v>
      </c>
    </row>
    <row r="59" spans="1:21">
      <c r="A59" s="203" t="s">
        <v>154</v>
      </c>
      <c r="B59" s="230" t="s">
        <v>143</v>
      </c>
      <c r="C59" s="203" t="s">
        <v>43</v>
      </c>
      <c r="D59" s="229" t="s">
        <v>452</v>
      </c>
      <c r="E59" s="203">
        <v>328</v>
      </c>
      <c r="F59" s="203">
        <v>7</v>
      </c>
      <c r="G59" s="208">
        <f t="shared" si="22"/>
        <v>27.680367560637379</v>
      </c>
      <c r="H59" s="208">
        <f t="shared" si="22"/>
        <v>29.06438593866925</v>
      </c>
      <c r="I59" s="208">
        <f t="shared" si="22"/>
        <v>30.517605235602716</v>
      </c>
      <c r="J59" s="208">
        <f t="shared" si="21"/>
        <v>32.043485497382854</v>
      </c>
      <c r="K59" s="208">
        <v>33.645659772251996</v>
      </c>
      <c r="L59" s="223"/>
      <c r="M59" s="223" t="s">
        <v>588</v>
      </c>
      <c r="N59" s="201" t="str">
        <f t="shared" si="3"/>
        <v>04042C</v>
      </c>
      <c r="O59" s="261" t="str">
        <f t="shared" si="4"/>
        <v>150</v>
      </c>
      <c r="P59" s="201" t="str">
        <f t="shared" si="5"/>
        <v xml:space="preserve">Engineering Technician III </v>
      </c>
      <c r="Q59" s="317">
        <f t="shared" si="6"/>
        <v>27.680367560637379</v>
      </c>
      <c r="R59" s="317">
        <f t="shared" si="7"/>
        <v>29.06438593866925</v>
      </c>
      <c r="S59" s="317">
        <f t="shared" si="8"/>
        <v>30.517605235602716</v>
      </c>
      <c r="T59" s="317">
        <f t="shared" si="9"/>
        <v>32.043485497382854</v>
      </c>
      <c r="U59" s="317">
        <f t="shared" si="10"/>
        <v>33.645659772251996</v>
      </c>
    </row>
    <row r="60" spans="1:21">
      <c r="A60" s="203" t="s">
        <v>156</v>
      </c>
      <c r="B60" s="230" t="s">
        <v>157</v>
      </c>
      <c r="C60" s="203" t="s">
        <v>43</v>
      </c>
      <c r="D60" s="229" t="s">
        <v>158</v>
      </c>
      <c r="E60" s="203">
        <v>285</v>
      </c>
      <c r="F60" s="203">
        <v>6</v>
      </c>
      <c r="G60" s="208">
        <f t="shared" si="22"/>
        <v>24.288396923310835</v>
      </c>
      <c r="H60" s="208">
        <f t="shared" si="22"/>
        <v>25.502816769476379</v>
      </c>
      <c r="I60" s="208">
        <f t="shared" si="22"/>
        <v>26.777957607950199</v>
      </c>
      <c r="J60" s="208">
        <f t="shared" si="21"/>
        <v>28.11685548834771</v>
      </c>
      <c r="K60" s="208">
        <v>29.522698262765097</v>
      </c>
      <c r="L60" s="223"/>
      <c r="M60" s="223" t="s">
        <v>588</v>
      </c>
      <c r="N60" s="201" t="str">
        <f t="shared" si="3"/>
        <v>04232C</v>
      </c>
      <c r="O60" s="261" t="str">
        <f t="shared" si="4"/>
        <v>065</v>
      </c>
      <c r="P60" s="201" t="str">
        <f t="shared" si="5"/>
        <v>Evidence Technician</v>
      </c>
      <c r="Q60" s="317">
        <f t="shared" si="6"/>
        <v>24.288396923310835</v>
      </c>
      <c r="R60" s="317">
        <f t="shared" si="7"/>
        <v>25.502816769476379</v>
      </c>
      <c r="S60" s="317">
        <f t="shared" si="8"/>
        <v>26.777957607950199</v>
      </c>
      <c r="T60" s="317">
        <f t="shared" si="9"/>
        <v>28.11685548834771</v>
      </c>
      <c r="U60" s="317">
        <f t="shared" si="10"/>
        <v>29.522698262765097</v>
      </c>
    </row>
    <row r="61" spans="1:21">
      <c r="A61" s="203" t="s">
        <v>159</v>
      </c>
      <c r="B61" s="230" t="s">
        <v>160</v>
      </c>
      <c r="C61" s="203" t="s">
        <v>43</v>
      </c>
      <c r="D61" s="229" t="s">
        <v>440</v>
      </c>
      <c r="E61" s="203">
        <v>218</v>
      </c>
      <c r="F61" s="203">
        <v>4</v>
      </c>
      <c r="G61" s="208">
        <f t="shared" si="22"/>
        <v>20.262830919273977</v>
      </c>
      <c r="H61" s="208">
        <f t="shared" si="22"/>
        <v>21.275972465237675</v>
      </c>
      <c r="I61" s="208">
        <f t="shared" si="22"/>
        <v>22.33977108849956</v>
      </c>
      <c r="J61" s="208">
        <f t="shared" si="21"/>
        <v>23.456759642924538</v>
      </c>
      <c r="K61" s="208">
        <v>24.629597625070765</v>
      </c>
      <c r="L61" s="223"/>
      <c r="M61" s="223" t="s">
        <v>588</v>
      </c>
      <c r="N61" s="201" t="str">
        <f t="shared" si="3"/>
        <v>04260C</v>
      </c>
      <c r="O61" s="261" t="str">
        <f t="shared" si="4"/>
        <v>151</v>
      </c>
      <c r="P61" s="201" t="str">
        <f t="shared" si="5"/>
        <v>Exhibitor Services Specialist I</v>
      </c>
      <c r="Q61" s="317">
        <f t="shared" si="6"/>
        <v>20.262830919273977</v>
      </c>
      <c r="R61" s="317">
        <f t="shared" si="7"/>
        <v>21.275972465237675</v>
      </c>
      <c r="S61" s="317">
        <f t="shared" si="8"/>
        <v>22.33977108849956</v>
      </c>
      <c r="T61" s="317">
        <f t="shared" si="9"/>
        <v>23.456759642924538</v>
      </c>
      <c r="U61" s="317">
        <f t="shared" si="10"/>
        <v>24.629597625070765</v>
      </c>
    </row>
    <row r="62" spans="1:21">
      <c r="A62" s="203" t="s">
        <v>162</v>
      </c>
      <c r="B62" s="230" t="s">
        <v>163</v>
      </c>
      <c r="C62" s="203" t="s">
        <v>43</v>
      </c>
      <c r="D62" s="229" t="s">
        <v>441</v>
      </c>
      <c r="E62" s="203">
        <v>253</v>
      </c>
      <c r="F62" s="203">
        <v>5</v>
      </c>
      <c r="G62" s="208">
        <f t="shared" si="22"/>
        <v>22.274343789156951</v>
      </c>
      <c r="H62" s="208">
        <f t="shared" si="22"/>
        <v>23.388060978614799</v>
      </c>
      <c r="I62" s="208">
        <f t="shared" si="22"/>
        <v>24.557464027545539</v>
      </c>
      <c r="J62" s="208">
        <f t="shared" si="21"/>
        <v>25.785337228922817</v>
      </c>
      <c r="K62" s="208">
        <v>27.074604090368958</v>
      </c>
      <c r="L62" s="223"/>
      <c r="M62" s="223" t="s">
        <v>588</v>
      </c>
      <c r="N62" s="201" t="str">
        <f t="shared" si="3"/>
        <v>04261C</v>
      </c>
      <c r="O62" s="261" t="str">
        <f t="shared" si="4"/>
        <v>051</v>
      </c>
      <c r="P62" s="201" t="str">
        <f t="shared" si="5"/>
        <v>Exhibitor Services Specialist II</v>
      </c>
      <c r="Q62" s="317">
        <f t="shared" si="6"/>
        <v>22.274343789156951</v>
      </c>
      <c r="R62" s="317">
        <f t="shared" si="7"/>
        <v>23.388060978614799</v>
      </c>
      <c r="S62" s="317">
        <f t="shared" si="8"/>
        <v>24.557464027545539</v>
      </c>
      <c r="T62" s="317">
        <f t="shared" si="9"/>
        <v>25.785337228922817</v>
      </c>
      <c r="U62" s="317">
        <f t="shared" si="10"/>
        <v>27.074604090368958</v>
      </c>
    </row>
    <row r="63" spans="1:21">
      <c r="A63" s="203" t="s">
        <v>165</v>
      </c>
      <c r="B63" s="230" t="s">
        <v>166</v>
      </c>
      <c r="C63" s="203" t="s">
        <v>43</v>
      </c>
      <c r="D63" s="229" t="s">
        <v>167</v>
      </c>
      <c r="E63" s="203">
        <v>418</v>
      </c>
      <c r="F63" s="203">
        <v>9</v>
      </c>
      <c r="G63" s="208">
        <f t="shared" si="22"/>
        <v>34.735548504043258</v>
      </c>
      <c r="H63" s="208">
        <f t="shared" si="22"/>
        <v>36.472325929245422</v>
      </c>
      <c r="I63" s="208">
        <f t="shared" si="22"/>
        <v>38.295942225707691</v>
      </c>
      <c r="J63" s="208">
        <f t="shared" si="21"/>
        <v>40.210739336993079</v>
      </c>
      <c r="K63" s="208">
        <v>42.221276303842735</v>
      </c>
      <c r="L63" s="223"/>
      <c r="M63" s="223" t="s">
        <v>588</v>
      </c>
      <c r="N63" s="201" t="str">
        <f t="shared" si="3"/>
        <v>04382C</v>
      </c>
      <c r="O63" s="261" t="str">
        <f t="shared" si="4"/>
        <v>119</v>
      </c>
      <c r="P63" s="201" t="str">
        <f t="shared" si="5"/>
        <v xml:space="preserve">Fire Inspections Coordinator </v>
      </c>
      <c r="Q63" s="317">
        <f t="shared" si="6"/>
        <v>34.735548504043258</v>
      </c>
      <c r="R63" s="317">
        <f t="shared" si="7"/>
        <v>36.472325929245422</v>
      </c>
      <c r="S63" s="317">
        <f t="shared" si="8"/>
        <v>38.295942225707691</v>
      </c>
      <c r="T63" s="317">
        <f t="shared" si="9"/>
        <v>40.210739336993079</v>
      </c>
      <c r="U63" s="317">
        <f t="shared" si="10"/>
        <v>42.221276303842735</v>
      </c>
    </row>
    <row r="64" spans="1:21">
      <c r="A64" s="203" t="s">
        <v>168</v>
      </c>
      <c r="B64" s="230">
        <v>207</v>
      </c>
      <c r="C64" s="203" t="s">
        <v>43</v>
      </c>
      <c r="D64" s="229" t="s">
        <v>442</v>
      </c>
      <c r="E64" s="203">
        <v>338</v>
      </c>
      <c r="F64" s="203">
        <v>7</v>
      </c>
      <c r="G64" s="208">
        <f t="shared" si="22"/>
        <v>28.264766223949891</v>
      </c>
      <c r="H64" s="208">
        <f t="shared" si="22"/>
        <v>29.678004535147387</v>
      </c>
      <c r="I64" s="208">
        <f t="shared" si="22"/>
        <v>31.161904761904758</v>
      </c>
      <c r="J64" s="208">
        <f t="shared" si="21"/>
        <v>32.72</v>
      </c>
      <c r="K64" s="208">
        <v>34.356000000000002</v>
      </c>
      <c r="L64" s="223"/>
      <c r="M64" s="223" t="s">
        <v>588</v>
      </c>
      <c r="N64" s="201" t="str">
        <f t="shared" si="3"/>
        <v>04384C</v>
      </c>
      <c r="O64" s="261">
        <f t="shared" si="4"/>
        <v>207</v>
      </c>
      <c r="P64" s="201" t="str">
        <f t="shared" si="5"/>
        <v xml:space="preserve">Fire Inspections Specialist I </v>
      </c>
      <c r="Q64" s="317">
        <f t="shared" si="6"/>
        <v>28.264766223949891</v>
      </c>
      <c r="R64" s="317">
        <f t="shared" si="7"/>
        <v>29.678004535147387</v>
      </c>
      <c r="S64" s="317">
        <f t="shared" si="8"/>
        <v>31.161904761904758</v>
      </c>
      <c r="T64" s="317">
        <f t="shared" si="9"/>
        <v>32.72</v>
      </c>
      <c r="U64" s="317">
        <f t="shared" si="10"/>
        <v>34.356000000000002</v>
      </c>
    </row>
    <row r="65" spans="1:21">
      <c r="A65" s="203" t="s">
        <v>170</v>
      </c>
      <c r="B65" s="230" t="s">
        <v>94</v>
      </c>
      <c r="C65" s="203" t="s">
        <v>43</v>
      </c>
      <c r="D65" s="229" t="s">
        <v>443</v>
      </c>
      <c r="E65" s="203">
        <v>375</v>
      </c>
      <c r="F65" s="203">
        <v>8</v>
      </c>
      <c r="G65" s="208">
        <f t="shared" si="22"/>
        <v>30.743022562862834</v>
      </c>
      <c r="H65" s="208">
        <f t="shared" si="22"/>
        <v>32.280173691005977</v>
      </c>
      <c r="I65" s="208">
        <f t="shared" si="22"/>
        <v>33.894182375556277</v>
      </c>
      <c r="J65" s="208">
        <f t="shared" si="21"/>
        <v>35.588891494334092</v>
      </c>
      <c r="K65" s="208">
        <v>37.368336069050798</v>
      </c>
      <c r="L65" s="223"/>
      <c r="M65" s="223" t="s">
        <v>588</v>
      </c>
      <c r="N65" s="201" t="str">
        <f t="shared" si="3"/>
        <v>04386C</v>
      </c>
      <c r="O65" s="261" t="str">
        <f t="shared" si="4"/>
        <v>099</v>
      </c>
      <c r="P65" s="201" t="str">
        <f t="shared" si="5"/>
        <v xml:space="preserve">Fire Inspections Specialist II </v>
      </c>
      <c r="Q65" s="317">
        <f t="shared" si="6"/>
        <v>30.743022562862834</v>
      </c>
      <c r="R65" s="317">
        <f t="shared" si="7"/>
        <v>32.280173691005977</v>
      </c>
      <c r="S65" s="317">
        <f t="shared" si="8"/>
        <v>33.894182375556277</v>
      </c>
      <c r="T65" s="317">
        <f t="shared" si="9"/>
        <v>35.588891494334092</v>
      </c>
      <c r="U65" s="317">
        <f t="shared" si="10"/>
        <v>37.368336069050798</v>
      </c>
    </row>
    <row r="66" spans="1:21">
      <c r="A66" s="203" t="s">
        <v>165</v>
      </c>
      <c r="B66" s="230">
        <v>119</v>
      </c>
      <c r="C66" s="203" t="s">
        <v>43</v>
      </c>
      <c r="D66" s="229" t="s">
        <v>465</v>
      </c>
      <c r="E66" s="203">
        <v>418</v>
      </c>
      <c r="F66" s="203">
        <v>9</v>
      </c>
      <c r="G66" s="208">
        <f t="shared" si="22"/>
        <v>34.735548504043258</v>
      </c>
      <c r="H66" s="208">
        <f t="shared" si="22"/>
        <v>36.472325929245422</v>
      </c>
      <c r="I66" s="208">
        <f t="shared" si="22"/>
        <v>38.295942225707691</v>
      </c>
      <c r="J66" s="208">
        <f t="shared" si="21"/>
        <v>40.210739336993079</v>
      </c>
      <c r="K66" s="208">
        <v>42.221276303842735</v>
      </c>
      <c r="L66" s="223"/>
      <c r="M66" s="223" t="s">
        <v>588</v>
      </c>
      <c r="N66" s="201" t="str">
        <f t="shared" si="3"/>
        <v>04382C</v>
      </c>
      <c r="O66" s="261">
        <f t="shared" si="4"/>
        <v>119</v>
      </c>
      <c r="P66" s="201" t="str">
        <f t="shared" si="5"/>
        <v xml:space="preserve">Fire Inspections Specialist III </v>
      </c>
      <c r="Q66" s="317">
        <f t="shared" si="6"/>
        <v>34.735548504043258</v>
      </c>
      <c r="R66" s="317">
        <f t="shared" si="7"/>
        <v>36.472325929245422</v>
      </c>
      <c r="S66" s="317">
        <f t="shared" si="8"/>
        <v>38.295942225707691</v>
      </c>
      <c r="T66" s="317">
        <f t="shared" si="9"/>
        <v>40.210739336993079</v>
      </c>
      <c r="U66" s="317">
        <f t="shared" si="10"/>
        <v>42.221276303842735</v>
      </c>
    </row>
    <row r="67" spans="1:21">
      <c r="A67" s="203" t="s">
        <v>175</v>
      </c>
      <c r="B67" s="230">
        <v>206</v>
      </c>
      <c r="C67" s="203" t="s">
        <v>43</v>
      </c>
      <c r="D67" s="229" t="s">
        <v>476</v>
      </c>
      <c r="E67" s="203">
        <v>333</v>
      </c>
      <c r="F67" s="203">
        <v>7</v>
      </c>
      <c r="G67" s="208">
        <f t="shared" si="22"/>
        <v>28.264939963156269</v>
      </c>
      <c r="H67" s="208">
        <f t="shared" si="22"/>
        <v>29.678186961314083</v>
      </c>
      <c r="I67" s="208">
        <f t="shared" si="22"/>
        <v>31.162096309379788</v>
      </c>
      <c r="J67" s="208">
        <f t="shared" si="21"/>
        <v>32.720201124848778</v>
      </c>
      <c r="K67" s="208">
        <v>34.356211181091219</v>
      </c>
      <c r="L67" s="223"/>
      <c r="M67" s="223" t="s">
        <v>588</v>
      </c>
      <c r="N67" s="201" t="str">
        <f t="shared" si="3"/>
        <v>05062C</v>
      </c>
      <c r="O67" s="261">
        <f t="shared" si="4"/>
        <v>206</v>
      </c>
      <c r="P67" s="201" t="str">
        <f t="shared" si="5"/>
        <v>Forensic FirearmsTechnician</v>
      </c>
      <c r="Q67" s="317">
        <f t="shared" si="6"/>
        <v>28.264939963156269</v>
      </c>
      <c r="R67" s="317">
        <f t="shared" si="7"/>
        <v>29.678186961314083</v>
      </c>
      <c r="S67" s="317">
        <f t="shared" si="8"/>
        <v>31.162096309379788</v>
      </c>
      <c r="T67" s="317">
        <f t="shared" si="9"/>
        <v>32.720201124848778</v>
      </c>
      <c r="U67" s="317">
        <f t="shared" si="10"/>
        <v>34.356211181091219</v>
      </c>
    </row>
    <row r="68" spans="1:21">
      <c r="A68" s="203" t="s">
        <v>172</v>
      </c>
      <c r="B68" s="230" t="s">
        <v>173</v>
      </c>
      <c r="C68" s="203" t="s">
        <v>43</v>
      </c>
      <c r="D68" s="229" t="s">
        <v>176</v>
      </c>
      <c r="E68" s="203">
        <v>305</v>
      </c>
      <c r="F68" s="203">
        <v>6</v>
      </c>
      <c r="G68" s="208">
        <f t="shared" si="22"/>
        <v>26.276863632269151</v>
      </c>
      <c r="H68" s="208">
        <f t="shared" si="22"/>
        <v>27.590706813882612</v>
      </c>
      <c r="I68" s="208">
        <f t="shared" si="22"/>
        <v>28.970242154576745</v>
      </c>
      <c r="J68" s="208">
        <f t="shared" si="21"/>
        <v>30.418754262305583</v>
      </c>
      <c r="K68" s="208">
        <v>31.939691975420864</v>
      </c>
      <c r="L68" s="223"/>
      <c r="M68" s="223" t="s">
        <v>588</v>
      </c>
      <c r="N68" s="201" t="str">
        <f t="shared" si="3"/>
        <v>05035C</v>
      </c>
      <c r="O68" s="261" t="str">
        <f t="shared" si="4"/>
        <v>083</v>
      </c>
      <c r="P68" s="201" t="str">
        <f t="shared" si="5"/>
        <v>Forensic Technician</v>
      </c>
      <c r="Q68" s="317">
        <f t="shared" si="6"/>
        <v>26.276863632269151</v>
      </c>
      <c r="R68" s="317">
        <f t="shared" si="7"/>
        <v>27.590706813882612</v>
      </c>
      <c r="S68" s="317">
        <f t="shared" si="8"/>
        <v>28.970242154576745</v>
      </c>
      <c r="T68" s="317">
        <f t="shared" si="9"/>
        <v>30.418754262305583</v>
      </c>
      <c r="U68" s="317">
        <f t="shared" si="10"/>
        <v>31.939691975420864</v>
      </c>
    </row>
    <row r="69" spans="1:21">
      <c r="A69" s="203" t="s">
        <v>177</v>
      </c>
      <c r="B69" s="230" t="s">
        <v>178</v>
      </c>
      <c r="C69" s="203" t="s">
        <v>43</v>
      </c>
      <c r="D69" s="229" t="s">
        <v>179</v>
      </c>
      <c r="E69" s="203">
        <v>288</v>
      </c>
      <c r="F69" s="203">
        <v>6</v>
      </c>
      <c r="G69" s="208">
        <f t="shared" si="22"/>
        <v>25.274813041388359</v>
      </c>
      <c r="H69" s="208">
        <f t="shared" si="22"/>
        <v>26.538553693457779</v>
      </c>
      <c r="I69" s="208">
        <f t="shared" si="22"/>
        <v>27.865481378130667</v>
      </c>
      <c r="J69" s="208">
        <f t="shared" si="21"/>
        <v>29.258755447037203</v>
      </c>
      <c r="K69" s="208">
        <v>30.721693219389064</v>
      </c>
      <c r="L69" s="223"/>
      <c r="M69" s="223" t="s">
        <v>588</v>
      </c>
      <c r="N69" s="201" t="str">
        <f t="shared" si="3"/>
        <v>05330C</v>
      </c>
      <c r="O69" s="261" t="str">
        <f t="shared" si="4"/>
        <v>081</v>
      </c>
      <c r="P69" s="201" t="str">
        <f t="shared" si="5"/>
        <v xml:space="preserve">Graphic Designer I </v>
      </c>
      <c r="Q69" s="317">
        <f t="shared" si="6"/>
        <v>25.274813041388359</v>
      </c>
      <c r="R69" s="317">
        <f t="shared" si="7"/>
        <v>26.538553693457779</v>
      </c>
      <c r="S69" s="317">
        <f t="shared" si="8"/>
        <v>27.865481378130667</v>
      </c>
      <c r="T69" s="317">
        <f t="shared" si="9"/>
        <v>29.258755447037203</v>
      </c>
      <c r="U69" s="317">
        <f t="shared" si="10"/>
        <v>30.721693219389064</v>
      </c>
    </row>
    <row r="70" spans="1:21">
      <c r="A70" s="203" t="s">
        <v>180</v>
      </c>
      <c r="B70" s="230" t="s">
        <v>181</v>
      </c>
      <c r="C70" s="203" t="s">
        <v>43</v>
      </c>
      <c r="D70" s="229" t="s">
        <v>182</v>
      </c>
      <c r="E70" s="203">
        <v>330</v>
      </c>
      <c r="F70" s="203">
        <v>7</v>
      </c>
      <c r="G70" s="208">
        <f t="shared" si="22"/>
        <v>27.289605219577965</v>
      </c>
      <c r="H70" s="208">
        <f t="shared" si="22"/>
        <v>28.654085480556866</v>
      </c>
      <c r="I70" s="208">
        <f t="shared" si="22"/>
        <v>30.086789754584711</v>
      </c>
      <c r="J70" s="208">
        <f t="shared" si="21"/>
        <v>31.591129242313947</v>
      </c>
      <c r="K70" s="208">
        <v>33.170685704429644</v>
      </c>
      <c r="L70" s="223"/>
      <c r="M70" s="223" t="s">
        <v>588</v>
      </c>
      <c r="N70" s="201" t="str">
        <f t="shared" si="3"/>
        <v>05340C</v>
      </c>
      <c r="O70" s="261" t="str">
        <f t="shared" si="4"/>
        <v>090</v>
      </c>
      <c r="P70" s="201" t="str">
        <f t="shared" si="5"/>
        <v xml:space="preserve">Graphic Designer II </v>
      </c>
      <c r="Q70" s="317">
        <f t="shared" si="6"/>
        <v>27.289605219577965</v>
      </c>
      <c r="R70" s="317">
        <f t="shared" si="7"/>
        <v>28.654085480556866</v>
      </c>
      <c r="S70" s="317">
        <f t="shared" si="8"/>
        <v>30.086789754584711</v>
      </c>
      <c r="T70" s="317">
        <f t="shared" si="9"/>
        <v>31.591129242313947</v>
      </c>
      <c r="U70" s="317">
        <f t="shared" si="10"/>
        <v>33.170685704429644</v>
      </c>
    </row>
    <row r="71" spans="1:21">
      <c r="A71" s="235" t="s">
        <v>516</v>
      </c>
      <c r="B71" s="230" t="s">
        <v>517</v>
      </c>
      <c r="C71" s="203" t="s">
        <v>43</v>
      </c>
      <c r="D71" s="229" t="s">
        <v>515</v>
      </c>
      <c r="E71" s="203">
        <v>273</v>
      </c>
      <c r="F71" s="203">
        <v>6</v>
      </c>
      <c r="G71" s="208">
        <v>24.29</v>
      </c>
      <c r="H71" s="208">
        <v>25.5</v>
      </c>
      <c r="I71" s="208">
        <v>26.78</v>
      </c>
      <c r="J71" s="208">
        <v>28.12</v>
      </c>
      <c r="K71" s="208">
        <v>29.523</v>
      </c>
      <c r="L71" s="223"/>
      <c r="M71" s="223" t="s">
        <v>588</v>
      </c>
      <c r="N71" s="201" t="str">
        <f t="shared" si="3"/>
        <v xml:space="preserve">52979C </v>
      </c>
      <c r="O71" s="261" t="str">
        <f t="shared" si="4"/>
        <v>145</v>
      </c>
      <c r="P71" s="201" t="str">
        <f t="shared" si="5"/>
        <v>Guest Services Support Technician</v>
      </c>
      <c r="Q71" s="317">
        <f t="shared" si="6"/>
        <v>24.29</v>
      </c>
      <c r="R71" s="317">
        <f t="shared" si="7"/>
        <v>25.5</v>
      </c>
      <c r="S71" s="317">
        <f t="shared" si="8"/>
        <v>26.78</v>
      </c>
      <c r="T71" s="317">
        <f t="shared" si="9"/>
        <v>28.12</v>
      </c>
      <c r="U71" s="317">
        <f t="shared" si="10"/>
        <v>29.523</v>
      </c>
    </row>
    <row r="72" spans="1:21">
      <c r="A72" s="203" t="s">
        <v>526</v>
      </c>
      <c r="B72" s="230">
        <v>124</v>
      </c>
      <c r="C72" s="203" t="s">
        <v>43</v>
      </c>
      <c r="D72" s="229" t="s">
        <v>527</v>
      </c>
      <c r="E72" s="203">
        <v>410</v>
      </c>
      <c r="F72" s="203">
        <v>9</v>
      </c>
      <c r="G72" s="208">
        <v>33.298000000000002</v>
      </c>
      <c r="H72" s="208">
        <v>34.963000000000001</v>
      </c>
      <c r="I72" s="208">
        <v>36.710999999999999</v>
      </c>
      <c r="J72" s="208">
        <v>38.545999999999999</v>
      </c>
      <c r="K72" s="208">
        <v>40.473999999999997</v>
      </c>
      <c r="L72" s="223"/>
      <c r="M72" s="223" t="s">
        <v>588</v>
      </c>
      <c r="N72" s="201" t="str">
        <f t="shared" ref="N72:N135" si="23">A72</f>
        <v>59404C</v>
      </c>
      <c r="O72" s="261">
        <f t="shared" ref="O72:O135" si="24">B72</f>
        <v>124</v>
      </c>
      <c r="P72" s="201" t="str">
        <f t="shared" ref="P72:P135" si="25">D72</f>
        <v>Healthy Homes Inspections Coordinator</v>
      </c>
      <c r="Q72" s="317">
        <f t="shared" ref="Q72:Q135" si="26">G72</f>
        <v>33.298000000000002</v>
      </c>
      <c r="R72" s="317">
        <f t="shared" ref="R72:R135" si="27">H72</f>
        <v>34.963000000000001</v>
      </c>
      <c r="S72" s="317">
        <f t="shared" ref="S72:S135" si="28">I72</f>
        <v>36.710999999999999</v>
      </c>
      <c r="T72" s="317">
        <f t="shared" ref="T72:T135" si="29">J72</f>
        <v>38.545999999999999</v>
      </c>
      <c r="U72" s="317">
        <f t="shared" ref="U72:U135" si="30">K72</f>
        <v>40.473999999999997</v>
      </c>
    </row>
    <row r="73" spans="1:21">
      <c r="A73" s="203" t="s">
        <v>183</v>
      </c>
      <c r="B73" s="230">
        <v>65</v>
      </c>
      <c r="C73" s="203" t="s">
        <v>43</v>
      </c>
      <c r="D73" s="229" t="s">
        <v>185</v>
      </c>
      <c r="E73" s="203">
        <v>285</v>
      </c>
      <c r="F73" s="203">
        <v>6</v>
      </c>
      <c r="G73" s="208">
        <f t="shared" ref="G73:J84" si="31">H73/1.05</f>
        <v>24.288396923310835</v>
      </c>
      <c r="H73" s="208">
        <f t="shared" si="31"/>
        <v>25.502816769476379</v>
      </c>
      <c r="I73" s="208">
        <f t="shared" si="31"/>
        <v>26.777957607950199</v>
      </c>
      <c r="J73" s="208">
        <f t="shared" si="31"/>
        <v>28.11685548834771</v>
      </c>
      <c r="K73" s="208">
        <v>29.522698262765097</v>
      </c>
      <c r="L73" s="223"/>
      <c r="M73" s="223" t="s">
        <v>588</v>
      </c>
      <c r="N73" s="201" t="str">
        <f t="shared" si="23"/>
        <v>05412C</v>
      </c>
      <c r="O73" s="261">
        <f t="shared" si="24"/>
        <v>65</v>
      </c>
      <c r="P73" s="201" t="str">
        <f t="shared" si="25"/>
        <v xml:space="preserve">HR Associate </v>
      </c>
      <c r="Q73" s="317">
        <f t="shared" si="26"/>
        <v>24.288396923310835</v>
      </c>
      <c r="R73" s="317">
        <f t="shared" si="27"/>
        <v>25.502816769476379</v>
      </c>
      <c r="S73" s="317">
        <f t="shared" si="28"/>
        <v>26.777957607950199</v>
      </c>
      <c r="T73" s="317">
        <f t="shared" si="29"/>
        <v>28.11685548834771</v>
      </c>
      <c r="U73" s="317">
        <f t="shared" si="30"/>
        <v>29.522698262765097</v>
      </c>
    </row>
    <row r="74" spans="1:21">
      <c r="A74" s="203" t="s">
        <v>186</v>
      </c>
      <c r="B74" s="230">
        <v>209</v>
      </c>
      <c r="C74" s="203" t="s">
        <v>43</v>
      </c>
      <c r="D74" s="229" t="s">
        <v>187</v>
      </c>
      <c r="E74" s="203">
        <v>380</v>
      </c>
      <c r="F74" s="203">
        <v>8</v>
      </c>
      <c r="G74" s="208">
        <f t="shared" si="31"/>
        <v>31.292499859559172</v>
      </c>
      <c r="H74" s="208">
        <f t="shared" si="31"/>
        <v>32.857124852537133</v>
      </c>
      <c r="I74" s="208">
        <f t="shared" si="31"/>
        <v>34.499981095163989</v>
      </c>
      <c r="J74" s="208">
        <f t="shared" si="31"/>
        <v>36.224980149922189</v>
      </c>
      <c r="K74" s="208">
        <v>38.036229157418298</v>
      </c>
      <c r="L74" s="223"/>
      <c r="M74" s="223" t="s">
        <v>588</v>
      </c>
      <c r="N74" s="201" t="str">
        <f t="shared" si="23"/>
        <v>05466C</v>
      </c>
      <c r="O74" s="261">
        <f t="shared" si="24"/>
        <v>209</v>
      </c>
      <c r="P74" s="201" t="str">
        <f t="shared" si="25"/>
        <v xml:space="preserve">Inspector Board and Lodging </v>
      </c>
      <c r="Q74" s="317">
        <f t="shared" si="26"/>
        <v>31.292499859559172</v>
      </c>
      <c r="R74" s="317">
        <f t="shared" si="27"/>
        <v>32.857124852537133</v>
      </c>
      <c r="S74" s="317">
        <f t="shared" si="28"/>
        <v>34.499981095163989</v>
      </c>
      <c r="T74" s="317">
        <f t="shared" si="29"/>
        <v>36.224980149922189</v>
      </c>
      <c r="U74" s="317">
        <f t="shared" si="30"/>
        <v>38.036229157418298</v>
      </c>
    </row>
    <row r="75" spans="1:21">
      <c r="A75" s="203" t="s">
        <v>188</v>
      </c>
      <c r="B75" s="230" t="s">
        <v>121</v>
      </c>
      <c r="C75" s="203" t="s">
        <v>43</v>
      </c>
      <c r="D75" s="229" t="s">
        <v>189</v>
      </c>
      <c r="E75" s="203">
        <v>323</v>
      </c>
      <c r="F75" s="203">
        <v>7</v>
      </c>
      <c r="G75" s="208">
        <f t="shared" si="31"/>
        <v>27.289832932711704</v>
      </c>
      <c r="H75" s="208">
        <f t="shared" si="31"/>
        <v>28.654324579347289</v>
      </c>
      <c r="I75" s="208">
        <f t="shared" si="31"/>
        <v>30.087040808314654</v>
      </c>
      <c r="J75" s="208">
        <f t="shared" si="31"/>
        <v>31.59139284873039</v>
      </c>
      <c r="K75" s="208">
        <v>33.170962491166911</v>
      </c>
      <c r="L75" s="223"/>
      <c r="M75" s="223" t="s">
        <v>588</v>
      </c>
      <c r="N75" s="201" t="str">
        <f t="shared" si="23"/>
        <v>05500C</v>
      </c>
      <c r="O75" s="261" t="str">
        <f t="shared" si="24"/>
        <v>084</v>
      </c>
      <c r="P75" s="201" t="str">
        <f t="shared" si="25"/>
        <v>Inspector Environmental I</v>
      </c>
      <c r="Q75" s="317">
        <f t="shared" si="26"/>
        <v>27.289832932711704</v>
      </c>
      <c r="R75" s="317">
        <f t="shared" si="27"/>
        <v>28.654324579347289</v>
      </c>
      <c r="S75" s="317">
        <f t="shared" si="28"/>
        <v>30.087040808314654</v>
      </c>
      <c r="T75" s="317">
        <f t="shared" si="29"/>
        <v>31.59139284873039</v>
      </c>
      <c r="U75" s="317">
        <f t="shared" si="30"/>
        <v>33.170962491166911</v>
      </c>
    </row>
    <row r="76" spans="1:21">
      <c r="A76" s="203" t="s">
        <v>190</v>
      </c>
      <c r="B76" s="230" t="s">
        <v>94</v>
      </c>
      <c r="C76" s="203" t="s">
        <v>43</v>
      </c>
      <c r="D76" s="229" t="s">
        <v>191</v>
      </c>
      <c r="E76" s="203">
        <v>368</v>
      </c>
      <c r="F76" s="203">
        <v>8</v>
      </c>
      <c r="G76" s="208">
        <f t="shared" si="31"/>
        <v>30.743022562862834</v>
      </c>
      <c r="H76" s="208">
        <f t="shared" si="31"/>
        <v>32.280173691005977</v>
      </c>
      <c r="I76" s="208">
        <f t="shared" si="31"/>
        <v>33.894182375556277</v>
      </c>
      <c r="J76" s="208">
        <f t="shared" si="31"/>
        <v>35.588891494334092</v>
      </c>
      <c r="K76" s="208">
        <v>37.368336069050798</v>
      </c>
      <c r="L76" s="223"/>
      <c r="M76" s="223" t="s">
        <v>588</v>
      </c>
      <c r="N76" s="201" t="str">
        <f t="shared" si="23"/>
        <v>05510C</v>
      </c>
      <c r="O76" s="261" t="str">
        <f t="shared" si="24"/>
        <v>099</v>
      </c>
      <c r="P76" s="201" t="str">
        <f t="shared" si="25"/>
        <v xml:space="preserve">Inspector Environmental II </v>
      </c>
      <c r="Q76" s="317">
        <f t="shared" si="26"/>
        <v>30.743022562862834</v>
      </c>
      <c r="R76" s="317">
        <f t="shared" si="27"/>
        <v>32.280173691005977</v>
      </c>
      <c r="S76" s="317">
        <f t="shared" si="28"/>
        <v>33.894182375556277</v>
      </c>
      <c r="T76" s="317">
        <f t="shared" si="29"/>
        <v>35.588891494334092</v>
      </c>
      <c r="U76" s="317">
        <f t="shared" si="30"/>
        <v>37.368336069050798</v>
      </c>
    </row>
    <row r="77" spans="1:21">
      <c r="A77" s="203" t="s">
        <v>192</v>
      </c>
      <c r="B77" s="230" t="s">
        <v>121</v>
      </c>
      <c r="C77" s="203" t="s">
        <v>43</v>
      </c>
      <c r="D77" s="229" t="s">
        <v>193</v>
      </c>
      <c r="E77" s="203">
        <v>323</v>
      </c>
      <c r="F77" s="203">
        <v>7</v>
      </c>
      <c r="G77" s="208">
        <f t="shared" si="31"/>
        <v>27.289832932711704</v>
      </c>
      <c r="H77" s="208">
        <f t="shared" si="31"/>
        <v>28.654324579347289</v>
      </c>
      <c r="I77" s="208">
        <f t="shared" si="31"/>
        <v>30.087040808314654</v>
      </c>
      <c r="J77" s="208">
        <f t="shared" si="31"/>
        <v>31.59139284873039</v>
      </c>
      <c r="K77" s="208">
        <v>33.170962491166911</v>
      </c>
      <c r="L77" s="223"/>
      <c r="M77" s="223" t="s">
        <v>588</v>
      </c>
      <c r="N77" s="201" t="str">
        <f t="shared" si="23"/>
        <v>05570C</v>
      </c>
      <c r="O77" s="261" t="str">
        <f t="shared" si="24"/>
        <v>084</v>
      </c>
      <c r="P77" s="201" t="str">
        <f t="shared" si="25"/>
        <v xml:space="preserve">Inspector Housing I </v>
      </c>
      <c r="Q77" s="317">
        <f t="shared" si="26"/>
        <v>27.289832932711704</v>
      </c>
      <c r="R77" s="317">
        <f t="shared" si="27"/>
        <v>28.654324579347289</v>
      </c>
      <c r="S77" s="317">
        <f t="shared" si="28"/>
        <v>30.087040808314654</v>
      </c>
      <c r="T77" s="317">
        <f t="shared" si="29"/>
        <v>31.59139284873039</v>
      </c>
      <c r="U77" s="317">
        <f t="shared" si="30"/>
        <v>33.170962491166911</v>
      </c>
    </row>
    <row r="78" spans="1:21">
      <c r="A78" s="203" t="s">
        <v>194</v>
      </c>
      <c r="B78" s="230" t="s">
        <v>94</v>
      </c>
      <c r="C78" s="203" t="s">
        <v>43</v>
      </c>
      <c r="D78" s="229" t="s">
        <v>195</v>
      </c>
      <c r="E78" s="203">
        <v>365</v>
      </c>
      <c r="F78" s="203">
        <v>8</v>
      </c>
      <c r="G78" s="208">
        <f t="shared" si="31"/>
        <v>30.743022562862834</v>
      </c>
      <c r="H78" s="208">
        <f t="shared" si="31"/>
        <v>32.280173691005977</v>
      </c>
      <c r="I78" s="208">
        <f t="shared" si="31"/>
        <v>33.894182375556277</v>
      </c>
      <c r="J78" s="208">
        <f t="shared" si="31"/>
        <v>35.588891494334092</v>
      </c>
      <c r="K78" s="208">
        <v>37.368336069050798</v>
      </c>
      <c r="L78" s="223"/>
      <c r="M78" s="223" t="s">
        <v>588</v>
      </c>
      <c r="N78" s="201" t="str">
        <f t="shared" si="23"/>
        <v>05580C</v>
      </c>
      <c r="O78" s="261" t="str">
        <f t="shared" si="24"/>
        <v>099</v>
      </c>
      <c r="P78" s="201" t="str">
        <f t="shared" si="25"/>
        <v xml:space="preserve">Inspector Housing II </v>
      </c>
      <c r="Q78" s="317">
        <f t="shared" si="26"/>
        <v>30.743022562862834</v>
      </c>
      <c r="R78" s="317">
        <f t="shared" si="27"/>
        <v>32.280173691005977</v>
      </c>
      <c r="S78" s="317">
        <f t="shared" si="28"/>
        <v>33.894182375556277</v>
      </c>
      <c r="T78" s="317">
        <f t="shared" si="29"/>
        <v>35.588891494334092</v>
      </c>
      <c r="U78" s="317">
        <f t="shared" si="30"/>
        <v>37.368336069050798</v>
      </c>
    </row>
    <row r="79" spans="1:21">
      <c r="A79" s="203" t="s">
        <v>583</v>
      </c>
      <c r="B79" s="230" t="s">
        <v>580</v>
      </c>
      <c r="C79" s="203" t="s">
        <v>43</v>
      </c>
      <c r="D79" s="229" t="s">
        <v>582</v>
      </c>
      <c r="E79" s="203">
        <v>388</v>
      </c>
      <c r="F79" s="203">
        <v>8</v>
      </c>
      <c r="G79" s="208">
        <v>31.292000000000002</v>
      </c>
      <c r="H79" s="208">
        <v>32.856999999999999</v>
      </c>
      <c r="I79" s="208">
        <v>34.5</v>
      </c>
      <c r="J79" s="208">
        <v>36.225000000000001</v>
      </c>
      <c r="K79" s="208">
        <v>38.036000000000001</v>
      </c>
      <c r="L79" s="223"/>
      <c r="M79" s="223" t="s">
        <v>588</v>
      </c>
      <c r="N79" s="201" t="str">
        <f t="shared" si="23"/>
        <v>53025C</v>
      </c>
      <c r="O79" s="261" t="str">
        <f t="shared" si="24"/>
        <v>131</v>
      </c>
      <c r="P79" s="201" t="str">
        <f t="shared" si="25"/>
        <v>Inspector Housing II - SIG</v>
      </c>
      <c r="Q79" s="317">
        <f t="shared" si="26"/>
        <v>31.292000000000002</v>
      </c>
      <c r="R79" s="317">
        <f t="shared" si="27"/>
        <v>32.856999999999999</v>
      </c>
      <c r="S79" s="317">
        <f t="shared" si="28"/>
        <v>34.5</v>
      </c>
      <c r="T79" s="317">
        <f t="shared" si="29"/>
        <v>36.225000000000001</v>
      </c>
      <c r="U79" s="317">
        <f t="shared" si="30"/>
        <v>38.036000000000001</v>
      </c>
    </row>
    <row r="80" spans="1:21">
      <c r="A80" s="203" t="s">
        <v>196</v>
      </c>
      <c r="B80" s="230">
        <v>209</v>
      </c>
      <c r="C80" s="203" t="s">
        <v>43</v>
      </c>
      <c r="D80" s="229" t="s">
        <v>197</v>
      </c>
      <c r="E80" s="203">
        <v>383</v>
      </c>
      <c r="F80" s="203">
        <v>8</v>
      </c>
      <c r="G80" s="208">
        <f t="shared" si="31"/>
        <v>31.292499859559172</v>
      </c>
      <c r="H80" s="208">
        <f t="shared" si="31"/>
        <v>32.857124852537133</v>
      </c>
      <c r="I80" s="208">
        <f t="shared" si="31"/>
        <v>34.499981095163989</v>
      </c>
      <c r="J80" s="208">
        <f t="shared" si="31"/>
        <v>36.224980149922189</v>
      </c>
      <c r="K80" s="208">
        <v>38.036229157418298</v>
      </c>
      <c r="L80" s="223"/>
      <c r="M80" s="223" t="s">
        <v>588</v>
      </c>
      <c r="N80" s="201" t="str">
        <f t="shared" si="23"/>
        <v>05590C</v>
      </c>
      <c r="O80" s="261">
        <f t="shared" si="24"/>
        <v>209</v>
      </c>
      <c r="P80" s="201" t="str">
        <f t="shared" si="25"/>
        <v xml:space="preserve">Inspector License Cons Svcs </v>
      </c>
      <c r="Q80" s="317">
        <f t="shared" si="26"/>
        <v>31.292499859559172</v>
      </c>
      <c r="R80" s="317">
        <f t="shared" si="27"/>
        <v>32.857124852537133</v>
      </c>
      <c r="S80" s="317">
        <f t="shared" si="28"/>
        <v>34.499981095163989</v>
      </c>
      <c r="T80" s="317">
        <f t="shared" si="29"/>
        <v>36.224980149922189</v>
      </c>
      <c r="U80" s="317">
        <f t="shared" si="30"/>
        <v>38.036229157418298</v>
      </c>
    </row>
    <row r="81" spans="1:21">
      <c r="A81" s="203" t="s">
        <v>198</v>
      </c>
      <c r="B81" s="230">
        <v>207</v>
      </c>
      <c r="C81" s="203" t="s">
        <v>43</v>
      </c>
      <c r="D81" s="229" t="s">
        <v>199</v>
      </c>
      <c r="E81" s="203">
        <v>338</v>
      </c>
      <c r="F81" s="203">
        <v>7</v>
      </c>
      <c r="G81" s="208">
        <f t="shared" si="31"/>
        <v>28.264766223949891</v>
      </c>
      <c r="H81" s="208">
        <f t="shared" si="31"/>
        <v>29.678004535147387</v>
      </c>
      <c r="I81" s="208">
        <f t="shared" si="31"/>
        <v>31.161904761904758</v>
      </c>
      <c r="J81" s="208">
        <f t="shared" si="31"/>
        <v>32.72</v>
      </c>
      <c r="K81" s="208">
        <v>34.356000000000002</v>
      </c>
      <c r="L81" s="223"/>
      <c r="M81" s="223" t="s">
        <v>588</v>
      </c>
      <c r="N81" s="201" t="str">
        <f t="shared" si="23"/>
        <v>05665C</v>
      </c>
      <c r="O81" s="261">
        <f t="shared" si="24"/>
        <v>207</v>
      </c>
      <c r="P81" s="201" t="str">
        <f t="shared" si="25"/>
        <v xml:space="preserve">Inspector Utility Connections </v>
      </c>
      <c r="Q81" s="317">
        <f t="shared" si="26"/>
        <v>28.264766223949891</v>
      </c>
      <c r="R81" s="317">
        <f t="shared" si="27"/>
        <v>29.678004535147387</v>
      </c>
      <c r="S81" s="317">
        <f t="shared" si="28"/>
        <v>31.161904761904758</v>
      </c>
      <c r="T81" s="317">
        <f t="shared" si="29"/>
        <v>32.72</v>
      </c>
      <c r="U81" s="317">
        <f t="shared" si="30"/>
        <v>34.356000000000002</v>
      </c>
    </row>
    <row r="82" spans="1:21">
      <c r="A82" s="203" t="s">
        <v>200</v>
      </c>
      <c r="B82" s="230" t="s">
        <v>94</v>
      </c>
      <c r="C82" s="203" t="s">
        <v>43</v>
      </c>
      <c r="D82" s="229" t="s">
        <v>201</v>
      </c>
      <c r="E82" s="203">
        <v>363</v>
      </c>
      <c r="F82" s="203">
        <v>8</v>
      </c>
      <c r="G82" s="208">
        <f t="shared" si="31"/>
        <v>30.743022562862834</v>
      </c>
      <c r="H82" s="208">
        <f t="shared" si="31"/>
        <v>32.280173691005977</v>
      </c>
      <c r="I82" s="208">
        <f t="shared" si="31"/>
        <v>33.894182375556277</v>
      </c>
      <c r="J82" s="208">
        <f t="shared" si="31"/>
        <v>35.588891494334092</v>
      </c>
      <c r="K82" s="208">
        <v>37.368336069050798</v>
      </c>
      <c r="L82" s="223"/>
      <c r="M82" s="223" t="s">
        <v>588</v>
      </c>
      <c r="N82" s="201" t="str">
        <f t="shared" si="23"/>
        <v>05690C</v>
      </c>
      <c r="O82" s="261" t="str">
        <f t="shared" si="24"/>
        <v>099</v>
      </c>
      <c r="P82" s="201" t="str">
        <f t="shared" si="25"/>
        <v xml:space="preserve">Inspector Zoning II </v>
      </c>
      <c r="Q82" s="317">
        <f t="shared" si="26"/>
        <v>30.743022562862834</v>
      </c>
      <c r="R82" s="317">
        <f t="shared" si="27"/>
        <v>32.280173691005977</v>
      </c>
      <c r="S82" s="317">
        <f t="shared" si="28"/>
        <v>33.894182375556277</v>
      </c>
      <c r="T82" s="317">
        <f t="shared" si="29"/>
        <v>35.588891494334092</v>
      </c>
      <c r="U82" s="317">
        <f t="shared" si="30"/>
        <v>37.368336069050798</v>
      </c>
    </row>
    <row r="83" spans="1:21">
      <c r="A83" s="203" t="s">
        <v>202</v>
      </c>
      <c r="B83" s="230">
        <v>210</v>
      </c>
      <c r="C83" s="203" t="s">
        <v>43</v>
      </c>
      <c r="D83" s="229" t="s">
        <v>203</v>
      </c>
      <c r="E83" s="203">
        <v>288</v>
      </c>
      <c r="F83" s="203">
        <v>6</v>
      </c>
      <c r="G83" s="208">
        <f t="shared" si="31"/>
        <v>25.715609457588762</v>
      </c>
      <c r="H83" s="208">
        <f t="shared" si="31"/>
        <v>27.0013899304682</v>
      </c>
      <c r="I83" s="208">
        <f t="shared" si="31"/>
        <v>28.35145942699161</v>
      </c>
      <c r="J83" s="208">
        <f t="shared" si="31"/>
        <v>29.769032398341192</v>
      </c>
      <c r="K83" s="208">
        <v>31.257484018258253</v>
      </c>
      <c r="L83" s="223"/>
      <c r="M83" s="223" t="s">
        <v>588</v>
      </c>
      <c r="N83" s="201" t="str">
        <f t="shared" si="23"/>
        <v>10084C</v>
      </c>
      <c r="O83" s="261">
        <f t="shared" si="24"/>
        <v>210</v>
      </c>
      <c r="P83" s="201" t="str">
        <f t="shared" si="25"/>
        <v>IT Deskside Support Technician I</v>
      </c>
      <c r="Q83" s="317">
        <f t="shared" si="26"/>
        <v>25.715609457588762</v>
      </c>
      <c r="R83" s="317">
        <f t="shared" si="27"/>
        <v>27.0013899304682</v>
      </c>
      <c r="S83" s="317">
        <f t="shared" si="28"/>
        <v>28.35145942699161</v>
      </c>
      <c r="T83" s="317">
        <f t="shared" si="29"/>
        <v>29.769032398341192</v>
      </c>
      <c r="U83" s="317">
        <f t="shared" si="30"/>
        <v>31.257484018258253</v>
      </c>
    </row>
    <row r="84" spans="1:21">
      <c r="A84" s="203" t="s">
        <v>204</v>
      </c>
      <c r="B84" s="230">
        <v>150</v>
      </c>
      <c r="C84" s="203" t="s">
        <v>43</v>
      </c>
      <c r="D84" s="229" t="s">
        <v>205</v>
      </c>
      <c r="E84" s="203">
        <v>323</v>
      </c>
      <c r="F84" s="203">
        <v>7</v>
      </c>
      <c r="G84" s="208">
        <f t="shared" si="31"/>
        <v>27.680367560637379</v>
      </c>
      <c r="H84" s="208">
        <f t="shared" si="31"/>
        <v>29.06438593866925</v>
      </c>
      <c r="I84" s="208">
        <f t="shared" si="31"/>
        <v>30.517605235602716</v>
      </c>
      <c r="J84" s="208">
        <f t="shared" si="31"/>
        <v>32.043485497382854</v>
      </c>
      <c r="K84" s="208">
        <v>33.645659772251996</v>
      </c>
      <c r="L84" s="223"/>
      <c r="M84" s="223" t="s">
        <v>588</v>
      </c>
      <c r="N84" s="201" t="str">
        <f t="shared" si="23"/>
        <v>10085C</v>
      </c>
      <c r="O84" s="261">
        <f t="shared" si="24"/>
        <v>150</v>
      </c>
      <c r="P84" s="201" t="str">
        <f t="shared" si="25"/>
        <v>IT Deskside Support Technician II</v>
      </c>
      <c r="Q84" s="317">
        <f t="shared" si="26"/>
        <v>27.680367560637379</v>
      </c>
      <c r="R84" s="317">
        <f t="shared" si="27"/>
        <v>29.06438593866925</v>
      </c>
      <c r="S84" s="317">
        <f t="shared" si="28"/>
        <v>30.517605235602716</v>
      </c>
      <c r="T84" s="317">
        <f t="shared" si="29"/>
        <v>32.043485497382854</v>
      </c>
      <c r="U84" s="317">
        <f t="shared" si="30"/>
        <v>33.645659772251996</v>
      </c>
    </row>
    <row r="85" spans="1:21">
      <c r="A85" s="203" t="s">
        <v>658</v>
      </c>
      <c r="B85" s="230" t="s">
        <v>565</v>
      </c>
      <c r="C85" s="203" t="s">
        <v>43</v>
      </c>
      <c r="D85" s="229" t="s">
        <v>564</v>
      </c>
      <c r="E85" s="203">
        <v>366</v>
      </c>
      <c r="F85" s="203">
        <v>8</v>
      </c>
      <c r="G85" s="208">
        <v>30.283999999999999</v>
      </c>
      <c r="H85" s="208">
        <v>31.797999999999998</v>
      </c>
      <c r="I85" s="208">
        <v>33.387999999999998</v>
      </c>
      <c r="J85" s="208">
        <v>35.057000000000002</v>
      </c>
      <c r="K85" s="208">
        <v>36.81</v>
      </c>
      <c r="L85" s="223"/>
      <c r="M85" s="223" t="s">
        <v>588</v>
      </c>
      <c r="N85" s="201" t="str">
        <f t="shared" si="23"/>
        <v>59416C</v>
      </c>
      <c r="O85" s="261" t="str">
        <f t="shared" si="24"/>
        <v>123</v>
      </c>
      <c r="P85" s="201" t="str">
        <f t="shared" si="25"/>
        <v>IT Deskside Support Technician III</v>
      </c>
      <c r="Q85" s="317">
        <f t="shared" si="26"/>
        <v>30.283999999999999</v>
      </c>
      <c r="R85" s="317">
        <f t="shared" si="27"/>
        <v>31.797999999999998</v>
      </c>
      <c r="S85" s="317">
        <f t="shared" si="28"/>
        <v>33.387999999999998</v>
      </c>
      <c r="T85" s="317">
        <f t="shared" si="29"/>
        <v>35.057000000000002</v>
      </c>
      <c r="U85" s="317">
        <f t="shared" si="30"/>
        <v>36.81</v>
      </c>
    </row>
    <row r="86" spans="1:21">
      <c r="A86" s="203" t="s">
        <v>474</v>
      </c>
      <c r="B86" s="230">
        <v>122</v>
      </c>
      <c r="C86" s="203" t="s">
        <v>43</v>
      </c>
      <c r="D86" s="229" t="s">
        <v>467</v>
      </c>
      <c r="E86" s="203">
        <v>333</v>
      </c>
      <c r="F86" s="203">
        <v>7</v>
      </c>
      <c r="G86" s="208">
        <v>28.265000000000001</v>
      </c>
      <c r="H86" s="208">
        <v>29.678000000000001</v>
      </c>
      <c r="I86" s="208">
        <v>31.161999999999999</v>
      </c>
      <c r="J86" s="208">
        <v>32.72</v>
      </c>
      <c r="K86" s="208">
        <v>34.356000000000002</v>
      </c>
      <c r="L86" s="223"/>
      <c r="M86" s="223" t="s">
        <v>588</v>
      </c>
      <c r="N86" s="201" t="str">
        <f t="shared" si="23"/>
        <v>52925C</v>
      </c>
      <c r="O86" s="261">
        <f t="shared" si="24"/>
        <v>122</v>
      </c>
      <c r="P86" s="201" t="str">
        <f t="shared" si="25"/>
        <v>IT Security Specialist I</v>
      </c>
      <c r="Q86" s="317">
        <f t="shared" si="26"/>
        <v>28.265000000000001</v>
      </c>
      <c r="R86" s="317">
        <f t="shared" si="27"/>
        <v>29.678000000000001</v>
      </c>
      <c r="S86" s="317">
        <f t="shared" si="28"/>
        <v>31.161999999999999</v>
      </c>
      <c r="T86" s="317">
        <f t="shared" si="29"/>
        <v>32.72</v>
      </c>
      <c r="U86" s="317">
        <f t="shared" si="30"/>
        <v>34.356000000000002</v>
      </c>
    </row>
    <row r="87" spans="1:21">
      <c r="A87" s="203" t="s">
        <v>473</v>
      </c>
      <c r="B87" s="230">
        <v>123</v>
      </c>
      <c r="C87" s="203" t="s">
        <v>43</v>
      </c>
      <c r="D87" s="229" t="s">
        <v>468</v>
      </c>
      <c r="E87" s="203">
        <v>363</v>
      </c>
      <c r="F87" s="203">
        <v>8</v>
      </c>
      <c r="G87" s="208">
        <v>30.283999999999999</v>
      </c>
      <c r="H87" s="208">
        <v>31.797999999999998</v>
      </c>
      <c r="I87" s="208">
        <v>33.387999999999998</v>
      </c>
      <c r="J87" s="208">
        <v>35.057000000000002</v>
      </c>
      <c r="K87" s="208">
        <v>36.81</v>
      </c>
      <c r="L87" s="223"/>
      <c r="M87" s="223" t="s">
        <v>588</v>
      </c>
      <c r="N87" s="201" t="str">
        <f t="shared" si="23"/>
        <v>52926C</v>
      </c>
      <c r="O87" s="261">
        <f t="shared" si="24"/>
        <v>123</v>
      </c>
      <c r="P87" s="201" t="str">
        <f t="shared" si="25"/>
        <v>IT Security Specialist II</v>
      </c>
      <c r="Q87" s="317">
        <f t="shared" si="26"/>
        <v>30.283999999999999</v>
      </c>
      <c r="R87" s="317">
        <f t="shared" si="27"/>
        <v>31.797999999999998</v>
      </c>
      <c r="S87" s="317">
        <f t="shared" si="28"/>
        <v>33.387999999999998</v>
      </c>
      <c r="T87" s="317">
        <f t="shared" si="29"/>
        <v>35.057000000000002</v>
      </c>
      <c r="U87" s="317">
        <f t="shared" si="30"/>
        <v>36.81</v>
      </c>
    </row>
    <row r="88" spans="1:21">
      <c r="A88" s="203" t="s">
        <v>206</v>
      </c>
      <c r="B88" s="230">
        <v>130</v>
      </c>
      <c r="C88" s="203" t="s">
        <v>43</v>
      </c>
      <c r="D88" s="229" t="s">
        <v>207</v>
      </c>
      <c r="E88" s="203">
        <v>265</v>
      </c>
      <c r="F88" s="203">
        <v>5</v>
      </c>
      <c r="G88" s="208">
        <f t="shared" ref="G88:J95" si="32">H88/1.05</f>
        <v>23.296179253543567</v>
      </c>
      <c r="H88" s="208">
        <f t="shared" si="32"/>
        <v>24.460988216220745</v>
      </c>
      <c r="I88" s="208">
        <f t="shared" si="32"/>
        <v>25.684037627031785</v>
      </c>
      <c r="J88" s="208">
        <f t="shared" si="32"/>
        <v>26.968239508383373</v>
      </c>
      <c r="K88" s="208">
        <v>28.316651483802545</v>
      </c>
      <c r="L88" s="223"/>
      <c r="M88" s="223" t="s">
        <v>588</v>
      </c>
      <c r="N88" s="201" t="str">
        <f t="shared" si="23"/>
        <v>10086C</v>
      </c>
      <c r="O88" s="261">
        <f t="shared" si="24"/>
        <v>130</v>
      </c>
      <c r="P88" s="201" t="str">
        <f t="shared" si="25"/>
        <v>IT Service Desk Agent I</v>
      </c>
      <c r="Q88" s="317">
        <f t="shared" si="26"/>
        <v>23.296179253543567</v>
      </c>
      <c r="R88" s="317">
        <f t="shared" si="27"/>
        <v>24.460988216220745</v>
      </c>
      <c r="S88" s="317">
        <f t="shared" si="28"/>
        <v>25.684037627031785</v>
      </c>
      <c r="T88" s="317">
        <f t="shared" si="29"/>
        <v>26.968239508383373</v>
      </c>
      <c r="U88" s="317">
        <f t="shared" si="30"/>
        <v>28.316651483802545</v>
      </c>
    </row>
    <row r="89" spans="1:21">
      <c r="A89" s="203" t="s">
        <v>208</v>
      </c>
      <c r="B89" s="230">
        <v>210</v>
      </c>
      <c r="C89" s="203" t="s">
        <v>43</v>
      </c>
      <c r="D89" s="229" t="s">
        <v>209</v>
      </c>
      <c r="E89" s="203">
        <v>300</v>
      </c>
      <c r="F89" s="203">
        <v>6</v>
      </c>
      <c r="G89" s="208">
        <f t="shared" si="32"/>
        <v>25.715609457588762</v>
      </c>
      <c r="H89" s="208">
        <f t="shared" si="32"/>
        <v>27.0013899304682</v>
      </c>
      <c r="I89" s="208">
        <f t="shared" si="32"/>
        <v>28.35145942699161</v>
      </c>
      <c r="J89" s="208">
        <f t="shared" si="32"/>
        <v>29.769032398341192</v>
      </c>
      <c r="K89" s="208">
        <v>31.257484018258253</v>
      </c>
      <c r="L89" s="223"/>
      <c r="M89" s="223" t="s">
        <v>588</v>
      </c>
      <c r="N89" s="201" t="str">
        <f t="shared" si="23"/>
        <v>10087C</v>
      </c>
      <c r="O89" s="261">
        <f t="shared" si="24"/>
        <v>210</v>
      </c>
      <c r="P89" s="201" t="str">
        <f t="shared" si="25"/>
        <v>IT Service Desk Agent II</v>
      </c>
      <c r="Q89" s="317">
        <f t="shared" si="26"/>
        <v>25.715609457588762</v>
      </c>
      <c r="R89" s="317">
        <f t="shared" si="27"/>
        <v>27.0013899304682</v>
      </c>
      <c r="S89" s="317">
        <f t="shared" si="28"/>
        <v>28.35145942699161</v>
      </c>
      <c r="T89" s="317">
        <f t="shared" si="29"/>
        <v>29.769032398341192</v>
      </c>
      <c r="U89" s="317">
        <f t="shared" si="30"/>
        <v>31.257484018258253</v>
      </c>
    </row>
    <row r="90" spans="1:21">
      <c r="A90" s="203" t="s">
        <v>210</v>
      </c>
      <c r="B90" s="230">
        <v>201</v>
      </c>
      <c r="C90" s="203" t="s">
        <v>43</v>
      </c>
      <c r="D90" s="229" t="s">
        <v>211</v>
      </c>
      <c r="E90" s="203">
        <v>235</v>
      </c>
      <c r="F90" s="203">
        <v>5</v>
      </c>
      <c r="G90" s="208">
        <f t="shared" si="32"/>
        <v>18.53708218429275</v>
      </c>
      <c r="H90" s="208">
        <f t="shared" si="32"/>
        <v>19.463936293507388</v>
      </c>
      <c r="I90" s="208">
        <f t="shared" si="32"/>
        <v>20.437133108182756</v>
      </c>
      <c r="J90" s="208">
        <f t="shared" si="32"/>
        <v>21.458989763591894</v>
      </c>
      <c r="K90" s="208">
        <v>22.53193925177149</v>
      </c>
      <c r="L90" s="223"/>
      <c r="M90" s="223" t="s">
        <v>588</v>
      </c>
      <c r="N90" s="201" t="str">
        <f t="shared" si="23"/>
        <v>05910C</v>
      </c>
      <c r="O90" s="261">
        <f t="shared" si="24"/>
        <v>201</v>
      </c>
      <c r="P90" s="201" t="str">
        <f t="shared" si="25"/>
        <v xml:space="preserve">Laboratory Tech Seasonal </v>
      </c>
      <c r="Q90" s="317">
        <f t="shared" si="26"/>
        <v>18.53708218429275</v>
      </c>
      <c r="R90" s="317">
        <f t="shared" si="27"/>
        <v>19.463936293507388</v>
      </c>
      <c r="S90" s="317">
        <f t="shared" si="28"/>
        <v>20.437133108182756</v>
      </c>
      <c r="T90" s="317">
        <f t="shared" si="29"/>
        <v>21.458989763591894</v>
      </c>
      <c r="U90" s="317">
        <f t="shared" si="30"/>
        <v>22.53193925177149</v>
      </c>
    </row>
    <row r="91" spans="1:21">
      <c r="A91" s="203" t="s">
        <v>212</v>
      </c>
      <c r="B91" s="230" t="s">
        <v>213</v>
      </c>
      <c r="C91" s="203" t="s">
        <v>43</v>
      </c>
      <c r="D91" s="229" t="s">
        <v>214</v>
      </c>
      <c r="E91" s="203">
        <v>235</v>
      </c>
      <c r="F91" s="203">
        <v>5</v>
      </c>
      <c r="G91" s="208">
        <f t="shared" si="32"/>
        <v>23.171352730365932</v>
      </c>
      <c r="H91" s="208">
        <f t="shared" si="32"/>
        <v>24.329920366884231</v>
      </c>
      <c r="I91" s="208">
        <f t="shared" si="32"/>
        <v>25.546416385228444</v>
      </c>
      <c r="J91" s="208">
        <f t="shared" si="32"/>
        <v>26.823737204489866</v>
      </c>
      <c r="K91" s="208">
        <v>28.164924064714359</v>
      </c>
      <c r="L91" s="223"/>
      <c r="M91" s="223" t="s">
        <v>588</v>
      </c>
      <c r="N91" s="201" t="str">
        <f t="shared" si="23"/>
        <v>05920C</v>
      </c>
      <c r="O91" s="261" t="str">
        <f t="shared" si="24"/>
        <v>073</v>
      </c>
      <c r="P91" s="201" t="str">
        <f t="shared" si="25"/>
        <v xml:space="preserve">Laboratory Technician </v>
      </c>
      <c r="Q91" s="317">
        <f t="shared" si="26"/>
        <v>23.171352730365932</v>
      </c>
      <c r="R91" s="317">
        <f t="shared" si="27"/>
        <v>24.329920366884231</v>
      </c>
      <c r="S91" s="317">
        <f t="shared" si="28"/>
        <v>25.546416385228444</v>
      </c>
      <c r="T91" s="317">
        <f t="shared" si="29"/>
        <v>26.823737204489866</v>
      </c>
      <c r="U91" s="317">
        <f t="shared" si="30"/>
        <v>28.164924064714359</v>
      </c>
    </row>
    <row r="92" spans="1:21">
      <c r="A92" s="203" t="s">
        <v>215</v>
      </c>
      <c r="B92" s="230" t="s">
        <v>66</v>
      </c>
      <c r="C92" s="203" t="s">
        <v>43</v>
      </c>
      <c r="D92" s="229" t="s">
        <v>216</v>
      </c>
      <c r="E92" s="203">
        <v>330</v>
      </c>
      <c r="F92" s="203">
        <v>7</v>
      </c>
      <c r="G92" s="208">
        <f t="shared" si="32"/>
        <v>27.289605219577965</v>
      </c>
      <c r="H92" s="208">
        <f t="shared" si="32"/>
        <v>28.654085480556866</v>
      </c>
      <c r="I92" s="208">
        <f t="shared" si="32"/>
        <v>30.086789754584711</v>
      </c>
      <c r="J92" s="208">
        <f t="shared" si="32"/>
        <v>31.591129242313947</v>
      </c>
      <c r="K92" s="208">
        <v>33.170685704429644</v>
      </c>
      <c r="L92" s="223"/>
      <c r="M92" s="223" t="s">
        <v>588</v>
      </c>
      <c r="N92" s="201" t="str">
        <f t="shared" si="23"/>
        <v>05952C</v>
      </c>
      <c r="O92" s="261" t="str">
        <f t="shared" si="24"/>
        <v>064</v>
      </c>
      <c r="P92" s="201" t="str">
        <f t="shared" si="25"/>
        <v>Lead Code Compliance Specialist -Traffic</v>
      </c>
      <c r="Q92" s="317">
        <f t="shared" si="26"/>
        <v>27.289605219577965</v>
      </c>
      <c r="R92" s="317">
        <f t="shared" si="27"/>
        <v>28.654085480556866</v>
      </c>
      <c r="S92" s="317">
        <f t="shared" si="28"/>
        <v>30.086789754584711</v>
      </c>
      <c r="T92" s="317">
        <f t="shared" si="29"/>
        <v>31.591129242313947</v>
      </c>
      <c r="U92" s="317">
        <f t="shared" si="30"/>
        <v>33.170685704429644</v>
      </c>
    </row>
    <row r="93" spans="1:21">
      <c r="A93" s="203" t="s">
        <v>217</v>
      </c>
      <c r="B93" s="230" t="s">
        <v>218</v>
      </c>
      <c r="C93" s="203" t="s">
        <v>43</v>
      </c>
      <c r="D93" s="229" t="s">
        <v>219</v>
      </c>
      <c r="E93" s="203">
        <v>410</v>
      </c>
      <c r="F93" s="203">
        <v>9</v>
      </c>
      <c r="G93" s="208">
        <f t="shared" si="32"/>
        <v>33.721664584977354</v>
      </c>
      <c r="H93" s="208">
        <f t="shared" si="32"/>
        <v>35.407747814226227</v>
      </c>
      <c r="I93" s="208">
        <f t="shared" si="32"/>
        <v>37.17813520493754</v>
      </c>
      <c r="J93" s="208">
        <f t="shared" si="32"/>
        <v>39.037041965184422</v>
      </c>
      <c r="K93" s="208">
        <v>40.988894063443645</v>
      </c>
      <c r="L93" s="223"/>
      <c r="M93" s="223" t="s">
        <v>588</v>
      </c>
      <c r="N93" s="201" t="str">
        <f t="shared" si="23"/>
        <v>05985C</v>
      </c>
      <c r="O93" s="261" t="str">
        <f t="shared" si="24"/>
        <v>101</v>
      </c>
      <c r="P93" s="201" t="str">
        <f t="shared" si="25"/>
        <v xml:space="preserve">Lead Inspector Housing </v>
      </c>
      <c r="Q93" s="317">
        <f t="shared" si="26"/>
        <v>33.721664584977354</v>
      </c>
      <c r="R93" s="317">
        <f t="shared" si="27"/>
        <v>35.407747814226227</v>
      </c>
      <c r="S93" s="317">
        <f t="shared" si="28"/>
        <v>37.17813520493754</v>
      </c>
      <c r="T93" s="317">
        <f t="shared" si="29"/>
        <v>39.037041965184422</v>
      </c>
      <c r="U93" s="317">
        <f t="shared" si="30"/>
        <v>40.988894063443645</v>
      </c>
    </row>
    <row r="94" spans="1:21">
      <c r="A94" s="203" t="s">
        <v>220</v>
      </c>
      <c r="B94" s="230">
        <v>101</v>
      </c>
      <c r="C94" s="203" t="s">
        <v>43</v>
      </c>
      <c r="D94" s="229" t="s">
        <v>453</v>
      </c>
      <c r="E94" s="203">
        <v>415</v>
      </c>
      <c r="F94" s="203">
        <v>9</v>
      </c>
      <c r="G94" s="208">
        <f t="shared" si="32"/>
        <v>33.721664584977354</v>
      </c>
      <c r="H94" s="208">
        <f t="shared" si="32"/>
        <v>35.407747814226227</v>
      </c>
      <c r="I94" s="208">
        <f t="shared" si="32"/>
        <v>37.17813520493754</v>
      </c>
      <c r="J94" s="208">
        <f t="shared" si="32"/>
        <v>39.037041965184422</v>
      </c>
      <c r="K94" s="208">
        <v>40.988894063443645</v>
      </c>
      <c r="L94" s="223"/>
      <c r="M94" s="223" t="s">
        <v>588</v>
      </c>
      <c r="N94" s="201" t="str">
        <f t="shared" si="23"/>
        <v>05995C</v>
      </c>
      <c r="O94" s="261">
        <f t="shared" si="24"/>
        <v>101</v>
      </c>
      <c r="P94" s="201" t="str">
        <f t="shared" si="25"/>
        <v>Lead Inspector Licenses &amp; Con Services</v>
      </c>
      <c r="Q94" s="317">
        <f t="shared" si="26"/>
        <v>33.721664584977354</v>
      </c>
      <c r="R94" s="317">
        <f t="shared" si="27"/>
        <v>35.407747814226227</v>
      </c>
      <c r="S94" s="317">
        <f t="shared" si="28"/>
        <v>37.17813520493754</v>
      </c>
      <c r="T94" s="317">
        <f t="shared" si="29"/>
        <v>39.037041965184422</v>
      </c>
      <c r="U94" s="317">
        <f t="shared" si="30"/>
        <v>40.988894063443645</v>
      </c>
    </row>
    <row r="95" spans="1:21">
      <c r="A95" s="203" t="s">
        <v>222</v>
      </c>
      <c r="B95" s="230">
        <v>101</v>
      </c>
      <c r="C95" s="203" t="s">
        <v>43</v>
      </c>
      <c r="D95" s="229" t="s">
        <v>455</v>
      </c>
      <c r="E95" s="203">
        <v>410</v>
      </c>
      <c r="F95" s="203">
        <v>9</v>
      </c>
      <c r="G95" s="208">
        <f t="shared" si="32"/>
        <v>33.721664584977354</v>
      </c>
      <c r="H95" s="208">
        <f t="shared" si="32"/>
        <v>35.407747814226227</v>
      </c>
      <c r="I95" s="208">
        <f t="shared" si="32"/>
        <v>37.17813520493754</v>
      </c>
      <c r="J95" s="208">
        <f t="shared" si="32"/>
        <v>39.037041965184422</v>
      </c>
      <c r="K95" s="208">
        <v>40.988894063443645</v>
      </c>
      <c r="L95" s="223"/>
      <c r="M95" s="223" t="s">
        <v>588</v>
      </c>
      <c r="N95" s="201" t="str">
        <f t="shared" si="23"/>
        <v>06005C</v>
      </c>
      <c r="O95" s="261">
        <f t="shared" si="24"/>
        <v>101</v>
      </c>
      <c r="P95" s="201" t="str">
        <f t="shared" si="25"/>
        <v>Lead Inspector Problem Properties</v>
      </c>
      <c r="Q95" s="317">
        <f t="shared" si="26"/>
        <v>33.721664584977354</v>
      </c>
      <c r="R95" s="317">
        <f t="shared" si="27"/>
        <v>35.407747814226227</v>
      </c>
      <c r="S95" s="317">
        <f t="shared" si="28"/>
        <v>37.17813520493754</v>
      </c>
      <c r="T95" s="317">
        <f t="shared" si="29"/>
        <v>39.037041965184422</v>
      </c>
      <c r="U95" s="317">
        <f t="shared" si="30"/>
        <v>40.988894063443645</v>
      </c>
    </row>
    <row r="96" spans="1:21">
      <c r="A96" s="203" t="s">
        <v>469</v>
      </c>
      <c r="B96" s="230" t="s">
        <v>389</v>
      </c>
      <c r="C96" s="203" t="s">
        <v>43</v>
      </c>
      <c r="D96" s="229" t="s">
        <v>466</v>
      </c>
      <c r="E96" s="203">
        <v>283</v>
      </c>
      <c r="F96" s="203">
        <v>6</v>
      </c>
      <c r="G96" s="208">
        <v>24.288</v>
      </c>
      <c r="H96" s="208">
        <v>25.503</v>
      </c>
      <c r="I96" s="208">
        <v>26.777999999999999</v>
      </c>
      <c r="J96" s="208">
        <v>28.117000000000001</v>
      </c>
      <c r="K96" s="208">
        <v>29.523</v>
      </c>
      <c r="L96" s="223"/>
      <c r="M96" s="223" t="s">
        <v>588</v>
      </c>
      <c r="N96" s="201" t="str">
        <f t="shared" si="23"/>
        <v>06013C</v>
      </c>
      <c r="O96" s="261" t="str">
        <f t="shared" si="24"/>
        <v>N61</v>
      </c>
      <c r="P96" s="201" t="str">
        <f t="shared" si="25"/>
        <v>Lead Program Relocation Coordinator</v>
      </c>
      <c r="Q96" s="317">
        <f t="shared" si="26"/>
        <v>24.288</v>
      </c>
      <c r="R96" s="317">
        <f t="shared" si="27"/>
        <v>25.503</v>
      </c>
      <c r="S96" s="317">
        <f t="shared" si="28"/>
        <v>26.777999999999999</v>
      </c>
      <c r="T96" s="317">
        <f t="shared" si="29"/>
        <v>28.117000000000001</v>
      </c>
      <c r="U96" s="317">
        <f t="shared" si="30"/>
        <v>29.523</v>
      </c>
    </row>
    <row r="97" spans="1:21">
      <c r="A97" s="203" t="s">
        <v>224</v>
      </c>
      <c r="B97" s="230" t="s">
        <v>105</v>
      </c>
      <c r="C97" s="203" t="s">
        <v>43</v>
      </c>
      <c r="D97" s="229" t="s">
        <v>225</v>
      </c>
      <c r="E97" s="203">
        <v>280</v>
      </c>
      <c r="F97" s="203">
        <v>6</v>
      </c>
      <c r="G97" s="208">
        <f t="shared" ref="G97:J98" si="33">H97/1.05</f>
        <v>24.288396923310835</v>
      </c>
      <c r="H97" s="208">
        <f t="shared" si="33"/>
        <v>25.502816769476379</v>
      </c>
      <c r="I97" s="208">
        <f t="shared" si="33"/>
        <v>26.777957607950199</v>
      </c>
      <c r="J97" s="208">
        <f t="shared" si="33"/>
        <v>28.11685548834771</v>
      </c>
      <c r="K97" s="208">
        <v>29.522698262765097</v>
      </c>
      <c r="L97" s="223"/>
      <c r="M97" s="223" t="s">
        <v>588</v>
      </c>
      <c r="N97" s="201" t="str">
        <f t="shared" si="23"/>
        <v>06070C</v>
      </c>
      <c r="O97" s="261" t="str">
        <f t="shared" si="24"/>
        <v>076</v>
      </c>
      <c r="P97" s="201" t="str">
        <f t="shared" si="25"/>
        <v>Legal Secretary-C</v>
      </c>
      <c r="Q97" s="317">
        <f t="shared" si="26"/>
        <v>24.288396923310835</v>
      </c>
      <c r="R97" s="317">
        <f t="shared" si="27"/>
        <v>25.502816769476379</v>
      </c>
      <c r="S97" s="317">
        <f t="shared" si="28"/>
        <v>26.777957607950199</v>
      </c>
      <c r="T97" s="317">
        <f t="shared" si="29"/>
        <v>28.11685548834771</v>
      </c>
      <c r="U97" s="317">
        <f t="shared" si="30"/>
        <v>29.522698262765097</v>
      </c>
    </row>
    <row r="98" spans="1:21">
      <c r="A98" s="203" t="s">
        <v>226</v>
      </c>
      <c r="B98" s="230" t="s">
        <v>163</v>
      </c>
      <c r="C98" s="203" t="s">
        <v>43</v>
      </c>
      <c r="D98" s="229" t="s">
        <v>227</v>
      </c>
      <c r="E98" s="203">
        <v>253</v>
      </c>
      <c r="F98" s="203">
        <v>5</v>
      </c>
      <c r="G98" s="208">
        <f t="shared" si="33"/>
        <v>22.274343789156951</v>
      </c>
      <c r="H98" s="208">
        <f t="shared" si="33"/>
        <v>23.388060978614799</v>
      </c>
      <c r="I98" s="208">
        <f t="shared" si="33"/>
        <v>24.557464027545539</v>
      </c>
      <c r="J98" s="208">
        <f t="shared" si="33"/>
        <v>25.785337228922817</v>
      </c>
      <c r="K98" s="208">
        <v>27.074604090368958</v>
      </c>
      <c r="L98" s="223"/>
      <c r="M98" s="223" t="s">
        <v>588</v>
      </c>
      <c r="N98" s="201" t="str">
        <f t="shared" si="23"/>
        <v>06080C</v>
      </c>
      <c r="O98" s="261" t="str">
        <f t="shared" si="24"/>
        <v>051</v>
      </c>
      <c r="P98" s="201" t="str">
        <f t="shared" si="25"/>
        <v xml:space="preserve">Legal Support Specialist </v>
      </c>
      <c r="Q98" s="317">
        <f t="shared" si="26"/>
        <v>22.274343789156951</v>
      </c>
      <c r="R98" s="317">
        <f t="shared" si="27"/>
        <v>23.388060978614799</v>
      </c>
      <c r="S98" s="317">
        <f t="shared" si="28"/>
        <v>24.557464027545539</v>
      </c>
      <c r="T98" s="317">
        <f t="shared" si="29"/>
        <v>25.785337228922817</v>
      </c>
      <c r="U98" s="317">
        <f t="shared" si="30"/>
        <v>27.074604090368958</v>
      </c>
    </row>
    <row r="99" spans="1:21">
      <c r="A99" s="203" t="s">
        <v>504</v>
      </c>
      <c r="B99" s="230">
        <v>164</v>
      </c>
      <c r="C99" s="203" t="s">
        <v>21</v>
      </c>
      <c r="D99" s="229" t="s">
        <v>487</v>
      </c>
      <c r="E99" s="203">
        <v>393</v>
      </c>
      <c r="F99" s="203">
        <v>8</v>
      </c>
      <c r="G99" s="319">
        <v>67828</v>
      </c>
      <c r="H99" s="319">
        <v>71219</v>
      </c>
      <c r="I99" s="319">
        <v>74780</v>
      </c>
      <c r="J99" s="319">
        <v>78519</v>
      </c>
      <c r="K99" s="319">
        <v>82444</v>
      </c>
      <c r="L99" s="331"/>
      <c r="M99" s="223" t="s">
        <v>588</v>
      </c>
      <c r="N99" s="201" t="str">
        <f t="shared" si="23"/>
        <v>52947C</v>
      </c>
      <c r="O99" s="261">
        <f t="shared" si="24"/>
        <v>164</v>
      </c>
      <c r="P99" s="201" t="str">
        <f t="shared" si="25"/>
        <v>Legislative Clerk</v>
      </c>
      <c r="Q99" s="317">
        <f t="shared" si="26"/>
        <v>67828</v>
      </c>
      <c r="R99" s="317">
        <f t="shared" si="27"/>
        <v>71219</v>
      </c>
      <c r="S99" s="317">
        <f t="shared" si="28"/>
        <v>74780</v>
      </c>
      <c r="T99" s="317">
        <f t="shared" si="29"/>
        <v>78519</v>
      </c>
      <c r="U99" s="317">
        <f t="shared" si="30"/>
        <v>82444</v>
      </c>
    </row>
    <row r="100" spans="1:21">
      <c r="A100" s="202" t="s">
        <v>31</v>
      </c>
      <c r="B100" s="230" t="s">
        <v>24</v>
      </c>
      <c r="C100" s="202" t="s">
        <v>21</v>
      </c>
      <c r="D100" s="233" t="s">
        <v>32</v>
      </c>
      <c r="E100" s="202">
        <v>383</v>
      </c>
      <c r="F100" s="202">
        <v>8</v>
      </c>
      <c r="G100" s="318">
        <f t="shared" ref="G100:J115" si="34">H100/1.05</f>
        <v>65724.581835757737</v>
      </c>
      <c r="H100" s="318">
        <f t="shared" si="34"/>
        <v>69010.810927545623</v>
      </c>
      <c r="I100" s="318">
        <f t="shared" si="34"/>
        <v>72461.351473922899</v>
      </c>
      <c r="J100" s="318">
        <f t="shared" si="34"/>
        <v>76084.419047619042</v>
      </c>
      <c r="K100" s="318">
        <v>79888.639999999999</v>
      </c>
      <c r="L100" s="223"/>
      <c r="M100" s="223" t="s">
        <v>588</v>
      </c>
      <c r="N100" s="201" t="str">
        <f t="shared" si="23"/>
        <v>06150C</v>
      </c>
      <c r="O100" s="261" t="str">
        <f t="shared" si="24"/>
        <v>097</v>
      </c>
      <c r="P100" s="201" t="str">
        <f t="shared" si="25"/>
        <v>Liability Investigator</v>
      </c>
      <c r="Q100" s="317">
        <f t="shared" si="26"/>
        <v>65724.581835757737</v>
      </c>
      <c r="R100" s="317">
        <f t="shared" si="27"/>
        <v>69010.810927545623</v>
      </c>
      <c r="S100" s="317">
        <f t="shared" si="28"/>
        <v>72461.351473922899</v>
      </c>
      <c r="T100" s="317">
        <f t="shared" si="29"/>
        <v>76084.419047619042</v>
      </c>
      <c r="U100" s="317">
        <f t="shared" si="30"/>
        <v>79888.639999999999</v>
      </c>
    </row>
    <row r="101" spans="1:21">
      <c r="A101" s="202" t="s">
        <v>33</v>
      </c>
      <c r="B101" s="230">
        <v>118</v>
      </c>
      <c r="C101" s="202" t="s">
        <v>21</v>
      </c>
      <c r="D101" s="233" t="s">
        <v>34</v>
      </c>
      <c r="E101" s="202">
        <v>458</v>
      </c>
      <c r="F101" s="202">
        <v>10</v>
      </c>
      <c r="G101" s="318">
        <f t="shared" si="34"/>
        <v>76948.252237958644</v>
      </c>
      <c r="H101" s="318">
        <f t="shared" si="34"/>
        <v>80795.664849856577</v>
      </c>
      <c r="I101" s="318">
        <f t="shared" si="34"/>
        <v>84835.448092349412</v>
      </c>
      <c r="J101" s="318">
        <f t="shared" si="34"/>
        <v>89077.220496966882</v>
      </c>
      <c r="K101" s="318">
        <v>93531.081521815227</v>
      </c>
      <c r="L101" s="223"/>
      <c r="M101" s="223" t="s">
        <v>588</v>
      </c>
      <c r="N101" s="201" t="str">
        <f t="shared" si="23"/>
        <v>06738C</v>
      </c>
      <c r="O101" s="261">
        <f t="shared" si="24"/>
        <v>118</v>
      </c>
      <c r="P101" s="201" t="str">
        <f t="shared" si="25"/>
        <v>Manager Hazardous Material Inspections</v>
      </c>
      <c r="Q101" s="317">
        <f t="shared" si="26"/>
        <v>76948.252237958644</v>
      </c>
      <c r="R101" s="317">
        <f t="shared" si="27"/>
        <v>80795.664849856577</v>
      </c>
      <c r="S101" s="317">
        <f t="shared" si="28"/>
        <v>84835.448092349412</v>
      </c>
      <c r="T101" s="317">
        <f t="shared" si="29"/>
        <v>89077.220496966882</v>
      </c>
      <c r="U101" s="317">
        <f t="shared" si="30"/>
        <v>93531.081521815227</v>
      </c>
    </row>
    <row r="102" spans="1:21">
      <c r="A102" s="203" t="s">
        <v>228</v>
      </c>
      <c r="B102" s="230">
        <v>143</v>
      </c>
      <c r="C102" s="203" t="s">
        <v>43</v>
      </c>
      <c r="D102" s="229" t="s">
        <v>229</v>
      </c>
      <c r="E102" s="203">
        <v>310</v>
      </c>
      <c r="F102" s="203">
        <v>6</v>
      </c>
      <c r="G102" s="208">
        <f t="shared" si="34"/>
        <v>26.276863632269151</v>
      </c>
      <c r="H102" s="208">
        <f t="shared" si="34"/>
        <v>27.590706813882612</v>
      </c>
      <c r="I102" s="208">
        <f t="shared" si="34"/>
        <v>28.970242154576745</v>
      </c>
      <c r="J102" s="208">
        <f t="shared" si="34"/>
        <v>30.418754262305583</v>
      </c>
      <c r="K102" s="208">
        <v>31.939691975420864</v>
      </c>
      <c r="L102" s="223"/>
      <c r="M102" s="223" t="s">
        <v>588</v>
      </c>
      <c r="N102" s="201" t="str">
        <f t="shared" si="23"/>
        <v>07050C</v>
      </c>
      <c r="O102" s="261">
        <f t="shared" si="24"/>
        <v>143</v>
      </c>
      <c r="P102" s="201" t="str">
        <f t="shared" si="25"/>
        <v>Mayors Office Associate</v>
      </c>
      <c r="Q102" s="317">
        <f t="shared" si="26"/>
        <v>26.276863632269151</v>
      </c>
      <c r="R102" s="317">
        <f t="shared" si="27"/>
        <v>27.590706813882612</v>
      </c>
      <c r="S102" s="317">
        <f t="shared" si="28"/>
        <v>28.970242154576745</v>
      </c>
      <c r="T102" s="317">
        <f t="shared" si="29"/>
        <v>30.418754262305583</v>
      </c>
      <c r="U102" s="317">
        <f t="shared" si="30"/>
        <v>31.939691975420864</v>
      </c>
    </row>
    <row r="103" spans="1:21">
      <c r="A103" s="203" t="s">
        <v>230</v>
      </c>
      <c r="B103" s="230" t="s">
        <v>135</v>
      </c>
      <c r="C103" s="203" t="s">
        <v>43</v>
      </c>
      <c r="D103" s="229" t="s">
        <v>231</v>
      </c>
      <c r="E103" s="203">
        <v>263</v>
      </c>
      <c r="F103" s="203">
        <v>5</v>
      </c>
      <c r="G103" s="208">
        <f t="shared" si="34"/>
        <v>23.296179253543567</v>
      </c>
      <c r="H103" s="208">
        <f t="shared" si="34"/>
        <v>24.460988216220745</v>
      </c>
      <c r="I103" s="208">
        <f t="shared" si="34"/>
        <v>25.684037627031785</v>
      </c>
      <c r="J103" s="208">
        <f t="shared" si="34"/>
        <v>26.968239508383373</v>
      </c>
      <c r="K103" s="208">
        <v>28.316651483802545</v>
      </c>
      <c r="L103" s="223"/>
      <c r="M103" s="223" t="s">
        <v>588</v>
      </c>
      <c r="N103" s="201" t="str">
        <f t="shared" si="23"/>
        <v>07089C</v>
      </c>
      <c r="O103" s="261" t="str">
        <f t="shared" si="24"/>
        <v>130</v>
      </c>
      <c r="P103" s="201" t="str">
        <f t="shared" si="25"/>
        <v xml:space="preserve">Medical Assistant </v>
      </c>
      <c r="Q103" s="317">
        <f t="shared" si="26"/>
        <v>23.296179253543567</v>
      </c>
      <c r="R103" s="317">
        <f t="shared" si="27"/>
        <v>24.460988216220745</v>
      </c>
      <c r="S103" s="317">
        <f t="shared" si="28"/>
        <v>25.684037627031785</v>
      </c>
      <c r="T103" s="317">
        <f t="shared" si="29"/>
        <v>26.968239508383373</v>
      </c>
      <c r="U103" s="317">
        <f t="shared" si="30"/>
        <v>28.316651483802545</v>
      </c>
    </row>
    <row r="104" spans="1:21">
      <c r="A104" s="203" t="s">
        <v>552</v>
      </c>
      <c r="B104" s="230">
        <v>155</v>
      </c>
      <c r="C104" s="203" t="s">
        <v>43</v>
      </c>
      <c r="D104" s="229" t="s">
        <v>551</v>
      </c>
      <c r="E104" s="203">
        <v>338</v>
      </c>
      <c r="F104" s="203">
        <v>7</v>
      </c>
      <c r="G104" s="208">
        <v>28.265000000000001</v>
      </c>
      <c r="H104" s="208">
        <v>29.678000000000001</v>
      </c>
      <c r="I104" s="208">
        <v>31.161999999999999</v>
      </c>
      <c r="J104" s="208">
        <v>32.72</v>
      </c>
      <c r="K104" s="208">
        <v>34.356000000000002</v>
      </c>
      <c r="L104" s="223"/>
      <c r="M104" s="223" t="s">
        <v>588</v>
      </c>
      <c r="N104" s="201" t="str">
        <f t="shared" si="23"/>
        <v>59412C</v>
      </c>
      <c r="O104" s="261">
        <f t="shared" si="24"/>
        <v>155</v>
      </c>
      <c r="P104" s="201" t="str">
        <f t="shared" si="25"/>
        <v>Body Worn Cameras Specialist</v>
      </c>
      <c r="Q104" s="317">
        <f t="shared" si="26"/>
        <v>28.265000000000001</v>
      </c>
      <c r="R104" s="317">
        <f t="shared" si="27"/>
        <v>29.678000000000001</v>
      </c>
      <c r="S104" s="317">
        <f t="shared" si="28"/>
        <v>31.161999999999999</v>
      </c>
      <c r="T104" s="317">
        <f t="shared" si="29"/>
        <v>32.72</v>
      </c>
      <c r="U104" s="317">
        <f t="shared" si="30"/>
        <v>34.356000000000002</v>
      </c>
    </row>
    <row r="105" spans="1:21">
      <c r="A105" s="203" t="s">
        <v>572</v>
      </c>
      <c r="B105" s="230" t="s">
        <v>292</v>
      </c>
      <c r="C105" s="203" t="s">
        <v>43</v>
      </c>
      <c r="D105" s="229" t="s">
        <v>568</v>
      </c>
      <c r="E105" s="203">
        <v>275</v>
      </c>
      <c r="F105" s="203">
        <v>6</v>
      </c>
      <c r="G105" s="208">
        <v>24.288</v>
      </c>
      <c r="H105" s="208">
        <v>25.503</v>
      </c>
      <c r="I105" s="208">
        <v>26.777999999999999</v>
      </c>
      <c r="J105" s="208">
        <v>28.117000000000001</v>
      </c>
      <c r="K105" s="208">
        <v>29.523</v>
      </c>
      <c r="L105" s="223"/>
      <c r="M105" s="223" t="s">
        <v>588</v>
      </c>
      <c r="N105" s="201" t="str">
        <f t="shared" si="23"/>
        <v>53011C</v>
      </c>
      <c r="O105" s="261" t="str">
        <f t="shared" si="24"/>
        <v>054</v>
      </c>
      <c r="P105" s="201" t="str">
        <f t="shared" si="25"/>
        <v>MPD Field Technology Specialist</v>
      </c>
      <c r="Q105" s="317">
        <f t="shared" si="26"/>
        <v>24.288</v>
      </c>
      <c r="R105" s="317">
        <f t="shared" si="27"/>
        <v>25.503</v>
      </c>
      <c r="S105" s="317">
        <f t="shared" si="28"/>
        <v>26.777999999999999</v>
      </c>
      <c r="T105" s="317">
        <f t="shared" si="29"/>
        <v>28.117000000000001</v>
      </c>
      <c r="U105" s="317">
        <f t="shared" si="30"/>
        <v>29.523</v>
      </c>
    </row>
    <row r="106" spans="1:21">
      <c r="A106" s="203" t="s">
        <v>523</v>
      </c>
      <c r="B106" s="230" t="s">
        <v>656</v>
      </c>
      <c r="C106" s="203" t="s">
        <v>43</v>
      </c>
      <c r="D106" s="229" t="s">
        <v>524</v>
      </c>
      <c r="E106" s="203">
        <v>293</v>
      </c>
      <c r="F106" s="203">
        <v>6</v>
      </c>
      <c r="G106" s="208">
        <v>25.274999999999999</v>
      </c>
      <c r="H106" s="208">
        <v>26.539000000000001</v>
      </c>
      <c r="I106" s="208">
        <v>27.864999999999998</v>
      </c>
      <c r="J106" s="208">
        <v>29.259</v>
      </c>
      <c r="K106" s="208">
        <v>30.722000000000001</v>
      </c>
      <c r="L106" s="223"/>
      <c r="M106" s="223" t="s">
        <v>588</v>
      </c>
      <c r="N106" s="201" t="str">
        <f t="shared" si="23"/>
        <v>52988C</v>
      </c>
      <c r="O106" s="261" t="str">
        <f t="shared" si="24"/>
        <v>132</v>
      </c>
      <c r="P106" s="201" t="str">
        <f t="shared" si="25"/>
        <v>MPD Kit Coordinator</v>
      </c>
      <c r="Q106" s="317">
        <f t="shared" si="26"/>
        <v>25.274999999999999</v>
      </c>
      <c r="R106" s="317">
        <f t="shared" si="27"/>
        <v>26.539000000000001</v>
      </c>
      <c r="S106" s="317">
        <f t="shared" si="28"/>
        <v>27.864999999999998</v>
      </c>
      <c r="T106" s="317">
        <f t="shared" si="29"/>
        <v>29.259</v>
      </c>
      <c r="U106" s="317">
        <f t="shared" si="30"/>
        <v>30.722000000000001</v>
      </c>
    </row>
    <row r="107" spans="1:21">
      <c r="A107" s="203" t="s">
        <v>550</v>
      </c>
      <c r="B107" s="230" t="s">
        <v>554</v>
      </c>
      <c r="C107" s="203" t="s">
        <v>43</v>
      </c>
      <c r="D107" s="229" t="s">
        <v>549</v>
      </c>
      <c r="E107" s="203">
        <v>328</v>
      </c>
      <c r="F107" s="203">
        <v>7</v>
      </c>
      <c r="G107" s="208">
        <v>27.289605219577965</v>
      </c>
      <c r="H107" s="208">
        <v>28.654085480556866</v>
      </c>
      <c r="I107" s="208">
        <v>30.086789754584711</v>
      </c>
      <c r="J107" s="208">
        <v>31.591129242313947</v>
      </c>
      <c r="K107" s="208">
        <v>33.170685704429644</v>
      </c>
      <c r="L107" s="223"/>
      <c r="M107" s="223" t="s">
        <v>588</v>
      </c>
      <c r="N107" s="201" t="str">
        <f t="shared" si="23"/>
        <v>53000C</v>
      </c>
      <c r="O107" s="261" t="str">
        <f t="shared" si="24"/>
        <v>216</v>
      </c>
      <c r="P107" s="201" t="str">
        <f t="shared" si="25"/>
        <v>MPD TAC/RMS</v>
      </c>
      <c r="Q107" s="317">
        <f t="shared" si="26"/>
        <v>27.289605219577965</v>
      </c>
      <c r="R107" s="317">
        <f t="shared" si="27"/>
        <v>28.654085480556866</v>
      </c>
      <c r="S107" s="317">
        <f t="shared" si="28"/>
        <v>30.086789754584711</v>
      </c>
      <c r="T107" s="317">
        <f t="shared" si="29"/>
        <v>31.591129242313947</v>
      </c>
      <c r="U107" s="317">
        <f t="shared" si="30"/>
        <v>33.170685704429644</v>
      </c>
    </row>
    <row r="108" spans="1:21">
      <c r="A108" s="203" t="s">
        <v>542</v>
      </c>
      <c r="B108" s="230" t="s">
        <v>543</v>
      </c>
      <c r="C108" s="203" t="s">
        <v>43</v>
      </c>
      <c r="D108" s="229" t="s">
        <v>544</v>
      </c>
      <c r="E108" s="203">
        <v>296</v>
      </c>
      <c r="F108" s="203">
        <v>6</v>
      </c>
      <c r="G108" s="208">
        <v>25.274999999999999</v>
      </c>
      <c r="H108" s="208">
        <v>26.539000000000001</v>
      </c>
      <c r="I108" s="208">
        <v>27.864999999999998</v>
      </c>
      <c r="J108" s="208">
        <v>29.259</v>
      </c>
      <c r="K108" s="208">
        <v>30.722000000000001</v>
      </c>
      <c r="L108" s="223"/>
      <c r="M108" s="223" t="s">
        <v>588</v>
      </c>
      <c r="N108" s="201" t="str">
        <f t="shared" si="23"/>
        <v>52994C</v>
      </c>
      <c r="O108" s="261" t="str">
        <f t="shared" si="24"/>
        <v>161</v>
      </c>
      <c r="P108" s="201" t="str">
        <f t="shared" si="25"/>
        <v>MPD Warehouse Specialist</v>
      </c>
      <c r="Q108" s="317">
        <f t="shared" si="26"/>
        <v>25.274999999999999</v>
      </c>
      <c r="R108" s="317">
        <f t="shared" si="27"/>
        <v>26.539000000000001</v>
      </c>
      <c r="S108" s="317">
        <f t="shared" si="28"/>
        <v>27.864999999999998</v>
      </c>
      <c r="T108" s="317">
        <f t="shared" si="29"/>
        <v>29.259</v>
      </c>
      <c r="U108" s="317">
        <f t="shared" si="30"/>
        <v>30.722000000000001</v>
      </c>
    </row>
    <row r="109" spans="1:21">
      <c r="A109" s="203" t="s">
        <v>232</v>
      </c>
      <c r="B109" s="230">
        <v>211</v>
      </c>
      <c r="C109" s="203" t="s">
        <v>43</v>
      </c>
      <c r="D109" s="229" t="s">
        <v>233</v>
      </c>
      <c r="E109" s="203">
        <v>210</v>
      </c>
      <c r="F109" s="203">
        <v>4</v>
      </c>
      <c r="G109" s="208">
        <f t="shared" si="34"/>
        <v>19.781238044299041</v>
      </c>
      <c r="H109" s="208">
        <f t="shared" si="34"/>
        <v>20.770299946513994</v>
      </c>
      <c r="I109" s="208">
        <f t="shared" si="34"/>
        <v>21.808814943839696</v>
      </c>
      <c r="J109" s="208">
        <f t="shared" si="34"/>
        <v>22.89925569103168</v>
      </c>
      <c r="K109" s="208">
        <v>24.044218475583264</v>
      </c>
      <c r="L109" s="223"/>
      <c r="M109" s="223" t="s">
        <v>588</v>
      </c>
      <c r="N109" s="201" t="str">
        <f t="shared" si="23"/>
        <v>07281C</v>
      </c>
      <c r="O109" s="261">
        <f t="shared" si="24"/>
        <v>211</v>
      </c>
      <c r="P109" s="201" t="str">
        <f t="shared" si="25"/>
        <v xml:space="preserve">Office Support Specialist I </v>
      </c>
      <c r="Q109" s="317">
        <f t="shared" si="26"/>
        <v>19.781238044299041</v>
      </c>
      <c r="R109" s="317">
        <f t="shared" si="27"/>
        <v>20.770299946513994</v>
      </c>
      <c r="S109" s="317">
        <f t="shared" si="28"/>
        <v>21.808814943839696</v>
      </c>
      <c r="T109" s="317">
        <f t="shared" si="29"/>
        <v>22.89925569103168</v>
      </c>
      <c r="U109" s="317">
        <f t="shared" si="30"/>
        <v>24.044218475583264</v>
      </c>
    </row>
    <row r="110" spans="1:21">
      <c r="A110" s="203" t="s">
        <v>238</v>
      </c>
      <c r="B110" s="230">
        <v>211</v>
      </c>
      <c r="C110" s="203" t="s">
        <v>43</v>
      </c>
      <c r="D110" s="229" t="s">
        <v>446</v>
      </c>
      <c r="E110" s="203">
        <v>210</v>
      </c>
      <c r="F110" s="203">
        <v>4</v>
      </c>
      <c r="G110" s="208">
        <f t="shared" si="34"/>
        <v>19.781238044299041</v>
      </c>
      <c r="H110" s="208">
        <f t="shared" si="34"/>
        <v>20.770299946513994</v>
      </c>
      <c r="I110" s="208">
        <f t="shared" si="34"/>
        <v>21.808814943839696</v>
      </c>
      <c r="J110" s="208">
        <f t="shared" si="34"/>
        <v>22.89925569103168</v>
      </c>
      <c r="K110" s="208">
        <v>24.044218475583264</v>
      </c>
      <c r="L110" s="223"/>
      <c r="M110" s="223" t="s">
        <v>588</v>
      </c>
      <c r="N110" s="201" t="str">
        <f t="shared" si="23"/>
        <v>07282C</v>
      </c>
      <c r="O110" s="261">
        <f t="shared" si="24"/>
        <v>211</v>
      </c>
      <c r="P110" s="201" t="str">
        <f t="shared" si="25"/>
        <v>Office Support Specialist I (Conf)</v>
      </c>
      <c r="Q110" s="317">
        <f t="shared" si="26"/>
        <v>19.781238044299041</v>
      </c>
      <c r="R110" s="317">
        <f t="shared" si="27"/>
        <v>20.770299946513994</v>
      </c>
      <c r="S110" s="317">
        <f t="shared" si="28"/>
        <v>21.808814943839696</v>
      </c>
      <c r="T110" s="317">
        <f t="shared" si="29"/>
        <v>22.89925569103168</v>
      </c>
      <c r="U110" s="317">
        <f t="shared" si="30"/>
        <v>24.044218475583264</v>
      </c>
    </row>
    <row r="111" spans="1:21">
      <c r="A111" s="203" t="s">
        <v>234</v>
      </c>
      <c r="B111" s="230" t="s">
        <v>163</v>
      </c>
      <c r="C111" s="203" t="s">
        <v>43</v>
      </c>
      <c r="D111" s="229" t="s">
        <v>235</v>
      </c>
      <c r="E111" s="203">
        <v>253</v>
      </c>
      <c r="F111" s="203">
        <v>5</v>
      </c>
      <c r="G111" s="208">
        <f t="shared" si="34"/>
        <v>22.274343789156951</v>
      </c>
      <c r="H111" s="208">
        <f t="shared" si="34"/>
        <v>23.388060978614799</v>
      </c>
      <c r="I111" s="208">
        <f t="shared" si="34"/>
        <v>24.557464027545539</v>
      </c>
      <c r="J111" s="208">
        <f t="shared" si="34"/>
        <v>25.785337228922817</v>
      </c>
      <c r="K111" s="208">
        <v>27.074604090368958</v>
      </c>
      <c r="L111" s="223"/>
      <c r="M111" s="223" t="s">
        <v>588</v>
      </c>
      <c r="N111" s="201" t="str">
        <f t="shared" si="23"/>
        <v>07284C</v>
      </c>
      <c r="O111" s="261" t="str">
        <f t="shared" si="24"/>
        <v>051</v>
      </c>
      <c r="P111" s="201" t="str">
        <f t="shared" si="25"/>
        <v xml:space="preserve">Office Support Specialist II </v>
      </c>
      <c r="Q111" s="317">
        <f t="shared" si="26"/>
        <v>22.274343789156951</v>
      </c>
      <c r="R111" s="317">
        <f t="shared" si="27"/>
        <v>23.388060978614799</v>
      </c>
      <c r="S111" s="317">
        <f t="shared" si="28"/>
        <v>24.557464027545539</v>
      </c>
      <c r="T111" s="317">
        <f t="shared" si="29"/>
        <v>25.785337228922817</v>
      </c>
      <c r="U111" s="317">
        <f t="shared" si="30"/>
        <v>27.074604090368958</v>
      </c>
    </row>
    <row r="112" spans="1:21">
      <c r="A112" s="203" t="s">
        <v>236</v>
      </c>
      <c r="B112" s="230" t="s">
        <v>105</v>
      </c>
      <c r="C112" s="203" t="s">
        <v>43</v>
      </c>
      <c r="D112" s="229" t="s">
        <v>237</v>
      </c>
      <c r="E112" s="203">
        <v>280</v>
      </c>
      <c r="F112" s="203">
        <v>6</v>
      </c>
      <c r="G112" s="208">
        <f t="shared" si="34"/>
        <v>24.288396923310835</v>
      </c>
      <c r="H112" s="208">
        <f t="shared" si="34"/>
        <v>25.502816769476379</v>
      </c>
      <c r="I112" s="208">
        <f t="shared" si="34"/>
        <v>26.777957607950199</v>
      </c>
      <c r="J112" s="208">
        <f t="shared" si="34"/>
        <v>28.11685548834771</v>
      </c>
      <c r="K112" s="208">
        <v>29.522698262765097</v>
      </c>
      <c r="L112" s="223"/>
      <c r="M112" s="223" t="s">
        <v>588</v>
      </c>
      <c r="N112" s="201" t="str">
        <f t="shared" si="23"/>
        <v>07285C</v>
      </c>
      <c r="O112" s="261" t="str">
        <f t="shared" si="24"/>
        <v>076</v>
      </c>
      <c r="P112" s="201" t="str">
        <f t="shared" si="25"/>
        <v xml:space="preserve">Office Support Specialist III </v>
      </c>
      <c r="Q112" s="317">
        <f t="shared" si="26"/>
        <v>24.288396923310835</v>
      </c>
      <c r="R112" s="317">
        <f t="shared" si="27"/>
        <v>25.502816769476379</v>
      </c>
      <c r="S112" s="317">
        <f t="shared" si="28"/>
        <v>26.777957607950199</v>
      </c>
      <c r="T112" s="317">
        <f t="shared" si="29"/>
        <v>28.11685548834771</v>
      </c>
      <c r="U112" s="317">
        <f t="shared" si="30"/>
        <v>29.522698262765097</v>
      </c>
    </row>
    <row r="113" spans="1:21">
      <c r="A113" s="203" t="s">
        <v>240</v>
      </c>
      <c r="B113" s="230" t="s">
        <v>105</v>
      </c>
      <c r="C113" s="203" t="s">
        <v>43</v>
      </c>
      <c r="D113" s="229" t="s">
        <v>447</v>
      </c>
      <c r="E113" s="203">
        <v>280</v>
      </c>
      <c r="F113" s="203">
        <v>6</v>
      </c>
      <c r="G113" s="208">
        <f t="shared" si="34"/>
        <v>24.288396923310835</v>
      </c>
      <c r="H113" s="208">
        <f t="shared" si="34"/>
        <v>25.502816769476379</v>
      </c>
      <c r="I113" s="208">
        <f t="shared" si="34"/>
        <v>26.777957607950199</v>
      </c>
      <c r="J113" s="208">
        <f t="shared" si="34"/>
        <v>28.11685548834771</v>
      </c>
      <c r="K113" s="208">
        <v>29.522698262765097</v>
      </c>
      <c r="L113" s="223"/>
      <c r="M113" s="223" t="s">
        <v>588</v>
      </c>
      <c r="N113" s="201" t="str">
        <f t="shared" si="23"/>
        <v>07286C</v>
      </c>
      <c r="O113" s="261" t="str">
        <f t="shared" si="24"/>
        <v>076</v>
      </c>
      <c r="P113" s="201" t="str">
        <f t="shared" si="25"/>
        <v>Office Support Specialist III (Conf)</v>
      </c>
      <c r="Q113" s="317">
        <f t="shared" si="26"/>
        <v>24.288396923310835</v>
      </c>
      <c r="R113" s="317">
        <f t="shared" si="27"/>
        <v>25.502816769476379</v>
      </c>
      <c r="S113" s="317">
        <f t="shared" si="28"/>
        <v>26.777957607950199</v>
      </c>
      <c r="T113" s="317">
        <f t="shared" si="29"/>
        <v>28.11685548834771</v>
      </c>
      <c r="U113" s="317">
        <f t="shared" si="30"/>
        <v>29.522698262765097</v>
      </c>
    </row>
    <row r="114" spans="1:21">
      <c r="A114" s="203" t="s">
        <v>242</v>
      </c>
      <c r="B114" s="230">
        <v>161</v>
      </c>
      <c r="C114" s="203" t="s">
        <v>43</v>
      </c>
      <c r="D114" s="229" t="s">
        <v>243</v>
      </c>
      <c r="E114" s="203">
        <v>287</v>
      </c>
      <c r="F114" s="203">
        <v>6</v>
      </c>
      <c r="G114" s="208">
        <f t="shared" si="34"/>
        <v>25.274813041388359</v>
      </c>
      <c r="H114" s="208">
        <f t="shared" si="34"/>
        <v>26.538553693457779</v>
      </c>
      <c r="I114" s="208">
        <f t="shared" si="34"/>
        <v>27.865481378130667</v>
      </c>
      <c r="J114" s="208">
        <f t="shared" si="34"/>
        <v>29.258755447037203</v>
      </c>
      <c r="K114" s="208">
        <v>30.721693219389064</v>
      </c>
      <c r="L114" s="223"/>
      <c r="M114" s="223" t="s">
        <v>588</v>
      </c>
      <c r="N114" s="201" t="str">
        <f t="shared" si="23"/>
        <v>07644C</v>
      </c>
      <c r="O114" s="261">
        <f t="shared" si="24"/>
        <v>161</v>
      </c>
      <c r="P114" s="201" t="str">
        <f t="shared" si="25"/>
        <v>Payroll Technician</v>
      </c>
      <c r="Q114" s="317">
        <f t="shared" si="26"/>
        <v>25.274813041388359</v>
      </c>
      <c r="R114" s="317">
        <f t="shared" si="27"/>
        <v>26.538553693457779</v>
      </c>
      <c r="S114" s="317">
        <f t="shared" si="28"/>
        <v>27.865481378130667</v>
      </c>
      <c r="T114" s="317">
        <f t="shared" si="29"/>
        <v>29.258755447037203</v>
      </c>
      <c r="U114" s="317">
        <f t="shared" si="30"/>
        <v>30.721693219389064</v>
      </c>
    </row>
    <row r="115" spans="1:21">
      <c r="A115" s="203" t="s">
        <v>244</v>
      </c>
      <c r="B115" s="230" t="s">
        <v>245</v>
      </c>
      <c r="C115" s="203" t="s">
        <v>43</v>
      </c>
      <c r="D115" s="229" t="s">
        <v>246</v>
      </c>
      <c r="E115" s="203">
        <v>413</v>
      </c>
      <c r="F115" s="203">
        <v>9</v>
      </c>
      <c r="G115" s="208">
        <f t="shared" si="34"/>
        <v>33.297744790213351</v>
      </c>
      <c r="H115" s="208">
        <f t="shared" si="34"/>
        <v>34.96263202972402</v>
      </c>
      <c r="I115" s="208">
        <f t="shared" si="34"/>
        <v>36.71076363121022</v>
      </c>
      <c r="J115" s="208">
        <f t="shared" si="34"/>
        <v>38.546301812770736</v>
      </c>
      <c r="K115" s="208">
        <v>40.473616903409273</v>
      </c>
      <c r="L115" s="223"/>
      <c r="M115" s="223" t="s">
        <v>588</v>
      </c>
      <c r="N115" s="201" t="str">
        <f t="shared" si="23"/>
        <v>07825C</v>
      </c>
      <c r="O115" s="261" t="str">
        <f t="shared" si="24"/>
        <v>103</v>
      </c>
      <c r="P115" s="201" t="str">
        <f t="shared" si="25"/>
        <v xml:space="preserve">Plan Examiner I  </v>
      </c>
      <c r="Q115" s="317">
        <f t="shared" si="26"/>
        <v>33.297744790213351</v>
      </c>
      <c r="R115" s="317">
        <f t="shared" si="27"/>
        <v>34.96263202972402</v>
      </c>
      <c r="S115" s="317">
        <f t="shared" si="28"/>
        <v>36.71076363121022</v>
      </c>
      <c r="T115" s="317">
        <f t="shared" si="29"/>
        <v>38.546301812770736</v>
      </c>
      <c r="U115" s="317">
        <f t="shared" si="30"/>
        <v>40.473616903409273</v>
      </c>
    </row>
    <row r="116" spans="1:21">
      <c r="A116" s="203" t="s">
        <v>249</v>
      </c>
      <c r="B116" s="230" t="s">
        <v>250</v>
      </c>
      <c r="C116" s="203" t="s">
        <v>43</v>
      </c>
      <c r="D116" s="229" t="s">
        <v>251</v>
      </c>
      <c r="E116" s="203">
        <v>240</v>
      </c>
      <c r="F116" s="203">
        <v>5</v>
      </c>
      <c r="G116" s="208">
        <v>21.463410469323748</v>
      </c>
      <c r="H116" s="208" t="s">
        <v>92</v>
      </c>
      <c r="I116" s="208" t="s">
        <v>92</v>
      </c>
      <c r="J116" s="208" t="s">
        <v>92</v>
      </c>
      <c r="K116" s="208" t="s">
        <v>92</v>
      </c>
      <c r="L116" s="223"/>
      <c r="M116" s="223" t="s">
        <v>588</v>
      </c>
      <c r="N116" s="201" t="str">
        <f t="shared" si="23"/>
        <v>08080C</v>
      </c>
      <c r="O116" s="261" t="str">
        <f t="shared" si="24"/>
        <v>121</v>
      </c>
      <c r="P116" s="201" t="str">
        <f t="shared" si="25"/>
        <v xml:space="preserve">Police Cadet </v>
      </c>
      <c r="Q116" s="317">
        <f t="shared" si="26"/>
        <v>21.463410469323748</v>
      </c>
      <c r="R116" s="317" t="str">
        <f t="shared" si="27"/>
        <v>N/A</v>
      </c>
      <c r="S116" s="317" t="str">
        <f t="shared" si="28"/>
        <v>N/A</v>
      </c>
      <c r="T116" s="317" t="str">
        <f t="shared" si="29"/>
        <v>N/A</v>
      </c>
      <c r="U116" s="317" t="str">
        <f t="shared" si="30"/>
        <v>N/A</v>
      </c>
    </row>
    <row r="117" spans="1:21">
      <c r="A117" s="203" t="s">
        <v>458</v>
      </c>
      <c r="B117" s="230" t="s">
        <v>319</v>
      </c>
      <c r="C117" s="203" t="s">
        <v>43</v>
      </c>
      <c r="D117" s="229" t="s">
        <v>398</v>
      </c>
      <c r="E117" s="203">
        <v>315</v>
      </c>
      <c r="F117" s="203">
        <v>6</v>
      </c>
      <c r="G117" s="208">
        <v>26.276863632269151</v>
      </c>
      <c r="H117" s="208">
        <v>27.590706813882612</v>
      </c>
      <c r="I117" s="208">
        <v>28.970242154576745</v>
      </c>
      <c r="J117" s="208">
        <v>30.418754262305583</v>
      </c>
      <c r="K117" s="208">
        <v>31.939691975420864</v>
      </c>
      <c r="L117" s="223"/>
      <c r="M117" s="223" t="s">
        <v>588</v>
      </c>
      <c r="N117" s="201" t="str">
        <f t="shared" si="23"/>
        <v>08143C</v>
      </c>
      <c r="O117" s="261" t="str">
        <f t="shared" si="24"/>
        <v>N63</v>
      </c>
      <c r="P117" s="201" t="str">
        <f t="shared" si="25"/>
        <v>Police Internal Affairs Support Specialist</v>
      </c>
      <c r="Q117" s="317">
        <f t="shared" si="26"/>
        <v>26.276863632269151</v>
      </c>
      <c r="R117" s="317">
        <f t="shared" si="27"/>
        <v>27.590706813882612</v>
      </c>
      <c r="S117" s="317">
        <f t="shared" si="28"/>
        <v>28.970242154576745</v>
      </c>
      <c r="T117" s="317">
        <f t="shared" si="29"/>
        <v>30.418754262305583</v>
      </c>
      <c r="U117" s="317">
        <f t="shared" si="30"/>
        <v>31.939691975420864</v>
      </c>
    </row>
    <row r="118" spans="1:21">
      <c r="A118" s="203" t="s">
        <v>561</v>
      </c>
      <c r="B118" s="230" t="s">
        <v>562</v>
      </c>
      <c r="C118" s="203" t="s">
        <v>43</v>
      </c>
      <c r="D118" s="229" t="s">
        <v>560</v>
      </c>
      <c r="E118" s="203">
        <v>350</v>
      </c>
      <c r="F118" s="203">
        <v>7</v>
      </c>
      <c r="G118" s="208">
        <v>29.295000000000002</v>
      </c>
      <c r="H118" s="208">
        <v>30.759</v>
      </c>
      <c r="I118" s="208">
        <v>32.296999999999997</v>
      </c>
      <c r="J118" s="208">
        <v>33.911999999999999</v>
      </c>
      <c r="K118" s="208">
        <v>35.607999999999997</v>
      </c>
      <c r="L118" s="223"/>
      <c r="M118" s="223" t="s">
        <v>588</v>
      </c>
      <c r="N118" s="201" t="str">
        <f t="shared" si="23"/>
        <v>53007C</v>
      </c>
      <c r="O118" s="261" t="str">
        <f t="shared" si="24"/>
        <v>125</v>
      </c>
      <c r="P118" s="201" t="str">
        <f t="shared" si="25"/>
        <v>Police Support Specialist</v>
      </c>
      <c r="Q118" s="317">
        <f t="shared" si="26"/>
        <v>29.295000000000002</v>
      </c>
      <c r="R118" s="317">
        <f t="shared" si="27"/>
        <v>30.759</v>
      </c>
      <c r="S118" s="317">
        <f t="shared" si="28"/>
        <v>32.296999999999997</v>
      </c>
      <c r="T118" s="317">
        <f t="shared" si="29"/>
        <v>33.911999999999999</v>
      </c>
      <c r="U118" s="317">
        <f t="shared" si="30"/>
        <v>35.607999999999997</v>
      </c>
    </row>
    <row r="119" spans="1:21">
      <c r="A119" s="203" t="s">
        <v>254</v>
      </c>
      <c r="B119" s="230" t="s">
        <v>76</v>
      </c>
      <c r="C119" s="203" t="s">
        <v>43</v>
      </c>
      <c r="D119" s="229" t="s">
        <v>255</v>
      </c>
      <c r="E119" s="203">
        <v>268</v>
      </c>
      <c r="F119" s="203">
        <v>5</v>
      </c>
      <c r="G119" s="208">
        <v>23.295999999999999</v>
      </c>
      <c r="H119" s="208">
        <v>24.460999999999999</v>
      </c>
      <c r="I119" s="208">
        <v>25.684000000000001</v>
      </c>
      <c r="J119" s="208">
        <v>26.968</v>
      </c>
      <c r="K119" s="208">
        <v>28.317</v>
      </c>
      <c r="L119" s="223"/>
      <c r="M119" s="223" t="s">
        <v>588</v>
      </c>
      <c r="N119" s="201" t="str">
        <f t="shared" si="23"/>
        <v>08241C</v>
      </c>
      <c r="O119" s="261" t="str">
        <f t="shared" si="24"/>
        <v>060</v>
      </c>
      <c r="P119" s="201" t="str">
        <f t="shared" si="25"/>
        <v xml:space="preserve">Police Support Technician I </v>
      </c>
      <c r="Q119" s="317">
        <f t="shared" si="26"/>
        <v>23.295999999999999</v>
      </c>
      <c r="R119" s="317">
        <f t="shared" si="27"/>
        <v>24.460999999999999</v>
      </c>
      <c r="S119" s="317">
        <f t="shared" si="28"/>
        <v>25.684000000000001</v>
      </c>
      <c r="T119" s="317">
        <f t="shared" si="29"/>
        <v>26.968</v>
      </c>
      <c r="U119" s="317">
        <f t="shared" si="30"/>
        <v>28.317</v>
      </c>
    </row>
    <row r="120" spans="1:21">
      <c r="A120" s="203" t="s">
        <v>256</v>
      </c>
      <c r="B120" s="230">
        <v>140</v>
      </c>
      <c r="C120" s="203" t="s">
        <v>43</v>
      </c>
      <c r="D120" s="229" t="s">
        <v>257</v>
      </c>
      <c r="E120" s="203">
        <v>308</v>
      </c>
      <c r="F120" s="203">
        <v>6</v>
      </c>
      <c r="G120" s="208">
        <v>26.277000000000001</v>
      </c>
      <c r="H120" s="208">
        <v>27.591000000000001</v>
      </c>
      <c r="I120" s="208">
        <v>28.97</v>
      </c>
      <c r="J120" s="208">
        <v>30.419</v>
      </c>
      <c r="K120" s="208">
        <v>31.94</v>
      </c>
      <c r="L120" s="223"/>
      <c r="M120" s="223" t="s">
        <v>588</v>
      </c>
      <c r="N120" s="201" t="str">
        <f t="shared" si="23"/>
        <v>08240C</v>
      </c>
      <c r="O120" s="261">
        <f t="shared" si="24"/>
        <v>140</v>
      </c>
      <c r="P120" s="201" t="str">
        <f t="shared" si="25"/>
        <v xml:space="preserve">Police Support Technician II </v>
      </c>
      <c r="Q120" s="317">
        <f t="shared" si="26"/>
        <v>26.277000000000001</v>
      </c>
      <c r="R120" s="317">
        <f t="shared" si="27"/>
        <v>27.591000000000001</v>
      </c>
      <c r="S120" s="317">
        <f t="shared" si="28"/>
        <v>28.97</v>
      </c>
      <c r="T120" s="317">
        <f t="shared" si="29"/>
        <v>30.419</v>
      </c>
      <c r="U120" s="317">
        <f t="shared" si="30"/>
        <v>31.94</v>
      </c>
    </row>
    <row r="121" spans="1:21">
      <c r="A121" s="202" t="s">
        <v>35</v>
      </c>
      <c r="B121" s="230" t="s">
        <v>36</v>
      </c>
      <c r="C121" s="202" t="s">
        <v>21</v>
      </c>
      <c r="D121" s="233" t="s">
        <v>37</v>
      </c>
      <c r="E121" s="202">
        <v>523</v>
      </c>
      <c r="F121" s="202">
        <v>11</v>
      </c>
      <c r="G121" s="318">
        <f t="shared" ref="G121:J121" si="35">H121/1.05</f>
        <v>85639.776907615902</v>
      </c>
      <c r="H121" s="318">
        <f t="shared" si="35"/>
        <v>89921.765752996696</v>
      </c>
      <c r="I121" s="318">
        <f t="shared" si="35"/>
        <v>94417.854040646533</v>
      </c>
      <c r="J121" s="318">
        <f t="shared" si="35"/>
        <v>99138.746742678864</v>
      </c>
      <c r="K121" s="318">
        <v>104095.68407981281</v>
      </c>
      <c r="L121" s="223"/>
      <c r="M121" s="223" t="s">
        <v>588</v>
      </c>
      <c r="N121" s="201" t="str">
        <f t="shared" si="23"/>
        <v>52900C</v>
      </c>
      <c r="O121" s="261" t="str">
        <f t="shared" si="24"/>
        <v>117</v>
      </c>
      <c r="P121" s="201" t="str">
        <f t="shared" si="25"/>
        <v xml:space="preserve">Principal Project Crd (CPED) </v>
      </c>
      <c r="Q121" s="317">
        <f t="shared" si="26"/>
        <v>85639.776907615902</v>
      </c>
      <c r="R121" s="317">
        <f t="shared" si="27"/>
        <v>89921.765752996696</v>
      </c>
      <c r="S121" s="317">
        <f t="shared" si="28"/>
        <v>94417.854040646533</v>
      </c>
      <c r="T121" s="317">
        <f t="shared" si="29"/>
        <v>99138.746742678864</v>
      </c>
      <c r="U121" s="317">
        <f t="shared" si="30"/>
        <v>104095.68407981281</v>
      </c>
    </row>
    <row r="122" spans="1:21">
      <c r="A122" s="203" t="s">
        <v>511</v>
      </c>
      <c r="B122" s="230">
        <v>7</v>
      </c>
      <c r="C122" s="203" t="s">
        <v>43</v>
      </c>
      <c r="D122" s="229" t="s">
        <v>506</v>
      </c>
      <c r="E122" s="203">
        <v>338</v>
      </c>
      <c r="F122" s="203">
        <v>7</v>
      </c>
      <c r="G122" s="208">
        <v>28.26</v>
      </c>
      <c r="H122" s="208">
        <v>29.68</v>
      </c>
      <c r="I122" s="208">
        <v>31.16</v>
      </c>
      <c r="J122" s="208">
        <v>32.72</v>
      </c>
      <c r="K122" s="208">
        <v>34.36</v>
      </c>
      <c r="L122" s="223"/>
      <c r="M122" s="223" t="s">
        <v>588</v>
      </c>
      <c r="N122" s="201" t="str">
        <f t="shared" si="23"/>
        <v xml:space="preserve">52950C </v>
      </c>
      <c r="O122" s="261">
        <f t="shared" si="24"/>
        <v>7</v>
      </c>
      <c r="P122" s="201" t="str">
        <f t="shared" si="25"/>
        <v>Process Logic Control Technician</v>
      </c>
      <c r="Q122" s="317">
        <f t="shared" si="26"/>
        <v>28.26</v>
      </c>
      <c r="R122" s="317">
        <f t="shared" si="27"/>
        <v>29.68</v>
      </c>
      <c r="S122" s="317">
        <f t="shared" si="28"/>
        <v>31.16</v>
      </c>
      <c r="T122" s="317">
        <f t="shared" si="29"/>
        <v>32.72</v>
      </c>
      <c r="U122" s="317">
        <f t="shared" si="30"/>
        <v>34.36</v>
      </c>
    </row>
    <row r="123" spans="1:21">
      <c r="A123" s="203" t="s">
        <v>258</v>
      </c>
      <c r="B123" s="230" t="s">
        <v>259</v>
      </c>
      <c r="C123" s="203" t="s">
        <v>43</v>
      </c>
      <c r="D123" s="229" t="s">
        <v>260</v>
      </c>
      <c r="E123" s="203">
        <v>280</v>
      </c>
      <c r="F123" s="203">
        <v>6</v>
      </c>
      <c r="G123" s="208">
        <f t="shared" ref="G123:J143" si="36">H123/1.05</f>
        <v>24.288396923310835</v>
      </c>
      <c r="H123" s="208">
        <f t="shared" si="36"/>
        <v>25.502816769476379</v>
      </c>
      <c r="I123" s="208">
        <f t="shared" si="36"/>
        <v>26.777957607950199</v>
      </c>
      <c r="J123" s="208">
        <f t="shared" si="36"/>
        <v>28.11685548834771</v>
      </c>
      <c r="K123" s="208">
        <v>29.522698262765097</v>
      </c>
      <c r="L123" s="223"/>
      <c r="M123" s="223" t="s">
        <v>588</v>
      </c>
      <c r="N123" s="201" t="str">
        <f t="shared" si="23"/>
        <v>08340C</v>
      </c>
      <c r="O123" s="261" t="str">
        <f t="shared" si="24"/>
        <v>160</v>
      </c>
      <c r="P123" s="201" t="str">
        <f t="shared" si="25"/>
        <v xml:space="preserve">Program Aide II </v>
      </c>
      <c r="Q123" s="317">
        <f t="shared" si="26"/>
        <v>24.288396923310835</v>
      </c>
      <c r="R123" s="317">
        <f t="shared" si="27"/>
        <v>25.502816769476379</v>
      </c>
      <c r="S123" s="317">
        <f t="shared" si="28"/>
        <v>26.777957607950199</v>
      </c>
      <c r="T123" s="317">
        <f t="shared" si="29"/>
        <v>28.11685548834771</v>
      </c>
      <c r="U123" s="317">
        <f t="shared" si="30"/>
        <v>29.522698262765097</v>
      </c>
    </row>
    <row r="124" spans="1:21">
      <c r="A124" s="203" t="s">
        <v>530</v>
      </c>
      <c r="B124" s="230" t="s">
        <v>118</v>
      </c>
      <c r="C124" s="203" t="s">
        <v>43</v>
      </c>
      <c r="D124" s="229" t="s">
        <v>529</v>
      </c>
      <c r="E124" s="203">
        <v>295</v>
      </c>
      <c r="F124" s="203">
        <v>6</v>
      </c>
      <c r="G124" s="208">
        <v>25.274999999999999</v>
      </c>
      <c r="H124" s="208">
        <v>26.539000000000001</v>
      </c>
      <c r="I124" s="208">
        <v>27.864999999999998</v>
      </c>
      <c r="J124" s="208">
        <f t="shared" si="36"/>
        <v>29.258755447037203</v>
      </c>
      <c r="K124" s="208">
        <v>30.721693219389064</v>
      </c>
      <c r="L124" s="223"/>
      <c r="M124" s="223" t="s">
        <v>588</v>
      </c>
      <c r="N124" s="201" t="str">
        <f t="shared" si="23"/>
        <v>52981C</v>
      </c>
      <c r="O124" s="261" t="str">
        <f t="shared" si="24"/>
        <v>067</v>
      </c>
      <c r="P124" s="201" t="str">
        <f t="shared" si="25"/>
        <v>Public Service Agent</v>
      </c>
      <c r="Q124" s="317">
        <f t="shared" si="26"/>
        <v>25.274999999999999</v>
      </c>
      <c r="R124" s="317">
        <f t="shared" si="27"/>
        <v>26.539000000000001</v>
      </c>
      <c r="S124" s="317">
        <f t="shared" si="28"/>
        <v>27.864999999999998</v>
      </c>
      <c r="T124" s="317">
        <f t="shared" si="29"/>
        <v>29.258755447037203</v>
      </c>
      <c r="U124" s="317">
        <f t="shared" si="30"/>
        <v>30.721693219389064</v>
      </c>
    </row>
    <row r="125" spans="1:21">
      <c r="A125" s="203" t="s">
        <v>263</v>
      </c>
      <c r="B125" s="230" t="s">
        <v>264</v>
      </c>
      <c r="C125" s="203" t="s">
        <v>43</v>
      </c>
      <c r="D125" s="229" t="s">
        <v>265</v>
      </c>
      <c r="E125" s="203">
        <v>228</v>
      </c>
      <c r="F125" s="203">
        <v>5</v>
      </c>
      <c r="G125" s="208">
        <f t="shared" si="36"/>
        <v>21.277329575025703</v>
      </c>
      <c r="H125" s="208">
        <f t="shared" si="36"/>
        <v>22.34119605377699</v>
      </c>
      <c r="I125" s="208">
        <f t="shared" si="36"/>
        <v>23.45825585646584</v>
      </c>
      <c r="J125" s="208">
        <f t="shared" si="36"/>
        <v>24.631168649289133</v>
      </c>
      <c r="K125" s="208">
        <v>25.86272708175359</v>
      </c>
      <c r="L125" s="223"/>
      <c r="M125" s="223" t="s">
        <v>588</v>
      </c>
      <c r="N125" s="201" t="str">
        <f t="shared" si="23"/>
        <v>08630C</v>
      </c>
      <c r="O125" s="261" t="str">
        <f t="shared" si="24"/>
        <v>026</v>
      </c>
      <c r="P125" s="201" t="str">
        <f t="shared" si="25"/>
        <v xml:space="preserve">Real Est Investigator Aide I  </v>
      </c>
      <c r="Q125" s="317">
        <f t="shared" si="26"/>
        <v>21.277329575025703</v>
      </c>
      <c r="R125" s="317">
        <f t="shared" si="27"/>
        <v>22.34119605377699</v>
      </c>
      <c r="S125" s="317">
        <f t="shared" si="28"/>
        <v>23.45825585646584</v>
      </c>
      <c r="T125" s="317">
        <f t="shared" si="29"/>
        <v>24.631168649289133</v>
      </c>
      <c r="U125" s="317">
        <f t="shared" si="30"/>
        <v>25.86272708175359</v>
      </c>
    </row>
    <row r="126" spans="1:21">
      <c r="A126" s="203" t="s">
        <v>266</v>
      </c>
      <c r="B126" s="230" t="s">
        <v>178</v>
      </c>
      <c r="C126" s="203" t="s">
        <v>43</v>
      </c>
      <c r="D126" s="229" t="s">
        <v>267</v>
      </c>
      <c r="E126" s="203">
        <v>288</v>
      </c>
      <c r="F126" s="203">
        <v>6</v>
      </c>
      <c r="G126" s="208">
        <f t="shared" si="36"/>
        <v>25.274813041388359</v>
      </c>
      <c r="H126" s="208">
        <f t="shared" si="36"/>
        <v>26.538553693457779</v>
      </c>
      <c r="I126" s="208">
        <f t="shared" si="36"/>
        <v>27.865481378130667</v>
      </c>
      <c r="J126" s="208">
        <f t="shared" si="36"/>
        <v>29.258755447037203</v>
      </c>
      <c r="K126" s="208">
        <v>30.721693219389064</v>
      </c>
      <c r="L126" s="223"/>
      <c r="M126" s="223" t="s">
        <v>588</v>
      </c>
      <c r="N126" s="201" t="str">
        <f t="shared" si="23"/>
        <v>08650C</v>
      </c>
      <c r="O126" s="261" t="str">
        <f t="shared" si="24"/>
        <v>081</v>
      </c>
      <c r="P126" s="201" t="str">
        <f t="shared" si="25"/>
        <v xml:space="preserve">Real Est Investigator Aide II </v>
      </c>
      <c r="Q126" s="317">
        <f t="shared" si="26"/>
        <v>25.274813041388359</v>
      </c>
      <c r="R126" s="317">
        <f t="shared" si="27"/>
        <v>26.538553693457779</v>
      </c>
      <c r="S126" s="317">
        <f t="shared" si="28"/>
        <v>27.865481378130667</v>
      </c>
      <c r="T126" s="317">
        <f t="shared" si="29"/>
        <v>29.258755447037203</v>
      </c>
      <c r="U126" s="317">
        <f t="shared" si="30"/>
        <v>30.721693219389064</v>
      </c>
    </row>
    <row r="127" spans="1:21">
      <c r="A127" s="203" t="s">
        <v>268</v>
      </c>
      <c r="B127" s="230" t="s">
        <v>269</v>
      </c>
      <c r="C127" s="203" t="s">
        <v>43</v>
      </c>
      <c r="D127" s="229" t="s">
        <v>270</v>
      </c>
      <c r="E127" s="203">
        <v>320</v>
      </c>
      <c r="F127" s="203">
        <v>7</v>
      </c>
      <c r="G127" s="208">
        <f t="shared" si="36"/>
        <v>27.289605219577965</v>
      </c>
      <c r="H127" s="208">
        <f t="shared" si="36"/>
        <v>28.654085480556866</v>
      </c>
      <c r="I127" s="208">
        <f t="shared" si="36"/>
        <v>30.086789754584711</v>
      </c>
      <c r="J127" s="208">
        <f t="shared" si="36"/>
        <v>31.591129242313947</v>
      </c>
      <c r="K127" s="208">
        <v>33.170685704429644</v>
      </c>
      <c r="L127" s="223"/>
      <c r="M127" s="223" t="s">
        <v>588</v>
      </c>
      <c r="N127" s="201" t="str">
        <f t="shared" si="23"/>
        <v>08660C</v>
      </c>
      <c r="O127" s="261" t="str">
        <f t="shared" si="24"/>
        <v>089</v>
      </c>
      <c r="P127" s="201" t="str">
        <f t="shared" si="25"/>
        <v xml:space="preserve">Real Est Investigator I  </v>
      </c>
      <c r="Q127" s="317">
        <f t="shared" si="26"/>
        <v>27.289605219577965</v>
      </c>
      <c r="R127" s="317">
        <f t="shared" si="27"/>
        <v>28.654085480556866</v>
      </c>
      <c r="S127" s="317">
        <f t="shared" si="28"/>
        <v>30.086789754584711</v>
      </c>
      <c r="T127" s="317">
        <f t="shared" si="29"/>
        <v>31.591129242313947</v>
      </c>
      <c r="U127" s="317">
        <f t="shared" si="30"/>
        <v>33.170685704429644</v>
      </c>
    </row>
    <row r="128" spans="1:21">
      <c r="A128" s="203" t="s">
        <v>271</v>
      </c>
      <c r="B128" s="230" t="s">
        <v>272</v>
      </c>
      <c r="C128" s="203" t="s">
        <v>43</v>
      </c>
      <c r="D128" s="229" t="s">
        <v>273</v>
      </c>
      <c r="E128" s="203">
        <v>380</v>
      </c>
      <c r="F128" s="203">
        <v>8</v>
      </c>
      <c r="G128" s="208">
        <f t="shared" si="36"/>
        <v>31.292499859559172</v>
      </c>
      <c r="H128" s="208">
        <f t="shared" si="36"/>
        <v>32.857124852537133</v>
      </c>
      <c r="I128" s="208">
        <f t="shared" si="36"/>
        <v>34.499981095163989</v>
      </c>
      <c r="J128" s="208">
        <f t="shared" si="36"/>
        <v>36.224980149922189</v>
      </c>
      <c r="K128" s="208">
        <v>38.036229157418298</v>
      </c>
      <c r="L128" s="223"/>
      <c r="M128" s="223" t="s">
        <v>588</v>
      </c>
      <c r="N128" s="201" t="str">
        <f t="shared" si="23"/>
        <v>08670C</v>
      </c>
      <c r="O128" s="261" t="str">
        <f t="shared" si="24"/>
        <v>094</v>
      </c>
      <c r="P128" s="201" t="str">
        <f t="shared" si="25"/>
        <v xml:space="preserve">Real Est Investigator II </v>
      </c>
      <c r="Q128" s="317">
        <f t="shared" si="26"/>
        <v>31.292499859559172</v>
      </c>
      <c r="R128" s="317">
        <f t="shared" si="27"/>
        <v>32.857124852537133</v>
      </c>
      <c r="S128" s="317">
        <f t="shared" si="28"/>
        <v>34.499981095163989</v>
      </c>
      <c r="T128" s="317">
        <f t="shared" si="29"/>
        <v>36.224980149922189</v>
      </c>
      <c r="U128" s="317">
        <f t="shared" si="30"/>
        <v>38.036229157418298</v>
      </c>
    </row>
    <row r="129" spans="1:21">
      <c r="A129" s="203" t="s">
        <v>274</v>
      </c>
      <c r="B129" s="230" t="s">
        <v>66</v>
      </c>
      <c r="C129" s="203" t="s">
        <v>43</v>
      </c>
      <c r="D129" s="229" t="s">
        <v>275</v>
      </c>
      <c r="E129" s="203">
        <v>320</v>
      </c>
      <c r="F129" s="203">
        <v>7</v>
      </c>
      <c r="G129" s="208">
        <f t="shared" si="36"/>
        <v>27.289605219577965</v>
      </c>
      <c r="H129" s="208">
        <f t="shared" si="36"/>
        <v>28.654085480556866</v>
      </c>
      <c r="I129" s="208">
        <f t="shared" si="36"/>
        <v>30.086789754584711</v>
      </c>
      <c r="J129" s="208">
        <f t="shared" si="36"/>
        <v>31.591129242313947</v>
      </c>
      <c r="K129" s="208">
        <v>33.170685704429644</v>
      </c>
      <c r="L129" s="223"/>
      <c r="M129" s="223" t="s">
        <v>588</v>
      </c>
      <c r="N129" s="201" t="str">
        <f t="shared" si="23"/>
        <v>52775C</v>
      </c>
      <c r="O129" s="261" t="str">
        <f t="shared" si="24"/>
        <v>064</v>
      </c>
      <c r="P129" s="201" t="str">
        <f t="shared" si="25"/>
        <v xml:space="preserve">Real Estate Assistant </v>
      </c>
      <c r="Q129" s="317">
        <f t="shared" si="26"/>
        <v>27.289605219577965</v>
      </c>
      <c r="R129" s="317">
        <f t="shared" si="27"/>
        <v>28.654085480556866</v>
      </c>
      <c r="S129" s="317">
        <f t="shared" si="28"/>
        <v>30.086789754584711</v>
      </c>
      <c r="T129" s="317">
        <f t="shared" si="29"/>
        <v>31.591129242313947</v>
      </c>
      <c r="U129" s="317">
        <f t="shared" si="30"/>
        <v>33.170685704429644</v>
      </c>
    </row>
    <row r="130" spans="1:21">
      <c r="A130" s="203" t="s">
        <v>519</v>
      </c>
      <c r="B130" s="230">
        <v>161</v>
      </c>
      <c r="C130" s="203" t="s">
        <v>43</v>
      </c>
      <c r="D130" s="229" t="s">
        <v>518</v>
      </c>
      <c r="E130" s="203">
        <v>290</v>
      </c>
      <c r="F130" s="203">
        <v>6</v>
      </c>
      <c r="G130" s="208">
        <v>25.274999999999999</v>
      </c>
      <c r="H130" s="208">
        <v>26.539000000000001</v>
      </c>
      <c r="I130" s="208">
        <v>27.864999999999998</v>
      </c>
      <c r="J130" s="208">
        <v>29.259</v>
      </c>
      <c r="K130" s="208">
        <v>30.722000000000001</v>
      </c>
      <c r="L130" s="223"/>
      <c r="M130" s="223" t="s">
        <v>588</v>
      </c>
      <c r="N130" s="201" t="str">
        <f t="shared" si="23"/>
        <v>52978C</v>
      </c>
      <c r="O130" s="261">
        <f t="shared" si="24"/>
        <v>161</v>
      </c>
      <c r="P130" s="201" t="str">
        <f t="shared" si="25"/>
        <v>Security Specialist</v>
      </c>
      <c r="Q130" s="317">
        <f t="shared" si="26"/>
        <v>25.274999999999999</v>
      </c>
      <c r="R130" s="317">
        <f t="shared" si="27"/>
        <v>26.539000000000001</v>
      </c>
      <c r="S130" s="317">
        <f t="shared" si="28"/>
        <v>27.864999999999998</v>
      </c>
      <c r="T130" s="317">
        <f t="shared" si="29"/>
        <v>29.259</v>
      </c>
      <c r="U130" s="317">
        <f t="shared" si="30"/>
        <v>30.722000000000001</v>
      </c>
    </row>
    <row r="131" spans="1:21">
      <c r="A131" s="203" t="s">
        <v>276</v>
      </c>
      <c r="B131" s="230" t="s">
        <v>94</v>
      </c>
      <c r="C131" s="203" t="s">
        <v>43</v>
      </c>
      <c r="D131" s="229" t="s">
        <v>277</v>
      </c>
      <c r="E131" s="203">
        <v>368</v>
      </c>
      <c r="F131" s="203">
        <v>8</v>
      </c>
      <c r="G131" s="208">
        <f t="shared" si="36"/>
        <v>30.743022562862834</v>
      </c>
      <c r="H131" s="208">
        <f t="shared" si="36"/>
        <v>32.280173691005977</v>
      </c>
      <c r="I131" s="208">
        <f t="shared" si="36"/>
        <v>33.894182375556277</v>
      </c>
      <c r="J131" s="208">
        <f t="shared" si="36"/>
        <v>35.588891494334092</v>
      </c>
      <c r="K131" s="208">
        <v>37.368336069050798</v>
      </c>
      <c r="L131" s="223"/>
      <c r="M131" s="223" t="s">
        <v>588</v>
      </c>
      <c r="N131" s="201" t="str">
        <f t="shared" si="23"/>
        <v>05277C</v>
      </c>
      <c r="O131" s="261" t="str">
        <f t="shared" si="24"/>
        <v>099</v>
      </c>
      <c r="P131" s="201" t="str">
        <f t="shared" si="25"/>
        <v>Senior Graphic Designer</v>
      </c>
      <c r="Q131" s="317">
        <f t="shared" si="26"/>
        <v>30.743022562862834</v>
      </c>
      <c r="R131" s="317">
        <f t="shared" si="27"/>
        <v>32.280173691005977</v>
      </c>
      <c r="S131" s="317">
        <f t="shared" si="28"/>
        <v>33.894182375556277</v>
      </c>
      <c r="T131" s="317">
        <f t="shared" si="29"/>
        <v>35.588891494334092</v>
      </c>
      <c r="U131" s="317">
        <f t="shared" si="30"/>
        <v>37.368336069050798</v>
      </c>
    </row>
    <row r="132" spans="1:21">
      <c r="A132" s="203" t="s">
        <v>278</v>
      </c>
      <c r="B132" s="230" t="s">
        <v>279</v>
      </c>
      <c r="C132" s="203" t="s">
        <v>43</v>
      </c>
      <c r="D132" s="229" t="s">
        <v>280</v>
      </c>
      <c r="E132" s="203">
        <v>308</v>
      </c>
      <c r="F132" s="203">
        <v>6</v>
      </c>
      <c r="G132" s="208">
        <f t="shared" si="36"/>
        <v>26.276863632269151</v>
      </c>
      <c r="H132" s="208">
        <f t="shared" si="36"/>
        <v>27.590706813882612</v>
      </c>
      <c r="I132" s="208">
        <f t="shared" si="36"/>
        <v>28.970242154576745</v>
      </c>
      <c r="J132" s="208">
        <f t="shared" si="36"/>
        <v>30.418754262305583</v>
      </c>
      <c r="K132" s="208">
        <v>31.939691975420864</v>
      </c>
      <c r="L132" s="223"/>
      <c r="M132" s="223" t="s">
        <v>588</v>
      </c>
      <c r="N132" s="201" t="str">
        <f t="shared" si="23"/>
        <v>09171C</v>
      </c>
      <c r="O132" s="261" t="str">
        <f t="shared" si="24"/>
        <v>142</v>
      </c>
      <c r="P132" s="201" t="str">
        <f t="shared" si="25"/>
        <v xml:space="preserve">Senior Legal Support Specialist  </v>
      </c>
      <c r="Q132" s="317">
        <f t="shared" si="26"/>
        <v>26.276863632269151</v>
      </c>
      <c r="R132" s="317">
        <f t="shared" si="27"/>
        <v>27.590706813882612</v>
      </c>
      <c r="S132" s="317">
        <f t="shared" si="28"/>
        <v>28.970242154576745</v>
      </c>
      <c r="T132" s="317">
        <f t="shared" si="29"/>
        <v>30.418754262305583</v>
      </c>
      <c r="U132" s="317">
        <f t="shared" si="30"/>
        <v>31.939691975420864</v>
      </c>
    </row>
    <row r="133" spans="1:21">
      <c r="A133" s="202" t="s">
        <v>38</v>
      </c>
      <c r="B133" s="230" t="s">
        <v>39</v>
      </c>
      <c r="C133" s="202" t="s">
        <v>21</v>
      </c>
      <c r="D133" s="233" t="s">
        <v>40</v>
      </c>
      <c r="E133" s="202">
        <v>455</v>
      </c>
      <c r="F133" s="202">
        <v>10</v>
      </c>
      <c r="G133" s="318">
        <f t="shared" si="36"/>
        <v>76948.252237958644</v>
      </c>
      <c r="H133" s="318">
        <f t="shared" si="36"/>
        <v>80795.664849856577</v>
      </c>
      <c r="I133" s="318">
        <f t="shared" si="36"/>
        <v>84835.448092349412</v>
      </c>
      <c r="J133" s="318">
        <f t="shared" si="36"/>
        <v>89077.220496966882</v>
      </c>
      <c r="K133" s="318">
        <v>93531.081521815227</v>
      </c>
      <c r="L133" s="223"/>
      <c r="M133" s="223" t="s">
        <v>588</v>
      </c>
      <c r="N133" s="201" t="str">
        <f t="shared" si="23"/>
        <v>52740C</v>
      </c>
      <c r="O133" s="261" t="str">
        <f t="shared" si="24"/>
        <v>118</v>
      </c>
      <c r="P133" s="201" t="str">
        <f t="shared" si="25"/>
        <v xml:space="preserve">Senior Project Coordinator </v>
      </c>
      <c r="Q133" s="317">
        <f t="shared" si="26"/>
        <v>76948.252237958644</v>
      </c>
      <c r="R133" s="317">
        <f t="shared" si="27"/>
        <v>80795.664849856577</v>
      </c>
      <c r="S133" s="317">
        <f t="shared" si="28"/>
        <v>84835.448092349412</v>
      </c>
      <c r="T133" s="317">
        <f t="shared" si="29"/>
        <v>89077.220496966882</v>
      </c>
      <c r="U133" s="317">
        <f t="shared" si="30"/>
        <v>93531.081521815227</v>
      </c>
    </row>
    <row r="134" spans="1:21">
      <c r="A134" s="202" t="s">
        <v>536</v>
      </c>
      <c r="B134" s="230">
        <v>140</v>
      </c>
      <c r="C134" s="202" t="s">
        <v>43</v>
      </c>
      <c r="D134" s="233" t="s">
        <v>535</v>
      </c>
      <c r="E134" s="202">
        <v>308</v>
      </c>
      <c r="F134" s="202">
        <v>6</v>
      </c>
      <c r="G134" s="208">
        <v>26.277000000000001</v>
      </c>
      <c r="H134" s="208">
        <v>27.591000000000001</v>
      </c>
      <c r="I134" s="208">
        <v>28.97</v>
      </c>
      <c r="J134" s="208">
        <v>30.419</v>
      </c>
      <c r="K134" s="208">
        <v>31.94</v>
      </c>
      <c r="L134" s="223"/>
      <c r="M134" s="223" t="s">
        <v>588</v>
      </c>
      <c r="N134" s="201" t="str">
        <f t="shared" si="23"/>
        <v>52996C</v>
      </c>
      <c r="O134" s="261">
        <f t="shared" si="24"/>
        <v>140</v>
      </c>
      <c r="P134" s="201" t="str">
        <f t="shared" si="25"/>
        <v>Service Center Agent</v>
      </c>
      <c r="Q134" s="317">
        <f t="shared" si="26"/>
        <v>26.277000000000001</v>
      </c>
      <c r="R134" s="317">
        <f t="shared" si="27"/>
        <v>27.591000000000001</v>
      </c>
      <c r="S134" s="317">
        <f t="shared" si="28"/>
        <v>28.97</v>
      </c>
      <c r="T134" s="317">
        <f t="shared" si="29"/>
        <v>30.419</v>
      </c>
      <c r="U134" s="317">
        <f t="shared" si="30"/>
        <v>31.94</v>
      </c>
    </row>
    <row r="135" spans="1:21">
      <c r="A135" s="203" t="s">
        <v>281</v>
      </c>
      <c r="B135" s="230" t="s">
        <v>282</v>
      </c>
      <c r="C135" s="203" t="s">
        <v>43</v>
      </c>
      <c r="D135" s="229" t="s">
        <v>283</v>
      </c>
      <c r="E135" s="203">
        <v>280</v>
      </c>
      <c r="F135" s="203">
        <v>6</v>
      </c>
      <c r="G135" s="208">
        <f t="shared" si="36"/>
        <v>24.288645163280727</v>
      </c>
      <c r="H135" s="208">
        <f t="shared" si="36"/>
        <v>25.503077421444765</v>
      </c>
      <c r="I135" s="208">
        <f t="shared" si="36"/>
        <v>26.778231292517003</v>
      </c>
      <c r="J135" s="208">
        <f t="shared" si="36"/>
        <v>28.117142857142856</v>
      </c>
      <c r="K135" s="208">
        <v>29.523</v>
      </c>
      <c r="L135" s="223"/>
      <c r="M135" s="223" t="s">
        <v>588</v>
      </c>
      <c r="N135" s="201" t="str">
        <f t="shared" si="23"/>
        <v>09280C</v>
      </c>
      <c r="O135" s="261" t="str">
        <f t="shared" si="24"/>
        <v>144</v>
      </c>
      <c r="P135" s="201" t="str">
        <f t="shared" si="25"/>
        <v xml:space="preserve">Solid Waste Aide  </v>
      </c>
      <c r="Q135" s="317">
        <f t="shared" si="26"/>
        <v>24.288645163280727</v>
      </c>
      <c r="R135" s="317">
        <f t="shared" si="27"/>
        <v>25.503077421444765</v>
      </c>
      <c r="S135" s="317">
        <f t="shared" si="28"/>
        <v>26.778231292517003</v>
      </c>
      <c r="T135" s="317">
        <f t="shared" si="29"/>
        <v>28.117142857142856</v>
      </c>
      <c r="U135" s="317">
        <f t="shared" si="30"/>
        <v>29.523</v>
      </c>
    </row>
    <row r="136" spans="1:21">
      <c r="A136" s="203" t="s">
        <v>284</v>
      </c>
      <c r="B136" s="230">
        <v>209</v>
      </c>
      <c r="C136" s="203" t="s">
        <v>43</v>
      </c>
      <c r="D136" s="229" t="s">
        <v>285</v>
      </c>
      <c r="E136" s="203">
        <v>376</v>
      </c>
      <c r="F136" s="203">
        <v>8</v>
      </c>
      <c r="G136" s="208">
        <f t="shared" si="36"/>
        <v>31.292499859559172</v>
      </c>
      <c r="H136" s="208">
        <f t="shared" si="36"/>
        <v>32.857124852537133</v>
      </c>
      <c r="I136" s="208">
        <f t="shared" si="36"/>
        <v>34.499981095163989</v>
      </c>
      <c r="J136" s="208">
        <f t="shared" si="36"/>
        <v>36.224980149922189</v>
      </c>
      <c r="K136" s="208">
        <v>38.036229157418298</v>
      </c>
      <c r="L136" s="223"/>
      <c r="M136" s="223" t="s">
        <v>588</v>
      </c>
      <c r="N136" s="201" t="str">
        <f t="shared" ref="N136:N145" si="37">A136</f>
        <v>09285C</v>
      </c>
      <c r="O136" s="261">
        <f t="shared" ref="O136:O145" si="38">B136</f>
        <v>209</v>
      </c>
      <c r="P136" s="201" t="str">
        <f t="shared" ref="P136:P145" si="39">D136</f>
        <v>Space Coordinator Property Services</v>
      </c>
      <c r="Q136" s="317">
        <f t="shared" ref="Q136:Q145" si="40">G136</f>
        <v>31.292499859559172</v>
      </c>
      <c r="R136" s="317">
        <f t="shared" ref="R136:R145" si="41">H136</f>
        <v>32.857124852537133</v>
      </c>
      <c r="S136" s="317">
        <f t="shared" ref="S136:S145" si="42">I136</f>
        <v>34.499981095163989</v>
      </c>
      <c r="T136" s="317">
        <f t="shared" ref="T136:T145" si="43">J136</f>
        <v>36.224980149922189</v>
      </c>
      <c r="U136" s="317">
        <f t="shared" ref="U136:U145" si="44">K136</f>
        <v>38.036229157418298</v>
      </c>
    </row>
    <row r="137" spans="1:21">
      <c r="A137" s="203" t="s">
        <v>556</v>
      </c>
      <c r="B137" s="230" t="s">
        <v>557</v>
      </c>
      <c r="C137" s="203" t="s">
        <v>43</v>
      </c>
      <c r="D137" s="229" t="s">
        <v>558</v>
      </c>
      <c r="E137" s="203">
        <v>370</v>
      </c>
      <c r="F137" s="203">
        <v>8</v>
      </c>
      <c r="G137" s="208">
        <v>30.587</v>
      </c>
      <c r="H137" s="208">
        <v>32.116</v>
      </c>
      <c r="I137" s="208">
        <v>33.722000000000001</v>
      </c>
      <c r="J137" s="208">
        <v>35.408000000000001</v>
      </c>
      <c r="K137" s="208">
        <v>37.177999999999997</v>
      </c>
      <c r="L137" s="223"/>
      <c r="M137" s="223" t="s">
        <v>588</v>
      </c>
      <c r="N137" s="201" t="str">
        <f t="shared" si="37"/>
        <v>52974C</v>
      </c>
      <c r="O137" s="261" t="str">
        <f t="shared" si="38"/>
        <v>095</v>
      </c>
      <c r="P137" s="201" t="str">
        <f t="shared" si="39"/>
        <v>Special Service District Coordinator</v>
      </c>
      <c r="Q137" s="317">
        <f t="shared" si="40"/>
        <v>30.587</v>
      </c>
      <c r="R137" s="317">
        <f t="shared" si="41"/>
        <v>32.116</v>
      </c>
      <c r="S137" s="317">
        <f t="shared" si="42"/>
        <v>33.722000000000001</v>
      </c>
      <c r="T137" s="317">
        <f t="shared" si="43"/>
        <v>35.408000000000001</v>
      </c>
      <c r="U137" s="317">
        <f t="shared" si="44"/>
        <v>37.177999999999997</v>
      </c>
    </row>
    <row r="138" spans="1:21">
      <c r="A138" s="203" t="s">
        <v>286</v>
      </c>
      <c r="B138" s="230" t="s">
        <v>287</v>
      </c>
      <c r="C138" s="203" t="s">
        <v>43</v>
      </c>
      <c r="D138" s="229" t="s">
        <v>288</v>
      </c>
      <c r="E138" s="203">
        <v>178</v>
      </c>
      <c r="F138" s="203">
        <v>3</v>
      </c>
      <c r="G138" s="208">
        <f t="shared" si="36"/>
        <v>17.061752138813858</v>
      </c>
      <c r="H138" s="208">
        <f t="shared" si="36"/>
        <v>17.914839745754552</v>
      </c>
      <c r="I138" s="208">
        <f t="shared" si="36"/>
        <v>18.81058173304228</v>
      </c>
      <c r="J138" s="208">
        <f t="shared" si="36"/>
        <v>19.751110819694397</v>
      </c>
      <c r="K138" s="208">
        <v>20.738666360679119</v>
      </c>
      <c r="L138" s="223"/>
      <c r="M138" s="223" t="s">
        <v>588</v>
      </c>
      <c r="N138" s="201" t="str">
        <f t="shared" si="37"/>
        <v>09350C</v>
      </c>
      <c r="O138" s="261" t="str">
        <f t="shared" si="38"/>
        <v>011</v>
      </c>
      <c r="P138" s="201" t="str">
        <f t="shared" si="39"/>
        <v xml:space="preserve">Stock Clerk I </v>
      </c>
      <c r="Q138" s="317">
        <f t="shared" si="40"/>
        <v>17.061752138813858</v>
      </c>
      <c r="R138" s="317">
        <f t="shared" si="41"/>
        <v>17.914839745754552</v>
      </c>
      <c r="S138" s="317">
        <f t="shared" si="42"/>
        <v>18.81058173304228</v>
      </c>
      <c r="T138" s="317">
        <f t="shared" si="43"/>
        <v>19.751110819694397</v>
      </c>
      <c r="U138" s="317">
        <f t="shared" si="44"/>
        <v>20.738666360679119</v>
      </c>
    </row>
    <row r="139" spans="1:21">
      <c r="A139" s="203" t="s">
        <v>289</v>
      </c>
      <c r="B139" s="230" t="s">
        <v>49</v>
      </c>
      <c r="C139" s="203" t="s">
        <v>43</v>
      </c>
      <c r="D139" s="229" t="s">
        <v>290</v>
      </c>
      <c r="E139" s="203">
        <v>235</v>
      </c>
      <c r="F139" s="203">
        <v>5</v>
      </c>
      <c r="G139" s="208">
        <f t="shared" si="36"/>
        <v>21.270912241127746</v>
      </c>
      <c r="H139" s="208">
        <f t="shared" si="36"/>
        <v>22.334457853184134</v>
      </c>
      <c r="I139" s="208">
        <f t="shared" si="36"/>
        <v>23.451180745843342</v>
      </c>
      <c r="J139" s="208">
        <f t="shared" si="36"/>
        <v>24.623739783135509</v>
      </c>
      <c r="K139" s="208">
        <v>25.854926772292284</v>
      </c>
      <c r="L139" s="223"/>
      <c r="M139" s="223" t="s">
        <v>588</v>
      </c>
      <c r="N139" s="201" t="str">
        <f t="shared" si="37"/>
        <v>09360C</v>
      </c>
      <c r="O139" s="261" t="str">
        <f t="shared" si="38"/>
        <v>040</v>
      </c>
      <c r="P139" s="201" t="str">
        <f t="shared" si="39"/>
        <v xml:space="preserve">Stock Clerk II </v>
      </c>
      <c r="Q139" s="317">
        <f t="shared" si="40"/>
        <v>21.270912241127746</v>
      </c>
      <c r="R139" s="317">
        <f t="shared" si="41"/>
        <v>22.334457853184134</v>
      </c>
      <c r="S139" s="317">
        <f t="shared" si="42"/>
        <v>23.451180745843342</v>
      </c>
      <c r="T139" s="317">
        <f t="shared" si="43"/>
        <v>24.623739783135509</v>
      </c>
      <c r="U139" s="317">
        <f t="shared" si="44"/>
        <v>25.854926772292284</v>
      </c>
    </row>
    <row r="140" spans="1:21">
      <c r="A140" s="203" t="s">
        <v>291</v>
      </c>
      <c r="B140" s="230" t="s">
        <v>292</v>
      </c>
      <c r="C140" s="203" t="s">
        <v>43</v>
      </c>
      <c r="D140" s="229" t="s">
        <v>293</v>
      </c>
      <c r="E140" s="203">
        <v>275</v>
      </c>
      <c r="F140" s="203">
        <v>6</v>
      </c>
      <c r="G140" s="208">
        <f t="shared" si="36"/>
        <v>24.288396923310835</v>
      </c>
      <c r="H140" s="208">
        <f t="shared" si="36"/>
        <v>25.502816769476379</v>
      </c>
      <c r="I140" s="208">
        <f t="shared" si="36"/>
        <v>26.777957607950199</v>
      </c>
      <c r="J140" s="208">
        <f t="shared" si="36"/>
        <v>28.11685548834771</v>
      </c>
      <c r="K140" s="208">
        <v>29.522698262765097</v>
      </c>
      <c r="L140" s="226"/>
      <c r="M140" s="223" t="s">
        <v>588</v>
      </c>
      <c r="N140" s="201" t="str">
        <f t="shared" si="37"/>
        <v>09420C</v>
      </c>
      <c r="O140" s="261" t="str">
        <f t="shared" si="38"/>
        <v>054</v>
      </c>
      <c r="P140" s="201" t="str">
        <f t="shared" si="39"/>
        <v xml:space="preserve">Storekeeper  </v>
      </c>
      <c r="Q140" s="317">
        <f t="shared" si="40"/>
        <v>24.288396923310835</v>
      </c>
      <c r="R140" s="317">
        <f t="shared" si="41"/>
        <v>25.502816769476379</v>
      </c>
      <c r="S140" s="317">
        <f t="shared" si="42"/>
        <v>26.777957607950199</v>
      </c>
      <c r="T140" s="317">
        <f t="shared" si="43"/>
        <v>28.11685548834771</v>
      </c>
      <c r="U140" s="317">
        <f t="shared" si="44"/>
        <v>29.522698262765097</v>
      </c>
    </row>
    <row r="141" spans="1:21">
      <c r="A141" s="203" t="s">
        <v>294</v>
      </c>
      <c r="B141" s="230" t="s">
        <v>173</v>
      </c>
      <c r="C141" s="203" t="s">
        <v>43</v>
      </c>
      <c r="D141" s="229" t="s">
        <v>295</v>
      </c>
      <c r="E141" s="203">
        <v>308</v>
      </c>
      <c r="F141" s="203">
        <v>6</v>
      </c>
      <c r="G141" s="208">
        <f t="shared" si="36"/>
        <v>26.276863632269151</v>
      </c>
      <c r="H141" s="208">
        <f t="shared" si="36"/>
        <v>27.590706813882612</v>
      </c>
      <c r="I141" s="208">
        <f t="shared" si="36"/>
        <v>28.970242154576745</v>
      </c>
      <c r="J141" s="208">
        <f t="shared" si="36"/>
        <v>30.418754262305583</v>
      </c>
      <c r="K141" s="208">
        <v>31.939691975420864</v>
      </c>
      <c r="L141" s="226"/>
      <c r="M141" s="223" t="s">
        <v>588</v>
      </c>
      <c r="N141" s="201" t="str">
        <f t="shared" si="37"/>
        <v>10630C</v>
      </c>
      <c r="O141" s="261" t="str">
        <f t="shared" si="38"/>
        <v>083</v>
      </c>
      <c r="P141" s="201" t="str">
        <f t="shared" si="39"/>
        <v xml:space="preserve">Traffic Systems Operator </v>
      </c>
      <c r="Q141" s="317">
        <f t="shared" si="40"/>
        <v>26.276863632269151</v>
      </c>
      <c r="R141" s="317">
        <f t="shared" si="41"/>
        <v>27.590706813882612</v>
      </c>
      <c r="S141" s="317">
        <f t="shared" si="42"/>
        <v>28.970242154576745</v>
      </c>
      <c r="T141" s="317">
        <f t="shared" si="43"/>
        <v>30.418754262305583</v>
      </c>
      <c r="U141" s="317">
        <f t="shared" si="44"/>
        <v>31.939691975420864</v>
      </c>
    </row>
    <row r="142" spans="1:21">
      <c r="A142" s="203" t="s">
        <v>566</v>
      </c>
      <c r="B142" s="230" t="s">
        <v>46</v>
      </c>
      <c r="C142" s="203" t="s">
        <v>43</v>
      </c>
      <c r="D142" s="229" t="s">
        <v>571</v>
      </c>
      <c r="E142" s="203">
        <v>258</v>
      </c>
      <c r="F142" s="203">
        <v>5</v>
      </c>
      <c r="G142" s="208">
        <v>23.295999999999999</v>
      </c>
      <c r="H142" s="208">
        <v>24.460999999999999</v>
      </c>
      <c r="I142" s="208">
        <v>25.684000000000001</v>
      </c>
      <c r="J142" s="208">
        <v>26.968</v>
      </c>
      <c r="K142" s="208">
        <v>28.317</v>
      </c>
      <c r="L142" s="226"/>
      <c r="M142" s="223" t="s">
        <v>588</v>
      </c>
      <c r="N142" s="201" t="str">
        <f t="shared" si="37"/>
        <v>59415C</v>
      </c>
      <c r="O142" s="261" t="str">
        <f t="shared" si="38"/>
        <v>056</v>
      </c>
      <c r="P142" s="201" t="str">
        <f t="shared" si="39"/>
        <v>Vendor Records Specialist</v>
      </c>
      <c r="Q142" s="317">
        <f t="shared" si="40"/>
        <v>23.295999999999999</v>
      </c>
      <c r="R142" s="317">
        <f t="shared" si="41"/>
        <v>24.460999999999999</v>
      </c>
      <c r="S142" s="317">
        <f t="shared" si="42"/>
        <v>25.684000000000001</v>
      </c>
      <c r="T142" s="317">
        <f t="shared" si="43"/>
        <v>26.968</v>
      </c>
      <c r="U142" s="317">
        <f t="shared" si="44"/>
        <v>28.317</v>
      </c>
    </row>
    <row r="143" spans="1:21">
      <c r="A143" s="203" t="s">
        <v>296</v>
      </c>
      <c r="B143" s="251">
        <v>161</v>
      </c>
      <c r="C143" s="203" t="s">
        <v>43</v>
      </c>
      <c r="D143" s="229" t="s">
        <v>316</v>
      </c>
      <c r="E143" s="203">
        <v>288</v>
      </c>
      <c r="F143" s="203">
        <v>6</v>
      </c>
      <c r="G143" s="208">
        <f t="shared" si="36"/>
        <v>25.274813041388359</v>
      </c>
      <c r="H143" s="208">
        <f t="shared" si="36"/>
        <v>26.538553693457779</v>
      </c>
      <c r="I143" s="208">
        <f t="shared" si="36"/>
        <v>27.865481378130667</v>
      </c>
      <c r="J143" s="208">
        <f t="shared" si="36"/>
        <v>29.258755447037203</v>
      </c>
      <c r="K143" s="208">
        <v>30.721693219389064</v>
      </c>
      <c r="L143" s="226"/>
      <c r="M143" s="223" t="s">
        <v>588</v>
      </c>
      <c r="N143" s="201" t="str">
        <f t="shared" si="37"/>
        <v>10796C</v>
      </c>
      <c r="O143" s="261">
        <f t="shared" si="38"/>
        <v>161</v>
      </c>
      <c r="P143" s="201" t="str">
        <f t="shared" si="39"/>
        <v>Veterinary Care Technician</v>
      </c>
      <c r="Q143" s="317">
        <f t="shared" si="40"/>
        <v>25.274813041388359</v>
      </c>
      <c r="R143" s="317">
        <f t="shared" si="41"/>
        <v>26.538553693457779</v>
      </c>
      <c r="S143" s="317">
        <f t="shared" si="42"/>
        <v>27.865481378130667</v>
      </c>
      <c r="T143" s="317">
        <f t="shared" si="43"/>
        <v>29.258755447037203</v>
      </c>
      <c r="U143" s="317">
        <f t="shared" si="44"/>
        <v>30.721693219389064</v>
      </c>
    </row>
    <row r="144" spans="1:21">
      <c r="A144" s="203" t="s">
        <v>508</v>
      </c>
      <c r="B144" s="251">
        <v>164</v>
      </c>
      <c r="C144" s="203" t="s">
        <v>21</v>
      </c>
      <c r="D144" s="229" t="s">
        <v>510</v>
      </c>
      <c r="E144" s="203">
        <v>400</v>
      </c>
      <c r="F144" s="203">
        <v>8</v>
      </c>
      <c r="G144" s="319">
        <v>67827.585406070983</v>
      </c>
      <c r="H144" s="319">
        <v>71218.96467637454</v>
      </c>
      <c r="I144" s="319">
        <v>74779.912910193263</v>
      </c>
      <c r="J144" s="319">
        <v>78518.908555702932</v>
      </c>
      <c r="K144" s="319">
        <v>82444</v>
      </c>
      <c r="L144" s="226"/>
      <c r="M144" s="223" t="s">
        <v>588</v>
      </c>
      <c r="N144" s="201" t="str">
        <f t="shared" si="37"/>
        <v xml:space="preserve">52956C </v>
      </c>
      <c r="O144" s="261">
        <f t="shared" si="38"/>
        <v>164</v>
      </c>
      <c r="P144" s="201" t="str">
        <f t="shared" si="39"/>
        <v>Visual Communications Management Coord</v>
      </c>
      <c r="Q144" s="317">
        <f t="shared" si="40"/>
        <v>67827.585406070983</v>
      </c>
      <c r="R144" s="317">
        <f t="shared" si="41"/>
        <v>71218.96467637454</v>
      </c>
      <c r="S144" s="317">
        <f t="shared" si="42"/>
        <v>74779.912910193263</v>
      </c>
      <c r="T144" s="317">
        <f t="shared" si="43"/>
        <v>78518.908555702932</v>
      </c>
      <c r="U144" s="317">
        <f t="shared" si="44"/>
        <v>82444</v>
      </c>
    </row>
    <row r="145" spans="1:21">
      <c r="A145" s="203" t="s">
        <v>327</v>
      </c>
      <c r="B145" s="251">
        <v>163</v>
      </c>
      <c r="C145" s="203" t="s">
        <v>43</v>
      </c>
      <c r="D145" s="229" t="s">
        <v>318</v>
      </c>
      <c r="E145" s="203">
        <v>303</v>
      </c>
      <c r="F145" s="203">
        <v>6</v>
      </c>
      <c r="G145" s="208">
        <f>H145/1.05</f>
        <v>26.277117044852705</v>
      </c>
      <c r="H145" s="208">
        <f>I145/1.05</f>
        <v>27.590972897095341</v>
      </c>
      <c r="I145" s="208">
        <f>J145/1.05</f>
        <v>28.970521541950109</v>
      </c>
      <c r="J145" s="208">
        <f>K145/1.05</f>
        <v>30.419047619047618</v>
      </c>
      <c r="K145" s="208">
        <v>31.94</v>
      </c>
      <c r="L145" s="226"/>
      <c r="M145" s="223" t="s">
        <v>588</v>
      </c>
      <c r="N145" s="201" t="str">
        <f t="shared" si="37"/>
        <v>10902C</v>
      </c>
      <c r="O145" s="261">
        <f t="shared" si="38"/>
        <v>163</v>
      </c>
      <c r="P145" s="201" t="str">
        <f t="shared" si="39"/>
        <v>Water Quality Technician</v>
      </c>
      <c r="Q145" s="317">
        <f t="shared" si="40"/>
        <v>26.277117044852705</v>
      </c>
      <c r="R145" s="317">
        <f t="shared" si="41"/>
        <v>27.590972897095341</v>
      </c>
      <c r="S145" s="317">
        <f t="shared" si="42"/>
        <v>28.970521541950109</v>
      </c>
      <c r="T145" s="317">
        <f t="shared" si="43"/>
        <v>30.419047619047618</v>
      </c>
      <c r="U145" s="317">
        <f t="shared" si="44"/>
        <v>31.94</v>
      </c>
    </row>
    <row r="146" spans="1:21">
      <c r="A146" s="226"/>
      <c r="B146" s="252"/>
      <c r="C146" s="226"/>
      <c r="D146" s="236"/>
      <c r="E146" s="226"/>
      <c r="F146" s="226"/>
      <c r="G146" s="237"/>
      <c r="H146" s="237"/>
      <c r="I146" s="237"/>
      <c r="J146" s="237"/>
      <c r="K146" s="237"/>
      <c r="L146" s="226"/>
      <c r="M146" s="223"/>
    </row>
    <row r="147" spans="1:21" ht="15.75">
      <c r="A147" s="238" t="s">
        <v>463</v>
      </c>
      <c r="B147" s="253"/>
      <c r="C147" s="240"/>
      <c r="D147" s="240"/>
      <c r="E147" s="239"/>
      <c r="F147" s="240"/>
      <c r="G147" s="237"/>
      <c r="H147" s="237"/>
      <c r="I147" s="237"/>
      <c r="J147" s="330"/>
      <c r="K147" s="237"/>
      <c r="L147" s="226"/>
      <c r="M147" s="223"/>
    </row>
    <row r="148" spans="1:21" ht="15.75">
      <c r="A148" s="241" t="s">
        <v>479</v>
      </c>
      <c r="B148" s="253"/>
      <c r="C148" s="240"/>
      <c r="D148" s="240"/>
      <c r="E148" s="239"/>
      <c r="F148" s="240"/>
      <c r="G148" s="242"/>
      <c r="H148" s="242" t="s">
        <v>485</v>
      </c>
      <c r="I148" s="242"/>
      <c r="J148" s="242"/>
      <c r="K148" s="242"/>
      <c r="L148" s="226"/>
    </row>
    <row r="149" spans="1:21" ht="15.75">
      <c r="A149" s="239"/>
      <c r="B149" s="254" t="s">
        <v>299</v>
      </c>
      <c r="C149" s="243"/>
      <c r="D149" s="243"/>
      <c r="E149" s="239"/>
      <c r="F149" s="240"/>
      <c r="G149" s="242"/>
      <c r="H149" s="242"/>
      <c r="I149" s="242"/>
      <c r="J149" s="242"/>
      <c r="K149" s="242"/>
      <c r="L149" s="226"/>
      <c r="N149" s="223" t="s">
        <v>589</v>
      </c>
    </row>
    <row r="150" spans="1:21" ht="15.75">
      <c r="A150" s="244"/>
      <c r="B150" s="253">
        <f>'January 1 2019'!B136*1.01</f>
        <v>644.33476028294353</v>
      </c>
      <c r="C150" s="240" t="s">
        <v>300</v>
      </c>
      <c r="D150" s="240"/>
      <c r="E150" s="239"/>
      <c r="F150" s="240"/>
      <c r="G150" s="242"/>
      <c r="H150" s="242"/>
      <c r="I150" s="242"/>
      <c r="J150" s="242"/>
      <c r="K150" s="242"/>
      <c r="L150" s="226"/>
      <c r="N150" s="223" t="s">
        <v>590</v>
      </c>
      <c r="Q150" s="261">
        <f>B150</f>
        <v>644.33476028294353</v>
      </c>
    </row>
    <row r="151" spans="1:21" ht="15.75">
      <c r="A151" s="244"/>
      <c r="B151" s="253">
        <f>'January 1 2019'!B137*1.01</f>
        <v>828.06073610659439</v>
      </c>
      <c r="C151" s="240" t="s">
        <v>301</v>
      </c>
      <c r="D151" s="240"/>
      <c r="E151" s="239"/>
      <c r="F151" s="240"/>
      <c r="G151" s="242"/>
      <c r="H151" s="242"/>
      <c r="I151" s="242"/>
      <c r="J151" s="242"/>
      <c r="K151" s="242"/>
      <c r="L151" s="226"/>
      <c r="N151" s="223" t="s">
        <v>591</v>
      </c>
      <c r="Q151" s="261">
        <f t="shared" ref="Q151:Q153" si="45">B151</f>
        <v>828.06073610659439</v>
      </c>
    </row>
    <row r="152" spans="1:21" ht="15.75">
      <c r="A152" s="244"/>
      <c r="B152" s="253">
        <f>'January 1 2019'!B138*1.01</f>
        <v>1013.0805568304116</v>
      </c>
      <c r="C152" s="240" t="s">
        <v>302</v>
      </c>
      <c r="D152" s="240"/>
      <c r="E152" s="239"/>
      <c r="F152" s="240"/>
      <c r="G152" s="242"/>
      <c r="H152" s="242"/>
      <c r="I152" s="242"/>
      <c r="J152" s="242"/>
      <c r="K152" s="242"/>
      <c r="L152" s="226"/>
      <c r="N152" s="223" t="s">
        <v>592</v>
      </c>
      <c r="Q152" s="261">
        <f t="shared" si="45"/>
        <v>1013.0805568304116</v>
      </c>
    </row>
    <row r="153" spans="1:21" ht="15.75">
      <c r="A153" s="244"/>
      <c r="B153" s="253">
        <f>'January 1 2019'!B139*1.01</f>
        <v>1195.512687753896</v>
      </c>
      <c r="C153" s="240" t="s">
        <v>303</v>
      </c>
      <c r="D153" s="240"/>
      <c r="E153" s="239"/>
      <c r="F153" s="240"/>
      <c r="G153" s="242"/>
      <c r="H153" s="242"/>
      <c r="I153" s="242"/>
      <c r="J153" s="242"/>
      <c r="K153" s="242"/>
      <c r="L153" s="226"/>
      <c r="N153" s="223" t="s">
        <v>593</v>
      </c>
      <c r="Q153" s="261">
        <f t="shared" si="45"/>
        <v>1195.512687753896</v>
      </c>
    </row>
    <row r="154" spans="1:21" ht="15.75">
      <c r="A154" s="239"/>
      <c r="B154" s="253"/>
      <c r="C154" s="240"/>
      <c r="D154" s="240"/>
      <c r="E154" s="239"/>
      <c r="F154" s="240"/>
      <c r="G154" s="242"/>
      <c r="H154" s="242"/>
      <c r="I154" s="242"/>
      <c r="J154" s="242"/>
      <c r="K154" s="242"/>
      <c r="L154" s="226"/>
      <c r="N154" s="223"/>
    </row>
    <row r="155" spans="1:21" ht="15.75">
      <c r="A155" s="239"/>
      <c r="B155" s="254" t="s">
        <v>304</v>
      </c>
      <c r="C155" s="243"/>
      <c r="D155" s="243"/>
      <c r="E155" s="239"/>
      <c r="F155" s="240"/>
      <c r="G155" s="242"/>
      <c r="H155" s="242"/>
      <c r="I155" s="242"/>
      <c r="J155" s="242"/>
      <c r="K155" s="242"/>
      <c r="L155" s="226"/>
      <c r="N155" s="223"/>
    </row>
    <row r="156" spans="1:21" ht="15.75">
      <c r="A156" s="239"/>
      <c r="B156" s="253">
        <f>B150/2080</f>
        <v>0.30977632705910746</v>
      </c>
      <c r="C156" s="240" t="s">
        <v>305</v>
      </c>
      <c r="D156" s="240"/>
      <c r="E156" s="239"/>
      <c r="F156" s="240"/>
      <c r="G156" s="242"/>
      <c r="H156" s="242"/>
      <c r="I156" s="242"/>
      <c r="J156" s="242"/>
      <c r="K156" s="242"/>
      <c r="L156" s="226"/>
      <c r="N156" s="223" t="s">
        <v>594</v>
      </c>
      <c r="Q156" s="261">
        <f>B156</f>
        <v>0.30977632705910746</v>
      </c>
    </row>
    <row r="157" spans="1:21" ht="15.75">
      <c r="A157" s="239"/>
      <c r="B157" s="253">
        <f>B151/2080</f>
        <v>0.3981061231281704</v>
      </c>
      <c r="C157" s="240" t="s">
        <v>306</v>
      </c>
      <c r="D157" s="240"/>
      <c r="E157" s="239"/>
      <c r="F157" s="240"/>
      <c r="G157" s="242"/>
      <c r="H157" s="242"/>
      <c r="I157" s="242"/>
      <c r="J157" s="242"/>
      <c r="K157" s="242"/>
      <c r="L157" s="226"/>
      <c r="N157" s="223" t="s">
        <v>595</v>
      </c>
      <c r="Q157" s="261">
        <f t="shared" ref="Q157:Q159" si="46">B157</f>
        <v>0.3981061231281704</v>
      </c>
    </row>
    <row r="158" spans="1:21" ht="15.75">
      <c r="A158" s="239"/>
      <c r="B158" s="253">
        <f>B152/2080</f>
        <v>0.48705796001462098</v>
      </c>
      <c r="C158" s="240" t="s">
        <v>307</v>
      </c>
      <c r="D158" s="240"/>
      <c r="E158" s="239"/>
      <c r="F158" s="240"/>
      <c r="G158" s="242"/>
      <c r="H158" s="242"/>
      <c r="I158" s="242"/>
      <c r="J158" s="242"/>
      <c r="K158" s="242"/>
      <c r="L158" s="226"/>
      <c r="N158" s="223" t="s">
        <v>596</v>
      </c>
      <c r="Q158" s="261">
        <f t="shared" si="46"/>
        <v>0.48705796001462098</v>
      </c>
    </row>
    <row r="159" spans="1:21" s="200" customFormat="1" ht="15.75">
      <c r="A159" s="239"/>
      <c r="B159" s="253">
        <f>B153/2080</f>
        <v>0.57476571526629616</v>
      </c>
      <c r="C159" s="240" t="s">
        <v>308</v>
      </c>
      <c r="D159" s="240"/>
      <c r="E159" s="239"/>
      <c r="F159" s="240"/>
      <c r="G159" s="242"/>
      <c r="H159" s="242"/>
      <c r="I159" s="242"/>
      <c r="J159" s="242"/>
      <c r="K159" s="242"/>
      <c r="L159" s="226"/>
      <c r="N159" s="223" t="s">
        <v>597</v>
      </c>
      <c r="Q159" s="261">
        <f t="shared" si="46"/>
        <v>0.57476571526629616</v>
      </c>
    </row>
    <row r="160" spans="1:21" s="200" customFormat="1">
      <c r="A160" s="246"/>
      <c r="B160" s="252"/>
      <c r="C160" s="236"/>
      <c r="D160" s="236"/>
      <c r="E160" s="226"/>
      <c r="F160" s="236"/>
      <c r="G160" s="242"/>
      <c r="H160" s="242"/>
      <c r="I160" s="242"/>
      <c r="J160" s="242"/>
      <c r="K160" s="242"/>
      <c r="L160" s="226"/>
      <c r="M160" s="226"/>
    </row>
    <row r="161" spans="1:19" s="200" customFormat="1" ht="15.75">
      <c r="A161" s="238" t="s">
        <v>309</v>
      </c>
      <c r="B161" s="252"/>
      <c r="C161" s="236"/>
      <c r="D161" s="236"/>
      <c r="E161" s="226"/>
      <c r="F161" s="236"/>
      <c r="G161" s="242"/>
      <c r="H161" s="242"/>
      <c r="I161" s="242"/>
      <c r="J161" s="242"/>
      <c r="K161" s="242"/>
      <c r="L161" s="226"/>
      <c r="M161" s="226"/>
    </row>
    <row r="162" spans="1:19" s="200" customFormat="1" ht="15.75">
      <c r="A162" s="241" t="s">
        <v>480</v>
      </c>
      <c r="B162" s="253"/>
      <c r="C162" s="240"/>
      <c r="D162" s="240"/>
      <c r="E162" s="239"/>
      <c r="F162" s="240"/>
      <c r="G162" s="245"/>
      <c r="H162" s="245"/>
      <c r="I162" s="245"/>
      <c r="J162" s="245"/>
      <c r="K162" s="245"/>
      <c r="L162" s="226"/>
      <c r="M162" s="226"/>
    </row>
    <row r="163" spans="1:19" s="200" customFormat="1" ht="15.75">
      <c r="A163" s="239">
        <f>ROUND('January 1 2019'!A149*1.01,3)</f>
        <v>1.222</v>
      </c>
      <c r="B163" s="255" t="s">
        <v>329</v>
      </c>
      <c r="C163" s="240"/>
      <c r="D163" s="240"/>
      <c r="E163" s="239"/>
      <c r="F163" s="240"/>
      <c r="G163" s="245"/>
      <c r="H163" s="245"/>
      <c r="I163" s="245"/>
      <c r="J163" s="245"/>
      <c r="K163" s="245"/>
      <c r="L163" s="239"/>
      <c r="M163" s="226"/>
    </row>
    <row r="164" spans="1:19" s="200" customFormat="1" ht="15.75">
      <c r="A164" s="239"/>
      <c r="B164" s="320" t="s">
        <v>353</v>
      </c>
      <c r="C164" s="240"/>
      <c r="D164" s="240"/>
      <c r="E164" s="239"/>
      <c r="F164" s="239"/>
      <c r="G164" s="245"/>
      <c r="H164" s="245"/>
      <c r="I164" s="245"/>
      <c r="J164" s="245"/>
      <c r="K164" s="245"/>
      <c r="L164" s="239"/>
      <c r="M164" s="226"/>
      <c r="N164" s="200" t="s">
        <v>598</v>
      </c>
      <c r="P164" t="s">
        <v>604</v>
      </c>
      <c r="Q164" s="200">
        <v>1.222</v>
      </c>
      <c r="S164" s="200">
        <f>Q164*1.01</f>
        <v>1.2342200000000001</v>
      </c>
    </row>
    <row r="165" spans="1:19" s="200" customFormat="1" ht="15.75">
      <c r="A165" s="239"/>
      <c r="B165" s="256" t="s">
        <v>322</v>
      </c>
      <c r="C165" s="240"/>
      <c r="D165" s="240"/>
      <c r="E165" s="239"/>
      <c r="F165" s="240"/>
      <c r="G165" s="245"/>
      <c r="H165" s="245"/>
      <c r="I165" s="245"/>
      <c r="J165" s="245"/>
      <c r="K165" s="245"/>
      <c r="L165" s="239"/>
      <c r="M165" s="226"/>
      <c r="N165" s="200" t="s">
        <v>599</v>
      </c>
      <c r="P165" t="s">
        <v>605</v>
      </c>
      <c r="Q165" s="200">
        <f>Q164</f>
        <v>1.222</v>
      </c>
    </row>
    <row r="166" spans="1:19" s="200" customFormat="1" ht="15.75">
      <c r="A166" s="239"/>
      <c r="B166" s="256" t="s">
        <v>354</v>
      </c>
      <c r="C166" s="240"/>
      <c r="D166" s="240"/>
      <c r="E166" s="247"/>
      <c r="F166" s="248"/>
      <c r="G166" s="242"/>
      <c r="H166" s="242"/>
      <c r="I166" s="245"/>
      <c r="J166" s="245"/>
      <c r="K166" s="245"/>
      <c r="L166" s="239"/>
      <c r="M166" s="226"/>
      <c r="N166" s="200" t="s">
        <v>600</v>
      </c>
      <c r="P166" t="s">
        <v>606</v>
      </c>
      <c r="Q166" s="200">
        <f>Q165</f>
        <v>1.222</v>
      </c>
    </row>
    <row r="167" spans="1:19" s="200" customFormat="1" ht="15.75">
      <c r="A167" s="226"/>
      <c r="B167" s="252"/>
      <c r="C167" s="236"/>
      <c r="D167" s="236"/>
      <c r="E167" s="226"/>
      <c r="F167" s="236"/>
      <c r="G167" s="242"/>
      <c r="H167" s="242"/>
      <c r="I167" s="242"/>
      <c r="J167" s="242"/>
      <c r="K167" s="242"/>
      <c r="L167" s="239"/>
      <c r="M167" s="226"/>
      <c r="N167" s="200" t="s">
        <v>601</v>
      </c>
      <c r="P167" t="s">
        <v>607</v>
      </c>
      <c r="Q167" s="200">
        <f>Q166</f>
        <v>1.222</v>
      </c>
    </row>
    <row r="168" spans="1:19" s="200" customFormat="1">
      <c r="A168" s="226"/>
      <c r="B168" s="252"/>
      <c r="C168" s="236"/>
      <c r="D168" s="236"/>
      <c r="E168" s="226"/>
      <c r="F168" s="236"/>
      <c r="G168" s="242"/>
      <c r="H168" s="242"/>
      <c r="I168" s="242"/>
      <c r="J168" s="242"/>
      <c r="K168" s="242"/>
      <c r="L168" s="226"/>
      <c r="M168" s="226"/>
    </row>
    <row r="169" spans="1:19" s="207" customFormat="1" ht="15.75">
      <c r="A169" s="238" t="s">
        <v>310</v>
      </c>
      <c r="B169" s="253"/>
      <c r="C169" s="240"/>
      <c r="D169" s="240"/>
      <c r="E169" s="239"/>
      <c r="F169" s="240"/>
      <c r="G169" s="245"/>
      <c r="H169" s="245"/>
      <c r="I169" s="245"/>
      <c r="J169" s="245"/>
      <c r="K169" s="245"/>
      <c r="L169" s="226"/>
      <c r="M169" s="239"/>
    </row>
    <row r="170" spans="1:19" s="207" customFormat="1" ht="15.75">
      <c r="A170" s="241" t="s">
        <v>481</v>
      </c>
      <c r="B170" s="253"/>
      <c r="C170" s="240"/>
      <c r="D170" s="240"/>
      <c r="E170" s="240"/>
      <c r="F170" s="239"/>
      <c r="G170" s="245"/>
      <c r="H170" s="245"/>
      <c r="I170" s="245"/>
      <c r="J170" s="245"/>
      <c r="K170" s="245"/>
      <c r="L170" s="239"/>
      <c r="M170" s="239"/>
      <c r="N170" s="207" t="s">
        <v>602</v>
      </c>
      <c r="P170" t="s">
        <v>608</v>
      </c>
      <c r="Q170" s="207">
        <v>1.8640000000000001</v>
      </c>
    </row>
    <row r="171" spans="1:19" s="207" customFormat="1" ht="15.75">
      <c r="A171" s="241"/>
      <c r="B171" s="256" t="s">
        <v>313</v>
      </c>
      <c r="C171" s="240"/>
      <c r="D171" s="240"/>
      <c r="E171" s="240"/>
      <c r="F171" s="239"/>
      <c r="G171" s="245"/>
      <c r="H171" s="245"/>
      <c r="I171" s="245"/>
      <c r="J171" s="245"/>
      <c r="K171" s="245"/>
      <c r="L171" s="239"/>
      <c r="M171" s="239"/>
    </row>
    <row r="172" spans="1:19" s="206" customFormat="1" ht="15.75">
      <c r="A172" s="241"/>
      <c r="B172" s="253"/>
      <c r="C172" s="239"/>
      <c r="D172" s="240"/>
      <c r="E172" s="239"/>
      <c r="F172" s="239"/>
      <c r="G172" s="245"/>
      <c r="H172" s="245"/>
      <c r="I172" s="245"/>
      <c r="J172" s="245"/>
      <c r="K172" s="245"/>
      <c r="L172" s="239"/>
      <c r="M172" s="321"/>
    </row>
    <row r="173" spans="1:19" s="207" customFormat="1" ht="15.75">
      <c r="A173" s="238" t="s">
        <v>311</v>
      </c>
      <c r="B173" s="253"/>
      <c r="C173" s="239"/>
      <c r="D173" s="240"/>
      <c r="E173" s="239"/>
      <c r="F173" s="239"/>
      <c r="G173" s="245"/>
      <c r="H173" s="245"/>
      <c r="I173" s="245"/>
      <c r="J173" s="245"/>
      <c r="K173" s="245"/>
      <c r="L173" s="239"/>
      <c r="M173" s="239"/>
    </row>
    <row r="174" spans="1:19" s="207" customFormat="1" ht="15.75">
      <c r="A174" s="241" t="s">
        <v>482</v>
      </c>
      <c r="B174" s="253"/>
      <c r="C174" s="239"/>
      <c r="D174" s="240"/>
      <c r="E174" s="239"/>
      <c r="F174" s="239"/>
      <c r="G174" s="245"/>
      <c r="H174" s="245"/>
      <c r="I174" s="245"/>
      <c r="J174" s="245"/>
      <c r="K174" s="245"/>
      <c r="L174" s="239"/>
      <c r="M174" s="239"/>
    </row>
    <row r="175" spans="1:19" s="207" customFormat="1" ht="15.75">
      <c r="A175" s="241" t="s">
        <v>356</v>
      </c>
      <c r="B175" s="256"/>
      <c r="C175" s="239"/>
      <c r="D175" s="240"/>
      <c r="E175" s="239"/>
      <c r="F175" s="239"/>
      <c r="G175" s="245"/>
      <c r="H175" s="245"/>
      <c r="I175" s="245"/>
      <c r="J175" s="245"/>
      <c r="K175" s="245"/>
      <c r="L175" s="239"/>
      <c r="M175" s="239"/>
      <c r="N175" t="s">
        <v>603</v>
      </c>
      <c r="P175" t="s">
        <v>609</v>
      </c>
      <c r="Q175" s="207">
        <v>1.141</v>
      </c>
    </row>
    <row r="176" spans="1:19" s="207" customFormat="1" ht="15.75">
      <c r="A176" s="239"/>
      <c r="B176" s="253" t="s">
        <v>357</v>
      </c>
      <c r="C176" s="241" t="s">
        <v>314</v>
      </c>
      <c r="D176" s="240"/>
      <c r="E176" s="239"/>
      <c r="F176" s="239"/>
      <c r="G176" s="245"/>
      <c r="H176" s="245"/>
      <c r="I176" s="245"/>
      <c r="J176" s="245"/>
      <c r="K176" s="245"/>
      <c r="L176" s="239"/>
      <c r="M176" s="239"/>
    </row>
    <row r="177" spans="1:17" s="206" customFormat="1" ht="15.75">
      <c r="A177" s="239"/>
      <c r="B177" s="256"/>
      <c r="C177" s="239"/>
      <c r="D177" s="240"/>
      <c r="E177" s="239"/>
      <c r="F177" s="239"/>
      <c r="G177" s="245"/>
      <c r="H177" s="245"/>
      <c r="I177" s="245"/>
      <c r="J177" s="245"/>
      <c r="K177" s="245"/>
      <c r="L177" s="239"/>
      <c r="M177" s="321"/>
    </row>
    <row r="178" spans="1:17" s="207" customFormat="1" ht="15.75">
      <c r="A178" s="241" t="s">
        <v>312</v>
      </c>
      <c r="B178" s="256"/>
      <c r="C178" s="239"/>
      <c r="D178" s="240"/>
      <c r="E178" s="239"/>
      <c r="F178" s="239"/>
      <c r="G178" s="245"/>
      <c r="H178" s="245"/>
      <c r="I178" s="245"/>
      <c r="J178" s="245"/>
      <c r="K178" s="245"/>
      <c r="L178" s="239"/>
      <c r="M178" s="239"/>
      <c r="N178" t="s">
        <v>611</v>
      </c>
      <c r="P178" t="s">
        <v>610</v>
      </c>
      <c r="Q178" s="207">
        <v>2.4489999999999998</v>
      </c>
    </row>
    <row r="179" spans="1:17" s="207" customFormat="1" ht="15.75">
      <c r="A179" s="239"/>
      <c r="B179" s="256" t="s">
        <v>358</v>
      </c>
      <c r="C179" s="239"/>
      <c r="D179" s="240"/>
      <c r="E179" s="239"/>
      <c r="F179" s="239"/>
      <c r="G179" s="245"/>
      <c r="H179" s="245"/>
      <c r="I179" s="245"/>
      <c r="J179" s="245"/>
      <c r="K179" s="245"/>
      <c r="L179" s="239"/>
      <c r="M179" s="239"/>
      <c r="N179" t="s">
        <v>613</v>
      </c>
      <c r="P179" t="s">
        <v>612</v>
      </c>
      <c r="Q179" s="207">
        <f>Q178</f>
        <v>2.4489999999999998</v>
      </c>
    </row>
    <row r="180" spans="1:17" s="207" customFormat="1" ht="15.75">
      <c r="A180" s="239"/>
      <c r="B180" s="256" t="s">
        <v>317</v>
      </c>
      <c r="C180" s="239"/>
      <c r="D180" s="240"/>
      <c r="E180" s="239"/>
      <c r="F180" s="239"/>
      <c r="G180" s="245"/>
      <c r="H180" s="245"/>
      <c r="I180" s="245"/>
      <c r="J180" s="245"/>
      <c r="K180" s="245"/>
      <c r="L180" s="249"/>
      <c r="M180" s="239"/>
    </row>
    <row r="181" spans="1:17" s="207" customFormat="1" ht="15.75">
      <c r="A181" s="239"/>
      <c r="B181" s="253"/>
      <c r="C181" s="239"/>
      <c r="D181" s="240"/>
      <c r="E181" s="239"/>
      <c r="F181" s="239"/>
      <c r="G181" s="245"/>
      <c r="H181" s="245"/>
      <c r="I181" s="245"/>
      <c r="J181" s="245"/>
      <c r="K181" s="245"/>
      <c r="L181" s="239"/>
      <c r="M181" s="239"/>
    </row>
    <row r="182" spans="1:17" ht="15.75">
      <c r="L182" s="207"/>
      <c r="N182"/>
      <c r="P182"/>
    </row>
  </sheetData>
  <sheetProtection autoFilter="0"/>
  <autoFilter ref="A5:L145" xr:uid="{0FF2353D-0E54-44CF-A6E6-F77654080815}"/>
  <sortState xmlns:xlrd2="http://schemas.microsoft.com/office/spreadsheetml/2017/richdata2" ref="A6:L145">
    <sortCondition ref="D6:D145"/>
  </sortState>
  <mergeCells count="4">
    <mergeCell ref="A3:K3"/>
    <mergeCell ref="B4:F4"/>
    <mergeCell ref="A1:K1"/>
    <mergeCell ref="B2:K2"/>
  </mergeCells>
  <pageMargins left="0.25" right="0.25" top="0.75" bottom="0.75" header="0.3" footer="0.3"/>
  <pageSetup paperSize="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173A1-E861-430A-A225-7631E9AA9B6D}">
  <sheetPr codeName="Sheet9">
    <tabColor rgb="FF00B050"/>
  </sheetPr>
  <dimension ref="A1:AE181"/>
  <sheetViews>
    <sheetView showGridLines="0" topLeftCell="J172" workbookViewId="0">
      <selection activeCell="L1" sqref="L1:AF1048576"/>
    </sheetView>
  </sheetViews>
  <sheetFormatPr defaultColWidth="9.28515625" defaultRowHeight="12.75"/>
  <cols>
    <col min="1" max="1" width="8.5703125" style="200" customWidth="1"/>
    <col min="2" max="2" width="9.7109375" style="257" customWidth="1"/>
    <col min="3" max="3" width="6" style="200" customWidth="1"/>
    <col min="4" max="4" width="38.7109375" style="204" customWidth="1"/>
    <col min="5" max="5" width="7.7109375" style="200" customWidth="1"/>
    <col min="6" max="6" width="8.7109375" style="200" bestFit="1" customWidth="1"/>
    <col min="7" max="10" width="11.5703125" style="205" bestFit="1" customWidth="1"/>
    <col min="11" max="11" width="15.7109375" style="205" bestFit="1" customWidth="1"/>
    <col min="12" max="12" width="23.7109375" style="200" customWidth="1"/>
    <col min="13" max="13" width="12" style="271" bestFit="1" customWidth="1"/>
    <col min="14" max="14" width="14.28515625" style="273" bestFit="1" customWidth="1"/>
    <col min="15" max="15" width="11.28515625" style="273" bestFit="1" customWidth="1"/>
    <col min="16" max="16" width="38.28515625" style="273" bestFit="1" customWidth="1"/>
    <col min="17" max="17" width="11.28515625" style="271" bestFit="1" customWidth="1"/>
    <col min="18" max="18" width="15.42578125" style="271" bestFit="1" customWidth="1"/>
    <col min="19" max="20" width="11.28515625" style="271" bestFit="1" customWidth="1"/>
    <col min="21" max="21" width="11.7109375" style="271" bestFit="1" customWidth="1"/>
    <col min="22" max="22" width="0" style="201" hidden="1" customWidth="1"/>
    <col min="23" max="23" width="12" style="297" bestFit="1" customWidth="1"/>
    <col min="24" max="24" width="10.28515625" style="297" bestFit="1" customWidth="1"/>
    <col min="25" max="25" width="11.28515625" style="297" bestFit="1" customWidth="1"/>
    <col min="26" max="26" width="38.28515625" style="297" bestFit="1" customWidth="1"/>
    <col min="27" max="30" width="11.28515625" style="297" bestFit="1" customWidth="1"/>
    <col min="31" max="31" width="11.7109375" style="297" bestFit="1" customWidth="1"/>
    <col min="32" max="16384" width="9.28515625" style="201"/>
  </cols>
  <sheetData>
    <row r="1" spans="1:31" ht="19.5">
      <c r="A1" s="485" t="s">
        <v>483</v>
      </c>
      <c r="B1" s="486"/>
      <c r="C1" s="486"/>
      <c r="D1" s="486"/>
      <c r="E1" s="486"/>
      <c r="F1" s="486"/>
      <c r="G1" s="486"/>
      <c r="H1" s="486"/>
      <c r="I1" s="486"/>
      <c r="J1" s="486"/>
      <c r="K1" s="486"/>
      <c r="L1" s="258"/>
      <c r="M1" s="270"/>
      <c r="N1" s="273" t="s">
        <v>618</v>
      </c>
      <c r="O1" s="294">
        <v>1.01</v>
      </c>
    </row>
    <row r="2" spans="1:31" s="87" customFormat="1" ht="15.75" customHeight="1">
      <c r="A2" s="490" t="s">
        <v>377</v>
      </c>
      <c r="B2" s="490"/>
      <c r="C2" s="490"/>
      <c r="D2" s="490"/>
      <c r="E2" s="490"/>
      <c r="F2" s="490"/>
      <c r="G2" s="490"/>
      <c r="H2" s="490"/>
      <c r="I2" s="259"/>
      <c r="J2" s="259"/>
      <c r="K2" s="259"/>
      <c r="L2" s="220"/>
      <c r="M2" s="274"/>
      <c r="N2" s="276" t="s">
        <v>616</v>
      </c>
      <c r="O2" s="276" t="s">
        <v>617</v>
      </c>
      <c r="P2" s="276"/>
      <c r="Q2" s="275"/>
      <c r="R2" s="275"/>
      <c r="S2" s="275"/>
      <c r="T2" s="275"/>
      <c r="U2" s="275"/>
      <c r="W2" s="298"/>
      <c r="X2" s="298"/>
      <c r="Y2" s="298"/>
      <c r="Z2" s="298"/>
      <c r="AA2" s="298"/>
      <c r="AB2" s="298"/>
      <c r="AC2" s="298"/>
      <c r="AD2" s="298"/>
      <c r="AE2" s="298"/>
    </row>
    <row r="3" spans="1:31" s="30" customFormat="1" ht="18.75">
      <c r="A3" s="485" t="s">
        <v>636</v>
      </c>
      <c r="B3" s="486"/>
      <c r="C3" s="486"/>
      <c r="D3" s="486"/>
      <c r="E3" s="486"/>
      <c r="F3" s="486"/>
      <c r="G3" s="486"/>
      <c r="H3" s="486"/>
      <c r="I3" s="486"/>
      <c r="J3" s="486"/>
      <c r="K3" s="486"/>
      <c r="L3" s="220"/>
      <c r="M3" s="277"/>
      <c r="N3" s="279"/>
      <c r="O3" s="279"/>
      <c r="P3" s="279"/>
      <c r="Q3" s="278"/>
      <c r="R3" s="278"/>
      <c r="S3" s="278"/>
      <c r="T3" s="278"/>
      <c r="U3" s="278"/>
      <c r="W3" s="299"/>
      <c r="X3" s="299"/>
      <c r="Y3" s="299"/>
      <c r="Z3" s="299"/>
      <c r="AA3" s="299"/>
      <c r="AB3" s="299"/>
      <c r="AC3" s="299"/>
      <c r="AD3" s="299"/>
      <c r="AE3" s="299"/>
    </row>
    <row r="4" spans="1:31" s="30" customFormat="1" ht="18.75">
      <c r="A4" s="325" t="s">
        <v>652</v>
      </c>
      <c r="B4" s="322"/>
      <c r="C4" s="322"/>
      <c r="D4" s="322"/>
      <c r="E4" s="322"/>
      <c r="F4" s="322"/>
      <c r="G4" s="322"/>
      <c r="H4" s="322"/>
      <c r="I4" s="322"/>
      <c r="J4" s="322"/>
      <c r="K4" s="322"/>
      <c r="L4" s="220"/>
      <c r="M4" s="277"/>
      <c r="N4" s="279"/>
      <c r="O4" s="279"/>
      <c r="P4" s="279"/>
      <c r="Q4" s="278"/>
      <c r="R4" s="278"/>
      <c r="S4" s="278"/>
      <c r="T4" s="278"/>
      <c r="U4" s="278"/>
      <c r="W4" s="299"/>
      <c r="X4" s="299"/>
      <c r="Y4" s="299"/>
      <c r="Z4" s="299"/>
      <c r="AA4" s="299"/>
      <c r="AB4" s="299"/>
      <c r="AC4" s="299"/>
      <c r="AD4" s="299"/>
      <c r="AE4" s="299"/>
    </row>
    <row r="5" spans="1:31" s="30" customFormat="1" ht="18">
      <c r="A5" s="324" t="s">
        <v>657</v>
      </c>
      <c r="B5" s="322"/>
      <c r="C5" s="322"/>
      <c r="D5" s="322"/>
      <c r="E5" s="322"/>
      <c r="F5" s="322"/>
      <c r="G5" s="322"/>
      <c r="H5" s="322"/>
      <c r="I5" s="322"/>
      <c r="J5" s="322"/>
      <c r="K5" s="322"/>
      <c r="L5" s="220"/>
      <c r="M5" s="277"/>
      <c r="N5" s="279"/>
      <c r="O5" s="279"/>
      <c r="P5" s="279"/>
      <c r="Q5" s="278"/>
      <c r="R5" s="278"/>
      <c r="S5" s="278"/>
      <c r="T5" s="278"/>
      <c r="U5" s="278"/>
      <c r="W5" s="299"/>
      <c r="X5" s="299"/>
      <c r="Y5" s="299"/>
      <c r="Z5" s="299"/>
      <c r="AA5" s="299"/>
      <c r="AB5" s="299"/>
      <c r="AC5" s="299"/>
      <c r="AD5" s="299"/>
      <c r="AE5" s="299"/>
    </row>
    <row r="6" spans="1:31" s="30" customFormat="1" ht="18">
      <c r="A6" s="324"/>
      <c r="B6" s="322"/>
      <c r="C6" s="322"/>
      <c r="D6" s="322"/>
      <c r="E6" s="322"/>
      <c r="F6" s="322"/>
      <c r="G6" s="322"/>
      <c r="H6" s="322"/>
      <c r="I6" s="322"/>
      <c r="J6" s="322"/>
      <c r="K6" s="322"/>
      <c r="L6" s="220"/>
      <c r="M6" s="277"/>
      <c r="N6" s="279"/>
      <c r="O6" s="279"/>
      <c r="P6" s="279"/>
      <c r="Q6" s="278"/>
      <c r="R6" s="278"/>
      <c r="S6" s="278"/>
      <c r="T6" s="278"/>
      <c r="U6" s="278"/>
      <c r="W6" s="299"/>
      <c r="X6" s="299"/>
      <c r="Y6" s="299"/>
      <c r="Z6" s="299"/>
      <c r="AA6" s="299"/>
      <c r="AB6" s="299"/>
      <c r="AC6" s="299"/>
      <c r="AD6" s="299"/>
      <c r="AE6" s="299"/>
    </row>
    <row r="7" spans="1:31" ht="38.25" customHeight="1">
      <c r="A7" s="492" t="s">
        <v>376</v>
      </c>
      <c r="B7" s="493"/>
      <c r="C7" s="493"/>
      <c r="D7" s="493"/>
      <c r="E7" s="493"/>
      <c r="F7" s="494"/>
      <c r="G7" s="225" t="s">
        <v>369</v>
      </c>
      <c r="H7" s="225" t="s">
        <v>370</v>
      </c>
      <c r="I7" s="225" t="s">
        <v>371</v>
      </c>
      <c r="J7" s="225" t="s">
        <v>372</v>
      </c>
      <c r="K7" s="225" t="s">
        <v>373</v>
      </c>
      <c r="L7" s="226"/>
      <c r="M7" s="270"/>
      <c r="Q7" s="271">
        <v>4</v>
      </c>
      <c r="R7" s="271">
        <v>5</v>
      </c>
      <c r="S7" s="271">
        <v>6</v>
      </c>
      <c r="T7" s="271">
        <v>7</v>
      </c>
      <c r="U7" s="271">
        <v>8</v>
      </c>
    </row>
    <row r="8" spans="1:31" ht="38.25">
      <c r="A8" s="71" t="s">
        <v>8</v>
      </c>
      <c r="B8" s="250" t="s">
        <v>9</v>
      </c>
      <c r="C8" s="71" t="s">
        <v>360</v>
      </c>
      <c r="D8" s="227" t="s">
        <v>10</v>
      </c>
      <c r="E8" s="71" t="s">
        <v>359</v>
      </c>
      <c r="F8" s="71" t="s">
        <v>12</v>
      </c>
      <c r="G8" s="228" t="s">
        <v>366</v>
      </c>
      <c r="H8" s="228" t="s">
        <v>14</v>
      </c>
      <c r="I8" s="228" t="s">
        <v>15</v>
      </c>
      <c r="J8" s="228" t="s">
        <v>16</v>
      </c>
      <c r="K8" s="228" t="s">
        <v>367</v>
      </c>
      <c r="L8" s="223"/>
      <c r="M8" s="280" t="s">
        <v>587</v>
      </c>
      <c r="N8" s="281" t="s">
        <v>8</v>
      </c>
      <c r="O8" s="281" t="s">
        <v>9</v>
      </c>
      <c r="P8" s="282" t="s">
        <v>10</v>
      </c>
      <c r="Q8" s="283" t="s">
        <v>366</v>
      </c>
      <c r="R8" s="283" t="s">
        <v>14</v>
      </c>
      <c r="S8" s="283" t="s">
        <v>15</v>
      </c>
      <c r="T8" s="283" t="s">
        <v>16</v>
      </c>
      <c r="U8" s="283" t="s">
        <v>367</v>
      </c>
      <c r="W8" s="300" t="s">
        <v>587</v>
      </c>
      <c r="X8" s="301" t="s">
        <v>8</v>
      </c>
      <c r="Y8" s="301" t="s">
        <v>9</v>
      </c>
      <c r="Z8" s="302" t="s">
        <v>10</v>
      </c>
      <c r="AA8" s="303" t="s">
        <v>366</v>
      </c>
      <c r="AB8" s="303" t="s">
        <v>14</v>
      </c>
      <c r="AC8" s="303" t="s">
        <v>15</v>
      </c>
      <c r="AD8" s="303" t="s">
        <v>16</v>
      </c>
      <c r="AE8" s="303" t="s">
        <v>367</v>
      </c>
    </row>
    <row r="9" spans="1:31">
      <c r="A9" s="203" t="s">
        <v>459</v>
      </c>
      <c r="B9" s="230" t="s">
        <v>386</v>
      </c>
      <c r="C9" s="203" t="s">
        <v>43</v>
      </c>
      <c r="D9" s="229" t="s">
        <v>460</v>
      </c>
      <c r="E9" s="203">
        <v>230</v>
      </c>
      <c r="F9" s="203">
        <v>5</v>
      </c>
      <c r="G9" s="208">
        <f ca="1">Q9</f>
        <v>21.484000000000002</v>
      </c>
      <c r="H9" s="208">
        <f t="shared" ref="H9:K9" ca="1" si="0">R9</f>
        <v>22.556999999999999</v>
      </c>
      <c r="I9" s="208">
        <f t="shared" ca="1" si="0"/>
        <v>23.686</v>
      </c>
      <c r="J9" s="208">
        <f t="shared" ca="1" si="0"/>
        <v>24.87</v>
      </c>
      <c r="K9" s="208">
        <f t="shared" ca="1" si="0"/>
        <v>26.114000000000001</v>
      </c>
      <c r="L9" s="223"/>
      <c r="M9" s="270" t="s">
        <v>588</v>
      </c>
      <c r="N9" s="273" t="str">
        <f>A9</f>
        <v>50905C</v>
      </c>
      <c r="O9" s="284" t="str">
        <f>B9</f>
        <v>N51</v>
      </c>
      <c r="P9" s="273" t="str">
        <f>D9</f>
        <v>911 Quality Assurance Technician</v>
      </c>
      <c r="Q9" s="285" cm="1">
        <f t="array" aca="1" ref="Q9" ca="1">ROUND(IF($M9="Y",VLOOKUP($N9,INDIRECT($O$2),Q$7,0)*INDIRECT($N$1),VLOOKUP($N9,INDIRECT($O$2),Q$7,0)),IF(LEFT($C9,1)="N",3,0))</f>
        <v>21.484000000000002</v>
      </c>
      <c r="R9" s="285" cm="1">
        <f t="array" aca="1" ref="R9" ca="1">ROUND(IF($M9="Y",VLOOKUP($N9,INDIRECT($O$2),R$7,0)*INDIRECT($N$1),VLOOKUP($N9,INDIRECT($O$2),R$7,0)),IF(LEFT($C9,1)="N",3,0))</f>
        <v>22.556999999999999</v>
      </c>
      <c r="S9" s="285" cm="1">
        <f t="array" aca="1" ref="S9" ca="1">ROUND(IF($M9="Y",VLOOKUP($N9,INDIRECT($O$2),S$7,0)*INDIRECT($N$1),VLOOKUP($N9,INDIRECT($O$2),S$7,0)),IF(LEFT($C9,1)="N",3,0))</f>
        <v>23.686</v>
      </c>
      <c r="T9" s="285" cm="1">
        <f t="array" aca="1" ref="T9" ca="1">ROUND(IF($M9="Y",VLOOKUP($N9,INDIRECT($O$2),T$7,0)*INDIRECT($N$1),VLOOKUP($N9,INDIRECT($O$2),T$7,0)),IF(LEFT($C9,1)="N",3,0))</f>
        <v>24.87</v>
      </c>
      <c r="U9" s="285" cm="1">
        <f t="array" aca="1" ref="U9" ca="1">ROUND(IF($M9="Y",VLOOKUP($N9,INDIRECT($O$2),U$7,0)*INDIRECT($N$1),VLOOKUP($N9,INDIRECT($O$2),U$7,0)),IF(LEFT($C9,1)="N",3,0))</f>
        <v>26.114000000000001</v>
      </c>
      <c r="W9" s="304" t="str">
        <f>M9</f>
        <v>Y</v>
      </c>
      <c r="X9" s="297" t="str">
        <f>N9</f>
        <v>50905C</v>
      </c>
      <c r="Y9" s="305" t="str">
        <f>O9</f>
        <v>N51</v>
      </c>
      <c r="Z9" s="297" t="str">
        <f>P9</f>
        <v>911 Quality Assurance Technician</v>
      </c>
      <c r="AA9" s="306">
        <f ca="1">IF(LEFT($C9,1)="N",Q9,ROUNDUP(Q9/2080,3))</f>
        <v>21.484000000000002</v>
      </c>
      <c r="AB9" s="306">
        <f t="shared" ref="AB9:AE9" ca="1" si="1">IF(LEFT($C9,1)="N",R9,ROUNDUP(R9/2080,3))</f>
        <v>22.556999999999999</v>
      </c>
      <c r="AC9" s="306">
        <f t="shared" ca="1" si="1"/>
        <v>23.686</v>
      </c>
      <c r="AD9" s="306">
        <f t="shared" ca="1" si="1"/>
        <v>24.87</v>
      </c>
      <c r="AE9" s="306">
        <f t="shared" ca="1" si="1"/>
        <v>26.114000000000001</v>
      </c>
    </row>
    <row r="10" spans="1:31">
      <c r="A10" s="203" t="s">
        <v>41</v>
      </c>
      <c r="B10" s="230" t="s">
        <v>42</v>
      </c>
      <c r="C10" s="203" t="s">
        <v>43</v>
      </c>
      <c r="D10" s="229" t="s">
        <v>44</v>
      </c>
      <c r="E10" s="203">
        <v>188</v>
      </c>
      <c r="F10" s="203">
        <v>4</v>
      </c>
      <c r="G10" s="208">
        <f t="shared" ref="G10:G73" ca="1" si="2">Q10</f>
        <v>18.446000000000002</v>
      </c>
      <c r="H10" s="208">
        <f t="shared" ref="H10:H73" ca="1" si="3">R10</f>
        <v>19.369</v>
      </c>
      <c r="I10" s="208">
        <f t="shared" ref="I10:I73" ca="1" si="4">S10</f>
        <v>20.337</v>
      </c>
      <c r="J10" s="208">
        <f t="shared" ref="J10:J73" ca="1" si="5">T10</f>
        <v>21.353999999999999</v>
      </c>
      <c r="K10" s="208">
        <f t="shared" ref="K10:K73" ca="1" si="6">U10</f>
        <v>22.422000000000001</v>
      </c>
      <c r="L10" s="223"/>
      <c r="M10" s="270" t="s">
        <v>588</v>
      </c>
      <c r="N10" s="273" t="str">
        <f t="shared" ref="N10:O73" si="7">A10</f>
        <v>00030C</v>
      </c>
      <c r="O10" s="284" t="str">
        <f t="shared" si="7"/>
        <v>018</v>
      </c>
      <c r="P10" s="273" t="str">
        <f t="shared" ref="P10:P73" si="8">D10</f>
        <v xml:space="preserve">Account Clerk I  </v>
      </c>
      <c r="Q10" s="285" cm="1">
        <f t="array" aca="1" ref="Q10" ca="1">ROUND(IF($M10="Y",VLOOKUP($N10,INDIRECT($O$2),Q$7,0)*INDIRECT($N$1),VLOOKUP($N10,INDIRECT($O$2),Q$7,0)),IF(LEFT($C10,1)="N",3,0))</f>
        <v>18.446000000000002</v>
      </c>
      <c r="R10" s="285" cm="1">
        <f t="array" aca="1" ref="R10" ca="1">ROUND(IF($M10="Y",VLOOKUP($N10,INDIRECT($O$2),R$7,0)*INDIRECT($N$1),VLOOKUP($N10,INDIRECT($O$2),R$7,0)),IF(LEFT($C10,1)="N",3,0))</f>
        <v>19.369</v>
      </c>
      <c r="S10" s="285" cm="1">
        <f t="array" aca="1" ref="S10" ca="1">ROUND(IF($M10="Y",VLOOKUP($N10,INDIRECT($O$2),S$7,0)*INDIRECT($N$1),VLOOKUP($N10,INDIRECT($O$2),S$7,0)),IF(LEFT($C10,1)="N",3,0))</f>
        <v>20.337</v>
      </c>
      <c r="T10" s="285" cm="1">
        <f t="array" aca="1" ref="T10" ca="1">ROUND(IF($M10="Y",VLOOKUP($N10,INDIRECT($O$2),T$7,0)*INDIRECT($N$1),VLOOKUP($N10,INDIRECT($O$2),T$7,0)),IF(LEFT($C10,1)="N",3,0))</f>
        <v>21.353999999999999</v>
      </c>
      <c r="U10" s="285" cm="1">
        <f t="array" aca="1" ref="U10" ca="1">ROUND(IF($M10="Y",VLOOKUP($N10,INDIRECT($O$2),U$7,0)*INDIRECT($N$1),VLOOKUP($N10,INDIRECT($O$2),U$7,0)),IF(LEFT($C10,1)="N",3,0))</f>
        <v>22.422000000000001</v>
      </c>
      <c r="W10" s="304" t="str">
        <f t="shared" ref="W10:W73" si="9">M10</f>
        <v>Y</v>
      </c>
      <c r="X10" s="297" t="str">
        <f t="shared" ref="X10:X73" si="10">N10</f>
        <v>00030C</v>
      </c>
      <c r="Y10" s="305" t="str">
        <f t="shared" ref="Y10:Y73" si="11">O10</f>
        <v>018</v>
      </c>
      <c r="Z10" s="297" t="str">
        <f t="shared" ref="Z10:Z73" si="12">P10</f>
        <v xml:space="preserve">Account Clerk I  </v>
      </c>
      <c r="AA10" s="306">
        <f t="shared" ref="AA10:AA73" ca="1" si="13">IF(LEFT($C10,1)="N",Q10,ROUNDUP(Q10/2080,3))</f>
        <v>18.446000000000002</v>
      </c>
      <c r="AB10" s="306">
        <f t="shared" ref="AB10:AB73" ca="1" si="14">IF(LEFT($C10,1)="N",R10,ROUNDUP(R10/2080,3))</f>
        <v>19.369</v>
      </c>
      <c r="AC10" s="306">
        <f t="shared" ref="AC10:AC73" ca="1" si="15">IF(LEFT($C10,1)="N",S10,ROUNDUP(S10/2080,3))</f>
        <v>20.337</v>
      </c>
      <c r="AD10" s="306">
        <f t="shared" ref="AD10:AD73" ca="1" si="16">IF(LEFT($C10,1)="N",T10,ROUNDUP(T10/2080,3))</f>
        <v>21.353999999999999</v>
      </c>
      <c r="AE10" s="306">
        <f t="shared" ref="AE10:AE73" ca="1" si="17">IF(LEFT($C10,1)="N",U10,ROUNDUP(U10/2080,3))</f>
        <v>22.422000000000001</v>
      </c>
    </row>
    <row r="11" spans="1:31">
      <c r="A11" s="203" t="s">
        <v>45</v>
      </c>
      <c r="B11" s="230" t="s">
        <v>46</v>
      </c>
      <c r="C11" s="203" t="s">
        <v>43</v>
      </c>
      <c r="D11" s="229" t="s">
        <v>47</v>
      </c>
      <c r="E11" s="203">
        <v>260</v>
      </c>
      <c r="F11" s="203">
        <v>5</v>
      </c>
      <c r="G11" s="208">
        <f t="shared" ca="1" si="2"/>
        <v>23.529</v>
      </c>
      <c r="H11" s="208">
        <f t="shared" ca="1" si="3"/>
        <v>24.706</v>
      </c>
      <c r="I11" s="208">
        <f t="shared" ca="1" si="4"/>
        <v>25.940999999999999</v>
      </c>
      <c r="J11" s="208">
        <f t="shared" ca="1" si="5"/>
        <v>27.238</v>
      </c>
      <c r="K11" s="208">
        <f t="shared" ca="1" si="6"/>
        <v>28.6</v>
      </c>
      <c r="L11" s="223"/>
      <c r="M11" s="270" t="s">
        <v>588</v>
      </c>
      <c r="N11" s="273" t="str">
        <f t="shared" si="7"/>
        <v>00070C</v>
      </c>
      <c r="O11" s="284" t="str">
        <f t="shared" si="7"/>
        <v>056</v>
      </c>
      <c r="P11" s="273" t="str">
        <f t="shared" si="8"/>
        <v xml:space="preserve">Account Clerk II  </v>
      </c>
      <c r="Q11" s="285" cm="1">
        <f t="array" aca="1" ref="Q11" ca="1">ROUND(IF($M11="Y",VLOOKUP($N11,INDIRECT($O$2),Q$7,0)*INDIRECT($N$1),VLOOKUP($N11,INDIRECT($O$2),Q$7,0)),IF(LEFT($C11,1)="N",3,0))</f>
        <v>23.529</v>
      </c>
      <c r="R11" s="285" cm="1">
        <f t="array" aca="1" ref="R11" ca="1">ROUND(IF($M11="Y",VLOOKUP($N11,INDIRECT($O$2),R$7,0)*INDIRECT($N$1),VLOOKUP($N11,INDIRECT($O$2),R$7,0)),IF(LEFT($C11,1)="N",3,0))</f>
        <v>24.706</v>
      </c>
      <c r="S11" s="285" cm="1">
        <f t="array" aca="1" ref="S11" ca="1">ROUND(IF($M11="Y",VLOOKUP($N11,INDIRECT($O$2),S$7,0)*INDIRECT($N$1),VLOOKUP($N11,INDIRECT($O$2),S$7,0)),IF(LEFT($C11,1)="N",3,0))</f>
        <v>25.940999999999999</v>
      </c>
      <c r="T11" s="285" cm="1">
        <f t="array" aca="1" ref="T11" ca="1">ROUND(IF($M11="Y",VLOOKUP($N11,INDIRECT($O$2),T$7,0)*INDIRECT($N$1),VLOOKUP($N11,INDIRECT($O$2),T$7,0)),IF(LEFT($C11,1)="N",3,0))</f>
        <v>27.238</v>
      </c>
      <c r="U11" s="285" cm="1">
        <f t="array" aca="1" ref="U11" ca="1">ROUND(IF($M11="Y",VLOOKUP($N11,INDIRECT($O$2),U$7,0)*INDIRECT($N$1),VLOOKUP($N11,INDIRECT($O$2),U$7,0)),IF(LEFT($C11,1)="N",3,0))</f>
        <v>28.6</v>
      </c>
      <c r="W11" s="304" t="str">
        <f t="shared" si="9"/>
        <v>Y</v>
      </c>
      <c r="X11" s="297" t="str">
        <f t="shared" si="10"/>
        <v>00070C</v>
      </c>
      <c r="Y11" s="305" t="str">
        <f t="shared" si="11"/>
        <v>056</v>
      </c>
      <c r="Z11" s="297" t="str">
        <f t="shared" si="12"/>
        <v xml:space="preserve">Account Clerk II  </v>
      </c>
      <c r="AA11" s="306">
        <f t="shared" ca="1" si="13"/>
        <v>23.529</v>
      </c>
      <c r="AB11" s="306">
        <f t="shared" ca="1" si="14"/>
        <v>24.706</v>
      </c>
      <c r="AC11" s="306">
        <f t="shared" ca="1" si="15"/>
        <v>25.940999999999999</v>
      </c>
      <c r="AD11" s="306">
        <f t="shared" ca="1" si="16"/>
        <v>27.238</v>
      </c>
      <c r="AE11" s="306">
        <f t="shared" ca="1" si="17"/>
        <v>28.6</v>
      </c>
    </row>
    <row r="12" spans="1:31">
      <c r="A12" s="203" t="s">
        <v>48</v>
      </c>
      <c r="B12" s="230" t="s">
        <v>49</v>
      </c>
      <c r="C12" s="203" t="s">
        <v>43</v>
      </c>
      <c r="D12" s="229" t="s">
        <v>50</v>
      </c>
      <c r="E12" s="203">
        <v>230</v>
      </c>
      <c r="F12" s="203">
        <v>5</v>
      </c>
      <c r="G12" s="208">
        <f t="shared" ca="1" si="2"/>
        <v>21.484000000000002</v>
      </c>
      <c r="H12" s="208">
        <f t="shared" ca="1" si="3"/>
        <v>22.558</v>
      </c>
      <c r="I12" s="208">
        <f t="shared" ca="1" si="4"/>
        <v>23.686</v>
      </c>
      <c r="J12" s="208">
        <f t="shared" ca="1" si="5"/>
        <v>24.87</v>
      </c>
      <c r="K12" s="208">
        <f t="shared" ca="1" si="6"/>
        <v>26.113</v>
      </c>
      <c r="L12" s="223"/>
      <c r="M12" s="270" t="s">
        <v>588</v>
      </c>
      <c r="N12" s="273" t="str">
        <f t="shared" si="7"/>
        <v>00170C</v>
      </c>
      <c r="O12" s="284" t="str">
        <f t="shared" si="7"/>
        <v>040</v>
      </c>
      <c r="P12" s="273" t="str">
        <f t="shared" si="8"/>
        <v>Account Maintenance Representative</v>
      </c>
      <c r="Q12" s="285" cm="1">
        <f t="array" aca="1" ref="Q12" ca="1">ROUND(IF($M12="Y",VLOOKUP($N12,INDIRECT($O$2),Q$7,0)*INDIRECT($N$1),VLOOKUP($N12,INDIRECT($O$2),Q$7,0)),IF(LEFT($C12,1)="N",3,0))</f>
        <v>21.484000000000002</v>
      </c>
      <c r="R12" s="285" cm="1">
        <f t="array" aca="1" ref="R12" ca="1">ROUND(IF($M12="Y",VLOOKUP($N12,INDIRECT($O$2),R$7,0)*INDIRECT($N$1),VLOOKUP($N12,INDIRECT($O$2),R$7,0)),IF(LEFT($C12,1)="N",3,0))</f>
        <v>22.558</v>
      </c>
      <c r="S12" s="285" cm="1">
        <f t="array" aca="1" ref="S12" ca="1">ROUND(IF($M12="Y",VLOOKUP($N12,INDIRECT($O$2),S$7,0)*INDIRECT($N$1),VLOOKUP($N12,INDIRECT($O$2),S$7,0)),IF(LEFT($C12,1)="N",3,0))</f>
        <v>23.686</v>
      </c>
      <c r="T12" s="285" cm="1">
        <f t="array" aca="1" ref="T12" ca="1">ROUND(IF($M12="Y",VLOOKUP($N12,INDIRECT($O$2),T$7,0)*INDIRECT($N$1),VLOOKUP($N12,INDIRECT($O$2),T$7,0)),IF(LEFT($C12,1)="N",3,0))</f>
        <v>24.87</v>
      </c>
      <c r="U12" s="285" cm="1">
        <f t="array" aca="1" ref="U12" ca="1">ROUND(IF($M12="Y",VLOOKUP($N12,INDIRECT($O$2),U$7,0)*INDIRECT($N$1),VLOOKUP($N12,INDIRECT($O$2),U$7,0)),IF(LEFT($C12,1)="N",3,0))</f>
        <v>26.113</v>
      </c>
      <c r="W12" s="304" t="str">
        <f t="shared" si="9"/>
        <v>Y</v>
      </c>
      <c r="X12" s="297" t="str">
        <f t="shared" si="10"/>
        <v>00170C</v>
      </c>
      <c r="Y12" s="305" t="str">
        <f t="shared" si="11"/>
        <v>040</v>
      </c>
      <c r="Z12" s="297" t="str">
        <f t="shared" si="12"/>
        <v>Account Maintenance Representative</v>
      </c>
      <c r="AA12" s="306">
        <f t="shared" ca="1" si="13"/>
        <v>21.484000000000002</v>
      </c>
      <c r="AB12" s="306">
        <f t="shared" ca="1" si="14"/>
        <v>22.558</v>
      </c>
      <c r="AC12" s="306">
        <f t="shared" ca="1" si="15"/>
        <v>23.686</v>
      </c>
      <c r="AD12" s="306">
        <f t="shared" ca="1" si="16"/>
        <v>24.87</v>
      </c>
      <c r="AE12" s="306">
        <f t="shared" ca="1" si="17"/>
        <v>26.113</v>
      </c>
    </row>
    <row r="13" spans="1:31">
      <c r="A13" s="203" t="s">
        <v>51</v>
      </c>
      <c r="B13" s="230">
        <v>161</v>
      </c>
      <c r="C13" s="203" t="s">
        <v>43</v>
      </c>
      <c r="D13" s="229" t="s">
        <v>52</v>
      </c>
      <c r="E13" s="203">
        <v>287</v>
      </c>
      <c r="F13" s="203">
        <v>6</v>
      </c>
      <c r="G13" s="208">
        <f t="shared" ca="1" si="2"/>
        <v>25.527999999999999</v>
      </c>
      <c r="H13" s="208">
        <f t="shared" ca="1" si="3"/>
        <v>26.803999999999998</v>
      </c>
      <c r="I13" s="208">
        <f t="shared" ca="1" si="4"/>
        <v>28.143999999999998</v>
      </c>
      <c r="J13" s="208">
        <f t="shared" ca="1" si="5"/>
        <v>29.550999999999998</v>
      </c>
      <c r="K13" s="208">
        <f t="shared" ca="1" si="6"/>
        <v>31.029</v>
      </c>
      <c r="L13" s="223"/>
      <c r="M13" s="270" t="s">
        <v>588</v>
      </c>
      <c r="N13" s="273" t="str">
        <f t="shared" si="7"/>
        <v>00076C</v>
      </c>
      <c r="O13" s="284">
        <f t="shared" si="7"/>
        <v>161</v>
      </c>
      <c r="P13" s="273" t="str">
        <f t="shared" si="8"/>
        <v>Accounting Technician</v>
      </c>
      <c r="Q13" s="285" cm="1">
        <f t="array" aca="1" ref="Q13" ca="1">ROUND(IF($M13="Y",VLOOKUP($N13,INDIRECT($O$2),Q$7,0)*INDIRECT($N$1),VLOOKUP($N13,INDIRECT($O$2),Q$7,0)),IF(LEFT($C13,1)="N",3,0))</f>
        <v>25.527999999999999</v>
      </c>
      <c r="R13" s="285" cm="1">
        <f t="array" aca="1" ref="R13" ca="1">ROUND(IF($M13="Y",VLOOKUP($N13,INDIRECT($O$2),R$7,0)*INDIRECT($N$1),VLOOKUP($N13,INDIRECT($O$2),R$7,0)),IF(LEFT($C13,1)="N",3,0))</f>
        <v>26.803999999999998</v>
      </c>
      <c r="S13" s="285" cm="1">
        <f t="array" aca="1" ref="S13" ca="1">ROUND(IF($M13="Y",VLOOKUP($N13,INDIRECT($O$2),S$7,0)*INDIRECT($N$1),VLOOKUP($N13,INDIRECT($O$2),S$7,0)),IF(LEFT($C13,1)="N",3,0))</f>
        <v>28.143999999999998</v>
      </c>
      <c r="T13" s="285" cm="1">
        <f t="array" aca="1" ref="T13" ca="1">ROUND(IF($M13="Y",VLOOKUP($N13,INDIRECT($O$2),T$7,0)*INDIRECT($N$1),VLOOKUP($N13,INDIRECT($O$2),T$7,0)),IF(LEFT($C13,1)="N",3,0))</f>
        <v>29.550999999999998</v>
      </c>
      <c r="U13" s="285" cm="1">
        <f t="array" aca="1" ref="U13" ca="1">ROUND(IF($M13="Y",VLOOKUP($N13,INDIRECT($O$2),U$7,0)*INDIRECT($N$1),VLOOKUP($N13,INDIRECT($O$2),U$7,0)),IF(LEFT($C13,1)="N",3,0))</f>
        <v>31.029</v>
      </c>
      <c r="W13" s="304" t="str">
        <f t="shared" si="9"/>
        <v>Y</v>
      </c>
      <c r="X13" s="297" t="str">
        <f t="shared" si="10"/>
        <v>00076C</v>
      </c>
      <c r="Y13" s="305">
        <f t="shared" si="11"/>
        <v>161</v>
      </c>
      <c r="Z13" s="297" t="str">
        <f t="shared" si="12"/>
        <v>Accounting Technician</v>
      </c>
      <c r="AA13" s="306">
        <f t="shared" ca="1" si="13"/>
        <v>25.527999999999999</v>
      </c>
      <c r="AB13" s="306">
        <f t="shared" ca="1" si="14"/>
        <v>26.803999999999998</v>
      </c>
      <c r="AC13" s="306">
        <f t="shared" ca="1" si="15"/>
        <v>28.143999999999998</v>
      </c>
      <c r="AD13" s="306">
        <f t="shared" ca="1" si="16"/>
        <v>29.550999999999998</v>
      </c>
      <c r="AE13" s="306">
        <f t="shared" ca="1" si="17"/>
        <v>31.029</v>
      </c>
    </row>
    <row r="14" spans="1:31">
      <c r="A14" s="203" t="s">
        <v>53</v>
      </c>
      <c r="B14" s="230">
        <v>151</v>
      </c>
      <c r="C14" s="203" t="s">
        <v>43</v>
      </c>
      <c r="D14" s="229" t="s">
        <v>54</v>
      </c>
      <c r="E14" s="203">
        <v>220</v>
      </c>
      <c r="F14" s="203">
        <v>4</v>
      </c>
      <c r="G14" s="208">
        <f t="shared" ca="1" si="2"/>
        <v>20.465</v>
      </c>
      <c r="H14" s="208">
        <f t="shared" ca="1" si="3"/>
        <v>21.489000000000001</v>
      </c>
      <c r="I14" s="208">
        <f t="shared" ca="1" si="4"/>
        <v>22.562999999999999</v>
      </c>
      <c r="J14" s="208">
        <f t="shared" ca="1" si="5"/>
        <v>23.690999999999999</v>
      </c>
      <c r="K14" s="208">
        <f t="shared" ca="1" si="6"/>
        <v>24.876000000000001</v>
      </c>
      <c r="L14" s="223"/>
      <c r="M14" s="270" t="s">
        <v>588</v>
      </c>
      <c r="N14" s="273" t="str">
        <f t="shared" si="7"/>
        <v>00475C</v>
      </c>
      <c r="O14" s="284">
        <f t="shared" si="7"/>
        <v>151</v>
      </c>
      <c r="P14" s="273" t="str">
        <f t="shared" si="8"/>
        <v>Animal Care Technician</v>
      </c>
      <c r="Q14" s="285" cm="1">
        <f t="array" aca="1" ref="Q14" ca="1">ROUND(IF($M14="Y",VLOOKUP($N14,INDIRECT($O$2),Q$7,0)*INDIRECT($N$1),VLOOKUP($N14,INDIRECT($O$2),Q$7,0)),IF(LEFT($C14,1)="N",3,0))</f>
        <v>20.465</v>
      </c>
      <c r="R14" s="285" cm="1">
        <f t="array" aca="1" ref="R14" ca="1">ROUND(IF($M14="Y",VLOOKUP($N14,INDIRECT($O$2),R$7,0)*INDIRECT($N$1),VLOOKUP($N14,INDIRECT($O$2),R$7,0)),IF(LEFT($C14,1)="N",3,0))</f>
        <v>21.489000000000001</v>
      </c>
      <c r="S14" s="285" cm="1">
        <f t="array" aca="1" ref="S14" ca="1">ROUND(IF($M14="Y",VLOOKUP($N14,INDIRECT($O$2),S$7,0)*INDIRECT($N$1),VLOOKUP($N14,INDIRECT($O$2),S$7,0)),IF(LEFT($C14,1)="N",3,0))</f>
        <v>22.562999999999999</v>
      </c>
      <c r="T14" s="285" cm="1">
        <f t="array" aca="1" ref="T14" ca="1">ROUND(IF($M14="Y",VLOOKUP($N14,INDIRECT($O$2),T$7,0)*INDIRECT($N$1),VLOOKUP($N14,INDIRECT($O$2),T$7,0)),IF(LEFT($C14,1)="N",3,0))</f>
        <v>23.690999999999999</v>
      </c>
      <c r="U14" s="285" cm="1">
        <f t="array" aca="1" ref="U14" ca="1">ROUND(IF($M14="Y",VLOOKUP($N14,INDIRECT($O$2),U$7,0)*INDIRECT($N$1),VLOOKUP($N14,INDIRECT($O$2),U$7,0)),IF(LEFT($C14,1)="N",3,0))</f>
        <v>24.876000000000001</v>
      </c>
      <c r="W14" s="304" t="str">
        <f t="shared" si="9"/>
        <v>Y</v>
      </c>
      <c r="X14" s="297" t="str">
        <f t="shared" si="10"/>
        <v>00475C</v>
      </c>
      <c r="Y14" s="305">
        <f t="shared" si="11"/>
        <v>151</v>
      </c>
      <c r="Z14" s="297" t="str">
        <f t="shared" si="12"/>
        <v>Animal Care Technician</v>
      </c>
      <c r="AA14" s="306">
        <f t="shared" ca="1" si="13"/>
        <v>20.465</v>
      </c>
      <c r="AB14" s="306">
        <f t="shared" ca="1" si="14"/>
        <v>21.489000000000001</v>
      </c>
      <c r="AC14" s="306">
        <f t="shared" ca="1" si="15"/>
        <v>22.562999999999999</v>
      </c>
      <c r="AD14" s="306">
        <f t="shared" ca="1" si="16"/>
        <v>23.690999999999999</v>
      </c>
      <c r="AE14" s="306">
        <f t="shared" ca="1" si="17"/>
        <v>24.876000000000001</v>
      </c>
    </row>
    <row r="15" spans="1:31">
      <c r="A15" s="203" t="s">
        <v>55</v>
      </c>
      <c r="B15" s="230" t="s">
        <v>56</v>
      </c>
      <c r="C15" s="203" t="s">
        <v>43</v>
      </c>
      <c r="D15" s="229" t="s">
        <v>57</v>
      </c>
      <c r="E15" s="203">
        <v>250</v>
      </c>
      <c r="F15" s="203">
        <v>5</v>
      </c>
      <c r="G15" s="208">
        <f t="shared" ca="1" si="2"/>
        <v>22.497</v>
      </c>
      <c r="H15" s="208">
        <f t="shared" ca="1" si="3"/>
        <v>23.622</v>
      </c>
      <c r="I15" s="208">
        <f t="shared" ca="1" si="4"/>
        <v>24.803000000000001</v>
      </c>
      <c r="J15" s="208">
        <f t="shared" ca="1" si="5"/>
        <v>26.042999999999999</v>
      </c>
      <c r="K15" s="208">
        <f t="shared" ca="1" si="6"/>
        <v>27.344999999999999</v>
      </c>
      <c r="L15" s="223"/>
      <c r="M15" s="270" t="s">
        <v>588</v>
      </c>
      <c r="N15" s="273" t="str">
        <f t="shared" si="7"/>
        <v>00476C</v>
      </c>
      <c r="O15" s="284" t="str">
        <f t="shared" si="7"/>
        <v>001</v>
      </c>
      <c r="P15" s="273" t="str">
        <f t="shared" si="8"/>
        <v>Animal Care Technician II</v>
      </c>
      <c r="Q15" s="285" cm="1">
        <f t="array" aca="1" ref="Q15" ca="1">ROUND(IF($M15="Y",VLOOKUP($N15,INDIRECT($O$2),Q$7,0)*INDIRECT($N$1),VLOOKUP($N15,INDIRECT($O$2),Q$7,0)),IF(LEFT($C15,1)="N",3,0))</f>
        <v>22.497</v>
      </c>
      <c r="R15" s="285" cm="1">
        <f t="array" aca="1" ref="R15" ca="1">ROUND(IF($M15="Y",VLOOKUP($N15,INDIRECT($O$2),R$7,0)*INDIRECT($N$1),VLOOKUP($N15,INDIRECT($O$2),R$7,0)),IF(LEFT($C15,1)="N",3,0))</f>
        <v>23.622</v>
      </c>
      <c r="S15" s="285" cm="1">
        <f t="array" aca="1" ref="S15" ca="1">ROUND(IF($M15="Y",VLOOKUP($N15,INDIRECT($O$2),S$7,0)*INDIRECT($N$1),VLOOKUP($N15,INDIRECT($O$2),S$7,0)),IF(LEFT($C15,1)="N",3,0))</f>
        <v>24.803000000000001</v>
      </c>
      <c r="T15" s="285" cm="1">
        <f t="array" aca="1" ref="T15" ca="1">ROUND(IF($M15="Y",VLOOKUP($N15,INDIRECT($O$2),T$7,0)*INDIRECT($N$1),VLOOKUP($N15,INDIRECT($O$2),T$7,0)),IF(LEFT($C15,1)="N",3,0))</f>
        <v>26.042999999999999</v>
      </c>
      <c r="U15" s="285" cm="1">
        <f t="array" aca="1" ref="U15" ca="1">ROUND(IF($M15="Y",VLOOKUP($N15,INDIRECT($O$2),U$7,0)*INDIRECT($N$1),VLOOKUP($N15,INDIRECT($O$2),U$7,0)),IF(LEFT($C15,1)="N",3,0))</f>
        <v>27.344999999999999</v>
      </c>
      <c r="W15" s="304" t="str">
        <f t="shared" si="9"/>
        <v>Y</v>
      </c>
      <c r="X15" s="297" t="str">
        <f t="shared" si="10"/>
        <v>00476C</v>
      </c>
      <c r="Y15" s="305" t="str">
        <f t="shared" si="11"/>
        <v>001</v>
      </c>
      <c r="Z15" s="297" t="str">
        <f t="shared" si="12"/>
        <v>Animal Care Technician II</v>
      </c>
      <c r="AA15" s="306">
        <f t="shared" ca="1" si="13"/>
        <v>22.497</v>
      </c>
      <c r="AB15" s="306">
        <f t="shared" ca="1" si="14"/>
        <v>23.622</v>
      </c>
      <c r="AC15" s="306">
        <f t="shared" ca="1" si="15"/>
        <v>24.803000000000001</v>
      </c>
      <c r="AD15" s="306">
        <f t="shared" ca="1" si="16"/>
        <v>26.042999999999999</v>
      </c>
      <c r="AE15" s="306">
        <f t="shared" ca="1" si="17"/>
        <v>27.344999999999999</v>
      </c>
    </row>
    <row r="16" spans="1:31">
      <c r="A16" s="203" t="s">
        <v>58</v>
      </c>
      <c r="B16" s="230" t="s">
        <v>66</v>
      </c>
      <c r="C16" s="203" t="s">
        <v>43</v>
      </c>
      <c r="D16" s="229" t="s">
        <v>648</v>
      </c>
      <c r="E16" s="203">
        <v>326</v>
      </c>
      <c r="F16" s="203">
        <v>7</v>
      </c>
      <c r="G16" s="208">
        <f t="shared" ca="1" si="2"/>
        <v>27.562999999999999</v>
      </c>
      <c r="H16" s="208">
        <f t="shared" ca="1" si="3"/>
        <v>28.940999999999999</v>
      </c>
      <c r="I16" s="208">
        <f t="shared" ca="1" si="4"/>
        <v>30.388000000000002</v>
      </c>
      <c r="J16" s="208">
        <f t="shared" ca="1" si="5"/>
        <v>31.907</v>
      </c>
      <c r="K16" s="208">
        <f t="shared" ca="1" si="6"/>
        <v>33.502000000000002</v>
      </c>
      <c r="L16" s="223"/>
      <c r="M16" s="270" t="s">
        <v>588</v>
      </c>
      <c r="N16" s="273" t="str">
        <f t="shared" si="7"/>
        <v>00480C</v>
      </c>
      <c r="O16" s="284" t="str">
        <f t="shared" si="7"/>
        <v>064</v>
      </c>
      <c r="P16" s="273" t="str">
        <f t="shared" si="8"/>
        <v>Animal Control Officer</v>
      </c>
      <c r="Q16" s="285" cm="1">
        <f t="array" aca="1" ref="Q16" ca="1">ROUND(IF($M16="Y",VLOOKUP($N16,INDIRECT($O$2),Q$7,0)*INDIRECT($N$1),VLOOKUP($N16,INDIRECT($O$2),Q$7,0)),IF(LEFT($C16,1)="N",3,0))</f>
        <v>27.562999999999999</v>
      </c>
      <c r="R16" s="285" cm="1">
        <f t="array" aca="1" ref="R16" ca="1">ROUND(IF($M16="Y",VLOOKUP($N16,INDIRECT($O$2),R$7,0)*INDIRECT($N$1),VLOOKUP($N16,INDIRECT($O$2),R$7,0)),IF(LEFT($C16,1)="N",3,0))</f>
        <v>28.940999999999999</v>
      </c>
      <c r="S16" s="285" cm="1">
        <f t="array" aca="1" ref="S16" ca="1">ROUND(IF($M16="Y",VLOOKUP($N16,INDIRECT($O$2),S$7,0)*INDIRECT($N$1),VLOOKUP($N16,INDIRECT($O$2),S$7,0)),IF(LEFT($C16,1)="N",3,0))</f>
        <v>30.388000000000002</v>
      </c>
      <c r="T16" s="285" cm="1">
        <f t="array" aca="1" ref="T16" ca="1">ROUND(IF($M16="Y",VLOOKUP($N16,INDIRECT($O$2),T$7,0)*INDIRECT($N$1),VLOOKUP($N16,INDIRECT($O$2),T$7,0)),IF(LEFT($C16,1)="N",3,0))</f>
        <v>31.907</v>
      </c>
      <c r="U16" s="285" cm="1">
        <f t="array" aca="1" ref="U16" ca="1">ROUND(IF($M16="Y",VLOOKUP($N16,INDIRECT($O$2),U$7,0)*INDIRECT($N$1),VLOOKUP($N16,INDIRECT($O$2),U$7,0)),IF(LEFT($C16,1)="N",3,0))</f>
        <v>33.502000000000002</v>
      </c>
      <c r="W16" s="304" t="str">
        <f t="shared" si="9"/>
        <v>Y</v>
      </c>
      <c r="X16" s="297" t="str">
        <f t="shared" si="10"/>
        <v>00480C</v>
      </c>
      <c r="Y16" s="305" t="str">
        <f t="shared" si="11"/>
        <v>064</v>
      </c>
      <c r="Z16" s="297" t="str">
        <f t="shared" si="12"/>
        <v>Animal Control Officer</v>
      </c>
      <c r="AA16" s="306">
        <f t="shared" ca="1" si="13"/>
        <v>27.562999999999999</v>
      </c>
      <c r="AB16" s="306">
        <f t="shared" ca="1" si="14"/>
        <v>28.940999999999999</v>
      </c>
      <c r="AC16" s="306">
        <f t="shared" ca="1" si="15"/>
        <v>30.388000000000002</v>
      </c>
      <c r="AD16" s="306">
        <f t="shared" ca="1" si="16"/>
        <v>31.907</v>
      </c>
      <c r="AE16" s="306">
        <f t="shared" ca="1" si="17"/>
        <v>33.502000000000002</v>
      </c>
    </row>
    <row r="17" spans="1:31">
      <c r="A17" s="203" t="s">
        <v>125</v>
      </c>
      <c r="B17" s="230" t="s">
        <v>565</v>
      </c>
      <c r="C17" s="203" t="s">
        <v>43</v>
      </c>
      <c r="D17" s="229" t="s">
        <v>649</v>
      </c>
      <c r="E17" s="203">
        <v>368</v>
      </c>
      <c r="F17" s="203">
        <v>8</v>
      </c>
      <c r="G17" s="208">
        <f t="shared" ref="G17" ca="1" si="18">Q17</f>
        <v>30.587</v>
      </c>
      <c r="H17" s="208">
        <f t="shared" ref="H17" ca="1" si="19">R17</f>
        <v>32.116</v>
      </c>
      <c r="I17" s="208">
        <f t="shared" ref="I17" ca="1" si="20">S17</f>
        <v>33.722000000000001</v>
      </c>
      <c r="J17" s="208">
        <f t="shared" ref="J17" ca="1" si="21">T17</f>
        <v>35.408000000000001</v>
      </c>
      <c r="K17" s="208">
        <f t="shared" ref="K17" ca="1" si="22">U17</f>
        <v>37.177999999999997</v>
      </c>
      <c r="L17" s="223"/>
      <c r="M17" s="270" t="s">
        <v>588</v>
      </c>
      <c r="N17" s="273" t="str">
        <f t="shared" ref="N17" si="23">A17</f>
        <v>03587C</v>
      </c>
      <c r="O17" s="284" t="str">
        <f t="shared" ref="O17" si="24">B17</f>
        <v>123</v>
      </c>
      <c r="P17" s="273" t="str">
        <f t="shared" ref="P17" si="25">D17</f>
        <v>Animal Control Officer, Lead</v>
      </c>
      <c r="Q17" s="285" cm="1">
        <f t="array" aca="1" ref="Q17" ca="1">ROUND(IF($M17="Y",VLOOKUP($N17,INDIRECT($O$2),Q$7,0)*INDIRECT($N$1),VLOOKUP($N17,INDIRECT($O$2),Q$7,0)),IF(LEFT($C17,1)="N",3,0))</f>
        <v>30.587</v>
      </c>
      <c r="R17" s="285" cm="1">
        <f t="array" aca="1" ref="R17" ca="1">ROUND(IF($M17="Y",VLOOKUP($N17,INDIRECT($O$2),R$7,0)*INDIRECT($N$1),VLOOKUP($N17,INDIRECT($O$2),R$7,0)),IF(LEFT($C17,1)="N",3,0))</f>
        <v>32.116</v>
      </c>
      <c r="S17" s="285" cm="1">
        <f t="array" aca="1" ref="S17" ca="1">ROUND(IF($M17="Y",VLOOKUP($N17,INDIRECT($O$2),S$7,0)*INDIRECT($N$1),VLOOKUP($N17,INDIRECT($O$2),S$7,0)),IF(LEFT($C17,1)="N",3,0))</f>
        <v>33.722000000000001</v>
      </c>
      <c r="T17" s="285" cm="1">
        <f t="array" aca="1" ref="T17" ca="1">ROUND(IF($M17="Y",VLOOKUP($N17,INDIRECT($O$2),T$7,0)*INDIRECT($N$1),VLOOKUP($N17,INDIRECT($O$2),T$7,0)),IF(LEFT($C17,1)="N",3,0))</f>
        <v>35.408000000000001</v>
      </c>
      <c r="U17" s="285" cm="1">
        <f t="array" aca="1" ref="U17" ca="1">ROUND(IF($M17="Y",VLOOKUP($N17,INDIRECT($O$2),U$7,0)*INDIRECT($N$1),VLOOKUP($N17,INDIRECT($O$2),U$7,0)),IF(LEFT($C17,1)="N",3,0))</f>
        <v>37.177999999999997</v>
      </c>
      <c r="W17" s="304"/>
      <c r="Y17" s="305"/>
      <c r="AA17" s="306"/>
      <c r="AB17" s="306"/>
      <c r="AC17" s="306"/>
      <c r="AD17" s="306"/>
      <c r="AE17" s="306"/>
    </row>
    <row r="18" spans="1:31">
      <c r="A18" s="203" t="s">
        <v>498</v>
      </c>
      <c r="B18" s="230" t="s">
        <v>102</v>
      </c>
      <c r="C18" s="231" t="s">
        <v>43</v>
      </c>
      <c r="D18" s="232" t="s">
        <v>499</v>
      </c>
      <c r="E18" s="203">
        <v>338</v>
      </c>
      <c r="F18" s="203">
        <v>7</v>
      </c>
      <c r="G18" s="208">
        <f t="shared" ca="1" si="2"/>
        <v>28.547999999999998</v>
      </c>
      <c r="H18" s="208">
        <f t="shared" ca="1" si="3"/>
        <v>29.975000000000001</v>
      </c>
      <c r="I18" s="208">
        <f t="shared" ca="1" si="4"/>
        <v>31.474</v>
      </c>
      <c r="J18" s="208">
        <f t="shared" ca="1" si="5"/>
        <v>33.046999999999997</v>
      </c>
      <c r="K18" s="208">
        <f t="shared" ca="1" si="6"/>
        <v>34.700000000000003</v>
      </c>
      <c r="L18" s="223"/>
      <c r="M18" s="270" t="s">
        <v>588</v>
      </c>
      <c r="N18" s="273" t="str">
        <f t="shared" si="7"/>
        <v>59231C</v>
      </c>
      <c r="O18" s="284" t="str">
        <f t="shared" si="7"/>
        <v>088</v>
      </c>
      <c r="P18" s="273" t="str">
        <f t="shared" si="8"/>
        <v>Assessing Technician</v>
      </c>
      <c r="Q18" s="285" cm="1">
        <f t="array" aca="1" ref="Q18" ca="1">ROUND(IF($M18="Y",VLOOKUP($N18,INDIRECT($O$2),Q$7,0)*INDIRECT($N$1),VLOOKUP($N18,INDIRECT($O$2),Q$7,0)),IF(LEFT($C18,1)="N",3,0))</f>
        <v>28.547999999999998</v>
      </c>
      <c r="R18" s="285" cm="1">
        <f t="array" aca="1" ref="R18" ca="1">ROUND(IF($M18="Y",VLOOKUP($N18,INDIRECT($O$2),R$7,0)*INDIRECT($N$1),VLOOKUP($N18,INDIRECT($O$2),R$7,0)),IF(LEFT($C18,1)="N",3,0))</f>
        <v>29.975000000000001</v>
      </c>
      <c r="S18" s="285" cm="1">
        <f t="array" aca="1" ref="S18" ca="1">ROUND(IF($M18="Y",VLOOKUP($N18,INDIRECT($O$2),S$7,0)*INDIRECT($N$1),VLOOKUP($N18,INDIRECT($O$2),S$7,0)),IF(LEFT($C18,1)="N",3,0))</f>
        <v>31.474</v>
      </c>
      <c r="T18" s="285" cm="1">
        <f t="array" aca="1" ref="T18" ca="1">ROUND(IF($M18="Y",VLOOKUP($N18,INDIRECT($O$2),T$7,0)*INDIRECT($N$1),VLOOKUP($N18,INDIRECT($O$2),T$7,0)),IF(LEFT($C18,1)="N",3,0))</f>
        <v>33.046999999999997</v>
      </c>
      <c r="U18" s="285" cm="1">
        <f t="array" aca="1" ref="U18" ca="1">ROUND(IF($M18="Y",VLOOKUP($N18,INDIRECT($O$2),U$7,0)*INDIRECT($N$1),VLOOKUP($N18,INDIRECT($O$2),U$7,0)),IF(LEFT($C18,1)="N",3,0))</f>
        <v>34.700000000000003</v>
      </c>
      <c r="W18" s="304" t="str">
        <f t="shared" si="9"/>
        <v>Y</v>
      </c>
      <c r="X18" s="297" t="str">
        <f t="shared" si="10"/>
        <v>59231C</v>
      </c>
      <c r="Y18" s="305" t="str">
        <f t="shared" si="11"/>
        <v>088</v>
      </c>
      <c r="Z18" s="297" t="str">
        <f t="shared" si="12"/>
        <v>Assessing Technician</v>
      </c>
      <c r="AA18" s="306">
        <f t="shared" ca="1" si="13"/>
        <v>28.547999999999998</v>
      </c>
      <c r="AB18" s="306">
        <f t="shared" ca="1" si="14"/>
        <v>29.975000000000001</v>
      </c>
      <c r="AC18" s="306">
        <f t="shared" ca="1" si="15"/>
        <v>31.474</v>
      </c>
      <c r="AD18" s="306">
        <f t="shared" ca="1" si="16"/>
        <v>33.046999999999997</v>
      </c>
      <c r="AE18" s="306">
        <f t="shared" ca="1" si="17"/>
        <v>34.700000000000003</v>
      </c>
    </row>
    <row r="19" spans="1:31">
      <c r="A19" s="203" t="s">
        <v>61</v>
      </c>
      <c r="B19" s="230">
        <v>152</v>
      </c>
      <c r="C19" s="203" t="s">
        <v>43</v>
      </c>
      <c r="D19" s="229" t="s">
        <v>62</v>
      </c>
      <c r="E19" s="203">
        <v>390</v>
      </c>
      <c r="F19" s="203">
        <v>8</v>
      </c>
      <c r="G19" s="208">
        <f t="shared" ca="1" si="2"/>
        <v>31.606000000000002</v>
      </c>
      <c r="H19" s="208">
        <f t="shared" ca="1" si="3"/>
        <v>33.186</v>
      </c>
      <c r="I19" s="208">
        <f t="shared" ca="1" si="4"/>
        <v>34.844999999999999</v>
      </c>
      <c r="J19" s="208">
        <f t="shared" ca="1" si="5"/>
        <v>36.587000000000003</v>
      </c>
      <c r="K19" s="208">
        <f t="shared" ca="1" si="6"/>
        <v>38.417000000000002</v>
      </c>
      <c r="L19" s="226"/>
      <c r="M19" s="270" t="s">
        <v>588</v>
      </c>
      <c r="N19" s="273" t="str">
        <f t="shared" si="7"/>
        <v>00520C</v>
      </c>
      <c r="O19" s="284">
        <f t="shared" si="7"/>
        <v>152</v>
      </c>
      <c r="P19" s="273" t="str">
        <f t="shared" si="8"/>
        <v xml:space="preserve">Assessor I </v>
      </c>
      <c r="Q19" s="285" cm="1">
        <f t="array" aca="1" ref="Q19" ca="1">ROUND(IF($M19="Y",VLOOKUP($N19,INDIRECT($O$2),Q$7,0)*INDIRECT($N$1),VLOOKUP($N19,INDIRECT($O$2),Q$7,0)),IF(LEFT($C19,1)="N",3,0))</f>
        <v>31.606000000000002</v>
      </c>
      <c r="R19" s="285" cm="1">
        <f t="array" aca="1" ref="R19" ca="1">ROUND(IF($M19="Y",VLOOKUP($N19,INDIRECT($O$2),R$7,0)*INDIRECT($N$1),VLOOKUP($N19,INDIRECT($O$2),R$7,0)),IF(LEFT($C19,1)="N",3,0))</f>
        <v>33.186</v>
      </c>
      <c r="S19" s="285" cm="1">
        <f t="array" aca="1" ref="S19" ca="1">ROUND(IF($M19="Y",VLOOKUP($N19,INDIRECT($O$2),S$7,0)*INDIRECT($N$1),VLOOKUP($N19,INDIRECT($O$2),S$7,0)),IF(LEFT($C19,1)="N",3,0))</f>
        <v>34.844999999999999</v>
      </c>
      <c r="T19" s="285" cm="1">
        <f t="array" aca="1" ref="T19" ca="1">ROUND(IF($M19="Y",VLOOKUP($N19,INDIRECT($O$2),T$7,0)*INDIRECT($N$1),VLOOKUP($N19,INDIRECT($O$2),T$7,0)),IF(LEFT($C19,1)="N",3,0))</f>
        <v>36.587000000000003</v>
      </c>
      <c r="U19" s="285" cm="1">
        <f t="array" aca="1" ref="U19" ca="1">ROUND(IF($M19="Y",VLOOKUP($N19,INDIRECT($O$2),U$7,0)*INDIRECT($N$1),VLOOKUP($N19,INDIRECT($O$2),U$7,0)),IF(LEFT($C19,1)="N",3,0))</f>
        <v>38.417000000000002</v>
      </c>
      <c r="W19" s="304" t="str">
        <f t="shared" si="9"/>
        <v>Y</v>
      </c>
      <c r="X19" s="297" t="str">
        <f t="shared" si="10"/>
        <v>00520C</v>
      </c>
      <c r="Y19" s="305">
        <f t="shared" si="11"/>
        <v>152</v>
      </c>
      <c r="Z19" s="297" t="str">
        <f t="shared" si="12"/>
        <v xml:space="preserve">Assessor I </v>
      </c>
      <c r="AA19" s="306">
        <f t="shared" ca="1" si="13"/>
        <v>31.606000000000002</v>
      </c>
      <c r="AB19" s="306">
        <f t="shared" ca="1" si="14"/>
        <v>33.186</v>
      </c>
      <c r="AC19" s="306">
        <f t="shared" ca="1" si="15"/>
        <v>34.844999999999999</v>
      </c>
      <c r="AD19" s="306">
        <f t="shared" ca="1" si="16"/>
        <v>36.587000000000003</v>
      </c>
      <c r="AE19" s="306">
        <f t="shared" ca="1" si="17"/>
        <v>38.417000000000002</v>
      </c>
    </row>
    <row r="20" spans="1:31">
      <c r="A20" s="203" t="s">
        <v>63</v>
      </c>
      <c r="B20" s="230">
        <v>153</v>
      </c>
      <c r="C20" s="203" t="s">
        <v>43</v>
      </c>
      <c r="D20" s="229" t="s">
        <v>64</v>
      </c>
      <c r="E20" s="203">
        <v>448</v>
      </c>
      <c r="F20" s="203">
        <v>9</v>
      </c>
      <c r="G20" s="208">
        <f t="shared" ca="1" si="2"/>
        <v>35.643000000000001</v>
      </c>
      <c r="H20" s="208">
        <f t="shared" ca="1" si="3"/>
        <v>37.426000000000002</v>
      </c>
      <c r="I20" s="208">
        <f t="shared" ca="1" si="4"/>
        <v>39.296999999999997</v>
      </c>
      <c r="J20" s="208">
        <f t="shared" ca="1" si="5"/>
        <v>41.262</v>
      </c>
      <c r="K20" s="208">
        <f t="shared" ca="1" si="6"/>
        <v>43.326000000000001</v>
      </c>
      <c r="L20" s="226"/>
      <c r="M20" s="270" t="s">
        <v>588</v>
      </c>
      <c r="N20" s="273" t="str">
        <f t="shared" si="7"/>
        <v>00530C</v>
      </c>
      <c r="O20" s="284">
        <f t="shared" si="7"/>
        <v>153</v>
      </c>
      <c r="P20" s="273" t="str">
        <f t="shared" si="8"/>
        <v xml:space="preserve">Assessor II </v>
      </c>
      <c r="Q20" s="285" cm="1">
        <f t="array" aca="1" ref="Q20" ca="1">ROUND(IF($M20="Y",VLOOKUP($N20,INDIRECT($O$2),Q$7,0)*INDIRECT($N$1),VLOOKUP($N20,INDIRECT($O$2),Q$7,0)),IF(LEFT($C20,1)="N",3,0))</f>
        <v>35.643000000000001</v>
      </c>
      <c r="R20" s="285" cm="1">
        <f t="array" aca="1" ref="R20" ca="1">ROUND(IF($M20="Y",VLOOKUP($N20,INDIRECT($O$2),R$7,0)*INDIRECT($N$1),VLOOKUP($N20,INDIRECT($O$2),R$7,0)),IF(LEFT($C20,1)="N",3,0))</f>
        <v>37.426000000000002</v>
      </c>
      <c r="S20" s="285" cm="1">
        <f t="array" aca="1" ref="S20" ca="1">ROUND(IF($M20="Y",VLOOKUP($N20,INDIRECT($O$2),S$7,0)*INDIRECT($N$1),VLOOKUP($N20,INDIRECT($O$2),S$7,0)),IF(LEFT($C20,1)="N",3,0))</f>
        <v>39.296999999999997</v>
      </c>
      <c r="T20" s="285" cm="1">
        <f t="array" aca="1" ref="T20" ca="1">ROUND(IF($M20="Y",VLOOKUP($N20,INDIRECT($O$2),T$7,0)*INDIRECT($N$1),VLOOKUP($N20,INDIRECT($O$2),T$7,0)),IF(LEFT($C20,1)="N",3,0))</f>
        <v>41.262</v>
      </c>
      <c r="U20" s="285" cm="1">
        <f t="array" aca="1" ref="U20" ca="1">ROUND(IF($M20="Y",VLOOKUP($N20,INDIRECT($O$2),U$7,0)*INDIRECT($N$1),VLOOKUP($N20,INDIRECT($O$2),U$7,0)),IF(LEFT($C20,1)="N",3,0))</f>
        <v>43.326000000000001</v>
      </c>
      <c r="W20" s="304" t="str">
        <f t="shared" si="9"/>
        <v>Y</v>
      </c>
      <c r="X20" s="297" t="str">
        <f t="shared" si="10"/>
        <v>00530C</v>
      </c>
      <c r="Y20" s="305">
        <f t="shared" si="11"/>
        <v>153</v>
      </c>
      <c r="Z20" s="297" t="str">
        <f t="shared" si="12"/>
        <v xml:space="preserve">Assessor II </v>
      </c>
      <c r="AA20" s="306">
        <f t="shared" ca="1" si="13"/>
        <v>35.643000000000001</v>
      </c>
      <c r="AB20" s="306">
        <f t="shared" ca="1" si="14"/>
        <v>37.426000000000002</v>
      </c>
      <c r="AC20" s="306">
        <f t="shared" ca="1" si="15"/>
        <v>39.296999999999997</v>
      </c>
      <c r="AD20" s="306">
        <f t="shared" ca="1" si="16"/>
        <v>41.262</v>
      </c>
      <c r="AE20" s="306">
        <f t="shared" ca="1" si="17"/>
        <v>43.326000000000001</v>
      </c>
    </row>
    <row r="21" spans="1:31">
      <c r="A21" s="203" t="s">
        <v>65</v>
      </c>
      <c r="B21" s="230" t="s">
        <v>66</v>
      </c>
      <c r="C21" s="203" t="s">
        <v>43</v>
      </c>
      <c r="D21" s="229" t="s">
        <v>67</v>
      </c>
      <c r="E21" s="203">
        <v>320</v>
      </c>
      <c r="F21" s="203">
        <v>7</v>
      </c>
      <c r="G21" s="208">
        <f t="shared" ca="1" si="2"/>
        <v>27.562999999999999</v>
      </c>
      <c r="H21" s="208">
        <f t="shared" ca="1" si="3"/>
        <v>28.940999999999999</v>
      </c>
      <c r="I21" s="208">
        <f t="shared" ca="1" si="4"/>
        <v>30.388000000000002</v>
      </c>
      <c r="J21" s="208">
        <f t="shared" ca="1" si="5"/>
        <v>31.907</v>
      </c>
      <c r="K21" s="208">
        <f t="shared" si="6"/>
        <v>33.503</v>
      </c>
      <c r="L21" s="223"/>
      <c r="M21" s="270" t="s">
        <v>588</v>
      </c>
      <c r="N21" s="273" t="str">
        <f t="shared" si="7"/>
        <v>52170C</v>
      </c>
      <c r="O21" s="284" t="str">
        <f t="shared" si="7"/>
        <v>064</v>
      </c>
      <c r="P21" s="273" t="str">
        <f t="shared" si="8"/>
        <v>Associate Buyer-C</v>
      </c>
      <c r="Q21" s="285" cm="1">
        <f t="array" aca="1" ref="Q21" ca="1">ROUND(IF($M21="Y",VLOOKUP($N21,INDIRECT($O$2),Q$7,0)*INDIRECT($N$1),VLOOKUP($N21,INDIRECT($O$2),Q$7,0)),IF(LEFT($C21,1)="N",3,0))</f>
        <v>27.562999999999999</v>
      </c>
      <c r="R21" s="285" cm="1">
        <f t="array" aca="1" ref="R21" ca="1">ROUND(IF($M21="Y",VLOOKUP($N21,INDIRECT($O$2),R$7,0)*INDIRECT($N$1),VLOOKUP($N21,INDIRECT($O$2),R$7,0)),IF(LEFT($C21,1)="N",3,0))</f>
        <v>28.940999999999999</v>
      </c>
      <c r="S21" s="285" cm="1">
        <f t="array" aca="1" ref="S21" ca="1">ROUND(IF($M21="Y",VLOOKUP($N21,INDIRECT($O$2),S$7,0)*INDIRECT($N$1),VLOOKUP($N21,INDIRECT($O$2),S$7,0)),IF(LEFT($C21,1)="N",3,0))</f>
        <v>30.388000000000002</v>
      </c>
      <c r="T21" s="285" cm="1">
        <f t="array" aca="1" ref="T21" ca="1">ROUND(IF($M21="Y",VLOOKUP($N21,INDIRECT($O$2),T$7,0)*INDIRECT($N$1),VLOOKUP($N21,INDIRECT($O$2),T$7,0)),IF(LEFT($C21,1)="N",3,0))</f>
        <v>31.907</v>
      </c>
      <c r="U21" s="285">
        <v>33.503</v>
      </c>
      <c r="W21" s="304" t="str">
        <f t="shared" si="9"/>
        <v>Y</v>
      </c>
      <c r="X21" s="297" t="str">
        <f t="shared" si="10"/>
        <v>52170C</v>
      </c>
      <c r="Y21" s="305" t="str">
        <f t="shared" si="11"/>
        <v>064</v>
      </c>
      <c r="Z21" s="297" t="str">
        <f t="shared" si="12"/>
        <v>Associate Buyer-C</v>
      </c>
      <c r="AA21" s="306">
        <f t="shared" ca="1" si="13"/>
        <v>27.562999999999999</v>
      </c>
      <c r="AB21" s="306">
        <f t="shared" ca="1" si="14"/>
        <v>28.940999999999999</v>
      </c>
      <c r="AC21" s="306">
        <f t="shared" ca="1" si="15"/>
        <v>30.388000000000002</v>
      </c>
      <c r="AD21" s="306">
        <f t="shared" ca="1" si="16"/>
        <v>31.907</v>
      </c>
      <c r="AE21" s="306">
        <f t="shared" si="17"/>
        <v>33.503</v>
      </c>
    </row>
    <row r="22" spans="1:31">
      <c r="A22" s="203" t="s">
        <v>68</v>
      </c>
      <c r="B22" s="230">
        <v>105</v>
      </c>
      <c r="C22" s="203" t="s">
        <v>43</v>
      </c>
      <c r="D22" s="229" t="s">
        <v>69</v>
      </c>
      <c r="E22" s="203">
        <v>343</v>
      </c>
      <c r="F22" s="203">
        <v>7</v>
      </c>
      <c r="G22" s="208">
        <f t="shared" ca="1" si="2"/>
        <v>28.547999999999998</v>
      </c>
      <c r="H22" s="208">
        <f t="shared" ca="1" si="3"/>
        <v>29.975000000000001</v>
      </c>
      <c r="I22" s="208">
        <f t="shared" ca="1" si="4"/>
        <v>31.474</v>
      </c>
      <c r="J22" s="208">
        <f t="shared" ca="1" si="5"/>
        <v>33.046999999999997</v>
      </c>
      <c r="K22" s="208">
        <f t="shared" ca="1" si="6"/>
        <v>34.700000000000003</v>
      </c>
      <c r="L22" s="223"/>
      <c r="M22" s="270" t="s">
        <v>588</v>
      </c>
      <c r="N22" s="273" t="str">
        <f t="shared" si="7"/>
        <v>01265C</v>
      </c>
      <c r="O22" s="284">
        <f t="shared" si="7"/>
        <v>105</v>
      </c>
      <c r="P22" s="273" t="str">
        <f t="shared" si="8"/>
        <v>Bilingual Crime Prevent Spec</v>
      </c>
      <c r="Q22" s="285" cm="1">
        <f t="array" aca="1" ref="Q22" ca="1">ROUND(IF($M22="Y",VLOOKUP($N22,INDIRECT($O$2),Q$7,0)*INDIRECT($N$1),VLOOKUP($N22,INDIRECT($O$2),Q$7,0)),IF(LEFT($C22,1)="N",3,0))</f>
        <v>28.547999999999998</v>
      </c>
      <c r="R22" s="285" cm="1">
        <f t="array" aca="1" ref="R22" ca="1">ROUND(IF($M22="Y",VLOOKUP($N22,INDIRECT($O$2),R$7,0)*INDIRECT($N$1),VLOOKUP($N22,INDIRECT($O$2),R$7,0)),IF(LEFT($C22,1)="N",3,0))</f>
        <v>29.975000000000001</v>
      </c>
      <c r="S22" s="285" cm="1">
        <f t="array" aca="1" ref="S22" ca="1">ROUND(IF($M22="Y",VLOOKUP($N22,INDIRECT($O$2),S$7,0)*INDIRECT($N$1),VLOOKUP($N22,INDIRECT($O$2),S$7,0)),IF(LEFT($C22,1)="N",3,0))</f>
        <v>31.474</v>
      </c>
      <c r="T22" s="285" cm="1">
        <f t="array" aca="1" ref="T22" ca="1">ROUND(IF($M22="Y",VLOOKUP($N22,INDIRECT($O$2),T$7,0)*INDIRECT($N$1),VLOOKUP($N22,INDIRECT($O$2),T$7,0)),IF(LEFT($C22,1)="N",3,0))</f>
        <v>33.046999999999997</v>
      </c>
      <c r="U22" s="285" cm="1">
        <f t="array" aca="1" ref="U22" ca="1">ROUND(IF($M22="Y",VLOOKUP($N22,INDIRECT($O$2),U$7,0)*INDIRECT($N$1),VLOOKUP($N22,INDIRECT($O$2),U$7,0)),IF(LEFT($C22,1)="N",3,0))</f>
        <v>34.700000000000003</v>
      </c>
      <c r="W22" s="304" t="str">
        <f t="shared" si="9"/>
        <v>Y</v>
      </c>
      <c r="X22" s="297" t="str">
        <f t="shared" si="10"/>
        <v>01265C</v>
      </c>
      <c r="Y22" s="305">
        <f t="shared" si="11"/>
        <v>105</v>
      </c>
      <c r="Z22" s="297" t="str">
        <f t="shared" si="12"/>
        <v>Bilingual Crime Prevent Spec</v>
      </c>
      <c r="AA22" s="306">
        <f t="shared" ca="1" si="13"/>
        <v>28.547999999999998</v>
      </c>
      <c r="AB22" s="306">
        <f t="shared" ca="1" si="14"/>
        <v>29.975000000000001</v>
      </c>
      <c r="AC22" s="306">
        <f t="shared" ca="1" si="15"/>
        <v>31.474</v>
      </c>
      <c r="AD22" s="306">
        <f t="shared" ca="1" si="16"/>
        <v>33.046999999999997</v>
      </c>
      <c r="AE22" s="306">
        <f t="shared" ca="1" si="17"/>
        <v>34.700000000000003</v>
      </c>
    </row>
    <row r="23" spans="1:31">
      <c r="A23" s="203" t="s">
        <v>70</v>
      </c>
      <c r="B23" s="230" t="s">
        <v>71</v>
      </c>
      <c r="C23" s="203" t="s">
        <v>43</v>
      </c>
      <c r="D23" s="229" t="s">
        <v>72</v>
      </c>
      <c r="E23" s="203">
        <v>280</v>
      </c>
      <c r="F23" s="203">
        <v>6</v>
      </c>
      <c r="G23" s="208">
        <f t="shared" ca="1" si="2"/>
        <v>24.530999999999999</v>
      </c>
      <c r="H23" s="208">
        <f t="shared" ca="1" si="3"/>
        <v>25.757999999999999</v>
      </c>
      <c r="I23" s="208">
        <f t="shared" ca="1" si="4"/>
        <v>27.045999999999999</v>
      </c>
      <c r="J23" s="208">
        <f t="shared" ca="1" si="5"/>
        <v>28.398</v>
      </c>
      <c r="K23" s="208">
        <f t="shared" ca="1" si="6"/>
        <v>29.818000000000001</v>
      </c>
      <c r="L23" s="223"/>
      <c r="M23" s="270" t="s">
        <v>588</v>
      </c>
      <c r="N23" s="273" t="str">
        <f t="shared" si="7"/>
        <v>01290C</v>
      </c>
      <c r="O23" s="284" t="str">
        <f t="shared" si="7"/>
        <v>107</v>
      </c>
      <c r="P23" s="273" t="str">
        <f t="shared" si="8"/>
        <v xml:space="preserve">Bilingual Program Aide </v>
      </c>
      <c r="Q23" s="285" cm="1">
        <f t="array" aca="1" ref="Q23" ca="1">ROUND(IF($M23="Y",VLOOKUP($N23,INDIRECT($O$2),Q$7,0)*INDIRECT($N$1),VLOOKUP($N23,INDIRECT($O$2),Q$7,0)),IF(LEFT($C23,1)="N",3,0))</f>
        <v>24.530999999999999</v>
      </c>
      <c r="R23" s="285" cm="1">
        <f t="array" aca="1" ref="R23" ca="1">ROUND(IF($M23="Y",VLOOKUP($N23,INDIRECT($O$2),R$7,0)*INDIRECT($N$1),VLOOKUP($N23,INDIRECT($O$2),R$7,0)),IF(LEFT($C23,1)="N",3,0))</f>
        <v>25.757999999999999</v>
      </c>
      <c r="S23" s="285" cm="1">
        <f t="array" aca="1" ref="S23" ca="1">ROUND(IF($M23="Y",VLOOKUP($N23,INDIRECT($O$2),S$7,0)*INDIRECT($N$1),VLOOKUP($N23,INDIRECT($O$2),S$7,0)),IF(LEFT($C23,1)="N",3,0))</f>
        <v>27.045999999999999</v>
      </c>
      <c r="T23" s="285" cm="1">
        <f t="array" aca="1" ref="T23" ca="1">ROUND(IF($M23="Y",VLOOKUP($N23,INDIRECT($O$2),T$7,0)*INDIRECT($N$1),VLOOKUP($N23,INDIRECT($O$2),T$7,0)),IF(LEFT($C23,1)="N",3,0))</f>
        <v>28.398</v>
      </c>
      <c r="U23" s="285" cm="1">
        <f t="array" aca="1" ref="U23" ca="1">ROUND(IF($M23="Y",VLOOKUP($N23,INDIRECT($O$2),U$7,0)*INDIRECT($N$1),VLOOKUP($N23,INDIRECT($O$2),U$7,0)),IF(LEFT($C23,1)="N",3,0))</f>
        <v>29.818000000000001</v>
      </c>
      <c r="W23" s="304" t="str">
        <f t="shared" si="9"/>
        <v>Y</v>
      </c>
      <c r="X23" s="297" t="str">
        <f t="shared" si="10"/>
        <v>01290C</v>
      </c>
      <c r="Y23" s="305" t="str">
        <f t="shared" si="11"/>
        <v>107</v>
      </c>
      <c r="Z23" s="297" t="str">
        <f t="shared" si="12"/>
        <v xml:space="preserve">Bilingual Program Aide </v>
      </c>
      <c r="AA23" s="306">
        <f t="shared" ca="1" si="13"/>
        <v>24.530999999999999</v>
      </c>
      <c r="AB23" s="306">
        <f t="shared" ca="1" si="14"/>
        <v>25.757999999999999</v>
      </c>
      <c r="AC23" s="306">
        <f t="shared" ca="1" si="15"/>
        <v>27.045999999999999</v>
      </c>
      <c r="AD23" s="306">
        <f t="shared" ca="1" si="16"/>
        <v>28.398</v>
      </c>
      <c r="AE23" s="306">
        <f t="shared" ca="1" si="17"/>
        <v>29.818000000000001</v>
      </c>
    </row>
    <row r="24" spans="1:31">
      <c r="A24" s="203" t="s">
        <v>552</v>
      </c>
      <c r="B24" s="230">
        <v>155</v>
      </c>
      <c r="C24" s="203" t="s">
        <v>43</v>
      </c>
      <c r="D24" s="229" t="s">
        <v>551</v>
      </c>
      <c r="E24" s="203">
        <v>338</v>
      </c>
      <c r="F24" s="203">
        <v>7</v>
      </c>
      <c r="G24" s="208">
        <f ca="1">Q24</f>
        <v>28.547999999999998</v>
      </c>
      <c r="H24" s="208">
        <f ca="1">R24</f>
        <v>29.975000000000001</v>
      </c>
      <c r="I24" s="208">
        <f ca="1">S24</f>
        <v>31.474</v>
      </c>
      <c r="J24" s="208">
        <f ca="1">T24</f>
        <v>33.046999999999997</v>
      </c>
      <c r="K24" s="208">
        <f ca="1">U24</f>
        <v>34.700000000000003</v>
      </c>
      <c r="L24" s="223"/>
      <c r="M24" s="270" t="s">
        <v>588</v>
      </c>
      <c r="N24" s="273" t="str">
        <f>A24</f>
        <v>59412C</v>
      </c>
      <c r="O24" s="284">
        <f>B24</f>
        <v>155</v>
      </c>
      <c r="P24" s="273" t="str">
        <f>D24</f>
        <v>Body Worn Cameras Specialist</v>
      </c>
      <c r="Q24" s="285" cm="1">
        <f t="array" aca="1" ref="Q24" ca="1">ROUND(IF($M24="Y",VLOOKUP($N24,INDIRECT($O$2),Q$7,0)*INDIRECT($N$1),VLOOKUP($N24,INDIRECT($O$2),Q$7,0)),IF(LEFT($C24,1)="N",3,0))</f>
        <v>28.547999999999998</v>
      </c>
      <c r="R24" s="285" cm="1">
        <f t="array" aca="1" ref="R24" ca="1">ROUND(IF($M24="Y",VLOOKUP($N24,INDIRECT($O$2),R$7,0)*INDIRECT($N$1),VLOOKUP($N24,INDIRECT($O$2),R$7,0)),IF(LEFT($C24,1)="N",3,0))</f>
        <v>29.975000000000001</v>
      </c>
      <c r="S24" s="285" cm="1">
        <f t="array" aca="1" ref="S24" ca="1">ROUND(IF($M24="Y",VLOOKUP($N24,INDIRECT($O$2),S$7,0)*INDIRECT($N$1),VLOOKUP($N24,INDIRECT($O$2),S$7,0)),IF(LEFT($C24,1)="N",3,0))</f>
        <v>31.474</v>
      </c>
      <c r="T24" s="285" cm="1">
        <f t="array" aca="1" ref="T24" ca="1">ROUND(IF($M24="Y",VLOOKUP($N24,INDIRECT($O$2),T$7,0)*INDIRECT($N$1),VLOOKUP($N24,INDIRECT($O$2),T$7,0)),IF(LEFT($C24,1)="N",3,0))</f>
        <v>33.046999999999997</v>
      </c>
      <c r="U24" s="285" cm="1">
        <f t="array" aca="1" ref="U24" ca="1">ROUND(IF($M24="Y",VLOOKUP($N24,INDIRECT($O$2),U$7,0)*INDIRECT($N$1),VLOOKUP($N24,INDIRECT($O$2),U$7,0)),IF(LEFT($C24,1)="N",3,0))</f>
        <v>34.700000000000003</v>
      </c>
      <c r="W24" s="304" t="str">
        <f>M24</f>
        <v>Y</v>
      </c>
      <c r="X24" s="297" t="str">
        <f>N24</f>
        <v>59412C</v>
      </c>
      <c r="Y24" s="305">
        <f>O24</f>
        <v>155</v>
      </c>
      <c r="Z24" s="297" t="str">
        <f>P24</f>
        <v>Body Worn Cameras Specialist</v>
      </c>
      <c r="AA24" s="306">
        <f ca="1">IF(LEFT($C24,1)="N",Q24,ROUNDUP(Q24/2080,3))</f>
        <v>28.547999999999998</v>
      </c>
      <c r="AB24" s="306">
        <f ca="1">IF(LEFT($C24,1)="N",R24,ROUNDUP(R24/2080,3))</f>
        <v>29.975000000000001</v>
      </c>
      <c r="AC24" s="306">
        <f ca="1">IF(LEFT($C24,1)="N",S24,ROUNDUP(S24/2080,3))</f>
        <v>31.474</v>
      </c>
      <c r="AD24" s="306">
        <f ca="1">IF(LEFT($C24,1)="N",T24,ROUNDUP(T24/2080,3))</f>
        <v>33.046999999999997</v>
      </c>
      <c r="AE24" s="306">
        <f ca="1">IF(LEFT($C24,1)="N",U24,ROUNDUP(U24/2080,3))</f>
        <v>34.700000000000003</v>
      </c>
    </row>
    <row r="25" spans="1:31">
      <c r="A25" s="203" t="s">
        <v>73</v>
      </c>
      <c r="B25" s="230">
        <v>151</v>
      </c>
      <c r="C25" s="203" t="s">
        <v>43</v>
      </c>
      <c r="D25" s="229" t="s">
        <v>74</v>
      </c>
      <c r="E25" s="203">
        <v>218</v>
      </c>
      <c r="F25" s="203">
        <v>4</v>
      </c>
      <c r="G25" s="208">
        <f t="shared" ca="1" si="2"/>
        <v>20.465</v>
      </c>
      <c r="H25" s="208">
        <f t="shared" ca="1" si="3"/>
        <v>21.489000000000001</v>
      </c>
      <c r="I25" s="208">
        <f t="shared" ca="1" si="4"/>
        <v>22.562999999999999</v>
      </c>
      <c r="J25" s="208">
        <f t="shared" ca="1" si="5"/>
        <v>23.690999999999999</v>
      </c>
      <c r="K25" s="208">
        <f t="shared" ca="1" si="6"/>
        <v>24.876000000000001</v>
      </c>
      <c r="L25" s="223"/>
      <c r="M25" s="270" t="s">
        <v>588</v>
      </c>
      <c r="N25" s="273" t="str">
        <f t="shared" si="7"/>
        <v>01447C</v>
      </c>
      <c r="O25" s="284">
        <f t="shared" si="7"/>
        <v>151</v>
      </c>
      <c r="P25" s="273" t="str">
        <f t="shared" si="8"/>
        <v>Building Services Specialist I</v>
      </c>
      <c r="Q25" s="285" cm="1">
        <f t="array" aca="1" ref="Q25" ca="1">ROUND(IF($M25="Y",VLOOKUP($N25,INDIRECT($O$2),Q$7,0)*INDIRECT($N$1),VLOOKUP($N25,INDIRECT($O$2),Q$7,0)),IF(LEFT($C25,1)="N",3,0))</f>
        <v>20.465</v>
      </c>
      <c r="R25" s="285" cm="1">
        <f t="array" aca="1" ref="R25" ca="1">ROUND(IF($M25="Y",VLOOKUP($N25,INDIRECT($O$2),R$7,0)*INDIRECT($N$1),VLOOKUP($N25,INDIRECT($O$2),R$7,0)),IF(LEFT($C25,1)="N",3,0))</f>
        <v>21.489000000000001</v>
      </c>
      <c r="S25" s="285" cm="1">
        <f t="array" aca="1" ref="S25" ca="1">ROUND(IF($M25="Y",VLOOKUP($N25,INDIRECT($O$2),S$7,0)*INDIRECT($N$1),VLOOKUP($N25,INDIRECT($O$2),S$7,0)),IF(LEFT($C25,1)="N",3,0))</f>
        <v>22.562999999999999</v>
      </c>
      <c r="T25" s="285" cm="1">
        <f t="array" aca="1" ref="T25" ca="1">ROUND(IF($M25="Y",VLOOKUP($N25,INDIRECT($O$2),T$7,0)*INDIRECT($N$1),VLOOKUP($N25,INDIRECT($O$2),T$7,0)),IF(LEFT($C25,1)="N",3,0))</f>
        <v>23.690999999999999</v>
      </c>
      <c r="U25" s="285" cm="1">
        <f t="array" aca="1" ref="U25" ca="1">ROUND(IF($M25="Y",VLOOKUP($N25,INDIRECT($O$2),U$7,0)*INDIRECT($N$1),VLOOKUP($N25,INDIRECT($O$2),U$7,0)),IF(LEFT($C25,1)="N",3,0))</f>
        <v>24.876000000000001</v>
      </c>
      <c r="W25" s="304" t="str">
        <f t="shared" si="9"/>
        <v>Y</v>
      </c>
      <c r="X25" s="297" t="str">
        <f t="shared" si="10"/>
        <v>01447C</v>
      </c>
      <c r="Y25" s="305">
        <f t="shared" si="11"/>
        <v>151</v>
      </c>
      <c r="Z25" s="297" t="str">
        <f t="shared" si="12"/>
        <v>Building Services Specialist I</v>
      </c>
      <c r="AA25" s="306">
        <f t="shared" ca="1" si="13"/>
        <v>20.465</v>
      </c>
      <c r="AB25" s="306">
        <f t="shared" ca="1" si="14"/>
        <v>21.489000000000001</v>
      </c>
      <c r="AC25" s="306">
        <f t="shared" ca="1" si="15"/>
        <v>22.562999999999999</v>
      </c>
      <c r="AD25" s="306">
        <f t="shared" ca="1" si="16"/>
        <v>23.690999999999999</v>
      </c>
      <c r="AE25" s="306">
        <f t="shared" ca="1" si="17"/>
        <v>24.876000000000001</v>
      </c>
    </row>
    <row r="26" spans="1:31">
      <c r="A26" s="203" t="s">
        <v>75</v>
      </c>
      <c r="B26" s="230" t="s">
        <v>76</v>
      </c>
      <c r="C26" s="203" t="s">
        <v>43</v>
      </c>
      <c r="D26" s="229" t="s">
        <v>77</v>
      </c>
      <c r="E26" s="203">
        <v>268</v>
      </c>
      <c r="F26" s="203">
        <v>5</v>
      </c>
      <c r="G26" s="208">
        <f t="shared" ca="1" si="2"/>
        <v>23.529</v>
      </c>
      <c r="H26" s="208">
        <f t="shared" ca="1" si="3"/>
        <v>24.706</v>
      </c>
      <c r="I26" s="208">
        <f t="shared" ca="1" si="4"/>
        <v>25.940999999999999</v>
      </c>
      <c r="J26" s="208">
        <f t="shared" ca="1" si="5"/>
        <v>27.238</v>
      </c>
      <c r="K26" s="208">
        <f t="shared" ca="1" si="6"/>
        <v>28.6</v>
      </c>
      <c r="L26" s="223"/>
      <c r="M26" s="270" t="s">
        <v>588</v>
      </c>
      <c r="N26" s="273" t="str">
        <f t="shared" si="7"/>
        <v>01448C</v>
      </c>
      <c r="O26" s="284" t="str">
        <f t="shared" si="7"/>
        <v>060</v>
      </c>
      <c r="P26" s="273" t="str">
        <f t="shared" si="8"/>
        <v>Building Services Specialist II</v>
      </c>
      <c r="Q26" s="285" cm="1">
        <f t="array" aca="1" ref="Q26" ca="1">ROUND(IF($M26="Y",VLOOKUP($N26,INDIRECT($O$2),Q$7,0)*INDIRECT($N$1),VLOOKUP($N26,INDIRECT($O$2),Q$7,0)),IF(LEFT($C26,1)="N",3,0))</f>
        <v>23.529</v>
      </c>
      <c r="R26" s="285" cm="1">
        <f t="array" aca="1" ref="R26" ca="1">ROUND(IF($M26="Y",VLOOKUP($N26,INDIRECT($O$2),R$7,0)*INDIRECT($N$1),VLOOKUP($N26,INDIRECT($O$2),R$7,0)),IF(LEFT($C26,1)="N",3,0))</f>
        <v>24.706</v>
      </c>
      <c r="S26" s="285" cm="1">
        <f t="array" aca="1" ref="S26" ca="1">ROUND(IF($M26="Y",VLOOKUP($N26,INDIRECT($O$2),S$7,0)*INDIRECT($N$1),VLOOKUP($N26,INDIRECT($O$2),S$7,0)),IF(LEFT($C26,1)="N",3,0))</f>
        <v>25.940999999999999</v>
      </c>
      <c r="T26" s="285" cm="1">
        <f t="array" aca="1" ref="T26" ca="1">ROUND(IF($M26="Y",VLOOKUP($N26,INDIRECT($O$2),T$7,0)*INDIRECT($N$1),VLOOKUP($N26,INDIRECT($O$2),T$7,0)),IF(LEFT($C26,1)="N",3,0))</f>
        <v>27.238</v>
      </c>
      <c r="U26" s="285" cm="1">
        <f t="array" aca="1" ref="U26" ca="1">ROUND(IF($M26="Y",VLOOKUP($N26,INDIRECT($O$2),U$7,0)*INDIRECT($N$1),VLOOKUP($N26,INDIRECT($O$2),U$7,0)),IF(LEFT($C26,1)="N",3,0))</f>
        <v>28.6</v>
      </c>
      <c r="W26" s="304" t="str">
        <f t="shared" si="9"/>
        <v>Y</v>
      </c>
      <c r="X26" s="297" t="str">
        <f t="shared" si="10"/>
        <v>01448C</v>
      </c>
      <c r="Y26" s="305" t="str">
        <f t="shared" si="11"/>
        <v>060</v>
      </c>
      <c r="Z26" s="297" t="str">
        <f t="shared" si="12"/>
        <v>Building Services Specialist II</v>
      </c>
      <c r="AA26" s="306">
        <f t="shared" ca="1" si="13"/>
        <v>23.529</v>
      </c>
      <c r="AB26" s="306">
        <f t="shared" ca="1" si="14"/>
        <v>24.706</v>
      </c>
      <c r="AC26" s="306">
        <f t="shared" ca="1" si="15"/>
        <v>25.940999999999999</v>
      </c>
      <c r="AD26" s="306">
        <f t="shared" ca="1" si="16"/>
        <v>27.238</v>
      </c>
      <c r="AE26" s="306">
        <f t="shared" ca="1" si="17"/>
        <v>28.6</v>
      </c>
    </row>
    <row r="27" spans="1:31">
      <c r="A27" s="202" t="s">
        <v>19</v>
      </c>
      <c r="B27" s="230" t="s">
        <v>577</v>
      </c>
      <c r="C27" s="202" t="s">
        <v>21</v>
      </c>
      <c r="D27" s="233" t="s">
        <v>22</v>
      </c>
      <c r="E27" s="202">
        <v>435</v>
      </c>
      <c r="F27" s="202">
        <v>9</v>
      </c>
      <c r="G27" s="208">
        <f t="shared" ca="1" si="2"/>
        <v>72755</v>
      </c>
      <c r="H27" s="208">
        <f t="shared" ca="1" si="3"/>
        <v>76393</v>
      </c>
      <c r="I27" s="208">
        <f t="shared" ca="1" si="4"/>
        <v>80213</v>
      </c>
      <c r="J27" s="208">
        <f t="shared" ca="1" si="5"/>
        <v>84224</v>
      </c>
      <c r="K27" s="208">
        <f t="shared" ca="1" si="6"/>
        <v>88435</v>
      </c>
      <c r="L27" s="223"/>
      <c r="M27" s="270" t="s">
        <v>588</v>
      </c>
      <c r="N27" s="273" t="str">
        <f t="shared" si="7"/>
        <v>01458C</v>
      </c>
      <c r="O27" s="284" t="str">
        <f t="shared" si="7"/>
        <v>129</v>
      </c>
      <c r="P27" s="273" t="str">
        <f t="shared" si="8"/>
        <v xml:space="preserve">Buyer </v>
      </c>
      <c r="Q27" s="285" cm="1">
        <f t="array" aca="1" ref="Q27" ca="1">ROUND(IF($M27="Y",VLOOKUP($N27,INDIRECT($O$2),Q$7,0)*INDIRECT($N$1),VLOOKUP($N27,INDIRECT($O$2),Q$7,0)),IF(LEFT($C27,1)="N",3,0))</f>
        <v>72755</v>
      </c>
      <c r="R27" s="285" cm="1">
        <f t="array" aca="1" ref="R27" ca="1">ROUND(IF($M27="Y",VLOOKUP($N27,INDIRECT($O$2),R$7,0)*INDIRECT($N$1),VLOOKUP($N27,INDIRECT($O$2),R$7,0)),IF(LEFT($C27,1)="N",3,0))</f>
        <v>76393</v>
      </c>
      <c r="S27" s="285" cm="1">
        <f t="array" aca="1" ref="S27" ca="1">ROUND(IF($M27="Y",VLOOKUP($N27,INDIRECT($O$2),S$7,0)*INDIRECT($N$1),VLOOKUP($N27,INDIRECT($O$2),S$7,0)),IF(LEFT($C27,1)="N",3,0))</f>
        <v>80213</v>
      </c>
      <c r="T27" s="285" cm="1">
        <f t="array" aca="1" ref="T27" ca="1">ROUND(IF($M27="Y",VLOOKUP($N27,INDIRECT($O$2),T$7,0)*INDIRECT($N$1),VLOOKUP($N27,INDIRECT($O$2),T$7,0)),IF(LEFT($C27,1)="N",3,0))</f>
        <v>84224</v>
      </c>
      <c r="U27" s="285" cm="1">
        <f t="array" aca="1" ref="U27" ca="1">ROUND(IF($M27="Y",VLOOKUP($N27,INDIRECT($O$2),U$7,0)*INDIRECT($N$1),VLOOKUP($N27,INDIRECT($O$2),U$7,0)),IF(LEFT($C27,1)="N",3,0))</f>
        <v>88435</v>
      </c>
      <c r="W27" s="304" t="str">
        <f t="shared" si="9"/>
        <v>Y</v>
      </c>
      <c r="X27" s="297" t="str">
        <f t="shared" si="10"/>
        <v>01458C</v>
      </c>
      <c r="Y27" s="305" t="str">
        <f t="shared" si="11"/>
        <v>129</v>
      </c>
      <c r="Z27" s="297" t="str">
        <f t="shared" si="12"/>
        <v xml:space="preserve">Buyer </v>
      </c>
      <c r="AA27" s="306">
        <f t="shared" ca="1" si="13"/>
        <v>34.978999999999999</v>
      </c>
      <c r="AB27" s="306">
        <f t="shared" ca="1" si="14"/>
        <v>36.727999999999994</v>
      </c>
      <c r="AC27" s="306">
        <f t="shared" ca="1" si="15"/>
        <v>38.564</v>
      </c>
      <c r="AD27" s="306">
        <f t="shared" ca="1" si="16"/>
        <v>40.492999999999995</v>
      </c>
      <c r="AE27" s="306">
        <f t="shared" ca="1" si="17"/>
        <v>42.516999999999996</v>
      </c>
    </row>
    <row r="28" spans="1:31">
      <c r="A28" s="202" t="s">
        <v>23</v>
      </c>
      <c r="B28" s="230" t="s">
        <v>24</v>
      </c>
      <c r="C28" s="202" t="s">
        <v>21</v>
      </c>
      <c r="D28" s="234" t="s">
        <v>25</v>
      </c>
      <c r="E28" s="202">
        <v>383</v>
      </c>
      <c r="F28" s="202">
        <v>8</v>
      </c>
      <c r="G28" s="208">
        <f t="shared" ca="1" si="2"/>
        <v>66382</v>
      </c>
      <c r="H28" s="208">
        <f t="shared" ca="1" si="3"/>
        <v>69701</v>
      </c>
      <c r="I28" s="208">
        <f t="shared" ca="1" si="4"/>
        <v>73186</v>
      </c>
      <c r="J28" s="208">
        <f t="shared" ca="1" si="5"/>
        <v>76845</v>
      </c>
      <c r="K28" s="208">
        <f t="shared" ca="1" si="6"/>
        <v>80688</v>
      </c>
      <c r="L28" s="223"/>
      <c r="M28" s="270" t="s">
        <v>588</v>
      </c>
      <c r="N28" s="273" t="str">
        <f t="shared" si="7"/>
        <v>01530C</v>
      </c>
      <c r="O28" s="284" t="str">
        <f t="shared" si="7"/>
        <v>097</v>
      </c>
      <c r="P28" s="273" t="str">
        <f t="shared" si="8"/>
        <v xml:space="preserve">Case Investigator </v>
      </c>
      <c r="Q28" s="285" cm="1">
        <f t="array" aca="1" ref="Q28" ca="1">ROUND(IF($M28="Y",VLOOKUP($N28,INDIRECT($O$2),Q$7,0)*INDIRECT($N$1),VLOOKUP($N28,INDIRECT($O$2),Q$7,0)),IF(LEFT($C28,1)="N",3,0))</f>
        <v>66382</v>
      </c>
      <c r="R28" s="285" cm="1">
        <f t="array" aca="1" ref="R28" ca="1">ROUND(IF($M28="Y",VLOOKUP($N28,INDIRECT($O$2),R$7,0)*INDIRECT($N$1),VLOOKUP($N28,INDIRECT($O$2),R$7,0)),IF(LEFT($C28,1)="N",3,0))</f>
        <v>69701</v>
      </c>
      <c r="S28" s="285" cm="1">
        <f t="array" aca="1" ref="S28" ca="1">ROUND(IF($M28="Y",VLOOKUP($N28,INDIRECT($O$2),S$7,0)*INDIRECT($N$1),VLOOKUP($N28,INDIRECT($O$2),S$7,0)),IF(LEFT($C28,1)="N",3,0))</f>
        <v>73186</v>
      </c>
      <c r="T28" s="285" cm="1">
        <f t="array" aca="1" ref="T28" ca="1">ROUND(IF($M28="Y",VLOOKUP($N28,INDIRECT($O$2),T$7,0)*INDIRECT($N$1),VLOOKUP($N28,INDIRECT($O$2),T$7,0)),IF(LEFT($C28,1)="N",3,0))</f>
        <v>76845</v>
      </c>
      <c r="U28" s="285" cm="1">
        <f t="array" aca="1" ref="U28" ca="1">ROUND(IF($M28="Y",VLOOKUP($N28,INDIRECT($O$2),U$7,0)*INDIRECT($N$1),VLOOKUP($N28,INDIRECT($O$2),U$7,0)),IF(LEFT($C28,1)="N",3,0))</f>
        <v>80688</v>
      </c>
      <c r="W28" s="304" t="str">
        <f t="shared" si="9"/>
        <v>Y</v>
      </c>
      <c r="X28" s="297" t="str">
        <f t="shared" si="10"/>
        <v>01530C</v>
      </c>
      <c r="Y28" s="305" t="str">
        <f t="shared" si="11"/>
        <v>097</v>
      </c>
      <c r="Z28" s="297" t="str">
        <f t="shared" si="12"/>
        <v xml:space="preserve">Case Investigator </v>
      </c>
      <c r="AA28" s="306">
        <f t="shared" ca="1" si="13"/>
        <v>31.915000000000003</v>
      </c>
      <c r="AB28" s="306">
        <f t="shared" ca="1" si="14"/>
        <v>33.510999999999996</v>
      </c>
      <c r="AC28" s="306">
        <f t="shared" ca="1" si="15"/>
        <v>35.186</v>
      </c>
      <c r="AD28" s="306">
        <f t="shared" ca="1" si="16"/>
        <v>36.945</v>
      </c>
      <c r="AE28" s="306">
        <f t="shared" ca="1" si="17"/>
        <v>38.792999999999999</v>
      </c>
    </row>
    <row r="29" spans="1:31">
      <c r="A29" s="203" t="s">
        <v>78</v>
      </c>
      <c r="B29" s="230" t="s">
        <v>79</v>
      </c>
      <c r="C29" s="203" t="s">
        <v>43</v>
      </c>
      <c r="D29" s="229" t="s">
        <v>80</v>
      </c>
      <c r="E29" s="203">
        <v>240</v>
      </c>
      <c r="F29" s="203">
        <v>5</v>
      </c>
      <c r="G29" s="208">
        <f t="shared" ca="1" si="2"/>
        <v>21.484000000000002</v>
      </c>
      <c r="H29" s="208">
        <f t="shared" ca="1" si="3"/>
        <v>22.558</v>
      </c>
      <c r="I29" s="208">
        <f t="shared" ca="1" si="4"/>
        <v>23.686</v>
      </c>
      <c r="J29" s="208">
        <f t="shared" ca="1" si="5"/>
        <v>24.87</v>
      </c>
      <c r="K29" s="208">
        <f t="shared" ca="1" si="6"/>
        <v>26.113</v>
      </c>
      <c r="L29" s="223"/>
      <c r="M29" s="270" t="s">
        <v>588</v>
      </c>
      <c r="N29" s="273" t="str">
        <f t="shared" si="7"/>
        <v>01610C</v>
      </c>
      <c r="O29" s="284" t="str">
        <f t="shared" si="7"/>
        <v>111</v>
      </c>
      <c r="P29" s="273" t="str">
        <f t="shared" si="8"/>
        <v xml:space="preserve">Central Alarm Station Oper </v>
      </c>
      <c r="Q29" s="285" cm="1">
        <f t="array" aca="1" ref="Q29" ca="1">ROUND(IF($M29="Y",VLOOKUP($N29,INDIRECT($O$2),Q$7,0)*INDIRECT($N$1),VLOOKUP($N29,INDIRECT($O$2),Q$7,0)),IF(LEFT($C29,1)="N",3,0))</f>
        <v>21.484000000000002</v>
      </c>
      <c r="R29" s="285" cm="1">
        <f t="array" aca="1" ref="R29" ca="1">ROUND(IF($M29="Y",VLOOKUP($N29,INDIRECT($O$2),R$7,0)*INDIRECT($N$1),VLOOKUP($N29,INDIRECT($O$2),R$7,0)),IF(LEFT($C29,1)="N",3,0))</f>
        <v>22.558</v>
      </c>
      <c r="S29" s="285" cm="1">
        <f t="array" aca="1" ref="S29" ca="1">ROUND(IF($M29="Y",VLOOKUP($N29,INDIRECT($O$2),S$7,0)*INDIRECT($N$1),VLOOKUP($N29,INDIRECT($O$2),S$7,0)),IF(LEFT($C29,1)="N",3,0))</f>
        <v>23.686</v>
      </c>
      <c r="T29" s="285" cm="1">
        <f t="array" aca="1" ref="T29" ca="1">ROUND(IF($M29="Y",VLOOKUP($N29,INDIRECT($O$2),T$7,0)*INDIRECT($N$1),VLOOKUP($N29,INDIRECT($O$2),T$7,0)),IF(LEFT($C29,1)="N",3,0))</f>
        <v>24.87</v>
      </c>
      <c r="U29" s="285" cm="1">
        <f t="array" aca="1" ref="U29" ca="1">ROUND(IF($M29="Y",VLOOKUP($N29,INDIRECT($O$2),U$7,0)*INDIRECT($N$1),VLOOKUP($N29,INDIRECT($O$2),U$7,0)),IF(LEFT($C29,1)="N",3,0))</f>
        <v>26.113</v>
      </c>
      <c r="W29" s="304" t="str">
        <f t="shared" si="9"/>
        <v>Y</v>
      </c>
      <c r="X29" s="297" t="str">
        <f t="shared" si="10"/>
        <v>01610C</v>
      </c>
      <c r="Y29" s="305" t="str">
        <f t="shared" si="11"/>
        <v>111</v>
      </c>
      <c r="Z29" s="297" t="str">
        <f t="shared" si="12"/>
        <v xml:space="preserve">Central Alarm Station Oper </v>
      </c>
      <c r="AA29" s="306">
        <f t="shared" ca="1" si="13"/>
        <v>21.484000000000002</v>
      </c>
      <c r="AB29" s="306">
        <f t="shared" ca="1" si="14"/>
        <v>22.558</v>
      </c>
      <c r="AC29" s="306">
        <f t="shared" ca="1" si="15"/>
        <v>23.686</v>
      </c>
      <c r="AD29" s="306">
        <f t="shared" ca="1" si="16"/>
        <v>24.87</v>
      </c>
      <c r="AE29" s="306">
        <f t="shared" ca="1" si="17"/>
        <v>26.113</v>
      </c>
    </row>
    <row r="30" spans="1:31">
      <c r="A30" s="203" t="s">
        <v>81</v>
      </c>
      <c r="B30" s="230" t="s">
        <v>82</v>
      </c>
      <c r="C30" s="203" t="s">
        <v>43</v>
      </c>
      <c r="D30" s="229" t="s">
        <v>83</v>
      </c>
      <c r="E30" s="203">
        <v>273</v>
      </c>
      <c r="F30" s="203">
        <v>6</v>
      </c>
      <c r="G30" s="208">
        <f t="shared" ca="1" si="2"/>
        <v>24.530999999999999</v>
      </c>
      <c r="H30" s="208">
        <f t="shared" ca="1" si="3"/>
        <v>25.757999999999999</v>
      </c>
      <c r="I30" s="208">
        <f t="shared" ca="1" si="4"/>
        <v>27.045999999999999</v>
      </c>
      <c r="J30" s="208">
        <f t="shared" ca="1" si="5"/>
        <v>28.398</v>
      </c>
      <c r="K30" s="208">
        <f t="shared" ca="1" si="6"/>
        <v>29.818000000000001</v>
      </c>
      <c r="L30" s="223"/>
      <c r="M30" s="270" t="s">
        <v>588</v>
      </c>
      <c r="N30" s="273" t="str">
        <f t="shared" si="7"/>
        <v>11020C</v>
      </c>
      <c r="O30" s="284" t="str">
        <f t="shared" si="7"/>
        <v>063</v>
      </c>
      <c r="P30" s="273" t="str">
        <f t="shared" si="8"/>
        <v xml:space="preserve">Claims Specialist </v>
      </c>
      <c r="Q30" s="285" cm="1">
        <f t="array" aca="1" ref="Q30" ca="1">ROUND(IF($M30="Y",VLOOKUP($N30,INDIRECT($O$2),Q$7,0)*INDIRECT($N$1),VLOOKUP($N30,INDIRECT($O$2),Q$7,0)),IF(LEFT($C30,1)="N",3,0))</f>
        <v>24.530999999999999</v>
      </c>
      <c r="R30" s="285" cm="1">
        <f t="array" aca="1" ref="R30" ca="1">ROUND(IF($M30="Y",VLOOKUP($N30,INDIRECT($O$2),R$7,0)*INDIRECT($N$1),VLOOKUP($N30,INDIRECT($O$2),R$7,0)),IF(LEFT($C30,1)="N",3,0))</f>
        <v>25.757999999999999</v>
      </c>
      <c r="S30" s="285" cm="1">
        <f t="array" aca="1" ref="S30" ca="1">ROUND(IF($M30="Y",VLOOKUP($N30,INDIRECT($O$2),S$7,0)*INDIRECT($N$1),VLOOKUP($N30,INDIRECT($O$2),S$7,0)),IF(LEFT($C30,1)="N",3,0))</f>
        <v>27.045999999999999</v>
      </c>
      <c r="T30" s="285" cm="1">
        <f t="array" aca="1" ref="T30" ca="1">ROUND(IF($M30="Y",VLOOKUP($N30,INDIRECT($O$2),T$7,0)*INDIRECT($N$1),VLOOKUP($N30,INDIRECT($O$2),T$7,0)),IF(LEFT($C30,1)="N",3,0))</f>
        <v>28.398</v>
      </c>
      <c r="U30" s="285" cm="1">
        <f t="array" aca="1" ref="U30" ca="1">ROUND(IF($M30="Y",VLOOKUP($N30,INDIRECT($O$2),U$7,0)*INDIRECT($N$1),VLOOKUP($N30,INDIRECT($O$2),U$7,0)),IF(LEFT($C30,1)="N",3,0))</f>
        <v>29.818000000000001</v>
      </c>
      <c r="W30" s="304" t="str">
        <f t="shared" si="9"/>
        <v>Y</v>
      </c>
      <c r="X30" s="297" t="str">
        <f t="shared" si="10"/>
        <v>11020C</v>
      </c>
      <c r="Y30" s="305" t="str">
        <f t="shared" si="11"/>
        <v>063</v>
      </c>
      <c r="Z30" s="297" t="str">
        <f t="shared" si="12"/>
        <v xml:space="preserve">Claims Specialist </v>
      </c>
      <c r="AA30" s="306">
        <f t="shared" ca="1" si="13"/>
        <v>24.530999999999999</v>
      </c>
      <c r="AB30" s="306">
        <f t="shared" ca="1" si="14"/>
        <v>25.757999999999999</v>
      </c>
      <c r="AC30" s="306">
        <f t="shared" ca="1" si="15"/>
        <v>27.045999999999999</v>
      </c>
      <c r="AD30" s="306">
        <f t="shared" ca="1" si="16"/>
        <v>28.398</v>
      </c>
      <c r="AE30" s="306">
        <f t="shared" ca="1" si="17"/>
        <v>29.818000000000001</v>
      </c>
    </row>
    <row r="31" spans="1:31">
      <c r="A31" s="203" t="s">
        <v>84</v>
      </c>
      <c r="B31" s="230" t="s">
        <v>59</v>
      </c>
      <c r="C31" s="203" t="s">
        <v>43</v>
      </c>
      <c r="D31" s="229" t="s">
        <v>85</v>
      </c>
      <c r="E31" s="203">
        <v>293</v>
      </c>
      <c r="F31" s="203">
        <v>6</v>
      </c>
      <c r="G31" s="208">
        <f t="shared" ca="1" si="2"/>
        <v>25.527999999999999</v>
      </c>
      <c r="H31" s="208">
        <f t="shared" ca="1" si="3"/>
        <v>26.803999999999998</v>
      </c>
      <c r="I31" s="208">
        <f t="shared" ca="1" si="4"/>
        <v>28.143999999999998</v>
      </c>
      <c r="J31" s="208">
        <f t="shared" ca="1" si="5"/>
        <v>29.550999999999998</v>
      </c>
      <c r="K31" s="208">
        <f t="shared" ca="1" si="6"/>
        <v>31.029</v>
      </c>
      <c r="L31" s="223"/>
      <c r="M31" s="270" t="s">
        <v>588</v>
      </c>
      <c r="N31" s="273" t="str">
        <f t="shared" si="7"/>
        <v>02236C</v>
      </c>
      <c r="O31" s="284" t="str">
        <f t="shared" si="7"/>
        <v>113</v>
      </c>
      <c r="P31" s="273" t="str">
        <f t="shared" si="8"/>
        <v>Code Compliance Specialist - Traffic</v>
      </c>
      <c r="Q31" s="285" cm="1">
        <f t="array" aca="1" ref="Q31" ca="1">ROUND(IF($M31="Y",VLOOKUP($N31,INDIRECT($O$2),Q$7,0)*INDIRECT($N$1),VLOOKUP($N31,INDIRECT($O$2),Q$7,0)),IF(LEFT($C31,1)="N",3,0))</f>
        <v>25.527999999999999</v>
      </c>
      <c r="R31" s="285" cm="1">
        <f t="array" aca="1" ref="R31" ca="1">ROUND(IF($M31="Y",VLOOKUP($N31,INDIRECT($O$2),R$7,0)*INDIRECT($N$1),VLOOKUP($N31,INDIRECT($O$2),R$7,0)),IF(LEFT($C31,1)="N",3,0))</f>
        <v>26.803999999999998</v>
      </c>
      <c r="S31" s="285" cm="1">
        <f t="array" aca="1" ref="S31" ca="1">ROUND(IF($M31="Y",VLOOKUP($N31,INDIRECT($O$2),S$7,0)*INDIRECT($N$1),VLOOKUP($N31,INDIRECT($O$2),S$7,0)),IF(LEFT($C31,1)="N",3,0))</f>
        <v>28.143999999999998</v>
      </c>
      <c r="T31" s="285" cm="1">
        <f t="array" aca="1" ref="T31" ca="1">ROUND(IF($M31="Y",VLOOKUP($N31,INDIRECT($O$2),T$7,0)*INDIRECT($N$1),VLOOKUP($N31,INDIRECT($O$2),T$7,0)),IF(LEFT($C31,1)="N",3,0))</f>
        <v>29.550999999999998</v>
      </c>
      <c r="U31" s="285" cm="1">
        <f t="array" aca="1" ref="U31" ca="1">ROUND(IF($M31="Y",VLOOKUP($N31,INDIRECT($O$2),U$7,0)*INDIRECT($N$1),VLOOKUP($N31,INDIRECT($O$2),U$7,0)),IF(LEFT($C31,1)="N",3,0))</f>
        <v>31.029</v>
      </c>
      <c r="W31" s="304" t="str">
        <f t="shared" si="9"/>
        <v>Y</v>
      </c>
      <c r="X31" s="297" t="str">
        <f t="shared" si="10"/>
        <v>02236C</v>
      </c>
      <c r="Y31" s="305" t="str">
        <f t="shared" si="11"/>
        <v>113</v>
      </c>
      <c r="Z31" s="297" t="str">
        <f t="shared" si="12"/>
        <v>Code Compliance Specialist - Traffic</v>
      </c>
      <c r="AA31" s="306">
        <f t="shared" ca="1" si="13"/>
        <v>25.527999999999999</v>
      </c>
      <c r="AB31" s="306">
        <f t="shared" ca="1" si="14"/>
        <v>26.803999999999998</v>
      </c>
      <c r="AC31" s="306">
        <f t="shared" ca="1" si="15"/>
        <v>28.143999999999998</v>
      </c>
      <c r="AD31" s="306">
        <f t="shared" ca="1" si="16"/>
        <v>29.550999999999998</v>
      </c>
      <c r="AE31" s="306">
        <f t="shared" ca="1" si="17"/>
        <v>31.029</v>
      </c>
    </row>
    <row r="32" spans="1:31">
      <c r="A32" s="203" t="s">
        <v>86</v>
      </c>
      <c r="B32" s="230" t="s">
        <v>87</v>
      </c>
      <c r="C32" s="203" t="s">
        <v>43</v>
      </c>
      <c r="D32" s="229" t="s">
        <v>88</v>
      </c>
      <c r="E32" s="203">
        <v>308</v>
      </c>
      <c r="F32" s="203">
        <v>6</v>
      </c>
      <c r="G32" s="208">
        <f t="shared" ca="1" si="2"/>
        <v>26.54</v>
      </c>
      <c r="H32" s="208">
        <f t="shared" ca="1" si="3"/>
        <v>27.867000000000001</v>
      </c>
      <c r="I32" s="208">
        <f t="shared" ca="1" si="4"/>
        <v>29.26</v>
      </c>
      <c r="J32" s="208">
        <f t="shared" ca="1" si="5"/>
        <v>30.722999999999999</v>
      </c>
      <c r="K32" s="208">
        <f t="shared" ca="1" si="6"/>
        <v>32.259</v>
      </c>
      <c r="L32" s="223"/>
      <c r="M32" s="270" t="s">
        <v>588</v>
      </c>
      <c r="N32" s="273" t="str">
        <f t="shared" si="7"/>
        <v>02260C</v>
      </c>
      <c r="O32" s="284" t="str">
        <f t="shared" si="7"/>
        <v>143</v>
      </c>
      <c r="P32" s="273" t="str">
        <f t="shared" si="8"/>
        <v xml:space="preserve">Committee Clerk </v>
      </c>
      <c r="Q32" s="285" cm="1">
        <f t="array" aca="1" ref="Q32" ca="1">ROUND(IF($M32="Y",VLOOKUP($N32,INDIRECT($O$2),Q$7,0)*INDIRECT($N$1),VLOOKUP($N32,INDIRECT($O$2),Q$7,0)),IF(LEFT($C32,1)="N",3,0))</f>
        <v>26.54</v>
      </c>
      <c r="R32" s="285" cm="1">
        <f t="array" aca="1" ref="R32" ca="1">ROUND(IF($M32="Y",VLOOKUP($N32,INDIRECT($O$2),R$7,0)*INDIRECT($N$1),VLOOKUP($N32,INDIRECT($O$2),R$7,0)),IF(LEFT($C32,1)="N",3,0))</f>
        <v>27.867000000000001</v>
      </c>
      <c r="S32" s="285" cm="1">
        <f t="array" aca="1" ref="S32" ca="1">ROUND(IF($M32="Y",VLOOKUP($N32,INDIRECT($O$2),S$7,0)*INDIRECT($N$1),VLOOKUP($N32,INDIRECT($O$2),S$7,0)),IF(LEFT($C32,1)="N",3,0))</f>
        <v>29.26</v>
      </c>
      <c r="T32" s="285" cm="1">
        <f t="array" aca="1" ref="T32" ca="1">ROUND(IF($M32="Y",VLOOKUP($N32,INDIRECT($O$2),T$7,0)*INDIRECT($N$1),VLOOKUP($N32,INDIRECT($O$2),T$7,0)),IF(LEFT($C32,1)="N",3,0))</f>
        <v>30.722999999999999</v>
      </c>
      <c r="U32" s="285" cm="1">
        <f t="array" aca="1" ref="U32" ca="1">ROUND(IF($M32="Y",VLOOKUP($N32,INDIRECT($O$2),U$7,0)*INDIRECT($N$1),VLOOKUP($N32,INDIRECT($O$2),U$7,0)),IF(LEFT($C32,1)="N",3,0))</f>
        <v>32.259</v>
      </c>
      <c r="W32" s="304" t="str">
        <f t="shared" si="9"/>
        <v>Y</v>
      </c>
      <c r="X32" s="297" t="str">
        <f t="shared" si="10"/>
        <v>02260C</v>
      </c>
      <c r="Y32" s="305" t="str">
        <f t="shared" si="11"/>
        <v>143</v>
      </c>
      <c r="Z32" s="297" t="str">
        <f t="shared" si="12"/>
        <v xml:space="preserve">Committee Clerk </v>
      </c>
      <c r="AA32" s="306">
        <f t="shared" ca="1" si="13"/>
        <v>26.54</v>
      </c>
      <c r="AB32" s="306">
        <f t="shared" ca="1" si="14"/>
        <v>27.867000000000001</v>
      </c>
      <c r="AC32" s="306">
        <f t="shared" ca="1" si="15"/>
        <v>29.26</v>
      </c>
      <c r="AD32" s="306">
        <f t="shared" ca="1" si="16"/>
        <v>30.722999999999999</v>
      </c>
      <c r="AE32" s="306">
        <f t="shared" ca="1" si="17"/>
        <v>32.259</v>
      </c>
    </row>
    <row r="33" spans="1:31">
      <c r="A33" s="203" t="s">
        <v>573</v>
      </c>
      <c r="B33" s="230" t="s">
        <v>574</v>
      </c>
      <c r="C33" s="203" t="s">
        <v>43</v>
      </c>
      <c r="D33" s="229" t="s">
        <v>575</v>
      </c>
      <c r="E33" s="203">
        <v>348</v>
      </c>
      <c r="F33" s="203">
        <v>7</v>
      </c>
      <c r="G33" s="208">
        <f t="shared" ca="1" si="2"/>
        <v>29.588000000000001</v>
      </c>
      <c r="H33" s="208">
        <f t="shared" ca="1" si="3"/>
        <v>31.067</v>
      </c>
      <c r="I33" s="208">
        <f t="shared" ca="1" si="4"/>
        <v>32.619999999999997</v>
      </c>
      <c r="J33" s="208">
        <f t="shared" ca="1" si="5"/>
        <v>34.250999999999998</v>
      </c>
      <c r="K33" s="208">
        <f t="shared" ca="1" si="6"/>
        <v>35.963999999999999</v>
      </c>
      <c r="L33" s="223"/>
      <c r="M33" s="270" t="s">
        <v>588</v>
      </c>
      <c r="N33" s="273" t="str">
        <f t="shared" si="7"/>
        <v>53022C</v>
      </c>
      <c r="O33" s="284" t="str">
        <f t="shared" si="7"/>
        <v>126</v>
      </c>
      <c r="P33" s="273" t="str">
        <f t="shared" si="8"/>
        <v>Community Partnership Liaison</v>
      </c>
      <c r="Q33" s="285" cm="1">
        <f t="array" aca="1" ref="Q33" ca="1">ROUND(IF($M33="Y",VLOOKUP($N33,INDIRECT($O$2),Q$7,0)*INDIRECT($N$1),VLOOKUP($N33,INDIRECT($O$2),Q$7,0)),IF(LEFT($C33,1)="N",3,0))</f>
        <v>29.588000000000001</v>
      </c>
      <c r="R33" s="285" cm="1">
        <f t="array" aca="1" ref="R33" ca="1">ROUND(IF($M33="Y",VLOOKUP($N33,INDIRECT($O$2),R$7,0)*INDIRECT($N$1),VLOOKUP($N33,INDIRECT($O$2),R$7,0)),IF(LEFT($C33,1)="N",3,0))</f>
        <v>31.067</v>
      </c>
      <c r="S33" s="285" cm="1">
        <f t="array" aca="1" ref="S33" ca="1">ROUND(IF($M33="Y",VLOOKUP($N33,INDIRECT($O$2),S$7,0)*INDIRECT($N$1),VLOOKUP($N33,INDIRECT($O$2),S$7,0)),IF(LEFT($C33,1)="N",3,0))</f>
        <v>32.619999999999997</v>
      </c>
      <c r="T33" s="285" cm="1">
        <f t="array" aca="1" ref="T33" ca="1">ROUND(IF($M33="Y",VLOOKUP($N33,INDIRECT($O$2),T$7,0)*INDIRECT($N$1),VLOOKUP($N33,INDIRECT($O$2),T$7,0)),IF(LEFT($C33,1)="N",3,0))</f>
        <v>34.250999999999998</v>
      </c>
      <c r="U33" s="285" cm="1">
        <f t="array" aca="1" ref="U33" ca="1">ROUND(IF($M33="Y",VLOOKUP($N33,INDIRECT($O$2),U$7,0)*INDIRECT($N$1),VLOOKUP($N33,INDIRECT($O$2),U$7,0)),IF(LEFT($C33,1)="N",3,0))</f>
        <v>35.963999999999999</v>
      </c>
      <c r="W33" s="304" t="str">
        <f t="shared" si="9"/>
        <v>Y</v>
      </c>
      <c r="X33" s="297" t="str">
        <f t="shared" si="10"/>
        <v>53022C</v>
      </c>
      <c r="Y33" s="305" t="str">
        <f t="shared" si="11"/>
        <v>126</v>
      </c>
      <c r="Z33" s="297" t="str">
        <f t="shared" si="12"/>
        <v>Community Partnership Liaison</v>
      </c>
      <c r="AA33" s="306">
        <f t="shared" ca="1" si="13"/>
        <v>29.588000000000001</v>
      </c>
      <c r="AB33" s="306">
        <f t="shared" ca="1" si="14"/>
        <v>31.067</v>
      </c>
      <c r="AC33" s="306">
        <f t="shared" ca="1" si="15"/>
        <v>32.619999999999997</v>
      </c>
      <c r="AD33" s="306">
        <f t="shared" ca="1" si="16"/>
        <v>34.250999999999998</v>
      </c>
      <c r="AE33" s="306">
        <f t="shared" ca="1" si="17"/>
        <v>35.963999999999999</v>
      </c>
    </row>
    <row r="34" spans="1:31">
      <c r="A34" s="203" t="s">
        <v>532</v>
      </c>
      <c r="B34" s="230">
        <v>154</v>
      </c>
      <c r="C34" s="203" t="s">
        <v>43</v>
      </c>
      <c r="D34" s="229" t="s">
        <v>533</v>
      </c>
      <c r="E34" s="203">
        <v>355</v>
      </c>
      <c r="F34" s="203">
        <v>7</v>
      </c>
      <c r="G34" s="208">
        <f t="shared" ca="1" si="2"/>
        <v>29.593</v>
      </c>
      <c r="H34" s="208">
        <f t="shared" ca="1" si="3"/>
        <v>31.068000000000001</v>
      </c>
      <c r="I34" s="208">
        <f t="shared" ca="1" si="4"/>
        <v>32.622999999999998</v>
      </c>
      <c r="J34" s="208">
        <f t="shared" ca="1" si="5"/>
        <v>34.249000000000002</v>
      </c>
      <c r="K34" s="208">
        <f t="shared" ca="1" si="6"/>
        <v>35.966000000000001</v>
      </c>
      <c r="L34" s="223"/>
      <c r="M34" s="270" t="s">
        <v>588</v>
      </c>
      <c r="N34" s="273" t="str">
        <f t="shared" si="7"/>
        <v>59409C</v>
      </c>
      <c r="O34" s="284">
        <f t="shared" si="7"/>
        <v>154</v>
      </c>
      <c r="P34" s="273" t="str">
        <f t="shared" si="8"/>
        <v>Community Pet Case Coordinator</v>
      </c>
      <c r="Q34" s="285" cm="1">
        <f t="array" aca="1" ref="Q34" ca="1">ROUND(IF($M34="Y",VLOOKUP($N34,INDIRECT($O$2),Q$7,0)*INDIRECT($N$1),VLOOKUP($N34,INDIRECT($O$2),Q$7,0)),IF(LEFT($C34,1)="N",3,0))</f>
        <v>29.593</v>
      </c>
      <c r="R34" s="285" cm="1">
        <f t="array" aca="1" ref="R34" ca="1">ROUND(IF($M34="Y",VLOOKUP($N34,INDIRECT($O$2),R$7,0)*INDIRECT($N$1),VLOOKUP($N34,INDIRECT($O$2),R$7,0)),IF(LEFT($C34,1)="N",3,0))</f>
        <v>31.068000000000001</v>
      </c>
      <c r="S34" s="285" cm="1">
        <f t="array" aca="1" ref="S34" ca="1">ROUND(IF($M34="Y",VLOOKUP($N34,INDIRECT($O$2),S$7,0)*INDIRECT($N$1),VLOOKUP($N34,INDIRECT($O$2),S$7,0)),IF(LEFT($C34,1)="N",3,0))</f>
        <v>32.622999999999998</v>
      </c>
      <c r="T34" s="285" cm="1">
        <f t="array" aca="1" ref="T34" ca="1">ROUND(IF($M34="Y",VLOOKUP($N34,INDIRECT($O$2),T$7,0)*INDIRECT($N$1),VLOOKUP($N34,INDIRECT($O$2),T$7,0)),IF(LEFT($C34,1)="N",3,0))</f>
        <v>34.249000000000002</v>
      </c>
      <c r="U34" s="285" cm="1">
        <f t="array" aca="1" ref="U34" ca="1">ROUND(IF($M34="Y",VLOOKUP($N34,INDIRECT($O$2),U$7,0)*INDIRECT($N$1),VLOOKUP($N34,INDIRECT($O$2),U$7,0)),IF(LEFT($C34,1)="N",3,0))</f>
        <v>35.966000000000001</v>
      </c>
      <c r="W34" s="304" t="str">
        <f t="shared" si="9"/>
        <v>Y</v>
      </c>
      <c r="X34" s="297" t="str">
        <f t="shared" si="10"/>
        <v>59409C</v>
      </c>
      <c r="Y34" s="305">
        <f t="shared" si="11"/>
        <v>154</v>
      </c>
      <c r="Z34" s="297" t="str">
        <f t="shared" si="12"/>
        <v>Community Pet Case Coordinator</v>
      </c>
      <c r="AA34" s="306">
        <f t="shared" ca="1" si="13"/>
        <v>29.593</v>
      </c>
      <c r="AB34" s="306">
        <f t="shared" ca="1" si="14"/>
        <v>31.068000000000001</v>
      </c>
      <c r="AC34" s="306">
        <f t="shared" ca="1" si="15"/>
        <v>32.622999999999998</v>
      </c>
      <c r="AD34" s="306">
        <f t="shared" ca="1" si="16"/>
        <v>34.249000000000002</v>
      </c>
      <c r="AE34" s="306">
        <f t="shared" ca="1" si="17"/>
        <v>35.966000000000001</v>
      </c>
    </row>
    <row r="35" spans="1:31">
      <c r="A35" s="203" t="s">
        <v>89</v>
      </c>
      <c r="B35" s="230" t="s">
        <v>90</v>
      </c>
      <c r="C35" s="203" t="s">
        <v>43</v>
      </c>
      <c r="D35" s="229" t="s">
        <v>91</v>
      </c>
      <c r="E35" s="203">
        <v>198</v>
      </c>
      <c r="F35" s="203">
        <v>4</v>
      </c>
      <c r="G35" s="208">
        <f t="shared" ca="1" si="2"/>
        <v>20.238</v>
      </c>
      <c r="H35" s="208">
        <f t="shared" ca="1" si="3"/>
        <v>21.25</v>
      </c>
      <c r="I35" s="208">
        <f t="shared" ca="1" si="4"/>
        <v>22.312000000000001</v>
      </c>
      <c r="J35" s="208">
        <f t="shared" ca="1" si="5"/>
        <v>23.428000000000001</v>
      </c>
      <c r="K35" s="208">
        <f t="shared" si="6"/>
        <v>0</v>
      </c>
      <c r="L35" s="223"/>
      <c r="M35" s="270" t="s">
        <v>588</v>
      </c>
      <c r="N35" s="273" t="str">
        <f t="shared" si="7"/>
        <v>02350C</v>
      </c>
      <c r="O35" s="284" t="str">
        <f t="shared" si="7"/>
        <v>030</v>
      </c>
      <c r="P35" s="273" t="str">
        <f t="shared" si="8"/>
        <v xml:space="preserve">Community Service Officer </v>
      </c>
      <c r="Q35" s="285" cm="1">
        <f t="array" aca="1" ref="Q35" ca="1">ROUND(IF($M35="Y",VLOOKUP($N35,INDIRECT($O$2),Q$7,0)*INDIRECT($N$1),VLOOKUP($N35,INDIRECT($O$2),Q$7,0)),IF(LEFT($C35,1)="N",3,0))</f>
        <v>20.238</v>
      </c>
      <c r="R35" s="285" cm="1">
        <f t="array" aca="1" ref="R35" ca="1">ROUND(IF($M35="Y",VLOOKUP($N35,INDIRECT($O$2),R$7,0)*INDIRECT($N$1),VLOOKUP($N35,INDIRECT($O$2),R$7,0)),IF(LEFT($C35,1)="N",3,0))</f>
        <v>21.25</v>
      </c>
      <c r="S35" s="285" cm="1">
        <f t="array" aca="1" ref="S35" ca="1">ROUND(IF($M35="Y",VLOOKUP($N35,INDIRECT($O$2),S$7,0)*INDIRECT($N$1),VLOOKUP($N35,INDIRECT($O$2),S$7,0)),IF(LEFT($C35,1)="N",3,0))</f>
        <v>22.312000000000001</v>
      </c>
      <c r="T35" s="285" cm="1">
        <f t="array" aca="1" ref="T35" ca="1">ROUND(IF($M35="Y",VLOOKUP($N35,INDIRECT($O$2),T$7,0)*INDIRECT($N$1),VLOOKUP($N35,INDIRECT($O$2),T$7,0)),IF(LEFT($C35,1)="N",3,0))</f>
        <v>23.428000000000001</v>
      </c>
      <c r="U35" s="285"/>
      <c r="W35" s="304" t="str">
        <f t="shared" si="9"/>
        <v>Y</v>
      </c>
      <c r="X35" s="297" t="str">
        <f t="shared" si="10"/>
        <v>02350C</v>
      </c>
      <c r="Y35" s="305" t="str">
        <f t="shared" si="11"/>
        <v>030</v>
      </c>
      <c r="Z35" s="297" t="str">
        <f t="shared" si="12"/>
        <v xml:space="preserve">Community Service Officer </v>
      </c>
      <c r="AA35" s="306">
        <f t="shared" ca="1" si="13"/>
        <v>20.238</v>
      </c>
      <c r="AB35" s="306">
        <f t="shared" ca="1" si="14"/>
        <v>21.25</v>
      </c>
      <c r="AC35" s="306">
        <f t="shared" ca="1" si="15"/>
        <v>22.312000000000001</v>
      </c>
      <c r="AD35" s="306">
        <f t="shared" ca="1" si="16"/>
        <v>23.428000000000001</v>
      </c>
      <c r="AE35" s="306">
        <f t="shared" si="17"/>
        <v>0</v>
      </c>
    </row>
    <row r="36" spans="1:31">
      <c r="A36" s="203" t="s">
        <v>93</v>
      </c>
      <c r="B36" s="230">
        <v>208</v>
      </c>
      <c r="C36" s="203" t="s">
        <v>43</v>
      </c>
      <c r="D36" s="229" t="s">
        <v>438</v>
      </c>
      <c r="E36" s="203">
        <v>393</v>
      </c>
      <c r="F36" s="203">
        <v>8</v>
      </c>
      <c r="G36" s="208">
        <f t="shared" ca="1" si="2"/>
        <v>32.564999999999998</v>
      </c>
      <c r="H36" s="208">
        <f t="shared" ca="1" si="3"/>
        <v>34.194000000000003</v>
      </c>
      <c r="I36" s="208">
        <f t="shared" ca="1" si="4"/>
        <v>35.902999999999999</v>
      </c>
      <c r="J36" s="208">
        <f t="shared" ca="1" si="5"/>
        <v>37.698999999999998</v>
      </c>
      <c r="K36" s="208">
        <f t="shared" ca="1" si="6"/>
        <v>39.584000000000003</v>
      </c>
      <c r="L36" s="223"/>
      <c r="M36" s="270" t="s">
        <v>588</v>
      </c>
      <c r="N36" s="273" t="str">
        <f t="shared" si="7"/>
        <v>02355C</v>
      </c>
      <c r="O36" s="284">
        <f t="shared" si="7"/>
        <v>208</v>
      </c>
      <c r="P36" s="273" t="str">
        <f t="shared" si="8"/>
        <v xml:space="preserve">Complaint Investigation Officer </v>
      </c>
      <c r="Q36" s="285" cm="1">
        <f t="array" aca="1" ref="Q36" ca="1">ROUND(IF($M36="Y",VLOOKUP($N36,INDIRECT($O$2),Q$7,0)*INDIRECT($N$1),VLOOKUP($N36,INDIRECT($O$2),Q$7,0)),IF(LEFT($C36,1)="N",3,0))</f>
        <v>32.564999999999998</v>
      </c>
      <c r="R36" s="285" cm="1">
        <f t="array" aca="1" ref="R36" ca="1">ROUND(IF($M36="Y",VLOOKUP($N36,INDIRECT($O$2),R$7,0)*INDIRECT($N$1),VLOOKUP($N36,INDIRECT($O$2),R$7,0)),IF(LEFT($C36,1)="N",3,0))</f>
        <v>34.194000000000003</v>
      </c>
      <c r="S36" s="285" cm="1">
        <f t="array" aca="1" ref="S36" ca="1">ROUND(IF($M36="Y",VLOOKUP($N36,INDIRECT($O$2),S$7,0)*INDIRECT($N$1),VLOOKUP($N36,INDIRECT($O$2),S$7,0)),IF(LEFT($C36,1)="N",3,0))</f>
        <v>35.902999999999999</v>
      </c>
      <c r="T36" s="285" cm="1">
        <f t="array" aca="1" ref="T36" ca="1">ROUND(IF($M36="Y",VLOOKUP($N36,INDIRECT($O$2),T$7,0)*INDIRECT($N$1),VLOOKUP($N36,INDIRECT($O$2),T$7,0)),IF(LEFT($C36,1)="N",3,0))</f>
        <v>37.698999999999998</v>
      </c>
      <c r="U36" s="285" cm="1">
        <f t="array" aca="1" ref="U36" ca="1">ROUND(IF($M36="Y",VLOOKUP($N36,INDIRECT($O$2),U$7,0)*INDIRECT($N$1),VLOOKUP($N36,INDIRECT($O$2),U$7,0)),IF(LEFT($C36,1)="N",3,0))</f>
        <v>39.584000000000003</v>
      </c>
      <c r="W36" s="304" t="str">
        <f t="shared" si="9"/>
        <v>Y</v>
      </c>
      <c r="X36" s="297" t="str">
        <f t="shared" si="10"/>
        <v>02355C</v>
      </c>
      <c r="Y36" s="305">
        <f t="shared" si="11"/>
        <v>208</v>
      </c>
      <c r="Z36" s="297" t="str">
        <f t="shared" si="12"/>
        <v xml:space="preserve">Complaint Investigation Officer </v>
      </c>
      <c r="AA36" s="306">
        <f t="shared" ca="1" si="13"/>
        <v>32.564999999999998</v>
      </c>
      <c r="AB36" s="306">
        <f t="shared" ca="1" si="14"/>
        <v>34.194000000000003</v>
      </c>
      <c r="AC36" s="306">
        <f t="shared" ca="1" si="15"/>
        <v>35.902999999999999</v>
      </c>
      <c r="AD36" s="306">
        <f t="shared" ca="1" si="16"/>
        <v>37.698999999999998</v>
      </c>
      <c r="AE36" s="306">
        <f t="shared" ca="1" si="17"/>
        <v>39.584000000000003</v>
      </c>
    </row>
    <row r="37" spans="1:31">
      <c r="A37" s="202" t="s">
        <v>26</v>
      </c>
      <c r="B37" s="230" t="s">
        <v>27</v>
      </c>
      <c r="C37" s="202" t="s">
        <v>21</v>
      </c>
      <c r="D37" s="233" t="s">
        <v>28</v>
      </c>
      <c r="E37" s="202">
        <v>420</v>
      </c>
      <c r="F37" s="202">
        <v>9</v>
      </c>
      <c r="G37" s="208">
        <f t="shared" ca="1" si="2"/>
        <v>70848</v>
      </c>
      <c r="H37" s="208">
        <f t="shared" ca="1" si="3"/>
        <v>74391</v>
      </c>
      <c r="I37" s="208">
        <f t="shared" ca="1" si="4"/>
        <v>78110</v>
      </c>
      <c r="J37" s="208">
        <f t="shared" ca="1" si="5"/>
        <v>82016</v>
      </c>
      <c r="K37" s="208">
        <f t="shared" ca="1" si="6"/>
        <v>86117</v>
      </c>
      <c r="L37" s="223"/>
      <c r="M37" s="270" t="s">
        <v>588</v>
      </c>
      <c r="N37" s="273" t="str">
        <f t="shared" si="7"/>
        <v>05955C</v>
      </c>
      <c r="O37" s="284" t="str">
        <f t="shared" si="7"/>
        <v>95</v>
      </c>
      <c r="P37" s="273" t="str">
        <f t="shared" si="8"/>
        <v xml:space="preserve">Complaint Investigation Officer II </v>
      </c>
      <c r="Q37" s="285" cm="1">
        <f t="array" aca="1" ref="Q37" ca="1">ROUND(IF($M37="Y",VLOOKUP($N37,INDIRECT($O$2),Q$7,0)*INDIRECT($N$1),VLOOKUP($N37,INDIRECT($O$2),Q$7,0)),IF(LEFT($C37,1)="N",3,0))</f>
        <v>70848</v>
      </c>
      <c r="R37" s="285" cm="1">
        <f t="array" aca="1" ref="R37" ca="1">ROUND(IF($M37="Y",VLOOKUP($N37,INDIRECT($O$2),R$7,0)*INDIRECT($N$1),VLOOKUP($N37,INDIRECT($O$2),R$7,0)),IF(LEFT($C37,1)="N",3,0))</f>
        <v>74391</v>
      </c>
      <c r="S37" s="285" cm="1">
        <f t="array" aca="1" ref="S37" ca="1">ROUND(IF($M37="Y",VLOOKUP($N37,INDIRECT($O$2),S$7,0)*INDIRECT($N$1),VLOOKUP($N37,INDIRECT($O$2),S$7,0)),IF(LEFT($C37,1)="N",3,0))</f>
        <v>78110</v>
      </c>
      <c r="T37" s="285" cm="1">
        <f t="array" aca="1" ref="T37" ca="1">ROUND(IF($M37="Y",VLOOKUP($N37,INDIRECT($O$2),T$7,0)*INDIRECT($N$1),VLOOKUP($N37,INDIRECT($O$2),T$7,0)),IF(LEFT($C37,1)="N",3,0))</f>
        <v>82016</v>
      </c>
      <c r="U37" s="285" cm="1">
        <f t="array" aca="1" ref="U37" ca="1">ROUND(IF($M37="Y",VLOOKUP($N37,INDIRECT($O$2),U$7,0)*INDIRECT($N$1),VLOOKUP($N37,INDIRECT($O$2),U$7,0)),IF(LEFT($C37,1)="N",3,0))</f>
        <v>86117</v>
      </c>
      <c r="W37" s="304" t="str">
        <f t="shared" si="9"/>
        <v>Y</v>
      </c>
      <c r="X37" s="297" t="str">
        <f t="shared" si="10"/>
        <v>05955C</v>
      </c>
      <c r="Y37" s="305" t="str">
        <f t="shared" si="11"/>
        <v>95</v>
      </c>
      <c r="Z37" s="297" t="str">
        <f t="shared" si="12"/>
        <v xml:space="preserve">Complaint Investigation Officer II </v>
      </c>
      <c r="AA37" s="306">
        <f t="shared" ca="1" si="13"/>
        <v>34.061999999999998</v>
      </c>
      <c r="AB37" s="306">
        <f t="shared" ca="1" si="14"/>
        <v>35.765000000000001</v>
      </c>
      <c r="AC37" s="306">
        <f t="shared" ca="1" si="15"/>
        <v>37.552999999999997</v>
      </c>
      <c r="AD37" s="306">
        <f t="shared" ca="1" si="16"/>
        <v>39.430999999999997</v>
      </c>
      <c r="AE37" s="306">
        <f t="shared" ca="1" si="17"/>
        <v>41.402999999999999</v>
      </c>
    </row>
    <row r="38" spans="1:31">
      <c r="A38" s="203" t="s">
        <v>96</v>
      </c>
      <c r="B38" s="230" t="s">
        <v>97</v>
      </c>
      <c r="C38" s="203" t="s">
        <v>43</v>
      </c>
      <c r="D38" s="229" t="s">
        <v>98</v>
      </c>
      <c r="E38" s="203">
        <v>218</v>
      </c>
      <c r="F38" s="203">
        <v>4</v>
      </c>
      <c r="G38" s="208">
        <f t="shared" ca="1" si="2"/>
        <v>20.465</v>
      </c>
      <c r="H38" s="208">
        <f t="shared" ca="1" si="3"/>
        <v>21.489000000000001</v>
      </c>
      <c r="I38" s="208">
        <f t="shared" ca="1" si="4"/>
        <v>22.562999999999999</v>
      </c>
      <c r="J38" s="208">
        <f t="shared" ca="1" si="5"/>
        <v>23.690999999999999</v>
      </c>
      <c r="K38" s="208">
        <f t="shared" ca="1" si="6"/>
        <v>24.876000000000001</v>
      </c>
      <c r="L38" s="223"/>
      <c r="M38" s="270" t="s">
        <v>588</v>
      </c>
      <c r="N38" s="273" t="str">
        <f t="shared" si="7"/>
        <v>02440C</v>
      </c>
      <c r="O38" s="284" t="str">
        <f t="shared" si="7"/>
        <v>033</v>
      </c>
      <c r="P38" s="273" t="str">
        <f t="shared" si="8"/>
        <v xml:space="preserve">Concierge Convention Center </v>
      </c>
      <c r="Q38" s="285" cm="1">
        <f t="array" aca="1" ref="Q38" ca="1">ROUND(IF($M38="Y",VLOOKUP($N38,INDIRECT($O$2),Q$7,0)*INDIRECT($N$1),VLOOKUP($N38,INDIRECT($O$2),Q$7,0)),IF(LEFT($C38,1)="N",3,0))</f>
        <v>20.465</v>
      </c>
      <c r="R38" s="285" cm="1">
        <f t="array" aca="1" ref="R38" ca="1">ROUND(IF($M38="Y",VLOOKUP($N38,INDIRECT($O$2),R$7,0)*INDIRECT($N$1),VLOOKUP($N38,INDIRECT($O$2),R$7,0)),IF(LEFT($C38,1)="N",3,0))</f>
        <v>21.489000000000001</v>
      </c>
      <c r="S38" s="285" cm="1">
        <f t="array" aca="1" ref="S38" ca="1">ROUND(IF($M38="Y",VLOOKUP($N38,INDIRECT($O$2),S$7,0)*INDIRECT($N$1),VLOOKUP($N38,INDIRECT($O$2),S$7,0)),IF(LEFT($C38,1)="N",3,0))</f>
        <v>22.562999999999999</v>
      </c>
      <c r="T38" s="285" cm="1">
        <f t="array" aca="1" ref="T38" ca="1">ROUND(IF($M38="Y",VLOOKUP($N38,INDIRECT($O$2),T$7,0)*INDIRECT($N$1),VLOOKUP($N38,INDIRECT($O$2),T$7,0)),IF(LEFT($C38,1)="N",3,0))</f>
        <v>23.690999999999999</v>
      </c>
      <c r="U38" s="285" cm="1">
        <f t="array" aca="1" ref="U38" ca="1">ROUND(IF($M38="Y",VLOOKUP($N38,INDIRECT($O$2),U$7,0)*INDIRECT($N$1),VLOOKUP($N38,INDIRECT($O$2),U$7,0)),IF(LEFT($C38,1)="N",3,0))</f>
        <v>24.876000000000001</v>
      </c>
      <c r="W38" s="304" t="str">
        <f t="shared" si="9"/>
        <v>Y</v>
      </c>
      <c r="X38" s="297" t="str">
        <f t="shared" si="10"/>
        <v>02440C</v>
      </c>
      <c r="Y38" s="305" t="str">
        <f t="shared" si="11"/>
        <v>033</v>
      </c>
      <c r="Z38" s="297" t="str">
        <f t="shared" si="12"/>
        <v xml:space="preserve">Concierge Convention Center </v>
      </c>
      <c r="AA38" s="306">
        <f t="shared" ca="1" si="13"/>
        <v>20.465</v>
      </c>
      <c r="AB38" s="306">
        <f t="shared" ca="1" si="14"/>
        <v>21.489000000000001</v>
      </c>
      <c r="AC38" s="306">
        <f t="shared" ca="1" si="15"/>
        <v>22.562999999999999</v>
      </c>
      <c r="AD38" s="306">
        <f t="shared" ca="1" si="16"/>
        <v>23.690999999999999</v>
      </c>
      <c r="AE38" s="306">
        <f t="shared" ca="1" si="17"/>
        <v>24.876000000000001</v>
      </c>
    </row>
    <row r="39" spans="1:31">
      <c r="A39" s="203" t="s">
        <v>99</v>
      </c>
      <c r="B39" s="230">
        <v>208</v>
      </c>
      <c r="C39" s="203" t="s">
        <v>43</v>
      </c>
      <c r="D39" s="229" t="s">
        <v>100</v>
      </c>
      <c r="E39" s="203">
        <v>393</v>
      </c>
      <c r="F39" s="203">
        <v>8</v>
      </c>
      <c r="G39" s="208">
        <f t="shared" ca="1" si="2"/>
        <v>32.564999999999998</v>
      </c>
      <c r="H39" s="208">
        <f t="shared" ca="1" si="3"/>
        <v>34.194000000000003</v>
      </c>
      <c r="I39" s="208">
        <f t="shared" ca="1" si="4"/>
        <v>35.902999999999999</v>
      </c>
      <c r="J39" s="208">
        <f t="shared" ca="1" si="5"/>
        <v>37.698999999999998</v>
      </c>
      <c r="K39" s="208">
        <f t="shared" ca="1" si="6"/>
        <v>39.584000000000003</v>
      </c>
      <c r="L39" s="223"/>
      <c r="M39" s="270" t="s">
        <v>588</v>
      </c>
      <c r="N39" s="273" t="str">
        <f t="shared" si="7"/>
        <v>02627C</v>
      </c>
      <c r="O39" s="284">
        <f t="shared" si="7"/>
        <v>208</v>
      </c>
      <c r="P39" s="273" t="str">
        <f t="shared" si="8"/>
        <v xml:space="preserve">Contract Compliance Officer </v>
      </c>
      <c r="Q39" s="285" cm="1">
        <f t="array" aca="1" ref="Q39" ca="1">ROUND(IF($M39="Y",VLOOKUP($N39,INDIRECT($O$2),Q$7,0)*INDIRECT($N$1),VLOOKUP($N39,INDIRECT($O$2),Q$7,0)),IF(LEFT($C39,1)="N",3,0))</f>
        <v>32.564999999999998</v>
      </c>
      <c r="R39" s="285" cm="1">
        <f t="array" aca="1" ref="R39" ca="1">ROUND(IF($M39="Y",VLOOKUP($N39,INDIRECT($O$2),R$7,0)*INDIRECT($N$1),VLOOKUP($N39,INDIRECT($O$2),R$7,0)),IF(LEFT($C39,1)="N",3,0))</f>
        <v>34.194000000000003</v>
      </c>
      <c r="S39" s="285" cm="1">
        <f t="array" aca="1" ref="S39" ca="1">ROUND(IF($M39="Y",VLOOKUP($N39,INDIRECT($O$2),S$7,0)*INDIRECT($N$1),VLOOKUP($N39,INDIRECT($O$2),S$7,0)),IF(LEFT($C39,1)="N",3,0))</f>
        <v>35.902999999999999</v>
      </c>
      <c r="T39" s="285" cm="1">
        <f t="array" aca="1" ref="T39" ca="1">ROUND(IF($M39="Y",VLOOKUP($N39,INDIRECT($O$2),T$7,0)*INDIRECT($N$1),VLOOKUP($N39,INDIRECT($O$2),T$7,0)),IF(LEFT($C39,1)="N",3,0))</f>
        <v>37.698999999999998</v>
      </c>
      <c r="U39" s="285" cm="1">
        <f t="array" aca="1" ref="U39" ca="1">ROUND(IF($M39="Y",VLOOKUP($N39,INDIRECT($O$2),U$7,0)*INDIRECT($N$1),VLOOKUP($N39,INDIRECT($O$2),U$7,0)),IF(LEFT($C39,1)="N",3,0))</f>
        <v>39.584000000000003</v>
      </c>
      <c r="W39" s="304" t="str">
        <f t="shared" si="9"/>
        <v>Y</v>
      </c>
      <c r="X39" s="297" t="str">
        <f t="shared" si="10"/>
        <v>02627C</v>
      </c>
      <c r="Y39" s="305">
        <f t="shared" si="11"/>
        <v>208</v>
      </c>
      <c r="Z39" s="297" t="str">
        <f t="shared" si="12"/>
        <v xml:space="preserve">Contract Compliance Officer </v>
      </c>
      <c r="AA39" s="306">
        <f t="shared" ca="1" si="13"/>
        <v>32.564999999999998</v>
      </c>
      <c r="AB39" s="306">
        <f t="shared" ca="1" si="14"/>
        <v>34.194000000000003</v>
      </c>
      <c r="AC39" s="306">
        <f t="shared" ca="1" si="15"/>
        <v>35.902999999999999</v>
      </c>
      <c r="AD39" s="306">
        <f t="shared" ca="1" si="16"/>
        <v>37.698999999999998</v>
      </c>
      <c r="AE39" s="306">
        <f t="shared" ca="1" si="17"/>
        <v>39.584000000000003</v>
      </c>
    </row>
    <row r="40" spans="1:31">
      <c r="A40" s="203" t="s">
        <v>486</v>
      </c>
      <c r="B40" s="230" t="s">
        <v>94</v>
      </c>
      <c r="C40" s="203" t="s">
        <v>43</v>
      </c>
      <c r="D40" s="229" t="s">
        <v>484</v>
      </c>
      <c r="E40" s="203">
        <v>375</v>
      </c>
      <c r="F40" s="203">
        <v>8</v>
      </c>
      <c r="G40" s="208">
        <f t="shared" ca="1" si="2"/>
        <v>31.05</v>
      </c>
      <c r="H40" s="208">
        <f t="shared" ca="1" si="3"/>
        <v>32.603000000000002</v>
      </c>
      <c r="I40" s="208">
        <f t="shared" ca="1" si="4"/>
        <v>34.232999999999997</v>
      </c>
      <c r="J40" s="208">
        <f t="shared" ca="1" si="5"/>
        <v>35.945</v>
      </c>
      <c r="K40" s="208">
        <f t="shared" ca="1" si="6"/>
        <v>37.741999999999997</v>
      </c>
      <c r="L40" s="223"/>
      <c r="M40" s="270" t="s">
        <v>588</v>
      </c>
      <c r="N40" s="273" t="str">
        <f t="shared" si="7"/>
        <v>04950C</v>
      </c>
      <c r="O40" s="284" t="str">
        <f t="shared" si="7"/>
        <v>099</v>
      </c>
      <c r="P40" s="273" t="str">
        <f t="shared" si="8"/>
        <v>Coordinator Water Pumping Stations</v>
      </c>
      <c r="Q40" s="285" cm="1">
        <f t="array" aca="1" ref="Q40" ca="1">ROUND(IF($M40="Y",VLOOKUP($N40,INDIRECT($O$2),Q$7,0)*INDIRECT($N$1),VLOOKUP($N40,INDIRECT($O$2),Q$7,0)),IF(LEFT($C40,1)="N",3,0))</f>
        <v>31.05</v>
      </c>
      <c r="R40" s="285" cm="1">
        <f t="array" aca="1" ref="R40" ca="1">ROUND(IF($M40="Y",VLOOKUP($N40,INDIRECT($O$2),R$7,0)*INDIRECT($N$1),VLOOKUP($N40,INDIRECT($O$2),R$7,0)),IF(LEFT($C40,1)="N",3,0))</f>
        <v>32.603000000000002</v>
      </c>
      <c r="S40" s="285" cm="1">
        <f t="array" aca="1" ref="S40" ca="1">ROUND(IF($M40="Y",VLOOKUP($N40,INDIRECT($O$2),S$7,0)*INDIRECT($N$1),VLOOKUP($N40,INDIRECT($O$2),S$7,0)),IF(LEFT($C40,1)="N",3,0))</f>
        <v>34.232999999999997</v>
      </c>
      <c r="T40" s="285" cm="1">
        <f t="array" aca="1" ref="T40" ca="1">ROUND(IF($M40="Y",VLOOKUP($N40,INDIRECT($O$2),T$7,0)*INDIRECT($N$1),VLOOKUP($N40,INDIRECT($O$2),T$7,0)),IF(LEFT($C40,1)="N",3,0))</f>
        <v>35.945</v>
      </c>
      <c r="U40" s="285" cm="1">
        <f t="array" aca="1" ref="U40" ca="1">ROUND(IF($M40="Y",VLOOKUP($N40,INDIRECT($O$2),U$7,0)*INDIRECT($N$1),VLOOKUP($N40,INDIRECT($O$2),U$7,0)),IF(LEFT($C40,1)="N",3,0))</f>
        <v>37.741999999999997</v>
      </c>
      <c r="W40" s="304" t="str">
        <f t="shared" si="9"/>
        <v>Y</v>
      </c>
      <c r="X40" s="297" t="str">
        <f t="shared" si="10"/>
        <v>04950C</v>
      </c>
      <c r="Y40" s="305" t="str">
        <f t="shared" si="11"/>
        <v>099</v>
      </c>
      <c r="Z40" s="297" t="str">
        <f t="shared" si="12"/>
        <v>Coordinator Water Pumping Stations</v>
      </c>
      <c r="AA40" s="306">
        <f t="shared" ca="1" si="13"/>
        <v>31.05</v>
      </c>
      <c r="AB40" s="306">
        <f t="shared" ca="1" si="14"/>
        <v>32.603000000000002</v>
      </c>
      <c r="AC40" s="306">
        <f t="shared" ca="1" si="15"/>
        <v>34.232999999999997</v>
      </c>
      <c r="AD40" s="306">
        <f t="shared" ca="1" si="16"/>
        <v>35.945</v>
      </c>
      <c r="AE40" s="306">
        <f t="shared" ca="1" si="17"/>
        <v>37.741999999999997</v>
      </c>
    </row>
    <row r="41" spans="1:31">
      <c r="A41" s="203" t="s">
        <v>104</v>
      </c>
      <c r="B41" s="230" t="s">
        <v>105</v>
      </c>
      <c r="C41" s="203" t="s">
        <v>43</v>
      </c>
      <c r="D41" s="229" t="s">
        <v>106</v>
      </c>
      <c r="E41" s="203">
        <v>280</v>
      </c>
      <c r="F41" s="203">
        <v>6</v>
      </c>
      <c r="G41" s="208">
        <f t="shared" ca="1" si="2"/>
        <v>24.530999999999999</v>
      </c>
      <c r="H41" s="208">
        <f t="shared" ca="1" si="3"/>
        <v>25.757999999999999</v>
      </c>
      <c r="I41" s="208">
        <f t="shared" ca="1" si="4"/>
        <v>27.045999999999999</v>
      </c>
      <c r="J41" s="208">
        <f t="shared" ca="1" si="5"/>
        <v>28.398</v>
      </c>
      <c r="K41" s="208">
        <f t="shared" ca="1" si="6"/>
        <v>29.818000000000001</v>
      </c>
      <c r="L41" s="223"/>
      <c r="M41" s="270" t="s">
        <v>588</v>
      </c>
      <c r="N41" s="273" t="str">
        <f t="shared" si="7"/>
        <v>02740C</v>
      </c>
      <c r="O41" s="284" t="str">
        <f t="shared" si="7"/>
        <v>076</v>
      </c>
      <c r="P41" s="273" t="str">
        <f t="shared" si="8"/>
        <v>Council Information Spec</v>
      </c>
      <c r="Q41" s="285" cm="1">
        <f t="array" aca="1" ref="Q41" ca="1">ROUND(IF($M41="Y",VLOOKUP($N41,INDIRECT($O$2),Q$7,0)*INDIRECT($N$1),VLOOKUP($N41,INDIRECT($O$2),Q$7,0)),IF(LEFT($C41,1)="N",3,0))</f>
        <v>24.530999999999999</v>
      </c>
      <c r="R41" s="285" cm="1">
        <f t="array" aca="1" ref="R41" ca="1">ROUND(IF($M41="Y",VLOOKUP($N41,INDIRECT($O$2),R$7,0)*INDIRECT($N$1),VLOOKUP($N41,INDIRECT($O$2),R$7,0)),IF(LEFT($C41,1)="N",3,0))</f>
        <v>25.757999999999999</v>
      </c>
      <c r="S41" s="285" cm="1">
        <f t="array" aca="1" ref="S41" ca="1">ROUND(IF($M41="Y",VLOOKUP($N41,INDIRECT($O$2),S$7,0)*INDIRECT($N$1),VLOOKUP($N41,INDIRECT($O$2),S$7,0)),IF(LEFT($C41,1)="N",3,0))</f>
        <v>27.045999999999999</v>
      </c>
      <c r="T41" s="285" cm="1">
        <f t="array" aca="1" ref="T41" ca="1">ROUND(IF($M41="Y",VLOOKUP($N41,INDIRECT($O$2),T$7,0)*INDIRECT($N$1),VLOOKUP($N41,INDIRECT($O$2),T$7,0)),IF(LEFT($C41,1)="N",3,0))</f>
        <v>28.398</v>
      </c>
      <c r="U41" s="285" cm="1">
        <f t="array" aca="1" ref="U41" ca="1">ROUND(IF($M41="Y",VLOOKUP($N41,INDIRECT($O$2),U$7,0)*INDIRECT($N$1),VLOOKUP($N41,INDIRECT($O$2),U$7,0)),IF(LEFT($C41,1)="N",3,0))</f>
        <v>29.818000000000001</v>
      </c>
      <c r="W41" s="304" t="str">
        <f t="shared" si="9"/>
        <v>Y</v>
      </c>
      <c r="X41" s="297" t="str">
        <f t="shared" si="10"/>
        <v>02740C</v>
      </c>
      <c r="Y41" s="305" t="str">
        <f t="shared" si="11"/>
        <v>076</v>
      </c>
      <c r="Z41" s="297" t="str">
        <f t="shared" si="12"/>
        <v>Council Information Spec</v>
      </c>
      <c r="AA41" s="306">
        <f t="shared" ca="1" si="13"/>
        <v>24.530999999999999</v>
      </c>
      <c r="AB41" s="306">
        <f t="shared" ca="1" si="14"/>
        <v>25.757999999999999</v>
      </c>
      <c r="AC41" s="306">
        <f t="shared" ca="1" si="15"/>
        <v>27.045999999999999</v>
      </c>
      <c r="AD41" s="306">
        <f t="shared" ca="1" si="16"/>
        <v>28.398</v>
      </c>
      <c r="AE41" s="306">
        <f t="shared" ca="1" si="17"/>
        <v>29.818000000000001</v>
      </c>
    </row>
    <row r="42" spans="1:31">
      <c r="A42" s="202" t="s">
        <v>29</v>
      </c>
      <c r="B42" s="230" t="s">
        <v>20</v>
      </c>
      <c r="C42" s="202" t="s">
        <v>21</v>
      </c>
      <c r="D42" s="233" t="s">
        <v>30</v>
      </c>
      <c r="E42" s="202">
        <v>413</v>
      </c>
      <c r="F42" s="202">
        <v>9</v>
      </c>
      <c r="G42" s="208">
        <f t="shared" ca="1" si="2"/>
        <v>70631</v>
      </c>
      <c r="H42" s="208">
        <f t="shared" ca="1" si="3"/>
        <v>74162</v>
      </c>
      <c r="I42" s="208">
        <f t="shared" ca="1" si="4"/>
        <v>77870</v>
      </c>
      <c r="J42" s="208">
        <f t="shared" ca="1" si="5"/>
        <v>81764</v>
      </c>
      <c r="K42" s="208">
        <f t="shared" ca="1" si="6"/>
        <v>85852</v>
      </c>
      <c r="L42" s="223"/>
      <c r="M42" s="270" t="s">
        <v>588</v>
      </c>
      <c r="N42" s="273" t="str">
        <f t="shared" si="7"/>
        <v>52730C</v>
      </c>
      <c r="O42" s="284" t="str">
        <f t="shared" si="7"/>
        <v>120</v>
      </c>
      <c r="P42" s="273" t="str">
        <f t="shared" si="8"/>
        <v xml:space="preserve">CPED Project Coordinator </v>
      </c>
      <c r="Q42" s="285" cm="1">
        <f t="array" aca="1" ref="Q42" ca="1">ROUND(IF($M42="Y",VLOOKUP($N42,INDIRECT($O$2),Q$7,0)*INDIRECT($N$1),VLOOKUP($N42,INDIRECT($O$2),Q$7,0)),IF(LEFT($C42,1)="N",3,0))</f>
        <v>70631</v>
      </c>
      <c r="R42" s="285" cm="1">
        <f t="array" aca="1" ref="R42" ca="1">ROUND(IF($M42="Y",VLOOKUP($N42,INDIRECT($O$2),R$7,0)*INDIRECT($N$1),VLOOKUP($N42,INDIRECT($O$2),R$7,0)),IF(LEFT($C42,1)="N",3,0))</f>
        <v>74162</v>
      </c>
      <c r="S42" s="285" cm="1">
        <f t="array" aca="1" ref="S42" ca="1">ROUND(IF($M42="Y",VLOOKUP($N42,INDIRECT($O$2),S$7,0)*INDIRECT($N$1),VLOOKUP($N42,INDIRECT($O$2),S$7,0)),IF(LEFT($C42,1)="N",3,0))</f>
        <v>77870</v>
      </c>
      <c r="T42" s="285" cm="1">
        <f t="array" aca="1" ref="T42" ca="1">ROUND(IF($M42="Y",VLOOKUP($N42,INDIRECT($O$2),T$7,0)*INDIRECT($N$1),VLOOKUP($N42,INDIRECT($O$2),T$7,0)),IF(LEFT($C42,1)="N",3,0))</f>
        <v>81764</v>
      </c>
      <c r="U42" s="285" cm="1">
        <f t="array" aca="1" ref="U42" ca="1">ROUND(IF($M42="Y",VLOOKUP($N42,INDIRECT($O$2),U$7,0)*INDIRECT($N$1),VLOOKUP($N42,INDIRECT($O$2),U$7,0)),IF(LEFT($C42,1)="N",3,0))</f>
        <v>85852</v>
      </c>
      <c r="W42" s="304" t="str">
        <f t="shared" si="9"/>
        <v>Y</v>
      </c>
      <c r="X42" s="297" t="str">
        <f t="shared" si="10"/>
        <v>52730C</v>
      </c>
      <c r="Y42" s="305" t="str">
        <f t="shared" si="11"/>
        <v>120</v>
      </c>
      <c r="Z42" s="297" t="str">
        <f t="shared" si="12"/>
        <v xml:space="preserve">CPED Project Coordinator </v>
      </c>
      <c r="AA42" s="306">
        <f t="shared" ca="1" si="13"/>
        <v>33.957999999999998</v>
      </c>
      <c r="AB42" s="306">
        <f t="shared" ca="1" si="14"/>
        <v>35.655000000000001</v>
      </c>
      <c r="AC42" s="306">
        <f t="shared" ca="1" si="15"/>
        <v>37.437999999999995</v>
      </c>
      <c r="AD42" s="306">
        <f t="shared" ca="1" si="16"/>
        <v>39.309999999999995</v>
      </c>
      <c r="AE42" s="306">
        <f t="shared" ca="1" si="17"/>
        <v>41.274999999999999</v>
      </c>
    </row>
    <row r="43" spans="1:31">
      <c r="A43" s="203" t="s">
        <v>107</v>
      </c>
      <c r="B43" s="230" t="s">
        <v>108</v>
      </c>
      <c r="C43" s="203" t="s">
        <v>43</v>
      </c>
      <c r="D43" s="229" t="s">
        <v>109</v>
      </c>
      <c r="E43" s="203">
        <v>343</v>
      </c>
      <c r="F43" s="203">
        <v>7</v>
      </c>
      <c r="G43" s="208">
        <f t="shared" ca="1" si="2"/>
        <v>28.547999999999998</v>
      </c>
      <c r="H43" s="208">
        <f t="shared" ca="1" si="3"/>
        <v>29.975000000000001</v>
      </c>
      <c r="I43" s="208">
        <f t="shared" ca="1" si="4"/>
        <v>31.474</v>
      </c>
      <c r="J43" s="208">
        <f t="shared" ca="1" si="5"/>
        <v>33.046999999999997</v>
      </c>
      <c r="K43" s="208">
        <f t="shared" ca="1" si="6"/>
        <v>34.700000000000003</v>
      </c>
      <c r="L43" s="223"/>
      <c r="M43" s="270" t="s">
        <v>588</v>
      </c>
      <c r="N43" s="273" t="str">
        <f t="shared" si="7"/>
        <v>02775C</v>
      </c>
      <c r="O43" s="284" t="str">
        <f t="shared" si="7"/>
        <v>105</v>
      </c>
      <c r="P43" s="273" t="str">
        <f t="shared" si="8"/>
        <v xml:space="preserve">Crime Prevention Specialist </v>
      </c>
      <c r="Q43" s="285" cm="1">
        <f t="array" aca="1" ref="Q43" ca="1">ROUND(IF($M43="Y",VLOOKUP($N43,INDIRECT($O$2),Q$7,0)*INDIRECT($N$1),VLOOKUP($N43,INDIRECT($O$2),Q$7,0)),IF(LEFT($C43,1)="N",3,0))</f>
        <v>28.547999999999998</v>
      </c>
      <c r="R43" s="285" cm="1">
        <f t="array" aca="1" ref="R43" ca="1">ROUND(IF($M43="Y",VLOOKUP($N43,INDIRECT($O$2),R$7,0)*INDIRECT($N$1),VLOOKUP($N43,INDIRECT($O$2),R$7,0)),IF(LEFT($C43,1)="N",3,0))</f>
        <v>29.975000000000001</v>
      </c>
      <c r="S43" s="285" cm="1">
        <f t="array" aca="1" ref="S43" ca="1">ROUND(IF($M43="Y",VLOOKUP($N43,INDIRECT($O$2),S$7,0)*INDIRECT($N$1),VLOOKUP($N43,INDIRECT($O$2),S$7,0)),IF(LEFT($C43,1)="N",3,0))</f>
        <v>31.474</v>
      </c>
      <c r="T43" s="285" cm="1">
        <f t="array" aca="1" ref="T43" ca="1">ROUND(IF($M43="Y",VLOOKUP($N43,INDIRECT($O$2),T$7,0)*INDIRECT($N$1),VLOOKUP($N43,INDIRECT($O$2),T$7,0)),IF(LEFT($C43,1)="N",3,0))</f>
        <v>33.046999999999997</v>
      </c>
      <c r="U43" s="285" cm="1">
        <f t="array" aca="1" ref="U43" ca="1">ROUND(IF($M43="Y",VLOOKUP($N43,INDIRECT($O$2),U$7,0)*INDIRECT($N$1),VLOOKUP($N43,INDIRECT($O$2),U$7,0)),IF(LEFT($C43,1)="N",3,0))</f>
        <v>34.700000000000003</v>
      </c>
      <c r="W43" s="304" t="str">
        <f t="shared" si="9"/>
        <v>Y</v>
      </c>
      <c r="X43" s="297" t="str">
        <f t="shared" si="10"/>
        <v>02775C</v>
      </c>
      <c r="Y43" s="305" t="str">
        <f t="shared" si="11"/>
        <v>105</v>
      </c>
      <c r="Z43" s="297" t="str">
        <f t="shared" si="12"/>
        <v xml:space="preserve">Crime Prevention Specialist </v>
      </c>
      <c r="AA43" s="306">
        <f t="shared" ca="1" si="13"/>
        <v>28.547999999999998</v>
      </c>
      <c r="AB43" s="306">
        <f t="shared" ca="1" si="14"/>
        <v>29.975000000000001</v>
      </c>
      <c r="AC43" s="306">
        <f t="shared" ca="1" si="15"/>
        <v>31.474</v>
      </c>
      <c r="AD43" s="306">
        <f t="shared" ca="1" si="16"/>
        <v>33.046999999999997</v>
      </c>
      <c r="AE43" s="306">
        <f t="shared" ca="1" si="17"/>
        <v>34.700000000000003</v>
      </c>
    </row>
    <row r="44" spans="1:31">
      <c r="A44" s="203" t="s">
        <v>110</v>
      </c>
      <c r="B44" s="230" t="s">
        <v>76</v>
      </c>
      <c r="C44" s="203" t="s">
        <v>43</v>
      </c>
      <c r="D44" s="229" t="s">
        <v>111</v>
      </c>
      <c r="E44" s="203">
        <v>268</v>
      </c>
      <c r="F44" s="203">
        <v>5</v>
      </c>
      <c r="G44" s="208">
        <f t="shared" ca="1" si="2"/>
        <v>23.529</v>
      </c>
      <c r="H44" s="208">
        <f t="shared" ca="1" si="3"/>
        <v>24.706</v>
      </c>
      <c r="I44" s="208">
        <f t="shared" ca="1" si="4"/>
        <v>25.940999999999999</v>
      </c>
      <c r="J44" s="208">
        <f t="shared" ca="1" si="5"/>
        <v>27.238</v>
      </c>
      <c r="K44" s="208">
        <f t="shared" ca="1" si="6"/>
        <v>28.6</v>
      </c>
      <c r="L44" s="223"/>
      <c r="M44" s="270" t="s">
        <v>588</v>
      </c>
      <c r="N44" s="273" t="str">
        <f t="shared" si="7"/>
        <v>02845C</v>
      </c>
      <c r="O44" s="284" t="str">
        <f t="shared" si="7"/>
        <v>060</v>
      </c>
      <c r="P44" s="273" t="str">
        <f t="shared" si="8"/>
        <v xml:space="preserve">Customer Service Agent I </v>
      </c>
      <c r="Q44" s="285" cm="1">
        <f t="array" aca="1" ref="Q44" ca="1">ROUND(IF($M44="Y",VLOOKUP($N44,INDIRECT($O$2),Q$7,0)*INDIRECT($N$1),VLOOKUP($N44,INDIRECT($O$2),Q$7,0)),IF(LEFT($C44,1)="N",3,0))</f>
        <v>23.529</v>
      </c>
      <c r="R44" s="285" cm="1">
        <f t="array" aca="1" ref="R44" ca="1">ROUND(IF($M44="Y",VLOOKUP($N44,INDIRECT($O$2),R$7,0)*INDIRECT($N$1),VLOOKUP($N44,INDIRECT($O$2),R$7,0)),IF(LEFT($C44,1)="N",3,0))</f>
        <v>24.706</v>
      </c>
      <c r="S44" s="285" cm="1">
        <f t="array" aca="1" ref="S44" ca="1">ROUND(IF($M44="Y",VLOOKUP($N44,INDIRECT($O$2),S$7,0)*INDIRECT($N$1),VLOOKUP($N44,INDIRECT($O$2),S$7,0)),IF(LEFT($C44,1)="N",3,0))</f>
        <v>25.940999999999999</v>
      </c>
      <c r="T44" s="285" cm="1">
        <f t="array" aca="1" ref="T44" ca="1">ROUND(IF($M44="Y",VLOOKUP($N44,INDIRECT($O$2),T$7,0)*INDIRECT($N$1),VLOOKUP($N44,INDIRECT($O$2),T$7,0)),IF(LEFT($C44,1)="N",3,0))</f>
        <v>27.238</v>
      </c>
      <c r="U44" s="285" cm="1">
        <f t="array" aca="1" ref="U44" ca="1">ROUND(IF($M44="Y",VLOOKUP($N44,INDIRECT($O$2),U$7,0)*INDIRECT($N$1),VLOOKUP($N44,INDIRECT($O$2),U$7,0)),IF(LEFT($C44,1)="N",3,0))</f>
        <v>28.6</v>
      </c>
      <c r="W44" s="304" t="str">
        <f t="shared" si="9"/>
        <v>Y</v>
      </c>
      <c r="X44" s="297" t="str">
        <f t="shared" si="10"/>
        <v>02845C</v>
      </c>
      <c r="Y44" s="305" t="str">
        <f t="shared" si="11"/>
        <v>060</v>
      </c>
      <c r="Z44" s="297" t="str">
        <f t="shared" si="12"/>
        <v xml:space="preserve">Customer Service Agent I </v>
      </c>
      <c r="AA44" s="306">
        <f t="shared" ca="1" si="13"/>
        <v>23.529</v>
      </c>
      <c r="AB44" s="306">
        <f t="shared" ca="1" si="14"/>
        <v>24.706</v>
      </c>
      <c r="AC44" s="306">
        <f t="shared" ca="1" si="15"/>
        <v>25.940999999999999</v>
      </c>
      <c r="AD44" s="306">
        <f t="shared" ca="1" si="16"/>
        <v>27.238</v>
      </c>
      <c r="AE44" s="306">
        <f t="shared" ca="1" si="17"/>
        <v>28.6</v>
      </c>
    </row>
    <row r="45" spans="1:31">
      <c r="A45" s="203" t="s">
        <v>112</v>
      </c>
      <c r="B45" s="230" t="s">
        <v>113</v>
      </c>
      <c r="C45" s="203" t="s">
        <v>43</v>
      </c>
      <c r="D45" s="229" t="s">
        <v>114</v>
      </c>
      <c r="E45" s="203">
        <v>303</v>
      </c>
      <c r="F45" s="203">
        <v>6</v>
      </c>
      <c r="G45" s="208">
        <f t="shared" ca="1" si="2"/>
        <v>26.54</v>
      </c>
      <c r="H45" s="208">
        <f t="shared" ca="1" si="3"/>
        <v>27.867000000000001</v>
      </c>
      <c r="I45" s="208">
        <f t="shared" ca="1" si="4"/>
        <v>29.26</v>
      </c>
      <c r="J45" s="208">
        <f t="shared" ca="1" si="5"/>
        <v>30.722999999999999</v>
      </c>
      <c r="K45" s="208">
        <f t="shared" ca="1" si="6"/>
        <v>32.259</v>
      </c>
      <c r="L45" s="223"/>
      <c r="M45" s="270" t="s">
        <v>588</v>
      </c>
      <c r="N45" s="273" t="str">
        <f t="shared" si="7"/>
        <v>02846C</v>
      </c>
      <c r="O45" s="284" t="str">
        <f t="shared" si="7"/>
        <v>140</v>
      </c>
      <c r="P45" s="273" t="str">
        <f t="shared" si="8"/>
        <v xml:space="preserve">Customer Service Agent II </v>
      </c>
      <c r="Q45" s="285" cm="1">
        <f t="array" aca="1" ref="Q45" ca="1">ROUND(IF($M45="Y",VLOOKUP($N45,INDIRECT($O$2),Q$7,0)*INDIRECT($N$1),VLOOKUP($N45,INDIRECT($O$2),Q$7,0)),IF(LEFT($C45,1)="N",3,0))</f>
        <v>26.54</v>
      </c>
      <c r="R45" s="285" cm="1">
        <f t="array" aca="1" ref="R45" ca="1">ROUND(IF($M45="Y",VLOOKUP($N45,INDIRECT($O$2),R$7,0)*INDIRECT($N$1),VLOOKUP($N45,INDIRECT($O$2),R$7,0)),IF(LEFT($C45,1)="N",3,0))</f>
        <v>27.867000000000001</v>
      </c>
      <c r="S45" s="285" cm="1">
        <f t="array" aca="1" ref="S45" ca="1">ROUND(IF($M45="Y",VLOOKUP($N45,INDIRECT($O$2),S$7,0)*INDIRECT($N$1),VLOOKUP($N45,INDIRECT($O$2),S$7,0)),IF(LEFT($C45,1)="N",3,0))</f>
        <v>29.26</v>
      </c>
      <c r="T45" s="285" cm="1">
        <f t="array" aca="1" ref="T45" ca="1">ROUND(IF($M45="Y",VLOOKUP($N45,INDIRECT($O$2),T$7,0)*INDIRECT($N$1),VLOOKUP($N45,INDIRECT($O$2),T$7,0)),IF(LEFT($C45,1)="N",3,0))</f>
        <v>30.722999999999999</v>
      </c>
      <c r="U45" s="285" cm="1">
        <f t="array" aca="1" ref="U45" ca="1">ROUND(IF($M45="Y",VLOOKUP($N45,INDIRECT($O$2),U$7,0)*INDIRECT($N$1),VLOOKUP($N45,INDIRECT($O$2),U$7,0)),IF(LEFT($C45,1)="N",3,0))</f>
        <v>32.259</v>
      </c>
      <c r="W45" s="304" t="str">
        <f t="shared" si="9"/>
        <v>Y</v>
      </c>
      <c r="X45" s="297" t="str">
        <f t="shared" si="10"/>
        <v>02846C</v>
      </c>
      <c r="Y45" s="305" t="str">
        <f t="shared" si="11"/>
        <v>140</v>
      </c>
      <c r="Z45" s="297" t="str">
        <f t="shared" si="12"/>
        <v xml:space="preserve">Customer Service Agent II </v>
      </c>
      <c r="AA45" s="306">
        <f t="shared" ca="1" si="13"/>
        <v>26.54</v>
      </c>
      <c r="AB45" s="306">
        <f t="shared" ca="1" si="14"/>
        <v>27.867000000000001</v>
      </c>
      <c r="AC45" s="306">
        <f t="shared" ca="1" si="15"/>
        <v>29.26</v>
      </c>
      <c r="AD45" s="306">
        <f t="shared" ca="1" si="16"/>
        <v>30.722999999999999</v>
      </c>
      <c r="AE45" s="306">
        <f t="shared" ca="1" si="17"/>
        <v>32.259</v>
      </c>
    </row>
    <row r="46" spans="1:31">
      <c r="A46" s="203" t="s">
        <v>115</v>
      </c>
      <c r="B46" s="230" t="s">
        <v>76</v>
      </c>
      <c r="C46" s="203" t="s">
        <v>43</v>
      </c>
      <c r="D46" s="229" t="s">
        <v>667</v>
      </c>
      <c r="E46" s="203">
        <v>268</v>
      </c>
      <c r="F46" s="203">
        <v>5</v>
      </c>
      <c r="G46" s="208">
        <f t="shared" ca="1" si="2"/>
        <v>23.529</v>
      </c>
      <c r="H46" s="208">
        <f t="shared" ca="1" si="3"/>
        <v>24.706</v>
      </c>
      <c r="I46" s="208">
        <f t="shared" ca="1" si="4"/>
        <v>25.940999999999999</v>
      </c>
      <c r="J46" s="208">
        <f t="shared" ca="1" si="5"/>
        <v>27.238</v>
      </c>
      <c r="K46" s="208">
        <f t="shared" ca="1" si="6"/>
        <v>28.6</v>
      </c>
      <c r="L46" s="223"/>
      <c r="M46" s="270" t="s">
        <v>588</v>
      </c>
      <c r="N46" s="273" t="str">
        <f t="shared" si="7"/>
        <v>02850C</v>
      </c>
      <c r="O46" s="284" t="str">
        <f t="shared" si="7"/>
        <v>060</v>
      </c>
      <c r="P46" s="273" t="str">
        <f t="shared" si="8"/>
        <v xml:space="preserve">Customer Service Representative I </v>
      </c>
      <c r="Q46" s="285" cm="1">
        <f t="array" aca="1" ref="Q46" ca="1">ROUND(IF($M46="Y",VLOOKUP($N46,INDIRECT($O$2),Q$7,0)*INDIRECT($N$1),VLOOKUP($N46,INDIRECT($O$2),Q$7,0)),IF(LEFT($C46,1)="N",3,0))</f>
        <v>23.529</v>
      </c>
      <c r="R46" s="285" cm="1">
        <f t="array" aca="1" ref="R46" ca="1">ROUND(IF($M46="Y",VLOOKUP($N46,INDIRECT($O$2),R$7,0)*INDIRECT($N$1),VLOOKUP($N46,INDIRECT($O$2),R$7,0)),IF(LEFT($C46,1)="N",3,0))</f>
        <v>24.706</v>
      </c>
      <c r="S46" s="285" cm="1">
        <f t="array" aca="1" ref="S46" ca="1">ROUND(IF($M46="Y",VLOOKUP($N46,INDIRECT($O$2),S$7,0)*INDIRECT($N$1),VLOOKUP($N46,INDIRECT($O$2),S$7,0)),IF(LEFT($C46,1)="N",3,0))</f>
        <v>25.940999999999999</v>
      </c>
      <c r="T46" s="285" cm="1">
        <f t="array" aca="1" ref="T46" ca="1">ROUND(IF($M46="Y",VLOOKUP($N46,INDIRECT($O$2),T$7,0)*INDIRECT($N$1),VLOOKUP($N46,INDIRECT($O$2),T$7,0)),IF(LEFT($C46,1)="N",3,0))</f>
        <v>27.238</v>
      </c>
      <c r="U46" s="285" cm="1">
        <f t="array" aca="1" ref="U46" ca="1">ROUND(IF($M46="Y",VLOOKUP($N46,INDIRECT($O$2),U$7,0)*INDIRECT($N$1),VLOOKUP($N46,INDIRECT($O$2),U$7,0)),IF(LEFT($C46,1)="N",3,0))</f>
        <v>28.6</v>
      </c>
      <c r="W46" s="304" t="str">
        <f t="shared" si="9"/>
        <v>Y</v>
      </c>
      <c r="X46" s="297" t="str">
        <f t="shared" si="10"/>
        <v>02850C</v>
      </c>
      <c r="Y46" s="305" t="str">
        <f t="shared" si="11"/>
        <v>060</v>
      </c>
      <c r="Z46" s="297" t="str">
        <f t="shared" si="12"/>
        <v xml:space="preserve">Customer Service Representative I </v>
      </c>
      <c r="AA46" s="306">
        <f t="shared" ca="1" si="13"/>
        <v>23.529</v>
      </c>
      <c r="AB46" s="306">
        <f t="shared" ca="1" si="14"/>
        <v>24.706</v>
      </c>
      <c r="AC46" s="306">
        <f t="shared" ca="1" si="15"/>
        <v>25.940999999999999</v>
      </c>
      <c r="AD46" s="306">
        <f t="shared" ca="1" si="16"/>
        <v>27.238</v>
      </c>
      <c r="AE46" s="306">
        <f t="shared" ca="1" si="17"/>
        <v>28.6</v>
      </c>
    </row>
    <row r="47" spans="1:31">
      <c r="A47" s="203" t="s">
        <v>117</v>
      </c>
      <c r="B47" s="230" t="s">
        <v>118</v>
      </c>
      <c r="C47" s="203" t="s">
        <v>43</v>
      </c>
      <c r="D47" s="229" t="s">
        <v>672</v>
      </c>
      <c r="E47" s="203">
        <v>295</v>
      </c>
      <c r="F47" s="203">
        <v>6</v>
      </c>
      <c r="G47" s="208">
        <f t="shared" ca="1" si="2"/>
        <v>25.527999999999999</v>
      </c>
      <c r="H47" s="208">
        <f t="shared" ca="1" si="3"/>
        <v>26.803999999999998</v>
      </c>
      <c r="I47" s="208">
        <f t="shared" ca="1" si="4"/>
        <v>28.143999999999998</v>
      </c>
      <c r="J47" s="208">
        <f t="shared" ca="1" si="5"/>
        <v>29.550999999999998</v>
      </c>
      <c r="K47" s="208">
        <f t="shared" ca="1" si="6"/>
        <v>31.029</v>
      </c>
      <c r="L47" s="223"/>
      <c r="M47" s="270" t="s">
        <v>588</v>
      </c>
      <c r="N47" s="273" t="str">
        <f t="shared" si="7"/>
        <v>02860C</v>
      </c>
      <c r="O47" s="284" t="str">
        <f t="shared" si="7"/>
        <v>067</v>
      </c>
      <c r="P47" s="273" t="str">
        <f t="shared" si="8"/>
        <v>Customer Service Representative II</v>
      </c>
      <c r="Q47" s="285" cm="1">
        <f t="array" aca="1" ref="Q47" ca="1">ROUND(IF($M47="Y",VLOOKUP($N47,INDIRECT($O$2),Q$7,0)*INDIRECT($N$1),VLOOKUP($N47,INDIRECT($O$2),Q$7,0)),IF(LEFT($C47,1)="N",3,0))</f>
        <v>25.527999999999999</v>
      </c>
      <c r="R47" s="285" cm="1">
        <f t="array" aca="1" ref="R47" ca="1">ROUND(IF($M47="Y",VLOOKUP($N47,INDIRECT($O$2),R$7,0)*INDIRECT($N$1),VLOOKUP($N47,INDIRECT($O$2),R$7,0)),IF(LEFT($C47,1)="N",3,0))</f>
        <v>26.803999999999998</v>
      </c>
      <c r="S47" s="285" cm="1">
        <f t="array" aca="1" ref="S47" ca="1">ROUND(IF($M47="Y",VLOOKUP($N47,INDIRECT($O$2),S$7,0)*INDIRECT($N$1),VLOOKUP($N47,INDIRECT($O$2),S$7,0)),IF(LEFT($C47,1)="N",3,0))</f>
        <v>28.143999999999998</v>
      </c>
      <c r="T47" s="285" cm="1">
        <f t="array" aca="1" ref="T47" ca="1">ROUND(IF($M47="Y",VLOOKUP($N47,INDIRECT($O$2),T$7,0)*INDIRECT($N$1),VLOOKUP($N47,INDIRECT($O$2),T$7,0)),IF(LEFT($C47,1)="N",3,0))</f>
        <v>29.550999999999998</v>
      </c>
      <c r="U47" s="285" cm="1">
        <f t="array" aca="1" ref="U47" ca="1">ROUND(IF($M47="Y",VLOOKUP($N47,INDIRECT($O$2),U$7,0)*INDIRECT($N$1),VLOOKUP($N47,INDIRECT($O$2),U$7,0)),IF(LEFT($C47,1)="N",3,0))</f>
        <v>31.029</v>
      </c>
      <c r="W47" s="304" t="str">
        <f t="shared" si="9"/>
        <v>Y</v>
      </c>
      <c r="X47" s="297" t="str">
        <f t="shared" si="10"/>
        <v>02860C</v>
      </c>
      <c r="Y47" s="305" t="str">
        <f t="shared" si="11"/>
        <v>067</v>
      </c>
      <c r="Z47" s="297" t="str">
        <f t="shared" si="12"/>
        <v>Customer Service Representative II</v>
      </c>
      <c r="AA47" s="306">
        <f t="shared" ca="1" si="13"/>
        <v>25.527999999999999</v>
      </c>
      <c r="AB47" s="306">
        <f t="shared" ca="1" si="14"/>
        <v>26.803999999999998</v>
      </c>
      <c r="AC47" s="306">
        <f t="shared" ca="1" si="15"/>
        <v>28.143999999999998</v>
      </c>
      <c r="AD47" s="306">
        <f t="shared" ca="1" si="16"/>
        <v>29.550999999999998</v>
      </c>
      <c r="AE47" s="306">
        <f t="shared" ca="1" si="17"/>
        <v>31.029</v>
      </c>
    </row>
    <row r="48" spans="1:31">
      <c r="A48" s="203" t="s">
        <v>120</v>
      </c>
      <c r="B48" s="230" t="s">
        <v>121</v>
      </c>
      <c r="C48" s="203" t="s">
        <v>43</v>
      </c>
      <c r="D48" s="229" t="s">
        <v>122</v>
      </c>
      <c r="E48" s="203">
        <v>320</v>
      </c>
      <c r="F48" s="203">
        <v>7</v>
      </c>
      <c r="G48" s="208">
        <f t="shared" ca="1" si="2"/>
        <v>27.562999999999999</v>
      </c>
      <c r="H48" s="208">
        <f t="shared" ca="1" si="3"/>
        <v>28.940999999999999</v>
      </c>
      <c r="I48" s="208">
        <f t="shared" ca="1" si="4"/>
        <v>30.388000000000002</v>
      </c>
      <c r="J48" s="208">
        <f t="shared" ca="1" si="5"/>
        <v>31.907</v>
      </c>
      <c r="K48" s="208">
        <f t="shared" ca="1" si="6"/>
        <v>33.503</v>
      </c>
      <c r="L48" s="223"/>
      <c r="M48" s="270" t="s">
        <v>588</v>
      </c>
      <c r="N48" s="273" t="str">
        <f t="shared" si="7"/>
        <v>03037C</v>
      </c>
      <c r="O48" s="284" t="str">
        <f t="shared" si="7"/>
        <v>084</v>
      </c>
      <c r="P48" s="273" t="str">
        <f t="shared" si="8"/>
        <v>Development Coordinator I</v>
      </c>
      <c r="Q48" s="285" cm="1">
        <f t="array" aca="1" ref="Q48" ca="1">ROUND(IF($M48="Y",VLOOKUP($N48,INDIRECT($O$2),Q$7,0)*INDIRECT($N$1),VLOOKUP($N48,INDIRECT($O$2),Q$7,0)),IF(LEFT($C48,1)="N",3,0))</f>
        <v>27.562999999999999</v>
      </c>
      <c r="R48" s="285" cm="1">
        <f t="array" aca="1" ref="R48" ca="1">ROUND(IF($M48="Y",VLOOKUP($N48,INDIRECT($O$2),R$7,0)*INDIRECT($N$1),VLOOKUP($N48,INDIRECT($O$2),R$7,0)),IF(LEFT($C48,1)="N",3,0))</f>
        <v>28.940999999999999</v>
      </c>
      <c r="S48" s="285" cm="1">
        <f t="array" aca="1" ref="S48" ca="1">ROUND(IF($M48="Y",VLOOKUP($N48,INDIRECT($O$2),S$7,0)*INDIRECT($N$1),VLOOKUP($N48,INDIRECT($O$2),S$7,0)),IF(LEFT($C48,1)="N",3,0))</f>
        <v>30.388000000000002</v>
      </c>
      <c r="T48" s="285" cm="1">
        <f t="array" aca="1" ref="T48" ca="1">ROUND(IF($M48="Y",VLOOKUP($N48,INDIRECT($O$2),T$7,0)*INDIRECT($N$1),VLOOKUP($N48,INDIRECT($O$2),T$7,0)),IF(LEFT($C48,1)="N",3,0))</f>
        <v>31.907</v>
      </c>
      <c r="U48" s="285" cm="1">
        <f t="array" aca="1" ref="U48" ca="1">ROUND(IF($M48="Y",VLOOKUP($N48,INDIRECT($O$2),U$7,0)*INDIRECT($N$1),VLOOKUP($N48,INDIRECT($O$2),U$7,0)),IF(LEFT($C48,1)="N",3,0))</f>
        <v>33.503</v>
      </c>
      <c r="W48" s="304" t="str">
        <f t="shared" si="9"/>
        <v>Y</v>
      </c>
      <c r="X48" s="297" t="str">
        <f t="shared" si="10"/>
        <v>03037C</v>
      </c>
      <c r="Y48" s="305" t="str">
        <f t="shared" si="11"/>
        <v>084</v>
      </c>
      <c r="Z48" s="297" t="str">
        <f t="shared" si="12"/>
        <v>Development Coordinator I</v>
      </c>
      <c r="AA48" s="306">
        <f t="shared" ca="1" si="13"/>
        <v>27.562999999999999</v>
      </c>
      <c r="AB48" s="306">
        <f t="shared" ca="1" si="14"/>
        <v>28.940999999999999</v>
      </c>
      <c r="AC48" s="306">
        <f t="shared" ca="1" si="15"/>
        <v>30.388000000000002</v>
      </c>
      <c r="AD48" s="306">
        <f t="shared" ca="1" si="16"/>
        <v>31.907</v>
      </c>
      <c r="AE48" s="306">
        <f t="shared" ca="1" si="17"/>
        <v>33.503</v>
      </c>
    </row>
    <row r="49" spans="1:31">
      <c r="A49" s="203" t="s">
        <v>123</v>
      </c>
      <c r="B49" s="230">
        <v>209</v>
      </c>
      <c r="C49" s="203" t="s">
        <v>43</v>
      </c>
      <c r="D49" s="229" t="s">
        <v>671</v>
      </c>
      <c r="E49" s="203">
        <v>378</v>
      </c>
      <c r="F49" s="203">
        <v>8</v>
      </c>
      <c r="G49" s="208">
        <f t="shared" ca="1" si="2"/>
        <v>31.605</v>
      </c>
      <c r="H49" s="208">
        <f t="shared" ca="1" si="3"/>
        <v>33.186</v>
      </c>
      <c r="I49" s="208">
        <f t="shared" ca="1" si="4"/>
        <v>34.844999999999999</v>
      </c>
      <c r="J49" s="208">
        <f t="shared" ca="1" si="5"/>
        <v>36.587000000000003</v>
      </c>
      <c r="K49" s="208">
        <f t="shared" ca="1" si="6"/>
        <v>38.417000000000002</v>
      </c>
      <c r="L49" s="223"/>
      <c r="M49" s="270" t="s">
        <v>588</v>
      </c>
      <c r="N49" s="273" t="str">
        <f t="shared" si="7"/>
        <v>03038C</v>
      </c>
      <c r="O49" s="284">
        <f t="shared" si="7"/>
        <v>209</v>
      </c>
      <c r="P49" s="273" t="str">
        <f t="shared" si="8"/>
        <v>Development Coordinator II</v>
      </c>
      <c r="Q49" s="285" cm="1">
        <f t="array" aca="1" ref="Q49" ca="1">ROUND(IF($M49="Y",VLOOKUP($N49,INDIRECT($O$2),Q$7,0)*INDIRECT($N$1),VLOOKUP($N49,INDIRECT($O$2),Q$7,0)),IF(LEFT($C49,1)="N",3,0))</f>
        <v>31.605</v>
      </c>
      <c r="R49" s="285" cm="1">
        <f t="array" aca="1" ref="R49" ca="1">ROUND(IF($M49="Y",VLOOKUP($N49,INDIRECT($O$2),R$7,0)*INDIRECT($N$1),VLOOKUP($N49,INDIRECT($O$2),R$7,0)),IF(LEFT($C49,1)="N",3,0))</f>
        <v>33.186</v>
      </c>
      <c r="S49" s="285" cm="1">
        <f t="array" aca="1" ref="S49" ca="1">ROUND(IF($M49="Y",VLOOKUP($N49,INDIRECT($O$2),S$7,0)*INDIRECT($N$1),VLOOKUP($N49,INDIRECT($O$2),S$7,0)),IF(LEFT($C49,1)="N",3,0))</f>
        <v>34.844999999999999</v>
      </c>
      <c r="T49" s="285" cm="1">
        <f t="array" aca="1" ref="T49" ca="1">ROUND(IF($M49="Y",VLOOKUP($N49,INDIRECT($O$2),T$7,0)*INDIRECT($N$1),VLOOKUP($N49,INDIRECT($O$2),T$7,0)),IF(LEFT($C49,1)="N",3,0))</f>
        <v>36.587000000000003</v>
      </c>
      <c r="U49" s="285" cm="1">
        <f t="array" aca="1" ref="U49" ca="1">ROUND(IF($M49="Y",VLOOKUP($N49,INDIRECT($O$2),U$7,0)*INDIRECT($N$1),VLOOKUP($N49,INDIRECT($O$2),U$7,0)),IF(LEFT($C49,1)="N",3,0))</f>
        <v>38.417000000000002</v>
      </c>
      <c r="W49" s="304" t="str">
        <f t="shared" si="9"/>
        <v>Y</v>
      </c>
      <c r="X49" s="297" t="str">
        <f t="shared" si="10"/>
        <v>03038C</v>
      </c>
      <c r="Y49" s="305">
        <f t="shared" si="11"/>
        <v>209</v>
      </c>
      <c r="Z49" s="297" t="str">
        <f t="shared" si="12"/>
        <v>Development Coordinator II</v>
      </c>
      <c r="AA49" s="306">
        <f t="shared" ca="1" si="13"/>
        <v>31.605</v>
      </c>
      <c r="AB49" s="306">
        <f t="shared" ca="1" si="14"/>
        <v>33.186</v>
      </c>
      <c r="AC49" s="306">
        <f t="shared" ca="1" si="15"/>
        <v>34.844999999999999</v>
      </c>
      <c r="AD49" s="306">
        <f t="shared" ca="1" si="16"/>
        <v>36.587000000000003</v>
      </c>
      <c r="AE49" s="306">
        <f t="shared" ca="1" si="17"/>
        <v>38.417000000000002</v>
      </c>
    </row>
    <row r="50" spans="1:31">
      <c r="A50" s="203" t="s">
        <v>127</v>
      </c>
      <c r="B50" s="230" t="s">
        <v>128</v>
      </c>
      <c r="C50" s="203" t="s">
        <v>43</v>
      </c>
      <c r="D50" s="229" t="s">
        <v>129</v>
      </c>
      <c r="E50" s="203">
        <v>248</v>
      </c>
      <c r="F50" s="203">
        <v>5</v>
      </c>
      <c r="G50" s="208">
        <f t="shared" ca="1" si="2"/>
        <v>22.497</v>
      </c>
      <c r="H50" s="208">
        <f t="shared" ca="1" si="3"/>
        <v>23.622</v>
      </c>
      <c r="I50" s="208">
        <f t="shared" ca="1" si="4"/>
        <v>24.803000000000001</v>
      </c>
      <c r="J50" s="208">
        <f t="shared" ca="1" si="5"/>
        <v>26.042999999999999</v>
      </c>
      <c r="K50" s="208">
        <f t="shared" ca="1" si="6"/>
        <v>27.344999999999999</v>
      </c>
      <c r="L50" s="223"/>
      <c r="M50" s="270" t="s">
        <v>588</v>
      </c>
      <c r="N50" s="273" t="str">
        <f t="shared" si="7"/>
        <v>03627C</v>
      </c>
      <c r="O50" s="284" t="str">
        <f t="shared" si="7"/>
        <v>027</v>
      </c>
      <c r="P50" s="273" t="str">
        <f t="shared" si="8"/>
        <v>Document Solutions Technician I</v>
      </c>
      <c r="Q50" s="285" cm="1">
        <f t="array" aca="1" ref="Q50" ca="1">ROUND(IF($M50="Y",VLOOKUP($N50,INDIRECT($O$2),Q$7,0)*INDIRECT($N$1),VLOOKUP($N50,INDIRECT($O$2),Q$7,0)),IF(LEFT($C50,1)="N",3,0))</f>
        <v>22.497</v>
      </c>
      <c r="R50" s="285" cm="1">
        <f t="array" aca="1" ref="R50" ca="1">ROUND(IF($M50="Y",VLOOKUP($N50,INDIRECT($O$2),R$7,0)*INDIRECT($N$1),VLOOKUP($N50,INDIRECT($O$2),R$7,0)),IF(LEFT($C50,1)="N",3,0))</f>
        <v>23.622</v>
      </c>
      <c r="S50" s="285" cm="1">
        <f t="array" aca="1" ref="S50" ca="1">ROUND(IF($M50="Y",VLOOKUP($N50,INDIRECT($O$2),S$7,0)*INDIRECT($N$1),VLOOKUP($N50,INDIRECT($O$2),S$7,0)),IF(LEFT($C50,1)="N",3,0))</f>
        <v>24.803000000000001</v>
      </c>
      <c r="T50" s="285" cm="1">
        <f t="array" aca="1" ref="T50" ca="1">ROUND(IF($M50="Y",VLOOKUP($N50,INDIRECT($O$2),T$7,0)*INDIRECT($N$1),VLOOKUP($N50,INDIRECT($O$2),T$7,0)),IF(LEFT($C50,1)="N",3,0))</f>
        <v>26.042999999999999</v>
      </c>
      <c r="U50" s="285" cm="1">
        <f t="array" aca="1" ref="U50" ca="1">ROUND(IF($M50="Y",VLOOKUP($N50,INDIRECT($O$2),U$7,0)*INDIRECT($N$1),VLOOKUP($N50,INDIRECT($O$2),U$7,0)),IF(LEFT($C50,1)="N",3,0))</f>
        <v>27.344999999999999</v>
      </c>
      <c r="W50" s="304" t="str">
        <f t="shared" si="9"/>
        <v>Y</v>
      </c>
      <c r="X50" s="297" t="str">
        <f t="shared" si="10"/>
        <v>03627C</v>
      </c>
      <c r="Y50" s="305" t="str">
        <f t="shared" si="11"/>
        <v>027</v>
      </c>
      <c r="Z50" s="297" t="str">
        <f t="shared" si="12"/>
        <v>Document Solutions Technician I</v>
      </c>
      <c r="AA50" s="306">
        <f t="shared" ca="1" si="13"/>
        <v>22.497</v>
      </c>
      <c r="AB50" s="306">
        <f t="shared" ca="1" si="14"/>
        <v>23.622</v>
      </c>
      <c r="AC50" s="306">
        <f t="shared" ca="1" si="15"/>
        <v>24.803000000000001</v>
      </c>
      <c r="AD50" s="306">
        <f t="shared" ca="1" si="16"/>
        <v>26.042999999999999</v>
      </c>
      <c r="AE50" s="306">
        <f t="shared" ca="1" si="17"/>
        <v>27.344999999999999</v>
      </c>
    </row>
    <row r="51" spans="1:31">
      <c r="A51" s="203" t="s">
        <v>130</v>
      </c>
      <c r="B51" s="230">
        <v>116</v>
      </c>
      <c r="C51" s="203" t="s">
        <v>43</v>
      </c>
      <c r="D51" s="229" t="s">
        <v>131</v>
      </c>
      <c r="E51" s="203">
        <v>303</v>
      </c>
      <c r="F51" s="203">
        <v>6</v>
      </c>
      <c r="G51" s="208">
        <f t="shared" ca="1" si="2"/>
        <v>26.54</v>
      </c>
      <c r="H51" s="208">
        <f t="shared" ca="1" si="3"/>
        <v>27.867000000000001</v>
      </c>
      <c r="I51" s="208">
        <f t="shared" ca="1" si="4"/>
        <v>29.26</v>
      </c>
      <c r="J51" s="208">
        <f t="shared" ca="1" si="5"/>
        <v>30.722999999999999</v>
      </c>
      <c r="K51" s="208">
        <f t="shared" ca="1" si="6"/>
        <v>32.259</v>
      </c>
      <c r="L51" s="223"/>
      <c r="M51" s="270" t="s">
        <v>588</v>
      </c>
      <c r="N51" s="273" t="str">
        <f t="shared" si="7"/>
        <v>03628C</v>
      </c>
      <c r="O51" s="284">
        <f t="shared" si="7"/>
        <v>116</v>
      </c>
      <c r="P51" s="273" t="str">
        <f t="shared" si="8"/>
        <v>Document Solutions Technician II</v>
      </c>
      <c r="Q51" s="285" cm="1">
        <f t="array" aca="1" ref="Q51" ca="1">ROUND(IF($M51="Y",VLOOKUP($N51,INDIRECT($O$2),Q$7,0)*INDIRECT($N$1),VLOOKUP($N51,INDIRECT($O$2),Q$7,0)),IF(LEFT($C51,1)="N",3,0))</f>
        <v>26.54</v>
      </c>
      <c r="R51" s="285" cm="1">
        <f t="array" aca="1" ref="R51" ca="1">ROUND(IF($M51="Y",VLOOKUP($N51,INDIRECT($O$2),R$7,0)*INDIRECT($N$1),VLOOKUP($N51,INDIRECT($O$2),R$7,0)),IF(LEFT($C51,1)="N",3,0))</f>
        <v>27.867000000000001</v>
      </c>
      <c r="S51" s="285" cm="1">
        <f t="array" aca="1" ref="S51" ca="1">ROUND(IF($M51="Y",VLOOKUP($N51,INDIRECT($O$2),S$7,0)*INDIRECT($N$1),VLOOKUP($N51,INDIRECT($O$2),S$7,0)),IF(LEFT($C51,1)="N",3,0))</f>
        <v>29.26</v>
      </c>
      <c r="T51" s="285" cm="1">
        <f t="array" aca="1" ref="T51" ca="1">ROUND(IF($M51="Y",VLOOKUP($N51,INDIRECT($O$2),T$7,0)*INDIRECT($N$1),VLOOKUP($N51,INDIRECT($O$2),T$7,0)),IF(LEFT($C51,1)="N",3,0))</f>
        <v>30.722999999999999</v>
      </c>
      <c r="U51" s="285" cm="1">
        <f t="array" aca="1" ref="U51" ca="1">ROUND(IF($M51="Y",VLOOKUP($N51,INDIRECT($O$2),U$7,0)*INDIRECT($N$1),VLOOKUP($N51,INDIRECT($O$2),U$7,0)),IF(LEFT($C51,1)="N",3,0))</f>
        <v>32.259</v>
      </c>
      <c r="W51" s="304" t="str">
        <f t="shared" si="9"/>
        <v>Y</v>
      </c>
      <c r="X51" s="297" t="str">
        <f t="shared" si="10"/>
        <v>03628C</v>
      </c>
      <c r="Y51" s="305">
        <f t="shared" si="11"/>
        <v>116</v>
      </c>
      <c r="Z51" s="297" t="str">
        <f t="shared" si="12"/>
        <v>Document Solutions Technician II</v>
      </c>
      <c r="AA51" s="306">
        <f t="shared" ca="1" si="13"/>
        <v>26.54</v>
      </c>
      <c r="AB51" s="306">
        <f t="shared" ca="1" si="14"/>
        <v>27.867000000000001</v>
      </c>
      <c r="AC51" s="306">
        <f t="shared" ca="1" si="15"/>
        <v>29.26</v>
      </c>
      <c r="AD51" s="306">
        <f t="shared" ca="1" si="16"/>
        <v>30.722999999999999</v>
      </c>
      <c r="AE51" s="306">
        <f t="shared" ca="1" si="17"/>
        <v>32.259</v>
      </c>
    </row>
    <row r="52" spans="1:31">
      <c r="A52" s="203" t="s">
        <v>132</v>
      </c>
      <c r="B52" s="230">
        <v>205</v>
      </c>
      <c r="C52" s="203" t="s">
        <v>43</v>
      </c>
      <c r="D52" s="229" t="s">
        <v>133</v>
      </c>
      <c r="E52" s="203">
        <v>325</v>
      </c>
      <c r="F52" s="203">
        <v>7</v>
      </c>
      <c r="G52" s="208">
        <f t="shared" ca="1" si="2"/>
        <v>27.562999999999999</v>
      </c>
      <c r="H52" s="208">
        <f t="shared" ca="1" si="3"/>
        <v>28.940999999999999</v>
      </c>
      <c r="I52" s="208">
        <f t="shared" ca="1" si="4"/>
        <v>30.388000000000002</v>
      </c>
      <c r="J52" s="208">
        <f t="shared" ca="1" si="5"/>
        <v>31.907</v>
      </c>
      <c r="K52" s="208">
        <f t="shared" ca="1" si="6"/>
        <v>33.502000000000002</v>
      </c>
      <c r="L52" s="223"/>
      <c r="M52" s="270" t="s">
        <v>588</v>
      </c>
      <c r="N52" s="273" t="str">
        <f t="shared" si="7"/>
        <v>03835C</v>
      </c>
      <c r="O52" s="284">
        <f t="shared" si="7"/>
        <v>205</v>
      </c>
      <c r="P52" s="273" t="str">
        <f t="shared" si="8"/>
        <v>Election Specialist</v>
      </c>
      <c r="Q52" s="285" cm="1">
        <f t="array" aca="1" ref="Q52" ca="1">ROUND(IF($M52="Y",VLOOKUP($N52,INDIRECT($O$2),Q$7,0)*INDIRECT($N$1),VLOOKUP($N52,INDIRECT($O$2),Q$7,0)),IF(LEFT($C52,1)="N",3,0))</f>
        <v>27.562999999999999</v>
      </c>
      <c r="R52" s="285" cm="1">
        <f t="array" aca="1" ref="R52" ca="1">ROUND(IF($M52="Y",VLOOKUP($N52,INDIRECT($O$2),R$7,0)*INDIRECT($N$1),VLOOKUP($N52,INDIRECT($O$2),R$7,0)),IF(LEFT($C52,1)="N",3,0))</f>
        <v>28.940999999999999</v>
      </c>
      <c r="S52" s="285" cm="1">
        <f t="array" aca="1" ref="S52" ca="1">ROUND(IF($M52="Y",VLOOKUP($N52,INDIRECT($O$2),S$7,0)*INDIRECT($N$1),VLOOKUP($N52,INDIRECT($O$2),S$7,0)),IF(LEFT($C52,1)="N",3,0))</f>
        <v>30.388000000000002</v>
      </c>
      <c r="T52" s="285" cm="1">
        <f t="array" aca="1" ref="T52" ca="1">ROUND(IF($M52="Y",VLOOKUP($N52,INDIRECT($O$2),T$7,0)*INDIRECT($N$1),VLOOKUP($N52,INDIRECT($O$2),T$7,0)),IF(LEFT($C52,1)="N",3,0))</f>
        <v>31.907</v>
      </c>
      <c r="U52" s="285" cm="1">
        <f t="array" aca="1" ref="U52" ca="1">ROUND(IF($M52="Y",VLOOKUP($N52,INDIRECT($O$2),U$7,0)*INDIRECT($N$1),VLOOKUP($N52,INDIRECT($O$2),U$7,0)),IF(LEFT($C52,1)="N",3,0))</f>
        <v>33.502000000000002</v>
      </c>
      <c r="W52" s="304" t="str">
        <f t="shared" si="9"/>
        <v>Y</v>
      </c>
      <c r="X52" s="297" t="str">
        <f t="shared" si="10"/>
        <v>03835C</v>
      </c>
      <c r="Y52" s="305">
        <f t="shared" si="11"/>
        <v>205</v>
      </c>
      <c r="Z52" s="297" t="str">
        <f t="shared" si="12"/>
        <v>Election Specialist</v>
      </c>
      <c r="AA52" s="306">
        <f t="shared" ca="1" si="13"/>
        <v>27.562999999999999</v>
      </c>
      <c r="AB52" s="306">
        <f t="shared" ca="1" si="14"/>
        <v>28.940999999999999</v>
      </c>
      <c r="AC52" s="306">
        <f t="shared" ca="1" si="15"/>
        <v>30.388000000000002</v>
      </c>
      <c r="AD52" s="306">
        <f t="shared" ca="1" si="16"/>
        <v>31.907</v>
      </c>
      <c r="AE52" s="306">
        <f t="shared" ca="1" si="17"/>
        <v>33.502000000000002</v>
      </c>
    </row>
    <row r="53" spans="1:31">
      <c r="A53" s="203" t="s">
        <v>134</v>
      </c>
      <c r="B53" s="230" t="s">
        <v>135</v>
      </c>
      <c r="C53" s="203" t="s">
        <v>43</v>
      </c>
      <c r="D53" s="229" t="s">
        <v>136</v>
      </c>
      <c r="E53" s="203">
        <v>268</v>
      </c>
      <c r="F53" s="203">
        <v>5</v>
      </c>
      <c r="G53" s="208">
        <f t="shared" ca="1" si="2"/>
        <v>23.529</v>
      </c>
      <c r="H53" s="208">
        <f t="shared" ca="1" si="3"/>
        <v>24.706</v>
      </c>
      <c r="I53" s="208">
        <f t="shared" ca="1" si="4"/>
        <v>25.940999999999999</v>
      </c>
      <c r="J53" s="208">
        <f t="shared" ca="1" si="5"/>
        <v>27.238</v>
      </c>
      <c r="K53" s="208">
        <f t="shared" ca="1" si="6"/>
        <v>28.6</v>
      </c>
      <c r="L53" s="223"/>
      <c r="M53" s="270" t="s">
        <v>588</v>
      </c>
      <c r="N53" s="273" t="str">
        <f t="shared" si="7"/>
        <v>04024C</v>
      </c>
      <c r="O53" s="284" t="str">
        <f t="shared" si="7"/>
        <v>130</v>
      </c>
      <c r="P53" s="273" t="str">
        <f t="shared" si="8"/>
        <v xml:space="preserve">Engineering Tech I Eng Lab </v>
      </c>
      <c r="Q53" s="285" cm="1">
        <f t="array" aca="1" ref="Q53" ca="1">ROUND(IF($M53="Y",VLOOKUP($N53,INDIRECT($O$2),Q$7,0)*INDIRECT($N$1),VLOOKUP($N53,INDIRECT($O$2),Q$7,0)),IF(LEFT($C53,1)="N",3,0))</f>
        <v>23.529</v>
      </c>
      <c r="R53" s="285" cm="1">
        <f t="array" aca="1" ref="R53" ca="1">ROUND(IF($M53="Y",VLOOKUP($N53,INDIRECT($O$2),R$7,0)*INDIRECT($N$1),VLOOKUP($N53,INDIRECT($O$2),R$7,0)),IF(LEFT($C53,1)="N",3,0))</f>
        <v>24.706</v>
      </c>
      <c r="S53" s="285" cm="1">
        <f t="array" aca="1" ref="S53" ca="1">ROUND(IF($M53="Y",VLOOKUP($N53,INDIRECT($O$2),S$7,0)*INDIRECT($N$1),VLOOKUP($N53,INDIRECT($O$2),S$7,0)),IF(LEFT($C53,1)="N",3,0))</f>
        <v>25.940999999999999</v>
      </c>
      <c r="T53" s="285" cm="1">
        <f t="array" aca="1" ref="T53" ca="1">ROUND(IF($M53="Y",VLOOKUP($N53,INDIRECT($O$2),T$7,0)*INDIRECT($N$1),VLOOKUP($N53,INDIRECT($O$2),T$7,0)),IF(LEFT($C53,1)="N",3,0))</f>
        <v>27.238</v>
      </c>
      <c r="U53" s="285" cm="1">
        <f t="array" aca="1" ref="U53" ca="1">ROUND(IF($M53="Y",VLOOKUP($N53,INDIRECT($O$2),U$7,0)*INDIRECT($N$1),VLOOKUP($N53,INDIRECT($O$2),U$7,0)),IF(LEFT($C53,1)="N",3,0))</f>
        <v>28.6</v>
      </c>
      <c r="W53" s="304" t="str">
        <f t="shared" si="9"/>
        <v>Y</v>
      </c>
      <c r="X53" s="297" t="str">
        <f t="shared" si="10"/>
        <v>04024C</v>
      </c>
      <c r="Y53" s="305" t="str">
        <f t="shared" si="11"/>
        <v>130</v>
      </c>
      <c r="Z53" s="297" t="str">
        <f t="shared" si="12"/>
        <v xml:space="preserve">Engineering Tech I Eng Lab </v>
      </c>
      <c r="AA53" s="306">
        <f t="shared" ca="1" si="13"/>
        <v>23.529</v>
      </c>
      <c r="AB53" s="306">
        <f t="shared" ca="1" si="14"/>
        <v>24.706</v>
      </c>
      <c r="AC53" s="306">
        <f t="shared" ca="1" si="15"/>
        <v>25.940999999999999</v>
      </c>
      <c r="AD53" s="306">
        <f t="shared" ca="1" si="16"/>
        <v>27.238</v>
      </c>
      <c r="AE53" s="306">
        <f t="shared" ca="1" si="17"/>
        <v>28.6</v>
      </c>
    </row>
    <row r="54" spans="1:31">
      <c r="A54" s="203" t="s">
        <v>137</v>
      </c>
      <c r="B54" s="230">
        <v>202</v>
      </c>
      <c r="C54" s="203" t="s">
        <v>43</v>
      </c>
      <c r="D54" s="229" t="s">
        <v>139</v>
      </c>
      <c r="E54" s="203">
        <v>268</v>
      </c>
      <c r="F54" s="203">
        <v>5</v>
      </c>
      <c r="G54" s="208">
        <f t="shared" ca="1" si="2"/>
        <v>18.823</v>
      </c>
      <c r="H54" s="208">
        <f t="shared" ca="1" si="3"/>
        <v>19.763999999999999</v>
      </c>
      <c r="I54" s="208">
        <f t="shared" ca="1" si="4"/>
        <v>20.753</v>
      </c>
      <c r="J54" s="208">
        <f t="shared" ca="1" si="5"/>
        <v>21.79</v>
      </c>
      <c r="K54" s="208">
        <f t="shared" ca="1" si="6"/>
        <v>22.88</v>
      </c>
      <c r="L54" s="223"/>
      <c r="M54" s="270" t="s">
        <v>588</v>
      </c>
      <c r="N54" s="273" t="str">
        <f t="shared" si="7"/>
        <v>04010C</v>
      </c>
      <c r="O54" s="284">
        <f t="shared" si="7"/>
        <v>202</v>
      </c>
      <c r="P54" s="273" t="str">
        <f t="shared" si="8"/>
        <v xml:space="preserve">Engineering Tech I Seasonal </v>
      </c>
      <c r="Q54" s="285" cm="1">
        <f t="array" aca="1" ref="Q54" ca="1">ROUND(IF($M54="Y",VLOOKUP($N54,INDIRECT($O$2),Q$7,0)*INDIRECT($N$1),VLOOKUP($N54,INDIRECT($O$2),Q$7,0)),IF(LEFT($C54,1)="N",3,0))</f>
        <v>18.823</v>
      </c>
      <c r="R54" s="285" cm="1">
        <f t="array" aca="1" ref="R54" ca="1">ROUND(IF($M54="Y",VLOOKUP($N54,INDIRECT($O$2),R$7,0)*INDIRECT($N$1),VLOOKUP($N54,INDIRECT($O$2),R$7,0)),IF(LEFT($C54,1)="N",3,0))</f>
        <v>19.763999999999999</v>
      </c>
      <c r="S54" s="285" cm="1">
        <f t="array" aca="1" ref="S54" ca="1">ROUND(IF($M54="Y",VLOOKUP($N54,INDIRECT($O$2),S$7,0)*INDIRECT($N$1),VLOOKUP($N54,INDIRECT($O$2),S$7,0)),IF(LEFT($C54,1)="N",3,0))</f>
        <v>20.753</v>
      </c>
      <c r="T54" s="285" cm="1">
        <f t="array" aca="1" ref="T54" ca="1">ROUND(IF($M54="Y",VLOOKUP($N54,INDIRECT($O$2),T$7,0)*INDIRECT($N$1),VLOOKUP($N54,INDIRECT($O$2),T$7,0)),IF(LEFT($C54,1)="N",3,0))</f>
        <v>21.79</v>
      </c>
      <c r="U54" s="285" cm="1">
        <f t="array" aca="1" ref="U54" ca="1">ROUND(IF($M54="Y",VLOOKUP($N54,INDIRECT($O$2),U$7,0)*INDIRECT($N$1),VLOOKUP($N54,INDIRECT($O$2),U$7,0)),IF(LEFT($C54,1)="N",3,0))</f>
        <v>22.88</v>
      </c>
      <c r="W54" s="304" t="str">
        <f t="shared" si="9"/>
        <v>Y</v>
      </c>
      <c r="X54" s="297" t="str">
        <f t="shared" si="10"/>
        <v>04010C</v>
      </c>
      <c r="Y54" s="305">
        <f t="shared" si="11"/>
        <v>202</v>
      </c>
      <c r="Z54" s="297" t="str">
        <f t="shared" si="12"/>
        <v xml:space="preserve">Engineering Tech I Seasonal </v>
      </c>
      <c r="AA54" s="306">
        <f t="shared" ca="1" si="13"/>
        <v>18.823</v>
      </c>
      <c r="AB54" s="306">
        <f t="shared" ca="1" si="14"/>
        <v>19.763999999999999</v>
      </c>
      <c r="AC54" s="306">
        <f t="shared" ca="1" si="15"/>
        <v>20.753</v>
      </c>
      <c r="AD54" s="306">
        <f t="shared" ca="1" si="16"/>
        <v>21.79</v>
      </c>
      <c r="AE54" s="306">
        <f t="shared" ca="1" si="17"/>
        <v>22.88</v>
      </c>
    </row>
    <row r="55" spans="1:31">
      <c r="A55" s="203" t="s">
        <v>140</v>
      </c>
      <c r="B55" s="230" t="s">
        <v>113</v>
      </c>
      <c r="C55" s="203" t="s">
        <v>43</v>
      </c>
      <c r="D55" s="229" t="s">
        <v>141</v>
      </c>
      <c r="E55" s="203">
        <v>305</v>
      </c>
      <c r="F55" s="203">
        <v>6</v>
      </c>
      <c r="G55" s="208">
        <f t="shared" ca="1" si="2"/>
        <v>26.54</v>
      </c>
      <c r="H55" s="208">
        <f t="shared" ca="1" si="3"/>
        <v>27.867000000000001</v>
      </c>
      <c r="I55" s="208">
        <f t="shared" ca="1" si="4"/>
        <v>29.26</v>
      </c>
      <c r="J55" s="208">
        <f t="shared" ca="1" si="5"/>
        <v>30.722999999999999</v>
      </c>
      <c r="K55" s="208">
        <f t="shared" ca="1" si="6"/>
        <v>32.259</v>
      </c>
      <c r="L55" s="223"/>
      <c r="M55" s="270" t="s">
        <v>588</v>
      </c>
      <c r="N55" s="273" t="str">
        <f t="shared" si="7"/>
        <v>04034C</v>
      </c>
      <c r="O55" s="284" t="str">
        <f t="shared" si="7"/>
        <v>140</v>
      </c>
      <c r="P55" s="273" t="str">
        <f t="shared" si="8"/>
        <v xml:space="preserve">Engineering Tech II Eng Lab </v>
      </c>
      <c r="Q55" s="285" cm="1">
        <f t="array" aca="1" ref="Q55" ca="1">ROUND(IF($M55="Y",VLOOKUP($N55,INDIRECT($O$2),Q$7,0)*INDIRECT($N$1),VLOOKUP($N55,INDIRECT($O$2),Q$7,0)),IF(LEFT($C55,1)="N",3,0))</f>
        <v>26.54</v>
      </c>
      <c r="R55" s="285" cm="1">
        <f t="array" aca="1" ref="R55" ca="1">ROUND(IF($M55="Y",VLOOKUP($N55,INDIRECT($O$2),R$7,0)*INDIRECT($N$1),VLOOKUP($N55,INDIRECT($O$2),R$7,0)),IF(LEFT($C55,1)="N",3,0))</f>
        <v>27.867000000000001</v>
      </c>
      <c r="S55" s="285" cm="1">
        <f t="array" aca="1" ref="S55" ca="1">ROUND(IF($M55="Y",VLOOKUP($N55,INDIRECT($O$2),S$7,0)*INDIRECT($N$1),VLOOKUP($N55,INDIRECT($O$2),S$7,0)),IF(LEFT($C55,1)="N",3,0))</f>
        <v>29.26</v>
      </c>
      <c r="T55" s="285" cm="1">
        <f t="array" aca="1" ref="T55" ca="1">ROUND(IF($M55="Y",VLOOKUP($N55,INDIRECT($O$2),T$7,0)*INDIRECT($N$1),VLOOKUP($N55,INDIRECT($O$2),T$7,0)),IF(LEFT($C55,1)="N",3,0))</f>
        <v>30.722999999999999</v>
      </c>
      <c r="U55" s="285" cm="1">
        <f t="array" aca="1" ref="U55" ca="1">ROUND(IF($M55="Y",VLOOKUP($N55,INDIRECT($O$2),U$7,0)*INDIRECT($N$1),VLOOKUP($N55,INDIRECT($O$2),U$7,0)),IF(LEFT($C55,1)="N",3,0))</f>
        <v>32.259</v>
      </c>
      <c r="W55" s="304" t="str">
        <f t="shared" si="9"/>
        <v>Y</v>
      </c>
      <c r="X55" s="297" t="str">
        <f t="shared" si="10"/>
        <v>04034C</v>
      </c>
      <c r="Y55" s="305" t="str">
        <f t="shared" si="11"/>
        <v>140</v>
      </c>
      <c r="Z55" s="297" t="str">
        <f t="shared" si="12"/>
        <v xml:space="preserve">Engineering Tech II Eng Lab </v>
      </c>
      <c r="AA55" s="306">
        <f t="shared" ca="1" si="13"/>
        <v>26.54</v>
      </c>
      <c r="AB55" s="306">
        <f t="shared" ca="1" si="14"/>
        <v>27.867000000000001</v>
      </c>
      <c r="AC55" s="306">
        <f t="shared" ca="1" si="15"/>
        <v>29.26</v>
      </c>
      <c r="AD55" s="306">
        <f t="shared" ca="1" si="16"/>
        <v>30.722999999999999</v>
      </c>
      <c r="AE55" s="306">
        <f t="shared" ca="1" si="17"/>
        <v>32.259</v>
      </c>
    </row>
    <row r="56" spans="1:31">
      <c r="A56" s="203" t="s">
        <v>142</v>
      </c>
      <c r="B56" s="230" t="s">
        <v>143</v>
      </c>
      <c r="C56" s="203" t="s">
        <v>43</v>
      </c>
      <c r="D56" s="229" t="s">
        <v>144</v>
      </c>
      <c r="E56" s="203">
        <v>328</v>
      </c>
      <c r="F56" s="203">
        <v>7</v>
      </c>
      <c r="G56" s="208">
        <f t="shared" ca="1" si="2"/>
        <v>27.957000000000001</v>
      </c>
      <c r="H56" s="208">
        <f t="shared" ca="1" si="3"/>
        <v>29.355</v>
      </c>
      <c r="I56" s="208">
        <f t="shared" ca="1" si="4"/>
        <v>30.823</v>
      </c>
      <c r="J56" s="208">
        <f t="shared" ca="1" si="5"/>
        <v>32.363999999999997</v>
      </c>
      <c r="K56" s="208">
        <f t="shared" ca="1" si="6"/>
        <v>33.981999999999999</v>
      </c>
      <c r="L56" s="223"/>
      <c r="M56" s="270" t="s">
        <v>588</v>
      </c>
      <c r="N56" s="273" t="str">
        <f t="shared" si="7"/>
        <v>04044C</v>
      </c>
      <c r="O56" s="284" t="str">
        <f t="shared" si="7"/>
        <v>150</v>
      </c>
      <c r="P56" s="273" t="str">
        <f t="shared" si="8"/>
        <v xml:space="preserve">Engineering Tech III Graphic </v>
      </c>
      <c r="Q56" s="285" cm="1">
        <f t="array" aca="1" ref="Q56" ca="1">ROUND(IF($M56="Y",VLOOKUP($N56,INDIRECT($O$2),Q$7,0)*INDIRECT($N$1),VLOOKUP($N56,INDIRECT($O$2),Q$7,0)),IF(LEFT($C56,1)="N",3,0))</f>
        <v>27.957000000000001</v>
      </c>
      <c r="R56" s="285" cm="1">
        <f t="array" aca="1" ref="R56" ca="1">ROUND(IF($M56="Y",VLOOKUP($N56,INDIRECT($O$2),R$7,0)*INDIRECT($N$1),VLOOKUP($N56,INDIRECT($O$2),R$7,0)),IF(LEFT($C56,1)="N",3,0))</f>
        <v>29.355</v>
      </c>
      <c r="S56" s="285" cm="1">
        <f t="array" aca="1" ref="S56" ca="1">ROUND(IF($M56="Y",VLOOKUP($N56,INDIRECT($O$2),S$7,0)*INDIRECT($N$1),VLOOKUP($N56,INDIRECT($O$2),S$7,0)),IF(LEFT($C56,1)="N",3,0))</f>
        <v>30.823</v>
      </c>
      <c r="T56" s="285" cm="1">
        <f t="array" aca="1" ref="T56" ca="1">ROUND(IF($M56="Y",VLOOKUP($N56,INDIRECT($O$2),T$7,0)*INDIRECT($N$1),VLOOKUP($N56,INDIRECT($O$2),T$7,0)),IF(LEFT($C56,1)="N",3,0))</f>
        <v>32.363999999999997</v>
      </c>
      <c r="U56" s="285" cm="1">
        <f t="array" aca="1" ref="U56" ca="1">ROUND(IF($M56="Y",VLOOKUP($N56,INDIRECT($O$2),U$7,0)*INDIRECT($N$1),VLOOKUP($N56,INDIRECT($O$2),U$7,0)),IF(LEFT($C56,1)="N",3,0))</f>
        <v>33.981999999999999</v>
      </c>
      <c r="W56" s="304" t="str">
        <f t="shared" si="9"/>
        <v>Y</v>
      </c>
      <c r="X56" s="297" t="str">
        <f t="shared" si="10"/>
        <v>04044C</v>
      </c>
      <c r="Y56" s="305" t="str">
        <f t="shared" si="11"/>
        <v>150</v>
      </c>
      <c r="Z56" s="297" t="str">
        <f t="shared" si="12"/>
        <v xml:space="preserve">Engineering Tech III Graphic </v>
      </c>
      <c r="AA56" s="306">
        <f t="shared" ca="1" si="13"/>
        <v>27.957000000000001</v>
      </c>
      <c r="AB56" s="306">
        <f t="shared" ca="1" si="14"/>
        <v>29.355</v>
      </c>
      <c r="AC56" s="306">
        <f t="shared" ca="1" si="15"/>
        <v>30.823</v>
      </c>
      <c r="AD56" s="306">
        <f t="shared" ca="1" si="16"/>
        <v>32.363999999999997</v>
      </c>
      <c r="AE56" s="306">
        <f t="shared" ca="1" si="17"/>
        <v>33.981999999999999</v>
      </c>
    </row>
    <row r="57" spans="1:31">
      <c r="A57" s="203" t="s">
        <v>145</v>
      </c>
      <c r="B57" s="230" t="s">
        <v>143</v>
      </c>
      <c r="C57" s="203" t="s">
        <v>43</v>
      </c>
      <c r="D57" s="229" t="s">
        <v>146</v>
      </c>
      <c r="E57" s="203">
        <v>328</v>
      </c>
      <c r="F57" s="203">
        <v>7</v>
      </c>
      <c r="G57" s="208">
        <f t="shared" ca="1" si="2"/>
        <v>27.957000000000001</v>
      </c>
      <c r="H57" s="208">
        <f t="shared" ca="1" si="3"/>
        <v>29.355</v>
      </c>
      <c r="I57" s="208">
        <f t="shared" ca="1" si="4"/>
        <v>30.823</v>
      </c>
      <c r="J57" s="208">
        <f t="shared" ca="1" si="5"/>
        <v>32.363999999999997</v>
      </c>
      <c r="K57" s="208">
        <f t="shared" ca="1" si="6"/>
        <v>33.981999999999999</v>
      </c>
      <c r="L57" s="223"/>
      <c r="M57" s="270" t="s">
        <v>588</v>
      </c>
      <c r="N57" s="273" t="str">
        <f t="shared" si="7"/>
        <v>04048C</v>
      </c>
      <c r="O57" s="284" t="str">
        <f t="shared" si="7"/>
        <v>150</v>
      </c>
      <c r="P57" s="273" t="str">
        <f t="shared" si="8"/>
        <v xml:space="preserve">Engineering Tech III Survey </v>
      </c>
      <c r="Q57" s="285" cm="1">
        <f t="array" aca="1" ref="Q57" ca="1">ROUND(IF($M57="Y",VLOOKUP($N57,INDIRECT($O$2),Q$7,0)*INDIRECT($N$1),VLOOKUP($N57,INDIRECT($O$2),Q$7,0)),IF(LEFT($C57,1)="N",3,0))</f>
        <v>27.957000000000001</v>
      </c>
      <c r="R57" s="285" cm="1">
        <f t="array" aca="1" ref="R57" ca="1">ROUND(IF($M57="Y",VLOOKUP($N57,INDIRECT($O$2),R$7,0)*INDIRECT($N$1),VLOOKUP($N57,INDIRECT($O$2),R$7,0)),IF(LEFT($C57,1)="N",3,0))</f>
        <v>29.355</v>
      </c>
      <c r="S57" s="285" cm="1">
        <f t="array" aca="1" ref="S57" ca="1">ROUND(IF($M57="Y",VLOOKUP($N57,INDIRECT($O$2),S$7,0)*INDIRECT($N$1),VLOOKUP($N57,INDIRECT($O$2),S$7,0)),IF(LEFT($C57,1)="N",3,0))</f>
        <v>30.823</v>
      </c>
      <c r="T57" s="285" cm="1">
        <f t="array" aca="1" ref="T57" ca="1">ROUND(IF($M57="Y",VLOOKUP($N57,INDIRECT($O$2),T$7,0)*INDIRECT($N$1),VLOOKUP($N57,INDIRECT($O$2),T$7,0)),IF(LEFT($C57,1)="N",3,0))</f>
        <v>32.363999999999997</v>
      </c>
      <c r="U57" s="285" cm="1">
        <f t="array" aca="1" ref="U57" ca="1">ROUND(IF($M57="Y",VLOOKUP($N57,INDIRECT($O$2),U$7,0)*INDIRECT($N$1),VLOOKUP($N57,INDIRECT($O$2),U$7,0)),IF(LEFT($C57,1)="N",3,0))</f>
        <v>33.981999999999999</v>
      </c>
      <c r="W57" s="304" t="str">
        <f t="shared" si="9"/>
        <v>Y</v>
      </c>
      <c r="X57" s="297" t="str">
        <f t="shared" si="10"/>
        <v>04048C</v>
      </c>
      <c r="Y57" s="305" t="str">
        <f t="shared" si="11"/>
        <v>150</v>
      </c>
      <c r="Z57" s="297" t="str">
        <f t="shared" si="12"/>
        <v xml:space="preserve">Engineering Tech III Survey </v>
      </c>
      <c r="AA57" s="306">
        <f t="shared" ca="1" si="13"/>
        <v>27.957000000000001</v>
      </c>
      <c r="AB57" s="306">
        <f t="shared" ca="1" si="14"/>
        <v>29.355</v>
      </c>
      <c r="AC57" s="306">
        <f t="shared" ca="1" si="15"/>
        <v>30.823</v>
      </c>
      <c r="AD57" s="306">
        <f t="shared" ca="1" si="16"/>
        <v>32.363999999999997</v>
      </c>
      <c r="AE57" s="306">
        <f t="shared" ca="1" si="17"/>
        <v>33.981999999999999</v>
      </c>
    </row>
    <row r="58" spans="1:31">
      <c r="A58" s="203" t="s">
        <v>147</v>
      </c>
      <c r="B58" s="230" t="s">
        <v>148</v>
      </c>
      <c r="C58" s="203" t="s">
        <v>43</v>
      </c>
      <c r="D58" s="229" t="s">
        <v>149</v>
      </c>
      <c r="E58" s="203">
        <v>190</v>
      </c>
      <c r="F58" s="203">
        <v>4</v>
      </c>
      <c r="G58" s="208">
        <f t="shared" ca="1" si="2"/>
        <v>19.584</v>
      </c>
      <c r="H58" s="208">
        <f t="shared" ca="1" si="3"/>
        <v>20.562999999999999</v>
      </c>
      <c r="I58" s="208">
        <f t="shared" ca="1" si="4"/>
        <v>21.591000000000001</v>
      </c>
      <c r="J58" s="208">
        <f t="shared" ca="1" si="5"/>
        <v>22.670999999999999</v>
      </c>
      <c r="K58" s="208">
        <f t="shared" ca="1" si="6"/>
        <v>23.803999999999998</v>
      </c>
      <c r="L58" s="223"/>
      <c r="M58" s="270" t="s">
        <v>588</v>
      </c>
      <c r="N58" s="273" t="str">
        <f t="shared" si="7"/>
        <v>04031C</v>
      </c>
      <c r="O58" s="284" t="str">
        <f t="shared" si="7"/>
        <v>003</v>
      </c>
      <c r="P58" s="273" t="str">
        <f t="shared" si="8"/>
        <v xml:space="preserve">Engineering Technician Asst </v>
      </c>
      <c r="Q58" s="285" cm="1">
        <f t="array" aca="1" ref="Q58" ca="1">ROUND(IF($M58="Y",VLOOKUP($N58,INDIRECT($O$2),Q$7,0)*INDIRECT($N$1),VLOOKUP($N58,INDIRECT($O$2),Q$7,0)),IF(LEFT($C58,1)="N",3,0))</f>
        <v>19.584</v>
      </c>
      <c r="R58" s="285" cm="1">
        <f t="array" aca="1" ref="R58" ca="1">ROUND(IF($M58="Y",VLOOKUP($N58,INDIRECT($O$2),R$7,0)*INDIRECT($N$1),VLOOKUP($N58,INDIRECT($O$2),R$7,0)),IF(LEFT($C58,1)="N",3,0))</f>
        <v>20.562999999999999</v>
      </c>
      <c r="S58" s="285" cm="1">
        <f t="array" aca="1" ref="S58" ca="1">ROUND(IF($M58="Y",VLOOKUP($N58,INDIRECT($O$2),S$7,0)*INDIRECT($N$1),VLOOKUP($N58,INDIRECT($O$2),S$7,0)),IF(LEFT($C58,1)="N",3,0))</f>
        <v>21.591000000000001</v>
      </c>
      <c r="T58" s="285" cm="1">
        <f t="array" aca="1" ref="T58" ca="1">ROUND(IF($M58="Y",VLOOKUP($N58,INDIRECT($O$2),T$7,0)*INDIRECT($N$1),VLOOKUP($N58,INDIRECT($O$2),T$7,0)),IF(LEFT($C58,1)="N",3,0))</f>
        <v>22.670999999999999</v>
      </c>
      <c r="U58" s="285" cm="1">
        <f t="array" aca="1" ref="U58" ca="1">ROUND(IF($M58="Y",VLOOKUP($N58,INDIRECT($O$2),U$7,0)*INDIRECT($N$1),VLOOKUP($N58,INDIRECT($O$2),U$7,0)),IF(LEFT($C58,1)="N",3,0))</f>
        <v>23.803999999999998</v>
      </c>
      <c r="W58" s="304" t="str">
        <f t="shared" si="9"/>
        <v>Y</v>
      </c>
      <c r="X58" s="297" t="str">
        <f t="shared" si="10"/>
        <v>04031C</v>
      </c>
      <c r="Y58" s="305" t="str">
        <f t="shared" si="11"/>
        <v>003</v>
      </c>
      <c r="Z58" s="297" t="str">
        <f t="shared" si="12"/>
        <v xml:space="preserve">Engineering Technician Asst </v>
      </c>
      <c r="AA58" s="306">
        <f t="shared" ca="1" si="13"/>
        <v>19.584</v>
      </c>
      <c r="AB58" s="306">
        <f t="shared" ca="1" si="14"/>
        <v>20.562999999999999</v>
      </c>
      <c r="AC58" s="306">
        <f t="shared" ca="1" si="15"/>
        <v>21.591000000000001</v>
      </c>
      <c r="AD58" s="306">
        <f t="shared" ca="1" si="16"/>
        <v>22.670999999999999</v>
      </c>
      <c r="AE58" s="306">
        <f t="shared" ca="1" si="17"/>
        <v>23.803999999999998</v>
      </c>
    </row>
    <row r="59" spans="1:31">
      <c r="A59" s="203" t="s">
        <v>150</v>
      </c>
      <c r="B59" s="230" t="s">
        <v>135</v>
      </c>
      <c r="C59" s="203" t="s">
        <v>43</v>
      </c>
      <c r="D59" s="229" t="s">
        <v>450</v>
      </c>
      <c r="E59" s="203">
        <v>268</v>
      </c>
      <c r="F59" s="203">
        <v>5</v>
      </c>
      <c r="G59" s="208">
        <f t="shared" ca="1" si="2"/>
        <v>23.529</v>
      </c>
      <c r="H59" s="208">
        <f t="shared" ca="1" si="3"/>
        <v>24.706</v>
      </c>
      <c r="I59" s="208">
        <f t="shared" ca="1" si="4"/>
        <v>25.940999999999999</v>
      </c>
      <c r="J59" s="208">
        <f t="shared" ca="1" si="5"/>
        <v>27.238</v>
      </c>
      <c r="K59" s="208">
        <f t="shared" ca="1" si="6"/>
        <v>28.6</v>
      </c>
      <c r="L59" s="223"/>
      <c r="M59" s="270" t="s">
        <v>588</v>
      </c>
      <c r="N59" s="273" t="str">
        <f t="shared" si="7"/>
        <v>04022C</v>
      </c>
      <c r="O59" s="284" t="str">
        <f t="shared" si="7"/>
        <v>130</v>
      </c>
      <c r="P59" s="273" t="str">
        <f t="shared" si="8"/>
        <v xml:space="preserve">Engineering Technician I </v>
      </c>
      <c r="Q59" s="285" cm="1">
        <f t="array" aca="1" ref="Q59" ca="1">ROUND(IF($M59="Y",VLOOKUP($N59,INDIRECT($O$2),Q$7,0)*INDIRECT($N$1),VLOOKUP($N59,INDIRECT($O$2),Q$7,0)),IF(LEFT($C59,1)="N",3,0))</f>
        <v>23.529</v>
      </c>
      <c r="R59" s="285" cm="1">
        <f t="array" aca="1" ref="R59" ca="1">ROUND(IF($M59="Y",VLOOKUP($N59,INDIRECT($O$2),R$7,0)*INDIRECT($N$1),VLOOKUP($N59,INDIRECT($O$2),R$7,0)),IF(LEFT($C59,1)="N",3,0))</f>
        <v>24.706</v>
      </c>
      <c r="S59" s="285" cm="1">
        <f t="array" aca="1" ref="S59" ca="1">ROUND(IF($M59="Y",VLOOKUP($N59,INDIRECT($O$2),S$7,0)*INDIRECT($N$1),VLOOKUP($N59,INDIRECT($O$2),S$7,0)),IF(LEFT($C59,1)="N",3,0))</f>
        <v>25.940999999999999</v>
      </c>
      <c r="T59" s="285" cm="1">
        <f t="array" aca="1" ref="T59" ca="1">ROUND(IF($M59="Y",VLOOKUP($N59,INDIRECT($O$2),T$7,0)*INDIRECT($N$1),VLOOKUP($N59,INDIRECT($O$2),T$7,0)),IF(LEFT($C59,1)="N",3,0))</f>
        <v>27.238</v>
      </c>
      <c r="U59" s="285" cm="1">
        <f t="array" aca="1" ref="U59" ca="1">ROUND(IF($M59="Y",VLOOKUP($N59,INDIRECT($O$2),U$7,0)*INDIRECT($N$1),VLOOKUP($N59,INDIRECT($O$2),U$7,0)),IF(LEFT($C59,1)="N",3,0))</f>
        <v>28.6</v>
      </c>
      <c r="W59" s="304" t="str">
        <f t="shared" si="9"/>
        <v>Y</v>
      </c>
      <c r="X59" s="297" t="str">
        <f t="shared" si="10"/>
        <v>04022C</v>
      </c>
      <c r="Y59" s="305" t="str">
        <f t="shared" si="11"/>
        <v>130</v>
      </c>
      <c r="Z59" s="297" t="str">
        <f t="shared" si="12"/>
        <v xml:space="preserve">Engineering Technician I </v>
      </c>
      <c r="AA59" s="306">
        <f t="shared" ca="1" si="13"/>
        <v>23.529</v>
      </c>
      <c r="AB59" s="306">
        <f t="shared" ca="1" si="14"/>
        <v>24.706</v>
      </c>
      <c r="AC59" s="306">
        <f t="shared" ca="1" si="15"/>
        <v>25.940999999999999</v>
      </c>
      <c r="AD59" s="306">
        <f t="shared" ca="1" si="16"/>
        <v>27.238</v>
      </c>
      <c r="AE59" s="306">
        <f t="shared" ca="1" si="17"/>
        <v>28.6</v>
      </c>
    </row>
    <row r="60" spans="1:31">
      <c r="A60" s="203" t="s">
        <v>152</v>
      </c>
      <c r="B60" s="230" t="s">
        <v>113</v>
      </c>
      <c r="C60" s="203" t="s">
        <v>43</v>
      </c>
      <c r="D60" s="229" t="s">
        <v>451</v>
      </c>
      <c r="E60" s="203">
        <v>305</v>
      </c>
      <c r="F60" s="203">
        <v>6</v>
      </c>
      <c r="G60" s="208">
        <f t="shared" ca="1" si="2"/>
        <v>26.54</v>
      </c>
      <c r="H60" s="208">
        <f t="shared" ca="1" si="3"/>
        <v>27.867000000000001</v>
      </c>
      <c r="I60" s="208">
        <f t="shared" ca="1" si="4"/>
        <v>29.26</v>
      </c>
      <c r="J60" s="208">
        <f t="shared" ca="1" si="5"/>
        <v>30.722999999999999</v>
      </c>
      <c r="K60" s="208">
        <f t="shared" ca="1" si="6"/>
        <v>32.259</v>
      </c>
      <c r="L60" s="223"/>
      <c r="M60" s="270" t="s">
        <v>588</v>
      </c>
      <c r="N60" s="273" t="str">
        <f t="shared" si="7"/>
        <v>04032C</v>
      </c>
      <c r="O60" s="284" t="str">
        <f t="shared" si="7"/>
        <v>140</v>
      </c>
      <c r="P60" s="273" t="str">
        <f t="shared" si="8"/>
        <v xml:space="preserve">Engineering Technician II </v>
      </c>
      <c r="Q60" s="285" cm="1">
        <f t="array" aca="1" ref="Q60" ca="1">ROUND(IF($M60="Y",VLOOKUP($N60,INDIRECT($O$2),Q$7,0)*INDIRECT($N$1),VLOOKUP($N60,INDIRECT($O$2),Q$7,0)),IF(LEFT($C60,1)="N",3,0))</f>
        <v>26.54</v>
      </c>
      <c r="R60" s="285" cm="1">
        <f t="array" aca="1" ref="R60" ca="1">ROUND(IF($M60="Y",VLOOKUP($N60,INDIRECT($O$2),R$7,0)*INDIRECT($N$1),VLOOKUP($N60,INDIRECT($O$2),R$7,0)),IF(LEFT($C60,1)="N",3,0))</f>
        <v>27.867000000000001</v>
      </c>
      <c r="S60" s="285" cm="1">
        <f t="array" aca="1" ref="S60" ca="1">ROUND(IF($M60="Y",VLOOKUP($N60,INDIRECT($O$2),S$7,0)*INDIRECT($N$1),VLOOKUP($N60,INDIRECT($O$2),S$7,0)),IF(LEFT($C60,1)="N",3,0))</f>
        <v>29.26</v>
      </c>
      <c r="T60" s="285" cm="1">
        <f t="array" aca="1" ref="T60" ca="1">ROUND(IF($M60="Y",VLOOKUP($N60,INDIRECT($O$2),T$7,0)*INDIRECT($N$1),VLOOKUP($N60,INDIRECT($O$2),T$7,0)),IF(LEFT($C60,1)="N",3,0))</f>
        <v>30.722999999999999</v>
      </c>
      <c r="U60" s="285" cm="1">
        <f t="array" aca="1" ref="U60" ca="1">ROUND(IF($M60="Y",VLOOKUP($N60,INDIRECT($O$2),U$7,0)*INDIRECT($N$1),VLOOKUP($N60,INDIRECT($O$2),U$7,0)),IF(LEFT($C60,1)="N",3,0))</f>
        <v>32.259</v>
      </c>
      <c r="W60" s="304" t="str">
        <f t="shared" si="9"/>
        <v>Y</v>
      </c>
      <c r="X60" s="297" t="str">
        <f t="shared" si="10"/>
        <v>04032C</v>
      </c>
      <c r="Y60" s="305" t="str">
        <f t="shared" si="11"/>
        <v>140</v>
      </c>
      <c r="Z60" s="297" t="str">
        <f t="shared" si="12"/>
        <v xml:space="preserve">Engineering Technician II </v>
      </c>
      <c r="AA60" s="306">
        <f t="shared" ca="1" si="13"/>
        <v>26.54</v>
      </c>
      <c r="AB60" s="306">
        <f t="shared" ca="1" si="14"/>
        <v>27.867000000000001</v>
      </c>
      <c r="AC60" s="306">
        <f t="shared" ca="1" si="15"/>
        <v>29.26</v>
      </c>
      <c r="AD60" s="306">
        <f t="shared" ca="1" si="16"/>
        <v>30.722999999999999</v>
      </c>
      <c r="AE60" s="306">
        <f t="shared" ca="1" si="17"/>
        <v>32.259</v>
      </c>
    </row>
    <row r="61" spans="1:31">
      <c r="A61" s="203" t="s">
        <v>154</v>
      </c>
      <c r="B61" s="230" t="s">
        <v>143</v>
      </c>
      <c r="C61" s="203" t="s">
        <v>43</v>
      </c>
      <c r="D61" s="229" t="s">
        <v>452</v>
      </c>
      <c r="E61" s="203">
        <v>328</v>
      </c>
      <c r="F61" s="203">
        <v>7</v>
      </c>
      <c r="G61" s="208">
        <f t="shared" ca="1" si="2"/>
        <v>27.957000000000001</v>
      </c>
      <c r="H61" s="208">
        <f t="shared" ca="1" si="3"/>
        <v>29.355</v>
      </c>
      <c r="I61" s="208">
        <f t="shared" ca="1" si="4"/>
        <v>30.823</v>
      </c>
      <c r="J61" s="208">
        <f t="shared" ca="1" si="5"/>
        <v>32.363999999999997</v>
      </c>
      <c r="K61" s="208">
        <f t="shared" ca="1" si="6"/>
        <v>33.981999999999999</v>
      </c>
      <c r="L61" s="223"/>
      <c r="M61" s="270" t="s">
        <v>588</v>
      </c>
      <c r="N61" s="273" t="str">
        <f t="shared" si="7"/>
        <v>04042C</v>
      </c>
      <c r="O61" s="284" t="str">
        <f t="shared" si="7"/>
        <v>150</v>
      </c>
      <c r="P61" s="273" t="str">
        <f t="shared" si="8"/>
        <v xml:space="preserve">Engineering Technician III </v>
      </c>
      <c r="Q61" s="285" cm="1">
        <f t="array" aca="1" ref="Q61" ca="1">ROUND(IF($M61="Y",VLOOKUP($N61,INDIRECT($O$2),Q$7,0)*INDIRECT($N$1),VLOOKUP($N61,INDIRECT($O$2),Q$7,0)),IF(LEFT($C61,1)="N",3,0))</f>
        <v>27.957000000000001</v>
      </c>
      <c r="R61" s="285" cm="1">
        <f t="array" aca="1" ref="R61" ca="1">ROUND(IF($M61="Y",VLOOKUP($N61,INDIRECT($O$2),R$7,0)*INDIRECT($N$1),VLOOKUP($N61,INDIRECT($O$2),R$7,0)),IF(LEFT($C61,1)="N",3,0))</f>
        <v>29.355</v>
      </c>
      <c r="S61" s="285" cm="1">
        <f t="array" aca="1" ref="S61" ca="1">ROUND(IF($M61="Y",VLOOKUP($N61,INDIRECT($O$2),S$7,0)*INDIRECT($N$1),VLOOKUP($N61,INDIRECT($O$2),S$7,0)),IF(LEFT($C61,1)="N",3,0))</f>
        <v>30.823</v>
      </c>
      <c r="T61" s="285" cm="1">
        <f t="array" aca="1" ref="T61" ca="1">ROUND(IF($M61="Y",VLOOKUP($N61,INDIRECT($O$2),T$7,0)*INDIRECT($N$1),VLOOKUP($N61,INDIRECT($O$2),T$7,0)),IF(LEFT($C61,1)="N",3,0))</f>
        <v>32.363999999999997</v>
      </c>
      <c r="U61" s="285" cm="1">
        <f t="array" aca="1" ref="U61" ca="1">ROUND(IF($M61="Y",VLOOKUP($N61,INDIRECT($O$2),U$7,0)*INDIRECT($N$1),VLOOKUP($N61,INDIRECT($O$2),U$7,0)),IF(LEFT($C61,1)="N",3,0))</f>
        <v>33.981999999999999</v>
      </c>
      <c r="W61" s="304" t="str">
        <f t="shared" si="9"/>
        <v>Y</v>
      </c>
      <c r="X61" s="297" t="str">
        <f t="shared" si="10"/>
        <v>04042C</v>
      </c>
      <c r="Y61" s="305" t="str">
        <f t="shared" si="11"/>
        <v>150</v>
      </c>
      <c r="Z61" s="297" t="str">
        <f t="shared" si="12"/>
        <v xml:space="preserve">Engineering Technician III </v>
      </c>
      <c r="AA61" s="306">
        <f t="shared" ca="1" si="13"/>
        <v>27.957000000000001</v>
      </c>
      <c r="AB61" s="306">
        <f t="shared" ca="1" si="14"/>
        <v>29.355</v>
      </c>
      <c r="AC61" s="306">
        <f t="shared" ca="1" si="15"/>
        <v>30.823</v>
      </c>
      <c r="AD61" s="306">
        <f t="shared" ca="1" si="16"/>
        <v>32.363999999999997</v>
      </c>
      <c r="AE61" s="306">
        <f t="shared" ca="1" si="17"/>
        <v>33.981999999999999</v>
      </c>
    </row>
    <row r="62" spans="1:31">
      <c r="A62" s="203" t="s">
        <v>156</v>
      </c>
      <c r="B62" s="230" t="s">
        <v>157</v>
      </c>
      <c r="C62" s="203" t="s">
        <v>43</v>
      </c>
      <c r="D62" s="229" t="s">
        <v>158</v>
      </c>
      <c r="E62" s="203">
        <v>285</v>
      </c>
      <c r="F62" s="203">
        <v>6</v>
      </c>
      <c r="G62" s="208">
        <f t="shared" ca="1" si="2"/>
        <v>24.530999999999999</v>
      </c>
      <c r="H62" s="208">
        <f t="shared" ca="1" si="3"/>
        <v>25.757999999999999</v>
      </c>
      <c r="I62" s="208">
        <f t="shared" ca="1" si="4"/>
        <v>27.045999999999999</v>
      </c>
      <c r="J62" s="208">
        <f t="shared" ca="1" si="5"/>
        <v>28.398</v>
      </c>
      <c r="K62" s="208">
        <f t="shared" ca="1" si="6"/>
        <v>29.818000000000001</v>
      </c>
      <c r="L62" s="223"/>
      <c r="M62" s="270" t="s">
        <v>588</v>
      </c>
      <c r="N62" s="273" t="str">
        <f t="shared" si="7"/>
        <v>04232C</v>
      </c>
      <c r="O62" s="284" t="str">
        <f t="shared" si="7"/>
        <v>065</v>
      </c>
      <c r="P62" s="273" t="str">
        <f t="shared" si="8"/>
        <v>Evidence Technician</v>
      </c>
      <c r="Q62" s="285" cm="1">
        <f t="array" aca="1" ref="Q62" ca="1">ROUND(IF($M62="Y",VLOOKUP($N62,INDIRECT($O$2),Q$7,0)*INDIRECT($N$1),VLOOKUP($N62,INDIRECT($O$2),Q$7,0)),IF(LEFT($C62,1)="N",3,0))</f>
        <v>24.530999999999999</v>
      </c>
      <c r="R62" s="285" cm="1">
        <f t="array" aca="1" ref="R62" ca="1">ROUND(IF($M62="Y",VLOOKUP($N62,INDIRECT($O$2),R$7,0)*INDIRECT($N$1),VLOOKUP($N62,INDIRECT($O$2),R$7,0)),IF(LEFT($C62,1)="N",3,0))</f>
        <v>25.757999999999999</v>
      </c>
      <c r="S62" s="285" cm="1">
        <f t="array" aca="1" ref="S62" ca="1">ROUND(IF($M62="Y",VLOOKUP($N62,INDIRECT($O$2),S$7,0)*INDIRECT($N$1),VLOOKUP($N62,INDIRECT($O$2),S$7,0)),IF(LEFT($C62,1)="N",3,0))</f>
        <v>27.045999999999999</v>
      </c>
      <c r="T62" s="285" cm="1">
        <f t="array" aca="1" ref="T62" ca="1">ROUND(IF($M62="Y",VLOOKUP($N62,INDIRECT($O$2),T$7,0)*INDIRECT($N$1),VLOOKUP($N62,INDIRECT($O$2),T$7,0)),IF(LEFT($C62,1)="N",3,0))</f>
        <v>28.398</v>
      </c>
      <c r="U62" s="285" cm="1">
        <f t="array" aca="1" ref="U62" ca="1">ROUND(IF($M62="Y",VLOOKUP($N62,INDIRECT($O$2),U$7,0)*INDIRECT($N$1),VLOOKUP($N62,INDIRECT($O$2),U$7,0)),IF(LEFT($C62,1)="N",3,0))</f>
        <v>29.818000000000001</v>
      </c>
      <c r="W62" s="304" t="str">
        <f t="shared" si="9"/>
        <v>Y</v>
      </c>
      <c r="X62" s="297" t="str">
        <f t="shared" si="10"/>
        <v>04232C</v>
      </c>
      <c r="Y62" s="305" t="str">
        <f t="shared" si="11"/>
        <v>065</v>
      </c>
      <c r="Z62" s="297" t="str">
        <f t="shared" si="12"/>
        <v>Evidence Technician</v>
      </c>
      <c r="AA62" s="306">
        <f t="shared" ca="1" si="13"/>
        <v>24.530999999999999</v>
      </c>
      <c r="AB62" s="306">
        <f t="shared" ca="1" si="14"/>
        <v>25.757999999999999</v>
      </c>
      <c r="AC62" s="306">
        <f t="shared" ca="1" si="15"/>
        <v>27.045999999999999</v>
      </c>
      <c r="AD62" s="306">
        <f t="shared" ca="1" si="16"/>
        <v>28.398</v>
      </c>
      <c r="AE62" s="306">
        <f t="shared" ca="1" si="17"/>
        <v>29.818000000000001</v>
      </c>
    </row>
    <row r="63" spans="1:31">
      <c r="A63" s="203" t="s">
        <v>159</v>
      </c>
      <c r="B63" s="230" t="s">
        <v>160</v>
      </c>
      <c r="C63" s="203" t="s">
        <v>43</v>
      </c>
      <c r="D63" s="229" t="s">
        <v>440</v>
      </c>
      <c r="E63" s="203">
        <v>218</v>
      </c>
      <c r="F63" s="203">
        <v>4</v>
      </c>
      <c r="G63" s="208">
        <f t="shared" ca="1" si="2"/>
        <v>20.465</v>
      </c>
      <c r="H63" s="208">
        <f t="shared" ca="1" si="3"/>
        <v>21.489000000000001</v>
      </c>
      <c r="I63" s="208">
        <f t="shared" ca="1" si="4"/>
        <v>22.562999999999999</v>
      </c>
      <c r="J63" s="208">
        <f t="shared" ca="1" si="5"/>
        <v>23.690999999999999</v>
      </c>
      <c r="K63" s="208">
        <f t="shared" ca="1" si="6"/>
        <v>24.876000000000001</v>
      </c>
      <c r="L63" s="223"/>
      <c r="M63" s="270" t="s">
        <v>588</v>
      </c>
      <c r="N63" s="273" t="str">
        <f t="shared" si="7"/>
        <v>04260C</v>
      </c>
      <c r="O63" s="284" t="str">
        <f t="shared" si="7"/>
        <v>151</v>
      </c>
      <c r="P63" s="273" t="str">
        <f t="shared" si="8"/>
        <v>Exhibitor Services Specialist I</v>
      </c>
      <c r="Q63" s="285" cm="1">
        <f t="array" aca="1" ref="Q63" ca="1">ROUND(IF($M63="Y",VLOOKUP($N63,INDIRECT($O$2),Q$7,0)*INDIRECT($N$1),VLOOKUP($N63,INDIRECT($O$2),Q$7,0)),IF(LEFT($C63,1)="N",3,0))</f>
        <v>20.465</v>
      </c>
      <c r="R63" s="285" cm="1">
        <f t="array" aca="1" ref="R63" ca="1">ROUND(IF($M63="Y",VLOOKUP($N63,INDIRECT($O$2),R$7,0)*INDIRECT($N$1),VLOOKUP($N63,INDIRECT($O$2),R$7,0)),IF(LEFT($C63,1)="N",3,0))</f>
        <v>21.489000000000001</v>
      </c>
      <c r="S63" s="285" cm="1">
        <f t="array" aca="1" ref="S63" ca="1">ROUND(IF($M63="Y",VLOOKUP($N63,INDIRECT($O$2),S$7,0)*INDIRECT($N$1),VLOOKUP($N63,INDIRECT($O$2),S$7,0)),IF(LEFT($C63,1)="N",3,0))</f>
        <v>22.562999999999999</v>
      </c>
      <c r="T63" s="285" cm="1">
        <f t="array" aca="1" ref="T63" ca="1">ROUND(IF($M63="Y",VLOOKUP($N63,INDIRECT($O$2),T$7,0)*INDIRECT($N$1),VLOOKUP($N63,INDIRECT($O$2),T$7,0)),IF(LEFT($C63,1)="N",3,0))</f>
        <v>23.690999999999999</v>
      </c>
      <c r="U63" s="285" cm="1">
        <f t="array" aca="1" ref="U63" ca="1">ROUND(IF($M63="Y",VLOOKUP($N63,INDIRECT($O$2),U$7,0)*INDIRECT($N$1),VLOOKUP($N63,INDIRECT($O$2),U$7,0)),IF(LEFT($C63,1)="N",3,0))</f>
        <v>24.876000000000001</v>
      </c>
      <c r="W63" s="304" t="str">
        <f t="shared" si="9"/>
        <v>Y</v>
      </c>
      <c r="X63" s="297" t="str">
        <f t="shared" si="10"/>
        <v>04260C</v>
      </c>
      <c r="Y63" s="305" t="str">
        <f t="shared" si="11"/>
        <v>151</v>
      </c>
      <c r="Z63" s="297" t="str">
        <f t="shared" si="12"/>
        <v>Exhibitor Services Specialist I</v>
      </c>
      <c r="AA63" s="306">
        <f t="shared" ca="1" si="13"/>
        <v>20.465</v>
      </c>
      <c r="AB63" s="306">
        <f t="shared" ca="1" si="14"/>
        <v>21.489000000000001</v>
      </c>
      <c r="AC63" s="306">
        <f t="shared" ca="1" si="15"/>
        <v>22.562999999999999</v>
      </c>
      <c r="AD63" s="306">
        <f t="shared" ca="1" si="16"/>
        <v>23.690999999999999</v>
      </c>
      <c r="AE63" s="306">
        <f t="shared" ca="1" si="17"/>
        <v>24.876000000000001</v>
      </c>
    </row>
    <row r="64" spans="1:31">
      <c r="A64" s="203" t="s">
        <v>162</v>
      </c>
      <c r="B64" s="230" t="s">
        <v>163</v>
      </c>
      <c r="C64" s="203" t="s">
        <v>43</v>
      </c>
      <c r="D64" s="229" t="s">
        <v>441</v>
      </c>
      <c r="E64" s="203">
        <v>253</v>
      </c>
      <c r="F64" s="203">
        <v>5</v>
      </c>
      <c r="G64" s="208">
        <f t="shared" ca="1" si="2"/>
        <v>22.497</v>
      </c>
      <c r="H64" s="208">
        <f t="shared" ca="1" si="3"/>
        <v>23.622</v>
      </c>
      <c r="I64" s="208">
        <f t="shared" ca="1" si="4"/>
        <v>24.803000000000001</v>
      </c>
      <c r="J64" s="208">
        <f t="shared" ca="1" si="5"/>
        <v>26.042999999999999</v>
      </c>
      <c r="K64" s="208">
        <f t="shared" ca="1" si="6"/>
        <v>27.344999999999999</v>
      </c>
      <c r="L64" s="223"/>
      <c r="M64" s="270" t="s">
        <v>588</v>
      </c>
      <c r="N64" s="273" t="str">
        <f t="shared" si="7"/>
        <v>04261C</v>
      </c>
      <c r="O64" s="284" t="str">
        <f t="shared" si="7"/>
        <v>051</v>
      </c>
      <c r="P64" s="273" t="str">
        <f t="shared" si="8"/>
        <v>Exhibitor Services Specialist II</v>
      </c>
      <c r="Q64" s="285" cm="1">
        <f t="array" aca="1" ref="Q64" ca="1">ROUND(IF($M64="Y",VLOOKUP($N64,INDIRECT($O$2),Q$7,0)*INDIRECT($N$1),VLOOKUP($N64,INDIRECT($O$2),Q$7,0)),IF(LEFT($C64,1)="N",3,0))</f>
        <v>22.497</v>
      </c>
      <c r="R64" s="285" cm="1">
        <f t="array" aca="1" ref="R64" ca="1">ROUND(IF($M64="Y",VLOOKUP($N64,INDIRECT($O$2),R$7,0)*INDIRECT($N$1),VLOOKUP($N64,INDIRECT($O$2),R$7,0)),IF(LEFT($C64,1)="N",3,0))</f>
        <v>23.622</v>
      </c>
      <c r="S64" s="285" cm="1">
        <f t="array" aca="1" ref="S64" ca="1">ROUND(IF($M64="Y",VLOOKUP($N64,INDIRECT($O$2),S$7,0)*INDIRECT($N$1),VLOOKUP($N64,INDIRECT($O$2),S$7,0)),IF(LEFT($C64,1)="N",3,0))</f>
        <v>24.803000000000001</v>
      </c>
      <c r="T64" s="285" cm="1">
        <f t="array" aca="1" ref="T64" ca="1">ROUND(IF($M64="Y",VLOOKUP($N64,INDIRECT($O$2),T$7,0)*INDIRECT($N$1),VLOOKUP($N64,INDIRECT($O$2),T$7,0)),IF(LEFT($C64,1)="N",3,0))</f>
        <v>26.042999999999999</v>
      </c>
      <c r="U64" s="285" cm="1">
        <f t="array" aca="1" ref="U64" ca="1">ROUND(IF($M64="Y",VLOOKUP($N64,INDIRECT($O$2),U$7,0)*INDIRECT($N$1),VLOOKUP($N64,INDIRECT($O$2),U$7,0)),IF(LEFT($C64,1)="N",3,0))</f>
        <v>27.344999999999999</v>
      </c>
      <c r="W64" s="304" t="str">
        <f t="shared" si="9"/>
        <v>Y</v>
      </c>
      <c r="X64" s="297" t="str">
        <f t="shared" si="10"/>
        <v>04261C</v>
      </c>
      <c r="Y64" s="305" t="str">
        <f t="shared" si="11"/>
        <v>051</v>
      </c>
      <c r="Z64" s="297" t="str">
        <f t="shared" si="12"/>
        <v>Exhibitor Services Specialist II</v>
      </c>
      <c r="AA64" s="306">
        <f t="shared" ca="1" si="13"/>
        <v>22.497</v>
      </c>
      <c r="AB64" s="306">
        <f t="shared" ca="1" si="14"/>
        <v>23.622</v>
      </c>
      <c r="AC64" s="306">
        <f t="shared" ca="1" si="15"/>
        <v>24.803000000000001</v>
      </c>
      <c r="AD64" s="306">
        <f t="shared" ca="1" si="16"/>
        <v>26.042999999999999</v>
      </c>
      <c r="AE64" s="306">
        <f t="shared" ca="1" si="17"/>
        <v>27.344999999999999</v>
      </c>
    </row>
    <row r="65" spans="1:31">
      <c r="A65" s="203" t="s">
        <v>165</v>
      </c>
      <c r="B65" s="230" t="s">
        <v>166</v>
      </c>
      <c r="C65" s="203" t="s">
        <v>43</v>
      </c>
      <c r="D65" s="229" t="s">
        <v>167</v>
      </c>
      <c r="E65" s="203">
        <v>418</v>
      </c>
      <c r="F65" s="203">
        <v>9</v>
      </c>
      <c r="G65" s="208">
        <f t="shared" ca="1" si="2"/>
        <v>35.082999999999998</v>
      </c>
      <c r="H65" s="208">
        <f t="shared" ca="1" si="3"/>
        <v>36.837000000000003</v>
      </c>
      <c r="I65" s="208">
        <f t="shared" ca="1" si="4"/>
        <v>38.679000000000002</v>
      </c>
      <c r="J65" s="208">
        <f t="shared" ca="1" si="5"/>
        <v>40.613</v>
      </c>
      <c r="K65" s="208">
        <f t="shared" ca="1" si="6"/>
        <v>42.643000000000001</v>
      </c>
      <c r="L65" s="223"/>
      <c r="M65" s="270" t="s">
        <v>588</v>
      </c>
      <c r="N65" s="273" t="str">
        <f t="shared" si="7"/>
        <v>04382C</v>
      </c>
      <c r="O65" s="284" t="str">
        <f t="shared" si="7"/>
        <v>119</v>
      </c>
      <c r="P65" s="273" t="str">
        <f t="shared" si="8"/>
        <v xml:space="preserve">Fire Inspections Coordinator </v>
      </c>
      <c r="Q65" s="285" cm="1">
        <f t="array" aca="1" ref="Q65" ca="1">ROUND(IF($M65="Y",VLOOKUP($N65,INDIRECT($O$2),Q$7,0)*INDIRECT($N$1),VLOOKUP($N65,INDIRECT($O$2),Q$7,0)),IF(LEFT($C65,1)="N",3,0))</f>
        <v>35.082999999999998</v>
      </c>
      <c r="R65" s="285" cm="1">
        <f t="array" aca="1" ref="R65" ca="1">ROUND(IF($M65="Y",VLOOKUP($N65,INDIRECT($O$2),R$7,0)*INDIRECT($N$1),VLOOKUP($N65,INDIRECT($O$2),R$7,0)),IF(LEFT($C65,1)="N",3,0))</f>
        <v>36.837000000000003</v>
      </c>
      <c r="S65" s="285" cm="1">
        <f t="array" aca="1" ref="S65" ca="1">ROUND(IF($M65="Y",VLOOKUP($N65,INDIRECT($O$2),S$7,0)*INDIRECT($N$1),VLOOKUP($N65,INDIRECT($O$2),S$7,0)),IF(LEFT($C65,1)="N",3,0))</f>
        <v>38.679000000000002</v>
      </c>
      <c r="T65" s="285" cm="1">
        <f t="array" aca="1" ref="T65" ca="1">ROUND(IF($M65="Y",VLOOKUP($N65,INDIRECT($O$2),T$7,0)*INDIRECT($N$1),VLOOKUP($N65,INDIRECT($O$2),T$7,0)),IF(LEFT($C65,1)="N",3,0))</f>
        <v>40.613</v>
      </c>
      <c r="U65" s="285" cm="1">
        <f t="array" aca="1" ref="U65" ca="1">ROUND(IF($M65="Y",VLOOKUP($N65,INDIRECT($O$2),U$7,0)*INDIRECT($N$1),VLOOKUP($N65,INDIRECT($O$2),U$7,0)),IF(LEFT($C65,1)="N",3,0))</f>
        <v>42.643000000000001</v>
      </c>
      <c r="W65" s="304" t="str">
        <f t="shared" si="9"/>
        <v>Y</v>
      </c>
      <c r="X65" s="297" t="str">
        <f t="shared" si="10"/>
        <v>04382C</v>
      </c>
      <c r="Y65" s="305" t="str">
        <f t="shared" si="11"/>
        <v>119</v>
      </c>
      <c r="Z65" s="297" t="str">
        <f t="shared" si="12"/>
        <v xml:space="preserve">Fire Inspections Coordinator </v>
      </c>
      <c r="AA65" s="306">
        <f t="shared" ca="1" si="13"/>
        <v>35.082999999999998</v>
      </c>
      <c r="AB65" s="306">
        <f t="shared" ca="1" si="14"/>
        <v>36.837000000000003</v>
      </c>
      <c r="AC65" s="306">
        <f t="shared" ca="1" si="15"/>
        <v>38.679000000000002</v>
      </c>
      <c r="AD65" s="306">
        <f t="shared" ca="1" si="16"/>
        <v>40.613</v>
      </c>
      <c r="AE65" s="306">
        <f t="shared" ca="1" si="17"/>
        <v>42.643000000000001</v>
      </c>
    </row>
    <row r="66" spans="1:31">
      <c r="A66" s="203" t="s">
        <v>168</v>
      </c>
      <c r="B66" s="230">
        <v>207</v>
      </c>
      <c r="C66" s="203" t="s">
        <v>43</v>
      </c>
      <c r="D66" s="229" t="s">
        <v>442</v>
      </c>
      <c r="E66" s="203">
        <v>338</v>
      </c>
      <c r="F66" s="203">
        <v>7</v>
      </c>
      <c r="G66" s="208">
        <f t="shared" ca="1" si="2"/>
        <v>28.547000000000001</v>
      </c>
      <c r="H66" s="208">
        <f t="shared" ca="1" si="3"/>
        <v>29.975000000000001</v>
      </c>
      <c r="I66" s="208">
        <f t="shared" ca="1" si="4"/>
        <v>31.474</v>
      </c>
      <c r="J66" s="208">
        <f t="shared" ca="1" si="5"/>
        <v>33.046999999999997</v>
      </c>
      <c r="K66" s="208">
        <f t="shared" ca="1" si="6"/>
        <v>34.700000000000003</v>
      </c>
      <c r="L66" s="223"/>
      <c r="M66" s="270" t="s">
        <v>588</v>
      </c>
      <c r="N66" s="273" t="str">
        <f t="shared" si="7"/>
        <v>04384C</v>
      </c>
      <c r="O66" s="284">
        <f t="shared" si="7"/>
        <v>207</v>
      </c>
      <c r="P66" s="273" t="str">
        <f t="shared" si="8"/>
        <v xml:space="preserve">Fire Inspections Specialist I </v>
      </c>
      <c r="Q66" s="285" cm="1">
        <f t="array" aca="1" ref="Q66" ca="1">ROUND(IF($M66="Y",VLOOKUP($N66,INDIRECT($O$2),Q$7,0)*INDIRECT($N$1),VLOOKUP($N66,INDIRECT($O$2),Q$7,0)),IF(LEFT($C66,1)="N",3,0))</f>
        <v>28.547000000000001</v>
      </c>
      <c r="R66" s="285" cm="1">
        <f t="array" aca="1" ref="R66" ca="1">ROUND(IF($M66="Y",VLOOKUP($N66,INDIRECT($O$2),R$7,0)*INDIRECT($N$1),VLOOKUP($N66,INDIRECT($O$2),R$7,0)),IF(LEFT($C66,1)="N",3,0))</f>
        <v>29.975000000000001</v>
      </c>
      <c r="S66" s="285" cm="1">
        <f t="array" aca="1" ref="S66" ca="1">ROUND(IF($M66="Y",VLOOKUP($N66,INDIRECT($O$2),S$7,0)*INDIRECT($N$1),VLOOKUP($N66,INDIRECT($O$2),S$7,0)),IF(LEFT($C66,1)="N",3,0))</f>
        <v>31.474</v>
      </c>
      <c r="T66" s="285" cm="1">
        <f t="array" aca="1" ref="T66" ca="1">ROUND(IF($M66="Y",VLOOKUP($N66,INDIRECT($O$2),T$7,0)*INDIRECT($N$1),VLOOKUP($N66,INDIRECT($O$2),T$7,0)),IF(LEFT($C66,1)="N",3,0))</f>
        <v>33.046999999999997</v>
      </c>
      <c r="U66" s="285" cm="1">
        <f t="array" aca="1" ref="U66" ca="1">ROUND(IF($M66="Y",VLOOKUP($N66,INDIRECT($O$2),U$7,0)*INDIRECT($N$1),VLOOKUP($N66,INDIRECT($O$2),U$7,0)),IF(LEFT($C66,1)="N",3,0))</f>
        <v>34.700000000000003</v>
      </c>
      <c r="W66" s="304" t="str">
        <f t="shared" si="9"/>
        <v>Y</v>
      </c>
      <c r="X66" s="297" t="str">
        <f t="shared" si="10"/>
        <v>04384C</v>
      </c>
      <c r="Y66" s="305">
        <f t="shared" si="11"/>
        <v>207</v>
      </c>
      <c r="Z66" s="297" t="str">
        <f t="shared" si="12"/>
        <v xml:space="preserve">Fire Inspections Specialist I </v>
      </c>
      <c r="AA66" s="306">
        <f t="shared" ca="1" si="13"/>
        <v>28.547000000000001</v>
      </c>
      <c r="AB66" s="306">
        <f t="shared" ca="1" si="14"/>
        <v>29.975000000000001</v>
      </c>
      <c r="AC66" s="306">
        <f t="shared" ca="1" si="15"/>
        <v>31.474</v>
      </c>
      <c r="AD66" s="306">
        <f t="shared" ca="1" si="16"/>
        <v>33.046999999999997</v>
      </c>
      <c r="AE66" s="306">
        <f t="shared" ca="1" si="17"/>
        <v>34.700000000000003</v>
      </c>
    </row>
    <row r="67" spans="1:31">
      <c r="A67" s="203" t="s">
        <v>170</v>
      </c>
      <c r="B67" s="230" t="s">
        <v>94</v>
      </c>
      <c r="C67" s="203" t="s">
        <v>43</v>
      </c>
      <c r="D67" s="229" t="s">
        <v>443</v>
      </c>
      <c r="E67" s="203">
        <v>375</v>
      </c>
      <c r="F67" s="203">
        <v>8</v>
      </c>
      <c r="G67" s="208">
        <f t="shared" ca="1" si="2"/>
        <v>31.05</v>
      </c>
      <c r="H67" s="208">
        <f t="shared" ca="1" si="3"/>
        <v>32.603000000000002</v>
      </c>
      <c r="I67" s="208">
        <f t="shared" ca="1" si="4"/>
        <v>34.232999999999997</v>
      </c>
      <c r="J67" s="208">
        <f t="shared" ca="1" si="5"/>
        <v>35.945</v>
      </c>
      <c r="K67" s="208">
        <f t="shared" ca="1" si="6"/>
        <v>37.741999999999997</v>
      </c>
      <c r="L67" s="223"/>
      <c r="M67" s="270" t="s">
        <v>588</v>
      </c>
      <c r="N67" s="273" t="str">
        <f t="shared" si="7"/>
        <v>04386C</v>
      </c>
      <c r="O67" s="284" t="str">
        <f t="shared" si="7"/>
        <v>099</v>
      </c>
      <c r="P67" s="273" t="str">
        <f t="shared" si="8"/>
        <v xml:space="preserve">Fire Inspections Specialist II </v>
      </c>
      <c r="Q67" s="285" cm="1">
        <f t="array" aca="1" ref="Q67" ca="1">ROUND(IF($M67="Y",VLOOKUP($N67,INDIRECT($O$2),Q$7,0)*INDIRECT($N$1),VLOOKUP($N67,INDIRECT($O$2),Q$7,0)),IF(LEFT($C67,1)="N",3,0))</f>
        <v>31.05</v>
      </c>
      <c r="R67" s="285" cm="1">
        <f t="array" aca="1" ref="R67" ca="1">ROUND(IF($M67="Y",VLOOKUP($N67,INDIRECT($O$2),R$7,0)*INDIRECT($N$1),VLOOKUP($N67,INDIRECT($O$2),R$7,0)),IF(LEFT($C67,1)="N",3,0))</f>
        <v>32.603000000000002</v>
      </c>
      <c r="S67" s="285" cm="1">
        <f t="array" aca="1" ref="S67" ca="1">ROUND(IF($M67="Y",VLOOKUP($N67,INDIRECT($O$2),S$7,0)*INDIRECT($N$1),VLOOKUP($N67,INDIRECT($O$2),S$7,0)),IF(LEFT($C67,1)="N",3,0))</f>
        <v>34.232999999999997</v>
      </c>
      <c r="T67" s="285" cm="1">
        <f t="array" aca="1" ref="T67" ca="1">ROUND(IF($M67="Y",VLOOKUP($N67,INDIRECT($O$2),T$7,0)*INDIRECT($N$1),VLOOKUP($N67,INDIRECT($O$2),T$7,0)),IF(LEFT($C67,1)="N",3,0))</f>
        <v>35.945</v>
      </c>
      <c r="U67" s="285" cm="1">
        <f t="array" aca="1" ref="U67" ca="1">ROUND(IF($M67="Y",VLOOKUP($N67,INDIRECT($O$2),U$7,0)*INDIRECT($N$1),VLOOKUP($N67,INDIRECT($O$2),U$7,0)),IF(LEFT($C67,1)="N",3,0))</f>
        <v>37.741999999999997</v>
      </c>
      <c r="W67" s="304" t="str">
        <f t="shared" si="9"/>
        <v>Y</v>
      </c>
      <c r="X67" s="297" t="str">
        <f t="shared" si="10"/>
        <v>04386C</v>
      </c>
      <c r="Y67" s="305" t="str">
        <f t="shared" si="11"/>
        <v>099</v>
      </c>
      <c r="Z67" s="297" t="str">
        <f t="shared" si="12"/>
        <v xml:space="preserve">Fire Inspections Specialist II </v>
      </c>
      <c r="AA67" s="306">
        <f t="shared" ca="1" si="13"/>
        <v>31.05</v>
      </c>
      <c r="AB67" s="306">
        <f t="shared" ca="1" si="14"/>
        <v>32.603000000000002</v>
      </c>
      <c r="AC67" s="306">
        <f t="shared" ca="1" si="15"/>
        <v>34.232999999999997</v>
      </c>
      <c r="AD67" s="306">
        <f t="shared" ca="1" si="16"/>
        <v>35.945</v>
      </c>
      <c r="AE67" s="306">
        <f t="shared" ca="1" si="17"/>
        <v>37.741999999999997</v>
      </c>
    </row>
    <row r="68" spans="1:31">
      <c r="A68" s="203" t="s">
        <v>165</v>
      </c>
      <c r="B68" s="230">
        <v>119</v>
      </c>
      <c r="C68" s="203" t="s">
        <v>43</v>
      </c>
      <c r="D68" s="229" t="s">
        <v>465</v>
      </c>
      <c r="E68" s="203">
        <v>418</v>
      </c>
      <c r="F68" s="203">
        <v>9</v>
      </c>
      <c r="G68" s="208">
        <f t="shared" ca="1" si="2"/>
        <v>35.082999999999998</v>
      </c>
      <c r="H68" s="208">
        <f t="shared" ca="1" si="3"/>
        <v>36.837000000000003</v>
      </c>
      <c r="I68" s="208">
        <f t="shared" ca="1" si="4"/>
        <v>38.679000000000002</v>
      </c>
      <c r="J68" s="208">
        <f t="shared" ca="1" si="5"/>
        <v>40.613</v>
      </c>
      <c r="K68" s="208">
        <f t="shared" ca="1" si="6"/>
        <v>42.643000000000001</v>
      </c>
      <c r="L68" s="223"/>
      <c r="M68" s="270" t="s">
        <v>588</v>
      </c>
      <c r="N68" s="273" t="str">
        <f t="shared" si="7"/>
        <v>04382C</v>
      </c>
      <c r="O68" s="284">
        <f t="shared" si="7"/>
        <v>119</v>
      </c>
      <c r="P68" s="273" t="str">
        <f t="shared" si="8"/>
        <v xml:space="preserve">Fire Inspections Specialist III </v>
      </c>
      <c r="Q68" s="285" cm="1">
        <f t="array" aca="1" ref="Q68" ca="1">ROUND(IF($M68="Y",VLOOKUP($N68,INDIRECT($O$2),Q$7,0)*INDIRECT($N$1),VLOOKUP($N68,INDIRECT($O$2),Q$7,0)),IF(LEFT($C68,1)="N",3,0))</f>
        <v>35.082999999999998</v>
      </c>
      <c r="R68" s="285" cm="1">
        <f t="array" aca="1" ref="R68" ca="1">ROUND(IF($M68="Y",VLOOKUP($N68,INDIRECT($O$2),R$7,0)*INDIRECT($N$1),VLOOKUP($N68,INDIRECT($O$2),R$7,0)),IF(LEFT($C68,1)="N",3,0))</f>
        <v>36.837000000000003</v>
      </c>
      <c r="S68" s="285" cm="1">
        <f t="array" aca="1" ref="S68" ca="1">ROUND(IF($M68="Y",VLOOKUP($N68,INDIRECT($O$2),S$7,0)*INDIRECT($N$1),VLOOKUP($N68,INDIRECT($O$2),S$7,0)),IF(LEFT($C68,1)="N",3,0))</f>
        <v>38.679000000000002</v>
      </c>
      <c r="T68" s="285" cm="1">
        <f t="array" aca="1" ref="T68" ca="1">ROUND(IF($M68="Y",VLOOKUP($N68,INDIRECT($O$2),T$7,0)*INDIRECT($N$1),VLOOKUP($N68,INDIRECT($O$2),T$7,0)),IF(LEFT($C68,1)="N",3,0))</f>
        <v>40.613</v>
      </c>
      <c r="U68" s="285" cm="1">
        <f t="array" aca="1" ref="U68" ca="1">ROUND(IF($M68="Y",VLOOKUP($N68,INDIRECT($O$2),U$7,0)*INDIRECT($N$1),VLOOKUP($N68,INDIRECT($O$2),U$7,0)),IF(LEFT($C68,1)="N",3,0))</f>
        <v>42.643000000000001</v>
      </c>
      <c r="W68" s="304" t="str">
        <f t="shared" si="9"/>
        <v>Y</v>
      </c>
      <c r="X68" s="297" t="str">
        <f t="shared" si="10"/>
        <v>04382C</v>
      </c>
      <c r="Y68" s="305">
        <f t="shared" si="11"/>
        <v>119</v>
      </c>
      <c r="Z68" s="297" t="str">
        <f t="shared" si="12"/>
        <v xml:space="preserve">Fire Inspections Specialist III </v>
      </c>
      <c r="AA68" s="306">
        <f t="shared" ca="1" si="13"/>
        <v>35.082999999999998</v>
      </c>
      <c r="AB68" s="306">
        <f t="shared" ca="1" si="14"/>
        <v>36.837000000000003</v>
      </c>
      <c r="AC68" s="306">
        <f t="shared" ca="1" si="15"/>
        <v>38.679000000000002</v>
      </c>
      <c r="AD68" s="306">
        <f t="shared" ca="1" si="16"/>
        <v>40.613</v>
      </c>
      <c r="AE68" s="306">
        <f t="shared" ca="1" si="17"/>
        <v>42.643000000000001</v>
      </c>
    </row>
    <row r="69" spans="1:31">
      <c r="A69" s="203" t="s">
        <v>175</v>
      </c>
      <c r="B69" s="230">
        <v>206</v>
      </c>
      <c r="C69" s="203" t="s">
        <v>43</v>
      </c>
      <c r="D69" s="229" t="s">
        <v>476</v>
      </c>
      <c r="E69" s="203">
        <v>333</v>
      </c>
      <c r="F69" s="203">
        <v>7</v>
      </c>
      <c r="G69" s="208">
        <f t="shared" ca="1" si="2"/>
        <v>28.547999999999998</v>
      </c>
      <c r="H69" s="208">
        <f t="shared" ca="1" si="3"/>
        <v>29.975000000000001</v>
      </c>
      <c r="I69" s="208">
        <f t="shared" ca="1" si="4"/>
        <v>31.474</v>
      </c>
      <c r="J69" s="208">
        <f t="shared" ca="1" si="5"/>
        <v>33.046999999999997</v>
      </c>
      <c r="K69" s="208">
        <f t="shared" ca="1" si="6"/>
        <v>34.700000000000003</v>
      </c>
      <c r="L69" s="223"/>
      <c r="M69" s="270" t="s">
        <v>588</v>
      </c>
      <c r="N69" s="273" t="str">
        <f t="shared" si="7"/>
        <v>05062C</v>
      </c>
      <c r="O69" s="284">
        <f t="shared" si="7"/>
        <v>206</v>
      </c>
      <c r="P69" s="273" t="str">
        <f t="shared" si="8"/>
        <v>Forensic FirearmsTechnician</v>
      </c>
      <c r="Q69" s="285" cm="1">
        <f t="array" aca="1" ref="Q69" ca="1">ROUND(IF($M69="Y",VLOOKUP($N69,INDIRECT($O$2),Q$7,0)*INDIRECT($N$1),VLOOKUP($N69,INDIRECT($O$2),Q$7,0)),IF(LEFT($C69,1)="N",3,0))</f>
        <v>28.547999999999998</v>
      </c>
      <c r="R69" s="285" cm="1">
        <f t="array" aca="1" ref="R69" ca="1">ROUND(IF($M69="Y",VLOOKUP($N69,INDIRECT($O$2),R$7,0)*INDIRECT($N$1),VLOOKUP($N69,INDIRECT($O$2),R$7,0)),IF(LEFT($C69,1)="N",3,0))</f>
        <v>29.975000000000001</v>
      </c>
      <c r="S69" s="285" cm="1">
        <f t="array" aca="1" ref="S69" ca="1">ROUND(IF($M69="Y",VLOOKUP($N69,INDIRECT($O$2),S$7,0)*INDIRECT($N$1),VLOOKUP($N69,INDIRECT($O$2),S$7,0)),IF(LEFT($C69,1)="N",3,0))</f>
        <v>31.474</v>
      </c>
      <c r="T69" s="285" cm="1">
        <f t="array" aca="1" ref="T69" ca="1">ROUND(IF($M69="Y",VLOOKUP($N69,INDIRECT($O$2),T$7,0)*INDIRECT($N$1),VLOOKUP($N69,INDIRECT($O$2),T$7,0)),IF(LEFT($C69,1)="N",3,0))</f>
        <v>33.046999999999997</v>
      </c>
      <c r="U69" s="285" cm="1">
        <f t="array" aca="1" ref="U69" ca="1">ROUND(IF($M69="Y",VLOOKUP($N69,INDIRECT($O$2),U$7,0)*INDIRECT($N$1),VLOOKUP($N69,INDIRECT($O$2),U$7,0)),IF(LEFT($C69,1)="N",3,0))</f>
        <v>34.700000000000003</v>
      </c>
      <c r="W69" s="304" t="str">
        <f t="shared" si="9"/>
        <v>Y</v>
      </c>
      <c r="X69" s="297" t="str">
        <f t="shared" si="10"/>
        <v>05062C</v>
      </c>
      <c r="Y69" s="305">
        <f t="shared" si="11"/>
        <v>206</v>
      </c>
      <c r="Z69" s="297" t="str">
        <f t="shared" si="12"/>
        <v>Forensic FirearmsTechnician</v>
      </c>
      <c r="AA69" s="306">
        <f t="shared" ca="1" si="13"/>
        <v>28.547999999999998</v>
      </c>
      <c r="AB69" s="306">
        <f t="shared" ca="1" si="14"/>
        <v>29.975000000000001</v>
      </c>
      <c r="AC69" s="306">
        <f t="shared" ca="1" si="15"/>
        <v>31.474</v>
      </c>
      <c r="AD69" s="306">
        <f t="shared" ca="1" si="16"/>
        <v>33.046999999999997</v>
      </c>
      <c r="AE69" s="306">
        <f t="shared" ca="1" si="17"/>
        <v>34.700000000000003</v>
      </c>
    </row>
    <row r="70" spans="1:31">
      <c r="A70" s="203" t="s">
        <v>172</v>
      </c>
      <c r="B70" s="230" t="s">
        <v>173</v>
      </c>
      <c r="C70" s="203" t="s">
        <v>43</v>
      </c>
      <c r="D70" s="229" t="s">
        <v>176</v>
      </c>
      <c r="E70" s="203">
        <v>305</v>
      </c>
      <c r="F70" s="203">
        <v>6</v>
      </c>
      <c r="G70" s="208">
        <f t="shared" ca="1" si="2"/>
        <v>26.54</v>
      </c>
      <c r="H70" s="208">
        <f t="shared" ca="1" si="3"/>
        <v>27.867000000000001</v>
      </c>
      <c r="I70" s="208">
        <f t="shared" ca="1" si="4"/>
        <v>29.26</v>
      </c>
      <c r="J70" s="208">
        <f t="shared" ca="1" si="5"/>
        <v>30.722999999999999</v>
      </c>
      <c r="K70" s="208">
        <f t="shared" ca="1" si="6"/>
        <v>32.259</v>
      </c>
      <c r="L70" s="223"/>
      <c r="M70" s="270" t="s">
        <v>588</v>
      </c>
      <c r="N70" s="273" t="str">
        <f t="shared" si="7"/>
        <v>05035C</v>
      </c>
      <c r="O70" s="284" t="str">
        <f t="shared" si="7"/>
        <v>083</v>
      </c>
      <c r="P70" s="273" t="str">
        <f t="shared" si="8"/>
        <v>Forensic Technician</v>
      </c>
      <c r="Q70" s="285" cm="1">
        <f t="array" aca="1" ref="Q70" ca="1">ROUND(IF($M70="Y",VLOOKUP($N70,INDIRECT($O$2),Q$7,0)*INDIRECT($N$1),VLOOKUP($N70,INDIRECT($O$2),Q$7,0)),IF(LEFT($C70,1)="N",3,0))</f>
        <v>26.54</v>
      </c>
      <c r="R70" s="285" cm="1">
        <f t="array" aca="1" ref="R70" ca="1">ROUND(IF($M70="Y",VLOOKUP($N70,INDIRECT($O$2),R$7,0)*INDIRECT($N$1),VLOOKUP($N70,INDIRECT($O$2),R$7,0)),IF(LEFT($C70,1)="N",3,0))</f>
        <v>27.867000000000001</v>
      </c>
      <c r="S70" s="285" cm="1">
        <f t="array" aca="1" ref="S70" ca="1">ROUND(IF($M70="Y",VLOOKUP($N70,INDIRECT($O$2),S$7,0)*INDIRECT($N$1),VLOOKUP($N70,INDIRECT($O$2),S$7,0)),IF(LEFT($C70,1)="N",3,0))</f>
        <v>29.26</v>
      </c>
      <c r="T70" s="285" cm="1">
        <f t="array" aca="1" ref="T70" ca="1">ROUND(IF($M70="Y",VLOOKUP($N70,INDIRECT($O$2),T$7,0)*INDIRECT($N$1),VLOOKUP($N70,INDIRECT($O$2),T$7,0)),IF(LEFT($C70,1)="N",3,0))</f>
        <v>30.722999999999999</v>
      </c>
      <c r="U70" s="285" cm="1">
        <f t="array" aca="1" ref="U70" ca="1">ROUND(IF($M70="Y",VLOOKUP($N70,INDIRECT($O$2),U$7,0)*INDIRECT($N$1),VLOOKUP($N70,INDIRECT($O$2),U$7,0)),IF(LEFT($C70,1)="N",3,0))</f>
        <v>32.259</v>
      </c>
      <c r="W70" s="304" t="str">
        <f t="shared" si="9"/>
        <v>Y</v>
      </c>
      <c r="X70" s="297" t="str">
        <f t="shared" si="10"/>
        <v>05035C</v>
      </c>
      <c r="Y70" s="305" t="str">
        <f t="shared" si="11"/>
        <v>083</v>
      </c>
      <c r="Z70" s="297" t="str">
        <f t="shared" si="12"/>
        <v>Forensic Technician</v>
      </c>
      <c r="AA70" s="306">
        <f t="shared" ca="1" si="13"/>
        <v>26.54</v>
      </c>
      <c r="AB70" s="306">
        <f t="shared" ca="1" si="14"/>
        <v>27.867000000000001</v>
      </c>
      <c r="AC70" s="306">
        <f t="shared" ca="1" si="15"/>
        <v>29.26</v>
      </c>
      <c r="AD70" s="306">
        <f t="shared" ca="1" si="16"/>
        <v>30.722999999999999</v>
      </c>
      <c r="AE70" s="306">
        <f t="shared" ca="1" si="17"/>
        <v>32.259</v>
      </c>
    </row>
    <row r="71" spans="1:31">
      <c r="A71" s="203" t="s">
        <v>177</v>
      </c>
      <c r="B71" s="230" t="s">
        <v>178</v>
      </c>
      <c r="C71" s="203" t="s">
        <v>43</v>
      </c>
      <c r="D71" s="229" t="s">
        <v>179</v>
      </c>
      <c r="E71" s="203">
        <v>288</v>
      </c>
      <c r="F71" s="203">
        <v>6</v>
      </c>
      <c r="G71" s="208">
        <f t="shared" ca="1" si="2"/>
        <v>25.527999999999999</v>
      </c>
      <c r="H71" s="208">
        <f t="shared" ca="1" si="3"/>
        <v>26.803999999999998</v>
      </c>
      <c r="I71" s="208">
        <f t="shared" ca="1" si="4"/>
        <v>28.143999999999998</v>
      </c>
      <c r="J71" s="208">
        <f t="shared" ca="1" si="5"/>
        <v>29.550999999999998</v>
      </c>
      <c r="K71" s="208">
        <f t="shared" ca="1" si="6"/>
        <v>31.029</v>
      </c>
      <c r="L71" s="223"/>
      <c r="M71" s="270" t="s">
        <v>588</v>
      </c>
      <c r="N71" s="273" t="str">
        <f t="shared" si="7"/>
        <v>05330C</v>
      </c>
      <c r="O71" s="284" t="str">
        <f t="shared" si="7"/>
        <v>081</v>
      </c>
      <c r="P71" s="273" t="str">
        <f t="shared" si="8"/>
        <v xml:space="preserve">Graphic Designer I </v>
      </c>
      <c r="Q71" s="285" cm="1">
        <f t="array" aca="1" ref="Q71" ca="1">ROUND(IF($M71="Y",VLOOKUP($N71,INDIRECT($O$2),Q$7,0)*INDIRECT($N$1),VLOOKUP($N71,INDIRECT($O$2),Q$7,0)),IF(LEFT($C71,1)="N",3,0))</f>
        <v>25.527999999999999</v>
      </c>
      <c r="R71" s="285" cm="1">
        <f t="array" aca="1" ref="R71" ca="1">ROUND(IF($M71="Y",VLOOKUP($N71,INDIRECT($O$2),R$7,0)*INDIRECT($N$1),VLOOKUP($N71,INDIRECT($O$2),R$7,0)),IF(LEFT($C71,1)="N",3,0))</f>
        <v>26.803999999999998</v>
      </c>
      <c r="S71" s="285" cm="1">
        <f t="array" aca="1" ref="S71" ca="1">ROUND(IF($M71="Y",VLOOKUP($N71,INDIRECT($O$2),S$7,0)*INDIRECT($N$1),VLOOKUP($N71,INDIRECT($O$2),S$7,0)),IF(LEFT($C71,1)="N",3,0))</f>
        <v>28.143999999999998</v>
      </c>
      <c r="T71" s="285" cm="1">
        <f t="array" aca="1" ref="T71" ca="1">ROUND(IF($M71="Y",VLOOKUP($N71,INDIRECT($O$2),T$7,0)*INDIRECT($N$1),VLOOKUP($N71,INDIRECT($O$2),T$7,0)),IF(LEFT($C71,1)="N",3,0))</f>
        <v>29.550999999999998</v>
      </c>
      <c r="U71" s="285" cm="1">
        <f t="array" aca="1" ref="U71" ca="1">ROUND(IF($M71="Y",VLOOKUP($N71,INDIRECT($O$2),U$7,0)*INDIRECT($N$1),VLOOKUP($N71,INDIRECT($O$2),U$7,0)),IF(LEFT($C71,1)="N",3,0))</f>
        <v>31.029</v>
      </c>
      <c r="W71" s="304" t="str">
        <f t="shared" si="9"/>
        <v>Y</v>
      </c>
      <c r="X71" s="297" t="str">
        <f t="shared" si="10"/>
        <v>05330C</v>
      </c>
      <c r="Y71" s="305" t="str">
        <f t="shared" si="11"/>
        <v>081</v>
      </c>
      <c r="Z71" s="297" t="str">
        <f t="shared" si="12"/>
        <v xml:space="preserve">Graphic Designer I </v>
      </c>
      <c r="AA71" s="306">
        <f t="shared" ca="1" si="13"/>
        <v>25.527999999999999</v>
      </c>
      <c r="AB71" s="306">
        <f t="shared" ca="1" si="14"/>
        <v>26.803999999999998</v>
      </c>
      <c r="AC71" s="306">
        <f t="shared" ca="1" si="15"/>
        <v>28.143999999999998</v>
      </c>
      <c r="AD71" s="306">
        <f t="shared" ca="1" si="16"/>
        <v>29.550999999999998</v>
      </c>
      <c r="AE71" s="306">
        <f t="shared" ca="1" si="17"/>
        <v>31.029</v>
      </c>
    </row>
    <row r="72" spans="1:31">
      <c r="A72" s="203" t="s">
        <v>180</v>
      </c>
      <c r="B72" s="230" t="s">
        <v>181</v>
      </c>
      <c r="C72" s="203" t="s">
        <v>43</v>
      </c>
      <c r="D72" s="229" t="s">
        <v>182</v>
      </c>
      <c r="E72" s="203">
        <v>330</v>
      </c>
      <c r="F72" s="203">
        <v>7</v>
      </c>
      <c r="G72" s="208">
        <f t="shared" ca="1" si="2"/>
        <v>27.562999999999999</v>
      </c>
      <c r="H72" s="208">
        <f t="shared" ca="1" si="3"/>
        <v>28.940999999999999</v>
      </c>
      <c r="I72" s="208">
        <f t="shared" ca="1" si="4"/>
        <v>30.388000000000002</v>
      </c>
      <c r="J72" s="208">
        <f t="shared" ca="1" si="5"/>
        <v>31.907</v>
      </c>
      <c r="K72" s="208">
        <f t="shared" ca="1" si="6"/>
        <v>33.502000000000002</v>
      </c>
      <c r="L72" s="223"/>
      <c r="M72" s="270" t="s">
        <v>588</v>
      </c>
      <c r="N72" s="273" t="str">
        <f t="shared" si="7"/>
        <v>05340C</v>
      </c>
      <c r="O72" s="284" t="str">
        <f t="shared" si="7"/>
        <v>090</v>
      </c>
      <c r="P72" s="273" t="str">
        <f t="shared" si="8"/>
        <v xml:space="preserve">Graphic Designer II </v>
      </c>
      <c r="Q72" s="285" cm="1">
        <f t="array" aca="1" ref="Q72" ca="1">ROUND(IF($M72="Y",VLOOKUP($N72,INDIRECT($O$2),Q$7,0)*INDIRECT($N$1),VLOOKUP($N72,INDIRECT($O$2),Q$7,0)),IF(LEFT($C72,1)="N",3,0))</f>
        <v>27.562999999999999</v>
      </c>
      <c r="R72" s="285" cm="1">
        <f t="array" aca="1" ref="R72" ca="1">ROUND(IF($M72="Y",VLOOKUP($N72,INDIRECT($O$2),R$7,0)*INDIRECT($N$1),VLOOKUP($N72,INDIRECT($O$2),R$7,0)),IF(LEFT($C72,1)="N",3,0))</f>
        <v>28.940999999999999</v>
      </c>
      <c r="S72" s="285" cm="1">
        <f t="array" aca="1" ref="S72" ca="1">ROUND(IF($M72="Y",VLOOKUP($N72,INDIRECT($O$2),S$7,0)*INDIRECT($N$1),VLOOKUP($N72,INDIRECT($O$2),S$7,0)),IF(LEFT($C72,1)="N",3,0))</f>
        <v>30.388000000000002</v>
      </c>
      <c r="T72" s="285" cm="1">
        <f t="array" aca="1" ref="T72" ca="1">ROUND(IF($M72="Y",VLOOKUP($N72,INDIRECT($O$2),T$7,0)*INDIRECT($N$1),VLOOKUP($N72,INDIRECT($O$2),T$7,0)),IF(LEFT($C72,1)="N",3,0))</f>
        <v>31.907</v>
      </c>
      <c r="U72" s="285" cm="1">
        <f t="array" aca="1" ref="U72" ca="1">ROUND(IF($M72="Y",VLOOKUP($N72,INDIRECT($O$2),U$7,0)*INDIRECT($N$1),VLOOKUP($N72,INDIRECT($O$2),U$7,0)),IF(LEFT($C72,1)="N",3,0))</f>
        <v>33.502000000000002</v>
      </c>
      <c r="W72" s="304" t="str">
        <f t="shared" si="9"/>
        <v>Y</v>
      </c>
      <c r="X72" s="297" t="str">
        <f t="shared" si="10"/>
        <v>05340C</v>
      </c>
      <c r="Y72" s="305" t="str">
        <f t="shared" si="11"/>
        <v>090</v>
      </c>
      <c r="Z72" s="297" t="str">
        <f t="shared" si="12"/>
        <v xml:space="preserve">Graphic Designer II </v>
      </c>
      <c r="AA72" s="306">
        <f t="shared" ca="1" si="13"/>
        <v>27.562999999999999</v>
      </c>
      <c r="AB72" s="306">
        <f t="shared" ca="1" si="14"/>
        <v>28.940999999999999</v>
      </c>
      <c r="AC72" s="306">
        <f t="shared" ca="1" si="15"/>
        <v>30.388000000000002</v>
      </c>
      <c r="AD72" s="306">
        <f t="shared" ca="1" si="16"/>
        <v>31.907</v>
      </c>
      <c r="AE72" s="306">
        <f t="shared" ca="1" si="17"/>
        <v>33.502000000000002</v>
      </c>
    </row>
    <row r="73" spans="1:31">
      <c r="A73" s="235" t="s">
        <v>516</v>
      </c>
      <c r="B73" s="230" t="s">
        <v>517</v>
      </c>
      <c r="C73" s="203" t="s">
        <v>43</v>
      </c>
      <c r="D73" s="229" t="s">
        <v>515</v>
      </c>
      <c r="E73" s="203">
        <v>273</v>
      </c>
      <c r="F73" s="203">
        <v>6</v>
      </c>
      <c r="G73" s="208">
        <f t="shared" ca="1" si="2"/>
        <v>24.533000000000001</v>
      </c>
      <c r="H73" s="208">
        <f t="shared" ca="1" si="3"/>
        <v>25.754999999999999</v>
      </c>
      <c r="I73" s="208">
        <f t="shared" ca="1" si="4"/>
        <v>27.047999999999998</v>
      </c>
      <c r="J73" s="208">
        <f t="shared" ca="1" si="5"/>
        <v>28.401</v>
      </c>
      <c r="K73" s="208">
        <f t="shared" ca="1" si="6"/>
        <v>29.818000000000001</v>
      </c>
      <c r="L73" s="223"/>
      <c r="M73" s="270" t="s">
        <v>588</v>
      </c>
      <c r="N73" s="273" t="str">
        <f t="shared" si="7"/>
        <v xml:space="preserve">52979C </v>
      </c>
      <c r="O73" s="284" t="str">
        <f t="shared" si="7"/>
        <v>145</v>
      </c>
      <c r="P73" s="273" t="str">
        <f t="shared" si="8"/>
        <v>Guest Services Support Technician</v>
      </c>
      <c r="Q73" s="285" cm="1">
        <f t="array" aca="1" ref="Q73" ca="1">ROUND(IF($M73="Y",VLOOKUP($N73,INDIRECT($O$2),Q$7,0)*INDIRECT($N$1),VLOOKUP($N73,INDIRECT($O$2),Q$7,0)),IF(LEFT($C73,1)="N",3,0))</f>
        <v>24.533000000000001</v>
      </c>
      <c r="R73" s="285" cm="1">
        <f t="array" aca="1" ref="R73" ca="1">ROUND(IF($M73="Y",VLOOKUP($N73,INDIRECT($O$2),R$7,0)*INDIRECT($N$1),VLOOKUP($N73,INDIRECT($O$2),R$7,0)),IF(LEFT($C73,1)="N",3,0))</f>
        <v>25.754999999999999</v>
      </c>
      <c r="S73" s="285" cm="1">
        <f t="array" aca="1" ref="S73" ca="1">ROUND(IF($M73="Y",VLOOKUP($N73,INDIRECT($O$2),S$7,0)*INDIRECT($N$1),VLOOKUP($N73,INDIRECT($O$2),S$7,0)),IF(LEFT($C73,1)="N",3,0))</f>
        <v>27.047999999999998</v>
      </c>
      <c r="T73" s="285" cm="1">
        <f t="array" aca="1" ref="T73" ca="1">ROUND(IF($M73="Y",VLOOKUP($N73,INDIRECT($O$2),T$7,0)*INDIRECT($N$1),VLOOKUP($N73,INDIRECT($O$2),T$7,0)),IF(LEFT($C73,1)="N",3,0))</f>
        <v>28.401</v>
      </c>
      <c r="U73" s="285" cm="1">
        <f t="array" aca="1" ref="U73" ca="1">ROUND(IF($M73="Y",VLOOKUP($N73,INDIRECT($O$2),U$7,0)*INDIRECT($N$1),VLOOKUP($N73,INDIRECT($O$2),U$7,0)),IF(LEFT($C73,1)="N",3,0))</f>
        <v>29.818000000000001</v>
      </c>
      <c r="W73" s="304" t="str">
        <f t="shared" si="9"/>
        <v>Y</v>
      </c>
      <c r="X73" s="297" t="str">
        <f t="shared" si="10"/>
        <v xml:space="preserve">52979C </v>
      </c>
      <c r="Y73" s="305" t="str">
        <f t="shared" si="11"/>
        <v>145</v>
      </c>
      <c r="Z73" s="297" t="str">
        <f t="shared" si="12"/>
        <v>Guest Services Support Technician</v>
      </c>
      <c r="AA73" s="306">
        <f t="shared" ca="1" si="13"/>
        <v>24.533000000000001</v>
      </c>
      <c r="AB73" s="306">
        <f t="shared" ca="1" si="14"/>
        <v>25.754999999999999</v>
      </c>
      <c r="AC73" s="306">
        <f t="shared" ca="1" si="15"/>
        <v>27.047999999999998</v>
      </c>
      <c r="AD73" s="306">
        <f t="shared" ca="1" si="16"/>
        <v>28.401</v>
      </c>
      <c r="AE73" s="306">
        <f t="shared" ca="1" si="17"/>
        <v>29.818000000000001</v>
      </c>
    </row>
    <row r="74" spans="1:31">
      <c r="A74" s="203" t="s">
        <v>526</v>
      </c>
      <c r="B74" s="230">
        <v>124</v>
      </c>
      <c r="C74" s="203" t="s">
        <v>43</v>
      </c>
      <c r="D74" s="229" t="s">
        <v>527</v>
      </c>
      <c r="E74" s="203">
        <v>410</v>
      </c>
      <c r="F74" s="203">
        <v>9</v>
      </c>
      <c r="G74" s="208">
        <f t="shared" ref="G74:G136" ca="1" si="26">Q74</f>
        <v>33.631</v>
      </c>
      <c r="H74" s="208">
        <f t="shared" ref="H74:H136" ca="1" si="27">R74</f>
        <v>35.313000000000002</v>
      </c>
      <c r="I74" s="208">
        <f t="shared" ref="I74:I136" ca="1" si="28">S74</f>
        <v>37.078000000000003</v>
      </c>
      <c r="J74" s="208">
        <f t="shared" ref="J74:J136" ca="1" si="29">T74</f>
        <v>38.930999999999997</v>
      </c>
      <c r="K74" s="208">
        <f t="shared" ref="K74:K136" ca="1" si="30">U74</f>
        <v>40.878999999999998</v>
      </c>
      <c r="L74" s="223"/>
      <c r="M74" s="270" t="s">
        <v>588</v>
      </c>
      <c r="N74" s="273" t="str">
        <f t="shared" ref="N74:O136" si="31">A74</f>
        <v>59404C</v>
      </c>
      <c r="O74" s="284">
        <f t="shared" si="31"/>
        <v>124</v>
      </c>
      <c r="P74" s="273" t="str">
        <f t="shared" ref="P74:P136" si="32">D74</f>
        <v>Healthy Homes Inspections Coordinator</v>
      </c>
      <c r="Q74" s="285" cm="1">
        <f t="array" aca="1" ref="Q74" ca="1">ROUND(IF($M74="Y",VLOOKUP($N74,INDIRECT($O$2),Q$7,0)*INDIRECT($N$1),VLOOKUP($N74,INDIRECT($O$2),Q$7,0)),IF(LEFT($C74,1)="N",3,0))</f>
        <v>33.631</v>
      </c>
      <c r="R74" s="285" cm="1">
        <f t="array" aca="1" ref="R74" ca="1">ROUND(IF($M74="Y",VLOOKUP($N74,INDIRECT($O$2),R$7,0)*INDIRECT($N$1),VLOOKUP($N74,INDIRECT($O$2),R$7,0)),IF(LEFT($C74,1)="N",3,0))</f>
        <v>35.313000000000002</v>
      </c>
      <c r="S74" s="285" cm="1">
        <f t="array" aca="1" ref="S74" ca="1">ROUND(IF($M74="Y",VLOOKUP($N74,INDIRECT($O$2),S$7,0)*INDIRECT($N$1),VLOOKUP($N74,INDIRECT($O$2),S$7,0)),IF(LEFT($C74,1)="N",3,0))</f>
        <v>37.078000000000003</v>
      </c>
      <c r="T74" s="285" cm="1">
        <f t="array" aca="1" ref="T74" ca="1">ROUND(IF($M74="Y",VLOOKUP($N74,INDIRECT($O$2),T$7,0)*INDIRECT($N$1),VLOOKUP($N74,INDIRECT($O$2),T$7,0)),IF(LEFT($C74,1)="N",3,0))</f>
        <v>38.930999999999997</v>
      </c>
      <c r="U74" s="285" cm="1">
        <f t="array" aca="1" ref="U74" ca="1">ROUND(IF($M74="Y",VLOOKUP($N74,INDIRECT($O$2),U$7,0)*INDIRECT($N$1),VLOOKUP($N74,INDIRECT($O$2),U$7,0)),IF(LEFT($C74,1)="N",3,0))</f>
        <v>40.878999999999998</v>
      </c>
      <c r="W74" s="304" t="str">
        <f t="shared" ref="W74:W136" si="33">M74</f>
        <v>Y</v>
      </c>
      <c r="X74" s="297" t="str">
        <f t="shared" ref="X74:X136" si="34">N74</f>
        <v>59404C</v>
      </c>
      <c r="Y74" s="305">
        <f t="shared" ref="Y74:Y136" si="35">O74</f>
        <v>124</v>
      </c>
      <c r="Z74" s="297" t="str">
        <f t="shared" ref="Z74:Z136" si="36">P74</f>
        <v>Healthy Homes Inspections Coordinator</v>
      </c>
      <c r="AA74" s="306">
        <f t="shared" ref="AA74:AA136" ca="1" si="37">IF(LEFT($C74,1)="N",Q74,ROUNDUP(Q74/2080,3))</f>
        <v>33.631</v>
      </c>
      <c r="AB74" s="306">
        <f t="shared" ref="AB74:AB136" ca="1" si="38">IF(LEFT($C74,1)="N",R74,ROUNDUP(R74/2080,3))</f>
        <v>35.313000000000002</v>
      </c>
      <c r="AC74" s="306">
        <f t="shared" ref="AC74:AC136" ca="1" si="39">IF(LEFT($C74,1)="N",S74,ROUNDUP(S74/2080,3))</f>
        <v>37.078000000000003</v>
      </c>
      <c r="AD74" s="306">
        <f t="shared" ref="AD74:AD136" ca="1" si="40">IF(LEFT($C74,1)="N",T74,ROUNDUP(T74/2080,3))</f>
        <v>38.930999999999997</v>
      </c>
      <c r="AE74" s="306">
        <f t="shared" ref="AE74:AE136" ca="1" si="41">IF(LEFT($C74,1)="N",U74,ROUNDUP(U74/2080,3))</f>
        <v>40.878999999999998</v>
      </c>
    </row>
    <row r="75" spans="1:31">
      <c r="A75" s="203" t="s">
        <v>183</v>
      </c>
      <c r="B75" s="230">
        <v>65</v>
      </c>
      <c r="C75" s="203" t="s">
        <v>43</v>
      </c>
      <c r="D75" s="229" t="s">
        <v>185</v>
      </c>
      <c r="E75" s="203">
        <v>285</v>
      </c>
      <c r="F75" s="203">
        <v>6</v>
      </c>
      <c r="G75" s="208">
        <f t="shared" ca="1" si="26"/>
        <v>24.530999999999999</v>
      </c>
      <c r="H75" s="208">
        <f t="shared" ca="1" si="27"/>
        <v>25.757999999999999</v>
      </c>
      <c r="I75" s="208">
        <f t="shared" ca="1" si="28"/>
        <v>27.045999999999999</v>
      </c>
      <c r="J75" s="208">
        <f t="shared" ca="1" si="29"/>
        <v>28.398</v>
      </c>
      <c r="K75" s="208">
        <f t="shared" ca="1" si="30"/>
        <v>29.818000000000001</v>
      </c>
      <c r="L75" s="223"/>
      <c r="M75" s="270" t="s">
        <v>588</v>
      </c>
      <c r="N75" s="273" t="str">
        <f t="shared" si="31"/>
        <v>05412C</v>
      </c>
      <c r="O75" s="284">
        <f t="shared" si="31"/>
        <v>65</v>
      </c>
      <c r="P75" s="273" t="str">
        <f t="shared" si="32"/>
        <v xml:space="preserve">HR Associate </v>
      </c>
      <c r="Q75" s="285" cm="1">
        <f t="array" aca="1" ref="Q75" ca="1">ROUND(IF($M75="Y",VLOOKUP($N75,INDIRECT($O$2),Q$7,0)*INDIRECT($N$1),VLOOKUP($N75,INDIRECT($O$2),Q$7,0)),IF(LEFT($C75,1)="N",3,0))</f>
        <v>24.530999999999999</v>
      </c>
      <c r="R75" s="285" cm="1">
        <f t="array" aca="1" ref="R75" ca="1">ROUND(IF($M75="Y",VLOOKUP($N75,INDIRECT($O$2),R$7,0)*INDIRECT($N$1),VLOOKUP($N75,INDIRECT($O$2),R$7,0)),IF(LEFT($C75,1)="N",3,0))</f>
        <v>25.757999999999999</v>
      </c>
      <c r="S75" s="285" cm="1">
        <f t="array" aca="1" ref="S75" ca="1">ROUND(IF($M75="Y",VLOOKUP($N75,INDIRECT($O$2),S$7,0)*INDIRECT($N$1),VLOOKUP($N75,INDIRECT($O$2),S$7,0)),IF(LEFT($C75,1)="N",3,0))</f>
        <v>27.045999999999999</v>
      </c>
      <c r="T75" s="285" cm="1">
        <f t="array" aca="1" ref="T75" ca="1">ROUND(IF($M75="Y",VLOOKUP($N75,INDIRECT($O$2),T$7,0)*INDIRECT($N$1),VLOOKUP($N75,INDIRECT($O$2),T$7,0)),IF(LEFT($C75,1)="N",3,0))</f>
        <v>28.398</v>
      </c>
      <c r="U75" s="285" cm="1">
        <f t="array" aca="1" ref="U75" ca="1">ROUND(IF($M75="Y",VLOOKUP($N75,INDIRECT($O$2),U$7,0)*INDIRECT($N$1),VLOOKUP($N75,INDIRECT($O$2),U$7,0)),IF(LEFT($C75,1)="N",3,0))</f>
        <v>29.818000000000001</v>
      </c>
      <c r="W75" s="304" t="str">
        <f t="shared" si="33"/>
        <v>Y</v>
      </c>
      <c r="X75" s="297" t="str">
        <f t="shared" si="34"/>
        <v>05412C</v>
      </c>
      <c r="Y75" s="305">
        <f t="shared" si="35"/>
        <v>65</v>
      </c>
      <c r="Z75" s="297" t="str">
        <f t="shared" si="36"/>
        <v xml:space="preserve">HR Associate </v>
      </c>
      <c r="AA75" s="306">
        <f t="shared" ca="1" si="37"/>
        <v>24.530999999999999</v>
      </c>
      <c r="AB75" s="306">
        <f t="shared" ca="1" si="38"/>
        <v>25.757999999999999</v>
      </c>
      <c r="AC75" s="306">
        <f t="shared" ca="1" si="39"/>
        <v>27.045999999999999</v>
      </c>
      <c r="AD75" s="306">
        <f t="shared" ca="1" si="40"/>
        <v>28.398</v>
      </c>
      <c r="AE75" s="306">
        <f t="shared" ca="1" si="41"/>
        <v>29.818000000000001</v>
      </c>
    </row>
    <row r="76" spans="1:31">
      <c r="A76" s="203" t="s">
        <v>186</v>
      </c>
      <c r="B76" s="230">
        <v>209</v>
      </c>
      <c r="C76" s="203" t="s">
        <v>43</v>
      </c>
      <c r="D76" s="229" t="s">
        <v>187</v>
      </c>
      <c r="E76" s="203">
        <v>380</v>
      </c>
      <c r="F76" s="203">
        <v>8</v>
      </c>
      <c r="G76" s="208">
        <f t="shared" ca="1" si="26"/>
        <v>31.605</v>
      </c>
      <c r="H76" s="208">
        <f t="shared" ca="1" si="27"/>
        <v>33.186</v>
      </c>
      <c r="I76" s="208">
        <f t="shared" ca="1" si="28"/>
        <v>34.844999999999999</v>
      </c>
      <c r="J76" s="208">
        <f t="shared" ca="1" si="29"/>
        <v>36.587000000000003</v>
      </c>
      <c r="K76" s="208">
        <f t="shared" ca="1" si="30"/>
        <v>38.417000000000002</v>
      </c>
      <c r="L76" s="223"/>
      <c r="M76" s="270" t="s">
        <v>588</v>
      </c>
      <c r="N76" s="273" t="str">
        <f t="shared" si="31"/>
        <v>05466C</v>
      </c>
      <c r="O76" s="284">
        <f t="shared" si="31"/>
        <v>209</v>
      </c>
      <c r="P76" s="273" t="str">
        <f t="shared" si="32"/>
        <v xml:space="preserve">Inspector Board and Lodging </v>
      </c>
      <c r="Q76" s="285" cm="1">
        <f t="array" aca="1" ref="Q76" ca="1">ROUND(IF($M76="Y",VLOOKUP($N76,INDIRECT($O$2),Q$7,0)*INDIRECT($N$1),VLOOKUP($N76,INDIRECT($O$2),Q$7,0)),IF(LEFT($C76,1)="N",3,0))</f>
        <v>31.605</v>
      </c>
      <c r="R76" s="285" cm="1">
        <f t="array" aca="1" ref="R76" ca="1">ROUND(IF($M76="Y",VLOOKUP($N76,INDIRECT($O$2),R$7,0)*INDIRECT($N$1),VLOOKUP($N76,INDIRECT($O$2),R$7,0)),IF(LEFT($C76,1)="N",3,0))</f>
        <v>33.186</v>
      </c>
      <c r="S76" s="285" cm="1">
        <f t="array" aca="1" ref="S76" ca="1">ROUND(IF($M76="Y",VLOOKUP($N76,INDIRECT($O$2),S$7,0)*INDIRECT($N$1),VLOOKUP($N76,INDIRECT($O$2),S$7,0)),IF(LEFT($C76,1)="N",3,0))</f>
        <v>34.844999999999999</v>
      </c>
      <c r="T76" s="285" cm="1">
        <f t="array" aca="1" ref="T76" ca="1">ROUND(IF($M76="Y",VLOOKUP($N76,INDIRECT($O$2),T$7,0)*INDIRECT($N$1),VLOOKUP($N76,INDIRECT($O$2),T$7,0)),IF(LEFT($C76,1)="N",3,0))</f>
        <v>36.587000000000003</v>
      </c>
      <c r="U76" s="285" cm="1">
        <f t="array" aca="1" ref="U76" ca="1">ROUND(IF($M76="Y",VLOOKUP($N76,INDIRECT($O$2),U$7,0)*INDIRECT($N$1),VLOOKUP($N76,INDIRECT($O$2),U$7,0)),IF(LEFT($C76,1)="N",3,0))</f>
        <v>38.417000000000002</v>
      </c>
      <c r="W76" s="304" t="str">
        <f t="shared" si="33"/>
        <v>Y</v>
      </c>
      <c r="X76" s="297" t="str">
        <f t="shared" si="34"/>
        <v>05466C</v>
      </c>
      <c r="Y76" s="305">
        <f t="shared" si="35"/>
        <v>209</v>
      </c>
      <c r="Z76" s="297" t="str">
        <f t="shared" si="36"/>
        <v xml:space="preserve">Inspector Board and Lodging </v>
      </c>
      <c r="AA76" s="306">
        <f t="shared" ca="1" si="37"/>
        <v>31.605</v>
      </c>
      <c r="AB76" s="306">
        <f t="shared" ca="1" si="38"/>
        <v>33.186</v>
      </c>
      <c r="AC76" s="306">
        <f t="shared" ca="1" si="39"/>
        <v>34.844999999999999</v>
      </c>
      <c r="AD76" s="306">
        <f t="shared" ca="1" si="40"/>
        <v>36.587000000000003</v>
      </c>
      <c r="AE76" s="306">
        <f t="shared" ca="1" si="41"/>
        <v>38.417000000000002</v>
      </c>
    </row>
    <row r="77" spans="1:31">
      <c r="A77" s="203" t="s">
        <v>188</v>
      </c>
      <c r="B77" s="230" t="s">
        <v>121</v>
      </c>
      <c r="C77" s="203" t="s">
        <v>43</v>
      </c>
      <c r="D77" s="229" t="s">
        <v>189</v>
      </c>
      <c r="E77" s="203">
        <v>323</v>
      </c>
      <c r="F77" s="203">
        <v>7</v>
      </c>
      <c r="G77" s="208">
        <f t="shared" ca="1" si="26"/>
        <v>27.562999999999999</v>
      </c>
      <c r="H77" s="208">
        <f t="shared" ca="1" si="27"/>
        <v>28.940999999999999</v>
      </c>
      <c r="I77" s="208">
        <f t="shared" ca="1" si="28"/>
        <v>30.388000000000002</v>
      </c>
      <c r="J77" s="208">
        <f t="shared" ca="1" si="29"/>
        <v>31.907</v>
      </c>
      <c r="K77" s="208">
        <f t="shared" ca="1" si="30"/>
        <v>33.503</v>
      </c>
      <c r="L77" s="223"/>
      <c r="M77" s="270" t="s">
        <v>588</v>
      </c>
      <c r="N77" s="273" t="str">
        <f t="shared" si="31"/>
        <v>05500C</v>
      </c>
      <c r="O77" s="284" t="str">
        <f t="shared" si="31"/>
        <v>084</v>
      </c>
      <c r="P77" s="273" t="str">
        <f t="shared" si="32"/>
        <v>Inspector Environmental I</v>
      </c>
      <c r="Q77" s="285" cm="1">
        <f t="array" aca="1" ref="Q77" ca="1">ROUND(IF($M77="Y",VLOOKUP($N77,INDIRECT($O$2),Q$7,0)*INDIRECT($N$1),VLOOKUP($N77,INDIRECT($O$2),Q$7,0)),IF(LEFT($C77,1)="N",3,0))</f>
        <v>27.562999999999999</v>
      </c>
      <c r="R77" s="285" cm="1">
        <f t="array" aca="1" ref="R77" ca="1">ROUND(IF($M77="Y",VLOOKUP($N77,INDIRECT($O$2),R$7,0)*INDIRECT($N$1),VLOOKUP($N77,INDIRECT($O$2),R$7,0)),IF(LEFT($C77,1)="N",3,0))</f>
        <v>28.940999999999999</v>
      </c>
      <c r="S77" s="285" cm="1">
        <f t="array" aca="1" ref="S77" ca="1">ROUND(IF($M77="Y",VLOOKUP($N77,INDIRECT($O$2),S$7,0)*INDIRECT($N$1),VLOOKUP($N77,INDIRECT($O$2),S$7,0)),IF(LEFT($C77,1)="N",3,0))</f>
        <v>30.388000000000002</v>
      </c>
      <c r="T77" s="285" cm="1">
        <f t="array" aca="1" ref="T77" ca="1">ROUND(IF($M77="Y",VLOOKUP($N77,INDIRECT($O$2),T$7,0)*INDIRECT($N$1),VLOOKUP($N77,INDIRECT($O$2),T$7,0)),IF(LEFT($C77,1)="N",3,0))</f>
        <v>31.907</v>
      </c>
      <c r="U77" s="285" cm="1">
        <f t="array" aca="1" ref="U77" ca="1">ROUND(IF($M77="Y",VLOOKUP($N77,INDIRECT($O$2),U$7,0)*INDIRECT($N$1),VLOOKUP($N77,INDIRECT($O$2),U$7,0)),IF(LEFT($C77,1)="N",3,0))</f>
        <v>33.503</v>
      </c>
      <c r="W77" s="304" t="str">
        <f t="shared" si="33"/>
        <v>Y</v>
      </c>
      <c r="X77" s="297" t="str">
        <f t="shared" si="34"/>
        <v>05500C</v>
      </c>
      <c r="Y77" s="305" t="str">
        <f t="shared" si="35"/>
        <v>084</v>
      </c>
      <c r="Z77" s="297" t="str">
        <f t="shared" si="36"/>
        <v>Inspector Environmental I</v>
      </c>
      <c r="AA77" s="306">
        <f t="shared" ca="1" si="37"/>
        <v>27.562999999999999</v>
      </c>
      <c r="AB77" s="306">
        <f t="shared" ca="1" si="38"/>
        <v>28.940999999999999</v>
      </c>
      <c r="AC77" s="306">
        <f t="shared" ca="1" si="39"/>
        <v>30.388000000000002</v>
      </c>
      <c r="AD77" s="306">
        <f t="shared" ca="1" si="40"/>
        <v>31.907</v>
      </c>
      <c r="AE77" s="306">
        <f t="shared" ca="1" si="41"/>
        <v>33.503</v>
      </c>
    </row>
    <row r="78" spans="1:31">
      <c r="A78" s="203" t="s">
        <v>190</v>
      </c>
      <c r="B78" s="230" t="s">
        <v>94</v>
      </c>
      <c r="C78" s="203" t="s">
        <v>43</v>
      </c>
      <c r="D78" s="229" t="s">
        <v>191</v>
      </c>
      <c r="E78" s="203">
        <v>368</v>
      </c>
      <c r="F78" s="203">
        <v>8</v>
      </c>
      <c r="G78" s="208">
        <f t="shared" ca="1" si="26"/>
        <v>31.05</v>
      </c>
      <c r="H78" s="208">
        <f t="shared" ca="1" si="27"/>
        <v>32.603000000000002</v>
      </c>
      <c r="I78" s="208">
        <f t="shared" ca="1" si="28"/>
        <v>34.232999999999997</v>
      </c>
      <c r="J78" s="208">
        <f t="shared" ca="1" si="29"/>
        <v>35.945</v>
      </c>
      <c r="K78" s="208">
        <f t="shared" ca="1" si="30"/>
        <v>37.741999999999997</v>
      </c>
      <c r="L78" s="223"/>
      <c r="M78" s="270" t="s">
        <v>588</v>
      </c>
      <c r="N78" s="273" t="str">
        <f t="shared" si="31"/>
        <v>05510C</v>
      </c>
      <c r="O78" s="284" t="str">
        <f t="shared" si="31"/>
        <v>099</v>
      </c>
      <c r="P78" s="273" t="str">
        <f t="shared" si="32"/>
        <v xml:space="preserve">Inspector Environmental II </v>
      </c>
      <c r="Q78" s="285" cm="1">
        <f t="array" aca="1" ref="Q78" ca="1">ROUND(IF($M78="Y",VLOOKUP($N78,INDIRECT($O$2),Q$7,0)*INDIRECT($N$1),VLOOKUP($N78,INDIRECT($O$2),Q$7,0)),IF(LEFT($C78,1)="N",3,0))</f>
        <v>31.05</v>
      </c>
      <c r="R78" s="285" cm="1">
        <f t="array" aca="1" ref="R78" ca="1">ROUND(IF($M78="Y",VLOOKUP($N78,INDIRECT($O$2),R$7,0)*INDIRECT($N$1),VLOOKUP($N78,INDIRECT($O$2),R$7,0)),IF(LEFT($C78,1)="N",3,0))</f>
        <v>32.603000000000002</v>
      </c>
      <c r="S78" s="285" cm="1">
        <f t="array" aca="1" ref="S78" ca="1">ROUND(IF($M78="Y",VLOOKUP($N78,INDIRECT($O$2),S$7,0)*INDIRECT($N$1),VLOOKUP($N78,INDIRECT($O$2),S$7,0)),IF(LEFT($C78,1)="N",3,0))</f>
        <v>34.232999999999997</v>
      </c>
      <c r="T78" s="285" cm="1">
        <f t="array" aca="1" ref="T78" ca="1">ROUND(IF($M78="Y",VLOOKUP($N78,INDIRECT($O$2),T$7,0)*INDIRECT($N$1),VLOOKUP($N78,INDIRECT($O$2),T$7,0)),IF(LEFT($C78,1)="N",3,0))</f>
        <v>35.945</v>
      </c>
      <c r="U78" s="285" cm="1">
        <f t="array" aca="1" ref="U78" ca="1">ROUND(IF($M78="Y",VLOOKUP($N78,INDIRECT($O$2),U$7,0)*INDIRECT($N$1),VLOOKUP($N78,INDIRECT($O$2),U$7,0)),IF(LEFT($C78,1)="N",3,0))</f>
        <v>37.741999999999997</v>
      </c>
      <c r="W78" s="304" t="str">
        <f t="shared" si="33"/>
        <v>Y</v>
      </c>
      <c r="X78" s="297" t="str">
        <f t="shared" si="34"/>
        <v>05510C</v>
      </c>
      <c r="Y78" s="305" t="str">
        <f t="shared" si="35"/>
        <v>099</v>
      </c>
      <c r="Z78" s="297" t="str">
        <f t="shared" si="36"/>
        <v xml:space="preserve">Inspector Environmental II </v>
      </c>
      <c r="AA78" s="306">
        <f t="shared" ca="1" si="37"/>
        <v>31.05</v>
      </c>
      <c r="AB78" s="306">
        <f t="shared" ca="1" si="38"/>
        <v>32.603000000000002</v>
      </c>
      <c r="AC78" s="306">
        <f t="shared" ca="1" si="39"/>
        <v>34.232999999999997</v>
      </c>
      <c r="AD78" s="306">
        <f t="shared" ca="1" si="40"/>
        <v>35.945</v>
      </c>
      <c r="AE78" s="306">
        <f t="shared" ca="1" si="41"/>
        <v>37.741999999999997</v>
      </c>
    </row>
    <row r="79" spans="1:31">
      <c r="A79" s="203" t="s">
        <v>192</v>
      </c>
      <c r="B79" s="230" t="s">
        <v>121</v>
      </c>
      <c r="C79" s="203" t="s">
        <v>43</v>
      </c>
      <c r="D79" s="229" t="s">
        <v>193</v>
      </c>
      <c r="E79" s="203">
        <v>323</v>
      </c>
      <c r="F79" s="203">
        <v>7</v>
      </c>
      <c r="G79" s="208">
        <f t="shared" ca="1" si="26"/>
        <v>27.562999999999999</v>
      </c>
      <c r="H79" s="208">
        <f t="shared" ca="1" si="27"/>
        <v>28.940999999999999</v>
      </c>
      <c r="I79" s="208">
        <f t="shared" ca="1" si="28"/>
        <v>30.388000000000002</v>
      </c>
      <c r="J79" s="208">
        <f t="shared" ca="1" si="29"/>
        <v>31.907</v>
      </c>
      <c r="K79" s="208">
        <f t="shared" ca="1" si="30"/>
        <v>33.503</v>
      </c>
      <c r="L79" s="223"/>
      <c r="M79" s="270" t="s">
        <v>588</v>
      </c>
      <c r="N79" s="273" t="str">
        <f t="shared" si="31"/>
        <v>05570C</v>
      </c>
      <c r="O79" s="284" t="str">
        <f t="shared" si="31"/>
        <v>084</v>
      </c>
      <c r="P79" s="273" t="str">
        <f t="shared" si="32"/>
        <v xml:space="preserve">Inspector Housing I </v>
      </c>
      <c r="Q79" s="285" cm="1">
        <f t="array" aca="1" ref="Q79" ca="1">ROUND(IF($M79="Y",VLOOKUP($N79,INDIRECT($O$2),Q$7,0)*INDIRECT($N$1),VLOOKUP($N79,INDIRECT($O$2),Q$7,0)),IF(LEFT($C79,1)="N",3,0))</f>
        <v>27.562999999999999</v>
      </c>
      <c r="R79" s="285" cm="1">
        <f t="array" aca="1" ref="R79" ca="1">ROUND(IF($M79="Y",VLOOKUP($N79,INDIRECT($O$2),R$7,0)*INDIRECT($N$1),VLOOKUP($N79,INDIRECT($O$2),R$7,0)),IF(LEFT($C79,1)="N",3,0))</f>
        <v>28.940999999999999</v>
      </c>
      <c r="S79" s="285" cm="1">
        <f t="array" aca="1" ref="S79" ca="1">ROUND(IF($M79="Y",VLOOKUP($N79,INDIRECT($O$2),S$7,0)*INDIRECT($N$1),VLOOKUP($N79,INDIRECT($O$2),S$7,0)),IF(LEFT($C79,1)="N",3,0))</f>
        <v>30.388000000000002</v>
      </c>
      <c r="T79" s="285" cm="1">
        <f t="array" aca="1" ref="T79" ca="1">ROUND(IF($M79="Y",VLOOKUP($N79,INDIRECT($O$2),T$7,0)*INDIRECT($N$1),VLOOKUP($N79,INDIRECT($O$2),T$7,0)),IF(LEFT($C79,1)="N",3,0))</f>
        <v>31.907</v>
      </c>
      <c r="U79" s="285" cm="1">
        <f t="array" aca="1" ref="U79" ca="1">ROUND(IF($M79="Y",VLOOKUP($N79,INDIRECT($O$2),U$7,0)*INDIRECT($N$1),VLOOKUP($N79,INDIRECT($O$2),U$7,0)),IF(LEFT($C79,1)="N",3,0))</f>
        <v>33.503</v>
      </c>
      <c r="W79" s="304" t="str">
        <f t="shared" si="33"/>
        <v>Y</v>
      </c>
      <c r="X79" s="297" t="str">
        <f t="shared" si="34"/>
        <v>05570C</v>
      </c>
      <c r="Y79" s="305" t="str">
        <f t="shared" si="35"/>
        <v>084</v>
      </c>
      <c r="Z79" s="297" t="str">
        <f t="shared" si="36"/>
        <v xml:space="preserve">Inspector Housing I </v>
      </c>
      <c r="AA79" s="306">
        <f t="shared" ca="1" si="37"/>
        <v>27.562999999999999</v>
      </c>
      <c r="AB79" s="306">
        <f t="shared" ca="1" si="38"/>
        <v>28.940999999999999</v>
      </c>
      <c r="AC79" s="306">
        <f t="shared" ca="1" si="39"/>
        <v>30.388000000000002</v>
      </c>
      <c r="AD79" s="306">
        <f t="shared" ca="1" si="40"/>
        <v>31.907</v>
      </c>
      <c r="AE79" s="306">
        <f t="shared" ca="1" si="41"/>
        <v>33.503</v>
      </c>
    </row>
    <row r="80" spans="1:31">
      <c r="A80" s="203" t="s">
        <v>194</v>
      </c>
      <c r="B80" s="230" t="s">
        <v>94</v>
      </c>
      <c r="C80" s="203" t="s">
        <v>43</v>
      </c>
      <c r="D80" s="229" t="s">
        <v>195</v>
      </c>
      <c r="E80" s="203">
        <v>365</v>
      </c>
      <c r="F80" s="203">
        <v>8</v>
      </c>
      <c r="G80" s="208">
        <f t="shared" ca="1" si="26"/>
        <v>31.05</v>
      </c>
      <c r="H80" s="208">
        <f t="shared" ca="1" si="27"/>
        <v>32.603000000000002</v>
      </c>
      <c r="I80" s="208">
        <f t="shared" ca="1" si="28"/>
        <v>34.232999999999997</v>
      </c>
      <c r="J80" s="208">
        <f t="shared" ca="1" si="29"/>
        <v>35.945</v>
      </c>
      <c r="K80" s="208">
        <f t="shared" ca="1" si="30"/>
        <v>37.741999999999997</v>
      </c>
      <c r="L80" s="223"/>
      <c r="M80" s="270" t="s">
        <v>588</v>
      </c>
      <c r="N80" s="273" t="str">
        <f t="shared" si="31"/>
        <v>05580C</v>
      </c>
      <c r="O80" s="284" t="str">
        <f t="shared" si="31"/>
        <v>099</v>
      </c>
      <c r="P80" s="273" t="str">
        <f t="shared" si="32"/>
        <v xml:space="preserve">Inspector Housing II </v>
      </c>
      <c r="Q80" s="285" cm="1">
        <f t="array" aca="1" ref="Q80" ca="1">ROUND(IF($M80="Y",VLOOKUP($N80,INDIRECT($O$2),Q$7,0)*INDIRECT($N$1),VLOOKUP($N80,INDIRECT($O$2),Q$7,0)),IF(LEFT($C80,1)="N",3,0))</f>
        <v>31.05</v>
      </c>
      <c r="R80" s="285" cm="1">
        <f t="array" aca="1" ref="R80" ca="1">ROUND(IF($M80="Y",VLOOKUP($N80,INDIRECT($O$2),R$7,0)*INDIRECT($N$1),VLOOKUP($N80,INDIRECT($O$2),R$7,0)),IF(LEFT($C80,1)="N",3,0))</f>
        <v>32.603000000000002</v>
      </c>
      <c r="S80" s="285" cm="1">
        <f t="array" aca="1" ref="S80" ca="1">ROUND(IF($M80="Y",VLOOKUP($N80,INDIRECT($O$2),S$7,0)*INDIRECT($N$1),VLOOKUP($N80,INDIRECT($O$2),S$7,0)),IF(LEFT($C80,1)="N",3,0))</f>
        <v>34.232999999999997</v>
      </c>
      <c r="T80" s="285" cm="1">
        <f t="array" aca="1" ref="T80" ca="1">ROUND(IF($M80="Y",VLOOKUP($N80,INDIRECT($O$2),T$7,0)*INDIRECT($N$1),VLOOKUP($N80,INDIRECT($O$2),T$7,0)),IF(LEFT($C80,1)="N",3,0))</f>
        <v>35.945</v>
      </c>
      <c r="U80" s="285" cm="1">
        <f t="array" aca="1" ref="U80" ca="1">ROUND(IF($M80="Y",VLOOKUP($N80,INDIRECT($O$2),U$7,0)*INDIRECT($N$1),VLOOKUP($N80,INDIRECT($O$2),U$7,0)),IF(LEFT($C80,1)="N",3,0))</f>
        <v>37.741999999999997</v>
      </c>
      <c r="W80" s="304" t="str">
        <f t="shared" si="33"/>
        <v>Y</v>
      </c>
      <c r="X80" s="297" t="str">
        <f t="shared" si="34"/>
        <v>05580C</v>
      </c>
      <c r="Y80" s="305" t="str">
        <f t="shared" si="35"/>
        <v>099</v>
      </c>
      <c r="Z80" s="297" t="str">
        <f t="shared" si="36"/>
        <v xml:space="preserve">Inspector Housing II </v>
      </c>
      <c r="AA80" s="306">
        <f t="shared" ca="1" si="37"/>
        <v>31.05</v>
      </c>
      <c r="AB80" s="306">
        <f t="shared" ca="1" si="38"/>
        <v>32.603000000000002</v>
      </c>
      <c r="AC80" s="306">
        <f t="shared" ca="1" si="39"/>
        <v>34.232999999999997</v>
      </c>
      <c r="AD80" s="306">
        <f t="shared" ca="1" si="40"/>
        <v>35.945</v>
      </c>
      <c r="AE80" s="306">
        <f t="shared" ca="1" si="41"/>
        <v>37.741999999999997</v>
      </c>
    </row>
    <row r="81" spans="1:31">
      <c r="A81" s="203" t="s">
        <v>583</v>
      </c>
      <c r="B81" s="230" t="s">
        <v>580</v>
      </c>
      <c r="C81" s="203" t="s">
        <v>43</v>
      </c>
      <c r="D81" s="229" t="s">
        <v>582</v>
      </c>
      <c r="E81" s="203">
        <v>388</v>
      </c>
      <c r="F81" s="203">
        <v>8</v>
      </c>
      <c r="G81" s="208">
        <f t="shared" ca="1" si="26"/>
        <v>31.605</v>
      </c>
      <c r="H81" s="208">
        <f t="shared" ca="1" si="27"/>
        <v>33.186</v>
      </c>
      <c r="I81" s="208">
        <f t="shared" ca="1" si="28"/>
        <v>34.844999999999999</v>
      </c>
      <c r="J81" s="208">
        <f t="shared" ca="1" si="29"/>
        <v>36.587000000000003</v>
      </c>
      <c r="K81" s="208">
        <f t="shared" ca="1" si="30"/>
        <v>38.415999999999997</v>
      </c>
      <c r="L81" s="223"/>
      <c r="M81" s="270" t="s">
        <v>588</v>
      </c>
      <c r="N81" s="273" t="str">
        <f t="shared" si="31"/>
        <v>53025C</v>
      </c>
      <c r="O81" s="284" t="str">
        <f t="shared" si="31"/>
        <v>131</v>
      </c>
      <c r="P81" s="273" t="str">
        <f t="shared" si="32"/>
        <v>Inspector Housing II - SIG</v>
      </c>
      <c r="Q81" s="285" cm="1">
        <f t="array" aca="1" ref="Q81" ca="1">ROUND(IF($M81="Y",VLOOKUP($N81,INDIRECT($O$2),Q$7,0)*INDIRECT($N$1),VLOOKUP($N81,INDIRECT($O$2),Q$7,0)),IF(LEFT($C81,1)="N",3,0))</f>
        <v>31.605</v>
      </c>
      <c r="R81" s="285" cm="1">
        <f t="array" aca="1" ref="R81" ca="1">ROUND(IF($M81="Y",VLOOKUP($N81,INDIRECT($O$2),R$7,0)*INDIRECT($N$1),VLOOKUP($N81,INDIRECT($O$2),R$7,0)),IF(LEFT($C81,1)="N",3,0))</f>
        <v>33.186</v>
      </c>
      <c r="S81" s="285" cm="1">
        <f t="array" aca="1" ref="S81" ca="1">ROUND(IF($M81="Y",VLOOKUP($N81,INDIRECT($O$2),S$7,0)*INDIRECT($N$1),VLOOKUP($N81,INDIRECT($O$2),S$7,0)),IF(LEFT($C81,1)="N",3,0))</f>
        <v>34.844999999999999</v>
      </c>
      <c r="T81" s="285" cm="1">
        <f t="array" aca="1" ref="T81" ca="1">ROUND(IF($M81="Y",VLOOKUP($N81,INDIRECT($O$2),T$7,0)*INDIRECT($N$1),VLOOKUP($N81,INDIRECT($O$2),T$7,0)),IF(LEFT($C81,1)="N",3,0))</f>
        <v>36.587000000000003</v>
      </c>
      <c r="U81" s="285" cm="1">
        <f t="array" aca="1" ref="U81" ca="1">ROUND(IF($M81="Y",VLOOKUP($N81,INDIRECT($O$2),U$7,0)*INDIRECT($N$1),VLOOKUP($N81,INDIRECT($O$2),U$7,0)),IF(LEFT($C81,1)="N",3,0))</f>
        <v>38.415999999999997</v>
      </c>
      <c r="W81" s="304" t="str">
        <f t="shared" si="33"/>
        <v>Y</v>
      </c>
      <c r="X81" s="297" t="str">
        <f t="shared" si="34"/>
        <v>53025C</v>
      </c>
      <c r="Y81" s="305" t="str">
        <f t="shared" si="35"/>
        <v>131</v>
      </c>
      <c r="Z81" s="297" t="str">
        <f t="shared" si="36"/>
        <v>Inspector Housing II - SIG</v>
      </c>
      <c r="AA81" s="306">
        <f t="shared" ca="1" si="37"/>
        <v>31.605</v>
      </c>
      <c r="AB81" s="306">
        <f t="shared" ca="1" si="38"/>
        <v>33.186</v>
      </c>
      <c r="AC81" s="306">
        <f t="shared" ca="1" si="39"/>
        <v>34.844999999999999</v>
      </c>
      <c r="AD81" s="306">
        <f t="shared" ca="1" si="40"/>
        <v>36.587000000000003</v>
      </c>
      <c r="AE81" s="306">
        <f t="shared" ca="1" si="41"/>
        <v>38.415999999999997</v>
      </c>
    </row>
    <row r="82" spans="1:31">
      <c r="A82" s="203" t="s">
        <v>196</v>
      </c>
      <c r="B82" s="230">
        <v>209</v>
      </c>
      <c r="C82" s="203" t="s">
        <v>43</v>
      </c>
      <c r="D82" s="229" t="s">
        <v>197</v>
      </c>
      <c r="E82" s="203">
        <v>383</v>
      </c>
      <c r="F82" s="203">
        <v>8</v>
      </c>
      <c r="G82" s="208">
        <f t="shared" ca="1" si="26"/>
        <v>31.605</v>
      </c>
      <c r="H82" s="208">
        <f t="shared" ca="1" si="27"/>
        <v>33.186</v>
      </c>
      <c r="I82" s="208">
        <f t="shared" ca="1" si="28"/>
        <v>34.844999999999999</v>
      </c>
      <c r="J82" s="208">
        <f t="shared" ca="1" si="29"/>
        <v>36.587000000000003</v>
      </c>
      <c r="K82" s="208">
        <f t="shared" ca="1" si="30"/>
        <v>38.417000000000002</v>
      </c>
      <c r="L82" s="223"/>
      <c r="M82" s="270" t="s">
        <v>588</v>
      </c>
      <c r="N82" s="273" t="str">
        <f t="shared" si="31"/>
        <v>05590C</v>
      </c>
      <c r="O82" s="284">
        <f t="shared" si="31"/>
        <v>209</v>
      </c>
      <c r="P82" s="273" t="str">
        <f t="shared" si="32"/>
        <v xml:space="preserve">Inspector License Cons Svcs </v>
      </c>
      <c r="Q82" s="285" cm="1">
        <f t="array" aca="1" ref="Q82" ca="1">ROUND(IF($M82="Y",VLOOKUP($N82,INDIRECT($O$2),Q$7,0)*INDIRECT($N$1),VLOOKUP($N82,INDIRECT($O$2),Q$7,0)),IF(LEFT($C82,1)="N",3,0))</f>
        <v>31.605</v>
      </c>
      <c r="R82" s="285" cm="1">
        <f t="array" aca="1" ref="R82" ca="1">ROUND(IF($M82="Y",VLOOKUP($N82,INDIRECT($O$2),R$7,0)*INDIRECT($N$1),VLOOKUP($N82,INDIRECT($O$2),R$7,0)),IF(LEFT($C82,1)="N",3,0))</f>
        <v>33.186</v>
      </c>
      <c r="S82" s="285" cm="1">
        <f t="array" aca="1" ref="S82" ca="1">ROUND(IF($M82="Y",VLOOKUP($N82,INDIRECT($O$2),S$7,0)*INDIRECT($N$1),VLOOKUP($N82,INDIRECT($O$2),S$7,0)),IF(LEFT($C82,1)="N",3,0))</f>
        <v>34.844999999999999</v>
      </c>
      <c r="T82" s="285" cm="1">
        <f t="array" aca="1" ref="T82" ca="1">ROUND(IF($M82="Y",VLOOKUP($N82,INDIRECT($O$2),T$7,0)*INDIRECT($N$1),VLOOKUP($N82,INDIRECT($O$2),T$7,0)),IF(LEFT($C82,1)="N",3,0))</f>
        <v>36.587000000000003</v>
      </c>
      <c r="U82" s="285" cm="1">
        <f t="array" aca="1" ref="U82" ca="1">ROUND(IF($M82="Y",VLOOKUP($N82,INDIRECT($O$2),U$7,0)*INDIRECT($N$1),VLOOKUP($N82,INDIRECT($O$2),U$7,0)),IF(LEFT($C82,1)="N",3,0))</f>
        <v>38.417000000000002</v>
      </c>
      <c r="W82" s="304" t="str">
        <f t="shared" si="33"/>
        <v>Y</v>
      </c>
      <c r="X82" s="297" t="str">
        <f t="shared" si="34"/>
        <v>05590C</v>
      </c>
      <c r="Y82" s="305">
        <f t="shared" si="35"/>
        <v>209</v>
      </c>
      <c r="Z82" s="297" t="str">
        <f t="shared" si="36"/>
        <v xml:space="preserve">Inspector License Cons Svcs </v>
      </c>
      <c r="AA82" s="306">
        <f t="shared" ca="1" si="37"/>
        <v>31.605</v>
      </c>
      <c r="AB82" s="306">
        <f t="shared" ca="1" si="38"/>
        <v>33.186</v>
      </c>
      <c r="AC82" s="306">
        <f t="shared" ca="1" si="39"/>
        <v>34.844999999999999</v>
      </c>
      <c r="AD82" s="306">
        <f t="shared" ca="1" si="40"/>
        <v>36.587000000000003</v>
      </c>
      <c r="AE82" s="306">
        <f t="shared" ca="1" si="41"/>
        <v>38.417000000000002</v>
      </c>
    </row>
    <row r="83" spans="1:31">
      <c r="A83" s="203" t="s">
        <v>198</v>
      </c>
      <c r="B83" s="230">
        <v>207</v>
      </c>
      <c r="C83" s="203" t="s">
        <v>43</v>
      </c>
      <c r="D83" s="229" t="s">
        <v>199</v>
      </c>
      <c r="E83" s="203">
        <v>338</v>
      </c>
      <c r="F83" s="203">
        <v>7</v>
      </c>
      <c r="G83" s="208">
        <f t="shared" ca="1" si="26"/>
        <v>28.547000000000001</v>
      </c>
      <c r="H83" s="208">
        <f t="shared" ca="1" si="27"/>
        <v>29.975000000000001</v>
      </c>
      <c r="I83" s="208">
        <f t="shared" ca="1" si="28"/>
        <v>31.474</v>
      </c>
      <c r="J83" s="208">
        <f t="shared" ca="1" si="29"/>
        <v>33.046999999999997</v>
      </c>
      <c r="K83" s="208">
        <f t="shared" ca="1" si="30"/>
        <v>34.700000000000003</v>
      </c>
      <c r="L83" s="223"/>
      <c r="M83" s="270" t="s">
        <v>588</v>
      </c>
      <c r="N83" s="273" t="str">
        <f t="shared" si="31"/>
        <v>05665C</v>
      </c>
      <c r="O83" s="284">
        <f t="shared" si="31"/>
        <v>207</v>
      </c>
      <c r="P83" s="273" t="str">
        <f t="shared" si="32"/>
        <v xml:space="preserve">Inspector Utility Connections </v>
      </c>
      <c r="Q83" s="285" cm="1">
        <f t="array" aca="1" ref="Q83" ca="1">ROUND(IF($M83="Y",VLOOKUP($N83,INDIRECT($O$2),Q$7,0)*INDIRECT($N$1),VLOOKUP($N83,INDIRECT($O$2),Q$7,0)),IF(LEFT($C83,1)="N",3,0))</f>
        <v>28.547000000000001</v>
      </c>
      <c r="R83" s="285" cm="1">
        <f t="array" aca="1" ref="R83" ca="1">ROUND(IF($M83="Y",VLOOKUP($N83,INDIRECT($O$2),R$7,0)*INDIRECT($N$1),VLOOKUP($N83,INDIRECT($O$2),R$7,0)),IF(LEFT($C83,1)="N",3,0))</f>
        <v>29.975000000000001</v>
      </c>
      <c r="S83" s="285" cm="1">
        <f t="array" aca="1" ref="S83" ca="1">ROUND(IF($M83="Y",VLOOKUP($N83,INDIRECT($O$2),S$7,0)*INDIRECT($N$1),VLOOKUP($N83,INDIRECT($O$2),S$7,0)),IF(LEFT($C83,1)="N",3,0))</f>
        <v>31.474</v>
      </c>
      <c r="T83" s="285" cm="1">
        <f t="array" aca="1" ref="T83" ca="1">ROUND(IF($M83="Y",VLOOKUP($N83,INDIRECT($O$2),T$7,0)*INDIRECT($N$1),VLOOKUP($N83,INDIRECT($O$2),T$7,0)),IF(LEFT($C83,1)="N",3,0))</f>
        <v>33.046999999999997</v>
      </c>
      <c r="U83" s="285" cm="1">
        <f t="array" aca="1" ref="U83" ca="1">ROUND(IF($M83="Y",VLOOKUP($N83,INDIRECT($O$2),U$7,0)*INDIRECT($N$1),VLOOKUP($N83,INDIRECT($O$2),U$7,0)),IF(LEFT($C83,1)="N",3,0))</f>
        <v>34.700000000000003</v>
      </c>
      <c r="W83" s="304" t="str">
        <f t="shared" si="33"/>
        <v>Y</v>
      </c>
      <c r="X83" s="297" t="str">
        <f t="shared" si="34"/>
        <v>05665C</v>
      </c>
      <c r="Y83" s="305">
        <f t="shared" si="35"/>
        <v>207</v>
      </c>
      <c r="Z83" s="297" t="str">
        <f t="shared" si="36"/>
        <v xml:space="preserve">Inspector Utility Connections </v>
      </c>
      <c r="AA83" s="306">
        <f t="shared" ca="1" si="37"/>
        <v>28.547000000000001</v>
      </c>
      <c r="AB83" s="306">
        <f t="shared" ca="1" si="38"/>
        <v>29.975000000000001</v>
      </c>
      <c r="AC83" s="306">
        <f t="shared" ca="1" si="39"/>
        <v>31.474</v>
      </c>
      <c r="AD83" s="306">
        <f t="shared" ca="1" si="40"/>
        <v>33.046999999999997</v>
      </c>
      <c r="AE83" s="306">
        <f t="shared" ca="1" si="41"/>
        <v>34.700000000000003</v>
      </c>
    </row>
    <row r="84" spans="1:31">
      <c r="A84" s="203" t="s">
        <v>200</v>
      </c>
      <c r="B84" s="230" t="s">
        <v>94</v>
      </c>
      <c r="C84" s="203" t="s">
        <v>43</v>
      </c>
      <c r="D84" s="229" t="s">
        <v>201</v>
      </c>
      <c r="E84" s="203">
        <v>363</v>
      </c>
      <c r="F84" s="203">
        <v>8</v>
      </c>
      <c r="G84" s="208">
        <f t="shared" ca="1" si="26"/>
        <v>31.05</v>
      </c>
      <c r="H84" s="208">
        <f t="shared" ca="1" si="27"/>
        <v>32.603000000000002</v>
      </c>
      <c r="I84" s="208">
        <f t="shared" ca="1" si="28"/>
        <v>34.232999999999997</v>
      </c>
      <c r="J84" s="208">
        <f t="shared" ca="1" si="29"/>
        <v>35.945</v>
      </c>
      <c r="K84" s="208">
        <f t="shared" ca="1" si="30"/>
        <v>37.741999999999997</v>
      </c>
      <c r="L84" s="223"/>
      <c r="M84" s="270" t="s">
        <v>588</v>
      </c>
      <c r="N84" s="273" t="str">
        <f t="shared" si="31"/>
        <v>05690C</v>
      </c>
      <c r="O84" s="284" t="str">
        <f t="shared" si="31"/>
        <v>099</v>
      </c>
      <c r="P84" s="273" t="str">
        <f t="shared" si="32"/>
        <v xml:space="preserve">Inspector Zoning II </v>
      </c>
      <c r="Q84" s="285" cm="1">
        <f t="array" aca="1" ref="Q84" ca="1">ROUND(IF($M84="Y",VLOOKUP($N84,INDIRECT($O$2),Q$7,0)*INDIRECT($N$1),VLOOKUP($N84,INDIRECT($O$2),Q$7,0)),IF(LEFT($C84,1)="N",3,0))</f>
        <v>31.05</v>
      </c>
      <c r="R84" s="285" cm="1">
        <f t="array" aca="1" ref="R84" ca="1">ROUND(IF($M84="Y",VLOOKUP($N84,INDIRECT($O$2),R$7,0)*INDIRECT($N$1),VLOOKUP($N84,INDIRECT($O$2),R$7,0)),IF(LEFT($C84,1)="N",3,0))</f>
        <v>32.603000000000002</v>
      </c>
      <c r="S84" s="285" cm="1">
        <f t="array" aca="1" ref="S84" ca="1">ROUND(IF($M84="Y",VLOOKUP($N84,INDIRECT($O$2),S$7,0)*INDIRECT($N$1),VLOOKUP($N84,INDIRECT($O$2),S$7,0)),IF(LEFT($C84,1)="N",3,0))</f>
        <v>34.232999999999997</v>
      </c>
      <c r="T84" s="285" cm="1">
        <f t="array" aca="1" ref="T84" ca="1">ROUND(IF($M84="Y",VLOOKUP($N84,INDIRECT($O$2),T$7,0)*INDIRECT($N$1),VLOOKUP($N84,INDIRECT($O$2),T$7,0)),IF(LEFT($C84,1)="N",3,0))</f>
        <v>35.945</v>
      </c>
      <c r="U84" s="285" cm="1">
        <f t="array" aca="1" ref="U84" ca="1">ROUND(IF($M84="Y",VLOOKUP($N84,INDIRECT($O$2),U$7,0)*INDIRECT($N$1),VLOOKUP($N84,INDIRECT($O$2),U$7,0)),IF(LEFT($C84,1)="N",3,0))</f>
        <v>37.741999999999997</v>
      </c>
      <c r="W84" s="304" t="str">
        <f t="shared" si="33"/>
        <v>Y</v>
      </c>
      <c r="X84" s="297" t="str">
        <f t="shared" si="34"/>
        <v>05690C</v>
      </c>
      <c r="Y84" s="305" t="str">
        <f t="shared" si="35"/>
        <v>099</v>
      </c>
      <c r="Z84" s="297" t="str">
        <f t="shared" si="36"/>
        <v xml:space="preserve">Inspector Zoning II </v>
      </c>
      <c r="AA84" s="306">
        <f t="shared" ca="1" si="37"/>
        <v>31.05</v>
      </c>
      <c r="AB84" s="306">
        <f t="shared" ca="1" si="38"/>
        <v>32.603000000000002</v>
      </c>
      <c r="AC84" s="306">
        <f t="shared" ca="1" si="39"/>
        <v>34.232999999999997</v>
      </c>
      <c r="AD84" s="306">
        <f t="shared" ca="1" si="40"/>
        <v>35.945</v>
      </c>
      <c r="AE84" s="306">
        <f t="shared" ca="1" si="41"/>
        <v>37.741999999999997</v>
      </c>
    </row>
    <row r="85" spans="1:31">
      <c r="A85" s="203" t="s">
        <v>202</v>
      </c>
      <c r="B85" s="230">
        <v>210</v>
      </c>
      <c r="C85" s="203" t="s">
        <v>43</v>
      </c>
      <c r="D85" s="229" t="s">
        <v>203</v>
      </c>
      <c r="E85" s="203">
        <v>288</v>
      </c>
      <c r="F85" s="203">
        <v>6</v>
      </c>
      <c r="G85" s="208">
        <f t="shared" ca="1" si="26"/>
        <v>25.972999999999999</v>
      </c>
      <c r="H85" s="208">
        <f t="shared" ca="1" si="27"/>
        <v>27.271000000000001</v>
      </c>
      <c r="I85" s="208">
        <f t="shared" ca="1" si="28"/>
        <v>28.635000000000002</v>
      </c>
      <c r="J85" s="208">
        <f t="shared" ca="1" si="29"/>
        <v>30.067</v>
      </c>
      <c r="K85" s="208">
        <f t="shared" ca="1" si="30"/>
        <v>31.57</v>
      </c>
      <c r="L85" s="223"/>
      <c r="M85" s="270" t="s">
        <v>588</v>
      </c>
      <c r="N85" s="273" t="str">
        <f t="shared" si="31"/>
        <v>10084C</v>
      </c>
      <c r="O85" s="284">
        <f t="shared" si="31"/>
        <v>210</v>
      </c>
      <c r="P85" s="273" t="str">
        <f t="shared" si="32"/>
        <v>IT Deskside Support Technician I</v>
      </c>
      <c r="Q85" s="285" cm="1">
        <f t="array" aca="1" ref="Q85" ca="1">ROUND(IF($M85="Y",VLOOKUP($N85,INDIRECT($O$2),Q$7,0)*INDIRECT($N$1),VLOOKUP($N85,INDIRECT($O$2),Q$7,0)),IF(LEFT($C85,1)="N",3,0))</f>
        <v>25.972999999999999</v>
      </c>
      <c r="R85" s="285" cm="1">
        <f t="array" aca="1" ref="R85" ca="1">ROUND(IF($M85="Y",VLOOKUP($N85,INDIRECT($O$2),R$7,0)*INDIRECT($N$1),VLOOKUP($N85,INDIRECT($O$2),R$7,0)),IF(LEFT($C85,1)="N",3,0))</f>
        <v>27.271000000000001</v>
      </c>
      <c r="S85" s="285" cm="1">
        <f t="array" aca="1" ref="S85" ca="1">ROUND(IF($M85="Y",VLOOKUP($N85,INDIRECT($O$2),S$7,0)*INDIRECT($N$1),VLOOKUP($N85,INDIRECT($O$2),S$7,0)),IF(LEFT($C85,1)="N",3,0))</f>
        <v>28.635000000000002</v>
      </c>
      <c r="T85" s="285" cm="1">
        <f t="array" aca="1" ref="T85" ca="1">ROUND(IF($M85="Y",VLOOKUP($N85,INDIRECT($O$2),T$7,0)*INDIRECT($N$1),VLOOKUP($N85,INDIRECT($O$2),T$7,0)),IF(LEFT($C85,1)="N",3,0))</f>
        <v>30.067</v>
      </c>
      <c r="U85" s="285" cm="1">
        <f t="array" aca="1" ref="U85" ca="1">ROUND(IF($M85="Y",VLOOKUP($N85,INDIRECT($O$2),U$7,0)*INDIRECT($N$1),VLOOKUP($N85,INDIRECT($O$2),U$7,0)),IF(LEFT($C85,1)="N",3,0))</f>
        <v>31.57</v>
      </c>
      <c r="W85" s="304" t="str">
        <f t="shared" si="33"/>
        <v>Y</v>
      </c>
      <c r="X85" s="297" t="str">
        <f t="shared" si="34"/>
        <v>10084C</v>
      </c>
      <c r="Y85" s="305">
        <f t="shared" si="35"/>
        <v>210</v>
      </c>
      <c r="Z85" s="297" t="str">
        <f t="shared" si="36"/>
        <v>IT Deskside Support Technician I</v>
      </c>
      <c r="AA85" s="306">
        <f t="shared" ca="1" si="37"/>
        <v>25.972999999999999</v>
      </c>
      <c r="AB85" s="306">
        <f t="shared" ca="1" si="38"/>
        <v>27.271000000000001</v>
      </c>
      <c r="AC85" s="306">
        <f t="shared" ca="1" si="39"/>
        <v>28.635000000000002</v>
      </c>
      <c r="AD85" s="306">
        <f t="shared" ca="1" si="40"/>
        <v>30.067</v>
      </c>
      <c r="AE85" s="306">
        <f t="shared" ca="1" si="41"/>
        <v>31.57</v>
      </c>
    </row>
    <row r="86" spans="1:31">
      <c r="A86" s="203" t="s">
        <v>204</v>
      </c>
      <c r="B86" s="230">
        <v>150</v>
      </c>
      <c r="C86" s="203" t="s">
        <v>43</v>
      </c>
      <c r="D86" s="229" t="s">
        <v>205</v>
      </c>
      <c r="E86" s="203">
        <v>323</v>
      </c>
      <c r="F86" s="203">
        <v>7</v>
      </c>
      <c r="G86" s="208">
        <f t="shared" ca="1" si="26"/>
        <v>27.957000000000001</v>
      </c>
      <c r="H86" s="208">
        <f t="shared" ca="1" si="27"/>
        <v>29.355</v>
      </c>
      <c r="I86" s="208">
        <f t="shared" ca="1" si="28"/>
        <v>30.823</v>
      </c>
      <c r="J86" s="208">
        <f t="shared" ca="1" si="29"/>
        <v>32.363999999999997</v>
      </c>
      <c r="K86" s="208">
        <f t="shared" ca="1" si="30"/>
        <v>33.981999999999999</v>
      </c>
      <c r="L86" s="223"/>
      <c r="M86" s="270" t="s">
        <v>588</v>
      </c>
      <c r="N86" s="273" t="str">
        <f t="shared" si="31"/>
        <v>10085C</v>
      </c>
      <c r="O86" s="284">
        <f t="shared" si="31"/>
        <v>150</v>
      </c>
      <c r="P86" s="273" t="str">
        <f t="shared" si="32"/>
        <v>IT Deskside Support Technician II</v>
      </c>
      <c r="Q86" s="285" cm="1">
        <f t="array" aca="1" ref="Q86" ca="1">ROUND(IF($M86="Y",VLOOKUP($N86,INDIRECT($O$2),Q$7,0)*INDIRECT($N$1),VLOOKUP($N86,INDIRECT($O$2),Q$7,0)),IF(LEFT($C86,1)="N",3,0))</f>
        <v>27.957000000000001</v>
      </c>
      <c r="R86" s="285" cm="1">
        <f t="array" aca="1" ref="R86" ca="1">ROUND(IF($M86="Y",VLOOKUP($N86,INDIRECT($O$2),R$7,0)*INDIRECT($N$1),VLOOKUP($N86,INDIRECT($O$2),R$7,0)),IF(LEFT($C86,1)="N",3,0))</f>
        <v>29.355</v>
      </c>
      <c r="S86" s="285" cm="1">
        <f t="array" aca="1" ref="S86" ca="1">ROUND(IF($M86="Y",VLOOKUP($N86,INDIRECT($O$2),S$7,0)*INDIRECT($N$1),VLOOKUP($N86,INDIRECT($O$2),S$7,0)),IF(LEFT($C86,1)="N",3,0))</f>
        <v>30.823</v>
      </c>
      <c r="T86" s="285" cm="1">
        <f t="array" aca="1" ref="T86" ca="1">ROUND(IF($M86="Y",VLOOKUP($N86,INDIRECT($O$2),T$7,0)*INDIRECT($N$1),VLOOKUP($N86,INDIRECT($O$2),T$7,0)),IF(LEFT($C86,1)="N",3,0))</f>
        <v>32.363999999999997</v>
      </c>
      <c r="U86" s="285" cm="1">
        <f t="array" aca="1" ref="U86" ca="1">ROUND(IF($M86="Y",VLOOKUP($N86,INDIRECT($O$2),U$7,0)*INDIRECT($N$1),VLOOKUP($N86,INDIRECT($O$2),U$7,0)),IF(LEFT($C86,1)="N",3,0))</f>
        <v>33.981999999999999</v>
      </c>
      <c r="W86" s="304" t="str">
        <f t="shared" si="33"/>
        <v>Y</v>
      </c>
      <c r="X86" s="297" t="str">
        <f t="shared" si="34"/>
        <v>10085C</v>
      </c>
      <c r="Y86" s="305">
        <f t="shared" si="35"/>
        <v>150</v>
      </c>
      <c r="Z86" s="297" t="str">
        <f t="shared" si="36"/>
        <v>IT Deskside Support Technician II</v>
      </c>
      <c r="AA86" s="306">
        <f t="shared" ca="1" si="37"/>
        <v>27.957000000000001</v>
      </c>
      <c r="AB86" s="306">
        <f t="shared" ca="1" si="38"/>
        <v>29.355</v>
      </c>
      <c r="AC86" s="306">
        <f t="shared" ca="1" si="39"/>
        <v>30.823</v>
      </c>
      <c r="AD86" s="306">
        <f t="shared" ca="1" si="40"/>
        <v>32.363999999999997</v>
      </c>
      <c r="AE86" s="306">
        <f t="shared" ca="1" si="41"/>
        <v>33.981999999999999</v>
      </c>
    </row>
    <row r="87" spans="1:31">
      <c r="A87" s="203" t="s">
        <v>658</v>
      </c>
      <c r="B87" s="230" t="s">
        <v>565</v>
      </c>
      <c r="C87" s="203" t="s">
        <v>43</v>
      </c>
      <c r="D87" s="229" t="s">
        <v>564</v>
      </c>
      <c r="E87" s="203">
        <v>366</v>
      </c>
      <c r="F87" s="203">
        <v>8</v>
      </c>
      <c r="G87" s="208">
        <f t="shared" ca="1" si="26"/>
        <v>30.587</v>
      </c>
      <c r="H87" s="208">
        <f t="shared" ca="1" si="27"/>
        <v>32.116</v>
      </c>
      <c r="I87" s="208">
        <f t="shared" ca="1" si="28"/>
        <v>33.722000000000001</v>
      </c>
      <c r="J87" s="208">
        <f t="shared" ca="1" si="29"/>
        <v>35.408000000000001</v>
      </c>
      <c r="K87" s="208">
        <f t="shared" ca="1" si="30"/>
        <v>37.177999999999997</v>
      </c>
      <c r="L87" s="223"/>
      <c r="M87" s="270" t="s">
        <v>588</v>
      </c>
      <c r="N87" s="273" t="str">
        <f t="shared" si="31"/>
        <v>59416C</v>
      </c>
      <c r="O87" s="284" t="str">
        <f t="shared" si="31"/>
        <v>123</v>
      </c>
      <c r="P87" s="273" t="str">
        <f t="shared" si="32"/>
        <v>IT Deskside Support Technician III</v>
      </c>
      <c r="Q87" s="285" cm="1">
        <f t="array" aca="1" ref="Q87" ca="1">ROUND(IF($M87="Y",VLOOKUP($N87,INDIRECT($O$2),Q$7,0)*INDIRECT($N$1),VLOOKUP($N87,INDIRECT($O$2),Q$7,0)),IF(LEFT($C87,1)="N",3,0))</f>
        <v>30.587</v>
      </c>
      <c r="R87" s="285" cm="1">
        <f t="array" aca="1" ref="R87" ca="1">ROUND(IF($M87="Y",VLOOKUP($N87,INDIRECT($O$2),R$7,0)*INDIRECT($N$1),VLOOKUP($N87,INDIRECT($O$2),R$7,0)),IF(LEFT($C87,1)="N",3,0))</f>
        <v>32.116</v>
      </c>
      <c r="S87" s="285" cm="1">
        <f t="array" aca="1" ref="S87" ca="1">ROUND(IF($M87="Y",VLOOKUP($N87,INDIRECT($O$2),S$7,0)*INDIRECT($N$1),VLOOKUP($N87,INDIRECT($O$2),S$7,0)),IF(LEFT($C87,1)="N",3,0))</f>
        <v>33.722000000000001</v>
      </c>
      <c r="T87" s="285" cm="1">
        <f t="array" aca="1" ref="T87" ca="1">ROUND(IF($M87="Y",VLOOKUP($N87,INDIRECT($O$2),T$7,0)*INDIRECT($N$1),VLOOKUP($N87,INDIRECT($O$2),T$7,0)),IF(LEFT($C87,1)="N",3,0))</f>
        <v>35.408000000000001</v>
      </c>
      <c r="U87" s="285" cm="1">
        <f t="array" aca="1" ref="U87" ca="1">ROUND(IF($M87="Y",VLOOKUP($N87,INDIRECT($O$2),U$7,0)*INDIRECT($N$1),VLOOKUP($N87,INDIRECT($O$2),U$7,0)),IF(LEFT($C87,1)="N",3,0))</f>
        <v>37.177999999999997</v>
      </c>
      <c r="W87" s="304" t="str">
        <f t="shared" si="33"/>
        <v>Y</v>
      </c>
      <c r="X87" s="297" t="str">
        <f t="shared" si="34"/>
        <v>59416C</v>
      </c>
      <c r="Y87" s="305" t="str">
        <f t="shared" si="35"/>
        <v>123</v>
      </c>
      <c r="Z87" s="297" t="str">
        <f t="shared" si="36"/>
        <v>IT Deskside Support Technician III</v>
      </c>
      <c r="AA87" s="306">
        <f t="shared" ca="1" si="37"/>
        <v>30.587</v>
      </c>
      <c r="AB87" s="306">
        <f t="shared" ca="1" si="38"/>
        <v>32.116</v>
      </c>
      <c r="AC87" s="306">
        <f t="shared" ca="1" si="39"/>
        <v>33.722000000000001</v>
      </c>
      <c r="AD87" s="306">
        <f t="shared" ca="1" si="40"/>
        <v>35.408000000000001</v>
      </c>
      <c r="AE87" s="306">
        <f t="shared" ca="1" si="41"/>
        <v>37.177999999999997</v>
      </c>
    </row>
    <row r="88" spans="1:31">
      <c r="A88" s="203" t="s">
        <v>474</v>
      </c>
      <c r="B88" s="230">
        <v>122</v>
      </c>
      <c r="C88" s="203" t="s">
        <v>43</v>
      </c>
      <c r="D88" s="229" t="s">
        <v>467</v>
      </c>
      <c r="E88" s="203">
        <v>333</v>
      </c>
      <c r="F88" s="203">
        <v>7</v>
      </c>
      <c r="G88" s="208">
        <f t="shared" ca="1" si="26"/>
        <v>28.547999999999998</v>
      </c>
      <c r="H88" s="208">
        <f t="shared" ca="1" si="27"/>
        <v>29.975000000000001</v>
      </c>
      <c r="I88" s="208">
        <f t="shared" ca="1" si="28"/>
        <v>31.474</v>
      </c>
      <c r="J88" s="208">
        <f t="shared" ca="1" si="29"/>
        <v>33.046999999999997</v>
      </c>
      <c r="K88" s="208">
        <f t="shared" ca="1" si="30"/>
        <v>34.700000000000003</v>
      </c>
      <c r="L88" s="223"/>
      <c r="M88" s="270" t="s">
        <v>588</v>
      </c>
      <c r="N88" s="273" t="str">
        <f t="shared" si="31"/>
        <v>52925C</v>
      </c>
      <c r="O88" s="284">
        <f t="shared" si="31"/>
        <v>122</v>
      </c>
      <c r="P88" s="273" t="str">
        <f t="shared" si="32"/>
        <v>IT Security Specialist I</v>
      </c>
      <c r="Q88" s="285" cm="1">
        <f t="array" aca="1" ref="Q88" ca="1">ROUND(IF($M88="Y",VLOOKUP($N88,INDIRECT($O$2),Q$7,0)*INDIRECT($N$1),VLOOKUP($N88,INDIRECT($O$2),Q$7,0)),IF(LEFT($C88,1)="N",3,0))</f>
        <v>28.547999999999998</v>
      </c>
      <c r="R88" s="285" cm="1">
        <f t="array" aca="1" ref="R88" ca="1">ROUND(IF($M88="Y",VLOOKUP($N88,INDIRECT($O$2),R$7,0)*INDIRECT($N$1),VLOOKUP($N88,INDIRECT($O$2),R$7,0)),IF(LEFT($C88,1)="N",3,0))</f>
        <v>29.975000000000001</v>
      </c>
      <c r="S88" s="285" cm="1">
        <f t="array" aca="1" ref="S88" ca="1">ROUND(IF($M88="Y",VLOOKUP($N88,INDIRECT($O$2),S$7,0)*INDIRECT($N$1),VLOOKUP($N88,INDIRECT($O$2),S$7,0)),IF(LEFT($C88,1)="N",3,0))</f>
        <v>31.474</v>
      </c>
      <c r="T88" s="285" cm="1">
        <f t="array" aca="1" ref="T88" ca="1">ROUND(IF($M88="Y",VLOOKUP($N88,INDIRECT($O$2),T$7,0)*INDIRECT($N$1),VLOOKUP($N88,INDIRECT($O$2),T$7,0)),IF(LEFT($C88,1)="N",3,0))</f>
        <v>33.046999999999997</v>
      </c>
      <c r="U88" s="285" cm="1">
        <f t="array" aca="1" ref="U88" ca="1">ROUND(IF($M88="Y",VLOOKUP($N88,INDIRECT($O$2),U$7,0)*INDIRECT($N$1),VLOOKUP($N88,INDIRECT($O$2),U$7,0)),IF(LEFT($C88,1)="N",3,0))</f>
        <v>34.700000000000003</v>
      </c>
      <c r="W88" s="304" t="str">
        <f t="shared" si="33"/>
        <v>Y</v>
      </c>
      <c r="X88" s="297" t="str">
        <f t="shared" si="34"/>
        <v>52925C</v>
      </c>
      <c r="Y88" s="305">
        <f t="shared" si="35"/>
        <v>122</v>
      </c>
      <c r="Z88" s="297" t="str">
        <f t="shared" si="36"/>
        <v>IT Security Specialist I</v>
      </c>
      <c r="AA88" s="306">
        <f t="shared" ca="1" si="37"/>
        <v>28.547999999999998</v>
      </c>
      <c r="AB88" s="306">
        <f t="shared" ca="1" si="38"/>
        <v>29.975000000000001</v>
      </c>
      <c r="AC88" s="306">
        <f t="shared" ca="1" si="39"/>
        <v>31.474</v>
      </c>
      <c r="AD88" s="306">
        <f t="shared" ca="1" si="40"/>
        <v>33.046999999999997</v>
      </c>
      <c r="AE88" s="306">
        <f t="shared" ca="1" si="41"/>
        <v>34.700000000000003</v>
      </c>
    </row>
    <row r="89" spans="1:31">
      <c r="A89" s="203" t="s">
        <v>473</v>
      </c>
      <c r="B89" s="230">
        <v>123</v>
      </c>
      <c r="C89" s="203" t="s">
        <v>43</v>
      </c>
      <c r="D89" s="229" t="s">
        <v>468</v>
      </c>
      <c r="E89" s="203">
        <v>363</v>
      </c>
      <c r="F89" s="203">
        <v>8</v>
      </c>
      <c r="G89" s="208">
        <f t="shared" ca="1" si="26"/>
        <v>30.587</v>
      </c>
      <c r="H89" s="208">
        <f t="shared" ca="1" si="27"/>
        <v>32.116</v>
      </c>
      <c r="I89" s="208">
        <f t="shared" ca="1" si="28"/>
        <v>33.722000000000001</v>
      </c>
      <c r="J89" s="208">
        <f t="shared" ca="1" si="29"/>
        <v>35.408000000000001</v>
      </c>
      <c r="K89" s="208">
        <f t="shared" ca="1" si="30"/>
        <v>37.177999999999997</v>
      </c>
      <c r="L89" s="223"/>
      <c r="M89" s="270" t="s">
        <v>588</v>
      </c>
      <c r="N89" s="273" t="str">
        <f t="shared" si="31"/>
        <v>52926C</v>
      </c>
      <c r="O89" s="284">
        <f t="shared" si="31"/>
        <v>123</v>
      </c>
      <c r="P89" s="273" t="str">
        <f t="shared" si="32"/>
        <v>IT Security Specialist II</v>
      </c>
      <c r="Q89" s="285" cm="1">
        <f t="array" aca="1" ref="Q89" ca="1">ROUND(IF($M89="Y",VLOOKUP($N89,INDIRECT($O$2),Q$7,0)*INDIRECT($N$1),VLOOKUP($N89,INDIRECT($O$2),Q$7,0)),IF(LEFT($C89,1)="N",3,0))</f>
        <v>30.587</v>
      </c>
      <c r="R89" s="285" cm="1">
        <f t="array" aca="1" ref="R89" ca="1">ROUND(IF($M89="Y",VLOOKUP($N89,INDIRECT($O$2),R$7,0)*INDIRECT($N$1),VLOOKUP($N89,INDIRECT($O$2),R$7,0)),IF(LEFT($C89,1)="N",3,0))</f>
        <v>32.116</v>
      </c>
      <c r="S89" s="285" cm="1">
        <f t="array" aca="1" ref="S89" ca="1">ROUND(IF($M89="Y",VLOOKUP($N89,INDIRECT($O$2),S$7,0)*INDIRECT($N$1),VLOOKUP($N89,INDIRECT($O$2),S$7,0)),IF(LEFT($C89,1)="N",3,0))</f>
        <v>33.722000000000001</v>
      </c>
      <c r="T89" s="285" cm="1">
        <f t="array" aca="1" ref="T89" ca="1">ROUND(IF($M89="Y",VLOOKUP($N89,INDIRECT($O$2),T$7,0)*INDIRECT($N$1),VLOOKUP($N89,INDIRECT($O$2),T$7,0)),IF(LEFT($C89,1)="N",3,0))</f>
        <v>35.408000000000001</v>
      </c>
      <c r="U89" s="285" cm="1">
        <f t="array" aca="1" ref="U89" ca="1">ROUND(IF($M89="Y",VLOOKUP($N89,INDIRECT($O$2),U$7,0)*INDIRECT($N$1),VLOOKUP($N89,INDIRECT($O$2),U$7,0)),IF(LEFT($C89,1)="N",3,0))</f>
        <v>37.177999999999997</v>
      </c>
      <c r="W89" s="304" t="str">
        <f t="shared" si="33"/>
        <v>Y</v>
      </c>
      <c r="X89" s="297" t="str">
        <f t="shared" si="34"/>
        <v>52926C</v>
      </c>
      <c r="Y89" s="305">
        <f t="shared" si="35"/>
        <v>123</v>
      </c>
      <c r="Z89" s="297" t="str">
        <f t="shared" si="36"/>
        <v>IT Security Specialist II</v>
      </c>
      <c r="AA89" s="306">
        <f t="shared" ca="1" si="37"/>
        <v>30.587</v>
      </c>
      <c r="AB89" s="306">
        <f t="shared" ca="1" si="38"/>
        <v>32.116</v>
      </c>
      <c r="AC89" s="306">
        <f t="shared" ca="1" si="39"/>
        <v>33.722000000000001</v>
      </c>
      <c r="AD89" s="306">
        <f t="shared" ca="1" si="40"/>
        <v>35.408000000000001</v>
      </c>
      <c r="AE89" s="306">
        <f t="shared" ca="1" si="41"/>
        <v>37.177999999999997</v>
      </c>
    </row>
    <row r="90" spans="1:31">
      <c r="A90" s="203" t="s">
        <v>206</v>
      </c>
      <c r="B90" s="230">
        <v>130</v>
      </c>
      <c r="C90" s="203" t="s">
        <v>43</v>
      </c>
      <c r="D90" s="229" t="s">
        <v>207</v>
      </c>
      <c r="E90" s="203">
        <v>265</v>
      </c>
      <c r="F90" s="203">
        <v>5</v>
      </c>
      <c r="G90" s="208">
        <f t="shared" ca="1" si="26"/>
        <v>23.529</v>
      </c>
      <c r="H90" s="208">
        <f t="shared" ca="1" si="27"/>
        <v>24.706</v>
      </c>
      <c r="I90" s="208">
        <f t="shared" ca="1" si="28"/>
        <v>25.940999999999999</v>
      </c>
      <c r="J90" s="208">
        <f t="shared" ca="1" si="29"/>
        <v>27.238</v>
      </c>
      <c r="K90" s="208">
        <f t="shared" ca="1" si="30"/>
        <v>28.6</v>
      </c>
      <c r="L90" s="223"/>
      <c r="M90" s="270" t="s">
        <v>588</v>
      </c>
      <c r="N90" s="273" t="str">
        <f t="shared" si="31"/>
        <v>10086C</v>
      </c>
      <c r="O90" s="284">
        <f t="shared" si="31"/>
        <v>130</v>
      </c>
      <c r="P90" s="273" t="str">
        <f t="shared" si="32"/>
        <v>IT Service Desk Agent I</v>
      </c>
      <c r="Q90" s="285" cm="1">
        <f t="array" aca="1" ref="Q90" ca="1">ROUND(IF($M90="Y",VLOOKUP($N90,INDIRECT($O$2),Q$7,0)*INDIRECT($N$1),VLOOKUP($N90,INDIRECT($O$2),Q$7,0)),IF(LEFT($C90,1)="N",3,0))</f>
        <v>23.529</v>
      </c>
      <c r="R90" s="285" cm="1">
        <f t="array" aca="1" ref="R90" ca="1">ROUND(IF($M90="Y",VLOOKUP($N90,INDIRECT($O$2),R$7,0)*INDIRECT($N$1),VLOOKUP($N90,INDIRECT($O$2),R$7,0)),IF(LEFT($C90,1)="N",3,0))</f>
        <v>24.706</v>
      </c>
      <c r="S90" s="285" cm="1">
        <f t="array" aca="1" ref="S90" ca="1">ROUND(IF($M90="Y",VLOOKUP($N90,INDIRECT($O$2),S$7,0)*INDIRECT($N$1),VLOOKUP($N90,INDIRECT($O$2),S$7,0)),IF(LEFT($C90,1)="N",3,0))</f>
        <v>25.940999999999999</v>
      </c>
      <c r="T90" s="285" cm="1">
        <f t="array" aca="1" ref="T90" ca="1">ROUND(IF($M90="Y",VLOOKUP($N90,INDIRECT($O$2),T$7,0)*INDIRECT($N$1),VLOOKUP($N90,INDIRECT($O$2),T$7,0)),IF(LEFT($C90,1)="N",3,0))</f>
        <v>27.238</v>
      </c>
      <c r="U90" s="285" cm="1">
        <f t="array" aca="1" ref="U90" ca="1">ROUND(IF($M90="Y",VLOOKUP($N90,INDIRECT($O$2),U$7,0)*INDIRECT($N$1),VLOOKUP($N90,INDIRECT($O$2),U$7,0)),IF(LEFT($C90,1)="N",3,0))</f>
        <v>28.6</v>
      </c>
      <c r="W90" s="304" t="str">
        <f t="shared" si="33"/>
        <v>Y</v>
      </c>
      <c r="X90" s="297" t="str">
        <f t="shared" si="34"/>
        <v>10086C</v>
      </c>
      <c r="Y90" s="305">
        <f t="shared" si="35"/>
        <v>130</v>
      </c>
      <c r="Z90" s="297" t="str">
        <f t="shared" si="36"/>
        <v>IT Service Desk Agent I</v>
      </c>
      <c r="AA90" s="306">
        <f t="shared" ca="1" si="37"/>
        <v>23.529</v>
      </c>
      <c r="AB90" s="306">
        <f t="shared" ca="1" si="38"/>
        <v>24.706</v>
      </c>
      <c r="AC90" s="306">
        <f t="shared" ca="1" si="39"/>
        <v>25.940999999999999</v>
      </c>
      <c r="AD90" s="306">
        <f t="shared" ca="1" si="40"/>
        <v>27.238</v>
      </c>
      <c r="AE90" s="306">
        <f t="shared" ca="1" si="41"/>
        <v>28.6</v>
      </c>
    </row>
    <row r="91" spans="1:31">
      <c r="A91" s="203" t="s">
        <v>208</v>
      </c>
      <c r="B91" s="230">
        <v>210</v>
      </c>
      <c r="C91" s="203" t="s">
        <v>43</v>
      </c>
      <c r="D91" s="229" t="s">
        <v>209</v>
      </c>
      <c r="E91" s="203">
        <v>300</v>
      </c>
      <c r="F91" s="203">
        <v>6</v>
      </c>
      <c r="G91" s="208">
        <f t="shared" ca="1" si="26"/>
        <v>25.972999999999999</v>
      </c>
      <c r="H91" s="208">
        <f t="shared" ca="1" si="27"/>
        <v>27.271000000000001</v>
      </c>
      <c r="I91" s="208">
        <f t="shared" ca="1" si="28"/>
        <v>28.635000000000002</v>
      </c>
      <c r="J91" s="208">
        <f t="shared" ca="1" si="29"/>
        <v>30.067</v>
      </c>
      <c r="K91" s="208">
        <f t="shared" ca="1" si="30"/>
        <v>31.57</v>
      </c>
      <c r="L91" s="223"/>
      <c r="M91" s="270" t="s">
        <v>588</v>
      </c>
      <c r="N91" s="273" t="str">
        <f t="shared" si="31"/>
        <v>10087C</v>
      </c>
      <c r="O91" s="284">
        <f t="shared" si="31"/>
        <v>210</v>
      </c>
      <c r="P91" s="273" t="str">
        <f t="shared" si="32"/>
        <v>IT Service Desk Agent II</v>
      </c>
      <c r="Q91" s="285" cm="1">
        <f t="array" aca="1" ref="Q91" ca="1">ROUND(IF($M91="Y",VLOOKUP($N91,INDIRECT($O$2),Q$7,0)*INDIRECT($N$1),VLOOKUP($N91,INDIRECT($O$2),Q$7,0)),IF(LEFT($C91,1)="N",3,0))</f>
        <v>25.972999999999999</v>
      </c>
      <c r="R91" s="285" cm="1">
        <f t="array" aca="1" ref="R91" ca="1">ROUND(IF($M91="Y",VLOOKUP($N91,INDIRECT($O$2),R$7,0)*INDIRECT($N$1),VLOOKUP($N91,INDIRECT($O$2),R$7,0)),IF(LEFT($C91,1)="N",3,0))</f>
        <v>27.271000000000001</v>
      </c>
      <c r="S91" s="285" cm="1">
        <f t="array" aca="1" ref="S91" ca="1">ROUND(IF($M91="Y",VLOOKUP($N91,INDIRECT($O$2),S$7,0)*INDIRECT($N$1),VLOOKUP($N91,INDIRECT($O$2),S$7,0)),IF(LEFT($C91,1)="N",3,0))</f>
        <v>28.635000000000002</v>
      </c>
      <c r="T91" s="285" cm="1">
        <f t="array" aca="1" ref="T91" ca="1">ROUND(IF($M91="Y",VLOOKUP($N91,INDIRECT($O$2),T$7,0)*INDIRECT($N$1),VLOOKUP($N91,INDIRECT($O$2),T$7,0)),IF(LEFT($C91,1)="N",3,0))</f>
        <v>30.067</v>
      </c>
      <c r="U91" s="285" cm="1">
        <f t="array" aca="1" ref="U91" ca="1">ROUND(IF($M91="Y",VLOOKUP($N91,INDIRECT($O$2),U$7,0)*INDIRECT($N$1),VLOOKUP($N91,INDIRECT($O$2),U$7,0)),IF(LEFT($C91,1)="N",3,0))</f>
        <v>31.57</v>
      </c>
      <c r="W91" s="304" t="str">
        <f t="shared" si="33"/>
        <v>Y</v>
      </c>
      <c r="X91" s="297" t="str">
        <f t="shared" si="34"/>
        <v>10087C</v>
      </c>
      <c r="Y91" s="305">
        <f t="shared" si="35"/>
        <v>210</v>
      </c>
      <c r="Z91" s="297" t="str">
        <f t="shared" si="36"/>
        <v>IT Service Desk Agent II</v>
      </c>
      <c r="AA91" s="306">
        <f t="shared" ca="1" si="37"/>
        <v>25.972999999999999</v>
      </c>
      <c r="AB91" s="306">
        <f t="shared" ca="1" si="38"/>
        <v>27.271000000000001</v>
      </c>
      <c r="AC91" s="306">
        <f t="shared" ca="1" si="39"/>
        <v>28.635000000000002</v>
      </c>
      <c r="AD91" s="306">
        <f t="shared" ca="1" si="40"/>
        <v>30.067</v>
      </c>
      <c r="AE91" s="306">
        <f t="shared" ca="1" si="41"/>
        <v>31.57</v>
      </c>
    </row>
    <row r="92" spans="1:31">
      <c r="A92" s="203" t="s">
        <v>210</v>
      </c>
      <c r="B92" s="230">
        <v>201</v>
      </c>
      <c r="C92" s="203" t="s">
        <v>43</v>
      </c>
      <c r="D92" s="229" t="s">
        <v>211</v>
      </c>
      <c r="E92" s="203">
        <v>235</v>
      </c>
      <c r="F92" s="203">
        <v>5</v>
      </c>
      <c r="G92" s="208">
        <f t="shared" ca="1" si="26"/>
        <v>18.722000000000001</v>
      </c>
      <c r="H92" s="208">
        <f t="shared" ca="1" si="27"/>
        <v>19.658999999999999</v>
      </c>
      <c r="I92" s="208">
        <f t="shared" ca="1" si="28"/>
        <v>20.641999999999999</v>
      </c>
      <c r="J92" s="208">
        <f t="shared" ca="1" si="29"/>
        <v>21.673999999999999</v>
      </c>
      <c r="K92" s="208">
        <f t="shared" ca="1" si="30"/>
        <v>22.757000000000001</v>
      </c>
      <c r="L92" s="223"/>
      <c r="M92" s="270" t="s">
        <v>588</v>
      </c>
      <c r="N92" s="273" t="str">
        <f t="shared" si="31"/>
        <v>05910C</v>
      </c>
      <c r="O92" s="284">
        <f t="shared" si="31"/>
        <v>201</v>
      </c>
      <c r="P92" s="273" t="str">
        <f t="shared" si="32"/>
        <v xml:space="preserve">Laboratory Tech Seasonal </v>
      </c>
      <c r="Q92" s="285" cm="1">
        <f t="array" aca="1" ref="Q92" ca="1">ROUND(IF($M92="Y",VLOOKUP($N92,INDIRECT($O$2),Q$7,0)*INDIRECT($N$1),VLOOKUP($N92,INDIRECT($O$2),Q$7,0)),IF(LEFT($C92,1)="N",3,0))</f>
        <v>18.722000000000001</v>
      </c>
      <c r="R92" s="285" cm="1">
        <f t="array" aca="1" ref="R92" ca="1">ROUND(IF($M92="Y",VLOOKUP($N92,INDIRECT($O$2),R$7,0)*INDIRECT($N$1),VLOOKUP($N92,INDIRECT($O$2),R$7,0)),IF(LEFT($C92,1)="N",3,0))</f>
        <v>19.658999999999999</v>
      </c>
      <c r="S92" s="285" cm="1">
        <f t="array" aca="1" ref="S92" ca="1">ROUND(IF($M92="Y",VLOOKUP($N92,INDIRECT($O$2),S$7,0)*INDIRECT($N$1),VLOOKUP($N92,INDIRECT($O$2),S$7,0)),IF(LEFT($C92,1)="N",3,0))</f>
        <v>20.641999999999999</v>
      </c>
      <c r="T92" s="285" cm="1">
        <f t="array" aca="1" ref="T92" ca="1">ROUND(IF($M92="Y",VLOOKUP($N92,INDIRECT($O$2),T$7,0)*INDIRECT($N$1),VLOOKUP($N92,INDIRECT($O$2),T$7,0)),IF(LEFT($C92,1)="N",3,0))</f>
        <v>21.673999999999999</v>
      </c>
      <c r="U92" s="285" cm="1">
        <f t="array" aca="1" ref="U92" ca="1">ROUND(IF($M92="Y",VLOOKUP($N92,INDIRECT($O$2),U$7,0)*INDIRECT($N$1),VLOOKUP($N92,INDIRECT($O$2),U$7,0)),IF(LEFT($C92,1)="N",3,0))</f>
        <v>22.757000000000001</v>
      </c>
      <c r="W92" s="304" t="str">
        <f t="shared" si="33"/>
        <v>Y</v>
      </c>
      <c r="X92" s="297" t="str">
        <f t="shared" si="34"/>
        <v>05910C</v>
      </c>
      <c r="Y92" s="305">
        <f t="shared" si="35"/>
        <v>201</v>
      </c>
      <c r="Z92" s="297" t="str">
        <f t="shared" si="36"/>
        <v xml:space="preserve">Laboratory Tech Seasonal </v>
      </c>
      <c r="AA92" s="306">
        <f t="shared" ca="1" si="37"/>
        <v>18.722000000000001</v>
      </c>
      <c r="AB92" s="306">
        <f t="shared" ca="1" si="38"/>
        <v>19.658999999999999</v>
      </c>
      <c r="AC92" s="306">
        <f t="shared" ca="1" si="39"/>
        <v>20.641999999999999</v>
      </c>
      <c r="AD92" s="306">
        <f t="shared" ca="1" si="40"/>
        <v>21.673999999999999</v>
      </c>
      <c r="AE92" s="306">
        <f t="shared" ca="1" si="41"/>
        <v>22.757000000000001</v>
      </c>
    </row>
    <row r="93" spans="1:31">
      <c r="A93" s="203" t="s">
        <v>212</v>
      </c>
      <c r="B93" s="230" t="s">
        <v>213</v>
      </c>
      <c r="C93" s="203" t="s">
        <v>43</v>
      </c>
      <c r="D93" s="229" t="s">
        <v>214</v>
      </c>
      <c r="E93" s="203">
        <v>235</v>
      </c>
      <c r="F93" s="203">
        <v>5</v>
      </c>
      <c r="G93" s="208">
        <f t="shared" ca="1" si="26"/>
        <v>23.402999999999999</v>
      </c>
      <c r="H93" s="208">
        <f t="shared" ca="1" si="27"/>
        <v>24.573</v>
      </c>
      <c r="I93" s="208">
        <f t="shared" ca="1" si="28"/>
        <v>25.802</v>
      </c>
      <c r="J93" s="208">
        <f t="shared" ca="1" si="29"/>
        <v>27.091999999999999</v>
      </c>
      <c r="K93" s="208">
        <f t="shared" ca="1" si="30"/>
        <v>28.446999999999999</v>
      </c>
      <c r="L93" s="223"/>
      <c r="M93" s="270" t="s">
        <v>588</v>
      </c>
      <c r="N93" s="273" t="str">
        <f t="shared" si="31"/>
        <v>05920C</v>
      </c>
      <c r="O93" s="284" t="str">
        <f t="shared" si="31"/>
        <v>073</v>
      </c>
      <c r="P93" s="273" t="str">
        <f t="shared" si="32"/>
        <v xml:space="preserve">Laboratory Technician </v>
      </c>
      <c r="Q93" s="285" cm="1">
        <f t="array" aca="1" ref="Q93" ca="1">ROUND(IF($M93="Y",VLOOKUP($N93,INDIRECT($O$2),Q$7,0)*INDIRECT($N$1),VLOOKUP($N93,INDIRECT($O$2),Q$7,0)),IF(LEFT($C93,1)="N",3,0))</f>
        <v>23.402999999999999</v>
      </c>
      <c r="R93" s="285" cm="1">
        <f t="array" aca="1" ref="R93" ca="1">ROUND(IF($M93="Y",VLOOKUP($N93,INDIRECT($O$2),R$7,0)*INDIRECT($N$1),VLOOKUP($N93,INDIRECT($O$2),R$7,0)),IF(LEFT($C93,1)="N",3,0))</f>
        <v>24.573</v>
      </c>
      <c r="S93" s="285" cm="1">
        <f t="array" aca="1" ref="S93" ca="1">ROUND(IF($M93="Y",VLOOKUP($N93,INDIRECT($O$2),S$7,0)*INDIRECT($N$1),VLOOKUP($N93,INDIRECT($O$2),S$7,0)),IF(LEFT($C93,1)="N",3,0))</f>
        <v>25.802</v>
      </c>
      <c r="T93" s="285" cm="1">
        <f t="array" aca="1" ref="T93" ca="1">ROUND(IF($M93="Y",VLOOKUP($N93,INDIRECT($O$2),T$7,0)*INDIRECT($N$1),VLOOKUP($N93,INDIRECT($O$2),T$7,0)),IF(LEFT($C93,1)="N",3,0))</f>
        <v>27.091999999999999</v>
      </c>
      <c r="U93" s="285" cm="1">
        <f t="array" aca="1" ref="U93" ca="1">ROUND(IF($M93="Y",VLOOKUP($N93,INDIRECT($O$2),U$7,0)*INDIRECT($N$1),VLOOKUP($N93,INDIRECT($O$2),U$7,0)),IF(LEFT($C93,1)="N",3,0))</f>
        <v>28.446999999999999</v>
      </c>
      <c r="W93" s="304" t="str">
        <f t="shared" si="33"/>
        <v>Y</v>
      </c>
      <c r="X93" s="297" t="str">
        <f t="shared" si="34"/>
        <v>05920C</v>
      </c>
      <c r="Y93" s="305" t="str">
        <f t="shared" si="35"/>
        <v>073</v>
      </c>
      <c r="Z93" s="297" t="str">
        <f t="shared" si="36"/>
        <v xml:space="preserve">Laboratory Technician </v>
      </c>
      <c r="AA93" s="306">
        <f t="shared" ca="1" si="37"/>
        <v>23.402999999999999</v>
      </c>
      <c r="AB93" s="306">
        <f t="shared" ca="1" si="38"/>
        <v>24.573</v>
      </c>
      <c r="AC93" s="306">
        <f t="shared" ca="1" si="39"/>
        <v>25.802</v>
      </c>
      <c r="AD93" s="306">
        <f t="shared" ca="1" si="40"/>
        <v>27.091999999999999</v>
      </c>
      <c r="AE93" s="306">
        <f t="shared" ca="1" si="41"/>
        <v>28.446999999999999</v>
      </c>
    </row>
    <row r="94" spans="1:31">
      <c r="A94" s="203" t="s">
        <v>215</v>
      </c>
      <c r="B94" s="230" t="s">
        <v>66</v>
      </c>
      <c r="C94" s="203" t="s">
        <v>43</v>
      </c>
      <c r="D94" s="229" t="s">
        <v>216</v>
      </c>
      <c r="E94" s="203">
        <v>330</v>
      </c>
      <c r="F94" s="203">
        <v>7</v>
      </c>
      <c r="G94" s="208">
        <f t="shared" ca="1" si="26"/>
        <v>27.562999999999999</v>
      </c>
      <c r="H94" s="208">
        <f t="shared" ca="1" si="27"/>
        <v>28.940999999999999</v>
      </c>
      <c r="I94" s="208">
        <f t="shared" ca="1" si="28"/>
        <v>30.388000000000002</v>
      </c>
      <c r="J94" s="208">
        <f t="shared" ca="1" si="29"/>
        <v>31.907</v>
      </c>
      <c r="K94" s="208">
        <f t="shared" ca="1" si="30"/>
        <v>33.502000000000002</v>
      </c>
      <c r="L94" s="223"/>
      <c r="M94" s="270" t="s">
        <v>588</v>
      </c>
      <c r="N94" s="273" t="str">
        <f t="shared" si="31"/>
        <v>05952C</v>
      </c>
      <c r="O94" s="284" t="str">
        <f t="shared" si="31"/>
        <v>064</v>
      </c>
      <c r="P94" s="273" t="str">
        <f t="shared" si="32"/>
        <v>Lead Code Compliance Specialist -Traffic</v>
      </c>
      <c r="Q94" s="285" cm="1">
        <f t="array" aca="1" ref="Q94" ca="1">ROUND(IF($M94="Y",VLOOKUP($N94,INDIRECT($O$2),Q$7,0)*INDIRECT($N$1),VLOOKUP($N94,INDIRECT($O$2),Q$7,0)),IF(LEFT($C94,1)="N",3,0))</f>
        <v>27.562999999999999</v>
      </c>
      <c r="R94" s="285" cm="1">
        <f t="array" aca="1" ref="R94" ca="1">ROUND(IF($M94="Y",VLOOKUP($N94,INDIRECT($O$2),R$7,0)*INDIRECT($N$1),VLOOKUP($N94,INDIRECT($O$2),R$7,0)),IF(LEFT($C94,1)="N",3,0))</f>
        <v>28.940999999999999</v>
      </c>
      <c r="S94" s="285" cm="1">
        <f t="array" aca="1" ref="S94" ca="1">ROUND(IF($M94="Y",VLOOKUP($N94,INDIRECT($O$2),S$7,0)*INDIRECT($N$1),VLOOKUP($N94,INDIRECT($O$2),S$7,0)),IF(LEFT($C94,1)="N",3,0))</f>
        <v>30.388000000000002</v>
      </c>
      <c r="T94" s="285" cm="1">
        <f t="array" aca="1" ref="T94" ca="1">ROUND(IF($M94="Y",VLOOKUP($N94,INDIRECT($O$2),T$7,0)*INDIRECT($N$1),VLOOKUP($N94,INDIRECT($O$2),T$7,0)),IF(LEFT($C94,1)="N",3,0))</f>
        <v>31.907</v>
      </c>
      <c r="U94" s="285" cm="1">
        <f t="array" aca="1" ref="U94" ca="1">ROUND(IF($M94="Y",VLOOKUP($N94,INDIRECT($O$2),U$7,0)*INDIRECT($N$1),VLOOKUP($N94,INDIRECT($O$2),U$7,0)),IF(LEFT($C94,1)="N",3,0))</f>
        <v>33.502000000000002</v>
      </c>
      <c r="W94" s="304" t="str">
        <f t="shared" si="33"/>
        <v>Y</v>
      </c>
      <c r="X94" s="297" t="str">
        <f t="shared" si="34"/>
        <v>05952C</v>
      </c>
      <c r="Y94" s="305" t="str">
        <f t="shared" si="35"/>
        <v>064</v>
      </c>
      <c r="Z94" s="297" t="str">
        <f t="shared" si="36"/>
        <v>Lead Code Compliance Specialist -Traffic</v>
      </c>
      <c r="AA94" s="306">
        <f t="shared" ca="1" si="37"/>
        <v>27.562999999999999</v>
      </c>
      <c r="AB94" s="306">
        <f t="shared" ca="1" si="38"/>
        <v>28.940999999999999</v>
      </c>
      <c r="AC94" s="306">
        <f t="shared" ca="1" si="39"/>
        <v>30.388000000000002</v>
      </c>
      <c r="AD94" s="306">
        <f t="shared" ca="1" si="40"/>
        <v>31.907</v>
      </c>
      <c r="AE94" s="306">
        <f t="shared" ca="1" si="41"/>
        <v>33.502000000000002</v>
      </c>
    </row>
    <row r="95" spans="1:31">
      <c r="A95" s="203" t="s">
        <v>217</v>
      </c>
      <c r="B95" s="230" t="s">
        <v>218</v>
      </c>
      <c r="C95" s="203" t="s">
        <v>43</v>
      </c>
      <c r="D95" s="229" t="s">
        <v>219</v>
      </c>
      <c r="E95" s="203">
        <v>410</v>
      </c>
      <c r="F95" s="203">
        <v>9</v>
      </c>
      <c r="G95" s="208">
        <f t="shared" ca="1" si="26"/>
        <v>34.058999999999997</v>
      </c>
      <c r="H95" s="208">
        <f t="shared" ca="1" si="27"/>
        <v>35.762</v>
      </c>
      <c r="I95" s="208">
        <f t="shared" ca="1" si="28"/>
        <v>37.549999999999997</v>
      </c>
      <c r="J95" s="208">
        <f t="shared" ca="1" si="29"/>
        <v>39.427</v>
      </c>
      <c r="K95" s="208">
        <f t="shared" ca="1" si="30"/>
        <v>41.399000000000001</v>
      </c>
      <c r="L95" s="223"/>
      <c r="M95" s="270" t="s">
        <v>588</v>
      </c>
      <c r="N95" s="273" t="str">
        <f t="shared" si="31"/>
        <v>05985C</v>
      </c>
      <c r="O95" s="284" t="str">
        <f t="shared" si="31"/>
        <v>101</v>
      </c>
      <c r="P95" s="273" t="str">
        <f t="shared" si="32"/>
        <v xml:space="preserve">Lead Inspector Housing </v>
      </c>
      <c r="Q95" s="285" cm="1">
        <f t="array" aca="1" ref="Q95" ca="1">ROUND(IF($M95="Y",VLOOKUP($N95,INDIRECT($O$2),Q$7,0)*INDIRECT($N$1),VLOOKUP($N95,INDIRECT($O$2),Q$7,0)),IF(LEFT($C95,1)="N",3,0))</f>
        <v>34.058999999999997</v>
      </c>
      <c r="R95" s="285" cm="1">
        <f t="array" aca="1" ref="R95" ca="1">ROUND(IF($M95="Y",VLOOKUP($N95,INDIRECT($O$2),R$7,0)*INDIRECT($N$1),VLOOKUP($N95,INDIRECT($O$2),R$7,0)),IF(LEFT($C95,1)="N",3,0))</f>
        <v>35.762</v>
      </c>
      <c r="S95" s="285" cm="1">
        <f t="array" aca="1" ref="S95" ca="1">ROUND(IF($M95="Y",VLOOKUP($N95,INDIRECT($O$2),S$7,0)*INDIRECT($N$1),VLOOKUP($N95,INDIRECT($O$2),S$7,0)),IF(LEFT($C95,1)="N",3,0))</f>
        <v>37.549999999999997</v>
      </c>
      <c r="T95" s="285" cm="1">
        <f t="array" aca="1" ref="T95" ca="1">ROUND(IF($M95="Y",VLOOKUP($N95,INDIRECT($O$2),T$7,0)*INDIRECT($N$1),VLOOKUP($N95,INDIRECT($O$2),T$7,0)),IF(LEFT($C95,1)="N",3,0))</f>
        <v>39.427</v>
      </c>
      <c r="U95" s="285" cm="1">
        <f t="array" aca="1" ref="U95" ca="1">ROUND(IF($M95="Y",VLOOKUP($N95,INDIRECT($O$2),U$7,0)*INDIRECT($N$1),VLOOKUP($N95,INDIRECT($O$2),U$7,0)),IF(LEFT($C95,1)="N",3,0))</f>
        <v>41.399000000000001</v>
      </c>
      <c r="W95" s="304" t="str">
        <f t="shared" si="33"/>
        <v>Y</v>
      </c>
      <c r="X95" s="297" t="str">
        <f t="shared" si="34"/>
        <v>05985C</v>
      </c>
      <c r="Y95" s="305" t="str">
        <f t="shared" si="35"/>
        <v>101</v>
      </c>
      <c r="Z95" s="297" t="str">
        <f t="shared" si="36"/>
        <v xml:space="preserve">Lead Inspector Housing </v>
      </c>
      <c r="AA95" s="306">
        <f t="shared" ca="1" si="37"/>
        <v>34.058999999999997</v>
      </c>
      <c r="AB95" s="306">
        <f t="shared" ca="1" si="38"/>
        <v>35.762</v>
      </c>
      <c r="AC95" s="306">
        <f t="shared" ca="1" si="39"/>
        <v>37.549999999999997</v>
      </c>
      <c r="AD95" s="306">
        <f t="shared" ca="1" si="40"/>
        <v>39.427</v>
      </c>
      <c r="AE95" s="306">
        <f t="shared" ca="1" si="41"/>
        <v>41.399000000000001</v>
      </c>
    </row>
    <row r="96" spans="1:31">
      <c r="A96" s="203" t="s">
        <v>220</v>
      </c>
      <c r="B96" s="230">
        <v>101</v>
      </c>
      <c r="C96" s="203" t="s">
        <v>43</v>
      </c>
      <c r="D96" s="229" t="s">
        <v>453</v>
      </c>
      <c r="E96" s="203">
        <v>415</v>
      </c>
      <c r="F96" s="203">
        <v>9</v>
      </c>
      <c r="G96" s="208">
        <f t="shared" ca="1" si="26"/>
        <v>34.058999999999997</v>
      </c>
      <c r="H96" s="208">
        <f t="shared" ca="1" si="27"/>
        <v>35.762</v>
      </c>
      <c r="I96" s="208">
        <f t="shared" ca="1" si="28"/>
        <v>37.549999999999997</v>
      </c>
      <c r="J96" s="208">
        <f t="shared" ca="1" si="29"/>
        <v>39.427</v>
      </c>
      <c r="K96" s="208">
        <f t="shared" ca="1" si="30"/>
        <v>41.399000000000001</v>
      </c>
      <c r="L96" s="223"/>
      <c r="M96" s="270" t="s">
        <v>588</v>
      </c>
      <c r="N96" s="273" t="str">
        <f t="shared" si="31"/>
        <v>05995C</v>
      </c>
      <c r="O96" s="284">
        <f t="shared" si="31"/>
        <v>101</v>
      </c>
      <c r="P96" s="273" t="str">
        <f t="shared" si="32"/>
        <v>Lead Inspector Licenses &amp; Con Services</v>
      </c>
      <c r="Q96" s="285" cm="1">
        <f t="array" aca="1" ref="Q96" ca="1">ROUND(IF($M96="Y",VLOOKUP($N96,INDIRECT($O$2),Q$7,0)*INDIRECT($N$1),VLOOKUP($N96,INDIRECT($O$2),Q$7,0)),IF(LEFT($C96,1)="N",3,0))</f>
        <v>34.058999999999997</v>
      </c>
      <c r="R96" s="285" cm="1">
        <f t="array" aca="1" ref="R96" ca="1">ROUND(IF($M96="Y",VLOOKUP($N96,INDIRECT($O$2),R$7,0)*INDIRECT($N$1),VLOOKUP($N96,INDIRECT($O$2),R$7,0)),IF(LEFT($C96,1)="N",3,0))</f>
        <v>35.762</v>
      </c>
      <c r="S96" s="285" cm="1">
        <f t="array" aca="1" ref="S96" ca="1">ROUND(IF($M96="Y",VLOOKUP($N96,INDIRECT($O$2),S$7,0)*INDIRECT($N$1),VLOOKUP($N96,INDIRECT($O$2),S$7,0)),IF(LEFT($C96,1)="N",3,0))</f>
        <v>37.549999999999997</v>
      </c>
      <c r="T96" s="285" cm="1">
        <f t="array" aca="1" ref="T96" ca="1">ROUND(IF($M96="Y",VLOOKUP($N96,INDIRECT($O$2),T$7,0)*INDIRECT($N$1),VLOOKUP($N96,INDIRECT($O$2),T$7,0)),IF(LEFT($C96,1)="N",3,0))</f>
        <v>39.427</v>
      </c>
      <c r="U96" s="285" cm="1">
        <f t="array" aca="1" ref="U96" ca="1">ROUND(IF($M96="Y",VLOOKUP($N96,INDIRECT($O$2),U$7,0)*INDIRECT($N$1),VLOOKUP($N96,INDIRECT($O$2),U$7,0)),IF(LEFT($C96,1)="N",3,0))</f>
        <v>41.399000000000001</v>
      </c>
      <c r="W96" s="304" t="str">
        <f t="shared" si="33"/>
        <v>Y</v>
      </c>
      <c r="X96" s="297" t="str">
        <f t="shared" si="34"/>
        <v>05995C</v>
      </c>
      <c r="Y96" s="305">
        <f t="shared" si="35"/>
        <v>101</v>
      </c>
      <c r="Z96" s="297" t="str">
        <f t="shared" si="36"/>
        <v>Lead Inspector Licenses &amp; Con Services</v>
      </c>
      <c r="AA96" s="306">
        <f t="shared" ca="1" si="37"/>
        <v>34.058999999999997</v>
      </c>
      <c r="AB96" s="306">
        <f t="shared" ca="1" si="38"/>
        <v>35.762</v>
      </c>
      <c r="AC96" s="306">
        <f t="shared" ca="1" si="39"/>
        <v>37.549999999999997</v>
      </c>
      <c r="AD96" s="306">
        <f t="shared" ca="1" si="40"/>
        <v>39.427</v>
      </c>
      <c r="AE96" s="306">
        <f t="shared" ca="1" si="41"/>
        <v>41.399000000000001</v>
      </c>
    </row>
    <row r="97" spans="1:31">
      <c r="A97" s="203" t="s">
        <v>222</v>
      </c>
      <c r="B97" s="230">
        <v>101</v>
      </c>
      <c r="C97" s="203" t="s">
        <v>43</v>
      </c>
      <c r="D97" s="229" t="s">
        <v>455</v>
      </c>
      <c r="E97" s="203">
        <v>410</v>
      </c>
      <c r="F97" s="203">
        <v>9</v>
      </c>
      <c r="G97" s="208">
        <f t="shared" ca="1" si="26"/>
        <v>34.058999999999997</v>
      </c>
      <c r="H97" s="208">
        <f t="shared" ca="1" si="27"/>
        <v>35.762</v>
      </c>
      <c r="I97" s="208">
        <f t="shared" ca="1" si="28"/>
        <v>37.549999999999997</v>
      </c>
      <c r="J97" s="208">
        <f t="shared" ca="1" si="29"/>
        <v>39.427</v>
      </c>
      <c r="K97" s="208">
        <f t="shared" ca="1" si="30"/>
        <v>41.399000000000001</v>
      </c>
      <c r="L97" s="223"/>
      <c r="M97" s="270" t="s">
        <v>588</v>
      </c>
      <c r="N97" s="273" t="str">
        <f t="shared" si="31"/>
        <v>06005C</v>
      </c>
      <c r="O97" s="284">
        <f t="shared" si="31"/>
        <v>101</v>
      </c>
      <c r="P97" s="273" t="str">
        <f t="shared" si="32"/>
        <v>Lead Inspector Problem Properties</v>
      </c>
      <c r="Q97" s="285" cm="1">
        <f t="array" aca="1" ref="Q97" ca="1">ROUND(IF($M97="Y",VLOOKUP($N97,INDIRECT($O$2),Q$7,0)*INDIRECT($N$1),VLOOKUP($N97,INDIRECT($O$2),Q$7,0)),IF(LEFT($C97,1)="N",3,0))</f>
        <v>34.058999999999997</v>
      </c>
      <c r="R97" s="285" cm="1">
        <f t="array" aca="1" ref="R97" ca="1">ROUND(IF($M97="Y",VLOOKUP($N97,INDIRECT($O$2),R$7,0)*INDIRECT($N$1),VLOOKUP($N97,INDIRECT($O$2),R$7,0)),IF(LEFT($C97,1)="N",3,0))</f>
        <v>35.762</v>
      </c>
      <c r="S97" s="285" cm="1">
        <f t="array" aca="1" ref="S97" ca="1">ROUND(IF($M97="Y",VLOOKUP($N97,INDIRECT($O$2),S$7,0)*INDIRECT($N$1),VLOOKUP($N97,INDIRECT($O$2),S$7,0)),IF(LEFT($C97,1)="N",3,0))</f>
        <v>37.549999999999997</v>
      </c>
      <c r="T97" s="285" cm="1">
        <f t="array" aca="1" ref="T97" ca="1">ROUND(IF($M97="Y",VLOOKUP($N97,INDIRECT($O$2),T$7,0)*INDIRECT($N$1),VLOOKUP($N97,INDIRECT($O$2),T$7,0)),IF(LEFT($C97,1)="N",3,0))</f>
        <v>39.427</v>
      </c>
      <c r="U97" s="285" cm="1">
        <f t="array" aca="1" ref="U97" ca="1">ROUND(IF($M97="Y",VLOOKUP($N97,INDIRECT($O$2),U$7,0)*INDIRECT($N$1),VLOOKUP($N97,INDIRECT($O$2),U$7,0)),IF(LEFT($C97,1)="N",3,0))</f>
        <v>41.399000000000001</v>
      </c>
      <c r="W97" s="304" t="str">
        <f t="shared" si="33"/>
        <v>Y</v>
      </c>
      <c r="X97" s="297" t="str">
        <f t="shared" si="34"/>
        <v>06005C</v>
      </c>
      <c r="Y97" s="305">
        <f t="shared" si="35"/>
        <v>101</v>
      </c>
      <c r="Z97" s="297" t="str">
        <f t="shared" si="36"/>
        <v>Lead Inspector Problem Properties</v>
      </c>
      <c r="AA97" s="306">
        <f t="shared" ca="1" si="37"/>
        <v>34.058999999999997</v>
      </c>
      <c r="AB97" s="306">
        <f t="shared" ca="1" si="38"/>
        <v>35.762</v>
      </c>
      <c r="AC97" s="306">
        <f t="shared" ca="1" si="39"/>
        <v>37.549999999999997</v>
      </c>
      <c r="AD97" s="306">
        <f t="shared" ca="1" si="40"/>
        <v>39.427</v>
      </c>
      <c r="AE97" s="306">
        <f t="shared" ca="1" si="41"/>
        <v>41.399000000000001</v>
      </c>
    </row>
    <row r="98" spans="1:31">
      <c r="A98" s="203" t="s">
        <v>469</v>
      </c>
      <c r="B98" s="230" t="s">
        <v>389</v>
      </c>
      <c r="C98" s="203" t="s">
        <v>43</v>
      </c>
      <c r="D98" s="229" t="s">
        <v>466</v>
      </c>
      <c r="E98" s="203">
        <v>283</v>
      </c>
      <c r="F98" s="203">
        <v>6</v>
      </c>
      <c r="G98" s="208">
        <f t="shared" ca="1" si="26"/>
        <v>24.530999999999999</v>
      </c>
      <c r="H98" s="208">
        <f t="shared" ca="1" si="27"/>
        <v>25.757999999999999</v>
      </c>
      <c r="I98" s="208">
        <f t="shared" ca="1" si="28"/>
        <v>27.045999999999999</v>
      </c>
      <c r="J98" s="208">
        <f t="shared" ca="1" si="29"/>
        <v>28.398</v>
      </c>
      <c r="K98" s="208">
        <f t="shared" ca="1" si="30"/>
        <v>29.818000000000001</v>
      </c>
      <c r="L98" s="223"/>
      <c r="M98" s="270" t="s">
        <v>588</v>
      </c>
      <c r="N98" s="273" t="str">
        <f t="shared" si="31"/>
        <v>06013C</v>
      </c>
      <c r="O98" s="284" t="str">
        <f t="shared" si="31"/>
        <v>N61</v>
      </c>
      <c r="P98" s="273" t="str">
        <f t="shared" si="32"/>
        <v>Lead Program Relocation Coordinator</v>
      </c>
      <c r="Q98" s="285" cm="1">
        <f t="array" aca="1" ref="Q98" ca="1">ROUND(IF($M98="Y",VLOOKUP($N98,INDIRECT($O$2),Q$7,0)*INDIRECT($N$1),VLOOKUP($N98,INDIRECT($O$2),Q$7,0)),IF(LEFT($C98,1)="N",3,0))</f>
        <v>24.530999999999999</v>
      </c>
      <c r="R98" s="285" cm="1">
        <f t="array" aca="1" ref="R98" ca="1">ROUND(IF($M98="Y",VLOOKUP($N98,INDIRECT($O$2),R$7,0)*INDIRECT($N$1),VLOOKUP($N98,INDIRECT($O$2),R$7,0)),IF(LEFT($C98,1)="N",3,0))</f>
        <v>25.757999999999999</v>
      </c>
      <c r="S98" s="285" cm="1">
        <f t="array" aca="1" ref="S98" ca="1">ROUND(IF($M98="Y",VLOOKUP($N98,INDIRECT($O$2),S$7,0)*INDIRECT($N$1),VLOOKUP($N98,INDIRECT($O$2),S$7,0)),IF(LEFT($C98,1)="N",3,0))</f>
        <v>27.045999999999999</v>
      </c>
      <c r="T98" s="285" cm="1">
        <f t="array" aca="1" ref="T98" ca="1">ROUND(IF($M98="Y",VLOOKUP($N98,INDIRECT($O$2),T$7,0)*INDIRECT($N$1),VLOOKUP($N98,INDIRECT($O$2),T$7,0)),IF(LEFT($C98,1)="N",3,0))</f>
        <v>28.398</v>
      </c>
      <c r="U98" s="285" cm="1">
        <f t="array" aca="1" ref="U98" ca="1">ROUND(IF($M98="Y",VLOOKUP($N98,INDIRECT($O$2),U$7,0)*INDIRECT($N$1),VLOOKUP($N98,INDIRECT($O$2),U$7,0)),IF(LEFT($C98,1)="N",3,0))</f>
        <v>29.818000000000001</v>
      </c>
      <c r="W98" s="304" t="str">
        <f t="shared" si="33"/>
        <v>Y</v>
      </c>
      <c r="X98" s="297" t="str">
        <f t="shared" si="34"/>
        <v>06013C</v>
      </c>
      <c r="Y98" s="305" t="str">
        <f t="shared" si="35"/>
        <v>N61</v>
      </c>
      <c r="Z98" s="297" t="str">
        <f t="shared" si="36"/>
        <v>Lead Program Relocation Coordinator</v>
      </c>
      <c r="AA98" s="306">
        <f t="shared" ca="1" si="37"/>
        <v>24.530999999999999</v>
      </c>
      <c r="AB98" s="306">
        <f t="shared" ca="1" si="38"/>
        <v>25.757999999999999</v>
      </c>
      <c r="AC98" s="306">
        <f t="shared" ca="1" si="39"/>
        <v>27.045999999999999</v>
      </c>
      <c r="AD98" s="306">
        <f t="shared" ca="1" si="40"/>
        <v>28.398</v>
      </c>
      <c r="AE98" s="306">
        <f t="shared" ca="1" si="41"/>
        <v>29.818000000000001</v>
      </c>
    </row>
    <row r="99" spans="1:31">
      <c r="A99" s="203" t="s">
        <v>224</v>
      </c>
      <c r="B99" s="230" t="s">
        <v>105</v>
      </c>
      <c r="C99" s="203" t="s">
        <v>43</v>
      </c>
      <c r="D99" s="229" t="s">
        <v>225</v>
      </c>
      <c r="E99" s="203">
        <v>280</v>
      </c>
      <c r="F99" s="203">
        <v>6</v>
      </c>
      <c r="G99" s="208">
        <f t="shared" ca="1" si="26"/>
        <v>24.530999999999999</v>
      </c>
      <c r="H99" s="208">
        <f t="shared" ca="1" si="27"/>
        <v>25.757999999999999</v>
      </c>
      <c r="I99" s="208">
        <f t="shared" ca="1" si="28"/>
        <v>27.045999999999999</v>
      </c>
      <c r="J99" s="208">
        <f t="shared" ca="1" si="29"/>
        <v>28.398</v>
      </c>
      <c r="K99" s="208">
        <f t="shared" ca="1" si="30"/>
        <v>29.818000000000001</v>
      </c>
      <c r="L99" s="223"/>
      <c r="M99" s="270" t="s">
        <v>588</v>
      </c>
      <c r="N99" s="273" t="str">
        <f t="shared" si="31"/>
        <v>06070C</v>
      </c>
      <c r="O99" s="284" t="str">
        <f t="shared" si="31"/>
        <v>076</v>
      </c>
      <c r="P99" s="273" t="str">
        <f t="shared" si="32"/>
        <v>Legal Secretary-C</v>
      </c>
      <c r="Q99" s="285" cm="1">
        <f t="array" aca="1" ref="Q99" ca="1">ROUND(IF($M99="Y",VLOOKUP($N99,INDIRECT($O$2),Q$7,0)*INDIRECT($N$1),VLOOKUP($N99,INDIRECT($O$2),Q$7,0)),IF(LEFT($C99,1)="N",3,0))</f>
        <v>24.530999999999999</v>
      </c>
      <c r="R99" s="285" cm="1">
        <f t="array" aca="1" ref="R99" ca="1">ROUND(IF($M99="Y",VLOOKUP($N99,INDIRECT($O$2),R$7,0)*INDIRECT($N$1),VLOOKUP($N99,INDIRECT($O$2),R$7,0)),IF(LEFT($C99,1)="N",3,0))</f>
        <v>25.757999999999999</v>
      </c>
      <c r="S99" s="285" cm="1">
        <f t="array" aca="1" ref="S99" ca="1">ROUND(IF($M99="Y",VLOOKUP($N99,INDIRECT($O$2),S$7,0)*INDIRECT($N$1),VLOOKUP($N99,INDIRECT($O$2),S$7,0)),IF(LEFT($C99,1)="N",3,0))</f>
        <v>27.045999999999999</v>
      </c>
      <c r="T99" s="285" cm="1">
        <f t="array" aca="1" ref="T99" ca="1">ROUND(IF($M99="Y",VLOOKUP($N99,INDIRECT($O$2),T$7,0)*INDIRECT($N$1),VLOOKUP($N99,INDIRECT($O$2),T$7,0)),IF(LEFT($C99,1)="N",3,0))</f>
        <v>28.398</v>
      </c>
      <c r="U99" s="285" cm="1">
        <f t="array" aca="1" ref="U99" ca="1">ROUND(IF($M99="Y",VLOOKUP($N99,INDIRECT($O$2),U$7,0)*INDIRECT($N$1),VLOOKUP($N99,INDIRECT($O$2),U$7,0)),IF(LEFT($C99,1)="N",3,0))</f>
        <v>29.818000000000001</v>
      </c>
      <c r="W99" s="304" t="str">
        <f t="shared" si="33"/>
        <v>Y</v>
      </c>
      <c r="X99" s="297" t="str">
        <f t="shared" si="34"/>
        <v>06070C</v>
      </c>
      <c r="Y99" s="305" t="str">
        <f t="shared" si="35"/>
        <v>076</v>
      </c>
      <c r="Z99" s="297" t="str">
        <f t="shared" si="36"/>
        <v>Legal Secretary-C</v>
      </c>
      <c r="AA99" s="306">
        <f t="shared" ca="1" si="37"/>
        <v>24.530999999999999</v>
      </c>
      <c r="AB99" s="306">
        <f t="shared" ca="1" si="38"/>
        <v>25.757999999999999</v>
      </c>
      <c r="AC99" s="306">
        <f t="shared" ca="1" si="39"/>
        <v>27.045999999999999</v>
      </c>
      <c r="AD99" s="306">
        <f t="shared" ca="1" si="40"/>
        <v>28.398</v>
      </c>
      <c r="AE99" s="306">
        <f t="shared" ca="1" si="41"/>
        <v>29.818000000000001</v>
      </c>
    </row>
    <row r="100" spans="1:31">
      <c r="A100" s="203" t="s">
        <v>226</v>
      </c>
      <c r="B100" s="230" t="s">
        <v>163</v>
      </c>
      <c r="C100" s="203" t="s">
        <v>43</v>
      </c>
      <c r="D100" s="229" t="s">
        <v>227</v>
      </c>
      <c r="E100" s="203">
        <v>253</v>
      </c>
      <c r="F100" s="203">
        <v>5</v>
      </c>
      <c r="G100" s="208">
        <f t="shared" ca="1" si="26"/>
        <v>22.497</v>
      </c>
      <c r="H100" s="208">
        <f t="shared" ca="1" si="27"/>
        <v>23.622</v>
      </c>
      <c r="I100" s="208">
        <f t="shared" ca="1" si="28"/>
        <v>24.803000000000001</v>
      </c>
      <c r="J100" s="208">
        <f t="shared" ca="1" si="29"/>
        <v>26.042999999999999</v>
      </c>
      <c r="K100" s="208">
        <f t="shared" ca="1" si="30"/>
        <v>27.344999999999999</v>
      </c>
      <c r="L100" s="223"/>
      <c r="M100" s="270" t="s">
        <v>588</v>
      </c>
      <c r="N100" s="273" t="str">
        <f t="shared" si="31"/>
        <v>06080C</v>
      </c>
      <c r="O100" s="284" t="str">
        <f t="shared" si="31"/>
        <v>051</v>
      </c>
      <c r="P100" s="273" t="str">
        <f t="shared" si="32"/>
        <v xml:space="preserve">Legal Support Specialist </v>
      </c>
      <c r="Q100" s="285" cm="1">
        <f t="array" aca="1" ref="Q100" ca="1">ROUND(IF($M100="Y",VLOOKUP($N100,INDIRECT($O$2),Q$7,0)*INDIRECT($N$1),VLOOKUP($N100,INDIRECT($O$2),Q$7,0)),IF(LEFT($C100,1)="N",3,0))</f>
        <v>22.497</v>
      </c>
      <c r="R100" s="285" cm="1">
        <f t="array" aca="1" ref="R100" ca="1">ROUND(IF($M100="Y",VLOOKUP($N100,INDIRECT($O$2),R$7,0)*INDIRECT($N$1),VLOOKUP($N100,INDIRECT($O$2),R$7,0)),IF(LEFT($C100,1)="N",3,0))</f>
        <v>23.622</v>
      </c>
      <c r="S100" s="285" cm="1">
        <f t="array" aca="1" ref="S100" ca="1">ROUND(IF($M100="Y",VLOOKUP($N100,INDIRECT($O$2),S$7,0)*INDIRECT($N$1),VLOOKUP($N100,INDIRECT($O$2),S$7,0)),IF(LEFT($C100,1)="N",3,0))</f>
        <v>24.803000000000001</v>
      </c>
      <c r="T100" s="285" cm="1">
        <f t="array" aca="1" ref="T100" ca="1">ROUND(IF($M100="Y",VLOOKUP($N100,INDIRECT($O$2),T$7,0)*INDIRECT($N$1),VLOOKUP($N100,INDIRECT($O$2),T$7,0)),IF(LEFT($C100,1)="N",3,0))</f>
        <v>26.042999999999999</v>
      </c>
      <c r="U100" s="285" cm="1">
        <f t="array" aca="1" ref="U100" ca="1">ROUND(IF($M100="Y",VLOOKUP($N100,INDIRECT($O$2),U$7,0)*INDIRECT($N$1),VLOOKUP($N100,INDIRECT($O$2),U$7,0)),IF(LEFT($C100,1)="N",3,0))</f>
        <v>27.344999999999999</v>
      </c>
      <c r="W100" s="304" t="str">
        <f t="shared" si="33"/>
        <v>Y</v>
      </c>
      <c r="X100" s="297" t="str">
        <f t="shared" si="34"/>
        <v>06080C</v>
      </c>
      <c r="Y100" s="305" t="str">
        <f t="shared" si="35"/>
        <v>051</v>
      </c>
      <c r="Z100" s="297" t="str">
        <f t="shared" si="36"/>
        <v xml:space="preserve">Legal Support Specialist </v>
      </c>
      <c r="AA100" s="306">
        <f t="shared" ca="1" si="37"/>
        <v>22.497</v>
      </c>
      <c r="AB100" s="306">
        <f t="shared" ca="1" si="38"/>
        <v>23.622</v>
      </c>
      <c r="AC100" s="306">
        <f t="shared" ca="1" si="39"/>
        <v>24.803000000000001</v>
      </c>
      <c r="AD100" s="306">
        <f t="shared" ca="1" si="40"/>
        <v>26.042999999999999</v>
      </c>
      <c r="AE100" s="306">
        <f t="shared" ca="1" si="41"/>
        <v>27.344999999999999</v>
      </c>
    </row>
    <row r="101" spans="1:31">
      <c r="A101" s="203" t="s">
        <v>504</v>
      </c>
      <c r="B101" s="230">
        <v>164</v>
      </c>
      <c r="C101" s="203" t="s">
        <v>21</v>
      </c>
      <c r="D101" s="229" t="s">
        <v>487</v>
      </c>
      <c r="E101" s="203">
        <v>393</v>
      </c>
      <c r="F101" s="203">
        <v>8</v>
      </c>
      <c r="G101" s="208">
        <f t="shared" ca="1" si="26"/>
        <v>68506</v>
      </c>
      <c r="H101" s="208">
        <f t="shared" ca="1" si="27"/>
        <v>71931</v>
      </c>
      <c r="I101" s="208">
        <f t="shared" ca="1" si="28"/>
        <v>75528</v>
      </c>
      <c r="J101" s="208">
        <f t="shared" ca="1" si="29"/>
        <v>79304</v>
      </c>
      <c r="K101" s="208">
        <f t="shared" ca="1" si="30"/>
        <v>83268</v>
      </c>
      <c r="L101" s="223"/>
      <c r="M101" s="270" t="s">
        <v>588</v>
      </c>
      <c r="N101" s="273" t="str">
        <f t="shared" si="31"/>
        <v>52947C</v>
      </c>
      <c r="O101" s="284">
        <f t="shared" si="31"/>
        <v>164</v>
      </c>
      <c r="P101" s="273" t="str">
        <f t="shared" si="32"/>
        <v>Legislative Clerk</v>
      </c>
      <c r="Q101" s="285" cm="1">
        <f t="array" aca="1" ref="Q101" ca="1">ROUND(IF($M101="Y",VLOOKUP($N101,INDIRECT($O$2),Q$7,0)*INDIRECT($N$1),VLOOKUP($N101,INDIRECT($O$2),Q$7,0)),IF(LEFT($C101,1)="N",3,0))</f>
        <v>68506</v>
      </c>
      <c r="R101" s="285" cm="1">
        <f t="array" aca="1" ref="R101" ca="1">ROUND(IF($M101="Y",VLOOKUP($N101,INDIRECT($O$2),R$7,0)*INDIRECT($N$1),VLOOKUP($N101,INDIRECT($O$2),R$7,0)),IF(LEFT($C101,1)="N",3,0))</f>
        <v>71931</v>
      </c>
      <c r="S101" s="285" cm="1">
        <f t="array" aca="1" ref="S101" ca="1">ROUND(IF($M101="Y",VLOOKUP($N101,INDIRECT($O$2),S$7,0)*INDIRECT($N$1),VLOOKUP($N101,INDIRECT($O$2),S$7,0)),IF(LEFT($C101,1)="N",3,0))</f>
        <v>75528</v>
      </c>
      <c r="T101" s="285" cm="1">
        <f t="array" aca="1" ref="T101" ca="1">ROUND(IF($M101="Y",VLOOKUP($N101,INDIRECT($O$2),T$7,0)*INDIRECT($N$1),VLOOKUP($N101,INDIRECT($O$2),T$7,0)),IF(LEFT($C101,1)="N",3,0))</f>
        <v>79304</v>
      </c>
      <c r="U101" s="285" cm="1">
        <f t="array" aca="1" ref="U101" ca="1">ROUND(IF($M101="Y",VLOOKUP($N101,INDIRECT($O$2),U$7,0)*INDIRECT($N$1),VLOOKUP($N101,INDIRECT($O$2),U$7,0)),IF(LEFT($C101,1)="N",3,0))</f>
        <v>83268</v>
      </c>
      <c r="W101" s="304" t="str">
        <f t="shared" si="33"/>
        <v>Y</v>
      </c>
      <c r="X101" s="297" t="str">
        <f t="shared" si="34"/>
        <v>52947C</v>
      </c>
      <c r="Y101" s="305">
        <f t="shared" si="35"/>
        <v>164</v>
      </c>
      <c r="Z101" s="297" t="str">
        <f t="shared" si="36"/>
        <v>Legislative Clerk</v>
      </c>
      <c r="AA101" s="306">
        <f t="shared" ca="1" si="37"/>
        <v>32.936</v>
      </c>
      <c r="AB101" s="306">
        <f t="shared" ca="1" si="38"/>
        <v>34.582999999999998</v>
      </c>
      <c r="AC101" s="306">
        <f t="shared" ca="1" si="39"/>
        <v>36.311999999999998</v>
      </c>
      <c r="AD101" s="306">
        <f t="shared" ca="1" si="40"/>
        <v>38.126999999999995</v>
      </c>
      <c r="AE101" s="306">
        <f t="shared" ca="1" si="41"/>
        <v>40.032999999999994</v>
      </c>
    </row>
    <row r="102" spans="1:31">
      <c r="A102" s="202" t="s">
        <v>31</v>
      </c>
      <c r="B102" s="230" t="s">
        <v>24</v>
      </c>
      <c r="C102" s="202" t="s">
        <v>21</v>
      </c>
      <c r="D102" s="233" t="s">
        <v>32</v>
      </c>
      <c r="E102" s="202">
        <v>383</v>
      </c>
      <c r="F102" s="202">
        <v>8</v>
      </c>
      <c r="G102" s="208">
        <f t="shared" ca="1" si="26"/>
        <v>66382</v>
      </c>
      <c r="H102" s="208">
        <f t="shared" ca="1" si="27"/>
        <v>69701</v>
      </c>
      <c r="I102" s="208">
        <f t="shared" ca="1" si="28"/>
        <v>73186</v>
      </c>
      <c r="J102" s="208">
        <f t="shared" ca="1" si="29"/>
        <v>76845</v>
      </c>
      <c r="K102" s="208">
        <f t="shared" ca="1" si="30"/>
        <v>80688</v>
      </c>
      <c r="L102" s="223"/>
      <c r="M102" s="270" t="s">
        <v>588</v>
      </c>
      <c r="N102" s="273" t="str">
        <f t="shared" si="31"/>
        <v>06150C</v>
      </c>
      <c r="O102" s="284" t="str">
        <f t="shared" si="31"/>
        <v>097</v>
      </c>
      <c r="P102" s="273" t="str">
        <f t="shared" si="32"/>
        <v>Liability Investigator</v>
      </c>
      <c r="Q102" s="285" cm="1">
        <f t="array" aca="1" ref="Q102" ca="1">ROUND(IF($M102="Y",VLOOKUP($N102,INDIRECT($O$2),Q$7,0)*INDIRECT($N$1),VLOOKUP($N102,INDIRECT($O$2),Q$7,0)),IF(LEFT($C102,1)="N",3,0))</f>
        <v>66382</v>
      </c>
      <c r="R102" s="285" cm="1">
        <f t="array" aca="1" ref="R102" ca="1">ROUND(IF($M102="Y",VLOOKUP($N102,INDIRECT($O$2),R$7,0)*INDIRECT($N$1),VLOOKUP($N102,INDIRECT($O$2),R$7,0)),IF(LEFT($C102,1)="N",3,0))</f>
        <v>69701</v>
      </c>
      <c r="S102" s="285" cm="1">
        <f t="array" aca="1" ref="S102" ca="1">ROUND(IF($M102="Y",VLOOKUP($N102,INDIRECT($O$2),S$7,0)*INDIRECT($N$1),VLOOKUP($N102,INDIRECT($O$2),S$7,0)),IF(LEFT($C102,1)="N",3,0))</f>
        <v>73186</v>
      </c>
      <c r="T102" s="285" cm="1">
        <f t="array" aca="1" ref="T102" ca="1">ROUND(IF($M102="Y",VLOOKUP($N102,INDIRECT($O$2),T$7,0)*INDIRECT($N$1),VLOOKUP($N102,INDIRECT($O$2),T$7,0)),IF(LEFT($C102,1)="N",3,0))</f>
        <v>76845</v>
      </c>
      <c r="U102" s="285" cm="1">
        <f t="array" aca="1" ref="U102" ca="1">ROUND(IF($M102="Y",VLOOKUP($N102,INDIRECT($O$2),U$7,0)*INDIRECT($N$1),VLOOKUP($N102,INDIRECT($O$2),U$7,0)),IF(LEFT($C102,1)="N",3,0))</f>
        <v>80688</v>
      </c>
      <c r="W102" s="304" t="str">
        <f t="shared" si="33"/>
        <v>Y</v>
      </c>
      <c r="X102" s="297" t="str">
        <f t="shared" si="34"/>
        <v>06150C</v>
      </c>
      <c r="Y102" s="305" t="str">
        <f t="shared" si="35"/>
        <v>097</v>
      </c>
      <c r="Z102" s="297" t="str">
        <f t="shared" si="36"/>
        <v>Liability Investigator</v>
      </c>
      <c r="AA102" s="306">
        <f t="shared" ca="1" si="37"/>
        <v>31.915000000000003</v>
      </c>
      <c r="AB102" s="306">
        <f t="shared" ca="1" si="38"/>
        <v>33.510999999999996</v>
      </c>
      <c r="AC102" s="306">
        <f t="shared" ca="1" si="39"/>
        <v>35.186</v>
      </c>
      <c r="AD102" s="306">
        <f t="shared" ca="1" si="40"/>
        <v>36.945</v>
      </c>
      <c r="AE102" s="306">
        <f t="shared" ca="1" si="41"/>
        <v>38.792999999999999</v>
      </c>
    </row>
    <row r="103" spans="1:31">
      <c r="A103" s="202" t="s">
        <v>33</v>
      </c>
      <c r="B103" s="230">
        <v>118</v>
      </c>
      <c r="C103" s="202" t="s">
        <v>21</v>
      </c>
      <c r="D103" s="233" t="s">
        <v>34</v>
      </c>
      <c r="E103" s="202">
        <v>458</v>
      </c>
      <c r="F103" s="202">
        <v>10</v>
      </c>
      <c r="G103" s="208">
        <f t="shared" ca="1" si="26"/>
        <v>77718</v>
      </c>
      <c r="H103" s="208">
        <f t="shared" ca="1" si="27"/>
        <v>81604</v>
      </c>
      <c r="I103" s="208">
        <f t="shared" ca="1" si="28"/>
        <v>85684</v>
      </c>
      <c r="J103" s="208">
        <f t="shared" ca="1" si="29"/>
        <v>89968</v>
      </c>
      <c r="K103" s="208">
        <f t="shared" ca="1" si="30"/>
        <v>94466</v>
      </c>
      <c r="L103" s="223"/>
      <c r="M103" s="270" t="s">
        <v>588</v>
      </c>
      <c r="N103" s="273" t="str">
        <f t="shared" si="31"/>
        <v>06738C</v>
      </c>
      <c r="O103" s="284">
        <f t="shared" si="31"/>
        <v>118</v>
      </c>
      <c r="P103" s="273" t="str">
        <f t="shared" si="32"/>
        <v>Manager Hazardous Material Inspections</v>
      </c>
      <c r="Q103" s="285" cm="1">
        <f t="array" aca="1" ref="Q103" ca="1">ROUND(IF($M103="Y",VLOOKUP($N103,INDIRECT($O$2),Q$7,0)*INDIRECT($N$1),VLOOKUP($N103,INDIRECT($O$2),Q$7,0)),IF(LEFT($C103,1)="N",3,0))</f>
        <v>77718</v>
      </c>
      <c r="R103" s="285" cm="1">
        <f t="array" aca="1" ref="R103" ca="1">ROUND(IF($M103="Y",VLOOKUP($N103,INDIRECT($O$2),R$7,0)*INDIRECT($N$1),VLOOKUP($N103,INDIRECT($O$2),R$7,0)),IF(LEFT($C103,1)="N",3,0))</f>
        <v>81604</v>
      </c>
      <c r="S103" s="285" cm="1">
        <f t="array" aca="1" ref="S103" ca="1">ROUND(IF($M103="Y",VLOOKUP($N103,INDIRECT($O$2),S$7,0)*INDIRECT($N$1),VLOOKUP($N103,INDIRECT($O$2),S$7,0)),IF(LEFT($C103,1)="N",3,0))</f>
        <v>85684</v>
      </c>
      <c r="T103" s="285" cm="1">
        <f t="array" aca="1" ref="T103" ca="1">ROUND(IF($M103="Y",VLOOKUP($N103,INDIRECT($O$2),T$7,0)*INDIRECT($N$1),VLOOKUP($N103,INDIRECT($O$2),T$7,0)),IF(LEFT($C103,1)="N",3,0))</f>
        <v>89968</v>
      </c>
      <c r="U103" s="285" cm="1">
        <f t="array" aca="1" ref="U103" ca="1">ROUND(IF($M103="Y",VLOOKUP($N103,INDIRECT($O$2),U$7,0)*INDIRECT($N$1),VLOOKUP($N103,INDIRECT($O$2),U$7,0)),IF(LEFT($C103,1)="N",3,0))</f>
        <v>94466</v>
      </c>
      <c r="W103" s="304" t="str">
        <f t="shared" si="33"/>
        <v>Y</v>
      </c>
      <c r="X103" s="297" t="str">
        <f t="shared" si="34"/>
        <v>06738C</v>
      </c>
      <c r="Y103" s="305">
        <f t="shared" si="35"/>
        <v>118</v>
      </c>
      <c r="Z103" s="297" t="str">
        <f t="shared" si="36"/>
        <v>Manager Hazardous Material Inspections</v>
      </c>
      <c r="AA103" s="306">
        <f t="shared" ca="1" si="37"/>
        <v>37.364999999999995</v>
      </c>
      <c r="AB103" s="306">
        <f t="shared" ca="1" si="38"/>
        <v>39.232999999999997</v>
      </c>
      <c r="AC103" s="306">
        <f t="shared" ca="1" si="39"/>
        <v>41.195</v>
      </c>
      <c r="AD103" s="306">
        <f t="shared" ca="1" si="40"/>
        <v>43.253999999999998</v>
      </c>
      <c r="AE103" s="306">
        <f t="shared" ca="1" si="41"/>
        <v>45.416999999999994</v>
      </c>
    </row>
    <row r="104" spans="1:31">
      <c r="A104" s="203" t="s">
        <v>228</v>
      </c>
      <c r="B104" s="230">
        <v>143</v>
      </c>
      <c r="C104" s="203" t="s">
        <v>43</v>
      </c>
      <c r="D104" s="229" t="s">
        <v>229</v>
      </c>
      <c r="E104" s="203">
        <v>310</v>
      </c>
      <c r="F104" s="203">
        <v>6</v>
      </c>
      <c r="G104" s="208">
        <f t="shared" ca="1" si="26"/>
        <v>26.54</v>
      </c>
      <c r="H104" s="208">
        <f t="shared" ca="1" si="27"/>
        <v>27.867000000000001</v>
      </c>
      <c r="I104" s="208">
        <f t="shared" ca="1" si="28"/>
        <v>29.26</v>
      </c>
      <c r="J104" s="208">
        <f t="shared" ca="1" si="29"/>
        <v>30.722999999999999</v>
      </c>
      <c r="K104" s="208">
        <f t="shared" ca="1" si="30"/>
        <v>32.259</v>
      </c>
      <c r="L104" s="223"/>
      <c r="M104" s="270" t="s">
        <v>588</v>
      </c>
      <c r="N104" s="273" t="str">
        <f t="shared" si="31"/>
        <v>07050C</v>
      </c>
      <c r="O104" s="284">
        <f t="shared" si="31"/>
        <v>143</v>
      </c>
      <c r="P104" s="273" t="str">
        <f t="shared" si="32"/>
        <v>Mayors Office Associate</v>
      </c>
      <c r="Q104" s="285" cm="1">
        <f t="array" aca="1" ref="Q104" ca="1">ROUND(IF($M104="Y",VLOOKUP($N104,INDIRECT($O$2),Q$7,0)*INDIRECT($N$1),VLOOKUP($N104,INDIRECT($O$2),Q$7,0)),IF(LEFT($C104,1)="N",3,0))</f>
        <v>26.54</v>
      </c>
      <c r="R104" s="285" cm="1">
        <f t="array" aca="1" ref="R104" ca="1">ROUND(IF($M104="Y",VLOOKUP($N104,INDIRECT($O$2),R$7,0)*INDIRECT($N$1),VLOOKUP($N104,INDIRECT($O$2),R$7,0)),IF(LEFT($C104,1)="N",3,0))</f>
        <v>27.867000000000001</v>
      </c>
      <c r="S104" s="285" cm="1">
        <f t="array" aca="1" ref="S104" ca="1">ROUND(IF($M104="Y",VLOOKUP($N104,INDIRECT($O$2),S$7,0)*INDIRECT($N$1),VLOOKUP($N104,INDIRECT($O$2),S$7,0)),IF(LEFT($C104,1)="N",3,0))</f>
        <v>29.26</v>
      </c>
      <c r="T104" s="285" cm="1">
        <f t="array" aca="1" ref="T104" ca="1">ROUND(IF($M104="Y",VLOOKUP($N104,INDIRECT($O$2),T$7,0)*INDIRECT($N$1),VLOOKUP($N104,INDIRECT($O$2),T$7,0)),IF(LEFT($C104,1)="N",3,0))</f>
        <v>30.722999999999999</v>
      </c>
      <c r="U104" s="285" cm="1">
        <f t="array" aca="1" ref="U104" ca="1">ROUND(IF($M104="Y",VLOOKUP($N104,INDIRECT($O$2),U$7,0)*INDIRECT($N$1),VLOOKUP($N104,INDIRECT($O$2),U$7,0)),IF(LEFT($C104,1)="N",3,0))</f>
        <v>32.259</v>
      </c>
      <c r="W104" s="304" t="str">
        <f t="shared" si="33"/>
        <v>Y</v>
      </c>
      <c r="X104" s="297" t="str">
        <f t="shared" si="34"/>
        <v>07050C</v>
      </c>
      <c r="Y104" s="305">
        <f t="shared" si="35"/>
        <v>143</v>
      </c>
      <c r="Z104" s="297" t="str">
        <f t="shared" si="36"/>
        <v>Mayors Office Associate</v>
      </c>
      <c r="AA104" s="306">
        <f t="shared" ca="1" si="37"/>
        <v>26.54</v>
      </c>
      <c r="AB104" s="306">
        <f t="shared" ca="1" si="38"/>
        <v>27.867000000000001</v>
      </c>
      <c r="AC104" s="306">
        <f t="shared" ca="1" si="39"/>
        <v>29.26</v>
      </c>
      <c r="AD104" s="306">
        <f t="shared" ca="1" si="40"/>
        <v>30.722999999999999</v>
      </c>
      <c r="AE104" s="306">
        <f t="shared" ca="1" si="41"/>
        <v>32.259</v>
      </c>
    </row>
    <row r="105" spans="1:31">
      <c r="A105" s="203" t="s">
        <v>230</v>
      </c>
      <c r="B105" s="230" t="s">
        <v>135</v>
      </c>
      <c r="C105" s="203" t="s">
        <v>43</v>
      </c>
      <c r="D105" s="229" t="s">
        <v>231</v>
      </c>
      <c r="E105" s="203">
        <v>263</v>
      </c>
      <c r="F105" s="203">
        <v>5</v>
      </c>
      <c r="G105" s="208">
        <f t="shared" ca="1" si="26"/>
        <v>23.529</v>
      </c>
      <c r="H105" s="208">
        <f t="shared" ca="1" si="27"/>
        <v>24.706</v>
      </c>
      <c r="I105" s="208">
        <f t="shared" ca="1" si="28"/>
        <v>25.940999999999999</v>
      </c>
      <c r="J105" s="208">
        <f t="shared" ca="1" si="29"/>
        <v>27.238</v>
      </c>
      <c r="K105" s="208">
        <f t="shared" ca="1" si="30"/>
        <v>28.6</v>
      </c>
      <c r="L105" s="223"/>
      <c r="M105" s="270" t="s">
        <v>588</v>
      </c>
      <c r="N105" s="273" t="str">
        <f t="shared" si="31"/>
        <v>07089C</v>
      </c>
      <c r="O105" s="284" t="str">
        <f t="shared" si="31"/>
        <v>130</v>
      </c>
      <c r="P105" s="273" t="str">
        <f t="shared" si="32"/>
        <v xml:space="preserve">Medical Assistant </v>
      </c>
      <c r="Q105" s="285" cm="1">
        <f t="array" aca="1" ref="Q105" ca="1">ROUND(IF($M105="Y",VLOOKUP($N105,INDIRECT($O$2),Q$7,0)*INDIRECT($N$1),VLOOKUP($N105,INDIRECT($O$2),Q$7,0)),IF(LEFT($C105,1)="N",3,0))</f>
        <v>23.529</v>
      </c>
      <c r="R105" s="285" cm="1">
        <f t="array" aca="1" ref="R105" ca="1">ROUND(IF($M105="Y",VLOOKUP($N105,INDIRECT($O$2),R$7,0)*INDIRECT($N$1),VLOOKUP($N105,INDIRECT($O$2),R$7,0)),IF(LEFT($C105,1)="N",3,0))</f>
        <v>24.706</v>
      </c>
      <c r="S105" s="285" cm="1">
        <f t="array" aca="1" ref="S105" ca="1">ROUND(IF($M105="Y",VLOOKUP($N105,INDIRECT($O$2),S$7,0)*INDIRECT($N$1),VLOOKUP($N105,INDIRECT($O$2),S$7,0)),IF(LEFT($C105,1)="N",3,0))</f>
        <v>25.940999999999999</v>
      </c>
      <c r="T105" s="285" cm="1">
        <f t="array" aca="1" ref="T105" ca="1">ROUND(IF($M105="Y",VLOOKUP($N105,INDIRECT($O$2),T$7,0)*INDIRECT($N$1),VLOOKUP($N105,INDIRECT($O$2),T$7,0)),IF(LEFT($C105,1)="N",3,0))</f>
        <v>27.238</v>
      </c>
      <c r="U105" s="285" cm="1">
        <f t="array" aca="1" ref="U105" ca="1">ROUND(IF($M105="Y",VLOOKUP($N105,INDIRECT($O$2),U$7,0)*INDIRECT($N$1),VLOOKUP($N105,INDIRECT($O$2),U$7,0)),IF(LEFT($C105,1)="N",3,0))</f>
        <v>28.6</v>
      </c>
      <c r="W105" s="304" t="str">
        <f t="shared" si="33"/>
        <v>Y</v>
      </c>
      <c r="X105" s="297" t="str">
        <f t="shared" si="34"/>
        <v>07089C</v>
      </c>
      <c r="Y105" s="305" t="str">
        <f t="shared" si="35"/>
        <v>130</v>
      </c>
      <c r="Z105" s="297" t="str">
        <f t="shared" si="36"/>
        <v xml:space="preserve">Medical Assistant </v>
      </c>
      <c r="AA105" s="306">
        <f t="shared" ca="1" si="37"/>
        <v>23.529</v>
      </c>
      <c r="AB105" s="306">
        <f t="shared" ca="1" si="38"/>
        <v>24.706</v>
      </c>
      <c r="AC105" s="306">
        <f t="shared" ca="1" si="39"/>
        <v>25.940999999999999</v>
      </c>
      <c r="AD105" s="306">
        <f t="shared" ca="1" si="40"/>
        <v>27.238</v>
      </c>
      <c r="AE105" s="306">
        <f t="shared" ca="1" si="41"/>
        <v>28.6</v>
      </c>
    </row>
    <row r="106" spans="1:31">
      <c r="A106" s="203" t="s">
        <v>572</v>
      </c>
      <c r="B106" s="230" t="s">
        <v>292</v>
      </c>
      <c r="C106" s="203" t="s">
        <v>43</v>
      </c>
      <c r="D106" s="229" t="s">
        <v>568</v>
      </c>
      <c r="E106" s="203">
        <v>275</v>
      </c>
      <c r="F106" s="203">
        <v>6</v>
      </c>
      <c r="G106" s="208">
        <f t="shared" ca="1" si="26"/>
        <v>24.530999999999999</v>
      </c>
      <c r="H106" s="208">
        <f t="shared" ca="1" si="27"/>
        <v>25.757999999999999</v>
      </c>
      <c r="I106" s="208">
        <f t="shared" ca="1" si="28"/>
        <v>27.045999999999999</v>
      </c>
      <c r="J106" s="208">
        <f t="shared" ca="1" si="29"/>
        <v>28.398</v>
      </c>
      <c r="K106" s="208">
        <f t="shared" ca="1" si="30"/>
        <v>29.818000000000001</v>
      </c>
      <c r="L106" s="223"/>
      <c r="M106" s="270" t="s">
        <v>588</v>
      </c>
      <c r="N106" s="273" t="str">
        <f t="shared" si="31"/>
        <v>53011C</v>
      </c>
      <c r="O106" s="284" t="str">
        <f t="shared" si="31"/>
        <v>054</v>
      </c>
      <c r="P106" s="273" t="str">
        <f t="shared" si="32"/>
        <v>MPD Field Technology Specialist</v>
      </c>
      <c r="Q106" s="285" cm="1">
        <f t="array" aca="1" ref="Q106" ca="1">ROUND(IF($M106="Y",VLOOKUP($N106,INDIRECT($O$2),Q$7,0)*INDIRECT($N$1),VLOOKUP($N106,INDIRECT($O$2),Q$7,0)),IF(LEFT($C106,1)="N",3,0))</f>
        <v>24.530999999999999</v>
      </c>
      <c r="R106" s="285" cm="1">
        <f t="array" aca="1" ref="R106" ca="1">ROUND(IF($M106="Y",VLOOKUP($N106,INDIRECT($O$2),R$7,0)*INDIRECT($N$1),VLOOKUP($N106,INDIRECT($O$2),R$7,0)),IF(LEFT($C106,1)="N",3,0))</f>
        <v>25.757999999999999</v>
      </c>
      <c r="S106" s="285" cm="1">
        <f t="array" aca="1" ref="S106" ca="1">ROUND(IF($M106="Y",VLOOKUP($N106,INDIRECT($O$2),S$7,0)*INDIRECT($N$1),VLOOKUP($N106,INDIRECT($O$2),S$7,0)),IF(LEFT($C106,1)="N",3,0))</f>
        <v>27.045999999999999</v>
      </c>
      <c r="T106" s="285" cm="1">
        <f t="array" aca="1" ref="T106" ca="1">ROUND(IF($M106="Y",VLOOKUP($N106,INDIRECT($O$2),T$7,0)*INDIRECT($N$1),VLOOKUP($N106,INDIRECT($O$2),T$7,0)),IF(LEFT($C106,1)="N",3,0))</f>
        <v>28.398</v>
      </c>
      <c r="U106" s="285" cm="1">
        <f t="array" aca="1" ref="U106" ca="1">ROUND(IF($M106="Y",VLOOKUP($N106,INDIRECT($O$2),U$7,0)*INDIRECT($N$1),VLOOKUP($N106,INDIRECT($O$2),U$7,0)),IF(LEFT($C106,1)="N",3,0))</f>
        <v>29.818000000000001</v>
      </c>
      <c r="W106" s="304" t="str">
        <f t="shared" si="33"/>
        <v>Y</v>
      </c>
      <c r="X106" s="297" t="str">
        <f t="shared" si="34"/>
        <v>53011C</v>
      </c>
      <c r="Y106" s="305" t="str">
        <f t="shared" si="35"/>
        <v>054</v>
      </c>
      <c r="Z106" s="297" t="str">
        <f t="shared" si="36"/>
        <v>MPD Field Technology Specialist</v>
      </c>
      <c r="AA106" s="306">
        <f t="shared" ca="1" si="37"/>
        <v>24.530999999999999</v>
      </c>
      <c r="AB106" s="306">
        <f t="shared" ca="1" si="38"/>
        <v>25.757999999999999</v>
      </c>
      <c r="AC106" s="306">
        <f t="shared" ca="1" si="39"/>
        <v>27.045999999999999</v>
      </c>
      <c r="AD106" s="306">
        <f t="shared" ca="1" si="40"/>
        <v>28.398</v>
      </c>
      <c r="AE106" s="306">
        <f t="shared" ca="1" si="41"/>
        <v>29.818000000000001</v>
      </c>
    </row>
    <row r="107" spans="1:31">
      <c r="A107" s="203" t="s">
        <v>523</v>
      </c>
      <c r="B107" s="230" t="s">
        <v>656</v>
      </c>
      <c r="C107" s="203" t="s">
        <v>43</v>
      </c>
      <c r="D107" s="229" t="s">
        <v>524</v>
      </c>
      <c r="E107" s="203">
        <v>293</v>
      </c>
      <c r="F107" s="203">
        <v>6</v>
      </c>
      <c r="G107" s="208"/>
      <c r="H107" s="208"/>
      <c r="I107" s="208"/>
      <c r="J107" s="208"/>
      <c r="K107" s="208"/>
      <c r="L107" s="223"/>
      <c r="M107" s="270" t="s">
        <v>588</v>
      </c>
      <c r="N107" s="273" t="str">
        <f t="shared" ref="N107" si="42">A107</f>
        <v>52988C</v>
      </c>
      <c r="O107" s="284" t="str">
        <f t="shared" ref="O107" si="43">B107</f>
        <v>132</v>
      </c>
      <c r="P107" s="273" t="str">
        <f t="shared" ref="P107" si="44">D107</f>
        <v>MPD Kit Coordinator</v>
      </c>
      <c r="Q107" s="285" cm="1">
        <f t="array" aca="1" ref="Q107" ca="1">ROUND(IF($M107="Y",VLOOKUP($N107,INDIRECT($O$2),Q$7,0)*INDIRECT($N$1),VLOOKUP($N107,INDIRECT($O$2),Q$7,0)),IF(LEFT($C107,1)="N",3,0))</f>
        <v>25.527999999999999</v>
      </c>
      <c r="R107" s="285" cm="1">
        <f t="array" aca="1" ref="R107" ca="1">ROUND(IF($M107="Y",VLOOKUP($N107,INDIRECT($O$2),R$7,0)*INDIRECT($N$1),VLOOKUP($N107,INDIRECT($O$2),R$7,0)),IF(LEFT($C107,1)="N",3,0))</f>
        <v>26.803999999999998</v>
      </c>
      <c r="S107" s="285" cm="1">
        <f t="array" aca="1" ref="S107" ca="1">ROUND(IF($M107="Y",VLOOKUP($N107,INDIRECT($O$2),S$7,0)*INDIRECT($N$1),VLOOKUP($N107,INDIRECT($O$2),S$7,0)),IF(LEFT($C107,1)="N",3,0))</f>
        <v>28.143999999999998</v>
      </c>
      <c r="T107" s="285" cm="1">
        <f t="array" aca="1" ref="T107" ca="1">ROUND(IF($M107="Y",VLOOKUP($N107,INDIRECT($O$2),T$7,0)*INDIRECT($N$1),VLOOKUP($N107,INDIRECT($O$2),T$7,0)),IF(LEFT($C107,1)="N",3,0))</f>
        <v>29.552</v>
      </c>
      <c r="U107" s="285" cm="1">
        <f t="array" aca="1" ref="U107" ca="1">ROUND(IF($M107="Y",VLOOKUP($N107,INDIRECT($O$2),U$7,0)*INDIRECT($N$1),VLOOKUP($N107,INDIRECT($O$2),U$7,0)),IF(LEFT($C107,1)="N",3,0))</f>
        <v>31.029</v>
      </c>
      <c r="W107" s="304" t="str">
        <f t="shared" ref="W107" si="45">M107</f>
        <v>Y</v>
      </c>
      <c r="X107" s="297" t="str">
        <f t="shared" ref="X107" si="46">N107</f>
        <v>52988C</v>
      </c>
      <c r="Y107" s="305" t="str">
        <f t="shared" ref="Y107" si="47">O107</f>
        <v>132</v>
      </c>
      <c r="Z107" s="297" t="str">
        <f t="shared" ref="Z107" si="48">P107</f>
        <v>MPD Kit Coordinator</v>
      </c>
      <c r="AA107" s="306">
        <f t="shared" ref="AA107" ca="1" si="49">IF(LEFT($C107,1)="N",Q107,ROUNDUP(Q107/2080,3))</f>
        <v>25.527999999999999</v>
      </c>
      <c r="AB107" s="306">
        <f t="shared" ref="AB107" ca="1" si="50">IF(LEFT($C107,1)="N",R107,ROUNDUP(R107/2080,3))</f>
        <v>26.803999999999998</v>
      </c>
      <c r="AC107" s="306">
        <f t="shared" ref="AC107" ca="1" si="51">IF(LEFT($C107,1)="N",S107,ROUNDUP(S107/2080,3))</f>
        <v>28.143999999999998</v>
      </c>
      <c r="AD107" s="306">
        <f t="shared" ref="AD107" ca="1" si="52">IF(LEFT($C107,1)="N",T107,ROUNDUP(T107/2080,3))</f>
        <v>29.552</v>
      </c>
      <c r="AE107" s="306">
        <f t="shared" ref="AE107" ca="1" si="53">IF(LEFT($C107,1)="N",U107,ROUNDUP(U107/2080,3))</f>
        <v>31.029</v>
      </c>
    </row>
    <row r="108" spans="1:31">
      <c r="A108" s="203" t="s">
        <v>550</v>
      </c>
      <c r="B108" s="230" t="s">
        <v>554</v>
      </c>
      <c r="C108" s="203" t="s">
        <v>43</v>
      </c>
      <c r="D108" s="229" t="s">
        <v>549</v>
      </c>
      <c r="E108" s="203">
        <v>328</v>
      </c>
      <c r="F108" s="203">
        <v>7</v>
      </c>
      <c r="G108" s="208">
        <f t="shared" ca="1" si="26"/>
        <v>27.562999999999999</v>
      </c>
      <c r="H108" s="208">
        <f t="shared" ca="1" si="27"/>
        <v>28.940999999999999</v>
      </c>
      <c r="I108" s="208">
        <f t="shared" ca="1" si="28"/>
        <v>30.388000000000002</v>
      </c>
      <c r="J108" s="208">
        <f t="shared" ca="1" si="29"/>
        <v>31.907</v>
      </c>
      <c r="K108" s="208">
        <f t="shared" ca="1" si="30"/>
        <v>33.502000000000002</v>
      </c>
      <c r="L108" s="223"/>
      <c r="M108" s="270" t="s">
        <v>588</v>
      </c>
      <c r="N108" s="273" t="str">
        <f t="shared" si="31"/>
        <v>53000C</v>
      </c>
      <c r="O108" s="284" t="str">
        <f t="shared" si="31"/>
        <v>216</v>
      </c>
      <c r="P108" s="273" t="str">
        <f t="shared" si="32"/>
        <v>MPD TAC/RMS</v>
      </c>
      <c r="Q108" s="285" cm="1">
        <f t="array" aca="1" ref="Q108" ca="1">ROUND(IF($M108="Y",VLOOKUP($N108,INDIRECT($O$2),Q$7,0)*INDIRECT($N$1),VLOOKUP($N108,INDIRECT($O$2),Q$7,0)),IF(LEFT($C108,1)="N",3,0))</f>
        <v>27.562999999999999</v>
      </c>
      <c r="R108" s="285" cm="1">
        <f t="array" aca="1" ref="R108" ca="1">ROUND(IF($M108="Y",VLOOKUP($N108,INDIRECT($O$2),R$7,0)*INDIRECT($N$1),VLOOKUP($N108,INDIRECT($O$2),R$7,0)),IF(LEFT($C108,1)="N",3,0))</f>
        <v>28.940999999999999</v>
      </c>
      <c r="S108" s="285" cm="1">
        <f t="array" aca="1" ref="S108" ca="1">ROUND(IF($M108="Y",VLOOKUP($N108,INDIRECT($O$2),S$7,0)*INDIRECT($N$1),VLOOKUP($N108,INDIRECT($O$2),S$7,0)),IF(LEFT($C108,1)="N",3,0))</f>
        <v>30.388000000000002</v>
      </c>
      <c r="T108" s="285" cm="1">
        <f t="array" aca="1" ref="T108" ca="1">ROUND(IF($M108="Y",VLOOKUP($N108,INDIRECT($O$2),T$7,0)*INDIRECT($N$1),VLOOKUP($N108,INDIRECT($O$2),T$7,0)),IF(LEFT($C108,1)="N",3,0))</f>
        <v>31.907</v>
      </c>
      <c r="U108" s="285" cm="1">
        <f t="array" aca="1" ref="U108" ca="1">ROUND(IF($M108="Y",VLOOKUP($N108,INDIRECT($O$2),U$7,0)*INDIRECT($N$1),VLOOKUP($N108,INDIRECT($O$2),U$7,0)),IF(LEFT($C108,1)="N",3,0))</f>
        <v>33.502000000000002</v>
      </c>
      <c r="W108" s="304" t="str">
        <f t="shared" si="33"/>
        <v>Y</v>
      </c>
      <c r="X108" s="297" t="str">
        <f t="shared" si="34"/>
        <v>53000C</v>
      </c>
      <c r="Y108" s="305" t="str">
        <f t="shared" si="35"/>
        <v>216</v>
      </c>
      <c r="Z108" s="297" t="str">
        <f t="shared" si="36"/>
        <v>MPD TAC/RMS</v>
      </c>
      <c r="AA108" s="306">
        <f t="shared" ca="1" si="37"/>
        <v>27.562999999999999</v>
      </c>
      <c r="AB108" s="306">
        <f t="shared" ca="1" si="38"/>
        <v>28.940999999999999</v>
      </c>
      <c r="AC108" s="306">
        <f t="shared" ca="1" si="39"/>
        <v>30.388000000000002</v>
      </c>
      <c r="AD108" s="306">
        <f t="shared" ca="1" si="40"/>
        <v>31.907</v>
      </c>
      <c r="AE108" s="306">
        <f t="shared" ca="1" si="41"/>
        <v>33.502000000000002</v>
      </c>
    </row>
    <row r="109" spans="1:31">
      <c r="A109" s="203" t="s">
        <v>542</v>
      </c>
      <c r="B109" s="230" t="s">
        <v>543</v>
      </c>
      <c r="C109" s="203" t="s">
        <v>43</v>
      </c>
      <c r="D109" s="229" t="s">
        <v>544</v>
      </c>
      <c r="E109" s="203">
        <v>296</v>
      </c>
      <c r="F109" s="203">
        <v>6</v>
      </c>
      <c r="G109" s="208">
        <f t="shared" ca="1" si="26"/>
        <v>25.527999999999999</v>
      </c>
      <c r="H109" s="208">
        <f t="shared" ca="1" si="27"/>
        <v>26.803999999999998</v>
      </c>
      <c r="I109" s="208">
        <f t="shared" ca="1" si="28"/>
        <v>28.143999999999998</v>
      </c>
      <c r="J109" s="208">
        <f t="shared" ca="1" si="29"/>
        <v>29.552</v>
      </c>
      <c r="K109" s="208">
        <f t="shared" ca="1" si="30"/>
        <v>31.029</v>
      </c>
      <c r="L109" s="223"/>
      <c r="M109" s="270" t="s">
        <v>588</v>
      </c>
      <c r="N109" s="273" t="str">
        <f t="shared" si="31"/>
        <v>52994C</v>
      </c>
      <c r="O109" s="284" t="str">
        <f t="shared" si="31"/>
        <v>161</v>
      </c>
      <c r="P109" s="273" t="str">
        <f t="shared" si="32"/>
        <v>MPD Warehouse Specialist</v>
      </c>
      <c r="Q109" s="285" cm="1">
        <f t="array" aca="1" ref="Q109" ca="1">ROUND(IF($M109="Y",VLOOKUP($N109,INDIRECT($O$2),Q$7,0)*INDIRECT($N$1),VLOOKUP($N109,INDIRECT($O$2),Q$7,0)),IF(LEFT($C109,1)="N",3,0))</f>
        <v>25.527999999999999</v>
      </c>
      <c r="R109" s="285" cm="1">
        <f t="array" aca="1" ref="R109" ca="1">ROUND(IF($M109="Y",VLOOKUP($N109,INDIRECT($O$2),R$7,0)*INDIRECT($N$1),VLOOKUP($N109,INDIRECT($O$2),R$7,0)),IF(LEFT($C109,1)="N",3,0))</f>
        <v>26.803999999999998</v>
      </c>
      <c r="S109" s="285" cm="1">
        <f t="array" aca="1" ref="S109" ca="1">ROUND(IF($M109="Y",VLOOKUP($N109,INDIRECT($O$2),S$7,0)*INDIRECT($N$1),VLOOKUP($N109,INDIRECT($O$2),S$7,0)),IF(LEFT($C109,1)="N",3,0))</f>
        <v>28.143999999999998</v>
      </c>
      <c r="T109" s="285" cm="1">
        <f t="array" aca="1" ref="T109" ca="1">ROUND(IF($M109="Y",VLOOKUP($N109,INDIRECT($O$2),T$7,0)*INDIRECT($N$1),VLOOKUP($N109,INDIRECT($O$2),T$7,0)),IF(LEFT($C109,1)="N",3,0))</f>
        <v>29.552</v>
      </c>
      <c r="U109" s="285" cm="1">
        <f t="array" aca="1" ref="U109" ca="1">ROUND(IF($M109="Y",VLOOKUP($N109,INDIRECT($O$2),U$7,0)*INDIRECT($N$1),VLOOKUP($N109,INDIRECT($O$2),U$7,0)),IF(LEFT($C109,1)="N",3,0))</f>
        <v>31.029</v>
      </c>
      <c r="W109" s="304" t="str">
        <f t="shared" si="33"/>
        <v>Y</v>
      </c>
      <c r="X109" s="297" t="str">
        <f t="shared" si="34"/>
        <v>52994C</v>
      </c>
      <c r="Y109" s="305" t="str">
        <f t="shared" si="35"/>
        <v>161</v>
      </c>
      <c r="Z109" s="297" t="str">
        <f t="shared" si="36"/>
        <v>MPD Warehouse Specialist</v>
      </c>
      <c r="AA109" s="306">
        <f t="shared" ca="1" si="37"/>
        <v>25.527999999999999</v>
      </c>
      <c r="AB109" s="306">
        <f t="shared" ca="1" si="38"/>
        <v>26.803999999999998</v>
      </c>
      <c r="AC109" s="306">
        <f t="shared" ca="1" si="39"/>
        <v>28.143999999999998</v>
      </c>
      <c r="AD109" s="306">
        <f t="shared" ca="1" si="40"/>
        <v>29.552</v>
      </c>
      <c r="AE109" s="306">
        <f t="shared" ca="1" si="41"/>
        <v>31.029</v>
      </c>
    </row>
    <row r="110" spans="1:31">
      <c r="A110" s="203" t="s">
        <v>232</v>
      </c>
      <c r="B110" s="230">
        <v>211</v>
      </c>
      <c r="C110" s="203" t="s">
        <v>43</v>
      </c>
      <c r="D110" s="229" t="s">
        <v>233</v>
      </c>
      <c r="E110" s="203">
        <v>210</v>
      </c>
      <c r="F110" s="203">
        <v>4</v>
      </c>
      <c r="G110" s="208">
        <f t="shared" ca="1" si="26"/>
        <v>19.978999999999999</v>
      </c>
      <c r="H110" s="208">
        <f t="shared" ca="1" si="27"/>
        <v>20.978000000000002</v>
      </c>
      <c r="I110" s="208">
        <f t="shared" ca="1" si="28"/>
        <v>22.027000000000001</v>
      </c>
      <c r="J110" s="208">
        <f t="shared" ca="1" si="29"/>
        <v>23.128</v>
      </c>
      <c r="K110" s="208">
        <f t="shared" ca="1" si="30"/>
        <v>24.285</v>
      </c>
      <c r="L110" s="223"/>
      <c r="M110" s="270" t="s">
        <v>588</v>
      </c>
      <c r="N110" s="273" t="str">
        <f t="shared" si="31"/>
        <v>07281C</v>
      </c>
      <c r="O110" s="284">
        <f t="shared" si="31"/>
        <v>211</v>
      </c>
      <c r="P110" s="273" t="str">
        <f t="shared" si="32"/>
        <v xml:space="preserve">Office Support Specialist I </v>
      </c>
      <c r="Q110" s="285" cm="1">
        <f t="array" aca="1" ref="Q110" ca="1">ROUND(IF($M110="Y",VLOOKUP($N110,INDIRECT($O$2),Q$7,0)*INDIRECT($N$1),VLOOKUP($N110,INDIRECT($O$2),Q$7,0)),IF(LEFT($C110,1)="N",3,0))</f>
        <v>19.978999999999999</v>
      </c>
      <c r="R110" s="285" cm="1">
        <f t="array" aca="1" ref="R110" ca="1">ROUND(IF($M110="Y",VLOOKUP($N110,INDIRECT($O$2),R$7,0)*INDIRECT($N$1),VLOOKUP($N110,INDIRECT($O$2),R$7,0)),IF(LEFT($C110,1)="N",3,0))</f>
        <v>20.978000000000002</v>
      </c>
      <c r="S110" s="285" cm="1">
        <f t="array" aca="1" ref="S110" ca="1">ROUND(IF($M110="Y",VLOOKUP($N110,INDIRECT($O$2),S$7,0)*INDIRECT($N$1),VLOOKUP($N110,INDIRECT($O$2),S$7,0)),IF(LEFT($C110,1)="N",3,0))</f>
        <v>22.027000000000001</v>
      </c>
      <c r="T110" s="285" cm="1">
        <f t="array" aca="1" ref="T110" ca="1">ROUND(IF($M110="Y",VLOOKUP($N110,INDIRECT($O$2),T$7,0)*INDIRECT($N$1),VLOOKUP($N110,INDIRECT($O$2),T$7,0)),IF(LEFT($C110,1)="N",3,0))</f>
        <v>23.128</v>
      </c>
      <c r="U110" s="285" cm="1">
        <f t="array" aca="1" ref="U110" ca="1">ROUND(IF($M110="Y",VLOOKUP($N110,INDIRECT($O$2),U$7,0)*INDIRECT($N$1),VLOOKUP($N110,INDIRECT($O$2),U$7,0)),IF(LEFT($C110,1)="N",3,0))</f>
        <v>24.285</v>
      </c>
      <c r="W110" s="304" t="str">
        <f t="shared" si="33"/>
        <v>Y</v>
      </c>
      <c r="X110" s="297" t="str">
        <f t="shared" si="34"/>
        <v>07281C</v>
      </c>
      <c r="Y110" s="305">
        <f t="shared" si="35"/>
        <v>211</v>
      </c>
      <c r="Z110" s="297" t="str">
        <f t="shared" si="36"/>
        <v xml:space="preserve">Office Support Specialist I </v>
      </c>
      <c r="AA110" s="306">
        <f t="shared" ca="1" si="37"/>
        <v>19.978999999999999</v>
      </c>
      <c r="AB110" s="306">
        <f t="shared" ca="1" si="38"/>
        <v>20.978000000000002</v>
      </c>
      <c r="AC110" s="306">
        <f t="shared" ca="1" si="39"/>
        <v>22.027000000000001</v>
      </c>
      <c r="AD110" s="306">
        <f t="shared" ca="1" si="40"/>
        <v>23.128</v>
      </c>
      <c r="AE110" s="306">
        <f t="shared" ca="1" si="41"/>
        <v>24.285</v>
      </c>
    </row>
    <row r="111" spans="1:31">
      <c r="A111" s="203" t="s">
        <v>238</v>
      </c>
      <c r="B111" s="230">
        <v>211</v>
      </c>
      <c r="C111" s="203" t="s">
        <v>43</v>
      </c>
      <c r="D111" s="229" t="s">
        <v>446</v>
      </c>
      <c r="E111" s="203">
        <v>210</v>
      </c>
      <c r="F111" s="203">
        <v>4</v>
      </c>
      <c r="G111" s="208">
        <f t="shared" ca="1" si="26"/>
        <v>19.978999999999999</v>
      </c>
      <c r="H111" s="208">
        <f t="shared" ca="1" si="27"/>
        <v>20.978000000000002</v>
      </c>
      <c r="I111" s="208">
        <f t="shared" ca="1" si="28"/>
        <v>22.027000000000001</v>
      </c>
      <c r="J111" s="208">
        <f t="shared" ca="1" si="29"/>
        <v>23.128</v>
      </c>
      <c r="K111" s="208">
        <f t="shared" ca="1" si="30"/>
        <v>24.285</v>
      </c>
      <c r="L111" s="223"/>
      <c r="M111" s="270" t="s">
        <v>588</v>
      </c>
      <c r="N111" s="273" t="str">
        <f t="shared" si="31"/>
        <v>07282C</v>
      </c>
      <c r="O111" s="284">
        <f t="shared" si="31"/>
        <v>211</v>
      </c>
      <c r="P111" s="273" t="str">
        <f t="shared" si="32"/>
        <v>Office Support Specialist I (Conf)</v>
      </c>
      <c r="Q111" s="285" cm="1">
        <f t="array" aca="1" ref="Q111" ca="1">ROUND(IF($M111="Y",VLOOKUP($N111,INDIRECT($O$2),Q$7,0)*INDIRECT($N$1),VLOOKUP($N111,INDIRECT($O$2),Q$7,0)),IF(LEFT($C111,1)="N",3,0))</f>
        <v>19.978999999999999</v>
      </c>
      <c r="R111" s="285" cm="1">
        <f t="array" aca="1" ref="R111" ca="1">ROUND(IF($M111="Y",VLOOKUP($N111,INDIRECT($O$2),R$7,0)*INDIRECT($N$1),VLOOKUP($N111,INDIRECT($O$2),R$7,0)),IF(LEFT($C111,1)="N",3,0))</f>
        <v>20.978000000000002</v>
      </c>
      <c r="S111" s="285" cm="1">
        <f t="array" aca="1" ref="S111" ca="1">ROUND(IF($M111="Y",VLOOKUP($N111,INDIRECT($O$2),S$7,0)*INDIRECT($N$1),VLOOKUP($N111,INDIRECT($O$2),S$7,0)),IF(LEFT($C111,1)="N",3,0))</f>
        <v>22.027000000000001</v>
      </c>
      <c r="T111" s="285" cm="1">
        <f t="array" aca="1" ref="T111" ca="1">ROUND(IF($M111="Y",VLOOKUP($N111,INDIRECT($O$2),T$7,0)*INDIRECT($N$1),VLOOKUP($N111,INDIRECT($O$2),T$7,0)),IF(LEFT($C111,1)="N",3,0))</f>
        <v>23.128</v>
      </c>
      <c r="U111" s="285" cm="1">
        <f t="array" aca="1" ref="U111" ca="1">ROUND(IF($M111="Y",VLOOKUP($N111,INDIRECT($O$2),U$7,0)*INDIRECT($N$1),VLOOKUP($N111,INDIRECT($O$2),U$7,0)),IF(LEFT($C111,1)="N",3,0))</f>
        <v>24.285</v>
      </c>
      <c r="W111" s="304" t="str">
        <f t="shared" si="33"/>
        <v>Y</v>
      </c>
      <c r="X111" s="297" t="str">
        <f t="shared" si="34"/>
        <v>07282C</v>
      </c>
      <c r="Y111" s="305">
        <f t="shared" si="35"/>
        <v>211</v>
      </c>
      <c r="Z111" s="297" t="str">
        <f t="shared" si="36"/>
        <v>Office Support Specialist I (Conf)</v>
      </c>
      <c r="AA111" s="306">
        <f t="shared" ca="1" si="37"/>
        <v>19.978999999999999</v>
      </c>
      <c r="AB111" s="306">
        <f t="shared" ca="1" si="38"/>
        <v>20.978000000000002</v>
      </c>
      <c r="AC111" s="306">
        <f t="shared" ca="1" si="39"/>
        <v>22.027000000000001</v>
      </c>
      <c r="AD111" s="306">
        <f t="shared" ca="1" si="40"/>
        <v>23.128</v>
      </c>
      <c r="AE111" s="306">
        <f t="shared" ca="1" si="41"/>
        <v>24.285</v>
      </c>
    </row>
    <row r="112" spans="1:31">
      <c r="A112" s="203" t="s">
        <v>234</v>
      </c>
      <c r="B112" s="230" t="s">
        <v>163</v>
      </c>
      <c r="C112" s="203" t="s">
        <v>43</v>
      </c>
      <c r="D112" s="229" t="s">
        <v>235</v>
      </c>
      <c r="E112" s="203">
        <v>253</v>
      </c>
      <c r="F112" s="203">
        <v>5</v>
      </c>
      <c r="G112" s="208">
        <f t="shared" ca="1" si="26"/>
        <v>22.497</v>
      </c>
      <c r="H112" s="208">
        <f t="shared" ca="1" si="27"/>
        <v>23.622</v>
      </c>
      <c r="I112" s="208">
        <f t="shared" ca="1" si="28"/>
        <v>24.803000000000001</v>
      </c>
      <c r="J112" s="208">
        <f t="shared" ca="1" si="29"/>
        <v>26.042999999999999</v>
      </c>
      <c r="K112" s="208">
        <f t="shared" ca="1" si="30"/>
        <v>27.344999999999999</v>
      </c>
      <c r="L112" s="223"/>
      <c r="M112" s="270" t="s">
        <v>588</v>
      </c>
      <c r="N112" s="273" t="str">
        <f t="shared" si="31"/>
        <v>07284C</v>
      </c>
      <c r="O112" s="284" t="str">
        <f t="shared" si="31"/>
        <v>051</v>
      </c>
      <c r="P112" s="273" t="str">
        <f t="shared" si="32"/>
        <v xml:space="preserve">Office Support Specialist II </v>
      </c>
      <c r="Q112" s="285" cm="1">
        <f t="array" aca="1" ref="Q112" ca="1">ROUND(IF($M112="Y",VLOOKUP($N112,INDIRECT($O$2),Q$7,0)*INDIRECT($N$1),VLOOKUP($N112,INDIRECT($O$2),Q$7,0)),IF(LEFT($C112,1)="N",3,0))</f>
        <v>22.497</v>
      </c>
      <c r="R112" s="285" cm="1">
        <f t="array" aca="1" ref="R112" ca="1">ROUND(IF($M112="Y",VLOOKUP($N112,INDIRECT($O$2),R$7,0)*INDIRECT($N$1),VLOOKUP($N112,INDIRECT($O$2),R$7,0)),IF(LEFT($C112,1)="N",3,0))</f>
        <v>23.622</v>
      </c>
      <c r="S112" s="285" cm="1">
        <f t="array" aca="1" ref="S112" ca="1">ROUND(IF($M112="Y",VLOOKUP($N112,INDIRECT($O$2),S$7,0)*INDIRECT($N$1),VLOOKUP($N112,INDIRECT($O$2),S$7,0)),IF(LEFT($C112,1)="N",3,0))</f>
        <v>24.803000000000001</v>
      </c>
      <c r="T112" s="285" cm="1">
        <f t="array" aca="1" ref="T112" ca="1">ROUND(IF($M112="Y",VLOOKUP($N112,INDIRECT($O$2),T$7,0)*INDIRECT($N$1),VLOOKUP($N112,INDIRECT($O$2),T$7,0)),IF(LEFT($C112,1)="N",3,0))</f>
        <v>26.042999999999999</v>
      </c>
      <c r="U112" s="285" cm="1">
        <f t="array" aca="1" ref="U112" ca="1">ROUND(IF($M112="Y",VLOOKUP($N112,INDIRECT($O$2),U$7,0)*INDIRECT($N$1),VLOOKUP($N112,INDIRECT($O$2),U$7,0)),IF(LEFT($C112,1)="N",3,0))</f>
        <v>27.344999999999999</v>
      </c>
      <c r="W112" s="304" t="str">
        <f t="shared" si="33"/>
        <v>Y</v>
      </c>
      <c r="X112" s="297" t="str">
        <f t="shared" si="34"/>
        <v>07284C</v>
      </c>
      <c r="Y112" s="305" t="str">
        <f t="shared" si="35"/>
        <v>051</v>
      </c>
      <c r="Z112" s="297" t="str">
        <f t="shared" si="36"/>
        <v xml:space="preserve">Office Support Specialist II </v>
      </c>
      <c r="AA112" s="306">
        <f t="shared" ca="1" si="37"/>
        <v>22.497</v>
      </c>
      <c r="AB112" s="306">
        <f t="shared" ca="1" si="38"/>
        <v>23.622</v>
      </c>
      <c r="AC112" s="306">
        <f t="shared" ca="1" si="39"/>
        <v>24.803000000000001</v>
      </c>
      <c r="AD112" s="306">
        <f t="shared" ca="1" si="40"/>
        <v>26.042999999999999</v>
      </c>
      <c r="AE112" s="306">
        <f t="shared" ca="1" si="41"/>
        <v>27.344999999999999</v>
      </c>
    </row>
    <row r="113" spans="1:31">
      <c r="A113" s="203" t="s">
        <v>236</v>
      </c>
      <c r="B113" s="230" t="s">
        <v>105</v>
      </c>
      <c r="C113" s="203" t="s">
        <v>43</v>
      </c>
      <c r="D113" s="229" t="s">
        <v>237</v>
      </c>
      <c r="E113" s="203">
        <v>280</v>
      </c>
      <c r="F113" s="203">
        <v>6</v>
      </c>
      <c r="G113" s="208">
        <f t="shared" ca="1" si="26"/>
        <v>24.530999999999999</v>
      </c>
      <c r="H113" s="208">
        <f t="shared" ca="1" si="27"/>
        <v>25.757999999999999</v>
      </c>
      <c r="I113" s="208">
        <f t="shared" ca="1" si="28"/>
        <v>27.045999999999999</v>
      </c>
      <c r="J113" s="208">
        <f t="shared" ca="1" si="29"/>
        <v>28.398</v>
      </c>
      <c r="K113" s="208">
        <f t="shared" ca="1" si="30"/>
        <v>29.818000000000001</v>
      </c>
      <c r="L113" s="223"/>
      <c r="M113" s="270" t="s">
        <v>588</v>
      </c>
      <c r="N113" s="273" t="str">
        <f t="shared" si="31"/>
        <v>07285C</v>
      </c>
      <c r="O113" s="284" t="str">
        <f t="shared" si="31"/>
        <v>076</v>
      </c>
      <c r="P113" s="273" t="str">
        <f t="shared" si="32"/>
        <v xml:space="preserve">Office Support Specialist III </v>
      </c>
      <c r="Q113" s="285" cm="1">
        <f t="array" aca="1" ref="Q113" ca="1">ROUND(IF($M113="Y",VLOOKUP($N113,INDIRECT($O$2),Q$7,0)*INDIRECT($N$1),VLOOKUP($N113,INDIRECT($O$2),Q$7,0)),IF(LEFT($C113,1)="N",3,0))</f>
        <v>24.530999999999999</v>
      </c>
      <c r="R113" s="285" cm="1">
        <f t="array" aca="1" ref="R113" ca="1">ROUND(IF($M113="Y",VLOOKUP($N113,INDIRECT($O$2),R$7,0)*INDIRECT($N$1),VLOOKUP($N113,INDIRECT($O$2),R$7,0)),IF(LEFT($C113,1)="N",3,0))</f>
        <v>25.757999999999999</v>
      </c>
      <c r="S113" s="285" cm="1">
        <f t="array" aca="1" ref="S113" ca="1">ROUND(IF($M113="Y",VLOOKUP($N113,INDIRECT($O$2),S$7,0)*INDIRECT($N$1),VLOOKUP($N113,INDIRECT($O$2),S$7,0)),IF(LEFT($C113,1)="N",3,0))</f>
        <v>27.045999999999999</v>
      </c>
      <c r="T113" s="285" cm="1">
        <f t="array" aca="1" ref="T113" ca="1">ROUND(IF($M113="Y",VLOOKUP($N113,INDIRECT($O$2),T$7,0)*INDIRECT($N$1),VLOOKUP($N113,INDIRECT($O$2),T$7,0)),IF(LEFT($C113,1)="N",3,0))</f>
        <v>28.398</v>
      </c>
      <c r="U113" s="285" cm="1">
        <f t="array" aca="1" ref="U113" ca="1">ROUND(IF($M113="Y",VLOOKUP($N113,INDIRECT($O$2),U$7,0)*INDIRECT($N$1),VLOOKUP($N113,INDIRECT($O$2),U$7,0)),IF(LEFT($C113,1)="N",3,0))</f>
        <v>29.818000000000001</v>
      </c>
      <c r="W113" s="304" t="str">
        <f t="shared" si="33"/>
        <v>Y</v>
      </c>
      <c r="X113" s="297" t="str">
        <f t="shared" si="34"/>
        <v>07285C</v>
      </c>
      <c r="Y113" s="305" t="str">
        <f t="shared" si="35"/>
        <v>076</v>
      </c>
      <c r="Z113" s="297" t="str">
        <f t="shared" si="36"/>
        <v xml:space="preserve">Office Support Specialist III </v>
      </c>
      <c r="AA113" s="306">
        <f t="shared" ca="1" si="37"/>
        <v>24.530999999999999</v>
      </c>
      <c r="AB113" s="306">
        <f t="shared" ca="1" si="38"/>
        <v>25.757999999999999</v>
      </c>
      <c r="AC113" s="306">
        <f t="shared" ca="1" si="39"/>
        <v>27.045999999999999</v>
      </c>
      <c r="AD113" s="306">
        <f t="shared" ca="1" si="40"/>
        <v>28.398</v>
      </c>
      <c r="AE113" s="306">
        <f t="shared" ca="1" si="41"/>
        <v>29.818000000000001</v>
      </c>
    </row>
    <row r="114" spans="1:31">
      <c r="A114" s="203" t="s">
        <v>240</v>
      </c>
      <c r="B114" s="230" t="s">
        <v>105</v>
      </c>
      <c r="C114" s="203" t="s">
        <v>43</v>
      </c>
      <c r="D114" s="229" t="s">
        <v>447</v>
      </c>
      <c r="E114" s="203">
        <v>280</v>
      </c>
      <c r="F114" s="203">
        <v>6</v>
      </c>
      <c r="G114" s="208">
        <f t="shared" ca="1" si="26"/>
        <v>24.530999999999999</v>
      </c>
      <c r="H114" s="208">
        <f t="shared" ca="1" si="27"/>
        <v>25.757999999999999</v>
      </c>
      <c r="I114" s="208">
        <f t="shared" ca="1" si="28"/>
        <v>27.045999999999999</v>
      </c>
      <c r="J114" s="208">
        <f t="shared" ca="1" si="29"/>
        <v>28.398</v>
      </c>
      <c r="K114" s="208">
        <f t="shared" ca="1" si="30"/>
        <v>29.818000000000001</v>
      </c>
      <c r="L114" s="223"/>
      <c r="M114" s="270" t="s">
        <v>588</v>
      </c>
      <c r="N114" s="273" t="str">
        <f t="shared" si="31"/>
        <v>07286C</v>
      </c>
      <c r="O114" s="284" t="str">
        <f t="shared" si="31"/>
        <v>076</v>
      </c>
      <c r="P114" s="273" t="str">
        <f t="shared" si="32"/>
        <v>Office Support Specialist III (Conf)</v>
      </c>
      <c r="Q114" s="285" cm="1">
        <f t="array" aca="1" ref="Q114" ca="1">ROUND(IF($M114="Y",VLOOKUP($N114,INDIRECT($O$2),Q$7,0)*INDIRECT($N$1),VLOOKUP($N114,INDIRECT($O$2),Q$7,0)),IF(LEFT($C114,1)="N",3,0))</f>
        <v>24.530999999999999</v>
      </c>
      <c r="R114" s="285" cm="1">
        <f t="array" aca="1" ref="R114" ca="1">ROUND(IF($M114="Y",VLOOKUP($N114,INDIRECT($O$2),R$7,0)*INDIRECT($N$1),VLOOKUP($N114,INDIRECT($O$2),R$7,0)),IF(LEFT($C114,1)="N",3,0))</f>
        <v>25.757999999999999</v>
      </c>
      <c r="S114" s="285" cm="1">
        <f t="array" aca="1" ref="S114" ca="1">ROUND(IF($M114="Y",VLOOKUP($N114,INDIRECT($O$2),S$7,0)*INDIRECT($N$1),VLOOKUP($N114,INDIRECT($O$2),S$7,0)),IF(LEFT($C114,1)="N",3,0))</f>
        <v>27.045999999999999</v>
      </c>
      <c r="T114" s="285" cm="1">
        <f t="array" aca="1" ref="T114" ca="1">ROUND(IF($M114="Y",VLOOKUP($N114,INDIRECT($O$2),T$7,0)*INDIRECT($N$1),VLOOKUP($N114,INDIRECT($O$2),T$7,0)),IF(LEFT($C114,1)="N",3,0))</f>
        <v>28.398</v>
      </c>
      <c r="U114" s="285" cm="1">
        <f t="array" aca="1" ref="U114" ca="1">ROUND(IF($M114="Y",VLOOKUP($N114,INDIRECT($O$2),U$7,0)*INDIRECT($N$1),VLOOKUP($N114,INDIRECT($O$2),U$7,0)),IF(LEFT($C114,1)="N",3,0))</f>
        <v>29.818000000000001</v>
      </c>
      <c r="W114" s="304" t="str">
        <f t="shared" si="33"/>
        <v>Y</v>
      </c>
      <c r="X114" s="297" t="str">
        <f t="shared" si="34"/>
        <v>07286C</v>
      </c>
      <c r="Y114" s="305" t="str">
        <f t="shared" si="35"/>
        <v>076</v>
      </c>
      <c r="Z114" s="297" t="str">
        <f t="shared" si="36"/>
        <v>Office Support Specialist III (Conf)</v>
      </c>
      <c r="AA114" s="306">
        <f t="shared" ca="1" si="37"/>
        <v>24.530999999999999</v>
      </c>
      <c r="AB114" s="306">
        <f t="shared" ca="1" si="38"/>
        <v>25.757999999999999</v>
      </c>
      <c r="AC114" s="306">
        <f t="shared" ca="1" si="39"/>
        <v>27.045999999999999</v>
      </c>
      <c r="AD114" s="306">
        <f t="shared" ca="1" si="40"/>
        <v>28.398</v>
      </c>
      <c r="AE114" s="306">
        <f t="shared" ca="1" si="41"/>
        <v>29.818000000000001</v>
      </c>
    </row>
    <row r="115" spans="1:31">
      <c r="A115" s="203" t="s">
        <v>242</v>
      </c>
      <c r="B115" s="230">
        <v>161</v>
      </c>
      <c r="C115" s="203" t="s">
        <v>43</v>
      </c>
      <c r="D115" s="229" t="s">
        <v>243</v>
      </c>
      <c r="E115" s="203">
        <v>287</v>
      </c>
      <c r="F115" s="203">
        <v>6</v>
      </c>
      <c r="G115" s="208">
        <f t="shared" ca="1" si="26"/>
        <v>25.527999999999999</v>
      </c>
      <c r="H115" s="208">
        <f t="shared" ca="1" si="27"/>
        <v>26.803999999999998</v>
      </c>
      <c r="I115" s="208">
        <f t="shared" ca="1" si="28"/>
        <v>28.143999999999998</v>
      </c>
      <c r="J115" s="208">
        <f t="shared" ca="1" si="29"/>
        <v>29.550999999999998</v>
      </c>
      <c r="K115" s="208">
        <f t="shared" ca="1" si="30"/>
        <v>31.029</v>
      </c>
      <c r="L115" s="223"/>
      <c r="M115" s="270" t="s">
        <v>588</v>
      </c>
      <c r="N115" s="273" t="str">
        <f t="shared" si="31"/>
        <v>07644C</v>
      </c>
      <c r="O115" s="284">
        <f t="shared" si="31"/>
        <v>161</v>
      </c>
      <c r="P115" s="273" t="str">
        <f t="shared" si="32"/>
        <v>Payroll Technician</v>
      </c>
      <c r="Q115" s="285" cm="1">
        <f t="array" aca="1" ref="Q115" ca="1">ROUND(IF($M115="Y",VLOOKUP($N115,INDIRECT($O$2),Q$7,0)*INDIRECT($N$1),VLOOKUP($N115,INDIRECT($O$2),Q$7,0)),IF(LEFT($C115,1)="N",3,0))</f>
        <v>25.527999999999999</v>
      </c>
      <c r="R115" s="285" cm="1">
        <f t="array" aca="1" ref="R115" ca="1">ROUND(IF($M115="Y",VLOOKUP($N115,INDIRECT($O$2),R$7,0)*INDIRECT($N$1),VLOOKUP($N115,INDIRECT($O$2),R$7,0)),IF(LEFT($C115,1)="N",3,0))</f>
        <v>26.803999999999998</v>
      </c>
      <c r="S115" s="285" cm="1">
        <f t="array" aca="1" ref="S115" ca="1">ROUND(IF($M115="Y",VLOOKUP($N115,INDIRECT($O$2),S$7,0)*INDIRECT($N$1),VLOOKUP($N115,INDIRECT($O$2),S$7,0)),IF(LEFT($C115,1)="N",3,0))</f>
        <v>28.143999999999998</v>
      </c>
      <c r="T115" s="285" cm="1">
        <f t="array" aca="1" ref="T115" ca="1">ROUND(IF($M115="Y",VLOOKUP($N115,INDIRECT($O$2),T$7,0)*INDIRECT($N$1),VLOOKUP($N115,INDIRECT($O$2),T$7,0)),IF(LEFT($C115,1)="N",3,0))</f>
        <v>29.550999999999998</v>
      </c>
      <c r="U115" s="285" cm="1">
        <f t="array" aca="1" ref="U115" ca="1">ROUND(IF($M115="Y",VLOOKUP($N115,INDIRECT($O$2),U$7,0)*INDIRECT($N$1),VLOOKUP($N115,INDIRECT($O$2),U$7,0)),IF(LEFT($C115,1)="N",3,0))</f>
        <v>31.029</v>
      </c>
      <c r="W115" s="304" t="str">
        <f t="shared" si="33"/>
        <v>Y</v>
      </c>
      <c r="X115" s="297" t="str">
        <f t="shared" si="34"/>
        <v>07644C</v>
      </c>
      <c r="Y115" s="305">
        <f t="shared" si="35"/>
        <v>161</v>
      </c>
      <c r="Z115" s="297" t="str">
        <f t="shared" si="36"/>
        <v>Payroll Technician</v>
      </c>
      <c r="AA115" s="306">
        <f t="shared" ca="1" si="37"/>
        <v>25.527999999999999</v>
      </c>
      <c r="AB115" s="306">
        <f t="shared" ca="1" si="38"/>
        <v>26.803999999999998</v>
      </c>
      <c r="AC115" s="306">
        <f t="shared" ca="1" si="39"/>
        <v>28.143999999999998</v>
      </c>
      <c r="AD115" s="306">
        <f t="shared" ca="1" si="40"/>
        <v>29.550999999999998</v>
      </c>
      <c r="AE115" s="306">
        <f t="shared" ca="1" si="41"/>
        <v>31.029</v>
      </c>
    </row>
    <row r="116" spans="1:31">
      <c r="A116" s="203" t="s">
        <v>244</v>
      </c>
      <c r="B116" s="230" t="s">
        <v>245</v>
      </c>
      <c r="C116" s="203" t="s">
        <v>43</v>
      </c>
      <c r="D116" s="229" t="s">
        <v>246</v>
      </c>
      <c r="E116" s="203">
        <v>413</v>
      </c>
      <c r="F116" s="203">
        <v>9</v>
      </c>
      <c r="G116" s="208">
        <f t="shared" ca="1" si="26"/>
        <v>33.631</v>
      </c>
      <c r="H116" s="208">
        <f t="shared" ca="1" si="27"/>
        <v>35.311999999999998</v>
      </c>
      <c r="I116" s="208">
        <f t="shared" ca="1" si="28"/>
        <v>37.078000000000003</v>
      </c>
      <c r="J116" s="208">
        <f t="shared" ca="1" si="29"/>
        <v>38.932000000000002</v>
      </c>
      <c r="K116" s="208">
        <f t="shared" ca="1" si="30"/>
        <v>40.878</v>
      </c>
      <c r="L116" s="223"/>
      <c r="M116" s="270" t="s">
        <v>588</v>
      </c>
      <c r="N116" s="273" t="str">
        <f t="shared" si="31"/>
        <v>07825C</v>
      </c>
      <c r="O116" s="284" t="str">
        <f t="shared" si="31"/>
        <v>103</v>
      </c>
      <c r="P116" s="273" t="str">
        <f t="shared" si="32"/>
        <v xml:space="preserve">Plan Examiner I  </v>
      </c>
      <c r="Q116" s="285" cm="1">
        <f t="array" aca="1" ref="Q116" ca="1">ROUND(IF($M116="Y",VLOOKUP($N116,INDIRECT($O$2),Q$7,0)*INDIRECT($N$1),VLOOKUP($N116,INDIRECT($O$2),Q$7,0)),IF(LEFT($C116,1)="N",3,0))</f>
        <v>33.631</v>
      </c>
      <c r="R116" s="285" cm="1">
        <f t="array" aca="1" ref="R116" ca="1">ROUND(IF($M116="Y",VLOOKUP($N116,INDIRECT($O$2),R$7,0)*INDIRECT($N$1),VLOOKUP($N116,INDIRECT($O$2),R$7,0)),IF(LEFT($C116,1)="N",3,0))</f>
        <v>35.311999999999998</v>
      </c>
      <c r="S116" s="285" cm="1">
        <f t="array" aca="1" ref="S116" ca="1">ROUND(IF($M116="Y",VLOOKUP($N116,INDIRECT($O$2),S$7,0)*INDIRECT($N$1),VLOOKUP($N116,INDIRECT($O$2),S$7,0)),IF(LEFT($C116,1)="N",3,0))</f>
        <v>37.078000000000003</v>
      </c>
      <c r="T116" s="285" cm="1">
        <f t="array" aca="1" ref="T116" ca="1">ROUND(IF($M116="Y",VLOOKUP($N116,INDIRECT($O$2),T$7,0)*INDIRECT($N$1),VLOOKUP($N116,INDIRECT($O$2),T$7,0)),IF(LEFT($C116,1)="N",3,0))</f>
        <v>38.932000000000002</v>
      </c>
      <c r="U116" s="285" cm="1">
        <f t="array" aca="1" ref="U116" ca="1">ROUND(IF($M116="Y",VLOOKUP($N116,INDIRECT($O$2),U$7,0)*INDIRECT($N$1),VLOOKUP($N116,INDIRECT($O$2),U$7,0)),IF(LEFT($C116,1)="N",3,0))</f>
        <v>40.878</v>
      </c>
      <c r="W116" s="304" t="str">
        <f t="shared" si="33"/>
        <v>Y</v>
      </c>
      <c r="X116" s="297" t="str">
        <f t="shared" si="34"/>
        <v>07825C</v>
      </c>
      <c r="Y116" s="305" t="str">
        <f t="shared" si="35"/>
        <v>103</v>
      </c>
      <c r="Z116" s="297" t="str">
        <f t="shared" si="36"/>
        <v xml:space="preserve">Plan Examiner I  </v>
      </c>
      <c r="AA116" s="306">
        <f t="shared" ca="1" si="37"/>
        <v>33.631</v>
      </c>
      <c r="AB116" s="306">
        <f t="shared" ca="1" si="38"/>
        <v>35.311999999999998</v>
      </c>
      <c r="AC116" s="306">
        <f t="shared" ca="1" si="39"/>
        <v>37.078000000000003</v>
      </c>
      <c r="AD116" s="306">
        <f t="shared" ca="1" si="40"/>
        <v>38.932000000000002</v>
      </c>
      <c r="AE116" s="306">
        <f t="shared" ca="1" si="41"/>
        <v>40.878</v>
      </c>
    </row>
    <row r="117" spans="1:31">
      <c r="A117" s="203" t="s">
        <v>249</v>
      </c>
      <c r="B117" s="230" t="s">
        <v>250</v>
      </c>
      <c r="C117" s="203" t="s">
        <v>43</v>
      </c>
      <c r="D117" s="229" t="s">
        <v>251</v>
      </c>
      <c r="E117" s="203">
        <v>240</v>
      </c>
      <c r="F117" s="203">
        <v>5</v>
      </c>
      <c r="G117" s="208">
        <f t="shared" ca="1" si="26"/>
        <v>21.678000000000001</v>
      </c>
      <c r="H117" s="208">
        <f t="shared" si="27"/>
        <v>0</v>
      </c>
      <c r="I117" s="208">
        <f t="shared" si="28"/>
        <v>0</v>
      </c>
      <c r="J117" s="208">
        <f t="shared" si="29"/>
        <v>0</v>
      </c>
      <c r="K117" s="208">
        <f t="shared" si="30"/>
        <v>0</v>
      </c>
      <c r="L117" s="223"/>
      <c r="M117" s="270" t="s">
        <v>588</v>
      </c>
      <c r="N117" s="273" t="str">
        <f t="shared" si="31"/>
        <v>08080C</v>
      </c>
      <c r="O117" s="284" t="str">
        <f t="shared" si="31"/>
        <v>121</v>
      </c>
      <c r="P117" s="273" t="str">
        <f t="shared" si="32"/>
        <v xml:space="preserve">Police Cadet </v>
      </c>
      <c r="Q117" s="285" cm="1">
        <f t="array" aca="1" ref="Q117" ca="1">ROUND(IF($M117="Y",VLOOKUP($N117,INDIRECT($O$2),Q$7,0)*INDIRECT($N$1),VLOOKUP($N117,INDIRECT($O$2),Q$7,0)),IF(LEFT($C117,1)="N",3,0))</f>
        <v>21.678000000000001</v>
      </c>
      <c r="R117" s="285"/>
      <c r="S117" s="285"/>
      <c r="T117" s="285"/>
      <c r="U117" s="285"/>
      <c r="W117" s="304" t="str">
        <f t="shared" si="33"/>
        <v>Y</v>
      </c>
      <c r="X117" s="297" t="str">
        <f t="shared" si="34"/>
        <v>08080C</v>
      </c>
      <c r="Y117" s="305" t="str">
        <f t="shared" si="35"/>
        <v>121</v>
      </c>
      <c r="Z117" s="297" t="str">
        <f t="shared" si="36"/>
        <v xml:space="preserve">Police Cadet </v>
      </c>
      <c r="AA117" s="306">
        <f t="shared" ca="1" si="37"/>
        <v>21.678000000000001</v>
      </c>
      <c r="AB117" s="306">
        <f t="shared" si="38"/>
        <v>0</v>
      </c>
      <c r="AC117" s="306">
        <f t="shared" si="39"/>
        <v>0</v>
      </c>
      <c r="AD117" s="306">
        <f t="shared" si="40"/>
        <v>0</v>
      </c>
      <c r="AE117" s="306">
        <f t="shared" si="41"/>
        <v>0</v>
      </c>
    </row>
    <row r="118" spans="1:31">
      <c r="A118" s="203" t="s">
        <v>458</v>
      </c>
      <c r="B118" s="230" t="s">
        <v>319</v>
      </c>
      <c r="C118" s="203" t="s">
        <v>43</v>
      </c>
      <c r="D118" s="229" t="s">
        <v>398</v>
      </c>
      <c r="E118" s="203">
        <v>315</v>
      </c>
      <c r="F118" s="203">
        <v>6</v>
      </c>
      <c r="G118" s="208">
        <f t="shared" ca="1" si="26"/>
        <v>26.54</v>
      </c>
      <c r="H118" s="208">
        <f t="shared" ca="1" si="27"/>
        <v>27.867000000000001</v>
      </c>
      <c r="I118" s="208">
        <f t="shared" ca="1" si="28"/>
        <v>29.26</v>
      </c>
      <c r="J118" s="208">
        <f t="shared" ca="1" si="29"/>
        <v>30.722999999999999</v>
      </c>
      <c r="K118" s="208">
        <f t="shared" ca="1" si="30"/>
        <v>32.259</v>
      </c>
      <c r="L118" s="223"/>
      <c r="M118" s="270" t="s">
        <v>588</v>
      </c>
      <c r="N118" s="273" t="str">
        <f t="shared" si="31"/>
        <v>08143C</v>
      </c>
      <c r="O118" s="284" t="str">
        <f t="shared" si="31"/>
        <v>N63</v>
      </c>
      <c r="P118" s="273" t="str">
        <f t="shared" si="32"/>
        <v>Police Internal Affairs Support Specialist</v>
      </c>
      <c r="Q118" s="285" cm="1">
        <f t="array" aca="1" ref="Q118" ca="1">ROUND(IF($M118="Y",VLOOKUP($N118,INDIRECT($O$2),Q$7,0)*INDIRECT($N$1),VLOOKUP($N118,INDIRECT($O$2),Q$7,0)),IF(LEFT($C118,1)="N",3,0))</f>
        <v>26.54</v>
      </c>
      <c r="R118" s="285" cm="1">
        <f t="array" aca="1" ref="R118" ca="1">ROUND(IF($M118="Y",VLOOKUP($N118,INDIRECT($O$2),R$7,0)*INDIRECT($N$1),VLOOKUP($N118,INDIRECT($O$2),R$7,0)),IF(LEFT($C118,1)="N",3,0))</f>
        <v>27.867000000000001</v>
      </c>
      <c r="S118" s="285" cm="1">
        <f t="array" aca="1" ref="S118" ca="1">ROUND(IF($M118="Y",VLOOKUP($N118,INDIRECT($O$2),S$7,0)*INDIRECT($N$1),VLOOKUP($N118,INDIRECT($O$2),S$7,0)),IF(LEFT($C118,1)="N",3,0))</f>
        <v>29.26</v>
      </c>
      <c r="T118" s="285" cm="1">
        <f t="array" aca="1" ref="T118" ca="1">ROUND(IF($M118="Y",VLOOKUP($N118,INDIRECT($O$2),T$7,0)*INDIRECT($N$1),VLOOKUP($N118,INDIRECT($O$2),T$7,0)),IF(LEFT($C118,1)="N",3,0))</f>
        <v>30.722999999999999</v>
      </c>
      <c r="U118" s="285" cm="1">
        <f t="array" aca="1" ref="U118" ca="1">ROUND(IF($M118="Y",VLOOKUP($N118,INDIRECT($O$2),U$7,0)*INDIRECT($N$1),VLOOKUP($N118,INDIRECT($O$2),U$7,0)),IF(LEFT($C118,1)="N",3,0))</f>
        <v>32.259</v>
      </c>
      <c r="W118" s="304" t="str">
        <f t="shared" si="33"/>
        <v>Y</v>
      </c>
      <c r="X118" s="297" t="str">
        <f t="shared" si="34"/>
        <v>08143C</v>
      </c>
      <c r="Y118" s="305" t="str">
        <f t="shared" si="35"/>
        <v>N63</v>
      </c>
      <c r="Z118" s="297" t="str">
        <f t="shared" si="36"/>
        <v>Police Internal Affairs Support Specialist</v>
      </c>
      <c r="AA118" s="306">
        <f t="shared" ca="1" si="37"/>
        <v>26.54</v>
      </c>
      <c r="AB118" s="306">
        <f t="shared" ca="1" si="38"/>
        <v>27.867000000000001</v>
      </c>
      <c r="AC118" s="306">
        <f t="shared" ca="1" si="39"/>
        <v>29.26</v>
      </c>
      <c r="AD118" s="306">
        <f t="shared" ca="1" si="40"/>
        <v>30.722999999999999</v>
      </c>
      <c r="AE118" s="306">
        <f t="shared" ca="1" si="41"/>
        <v>32.259</v>
      </c>
    </row>
    <row r="119" spans="1:31">
      <c r="A119" s="203" t="s">
        <v>561</v>
      </c>
      <c r="B119" s="230" t="s">
        <v>562</v>
      </c>
      <c r="C119" s="203" t="s">
        <v>43</v>
      </c>
      <c r="D119" s="229" t="s">
        <v>560</v>
      </c>
      <c r="E119" s="203">
        <v>350</v>
      </c>
      <c r="F119" s="203">
        <v>7</v>
      </c>
      <c r="G119" s="208">
        <f t="shared" ca="1" si="26"/>
        <v>29.588000000000001</v>
      </c>
      <c r="H119" s="208">
        <f t="shared" ca="1" si="27"/>
        <v>31.067</v>
      </c>
      <c r="I119" s="208">
        <f t="shared" ca="1" si="28"/>
        <v>32.619999999999997</v>
      </c>
      <c r="J119" s="208">
        <f t="shared" ca="1" si="29"/>
        <v>34.250999999999998</v>
      </c>
      <c r="K119" s="208">
        <f t="shared" ca="1" si="30"/>
        <v>35.963999999999999</v>
      </c>
      <c r="L119" s="223"/>
      <c r="M119" s="270" t="s">
        <v>588</v>
      </c>
      <c r="N119" s="273" t="str">
        <f t="shared" si="31"/>
        <v>53007C</v>
      </c>
      <c r="O119" s="284" t="str">
        <f t="shared" si="31"/>
        <v>125</v>
      </c>
      <c r="P119" s="273" t="str">
        <f t="shared" si="32"/>
        <v>Police Support Specialist</v>
      </c>
      <c r="Q119" s="285" cm="1">
        <f t="array" aca="1" ref="Q119" ca="1">ROUND(IF($M119="Y",VLOOKUP($N119,INDIRECT($O$2),Q$7,0)*INDIRECT($N$1),VLOOKUP($N119,INDIRECT($O$2),Q$7,0)),IF(LEFT($C119,1)="N",3,0))</f>
        <v>29.588000000000001</v>
      </c>
      <c r="R119" s="285" cm="1">
        <f t="array" aca="1" ref="R119" ca="1">ROUND(IF($M119="Y",VLOOKUP($N119,INDIRECT($O$2),R$7,0)*INDIRECT($N$1),VLOOKUP($N119,INDIRECT($O$2),R$7,0)),IF(LEFT($C119,1)="N",3,0))</f>
        <v>31.067</v>
      </c>
      <c r="S119" s="285" cm="1">
        <f t="array" aca="1" ref="S119" ca="1">ROUND(IF($M119="Y",VLOOKUP($N119,INDIRECT($O$2),S$7,0)*INDIRECT($N$1),VLOOKUP($N119,INDIRECT($O$2),S$7,0)),IF(LEFT($C119,1)="N",3,0))</f>
        <v>32.619999999999997</v>
      </c>
      <c r="T119" s="285" cm="1">
        <f t="array" aca="1" ref="T119" ca="1">ROUND(IF($M119="Y",VLOOKUP($N119,INDIRECT($O$2),T$7,0)*INDIRECT($N$1),VLOOKUP($N119,INDIRECT($O$2),T$7,0)),IF(LEFT($C119,1)="N",3,0))</f>
        <v>34.250999999999998</v>
      </c>
      <c r="U119" s="285" cm="1">
        <f t="array" aca="1" ref="U119" ca="1">ROUND(IF($M119="Y",VLOOKUP($N119,INDIRECT($O$2),U$7,0)*INDIRECT($N$1),VLOOKUP($N119,INDIRECT($O$2),U$7,0)),IF(LEFT($C119,1)="N",3,0))</f>
        <v>35.963999999999999</v>
      </c>
      <c r="W119" s="304" t="str">
        <f t="shared" si="33"/>
        <v>Y</v>
      </c>
      <c r="X119" s="297" t="str">
        <f t="shared" si="34"/>
        <v>53007C</v>
      </c>
      <c r="Y119" s="305" t="str">
        <f t="shared" si="35"/>
        <v>125</v>
      </c>
      <c r="Z119" s="297" t="str">
        <f t="shared" si="36"/>
        <v>Police Support Specialist</v>
      </c>
      <c r="AA119" s="306">
        <f t="shared" ca="1" si="37"/>
        <v>29.588000000000001</v>
      </c>
      <c r="AB119" s="306">
        <f t="shared" ca="1" si="38"/>
        <v>31.067</v>
      </c>
      <c r="AC119" s="306">
        <f t="shared" ca="1" si="39"/>
        <v>32.619999999999997</v>
      </c>
      <c r="AD119" s="306">
        <f t="shared" ca="1" si="40"/>
        <v>34.250999999999998</v>
      </c>
      <c r="AE119" s="306">
        <f t="shared" ca="1" si="41"/>
        <v>35.963999999999999</v>
      </c>
    </row>
    <row r="120" spans="1:31">
      <c r="A120" s="203" t="s">
        <v>254</v>
      </c>
      <c r="B120" s="230" t="s">
        <v>76</v>
      </c>
      <c r="C120" s="203" t="s">
        <v>43</v>
      </c>
      <c r="D120" s="229" t="s">
        <v>255</v>
      </c>
      <c r="E120" s="203">
        <v>268</v>
      </c>
      <c r="F120" s="203">
        <v>5</v>
      </c>
      <c r="G120" s="208">
        <f t="shared" ca="1" si="26"/>
        <v>23.529</v>
      </c>
      <c r="H120" s="208">
        <f t="shared" ca="1" si="27"/>
        <v>24.706</v>
      </c>
      <c r="I120" s="208">
        <f t="shared" ca="1" si="28"/>
        <v>25.940999999999999</v>
      </c>
      <c r="J120" s="208">
        <f t="shared" ca="1" si="29"/>
        <v>27.238</v>
      </c>
      <c r="K120" s="208">
        <f t="shared" ca="1" si="30"/>
        <v>28.6</v>
      </c>
      <c r="L120" s="223"/>
      <c r="M120" s="270" t="s">
        <v>588</v>
      </c>
      <c r="N120" s="273" t="str">
        <f t="shared" si="31"/>
        <v>08241C</v>
      </c>
      <c r="O120" s="284" t="str">
        <f t="shared" si="31"/>
        <v>060</v>
      </c>
      <c r="P120" s="273" t="str">
        <f t="shared" si="32"/>
        <v xml:space="preserve">Police Support Technician I </v>
      </c>
      <c r="Q120" s="285" cm="1">
        <f t="array" aca="1" ref="Q120" ca="1">ROUND(IF($M120="Y",VLOOKUP($N120,INDIRECT($O$2),Q$7,0)*INDIRECT($N$1),VLOOKUP($N120,INDIRECT($O$2),Q$7,0)),IF(LEFT($C120,1)="N",3,0))</f>
        <v>23.529</v>
      </c>
      <c r="R120" s="285" cm="1">
        <f t="array" aca="1" ref="R120" ca="1">ROUND(IF($M120="Y",VLOOKUP($N120,INDIRECT($O$2),R$7,0)*INDIRECT($N$1),VLOOKUP($N120,INDIRECT($O$2),R$7,0)),IF(LEFT($C120,1)="N",3,0))</f>
        <v>24.706</v>
      </c>
      <c r="S120" s="285" cm="1">
        <f t="array" aca="1" ref="S120" ca="1">ROUND(IF($M120="Y",VLOOKUP($N120,INDIRECT($O$2),S$7,0)*INDIRECT($N$1),VLOOKUP($N120,INDIRECT($O$2),S$7,0)),IF(LEFT($C120,1)="N",3,0))</f>
        <v>25.940999999999999</v>
      </c>
      <c r="T120" s="285" cm="1">
        <f t="array" aca="1" ref="T120" ca="1">ROUND(IF($M120="Y",VLOOKUP($N120,INDIRECT($O$2),T$7,0)*INDIRECT($N$1),VLOOKUP($N120,INDIRECT($O$2),T$7,0)),IF(LEFT($C120,1)="N",3,0))</f>
        <v>27.238</v>
      </c>
      <c r="U120" s="285" cm="1">
        <f t="array" aca="1" ref="U120" ca="1">ROUND(IF($M120="Y",VLOOKUP($N120,INDIRECT($O$2),U$7,0)*INDIRECT($N$1),VLOOKUP($N120,INDIRECT($O$2),U$7,0)),IF(LEFT($C120,1)="N",3,0))</f>
        <v>28.6</v>
      </c>
      <c r="W120" s="304" t="str">
        <f t="shared" si="33"/>
        <v>Y</v>
      </c>
      <c r="X120" s="297" t="str">
        <f t="shared" si="34"/>
        <v>08241C</v>
      </c>
      <c r="Y120" s="305" t="str">
        <f t="shared" si="35"/>
        <v>060</v>
      </c>
      <c r="Z120" s="297" t="str">
        <f t="shared" si="36"/>
        <v xml:space="preserve">Police Support Technician I </v>
      </c>
      <c r="AA120" s="306">
        <f t="shared" ca="1" si="37"/>
        <v>23.529</v>
      </c>
      <c r="AB120" s="306">
        <f t="shared" ca="1" si="38"/>
        <v>24.706</v>
      </c>
      <c r="AC120" s="306">
        <f t="shared" ca="1" si="39"/>
        <v>25.940999999999999</v>
      </c>
      <c r="AD120" s="306">
        <f t="shared" ca="1" si="40"/>
        <v>27.238</v>
      </c>
      <c r="AE120" s="306">
        <f t="shared" ca="1" si="41"/>
        <v>28.6</v>
      </c>
    </row>
    <row r="121" spans="1:31">
      <c r="A121" s="203" t="s">
        <v>256</v>
      </c>
      <c r="B121" s="230">
        <v>140</v>
      </c>
      <c r="C121" s="203" t="s">
        <v>43</v>
      </c>
      <c r="D121" s="229" t="s">
        <v>257</v>
      </c>
      <c r="E121" s="203">
        <v>308</v>
      </c>
      <c r="F121" s="203">
        <v>6</v>
      </c>
      <c r="G121" s="208">
        <f t="shared" ca="1" si="26"/>
        <v>26.54</v>
      </c>
      <c r="H121" s="208">
        <f t="shared" ca="1" si="27"/>
        <v>27.867000000000001</v>
      </c>
      <c r="I121" s="208">
        <f t="shared" ca="1" si="28"/>
        <v>29.26</v>
      </c>
      <c r="J121" s="208">
        <f t="shared" ca="1" si="29"/>
        <v>30.722999999999999</v>
      </c>
      <c r="K121" s="208">
        <f t="shared" ca="1" si="30"/>
        <v>32.259</v>
      </c>
      <c r="L121" s="223"/>
      <c r="M121" s="270" t="s">
        <v>588</v>
      </c>
      <c r="N121" s="273" t="str">
        <f t="shared" si="31"/>
        <v>08240C</v>
      </c>
      <c r="O121" s="284">
        <f t="shared" si="31"/>
        <v>140</v>
      </c>
      <c r="P121" s="273" t="str">
        <f t="shared" si="32"/>
        <v xml:space="preserve">Police Support Technician II </v>
      </c>
      <c r="Q121" s="285" cm="1">
        <f t="array" aca="1" ref="Q121" ca="1">ROUND(IF($M121="Y",VLOOKUP($N121,INDIRECT($O$2),Q$7,0)*INDIRECT($N$1),VLOOKUP($N121,INDIRECT($O$2),Q$7,0)),IF(LEFT($C121,1)="N",3,0))</f>
        <v>26.54</v>
      </c>
      <c r="R121" s="285" cm="1">
        <f t="array" aca="1" ref="R121" ca="1">ROUND(IF($M121="Y",VLOOKUP($N121,INDIRECT($O$2),R$7,0)*INDIRECT($N$1),VLOOKUP($N121,INDIRECT($O$2),R$7,0)),IF(LEFT($C121,1)="N",3,0))</f>
        <v>27.867000000000001</v>
      </c>
      <c r="S121" s="285" cm="1">
        <f t="array" aca="1" ref="S121" ca="1">ROUND(IF($M121="Y",VLOOKUP($N121,INDIRECT($O$2),S$7,0)*INDIRECT($N$1),VLOOKUP($N121,INDIRECT($O$2),S$7,0)),IF(LEFT($C121,1)="N",3,0))</f>
        <v>29.26</v>
      </c>
      <c r="T121" s="285" cm="1">
        <f t="array" aca="1" ref="T121" ca="1">ROUND(IF($M121="Y",VLOOKUP($N121,INDIRECT($O$2),T$7,0)*INDIRECT($N$1),VLOOKUP($N121,INDIRECT($O$2),T$7,0)),IF(LEFT($C121,1)="N",3,0))</f>
        <v>30.722999999999999</v>
      </c>
      <c r="U121" s="285" cm="1">
        <f t="array" aca="1" ref="U121" ca="1">ROUND(IF($M121="Y",VLOOKUP($N121,INDIRECT($O$2),U$7,0)*INDIRECT($N$1),VLOOKUP($N121,INDIRECT($O$2),U$7,0)),IF(LEFT($C121,1)="N",3,0))</f>
        <v>32.259</v>
      </c>
      <c r="W121" s="304" t="str">
        <f t="shared" si="33"/>
        <v>Y</v>
      </c>
      <c r="X121" s="297" t="str">
        <f t="shared" si="34"/>
        <v>08240C</v>
      </c>
      <c r="Y121" s="305">
        <f t="shared" si="35"/>
        <v>140</v>
      </c>
      <c r="Z121" s="297" t="str">
        <f t="shared" si="36"/>
        <v xml:space="preserve">Police Support Technician II </v>
      </c>
      <c r="AA121" s="306">
        <f t="shared" ca="1" si="37"/>
        <v>26.54</v>
      </c>
      <c r="AB121" s="306">
        <f t="shared" ca="1" si="38"/>
        <v>27.867000000000001</v>
      </c>
      <c r="AC121" s="306">
        <f t="shared" ca="1" si="39"/>
        <v>29.26</v>
      </c>
      <c r="AD121" s="306">
        <f t="shared" ca="1" si="40"/>
        <v>30.722999999999999</v>
      </c>
      <c r="AE121" s="306">
        <f t="shared" ca="1" si="41"/>
        <v>32.259</v>
      </c>
    </row>
    <row r="122" spans="1:31">
      <c r="A122" s="202" t="s">
        <v>35</v>
      </c>
      <c r="B122" s="230" t="s">
        <v>36</v>
      </c>
      <c r="C122" s="202" t="s">
        <v>21</v>
      </c>
      <c r="D122" s="233" t="s">
        <v>37</v>
      </c>
      <c r="E122" s="202">
        <v>523</v>
      </c>
      <c r="F122" s="202">
        <v>11</v>
      </c>
      <c r="G122" s="208">
        <f t="shared" ca="1" si="26"/>
        <v>86496</v>
      </c>
      <c r="H122" s="208">
        <f t="shared" ca="1" si="27"/>
        <v>90821</v>
      </c>
      <c r="I122" s="208">
        <f t="shared" ca="1" si="28"/>
        <v>95362</v>
      </c>
      <c r="J122" s="208">
        <f t="shared" ca="1" si="29"/>
        <v>100130</v>
      </c>
      <c r="K122" s="208">
        <f t="shared" ca="1" si="30"/>
        <v>105137</v>
      </c>
      <c r="L122" s="223"/>
      <c r="M122" s="270" t="s">
        <v>588</v>
      </c>
      <c r="N122" s="273" t="str">
        <f t="shared" si="31"/>
        <v>52900C</v>
      </c>
      <c r="O122" s="284" t="str">
        <f t="shared" si="31"/>
        <v>117</v>
      </c>
      <c r="P122" s="273" t="str">
        <f t="shared" si="32"/>
        <v xml:space="preserve">Principal Project Crd (CPED) </v>
      </c>
      <c r="Q122" s="285" cm="1">
        <f t="array" aca="1" ref="Q122" ca="1">ROUND(IF($M122="Y",VLOOKUP($N122,INDIRECT($O$2),Q$7,0)*INDIRECT($N$1),VLOOKUP($N122,INDIRECT($O$2),Q$7,0)),IF(LEFT($C122,1)="N",3,0))</f>
        <v>86496</v>
      </c>
      <c r="R122" s="285" cm="1">
        <f t="array" aca="1" ref="R122" ca="1">ROUND(IF($M122="Y",VLOOKUP($N122,INDIRECT($O$2),R$7,0)*INDIRECT($N$1),VLOOKUP($N122,INDIRECT($O$2),R$7,0)),IF(LEFT($C122,1)="N",3,0))</f>
        <v>90821</v>
      </c>
      <c r="S122" s="285" cm="1">
        <f t="array" aca="1" ref="S122" ca="1">ROUND(IF($M122="Y",VLOOKUP($N122,INDIRECT($O$2),S$7,0)*INDIRECT($N$1),VLOOKUP($N122,INDIRECT($O$2),S$7,0)),IF(LEFT($C122,1)="N",3,0))</f>
        <v>95362</v>
      </c>
      <c r="T122" s="285" cm="1">
        <f t="array" aca="1" ref="T122" ca="1">ROUND(IF($M122="Y",VLOOKUP($N122,INDIRECT($O$2),T$7,0)*INDIRECT($N$1),VLOOKUP($N122,INDIRECT($O$2),T$7,0)),IF(LEFT($C122,1)="N",3,0))</f>
        <v>100130</v>
      </c>
      <c r="U122" s="285" cm="1">
        <f t="array" aca="1" ref="U122" ca="1">ROUND(IF($M122="Y",VLOOKUP($N122,INDIRECT($O$2),U$7,0)*INDIRECT($N$1),VLOOKUP($N122,INDIRECT($O$2),U$7,0)),IF(LEFT($C122,1)="N",3,0))</f>
        <v>105137</v>
      </c>
      <c r="W122" s="304" t="str">
        <f t="shared" si="33"/>
        <v>Y</v>
      </c>
      <c r="X122" s="297" t="str">
        <f t="shared" si="34"/>
        <v>52900C</v>
      </c>
      <c r="Y122" s="305" t="str">
        <f t="shared" si="35"/>
        <v>117</v>
      </c>
      <c r="Z122" s="297" t="str">
        <f t="shared" si="36"/>
        <v xml:space="preserve">Principal Project Crd (CPED) </v>
      </c>
      <c r="AA122" s="306">
        <f t="shared" ca="1" si="37"/>
        <v>41.585000000000001</v>
      </c>
      <c r="AB122" s="306">
        <f t="shared" ca="1" si="38"/>
        <v>43.663999999999994</v>
      </c>
      <c r="AC122" s="306">
        <f t="shared" ca="1" si="39"/>
        <v>45.847999999999999</v>
      </c>
      <c r="AD122" s="306">
        <f t="shared" ca="1" si="40"/>
        <v>48.14</v>
      </c>
      <c r="AE122" s="306">
        <f t="shared" ca="1" si="41"/>
        <v>50.546999999999997</v>
      </c>
    </row>
    <row r="123" spans="1:31">
      <c r="A123" s="203" t="s">
        <v>511</v>
      </c>
      <c r="B123" s="230">
        <v>7</v>
      </c>
      <c r="C123" s="203" t="s">
        <v>43</v>
      </c>
      <c r="D123" s="229" t="s">
        <v>506</v>
      </c>
      <c r="E123" s="203">
        <v>338</v>
      </c>
      <c r="F123" s="203">
        <v>7</v>
      </c>
      <c r="G123" s="208">
        <f t="shared" ca="1" si="26"/>
        <v>28.542999999999999</v>
      </c>
      <c r="H123" s="208">
        <f t="shared" ca="1" si="27"/>
        <v>29.977</v>
      </c>
      <c r="I123" s="208">
        <f t="shared" ca="1" si="28"/>
        <v>31.472000000000001</v>
      </c>
      <c r="J123" s="208">
        <f t="shared" ca="1" si="29"/>
        <v>33.046999999999997</v>
      </c>
      <c r="K123" s="208">
        <f t="shared" ca="1" si="30"/>
        <v>34.704000000000001</v>
      </c>
      <c r="L123" s="223"/>
      <c r="M123" s="270" t="s">
        <v>588</v>
      </c>
      <c r="N123" s="273" t="str">
        <f t="shared" si="31"/>
        <v xml:space="preserve">52950C </v>
      </c>
      <c r="O123" s="284">
        <f t="shared" si="31"/>
        <v>7</v>
      </c>
      <c r="P123" s="273" t="str">
        <f t="shared" si="32"/>
        <v>Process Logic Control Technician</v>
      </c>
      <c r="Q123" s="285" cm="1">
        <f t="array" aca="1" ref="Q123" ca="1">ROUND(IF($M123="Y",VLOOKUP($N123,INDIRECT($O$2),Q$7,0)*INDIRECT($N$1),VLOOKUP($N123,INDIRECT($O$2),Q$7,0)),IF(LEFT($C123,1)="N",3,0))</f>
        <v>28.542999999999999</v>
      </c>
      <c r="R123" s="285" cm="1">
        <f t="array" aca="1" ref="R123" ca="1">ROUND(IF($M123="Y",VLOOKUP($N123,INDIRECT($O$2),R$7,0)*INDIRECT($N$1),VLOOKUP($N123,INDIRECT($O$2),R$7,0)),IF(LEFT($C123,1)="N",3,0))</f>
        <v>29.977</v>
      </c>
      <c r="S123" s="285" cm="1">
        <f t="array" aca="1" ref="S123" ca="1">ROUND(IF($M123="Y",VLOOKUP($N123,INDIRECT($O$2),S$7,0)*INDIRECT($N$1),VLOOKUP($N123,INDIRECT($O$2),S$7,0)),IF(LEFT($C123,1)="N",3,0))</f>
        <v>31.472000000000001</v>
      </c>
      <c r="T123" s="285" cm="1">
        <f t="array" aca="1" ref="T123" ca="1">ROUND(IF($M123="Y",VLOOKUP($N123,INDIRECT($O$2),T$7,0)*INDIRECT($N$1),VLOOKUP($N123,INDIRECT($O$2),T$7,0)),IF(LEFT($C123,1)="N",3,0))</f>
        <v>33.046999999999997</v>
      </c>
      <c r="U123" s="285" cm="1">
        <f t="array" aca="1" ref="U123" ca="1">ROUND(IF($M123="Y",VLOOKUP($N123,INDIRECT($O$2),U$7,0)*INDIRECT($N$1),VLOOKUP($N123,INDIRECT($O$2),U$7,0)),IF(LEFT($C123,1)="N",3,0))</f>
        <v>34.704000000000001</v>
      </c>
      <c r="W123" s="304" t="str">
        <f t="shared" si="33"/>
        <v>Y</v>
      </c>
      <c r="X123" s="297" t="str">
        <f t="shared" si="34"/>
        <v xml:space="preserve">52950C </v>
      </c>
      <c r="Y123" s="305">
        <f t="shared" si="35"/>
        <v>7</v>
      </c>
      <c r="Z123" s="297" t="str">
        <f t="shared" si="36"/>
        <v>Process Logic Control Technician</v>
      </c>
      <c r="AA123" s="306">
        <f t="shared" ca="1" si="37"/>
        <v>28.542999999999999</v>
      </c>
      <c r="AB123" s="306">
        <f t="shared" ca="1" si="38"/>
        <v>29.977</v>
      </c>
      <c r="AC123" s="306">
        <f t="shared" ca="1" si="39"/>
        <v>31.472000000000001</v>
      </c>
      <c r="AD123" s="306">
        <f t="shared" ca="1" si="40"/>
        <v>33.046999999999997</v>
      </c>
      <c r="AE123" s="306">
        <f t="shared" ca="1" si="41"/>
        <v>34.704000000000001</v>
      </c>
    </row>
    <row r="124" spans="1:31">
      <c r="A124" s="203" t="s">
        <v>258</v>
      </c>
      <c r="B124" s="230" t="s">
        <v>259</v>
      </c>
      <c r="C124" s="203" t="s">
        <v>43</v>
      </c>
      <c r="D124" s="229" t="s">
        <v>260</v>
      </c>
      <c r="E124" s="203">
        <v>280</v>
      </c>
      <c r="F124" s="203">
        <v>6</v>
      </c>
      <c r="G124" s="208">
        <f t="shared" ca="1" si="26"/>
        <v>24.530999999999999</v>
      </c>
      <c r="H124" s="208">
        <f t="shared" ca="1" si="27"/>
        <v>25.757999999999999</v>
      </c>
      <c r="I124" s="208">
        <f t="shared" ca="1" si="28"/>
        <v>27.045999999999999</v>
      </c>
      <c r="J124" s="208">
        <f t="shared" ca="1" si="29"/>
        <v>28.398</v>
      </c>
      <c r="K124" s="208">
        <f t="shared" ca="1" si="30"/>
        <v>29.818000000000001</v>
      </c>
      <c r="L124" s="223"/>
      <c r="M124" s="270" t="s">
        <v>588</v>
      </c>
      <c r="N124" s="273" t="str">
        <f t="shared" si="31"/>
        <v>08340C</v>
      </c>
      <c r="O124" s="284" t="str">
        <f t="shared" si="31"/>
        <v>160</v>
      </c>
      <c r="P124" s="273" t="str">
        <f t="shared" si="32"/>
        <v xml:space="preserve">Program Aide II </v>
      </c>
      <c r="Q124" s="285" cm="1">
        <f t="array" aca="1" ref="Q124" ca="1">ROUND(IF($M124="Y",VLOOKUP($N124,INDIRECT($O$2),Q$7,0)*INDIRECT($N$1),VLOOKUP($N124,INDIRECT($O$2),Q$7,0)),IF(LEFT($C124,1)="N",3,0))</f>
        <v>24.530999999999999</v>
      </c>
      <c r="R124" s="285" cm="1">
        <f t="array" aca="1" ref="R124" ca="1">ROUND(IF($M124="Y",VLOOKUP($N124,INDIRECT($O$2),R$7,0)*INDIRECT($N$1),VLOOKUP($N124,INDIRECT($O$2),R$7,0)),IF(LEFT($C124,1)="N",3,0))</f>
        <v>25.757999999999999</v>
      </c>
      <c r="S124" s="285" cm="1">
        <f t="array" aca="1" ref="S124" ca="1">ROUND(IF($M124="Y",VLOOKUP($N124,INDIRECT($O$2),S$7,0)*INDIRECT($N$1),VLOOKUP($N124,INDIRECT($O$2),S$7,0)),IF(LEFT($C124,1)="N",3,0))</f>
        <v>27.045999999999999</v>
      </c>
      <c r="T124" s="285" cm="1">
        <f t="array" aca="1" ref="T124" ca="1">ROUND(IF($M124="Y",VLOOKUP($N124,INDIRECT($O$2),T$7,0)*INDIRECT($N$1),VLOOKUP($N124,INDIRECT($O$2),T$7,0)),IF(LEFT($C124,1)="N",3,0))</f>
        <v>28.398</v>
      </c>
      <c r="U124" s="285" cm="1">
        <f t="array" aca="1" ref="U124" ca="1">ROUND(IF($M124="Y",VLOOKUP($N124,INDIRECT($O$2),U$7,0)*INDIRECT($N$1),VLOOKUP($N124,INDIRECT($O$2),U$7,0)),IF(LEFT($C124,1)="N",3,0))</f>
        <v>29.818000000000001</v>
      </c>
      <c r="W124" s="304" t="str">
        <f t="shared" si="33"/>
        <v>Y</v>
      </c>
      <c r="X124" s="297" t="str">
        <f t="shared" si="34"/>
        <v>08340C</v>
      </c>
      <c r="Y124" s="305" t="str">
        <f t="shared" si="35"/>
        <v>160</v>
      </c>
      <c r="Z124" s="297" t="str">
        <f t="shared" si="36"/>
        <v xml:space="preserve">Program Aide II </v>
      </c>
      <c r="AA124" s="306">
        <f t="shared" ca="1" si="37"/>
        <v>24.530999999999999</v>
      </c>
      <c r="AB124" s="306">
        <f t="shared" ca="1" si="38"/>
        <v>25.757999999999999</v>
      </c>
      <c r="AC124" s="306">
        <f t="shared" ca="1" si="39"/>
        <v>27.045999999999999</v>
      </c>
      <c r="AD124" s="306">
        <f t="shared" ca="1" si="40"/>
        <v>28.398</v>
      </c>
      <c r="AE124" s="306">
        <f t="shared" ca="1" si="41"/>
        <v>29.818000000000001</v>
      </c>
    </row>
    <row r="125" spans="1:31">
      <c r="A125" s="203" t="s">
        <v>530</v>
      </c>
      <c r="B125" s="230" t="s">
        <v>118</v>
      </c>
      <c r="C125" s="203" t="s">
        <v>43</v>
      </c>
      <c r="D125" s="229" t="s">
        <v>529</v>
      </c>
      <c r="E125" s="203">
        <v>295</v>
      </c>
      <c r="F125" s="203">
        <v>6</v>
      </c>
      <c r="G125" s="208">
        <f t="shared" ca="1" si="26"/>
        <v>25.527999999999999</v>
      </c>
      <c r="H125" s="208">
        <f t="shared" ca="1" si="27"/>
        <v>26.803999999999998</v>
      </c>
      <c r="I125" s="208">
        <f t="shared" ca="1" si="28"/>
        <v>28.143999999999998</v>
      </c>
      <c r="J125" s="208">
        <f t="shared" si="29"/>
        <v>29.552</v>
      </c>
      <c r="K125" s="208">
        <f t="shared" ca="1" si="30"/>
        <v>31.029</v>
      </c>
      <c r="L125" s="223"/>
      <c r="M125" s="270" t="s">
        <v>588</v>
      </c>
      <c r="N125" s="273" t="str">
        <f t="shared" si="31"/>
        <v>52981C</v>
      </c>
      <c r="O125" s="284" t="str">
        <f t="shared" si="31"/>
        <v>067</v>
      </c>
      <c r="P125" s="273" t="str">
        <f t="shared" si="32"/>
        <v>Public Service Agent</v>
      </c>
      <c r="Q125" s="285" cm="1">
        <f t="array" aca="1" ref="Q125" ca="1">ROUND(IF($M125="Y",VLOOKUP($N125,INDIRECT($O$2),Q$7,0)*INDIRECT($N$1),VLOOKUP($N125,INDIRECT($O$2),Q$7,0)),IF(LEFT($C125,1)="N",3,0))</f>
        <v>25.527999999999999</v>
      </c>
      <c r="R125" s="285" cm="1">
        <f t="array" aca="1" ref="R125" ca="1">ROUND(IF($M125="Y",VLOOKUP($N125,INDIRECT($O$2),R$7,0)*INDIRECT($N$1),VLOOKUP($N125,INDIRECT($O$2),R$7,0)),IF(LEFT($C125,1)="N",3,0))</f>
        <v>26.803999999999998</v>
      </c>
      <c r="S125" s="285" cm="1">
        <f t="array" aca="1" ref="S125" ca="1">ROUND(IF($M125="Y",VLOOKUP($N125,INDIRECT($O$2),S$7,0)*INDIRECT($N$1),VLOOKUP($N125,INDIRECT($O$2),S$7,0)),IF(LEFT($C125,1)="N",3,0))</f>
        <v>28.143999999999998</v>
      </c>
      <c r="T125" s="285">
        <v>29.552</v>
      </c>
      <c r="U125" s="285" cm="1">
        <f t="array" aca="1" ref="U125" ca="1">ROUND(IF($M125="Y",VLOOKUP($N125,INDIRECT($O$2),U$7,0)*INDIRECT($N$1),VLOOKUP($N125,INDIRECT($O$2),U$7,0)),IF(LEFT($C125,1)="N",3,0))</f>
        <v>31.029</v>
      </c>
      <c r="W125" s="304" t="str">
        <f t="shared" si="33"/>
        <v>Y</v>
      </c>
      <c r="X125" s="297" t="str">
        <f t="shared" si="34"/>
        <v>52981C</v>
      </c>
      <c r="Y125" s="305" t="str">
        <f t="shared" si="35"/>
        <v>067</v>
      </c>
      <c r="Z125" s="297" t="str">
        <f t="shared" si="36"/>
        <v>Public Service Agent</v>
      </c>
      <c r="AA125" s="306">
        <f t="shared" ca="1" si="37"/>
        <v>25.527999999999999</v>
      </c>
      <c r="AB125" s="306">
        <f t="shared" ca="1" si="38"/>
        <v>26.803999999999998</v>
      </c>
      <c r="AC125" s="306">
        <f t="shared" ca="1" si="39"/>
        <v>28.143999999999998</v>
      </c>
      <c r="AD125" s="306">
        <f t="shared" si="40"/>
        <v>29.552</v>
      </c>
      <c r="AE125" s="306">
        <f t="shared" ca="1" si="41"/>
        <v>31.029</v>
      </c>
    </row>
    <row r="126" spans="1:31">
      <c r="A126" s="203" t="s">
        <v>263</v>
      </c>
      <c r="B126" s="230" t="s">
        <v>264</v>
      </c>
      <c r="C126" s="203" t="s">
        <v>43</v>
      </c>
      <c r="D126" s="229" t="s">
        <v>265</v>
      </c>
      <c r="E126" s="203">
        <v>228</v>
      </c>
      <c r="F126" s="203">
        <v>5</v>
      </c>
      <c r="G126" s="208">
        <f t="shared" ca="1" si="26"/>
        <v>21.49</v>
      </c>
      <c r="H126" s="208">
        <f t="shared" ca="1" si="27"/>
        <v>22.565000000000001</v>
      </c>
      <c r="I126" s="208">
        <f t="shared" ca="1" si="28"/>
        <v>23.693000000000001</v>
      </c>
      <c r="J126" s="208">
        <f t="shared" ca="1" si="29"/>
        <v>24.876999999999999</v>
      </c>
      <c r="K126" s="208">
        <f t="shared" ca="1" si="30"/>
        <v>26.120999999999999</v>
      </c>
      <c r="L126" s="223"/>
      <c r="M126" s="270" t="s">
        <v>588</v>
      </c>
      <c r="N126" s="273" t="str">
        <f t="shared" si="31"/>
        <v>08630C</v>
      </c>
      <c r="O126" s="284" t="str">
        <f t="shared" si="31"/>
        <v>026</v>
      </c>
      <c r="P126" s="273" t="str">
        <f t="shared" si="32"/>
        <v xml:space="preserve">Real Est Investigator Aide I  </v>
      </c>
      <c r="Q126" s="285" cm="1">
        <f t="array" aca="1" ref="Q126" ca="1">ROUND(IF($M126="Y",VLOOKUP($N126,INDIRECT($O$2),Q$7,0)*INDIRECT($N$1),VLOOKUP($N126,INDIRECT($O$2),Q$7,0)),IF(LEFT($C126,1)="N",3,0))</f>
        <v>21.49</v>
      </c>
      <c r="R126" s="285" cm="1">
        <f t="array" aca="1" ref="R126" ca="1">ROUND(IF($M126="Y",VLOOKUP($N126,INDIRECT($O$2),R$7,0)*INDIRECT($N$1),VLOOKUP($N126,INDIRECT($O$2),R$7,0)),IF(LEFT($C126,1)="N",3,0))</f>
        <v>22.565000000000001</v>
      </c>
      <c r="S126" s="285" cm="1">
        <f t="array" aca="1" ref="S126" ca="1">ROUND(IF($M126="Y",VLOOKUP($N126,INDIRECT($O$2),S$7,0)*INDIRECT($N$1),VLOOKUP($N126,INDIRECT($O$2),S$7,0)),IF(LEFT($C126,1)="N",3,0))</f>
        <v>23.693000000000001</v>
      </c>
      <c r="T126" s="285" cm="1">
        <f t="array" aca="1" ref="T126" ca="1">ROUND(IF($M126="Y",VLOOKUP($N126,INDIRECT($O$2),T$7,0)*INDIRECT($N$1),VLOOKUP($N126,INDIRECT($O$2),T$7,0)),IF(LEFT($C126,1)="N",3,0))</f>
        <v>24.876999999999999</v>
      </c>
      <c r="U126" s="285" cm="1">
        <f t="array" aca="1" ref="U126" ca="1">ROUND(IF($M126="Y",VLOOKUP($N126,INDIRECT($O$2),U$7,0)*INDIRECT($N$1),VLOOKUP($N126,INDIRECT($O$2),U$7,0)),IF(LEFT($C126,1)="N",3,0))</f>
        <v>26.120999999999999</v>
      </c>
      <c r="W126" s="304" t="str">
        <f t="shared" si="33"/>
        <v>Y</v>
      </c>
      <c r="X126" s="297" t="str">
        <f t="shared" si="34"/>
        <v>08630C</v>
      </c>
      <c r="Y126" s="305" t="str">
        <f t="shared" si="35"/>
        <v>026</v>
      </c>
      <c r="Z126" s="297" t="str">
        <f t="shared" si="36"/>
        <v xml:space="preserve">Real Est Investigator Aide I  </v>
      </c>
      <c r="AA126" s="306">
        <f t="shared" ca="1" si="37"/>
        <v>21.49</v>
      </c>
      <c r="AB126" s="306">
        <f t="shared" ca="1" si="38"/>
        <v>22.565000000000001</v>
      </c>
      <c r="AC126" s="306">
        <f t="shared" ca="1" si="39"/>
        <v>23.693000000000001</v>
      </c>
      <c r="AD126" s="306">
        <f t="shared" ca="1" si="40"/>
        <v>24.876999999999999</v>
      </c>
      <c r="AE126" s="306">
        <f t="shared" ca="1" si="41"/>
        <v>26.120999999999999</v>
      </c>
    </row>
    <row r="127" spans="1:31">
      <c r="A127" s="203" t="s">
        <v>266</v>
      </c>
      <c r="B127" s="230" t="s">
        <v>178</v>
      </c>
      <c r="C127" s="203" t="s">
        <v>43</v>
      </c>
      <c r="D127" s="229" t="s">
        <v>267</v>
      </c>
      <c r="E127" s="203">
        <v>288</v>
      </c>
      <c r="F127" s="203">
        <v>6</v>
      </c>
      <c r="G127" s="208">
        <f t="shared" ca="1" si="26"/>
        <v>25.527999999999999</v>
      </c>
      <c r="H127" s="208">
        <f t="shared" ca="1" si="27"/>
        <v>26.803999999999998</v>
      </c>
      <c r="I127" s="208">
        <f t="shared" ca="1" si="28"/>
        <v>28.143999999999998</v>
      </c>
      <c r="J127" s="208">
        <f t="shared" ca="1" si="29"/>
        <v>29.550999999999998</v>
      </c>
      <c r="K127" s="208">
        <f t="shared" ca="1" si="30"/>
        <v>31.029</v>
      </c>
      <c r="L127" s="223"/>
      <c r="M127" s="270" t="s">
        <v>588</v>
      </c>
      <c r="N127" s="273" t="str">
        <f t="shared" si="31"/>
        <v>08650C</v>
      </c>
      <c r="O127" s="284" t="str">
        <f t="shared" si="31"/>
        <v>081</v>
      </c>
      <c r="P127" s="273" t="str">
        <f t="shared" si="32"/>
        <v xml:space="preserve">Real Est Investigator Aide II </v>
      </c>
      <c r="Q127" s="285" cm="1">
        <f t="array" aca="1" ref="Q127" ca="1">ROUND(IF($M127="Y",VLOOKUP($N127,INDIRECT($O$2),Q$7,0)*INDIRECT($N$1),VLOOKUP($N127,INDIRECT($O$2),Q$7,0)),IF(LEFT($C127,1)="N",3,0))</f>
        <v>25.527999999999999</v>
      </c>
      <c r="R127" s="285" cm="1">
        <f t="array" aca="1" ref="R127" ca="1">ROUND(IF($M127="Y",VLOOKUP($N127,INDIRECT($O$2),R$7,0)*INDIRECT($N$1),VLOOKUP($N127,INDIRECT($O$2),R$7,0)),IF(LEFT($C127,1)="N",3,0))</f>
        <v>26.803999999999998</v>
      </c>
      <c r="S127" s="285" cm="1">
        <f t="array" aca="1" ref="S127" ca="1">ROUND(IF($M127="Y",VLOOKUP($N127,INDIRECT($O$2),S$7,0)*INDIRECT($N$1),VLOOKUP($N127,INDIRECT($O$2),S$7,0)),IF(LEFT($C127,1)="N",3,0))</f>
        <v>28.143999999999998</v>
      </c>
      <c r="T127" s="285" cm="1">
        <f t="array" aca="1" ref="T127" ca="1">ROUND(IF($M127="Y",VLOOKUP($N127,INDIRECT($O$2),T$7,0)*INDIRECT($N$1),VLOOKUP($N127,INDIRECT($O$2),T$7,0)),IF(LEFT($C127,1)="N",3,0))</f>
        <v>29.550999999999998</v>
      </c>
      <c r="U127" s="285" cm="1">
        <f t="array" aca="1" ref="U127" ca="1">ROUND(IF($M127="Y",VLOOKUP($N127,INDIRECT($O$2),U$7,0)*INDIRECT($N$1),VLOOKUP($N127,INDIRECT($O$2),U$7,0)),IF(LEFT($C127,1)="N",3,0))</f>
        <v>31.029</v>
      </c>
      <c r="W127" s="304" t="str">
        <f t="shared" si="33"/>
        <v>Y</v>
      </c>
      <c r="X127" s="297" t="str">
        <f t="shared" si="34"/>
        <v>08650C</v>
      </c>
      <c r="Y127" s="305" t="str">
        <f t="shared" si="35"/>
        <v>081</v>
      </c>
      <c r="Z127" s="297" t="str">
        <f t="shared" si="36"/>
        <v xml:space="preserve">Real Est Investigator Aide II </v>
      </c>
      <c r="AA127" s="306">
        <f t="shared" ca="1" si="37"/>
        <v>25.527999999999999</v>
      </c>
      <c r="AB127" s="306">
        <f t="shared" ca="1" si="38"/>
        <v>26.803999999999998</v>
      </c>
      <c r="AC127" s="306">
        <f t="shared" ca="1" si="39"/>
        <v>28.143999999999998</v>
      </c>
      <c r="AD127" s="306">
        <f t="shared" ca="1" si="40"/>
        <v>29.550999999999998</v>
      </c>
      <c r="AE127" s="306">
        <f t="shared" ca="1" si="41"/>
        <v>31.029</v>
      </c>
    </row>
    <row r="128" spans="1:31">
      <c r="A128" s="203" t="s">
        <v>268</v>
      </c>
      <c r="B128" s="230" t="s">
        <v>269</v>
      </c>
      <c r="C128" s="203" t="s">
        <v>43</v>
      </c>
      <c r="D128" s="229" t="s">
        <v>270</v>
      </c>
      <c r="E128" s="203">
        <v>320</v>
      </c>
      <c r="F128" s="203">
        <v>7</v>
      </c>
      <c r="G128" s="208">
        <f t="shared" ca="1" si="26"/>
        <v>27.562999999999999</v>
      </c>
      <c r="H128" s="208">
        <f t="shared" ca="1" si="27"/>
        <v>28.940999999999999</v>
      </c>
      <c r="I128" s="208">
        <f t="shared" ca="1" si="28"/>
        <v>30.388000000000002</v>
      </c>
      <c r="J128" s="208">
        <f t="shared" ca="1" si="29"/>
        <v>31.907</v>
      </c>
      <c r="K128" s="208">
        <f t="shared" ca="1" si="30"/>
        <v>33.502000000000002</v>
      </c>
      <c r="L128" s="223"/>
      <c r="M128" s="270" t="s">
        <v>588</v>
      </c>
      <c r="N128" s="273" t="str">
        <f t="shared" si="31"/>
        <v>08660C</v>
      </c>
      <c r="O128" s="284" t="str">
        <f t="shared" si="31"/>
        <v>089</v>
      </c>
      <c r="P128" s="273" t="str">
        <f t="shared" si="32"/>
        <v xml:space="preserve">Real Est Investigator I  </v>
      </c>
      <c r="Q128" s="285" cm="1">
        <f t="array" aca="1" ref="Q128" ca="1">ROUND(IF($M128="Y",VLOOKUP($N128,INDIRECT($O$2),Q$7,0)*INDIRECT($N$1),VLOOKUP($N128,INDIRECT($O$2),Q$7,0)),IF(LEFT($C128,1)="N",3,0))</f>
        <v>27.562999999999999</v>
      </c>
      <c r="R128" s="285" cm="1">
        <f t="array" aca="1" ref="R128" ca="1">ROUND(IF($M128="Y",VLOOKUP($N128,INDIRECT($O$2),R$7,0)*INDIRECT($N$1),VLOOKUP($N128,INDIRECT($O$2),R$7,0)),IF(LEFT($C128,1)="N",3,0))</f>
        <v>28.940999999999999</v>
      </c>
      <c r="S128" s="285" cm="1">
        <f t="array" aca="1" ref="S128" ca="1">ROUND(IF($M128="Y",VLOOKUP($N128,INDIRECT($O$2),S$7,0)*INDIRECT($N$1),VLOOKUP($N128,INDIRECT($O$2),S$7,0)),IF(LEFT($C128,1)="N",3,0))</f>
        <v>30.388000000000002</v>
      </c>
      <c r="T128" s="285" cm="1">
        <f t="array" aca="1" ref="T128" ca="1">ROUND(IF($M128="Y",VLOOKUP($N128,INDIRECT($O$2),T$7,0)*INDIRECT($N$1),VLOOKUP($N128,INDIRECT($O$2),T$7,0)),IF(LEFT($C128,1)="N",3,0))</f>
        <v>31.907</v>
      </c>
      <c r="U128" s="285" cm="1">
        <f t="array" aca="1" ref="U128" ca="1">ROUND(IF($M128="Y",VLOOKUP($N128,INDIRECT($O$2),U$7,0)*INDIRECT($N$1),VLOOKUP($N128,INDIRECT($O$2),U$7,0)),IF(LEFT($C128,1)="N",3,0))</f>
        <v>33.502000000000002</v>
      </c>
      <c r="W128" s="304" t="str">
        <f t="shared" si="33"/>
        <v>Y</v>
      </c>
      <c r="X128" s="297" t="str">
        <f t="shared" si="34"/>
        <v>08660C</v>
      </c>
      <c r="Y128" s="305" t="str">
        <f t="shared" si="35"/>
        <v>089</v>
      </c>
      <c r="Z128" s="297" t="str">
        <f t="shared" si="36"/>
        <v xml:space="preserve">Real Est Investigator I  </v>
      </c>
      <c r="AA128" s="306">
        <f t="shared" ca="1" si="37"/>
        <v>27.562999999999999</v>
      </c>
      <c r="AB128" s="306">
        <f t="shared" ca="1" si="38"/>
        <v>28.940999999999999</v>
      </c>
      <c r="AC128" s="306">
        <f t="shared" ca="1" si="39"/>
        <v>30.388000000000002</v>
      </c>
      <c r="AD128" s="306">
        <f t="shared" ca="1" si="40"/>
        <v>31.907</v>
      </c>
      <c r="AE128" s="306">
        <f t="shared" ca="1" si="41"/>
        <v>33.502000000000002</v>
      </c>
    </row>
    <row r="129" spans="1:31">
      <c r="A129" s="203" t="s">
        <v>271</v>
      </c>
      <c r="B129" s="230" t="s">
        <v>272</v>
      </c>
      <c r="C129" s="203" t="s">
        <v>43</v>
      </c>
      <c r="D129" s="229" t="s">
        <v>273</v>
      </c>
      <c r="E129" s="203">
        <v>380</v>
      </c>
      <c r="F129" s="203">
        <v>8</v>
      </c>
      <c r="G129" s="208">
        <f t="shared" ca="1" si="26"/>
        <v>31.605</v>
      </c>
      <c r="H129" s="208">
        <f t="shared" ca="1" si="27"/>
        <v>33.186</v>
      </c>
      <c r="I129" s="208">
        <f t="shared" ca="1" si="28"/>
        <v>34.844999999999999</v>
      </c>
      <c r="J129" s="208">
        <f t="shared" ca="1" si="29"/>
        <v>36.587000000000003</v>
      </c>
      <c r="K129" s="208">
        <f t="shared" ca="1" si="30"/>
        <v>38.417000000000002</v>
      </c>
      <c r="L129" s="223"/>
      <c r="M129" s="270" t="s">
        <v>588</v>
      </c>
      <c r="N129" s="273" t="str">
        <f t="shared" si="31"/>
        <v>08670C</v>
      </c>
      <c r="O129" s="284" t="str">
        <f t="shared" si="31"/>
        <v>094</v>
      </c>
      <c r="P129" s="273" t="str">
        <f t="shared" si="32"/>
        <v xml:space="preserve">Real Est Investigator II </v>
      </c>
      <c r="Q129" s="285" cm="1">
        <f t="array" aca="1" ref="Q129" ca="1">ROUND(IF($M129="Y",VLOOKUP($N129,INDIRECT($O$2),Q$7,0)*INDIRECT($N$1),VLOOKUP($N129,INDIRECT($O$2),Q$7,0)),IF(LEFT($C129,1)="N",3,0))</f>
        <v>31.605</v>
      </c>
      <c r="R129" s="285" cm="1">
        <f t="array" aca="1" ref="R129" ca="1">ROUND(IF($M129="Y",VLOOKUP($N129,INDIRECT($O$2),R$7,0)*INDIRECT($N$1),VLOOKUP($N129,INDIRECT($O$2),R$7,0)),IF(LEFT($C129,1)="N",3,0))</f>
        <v>33.186</v>
      </c>
      <c r="S129" s="285" cm="1">
        <f t="array" aca="1" ref="S129" ca="1">ROUND(IF($M129="Y",VLOOKUP($N129,INDIRECT($O$2),S$7,0)*INDIRECT($N$1),VLOOKUP($N129,INDIRECT($O$2),S$7,0)),IF(LEFT($C129,1)="N",3,0))</f>
        <v>34.844999999999999</v>
      </c>
      <c r="T129" s="285" cm="1">
        <f t="array" aca="1" ref="T129" ca="1">ROUND(IF($M129="Y",VLOOKUP($N129,INDIRECT($O$2),T$7,0)*INDIRECT($N$1),VLOOKUP($N129,INDIRECT($O$2),T$7,0)),IF(LEFT($C129,1)="N",3,0))</f>
        <v>36.587000000000003</v>
      </c>
      <c r="U129" s="285" cm="1">
        <f t="array" aca="1" ref="U129" ca="1">ROUND(IF($M129="Y",VLOOKUP($N129,INDIRECT($O$2),U$7,0)*INDIRECT($N$1),VLOOKUP($N129,INDIRECT($O$2),U$7,0)),IF(LEFT($C129,1)="N",3,0))</f>
        <v>38.417000000000002</v>
      </c>
      <c r="W129" s="304" t="str">
        <f t="shared" si="33"/>
        <v>Y</v>
      </c>
      <c r="X129" s="297" t="str">
        <f t="shared" si="34"/>
        <v>08670C</v>
      </c>
      <c r="Y129" s="305" t="str">
        <f t="shared" si="35"/>
        <v>094</v>
      </c>
      <c r="Z129" s="297" t="str">
        <f t="shared" si="36"/>
        <v xml:space="preserve">Real Est Investigator II </v>
      </c>
      <c r="AA129" s="306">
        <f t="shared" ca="1" si="37"/>
        <v>31.605</v>
      </c>
      <c r="AB129" s="306">
        <f t="shared" ca="1" si="38"/>
        <v>33.186</v>
      </c>
      <c r="AC129" s="306">
        <f t="shared" ca="1" si="39"/>
        <v>34.844999999999999</v>
      </c>
      <c r="AD129" s="306">
        <f t="shared" ca="1" si="40"/>
        <v>36.587000000000003</v>
      </c>
      <c r="AE129" s="306">
        <f t="shared" ca="1" si="41"/>
        <v>38.417000000000002</v>
      </c>
    </row>
    <row r="130" spans="1:31">
      <c r="A130" s="203" t="s">
        <v>274</v>
      </c>
      <c r="B130" s="230" t="s">
        <v>66</v>
      </c>
      <c r="C130" s="203" t="s">
        <v>43</v>
      </c>
      <c r="D130" s="229" t="s">
        <v>275</v>
      </c>
      <c r="E130" s="203">
        <v>320</v>
      </c>
      <c r="F130" s="203">
        <v>7</v>
      </c>
      <c r="G130" s="208">
        <f t="shared" ca="1" si="26"/>
        <v>27.562999999999999</v>
      </c>
      <c r="H130" s="208">
        <f t="shared" ca="1" si="27"/>
        <v>28.940999999999999</v>
      </c>
      <c r="I130" s="208">
        <f t="shared" ca="1" si="28"/>
        <v>30.388000000000002</v>
      </c>
      <c r="J130" s="208">
        <f t="shared" ca="1" si="29"/>
        <v>31.907</v>
      </c>
      <c r="K130" s="208">
        <f t="shared" ca="1" si="30"/>
        <v>33.502000000000002</v>
      </c>
      <c r="L130" s="223"/>
      <c r="M130" s="270" t="s">
        <v>588</v>
      </c>
      <c r="N130" s="273" t="str">
        <f t="shared" si="31"/>
        <v>52775C</v>
      </c>
      <c r="O130" s="284" t="str">
        <f t="shared" si="31"/>
        <v>064</v>
      </c>
      <c r="P130" s="273" t="str">
        <f t="shared" si="32"/>
        <v xml:space="preserve">Real Estate Assistant </v>
      </c>
      <c r="Q130" s="285" cm="1">
        <f t="array" aca="1" ref="Q130" ca="1">ROUND(IF($M130="Y",VLOOKUP($N130,INDIRECT($O$2),Q$7,0)*INDIRECT($N$1),VLOOKUP($N130,INDIRECT($O$2),Q$7,0)),IF(LEFT($C130,1)="N",3,0))</f>
        <v>27.562999999999999</v>
      </c>
      <c r="R130" s="285" cm="1">
        <f t="array" aca="1" ref="R130" ca="1">ROUND(IF($M130="Y",VLOOKUP($N130,INDIRECT($O$2),R$7,0)*INDIRECT($N$1),VLOOKUP($N130,INDIRECT($O$2),R$7,0)),IF(LEFT($C130,1)="N",3,0))</f>
        <v>28.940999999999999</v>
      </c>
      <c r="S130" s="285" cm="1">
        <f t="array" aca="1" ref="S130" ca="1">ROUND(IF($M130="Y",VLOOKUP($N130,INDIRECT($O$2),S$7,0)*INDIRECT($N$1),VLOOKUP($N130,INDIRECT($O$2),S$7,0)),IF(LEFT($C130,1)="N",3,0))</f>
        <v>30.388000000000002</v>
      </c>
      <c r="T130" s="285" cm="1">
        <f t="array" aca="1" ref="T130" ca="1">ROUND(IF($M130="Y",VLOOKUP($N130,INDIRECT($O$2),T$7,0)*INDIRECT($N$1),VLOOKUP($N130,INDIRECT($O$2),T$7,0)),IF(LEFT($C130,1)="N",3,0))</f>
        <v>31.907</v>
      </c>
      <c r="U130" s="285" cm="1">
        <f t="array" aca="1" ref="U130" ca="1">ROUND(IF($M130="Y",VLOOKUP($N130,INDIRECT($O$2),U$7,0)*INDIRECT($N$1),VLOOKUP($N130,INDIRECT($O$2),U$7,0)),IF(LEFT($C130,1)="N",3,0))</f>
        <v>33.502000000000002</v>
      </c>
      <c r="W130" s="304" t="str">
        <f t="shared" si="33"/>
        <v>Y</v>
      </c>
      <c r="X130" s="297" t="str">
        <f t="shared" si="34"/>
        <v>52775C</v>
      </c>
      <c r="Y130" s="305" t="str">
        <f t="shared" si="35"/>
        <v>064</v>
      </c>
      <c r="Z130" s="297" t="str">
        <f t="shared" si="36"/>
        <v xml:space="preserve">Real Estate Assistant </v>
      </c>
      <c r="AA130" s="306">
        <f t="shared" ca="1" si="37"/>
        <v>27.562999999999999</v>
      </c>
      <c r="AB130" s="306">
        <f t="shared" ca="1" si="38"/>
        <v>28.940999999999999</v>
      </c>
      <c r="AC130" s="306">
        <f t="shared" ca="1" si="39"/>
        <v>30.388000000000002</v>
      </c>
      <c r="AD130" s="306">
        <f t="shared" ca="1" si="40"/>
        <v>31.907</v>
      </c>
      <c r="AE130" s="306">
        <f t="shared" ca="1" si="41"/>
        <v>33.502000000000002</v>
      </c>
    </row>
    <row r="131" spans="1:31">
      <c r="A131" s="203" t="s">
        <v>519</v>
      </c>
      <c r="B131" s="230">
        <v>161</v>
      </c>
      <c r="C131" s="203" t="s">
        <v>43</v>
      </c>
      <c r="D131" s="229" t="s">
        <v>518</v>
      </c>
      <c r="E131" s="203">
        <v>290</v>
      </c>
      <c r="F131" s="203">
        <v>6</v>
      </c>
      <c r="G131" s="208">
        <f t="shared" ca="1" si="26"/>
        <v>25.527999999999999</v>
      </c>
      <c r="H131" s="208">
        <f t="shared" ca="1" si="27"/>
        <v>26.803999999999998</v>
      </c>
      <c r="I131" s="208">
        <f t="shared" ca="1" si="28"/>
        <v>28.143999999999998</v>
      </c>
      <c r="J131" s="208">
        <f t="shared" ca="1" si="29"/>
        <v>29.552</v>
      </c>
      <c r="K131" s="208">
        <f t="shared" ca="1" si="30"/>
        <v>31.029</v>
      </c>
      <c r="L131" s="223"/>
      <c r="M131" s="270" t="s">
        <v>588</v>
      </c>
      <c r="N131" s="273" t="str">
        <f t="shared" si="31"/>
        <v>52978C</v>
      </c>
      <c r="O131" s="284">
        <f t="shared" si="31"/>
        <v>161</v>
      </c>
      <c r="P131" s="273" t="str">
        <f t="shared" si="32"/>
        <v>Security Specialist</v>
      </c>
      <c r="Q131" s="285" cm="1">
        <f t="array" aca="1" ref="Q131" ca="1">ROUND(IF($M131="Y",VLOOKUP($N131,INDIRECT($O$2),Q$7,0)*INDIRECT($N$1),VLOOKUP($N131,INDIRECT($O$2),Q$7,0)),IF(LEFT($C131,1)="N",3,0))</f>
        <v>25.527999999999999</v>
      </c>
      <c r="R131" s="285" cm="1">
        <f t="array" aca="1" ref="R131" ca="1">ROUND(IF($M131="Y",VLOOKUP($N131,INDIRECT($O$2),R$7,0)*INDIRECT($N$1),VLOOKUP($N131,INDIRECT($O$2),R$7,0)),IF(LEFT($C131,1)="N",3,0))</f>
        <v>26.803999999999998</v>
      </c>
      <c r="S131" s="285" cm="1">
        <f t="array" aca="1" ref="S131" ca="1">ROUND(IF($M131="Y",VLOOKUP($N131,INDIRECT($O$2),S$7,0)*INDIRECT($N$1),VLOOKUP($N131,INDIRECT($O$2),S$7,0)),IF(LEFT($C131,1)="N",3,0))</f>
        <v>28.143999999999998</v>
      </c>
      <c r="T131" s="285" cm="1">
        <f t="array" aca="1" ref="T131" ca="1">ROUND(IF($M131="Y",VLOOKUP($N131,INDIRECT($O$2),T$7,0)*INDIRECT($N$1),VLOOKUP($N131,INDIRECT($O$2),T$7,0)),IF(LEFT($C131,1)="N",3,0))</f>
        <v>29.552</v>
      </c>
      <c r="U131" s="285" cm="1">
        <f t="array" aca="1" ref="U131" ca="1">ROUND(IF($M131="Y",VLOOKUP($N131,INDIRECT($O$2),U$7,0)*INDIRECT($N$1),VLOOKUP($N131,INDIRECT($O$2),U$7,0)),IF(LEFT($C131,1)="N",3,0))</f>
        <v>31.029</v>
      </c>
      <c r="W131" s="304" t="str">
        <f t="shared" si="33"/>
        <v>Y</v>
      </c>
      <c r="X131" s="297" t="str">
        <f t="shared" si="34"/>
        <v>52978C</v>
      </c>
      <c r="Y131" s="305">
        <f t="shared" si="35"/>
        <v>161</v>
      </c>
      <c r="Z131" s="297" t="str">
        <f t="shared" si="36"/>
        <v>Security Specialist</v>
      </c>
      <c r="AA131" s="306">
        <f t="shared" ca="1" si="37"/>
        <v>25.527999999999999</v>
      </c>
      <c r="AB131" s="306">
        <f t="shared" ca="1" si="38"/>
        <v>26.803999999999998</v>
      </c>
      <c r="AC131" s="306">
        <f t="shared" ca="1" si="39"/>
        <v>28.143999999999998</v>
      </c>
      <c r="AD131" s="306">
        <f t="shared" ca="1" si="40"/>
        <v>29.552</v>
      </c>
      <c r="AE131" s="306">
        <f t="shared" ca="1" si="41"/>
        <v>31.029</v>
      </c>
    </row>
    <row r="132" spans="1:31">
      <c r="A132" s="203" t="s">
        <v>276</v>
      </c>
      <c r="B132" s="230" t="s">
        <v>94</v>
      </c>
      <c r="C132" s="203" t="s">
        <v>43</v>
      </c>
      <c r="D132" s="229" t="s">
        <v>277</v>
      </c>
      <c r="E132" s="203">
        <v>368</v>
      </c>
      <c r="F132" s="203">
        <v>8</v>
      </c>
      <c r="G132" s="208">
        <f t="shared" ca="1" si="26"/>
        <v>31.05</v>
      </c>
      <c r="H132" s="208">
        <f t="shared" ca="1" si="27"/>
        <v>32.603000000000002</v>
      </c>
      <c r="I132" s="208">
        <f t="shared" ca="1" si="28"/>
        <v>34.232999999999997</v>
      </c>
      <c r="J132" s="208">
        <f t="shared" ca="1" si="29"/>
        <v>35.945</v>
      </c>
      <c r="K132" s="208">
        <f t="shared" ca="1" si="30"/>
        <v>37.741999999999997</v>
      </c>
      <c r="L132" s="223"/>
      <c r="M132" s="270" t="s">
        <v>588</v>
      </c>
      <c r="N132" s="273" t="str">
        <f t="shared" si="31"/>
        <v>05277C</v>
      </c>
      <c r="O132" s="284" t="str">
        <f t="shared" si="31"/>
        <v>099</v>
      </c>
      <c r="P132" s="273" t="str">
        <f t="shared" si="32"/>
        <v>Senior Graphic Designer</v>
      </c>
      <c r="Q132" s="285" cm="1">
        <f t="array" aca="1" ref="Q132" ca="1">ROUND(IF($M132="Y",VLOOKUP($N132,INDIRECT($O$2),Q$7,0)*INDIRECT($N$1),VLOOKUP($N132,INDIRECT($O$2),Q$7,0)),IF(LEFT($C132,1)="N",3,0))</f>
        <v>31.05</v>
      </c>
      <c r="R132" s="285" cm="1">
        <f t="array" aca="1" ref="R132" ca="1">ROUND(IF($M132="Y",VLOOKUP($N132,INDIRECT($O$2),R$7,0)*INDIRECT($N$1),VLOOKUP($N132,INDIRECT($O$2),R$7,0)),IF(LEFT($C132,1)="N",3,0))</f>
        <v>32.603000000000002</v>
      </c>
      <c r="S132" s="285" cm="1">
        <f t="array" aca="1" ref="S132" ca="1">ROUND(IF($M132="Y",VLOOKUP($N132,INDIRECT($O$2),S$7,0)*INDIRECT($N$1),VLOOKUP($N132,INDIRECT($O$2),S$7,0)),IF(LEFT($C132,1)="N",3,0))</f>
        <v>34.232999999999997</v>
      </c>
      <c r="T132" s="285" cm="1">
        <f t="array" aca="1" ref="T132" ca="1">ROUND(IF($M132="Y",VLOOKUP($N132,INDIRECT($O$2),T$7,0)*INDIRECT($N$1),VLOOKUP($N132,INDIRECT($O$2),T$7,0)),IF(LEFT($C132,1)="N",3,0))</f>
        <v>35.945</v>
      </c>
      <c r="U132" s="285" cm="1">
        <f t="array" aca="1" ref="U132" ca="1">ROUND(IF($M132="Y",VLOOKUP($N132,INDIRECT($O$2),U$7,0)*INDIRECT($N$1),VLOOKUP($N132,INDIRECT($O$2),U$7,0)),IF(LEFT($C132,1)="N",3,0))</f>
        <v>37.741999999999997</v>
      </c>
      <c r="W132" s="304" t="str">
        <f t="shared" si="33"/>
        <v>Y</v>
      </c>
      <c r="X132" s="297" t="str">
        <f t="shared" si="34"/>
        <v>05277C</v>
      </c>
      <c r="Y132" s="305" t="str">
        <f t="shared" si="35"/>
        <v>099</v>
      </c>
      <c r="Z132" s="297" t="str">
        <f t="shared" si="36"/>
        <v>Senior Graphic Designer</v>
      </c>
      <c r="AA132" s="306">
        <f t="shared" ca="1" si="37"/>
        <v>31.05</v>
      </c>
      <c r="AB132" s="306">
        <f t="shared" ca="1" si="38"/>
        <v>32.603000000000002</v>
      </c>
      <c r="AC132" s="306">
        <f t="shared" ca="1" si="39"/>
        <v>34.232999999999997</v>
      </c>
      <c r="AD132" s="306">
        <f t="shared" ca="1" si="40"/>
        <v>35.945</v>
      </c>
      <c r="AE132" s="306">
        <f t="shared" ca="1" si="41"/>
        <v>37.741999999999997</v>
      </c>
    </row>
    <row r="133" spans="1:31">
      <c r="A133" s="203" t="s">
        <v>278</v>
      </c>
      <c r="B133" s="230" t="s">
        <v>279</v>
      </c>
      <c r="C133" s="203" t="s">
        <v>43</v>
      </c>
      <c r="D133" s="229" t="s">
        <v>280</v>
      </c>
      <c r="E133" s="203">
        <v>308</v>
      </c>
      <c r="F133" s="203">
        <v>6</v>
      </c>
      <c r="G133" s="208">
        <f t="shared" ca="1" si="26"/>
        <v>26.54</v>
      </c>
      <c r="H133" s="208">
        <f t="shared" ca="1" si="27"/>
        <v>27.867000000000001</v>
      </c>
      <c r="I133" s="208">
        <f t="shared" ca="1" si="28"/>
        <v>29.26</v>
      </c>
      <c r="J133" s="208">
        <f t="shared" ca="1" si="29"/>
        <v>30.722999999999999</v>
      </c>
      <c r="K133" s="208">
        <f t="shared" ca="1" si="30"/>
        <v>32.259</v>
      </c>
      <c r="L133" s="223"/>
      <c r="M133" s="270" t="s">
        <v>588</v>
      </c>
      <c r="N133" s="273" t="str">
        <f t="shared" si="31"/>
        <v>09171C</v>
      </c>
      <c r="O133" s="284" t="str">
        <f t="shared" si="31"/>
        <v>142</v>
      </c>
      <c r="P133" s="273" t="str">
        <f t="shared" si="32"/>
        <v xml:space="preserve">Senior Legal Support Specialist  </v>
      </c>
      <c r="Q133" s="285" cm="1">
        <f t="array" aca="1" ref="Q133" ca="1">ROUND(IF($M133="Y",VLOOKUP($N133,INDIRECT($O$2),Q$7,0)*INDIRECT($N$1),VLOOKUP($N133,INDIRECT($O$2),Q$7,0)),IF(LEFT($C133,1)="N",3,0))</f>
        <v>26.54</v>
      </c>
      <c r="R133" s="285" cm="1">
        <f t="array" aca="1" ref="R133" ca="1">ROUND(IF($M133="Y",VLOOKUP($N133,INDIRECT($O$2),R$7,0)*INDIRECT($N$1),VLOOKUP($N133,INDIRECT($O$2),R$7,0)),IF(LEFT($C133,1)="N",3,0))</f>
        <v>27.867000000000001</v>
      </c>
      <c r="S133" s="285" cm="1">
        <f t="array" aca="1" ref="S133" ca="1">ROUND(IF($M133="Y",VLOOKUP($N133,INDIRECT($O$2),S$7,0)*INDIRECT($N$1),VLOOKUP($N133,INDIRECT($O$2),S$7,0)),IF(LEFT($C133,1)="N",3,0))</f>
        <v>29.26</v>
      </c>
      <c r="T133" s="285" cm="1">
        <f t="array" aca="1" ref="T133" ca="1">ROUND(IF($M133="Y",VLOOKUP($N133,INDIRECT($O$2),T$7,0)*INDIRECT($N$1),VLOOKUP($N133,INDIRECT($O$2),T$7,0)),IF(LEFT($C133,1)="N",3,0))</f>
        <v>30.722999999999999</v>
      </c>
      <c r="U133" s="285" cm="1">
        <f t="array" aca="1" ref="U133" ca="1">ROUND(IF($M133="Y",VLOOKUP($N133,INDIRECT($O$2),U$7,0)*INDIRECT($N$1),VLOOKUP($N133,INDIRECT($O$2),U$7,0)),IF(LEFT($C133,1)="N",3,0))</f>
        <v>32.259</v>
      </c>
      <c r="W133" s="304" t="str">
        <f t="shared" si="33"/>
        <v>Y</v>
      </c>
      <c r="X133" s="297" t="str">
        <f t="shared" si="34"/>
        <v>09171C</v>
      </c>
      <c r="Y133" s="305" t="str">
        <f t="shared" si="35"/>
        <v>142</v>
      </c>
      <c r="Z133" s="297" t="str">
        <f t="shared" si="36"/>
        <v xml:space="preserve">Senior Legal Support Specialist  </v>
      </c>
      <c r="AA133" s="306">
        <f t="shared" ca="1" si="37"/>
        <v>26.54</v>
      </c>
      <c r="AB133" s="306">
        <f t="shared" ca="1" si="38"/>
        <v>27.867000000000001</v>
      </c>
      <c r="AC133" s="306">
        <f t="shared" ca="1" si="39"/>
        <v>29.26</v>
      </c>
      <c r="AD133" s="306">
        <f t="shared" ca="1" si="40"/>
        <v>30.722999999999999</v>
      </c>
      <c r="AE133" s="306">
        <f t="shared" ca="1" si="41"/>
        <v>32.259</v>
      </c>
    </row>
    <row r="134" spans="1:31">
      <c r="A134" s="202" t="s">
        <v>38</v>
      </c>
      <c r="B134" s="230" t="s">
        <v>39</v>
      </c>
      <c r="C134" s="202" t="s">
        <v>21</v>
      </c>
      <c r="D134" s="233" t="s">
        <v>40</v>
      </c>
      <c r="E134" s="202">
        <v>455</v>
      </c>
      <c r="F134" s="202">
        <v>10</v>
      </c>
      <c r="G134" s="208">
        <f t="shared" ca="1" si="26"/>
        <v>77718</v>
      </c>
      <c r="H134" s="208">
        <f t="shared" ca="1" si="27"/>
        <v>81604</v>
      </c>
      <c r="I134" s="208">
        <f t="shared" ca="1" si="28"/>
        <v>85684</v>
      </c>
      <c r="J134" s="208">
        <f t="shared" ca="1" si="29"/>
        <v>89968</v>
      </c>
      <c r="K134" s="208">
        <f t="shared" ca="1" si="30"/>
        <v>94466</v>
      </c>
      <c r="L134" s="223"/>
      <c r="M134" s="270" t="s">
        <v>588</v>
      </c>
      <c r="N134" s="273" t="str">
        <f t="shared" si="31"/>
        <v>52740C</v>
      </c>
      <c r="O134" s="284" t="str">
        <f t="shared" si="31"/>
        <v>118</v>
      </c>
      <c r="P134" s="273" t="str">
        <f t="shared" si="32"/>
        <v xml:space="preserve">Senior Project Coordinator </v>
      </c>
      <c r="Q134" s="285" cm="1">
        <f t="array" aca="1" ref="Q134" ca="1">ROUND(IF($M134="Y",VLOOKUP($N134,INDIRECT($O$2),Q$7,0)*INDIRECT($N$1),VLOOKUP($N134,INDIRECT($O$2),Q$7,0)),IF(LEFT($C134,1)="N",3,0))</f>
        <v>77718</v>
      </c>
      <c r="R134" s="285" cm="1">
        <f t="array" aca="1" ref="R134" ca="1">ROUND(IF($M134="Y",VLOOKUP($N134,INDIRECT($O$2),R$7,0)*INDIRECT($N$1),VLOOKUP($N134,INDIRECT($O$2),R$7,0)),IF(LEFT($C134,1)="N",3,0))</f>
        <v>81604</v>
      </c>
      <c r="S134" s="285" cm="1">
        <f t="array" aca="1" ref="S134" ca="1">ROUND(IF($M134="Y",VLOOKUP($N134,INDIRECT($O$2),S$7,0)*INDIRECT($N$1),VLOOKUP($N134,INDIRECT($O$2),S$7,0)),IF(LEFT($C134,1)="N",3,0))</f>
        <v>85684</v>
      </c>
      <c r="T134" s="285" cm="1">
        <f t="array" aca="1" ref="T134" ca="1">ROUND(IF($M134="Y",VLOOKUP($N134,INDIRECT($O$2),T$7,0)*INDIRECT($N$1),VLOOKUP($N134,INDIRECT($O$2),T$7,0)),IF(LEFT($C134,1)="N",3,0))</f>
        <v>89968</v>
      </c>
      <c r="U134" s="285" cm="1">
        <f t="array" aca="1" ref="U134" ca="1">ROUND(IF($M134="Y",VLOOKUP($N134,INDIRECT($O$2),U$7,0)*INDIRECT($N$1),VLOOKUP($N134,INDIRECT($O$2),U$7,0)),IF(LEFT($C134,1)="N",3,0))</f>
        <v>94466</v>
      </c>
      <c r="W134" s="304" t="str">
        <f t="shared" si="33"/>
        <v>Y</v>
      </c>
      <c r="X134" s="297" t="str">
        <f t="shared" si="34"/>
        <v>52740C</v>
      </c>
      <c r="Y134" s="305" t="str">
        <f t="shared" si="35"/>
        <v>118</v>
      </c>
      <c r="Z134" s="297" t="str">
        <f t="shared" si="36"/>
        <v xml:space="preserve">Senior Project Coordinator </v>
      </c>
      <c r="AA134" s="306">
        <f t="shared" ca="1" si="37"/>
        <v>37.364999999999995</v>
      </c>
      <c r="AB134" s="306">
        <f t="shared" ca="1" si="38"/>
        <v>39.232999999999997</v>
      </c>
      <c r="AC134" s="306">
        <f t="shared" ca="1" si="39"/>
        <v>41.195</v>
      </c>
      <c r="AD134" s="306">
        <f t="shared" ca="1" si="40"/>
        <v>43.253999999999998</v>
      </c>
      <c r="AE134" s="306">
        <f t="shared" ca="1" si="41"/>
        <v>45.416999999999994</v>
      </c>
    </row>
    <row r="135" spans="1:31">
      <c r="A135" s="202" t="s">
        <v>536</v>
      </c>
      <c r="B135" s="230">
        <v>140</v>
      </c>
      <c r="C135" s="202" t="s">
        <v>43</v>
      </c>
      <c r="D135" s="233" t="s">
        <v>535</v>
      </c>
      <c r="E135" s="202">
        <v>308</v>
      </c>
      <c r="F135" s="202">
        <v>6</v>
      </c>
      <c r="G135" s="208">
        <f t="shared" ca="1" si="26"/>
        <v>26.54</v>
      </c>
      <c r="H135" s="208">
        <f t="shared" ca="1" si="27"/>
        <v>27.867000000000001</v>
      </c>
      <c r="I135" s="208">
        <f t="shared" ca="1" si="28"/>
        <v>29.26</v>
      </c>
      <c r="J135" s="208">
        <f t="shared" ca="1" si="29"/>
        <v>30.722999999999999</v>
      </c>
      <c r="K135" s="208">
        <f t="shared" ca="1" si="30"/>
        <v>32.259</v>
      </c>
      <c r="L135" s="223"/>
      <c r="M135" s="270" t="s">
        <v>588</v>
      </c>
      <c r="N135" s="273" t="str">
        <f t="shared" si="31"/>
        <v>52996C</v>
      </c>
      <c r="O135" s="284">
        <f t="shared" si="31"/>
        <v>140</v>
      </c>
      <c r="P135" s="273" t="str">
        <f t="shared" si="32"/>
        <v>Service Center Agent</v>
      </c>
      <c r="Q135" s="285" cm="1">
        <f t="array" aca="1" ref="Q135" ca="1">ROUND(IF($M135="Y",VLOOKUP($N135,INDIRECT($O$2),Q$7,0)*INDIRECT($N$1),VLOOKUP($N135,INDIRECT($O$2),Q$7,0)),IF(LEFT($C135,1)="N",3,0))</f>
        <v>26.54</v>
      </c>
      <c r="R135" s="285" cm="1">
        <f t="array" aca="1" ref="R135" ca="1">ROUND(IF($M135="Y",VLOOKUP($N135,INDIRECT($O$2),R$7,0)*INDIRECT($N$1),VLOOKUP($N135,INDIRECT($O$2),R$7,0)),IF(LEFT($C135,1)="N",3,0))</f>
        <v>27.867000000000001</v>
      </c>
      <c r="S135" s="285" cm="1">
        <f t="array" aca="1" ref="S135" ca="1">ROUND(IF($M135="Y",VLOOKUP($N135,INDIRECT($O$2),S$7,0)*INDIRECT($N$1),VLOOKUP($N135,INDIRECT($O$2),S$7,0)),IF(LEFT($C135,1)="N",3,0))</f>
        <v>29.26</v>
      </c>
      <c r="T135" s="285" cm="1">
        <f t="array" aca="1" ref="T135" ca="1">ROUND(IF($M135="Y",VLOOKUP($N135,INDIRECT($O$2),T$7,0)*INDIRECT($N$1),VLOOKUP($N135,INDIRECT($O$2),T$7,0)),IF(LEFT($C135,1)="N",3,0))</f>
        <v>30.722999999999999</v>
      </c>
      <c r="U135" s="285" cm="1">
        <f t="array" aca="1" ref="U135" ca="1">ROUND(IF($M135="Y",VLOOKUP($N135,INDIRECT($O$2),U$7,0)*INDIRECT($N$1),VLOOKUP($N135,INDIRECT($O$2),U$7,0)),IF(LEFT($C135,1)="N",3,0))</f>
        <v>32.259</v>
      </c>
      <c r="W135" s="304" t="str">
        <f t="shared" si="33"/>
        <v>Y</v>
      </c>
      <c r="X135" s="297" t="str">
        <f t="shared" si="34"/>
        <v>52996C</v>
      </c>
      <c r="Y135" s="305">
        <f t="shared" si="35"/>
        <v>140</v>
      </c>
      <c r="Z135" s="297" t="str">
        <f t="shared" si="36"/>
        <v>Service Center Agent</v>
      </c>
      <c r="AA135" s="306">
        <f t="shared" ca="1" si="37"/>
        <v>26.54</v>
      </c>
      <c r="AB135" s="306">
        <f t="shared" ca="1" si="38"/>
        <v>27.867000000000001</v>
      </c>
      <c r="AC135" s="306">
        <f t="shared" ca="1" si="39"/>
        <v>29.26</v>
      </c>
      <c r="AD135" s="306">
        <f t="shared" ca="1" si="40"/>
        <v>30.722999999999999</v>
      </c>
      <c r="AE135" s="306">
        <f t="shared" ca="1" si="41"/>
        <v>32.259</v>
      </c>
    </row>
    <row r="136" spans="1:31">
      <c r="A136" s="203" t="s">
        <v>281</v>
      </c>
      <c r="B136" s="230" t="s">
        <v>282</v>
      </c>
      <c r="C136" s="203" t="s">
        <v>43</v>
      </c>
      <c r="D136" s="229" t="s">
        <v>283</v>
      </c>
      <c r="E136" s="203">
        <v>280</v>
      </c>
      <c r="F136" s="203">
        <v>6</v>
      </c>
      <c r="G136" s="208">
        <f t="shared" ca="1" si="26"/>
        <v>24.532</v>
      </c>
      <c r="H136" s="208">
        <f t="shared" ca="1" si="27"/>
        <v>25.757999999999999</v>
      </c>
      <c r="I136" s="208">
        <f t="shared" ca="1" si="28"/>
        <v>27.045999999999999</v>
      </c>
      <c r="J136" s="208">
        <f t="shared" ca="1" si="29"/>
        <v>28.398</v>
      </c>
      <c r="K136" s="208">
        <f t="shared" ca="1" si="30"/>
        <v>29.818000000000001</v>
      </c>
      <c r="L136" s="223"/>
      <c r="M136" s="270" t="s">
        <v>588</v>
      </c>
      <c r="N136" s="273" t="str">
        <f t="shared" si="31"/>
        <v>09280C</v>
      </c>
      <c r="O136" s="284" t="str">
        <f t="shared" si="31"/>
        <v>144</v>
      </c>
      <c r="P136" s="273" t="str">
        <f t="shared" si="32"/>
        <v xml:space="preserve">Solid Waste Aide  </v>
      </c>
      <c r="Q136" s="285" cm="1">
        <f t="array" aca="1" ref="Q136" ca="1">ROUND(IF($M136="Y",VLOOKUP($N136,INDIRECT($O$2),Q$7,0)*INDIRECT($N$1),VLOOKUP($N136,INDIRECT($O$2),Q$7,0)),IF(LEFT($C136,1)="N",3,0))</f>
        <v>24.532</v>
      </c>
      <c r="R136" s="285" cm="1">
        <f t="array" aca="1" ref="R136" ca="1">ROUND(IF($M136="Y",VLOOKUP($N136,INDIRECT($O$2),R$7,0)*INDIRECT($N$1),VLOOKUP($N136,INDIRECT($O$2),R$7,0)),IF(LEFT($C136,1)="N",3,0))</f>
        <v>25.757999999999999</v>
      </c>
      <c r="S136" s="285" cm="1">
        <f t="array" aca="1" ref="S136" ca="1">ROUND(IF($M136="Y",VLOOKUP($N136,INDIRECT($O$2),S$7,0)*INDIRECT($N$1),VLOOKUP($N136,INDIRECT($O$2),S$7,0)),IF(LEFT($C136,1)="N",3,0))</f>
        <v>27.045999999999999</v>
      </c>
      <c r="T136" s="285" cm="1">
        <f t="array" aca="1" ref="T136" ca="1">ROUND(IF($M136="Y",VLOOKUP($N136,INDIRECT($O$2),T$7,0)*INDIRECT($N$1),VLOOKUP($N136,INDIRECT($O$2),T$7,0)),IF(LEFT($C136,1)="N",3,0))</f>
        <v>28.398</v>
      </c>
      <c r="U136" s="285" cm="1">
        <f t="array" aca="1" ref="U136" ca="1">ROUND(IF($M136="Y",VLOOKUP($N136,INDIRECT($O$2),U$7,0)*INDIRECT($N$1),VLOOKUP($N136,INDIRECT($O$2),U$7,0)),IF(LEFT($C136,1)="N",3,0))</f>
        <v>29.818000000000001</v>
      </c>
      <c r="W136" s="304" t="str">
        <f t="shared" si="33"/>
        <v>Y</v>
      </c>
      <c r="X136" s="297" t="str">
        <f t="shared" si="34"/>
        <v>09280C</v>
      </c>
      <c r="Y136" s="305" t="str">
        <f t="shared" si="35"/>
        <v>144</v>
      </c>
      <c r="Z136" s="297" t="str">
        <f t="shared" si="36"/>
        <v xml:space="preserve">Solid Waste Aide  </v>
      </c>
      <c r="AA136" s="306">
        <f t="shared" ca="1" si="37"/>
        <v>24.532</v>
      </c>
      <c r="AB136" s="306">
        <f t="shared" ca="1" si="38"/>
        <v>25.757999999999999</v>
      </c>
      <c r="AC136" s="306">
        <f t="shared" ca="1" si="39"/>
        <v>27.045999999999999</v>
      </c>
      <c r="AD136" s="306">
        <f t="shared" ca="1" si="40"/>
        <v>28.398</v>
      </c>
      <c r="AE136" s="306">
        <f t="shared" ca="1" si="41"/>
        <v>29.818000000000001</v>
      </c>
    </row>
    <row r="137" spans="1:31">
      <c r="A137" s="203" t="s">
        <v>284</v>
      </c>
      <c r="B137" s="230">
        <v>209</v>
      </c>
      <c r="C137" s="203" t="s">
        <v>43</v>
      </c>
      <c r="D137" s="229" t="s">
        <v>285</v>
      </c>
      <c r="E137" s="203">
        <v>376</v>
      </c>
      <c r="F137" s="203">
        <v>8</v>
      </c>
      <c r="G137" s="208">
        <f t="shared" ref="G137:G146" ca="1" si="54">Q137</f>
        <v>31.605</v>
      </c>
      <c r="H137" s="208">
        <f t="shared" ref="H137:H146" ca="1" si="55">R137</f>
        <v>33.186</v>
      </c>
      <c r="I137" s="208">
        <f t="shared" ref="I137:I146" ca="1" si="56">S137</f>
        <v>34.844999999999999</v>
      </c>
      <c r="J137" s="208">
        <f t="shared" ref="J137:J146" ca="1" si="57">T137</f>
        <v>36.587000000000003</v>
      </c>
      <c r="K137" s="208">
        <f t="shared" ref="K137:K146" ca="1" si="58">U137</f>
        <v>38.417000000000002</v>
      </c>
      <c r="L137" s="223"/>
      <c r="M137" s="270" t="s">
        <v>588</v>
      </c>
      <c r="N137" s="273" t="str">
        <f t="shared" ref="N137:O146" si="59">A137</f>
        <v>09285C</v>
      </c>
      <c r="O137" s="284">
        <f t="shared" si="59"/>
        <v>209</v>
      </c>
      <c r="P137" s="273" t="str">
        <f t="shared" ref="P137:P146" si="60">D137</f>
        <v>Space Coordinator Property Services</v>
      </c>
      <c r="Q137" s="285" cm="1">
        <f t="array" aca="1" ref="Q137" ca="1">ROUND(IF($M137="Y",VLOOKUP($N137,INDIRECT($O$2),Q$7,0)*INDIRECT($N$1),VLOOKUP($N137,INDIRECT($O$2),Q$7,0)),IF(LEFT($C137,1)="N",3,0))</f>
        <v>31.605</v>
      </c>
      <c r="R137" s="285" cm="1">
        <f t="array" aca="1" ref="R137" ca="1">ROUND(IF($M137="Y",VLOOKUP($N137,INDIRECT($O$2),R$7,0)*INDIRECT($N$1),VLOOKUP($N137,INDIRECT($O$2),R$7,0)),IF(LEFT($C137,1)="N",3,0))</f>
        <v>33.186</v>
      </c>
      <c r="S137" s="285" cm="1">
        <f t="array" aca="1" ref="S137" ca="1">ROUND(IF($M137="Y",VLOOKUP($N137,INDIRECT($O$2),S$7,0)*INDIRECT($N$1),VLOOKUP($N137,INDIRECT($O$2),S$7,0)),IF(LEFT($C137,1)="N",3,0))</f>
        <v>34.844999999999999</v>
      </c>
      <c r="T137" s="285" cm="1">
        <f t="array" aca="1" ref="T137" ca="1">ROUND(IF($M137="Y",VLOOKUP($N137,INDIRECT($O$2),T$7,0)*INDIRECT($N$1),VLOOKUP($N137,INDIRECT($O$2),T$7,0)),IF(LEFT($C137,1)="N",3,0))</f>
        <v>36.587000000000003</v>
      </c>
      <c r="U137" s="285" cm="1">
        <f t="array" aca="1" ref="U137" ca="1">ROUND(IF($M137="Y",VLOOKUP($N137,INDIRECT($O$2),U$7,0)*INDIRECT($N$1),VLOOKUP($N137,INDIRECT($O$2),U$7,0)),IF(LEFT($C137,1)="N",3,0))</f>
        <v>38.417000000000002</v>
      </c>
      <c r="W137" s="304" t="str">
        <f t="shared" ref="W137:W146" si="61">M137</f>
        <v>Y</v>
      </c>
      <c r="X137" s="297" t="str">
        <f t="shared" ref="X137:X146" si="62">N137</f>
        <v>09285C</v>
      </c>
      <c r="Y137" s="305">
        <f t="shared" ref="Y137:Y146" si="63">O137</f>
        <v>209</v>
      </c>
      <c r="Z137" s="297" t="str">
        <f t="shared" ref="Z137:Z146" si="64">P137</f>
        <v>Space Coordinator Property Services</v>
      </c>
      <c r="AA137" s="306">
        <f t="shared" ref="AA137:AA146" ca="1" si="65">IF(LEFT($C137,1)="N",Q137,ROUNDUP(Q137/2080,3))</f>
        <v>31.605</v>
      </c>
      <c r="AB137" s="306">
        <f t="shared" ref="AB137:AB146" ca="1" si="66">IF(LEFT($C137,1)="N",R137,ROUNDUP(R137/2080,3))</f>
        <v>33.186</v>
      </c>
      <c r="AC137" s="306">
        <f t="shared" ref="AC137:AC146" ca="1" si="67">IF(LEFT($C137,1)="N",S137,ROUNDUP(S137/2080,3))</f>
        <v>34.844999999999999</v>
      </c>
      <c r="AD137" s="306">
        <f t="shared" ref="AD137:AD146" ca="1" si="68">IF(LEFT($C137,1)="N",T137,ROUNDUP(T137/2080,3))</f>
        <v>36.587000000000003</v>
      </c>
      <c r="AE137" s="306">
        <f t="shared" ref="AE137:AE146" ca="1" si="69">IF(LEFT($C137,1)="N",U137,ROUNDUP(U137/2080,3))</f>
        <v>38.417000000000002</v>
      </c>
    </row>
    <row r="138" spans="1:31">
      <c r="A138" s="203" t="s">
        <v>556</v>
      </c>
      <c r="B138" s="230" t="s">
        <v>557</v>
      </c>
      <c r="C138" s="203" t="s">
        <v>43</v>
      </c>
      <c r="D138" s="229" t="s">
        <v>558</v>
      </c>
      <c r="E138" s="203">
        <v>370</v>
      </c>
      <c r="F138" s="203">
        <v>8</v>
      </c>
      <c r="G138" s="208">
        <f t="shared" ca="1" si="54"/>
        <v>30.893000000000001</v>
      </c>
      <c r="H138" s="208">
        <f t="shared" ca="1" si="55"/>
        <v>32.436999999999998</v>
      </c>
      <c r="I138" s="208">
        <f t="shared" ca="1" si="56"/>
        <v>34.058999999999997</v>
      </c>
      <c r="J138" s="208">
        <f t="shared" ca="1" si="57"/>
        <v>35.762</v>
      </c>
      <c r="K138" s="208">
        <f t="shared" ca="1" si="58"/>
        <v>37.549999999999997</v>
      </c>
      <c r="L138" s="223"/>
      <c r="M138" s="270" t="s">
        <v>588</v>
      </c>
      <c r="N138" s="273" t="str">
        <f t="shared" si="59"/>
        <v>52974C</v>
      </c>
      <c r="O138" s="284" t="str">
        <f t="shared" si="59"/>
        <v>095</v>
      </c>
      <c r="P138" s="273" t="str">
        <f t="shared" si="60"/>
        <v>Special Service District Coordinator</v>
      </c>
      <c r="Q138" s="285" cm="1">
        <f t="array" aca="1" ref="Q138" ca="1">ROUND(IF($M138="Y",VLOOKUP($N138,INDIRECT($O$2),Q$7,0)*INDIRECT($N$1),VLOOKUP($N138,INDIRECT($O$2),Q$7,0)),IF(LEFT($C138,1)="N",3,0))</f>
        <v>30.893000000000001</v>
      </c>
      <c r="R138" s="285" cm="1">
        <f t="array" aca="1" ref="R138" ca="1">ROUND(IF($M138="Y",VLOOKUP($N138,INDIRECT($O$2),R$7,0)*INDIRECT($N$1),VLOOKUP($N138,INDIRECT($O$2),R$7,0)),IF(LEFT($C138,1)="N",3,0))</f>
        <v>32.436999999999998</v>
      </c>
      <c r="S138" s="285" cm="1">
        <f t="array" aca="1" ref="S138" ca="1">ROUND(IF($M138="Y",VLOOKUP($N138,INDIRECT($O$2),S$7,0)*INDIRECT($N$1),VLOOKUP($N138,INDIRECT($O$2),S$7,0)),IF(LEFT($C138,1)="N",3,0))</f>
        <v>34.058999999999997</v>
      </c>
      <c r="T138" s="285" cm="1">
        <f t="array" aca="1" ref="T138" ca="1">ROUND(IF($M138="Y",VLOOKUP($N138,INDIRECT($O$2),T$7,0)*INDIRECT($N$1),VLOOKUP($N138,INDIRECT($O$2),T$7,0)),IF(LEFT($C138,1)="N",3,0))</f>
        <v>35.762</v>
      </c>
      <c r="U138" s="285" cm="1">
        <f t="array" aca="1" ref="U138" ca="1">ROUND(IF($M138="Y",VLOOKUP($N138,INDIRECT($O$2),U$7,0)*INDIRECT($N$1),VLOOKUP($N138,INDIRECT($O$2),U$7,0)),IF(LEFT($C138,1)="N",3,0))</f>
        <v>37.549999999999997</v>
      </c>
      <c r="W138" s="304" t="str">
        <f t="shared" si="61"/>
        <v>Y</v>
      </c>
      <c r="X138" s="297" t="str">
        <f t="shared" si="62"/>
        <v>52974C</v>
      </c>
      <c r="Y138" s="305" t="str">
        <f t="shared" si="63"/>
        <v>095</v>
      </c>
      <c r="Z138" s="297" t="str">
        <f t="shared" si="64"/>
        <v>Special Service District Coordinator</v>
      </c>
      <c r="AA138" s="306">
        <f t="shared" ca="1" si="65"/>
        <v>30.893000000000001</v>
      </c>
      <c r="AB138" s="306">
        <f t="shared" ca="1" si="66"/>
        <v>32.436999999999998</v>
      </c>
      <c r="AC138" s="306">
        <f t="shared" ca="1" si="67"/>
        <v>34.058999999999997</v>
      </c>
      <c r="AD138" s="306">
        <f t="shared" ca="1" si="68"/>
        <v>35.762</v>
      </c>
      <c r="AE138" s="306">
        <f t="shared" ca="1" si="69"/>
        <v>37.549999999999997</v>
      </c>
    </row>
    <row r="139" spans="1:31">
      <c r="A139" s="203" t="s">
        <v>286</v>
      </c>
      <c r="B139" s="230" t="s">
        <v>287</v>
      </c>
      <c r="C139" s="203" t="s">
        <v>43</v>
      </c>
      <c r="D139" s="229" t="s">
        <v>288</v>
      </c>
      <c r="E139" s="203">
        <v>178</v>
      </c>
      <c r="F139" s="203">
        <v>3</v>
      </c>
      <c r="G139" s="208">
        <f t="shared" ca="1" si="54"/>
        <v>17.231999999999999</v>
      </c>
      <c r="H139" s="208">
        <f t="shared" ca="1" si="55"/>
        <v>18.094000000000001</v>
      </c>
      <c r="I139" s="208">
        <f t="shared" ca="1" si="56"/>
        <v>18.998999999999999</v>
      </c>
      <c r="J139" s="208">
        <f t="shared" ca="1" si="57"/>
        <v>19.949000000000002</v>
      </c>
      <c r="K139" s="208">
        <f t="shared" ca="1" si="58"/>
        <v>20.946000000000002</v>
      </c>
      <c r="L139" s="223"/>
      <c r="M139" s="270" t="s">
        <v>588</v>
      </c>
      <c r="N139" s="273" t="str">
        <f t="shared" si="59"/>
        <v>09350C</v>
      </c>
      <c r="O139" s="284" t="str">
        <f t="shared" si="59"/>
        <v>011</v>
      </c>
      <c r="P139" s="273" t="str">
        <f t="shared" si="60"/>
        <v xml:space="preserve">Stock Clerk I </v>
      </c>
      <c r="Q139" s="285" cm="1">
        <f t="array" aca="1" ref="Q139" ca="1">ROUND(IF($M139="Y",VLOOKUP($N139,INDIRECT($O$2),Q$7,0)*INDIRECT($N$1),VLOOKUP($N139,INDIRECT($O$2),Q$7,0)),IF(LEFT($C139,1)="N",3,0))</f>
        <v>17.231999999999999</v>
      </c>
      <c r="R139" s="285" cm="1">
        <f t="array" aca="1" ref="R139" ca="1">ROUND(IF($M139="Y",VLOOKUP($N139,INDIRECT($O$2),R$7,0)*INDIRECT($N$1),VLOOKUP($N139,INDIRECT($O$2),R$7,0)),IF(LEFT($C139,1)="N",3,0))</f>
        <v>18.094000000000001</v>
      </c>
      <c r="S139" s="285" cm="1">
        <f t="array" aca="1" ref="S139" ca="1">ROUND(IF($M139="Y",VLOOKUP($N139,INDIRECT($O$2),S$7,0)*INDIRECT($N$1),VLOOKUP($N139,INDIRECT($O$2),S$7,0)),IF(LEFT($C139,1)="N",3,0))</f>
        <v>18.998999999999999</v>
      </c>
      <c r="T139" s="285" cm="1">
        <f t="array" aca="1" ref="T139" ca="1">ROUND(IF($M139="Y",VLOOKUP($N139,INDIRECT($O$2),T$7,0)*INDIRECT($N$1),VLOOKUP($N139,INDIRECT($O$2),T$7,0)),IF(LEFT($C139,1)="N",3,0))</f>
        <v>19.949000000000002</v>
      </c>
      <c r="U139" s="285" cm="1">
        <f t="array" aca="1" ref="U139" ca="1">ROUND(IF($M139="Y",VLOOKUP($N139,INDIRECT($O$2),U$7,0)*INDIRECT($N$1),VLOOKUP($N139,INDIRECT($O$2),U$7,0)),IF(LEFT($C139,1)="N",3,0))</f>
        <v>20.946000000000002</v>
      </c>
      <c r="W139" s="304" t="str">
        <f t="shared" si="61"/>
        <v>Y</v>
      </c>
      <c r="X139" s="297" t="str">
        <f t="shared" si="62"/>
        <v>09350C</v>
      </c>
      <c r="Y139" s="305" t="str">
        <f t="shared" si="63"/>
        <v>011</v>
      </c>
      <c r="Z139" s="297" t="str">
        <f t="shared" si="64"/>
        <v xml:space="preserve">Stock Clerk I </v>
      </c>
      <c r="AA139" s="306">
        <f t="shared" ca="1" si="65"/>
        <v>17.231999999999999</v>
      </c>
      <c r="AB139" s="306">
        <f t="shared" ca="1" si="66"/>
        <v>18.094000000000001</v>
      </c>
      <c r="AC139" s="306">
        <f t="shared" ca="1" si="67"/>
        <v>18.998999999999999</v>
      </c>
      <c r="AD139" s="306">
        <f t="shared" ca="1" si="68"/>
        <v>19.949000000000002</v>
      </c>
      <c r="AE139" s="306">
        <f t="shared" ca="1" si="69"/>
        <v>20.946000000000002</v>
      </c>
    </row>
    <row r="140" spans="1:31">
      <c r="A140" s="203" t="s">
        <v>289</v>
      </c>
      <c r="B140" s="230" t="s">
        <v>49</v>
      </c>
      <c r="C140" s="203" t="s">
        <v>43</v>
      </c>
      <c r="D140" s="229" t="s">
        <v>290</v>
      </c>
      <c r="E140" s="203">
        <v>235</v>
      </c>
      <c r="F140" s="203">
        <v>5</v>
      </c>
      <c r="G140" s="208">
        <f t="shared" ca="1" si="54"/>
        <v>21.484000000000002</v>
      </c>
      <c r="H140" s="208">
        <f t="shared" ca="1" si="55"/>
        <v>22.558</v>
      </c>
      <c r="I140" s="208">
        <f t="shared" ca="1" si="56"/>
        <v>23.686</v>
      </c>
      <c r="J140" s="208">
        <f t="shared" ca="1" si="57"/>
        <v>24.87</v>
      </c>
      <c r="K140" s="208">
        <f t="shared" ca="1" si="58"/>
        <v>26.113</v>
      </c>
      <c r="L140" s="223"/>
      <c r="M140" s="270" t="s">
        <v>588</v>
      </c>
      <c r="N140" s="273" t="str">
        <f t="shared" si="59"/>
        <v>09360C</v>
      </c>
      <c r="O140" s="284" t="str">
        <f t="shared" si="59"/>
        <v>040</v>
      </c>
      <c r="P140" s="273" t="str">
        <f t="shared" si="60"/>
        <v xml:space="preserve">Stock Clerk II </v>
      </c>
      <c r="Q140" s="285" cm="1">
        <f t="array" aca="1" ref="Q140" ca="1">ROUND(IF($M140="Y",VLOOKUP($N140,INDIRECT($O$2),Q$7,0)*INDIRECT($N$1),VLOOKUP($N140,INDIRECT($O$2),Q$7,0)),IF(LEFT($C140,1)="N",3,0))</f>
        <v>21.484000000000002</v>
      </c>
      <c r="R140" s="285" cm="1">
        <f t="array" aca="1" ref="R140" ca="1">ROUND(IF($M140="Y",VLOOKUP($N140,INDIRECT($O$2),R$7,0)*INDIRECT($N$1),VLOOKUP($N140,INDIRECT($O$2),R$7,0)),IF(LEFT($C140,1)="N",3,0))</f>
        <v>22.558</v>
      </c>
      <c r="S140" s="285" cm="1">
        <f t="array" aca="1" ref="S140" ca="1">ROUND(IF($M140="Y",VLOOKUP($N140,INDIRECT($O$2),S$7,0)*INDIRECT($N$1),VLOOKUP($N140,INDIRECT($O$2),S$7,0)),IF(LEFT($C140,1)="N",3,0))</f>
        <v>23.686</v>
      </c>
      <c r="T140" s="285" cm="1">
        <f t="array" aca="1" ref="T140" ca="1">ROUND(IF($M140="Y",VLOOKUP($N140,INDIRECT($O$2),T$7,0)*INDIRECT($N$1),VLOOKUP($N140,INDIRECT($O$2),T$7,0)),IF(LEFT($C140,1)="N",3,0))</f>
        <v>24.87</v>
      </c>
      <c r="U140" s="285" cm="1">
        <f t="array" aca="1" ref="U140" ca="1">ROUND(IF($M140="Y",VLOOKUP($N140,INDIRECT($O$2),U$7,0)*INDIRECT($N$1),VLOOKUP($N140,INDIRECT($O$2),U$7,0)),IF(LEFT($C140,1)="N",3,0))</f>
        <v>26.113</v>
      </c>
      <c r="W140" s="304" t="str">
        <f t="shared" si="61"/>
        <v>Y</v>
      </c>
      <c r="X140" s="297" t="str">
        <f t="shared" si="62"/>
        <v>09360C</v>
      </c>
      <c r="Y140" s="305" t="str">
        <f t="shared" si="63"/>
        <v>040</v>
      </c>
      <c r="Z140" s="297" t="str">
        <f t="shared" si="64"/>
        <v xml:space="preserve">Stock Clerk II </v>
      </c>
      <c r="AA140" s="306">
        <f t="shared" ca="1" si="65"/>
        <v>21.484000000000002</v>
      </c>
      <c r="AB140" s="306">
        <f t="shared" ca="1" si="66"/>
        <v>22.558</v>
      </c>
      <c r="AC140" s="306">
        <f t="shared" ca="1" si="67"/>
        <v>23.686</v>
      </c>
      <c r="AD140" s="306">
        <f t="shared" ca="1" si="68"/>
        <v>24.87</v>
      </c>
      <c r="AE140" s="306">
        <f t="shared" ca="1" si="69"/>
        <v>26.113</v>
      </c>
    </row>
    <row r="141" spans="1:31">
      <c r="A141" s="203" t="s">
        <v>291</v>
      </c>
      <c r="B141" s="230" t="s">
        <v>292</v>
      </c>
      <c r="C141" s="203" t="s">
        <v>43</v>
      </c>
      <c r="D141" s="229" t="s">
        <v>293</v>
      </c>
      <c r="E141" s="203">
        <v>275</v>
      </c>
      <c r="F141" s="203">
        <v>6</v>
      </c>
      <c r="G141" s="208">
        <f t="shared" ca="1" si="54"/>
        <v>24.530999999999999</v>
      </c>
      <c r="H141" s="208">
        <f t="shared" ca="1" si="55"/>
        <v>25.757999999999999</v>
      </c>
      <c r="I141" s="208">
        <f t="shared" ca="1" si="56"/>
        <v>27.045999999999999</v>
      </c>
      <c r="J141" s="208">
        <f t="shared" ca="1" si="57"/>
        <v>28.398</v>
      </c>
      <c r="K141" s="208">
        <f t="shared" ca="1" si="58"/>
        <v>29.818000000000001</v>
      </c>
      <c r="L141" s="226"/>
      <c r="M141" s="270" t="s">
        <v>588</v>
      </c>
      <c r="N141" s="273" t="str">
        <f t="shared" si="59"/>
        <v>09420C</v>
      </c>
      <c r="O141" s="284" t="str">
        <f t="shared" si="59"/>
        <v>054</v>
      </c>
      <c r="P141" s="273" t="str">
        <f t="shared" si="60"/>
        <v xml:space="preserve">Storekeeper  </v>
      </c>
      <c r="Q141" s="285" cm="1">
        <f t="array" aca="1" ref="Q141" ca="1">ROUND(IF($M141="Y",VLOOKUP($N141,INDIRECT($O$2),Q$7,0)*INDIRECT($N$1),VLOOKUP($N141,INDIRECT($O$2),Q$7,0)),IF(LEFT($C141,1)="N",3,0))</f>
        <v>24.530999999999999</v>
      </c>
      <c r="R141" s="285" cm="1">
        <f t="array" aca="1" ref="R141" ca="1">ROUND(IF($M141="Y",VLOOKUP($N141,INDIRECT($O$2),R$7,0)*INDIRECT($N$1),VLOOKUP($N141,INDIRECT($O$2),R$7,0)),IF(LEFT($C141,1)="N",3,0))</f>
        <v>25.757999999999999</v>
      </c>
      <c r="S141" s="285" cm="1">
        <f t="array" aca="1" ref="S141" ca="1">ROUND(IF($M141="Y",VLOOKUP($N141,INDIRECT($O$2),S$7,0)*INDIRECT($N$1),VLOOKUP($N141,INDIRECT($O$2),S$7,0)),IF(LEFT($C141,1)="N",3,0))</f>
        <v>27.045999999999999</v>
      </c>
      <c r="T141" s="285" cm="1">
        <f t="array" aca="1" ref="T141" ca="1">ROUND(IF($M141="Y",VLOOKUP($N141,INDIRECT($O$2),T$7,0)*INDIRECT($N$1),VLOOKUP($N141,INDIRECT($O$2),T$7,0)),IF(LEFT($C141,1)="N",3,0))</f>
        <v>28.398</v>
      </c>
      <c r="U141" s="285" cm="1">
        <f t="array" aca="1" ref="U141" ca="1">ROUND(IF($M141="Y",VLOOKUP($N141,INDIRECT($O$2),U$7,0)*INDIRECT($N$1),VLOOKUP($N141,INDIRECT($O$2),U$7,0)),IF(LEFT($C141,1)="N",3,0))</f>
        <v>29.818000000000001</v>
      </c>
      <c r="W141" s="304" t="str">
        <f t="shared" si="61"/>
        <v>Y</v>
      </c>
      <c r="X141" s="297" t="str">
        <f t="shared" si="62"/>
        <v>09420C</v>
      </c>
      <c r="Y141" s="305" t="str">
        <f t="shared" si="63"/>
        <v>054</v>
      </c>
      <c r="Z141" s="297" t="str">
        <f t="shared" si="64"/>
        <v xml:space="preserve">Storekeeper  </v>
      </c>
      <c r="AA141" s="306">
        <f t="shared" ca="1" si="65"/>
        <v>24.530999999999999</v>
      </c>
      <c r="AB141" s="306">
        <f t="shared" ca="1" si="66"/>
        <v>25.757999999999999</v>
      </c>
      <c r="AC141" s="306">
        <f t="shared" ca="1" si="67"/>
        <v>27.045999999999999</v>
      </c>
      <c r="AD141" s="306">
        <f t="shared" ca="1" si="68"/>
        <v>28.398</v>
      </c>
      <c r="AE141" s="306">
        <f t="shared" ca="1" si="69"/>
        <v>29.818000000000001</v>
      </c>
    </row>
    <row r="142" spans="1:31">
      <c r="A142" s="203" t="s">
        <v>294</v>
      </c>
      <c r="B142" s="230" t="s">
        <v>173</v>
      </c>
      <c r="C142" s="203" t="s">
        <v>43</v>
      </c>
      <c r="D142" s="229" t="s">
        <v>295</v>
      </c>
      <c r="E142" s="203">
        <v>308</v>
      </c>
      <c r="F142" s="203">
        <v>6</v>
      </c>
      <c r="G142" s="208">
        <f t="shared" ca="1" si="54"/>
        <v>26.54</v>
      </c>
      <c r="H142" s="208">
        <f t="shared" ca="1" si="55"/>
        <v>27.867000000000001</v>
      </c>
      <c r="I142" s="208">
        <f t="shared" ca="1" si="56"/>
        <v>29.26</v>
      </c>
      <c r="J142" s="208">
        <f t="shared" ca="1" si="57"/>
        <v>30.722999999999999</v>
      </c>
      <c r="K142" s="208">
        <f t="shared" ca="1" si="58"/>
        <v>32.259</v>
      </c>
      <c r="L142" s="226"/>
      <c r="M142" s="270" t="s">
        <v>588</v>
      </c>
      <c r="N142" s="273" t="str">
        <f t="shared" si="59"/>
        <v>10630C</v>
      </c>
      <c r="O142" s="284" t="str">
        <f t="shared" si="59"/>
        <v>083</v>
      </c>
      <c r="P142" s="273" t="str">
        <f t="shared" si="60"/>
        <v xml:space="preserve">Traffic Systems Operator </v>
      </c>
      <c r="Q142" s="285" cm="1">
        <f t="array" aca="1" ref="Q142" ca="1">ROUND(IF($M142="Y",VLOOKUP($N142,INDIRECT($O$2),Q$7,0)*INDIRECT($N$1),VLOOKUP($N142,INDIRECT($O$2),Q$7,0)),IF(LEFT($C142,1)="N",3,0))</f>
        <v>26.54</v>
      </c>
      <c r="R142" s="285" cm="1">
        <f t="array" aca="1" ref="R142" ca="1">ROUND(IF($M142="Y",VLOOKUP($N142,INDIRECT($O$2),R$7,0)*INDIRECT($N$1),VLOOKUP($N142,INDIRECT($O$2),R$7,0)),IF(LEFT($C142,1)="N",3,0))</f>
        <v>27.867000000000001</v>
      </c>
      <c r="S142" s="285" cm="1">
        <f t="array" aca="1" ref="S142" ca="1">ROUND(IF($M142="Y",VLOOKUP($N142,INDIRECT($O$2),S$7,0)*INDIRECT($N$1),VLOOKUP($N142,INDIRECT($O$2),S$7,0)),IF(LEFT($C142,1)="N",3,0))</f>
        <v>29.26</v>
      </c>
      <c r="T142" s="285" cm="1">
        <f t="array" aca="1" ref="T142" ca="1">ROUND(IF($M142="Y",VLOOKUP($N142,INDIRECT($O$2),T$7,0)*INDIRECT($N$1),VLOOKUP($N142,INDIRECT($O$2),T$7,0)),IF(LEFT($C142,1)="N",3,0))</f>
        <v>30.722999999999999</v>
      </c>
      <c r="U142" s="285" cm="1">
        <f t="array" aca="1" ref="U142" ca="1">ROUND(IF($M142="Y",VLOOKUP($N142,INDIRECT($O$2),U$7,0)*INDIRECT($N$1),VLOOKUP($N142,INDIRECT($O$2),U$7,0)),IF(LEFT($C142,1)="N",3,0))</f>
        <v>32.259</v>
      </c>
      <c r="W142" s="304" t="str">
        <f t="shared" si="61"/>
        <v>Y</v>
      </c>
      <c r="X142" s="297" t="str">
        <f t="shared" si="62"/>
        <v>10630C</v>
      </c>
      <c r="Y142" s="305" t="str">
        <f t="shared" si="63"/>
        <v>083</v>
      </c>
      <c r="Z142" s="297" t="str">
        <f t="shared" si="64"/>
        <v xml:space="preserve">Traffic Systems Operator </v>
      </c>
      <c r="AA142" s="306">
        <f t="shared" ca="1" si="65"/>
        <v>26.54</v>
      </c>
      <c r="AB142" s="306">
        <f t="shared" ca="1" si="66"/>
        <v>27.867000000000001</v>
      </c>
      <c r="AC142" s="306">
        <f t="shared" ca="1" si="67"/>
        <v>29.26</v>
      </c>
      <c r="AD142" s="306">
        <f t="shared" ca="1" si="68"/>
        <v>30.722999999999999</v>
      </c>
      <c r="AE142" s="306">
        <f t="shared" ca="1" si="69"/>
        <v>32.259</v>
      </c>
    </row>
    <row r="143" spans="1:31">
      <c r="A143" s="203" t="s">
        <v>566</v>
      </c>
      <c r="B143" s="230" t="s">
        <v>46</v>
      </c>
      <c r="C143" s="203" t="s">
        <v>43</v>
      </c>
      <c r="D143" s="229" t="s">
        <v>571</v>
      </c>
      <c r="E143" s="203">
        <v>258</v>
      </c>
      <c r="F143" s="203">
        <v>5</v>
      </c>
      <c r="G143" s="208">
        <f t="shared" ca="1" si="54"/>
        <v>23.529</v>
      </c>
      <c r="H143" s="208">
        <f t="shared" ca="1" si="55"/>
        <v>24.706</v>
      </c>
      <c r="I143" s="208">
        <f t="shared" ca="1" si="56"/>
        <v>25.940999999999999</v>
      </c>
      <c r="J143" s="208">
        <f t="shared" ca="1" si="57"/>
        <v>27.238</v>
      </c>
      <c r="K143" s="208">
        <f t="shared" ca="1" si="58"/>
        <v>28.6</v>
      </c>
      <c r="L143" s="226"/>
      <c r="M143" s="270" t="s">
        <v>588</v>
      </c>
      <c r="N143" s="273" t="str">
        <f t="shared" si="59"/>
        <v>59415C</v>
      </c>
      <c r="O143" s="284" t="str">
        <f t="shared" si="59"/>
        <v>056</v>
      </c>
      <c r="P143" s="273" t="str">
        <f t="shared" si="60"/>
        <v>Vendor Records Specialist</v>
      </c>
      <c r="Q143" s="285" cm="1">
        <f t="array" aca="1" ref="Q143" ca="1">ROUND(IF($M143="Y",VLOOKUP($N143,INDIRECT($O$2),Q$7,0)*INDIRECT($N$1),VLOOKUP($N143,INDIRECT($O$2),Q$7,0)),IF(LEFT($C143,1)="N",3,0))</f>
        <v>23.529</v>
      </c>
      <c r="R143" s="285" cm="1">
        <f t="array" aca="1" ref="R143" ca="1">ROUND(IF($M143="Y",VLOOKUP($N143,INDIRECT($O$2),R$7,0)*INDIRECT($N$1),VLOOKUP($N143,INDIRECT($O$2),R$7,0)),IF(LEFT($C143,1)="N",3,0))</f>
        <v>24.706</v>
      </c>
      <c r="S143" s="285" cm="1">
        <f t="array" aca="1" ref="S143" ca="1">ROUND(IF($M143="Y",VLOOKUP($N143,INDIRECT($O$2),S$7,0)*INDIRECT($N$1),VLOOKUP($N143,INDIRECT($O$2),S$7,0)),IF(LEFT($C143,1)="N",3,0))</f>
        <v>25.940999999999999</v>
      </c>
      <c r="T143" s="285" cm="1">
        <f t="array" aca="1" ref="T143" ca="1">ROUND(IF($M143="Y",VLOOKUP($N143,INDIRECT($O$2),T$7,0)*INDIRECT($N$1),VLOOKUP($N143,INDIRECT($O$2),T$7,0)),IF(LEFT($C143,1)="N",3,0))</f>
        <v>27.238</v>
      </c>
      <c r="U143" s="285" cm="1">
        <f t="array" aca="1" ref="U143" ca="1">ROUND(IF($M143="Y",VLOOKUP($N143,INDIRECT($O$2),U$7,0)*INDIRECT($N$1),VLOOKUP($N143,INDIRECT($O$2),U$7,0)),IF(LEFT($C143,1)="N",3,0))</f>
        <v>28.6</v>
      </c>
      <c r="W143" s="304" t="str">
        <f t="shared" si="61"/>
        <v>Y</v>
      </c>
      <c r="X143" s="297" t="str">
        <f t="shared" si="62"/>
        <v>59415C</v>
      </c>
      <c r="Y143" s="305" t="str">
        <f t="shared" si="63"/>
        <v>056</v>
      </c>
      <c r="Z143" s="297" t="str">
        <f t="shared" si="64"/>
        <v>Vendor Records Specialist</v>
      </c>
      <c r="AA143" s="306">
        <f t="shared" ca="1" si="65"/>
        <v>23.529</v>
      </c>
      <c r="AB143" s="306">
        <f t="shared" ca="1" si="66"/>
        <v>24.706</v>
      </c>
      <c r="AC143" s="306">
        <f t="shared" ca="1" si="67"/>
        <v>25.940999999999999</v>
      </c>
      <c r="AD143" s="306">
        <f t="shared" ca="1" si="68"/>
        <v>27.238</v>
      </c>
      <c r="AE143" s="306">
        <f t="shared" ca="1" si="69"/>
        <v>28.6</v>
      </c>
    </row>
    <row r="144" spans="1:31">
      <c r="A144" s="203" t="s">
        <v>296</v>
      </c>
      <c r="B144" s="251">
        <v>161</v>
      </c>
      <c r="C144" s="203" t="s">
        <v>43</v>
      </c>
      <c r="D144" s="229" t="s">
        <v>316</v>
      </c>
      <c r="E144" s="203">
        <v>288</v>
      </c>
      <c r="F144" s="203">
        <v>6</v>
      </c>
      <c r="G144" s="208">
        <f t="shared" ca="1" si="54"/>
        <v>25.527999999999999</v>
      </c>
      <c r="H144" s="208">
        <f t="shared" ca="1" si="55"/>
        <v>26.803999999999998</v>
      </c>
      <c r="I144" s="208">
        <f t="shared" ca="1" si="56"/>
        <v>28.143999999999998</v>
      </c>
      <c r="J144" s="208">
        <f t="shared" ca="1" si="57"/>
        <v>29.550999999999998</v>
      </c>
      <c r="K144" s="208">
        <f t="shared" ca="1" si="58"/>
        <v>31.029</v>
      </c>
      <c r="L144" s="226"/>
      <c r="M144" s="270" t="s">
        <v>588</v>
      </c>
      <c r="N144" s="273" t="str">
        <f t="shared" si="59"/>
        <v>10796C</v>
      </c>
      <c r="O144" s="284">
        <f t="shared" si="59"/>
        <v>161</v>
      </c>
      <c r="P144" s="273" t="str">
        <f t="shared" si="60"/>
        <v>Veterinary Care Technician</v>
      </c>
      <c r="Q144" s="285" cm="1">
        <f t="array" aca="1" ref="Q144" ca="1">ROUND(IF($M144="Y",VLOOKUP($N144,INDIRECT($O$2),Q$7,0)*INDIRECT($N$1),VLOOKUP($N144,INDIRECT($O$2),Q$7,0)),IF(LEFT($C144,1)="N",3,0))</f>
        <v>25.527999999999999</v>
      </c>
      <c r="R144" s="285" cm="1">
        <f t="array" aca="1" ref="R144" ca="1">ROUND(IF($M144="Y",VLOOKUP($N144,INDIRECT($O$2),R$7,0)*INDIRECT($N$1),VLOOKUP($N144,INDIRECT($O$2),R$7,0)),IF(LEFT($C144,1)="N",3,0))</f>
        <v>26.803999999999998</v>
      </c>
      <c r="S144" s="285" cm="1">
        <f t="array" aca="1" ref="S144" ca="1">ROUND(IF($M144="Y",VLOOKUP($N144,INDIRECT($O$2),S$7,0)*INDIRECT($N$1),VLOOKUP($N144,INDIRECT($O$2),S$7,0)),IF(LEFT($C144,1)="N",3,0))</f>
        <v>28.143999999999998</v>
      </c>
      <c r="T144" s="285" cm="1">
        <f t="array" aca="1" ref="T144" ca="1">ROUND(IF($M144="Y",VLOOKUP($N144,INDIRECT($O$2),T$7,0)*INDIRECT($N$1),VLOOKUP($N144,INDIRECT($O$2),T$7,0)),IF(LEFT($C144,1)="N",3,0))</f>
        <v>29.550999999999998</v>
      </c>
      <c r="U144" s="285" cm="1">
        <f t="array" aca="1" ref="U144" ca="1">ROUND(IF($M144="Y",VLOOKUP($N144,INDIRECT($O$2),U$7,0)*INDIRECT($N$1),VLOOKUP($N144,INDIRECT($O$2),U$7,0)),IF(LEFT($C144,1)="N",3,0))</f>
        <v>31.029</v>
      </c>
      <c r="W144" s="304" t="str">
        <f t="shared" si="61"/>
        <v>Y</v>
      </c>
      <c r="X144" s="297" t="str">
        <f t="shared" si="62"/>
        <v>10796C</v>
      </c>
      <c r="Y144" s="305">
        <f t="shared" si="63"/>
        <v>161</v>
      </c>
      <c r="Z144" s="297" t="str">
        <f t="shared" si="64"/>
        <v>Veterinary Care Technician</v>
      </c>
      <c r="AA144" s="306">
        <f t="shared" ca="1" si="65"/>
        <v>25.527999999999999</v>
      </c>
      <c r="AB144" s="306">
        <f t="shared" ca="1" si="66"/>
        <v>26.803999999999998</v>
      </c>
      <c r="AC144" s="306">
        <f t="shared" ca="1" si="67"/>
        <v>28.143999999999998</v>
      </c>
      <c r="AD144" s="306">
        <f t="shared" ca="1" si="68"/>
        <v>29.550999999999998</v>
      </c>
      <c r="AE144" s="306">
        <f t="shared" ca="1" si="69"/>
        <v>31.029</v>
      </c>
    </row>
    <row r="145" spans="1:31">
      <c r="A145" s="203" t="s">
        <v>508</v>
      </c>
      <c r="B145" s="251">
        <v>164</v>
      </c>
      <c r="C145" s="203" t="s">
        <v>21</v>
      </c>
      <c r="D145" s="229" t="s">
        <v>510</v>
      </c>
      <c r="E145" s="203">
        <v>400</v>
      </c>
      <c r="F145" s="203">
        <v>8</v>
      </c>
      <c r="G145" s="208">
        <f t="shared" ca="1" si="54"/>
        <v>68506</v>
      </c>
      <c r="H145" s="208">
        <f t="shared" ca="1" si="55"/>
        <v>71931</v>
      </c>
      <c r="I145" s="208">
        <f t="shared" ca="1" si="56"/>
        <v>75528</v>
      </c>
      <c r="J145" s="208">
        <f t="shared" ca="1" si="57"/>
        <v>79304</v>
      </c>
      <c r="K145" s="208">
        <f t="shared" si="58"/>
        <v>83886.399999999994</v>
      </c>
      <c r="L145" s="226"/>
      <c r="M145" s="270" t="s">
        <v>588</v>
      </c>
      <c r="N145" s="273" t="str">
        <f t="shared" si="59"/>
        <v xml:space="preserve">52956C </v>
      </c>
      <c r="O145" s="284">
        <f t="shared" si="59"/>
        <v>164</v>
      </c>
      <c r="P145" s="273" t="str">
        <f t="shared" si="60"/>
        <v>Visual Communications Management Coord</v>
      </c>
      <c r="Q145" s="285" cm="1">
        <f t="array" aca="1" ref="Q145" ca="1">ROUND(IF($M145="Y",VLOOKUP($N145,INDIRECT($O$2),Q$7,0)*INDIRECT($N$1),VLOOKUP($N145,INDIRECT($O$2),Q$7,0)),IF(LEFT($C145,1)="N",3,0))</f>
        <v>68506</v>
      </c>
      <c r="R145" s="285" cm="1">
        <f t="array" aca="1" ref="R145" ca="1">ROUND(IF($M145="Y",VLOOKUP($N145,INDIRECT($O$2),R$7,0)*INDIRECT($N$1),VLOOKUP($N145,INDIRECT($O$2),R$7,0)),IF(LEFT($C145,1)="N",3,0))</f>
        <v>71931</v>
      </c>
      <c r="S145" s="285" cm="1">
        <f t="array" aca="1" ref="S145" ca="1">ROUND(IF($M145="Y",VLOOKUP($N145,INDIRECT($O$2),S$7,0)*INDIRECT($N$1),VLOOKUP($N145,INDIRECT($O$2),S$7,0)),IF(LEFT($C145,1)="N",3,0))</f>
        <v>75528</v>
      </c>
      <c r="T145" s="285" cm="1">
        <f t="array" aca="1" ref="T145" ca="1">ROUND(IF($M145="Y",VLOOKUP($N145,INDIRECT($O$2),T$7,0)*INDIRECT($N$1),VLOOKUP($N145,INDIRECT($O$2),T$7,0)),IF(LEFT($C145,1)="N",3,0))</f>
        <v>79304</v>
      </c>
      <c r="U145" s="285">
        <f>40.33*2080</f>
        <v>83886.399999999994</v>
      </c>
      <c r="W145" s="304" t="str">
        <f t="shared" si="61"/>
        <v>Y</v>
      </c>
      <c r="X145" s="297" t="str">
        <f t="shared" si="62"/>
        <v xml:space="preserve">52956C </v>
      </c>
      <c r="Y145" s="305">
        <f t="shared" si="63"/>
        <v>164</v>
      </c>
      <c r="Z145" s="297" t="str">
        <f t="shared" si="64"/>
        <v>Visual Communications Management Coord</v>
      </c>
      <c r="AA145" s="306">
        <f t="shared" ca="1" si="65"/>
        <v>32.936</v>
      </c>
      <c r="AB145" s="306">
        <f t="shared" ca="1" si="66"/>
        <v>34.582999999999998</v>
      </c>
      <c r="AC145" s="306">
        <f t="shared" ca="1" si="67"/>
        <v>36.311999999999998</v>
      </c>
      <c r="AD145" s="306">
        <f t="shared" ca="1" si="68"/>
        <v>38.126999999999995</v>
      </c>
      <c r="AE145" s="306">
        <f t="shared" si="69"/>
        <v>40.33</v>
      </c>
    </row>
    <row r="146" spans="1:31">
      <c r="A146" s="203" t="s">
        <v>327</v>
      </c>
      <c r="B146" s="251">
        <v>163</v>
      </c>
      <c r="C146" s="203" t="s">
        <v>43</v>
      </c>
      <c r="D146" s="229" t="s">
        <v>318</v>
      </c>
      <c r="E146" s="203">
        <v>303</v>
      </c>
      <c r="F146" s="203">
        <v>6</v>
      </c>
      <c r="G146" s="208">
        <f t="shared" ca="1" si="54"/>
        <v>26.54</v>
      </c>
      <c r="H146" s="208">
        <f t="shared" ca="1" si="55"/>
        <v>27.867000000000001</v>
      </c>
      <c r="I146" s="208">
        <f t="shared" ca="1" si="56"/>
        <v>29.26</v>
      </c>
      <c r="J146" s="208">
        <f t="shared" ca="1" si="57"/>
        <v>30.722999999999999</v>
      </c>
      <c r="K146" s="208">
        <f t="shared" ca="1" si="58"/>
        <v>32.259</v>
      </c>
      <c r="L146" s="226"/>
      <c r="M146" s="270" t="s">
        <v>588</v>
      </c>
      <c r="N146" s="273" t="str">
        <f t="shared" si="59"/>
        <v>10902C</v>
      </c>
      <c r="O146" s="284">
        <f t="shared" si="59"/>
        <v>163</v>
      </c>
      <c r="P146" s="273" t="str">
        <f t="shared" si="60"/>
        <v>Water Quality Technician</v>
      </c>
      <c r="Q146" s="285" cm="1">
        <f t="array" aca="1" ref="Q146" ca="1">ROUND(IF($M146="Y",VLOOKUP($N146,INDIRECT($O$2),Q$7,0)*INDIRECT($N$1),VLOOKUP($N146,INDIRECT($O$2),Q$7,0)),IF(LEFT($C146,1)="N",3,0))</f>
        <v>26.54</v>
      </c>
      <c r="R146" s="285" cm="1">
        <f t="array" aca="1" ref="R146" ca="1">ROUND(IF($M146="Y",VLOOKUP($N146,INDIRECT($O$2),R$7,0)*INDIRECT($N$1),VLOOKUP($N146,INDIRECT($O$2),R$7,0)),IF(LEFT($C146,1)="N",3,0))</f>
        <v>27.867000000000001</v>
      </c>
      <c r="S146" s="285" cm="1">
        <f t="array" aca="1" ref="S146" ca="1">ROUND(IF($M146="Y",VLOOKUP($N146,INDIRECT($O$2),S$7,0)*INDIRECT($N$1),VLOOKUP($N146,INDIRECT($O$2),S$7,0)),IF(LEFT($C146,1)="N",3,0))</f>
        <v>29.26</v>
      </c>
      <c r="T146" s="285" cm="1">
        <f t="array" aca="1" ref="T146" ca="1">ROUND(IF($M146="Y",VLOOKUP($N146,INDIRECT($O$2),T$7,0)*INDIRECT($N$1),VLOOKUP($N146,INDIRECT($O$2),T$7,0)),IF(LEFT($C146,1)="N",3,0))</f>
        <v>30.722999999999999</v>
      </c>
      <c r="U146" s="285" cm="1">
        <f t="array" aca="1" ref="U146" ca="1">ROUND(IF($M146="Y",VLOOKUP($N146,INDIRECT($O$2),U$7,0)*INDIRECT($N$1),VLOOKUP($N146,INDIRECT($O$2),U$7,0)),IF(LEFT($C146,1)="N",3,0))</f>
        <v>32.259</v>
      </c>
      <c r="W146" s="304" t="str">
        <f t="shared" si="61"/>
        <v>Y</v>
      </c>
      <c r="X146" s="297" t="str">
        <f t="shared" si="62"/>
        <v>10902C</v>
      </c>
      <c r="Y146" s="305">
        <f t="shared" si="63"/>
        <v>163</v>
      </c>
      <c r="Z146" s="297" t="str">
        <f t="shared" si="64"/>
        <v>Water Quality Technician</v>
      </c>
      <c r="AA146" s="306">
        <f t="shared" ca="1" si="65"/>
        <v>26.54</v>
      </c>
      <c r="AB146" s="306">
        <f t="shared" ca="1" si="66"/>
        <v>27.867000000000001</v>
      </c>
      <c r="AC146" s="306">
        <f t="shared" ca="1" si="67"/>
        <v>29.26</v>
      </c>
      <c r="AD146" s="306">
        <f t="shared" ca="1" si="68"/>
        <v>30.722999999999999</v>
      </c>
      <c r="AE146" s="306">
        <f t="shared" ca="1" si="69"/>
        <v>32.259</v>
      </c>
    </row>
    <row r="147" spans="1:31">
      <c r="A147" s="226"/>
      <c r="B147" s="252"/>
      <c r="C147" s="226"/>
      <c r="D147" s="236"/>
      <c r="E147" s="226"/>
      <c r="F147" s="226"/>
      <c r="G147" s="237"/>
      <c r="H147" s="237"/>
      <c r="I147" s="237"/>
      <c r="J147" s="237"/>
      <c r="K147" s="237"/>
      <c r="L147" s="226"/>
      <c r="M147" s="270"/>
    </row>
    <row r="148" spans="1:31" ht="15.75">
      <c r="A148" s="238" t="s">
        <v>463</v>
      </c>
      <c r="B148" s="253"/>
      <c r="C148" s="240"/>
      <c r="D148" s="240"/>
      <c r="E148" s="239"/>
      <c r="F148" s="240"/>
      <c r="G148" s="237"/>
      <c r="H148" s="237"/>
      <c r="I148" s="237"/>
      <c r="J148" s="237"/>
      <c r="K148" s="237"/>
      <c r="L148" s="226"/>
      <c r="M148" s="270"/>
    </row>
    <row r="149" spans="1:31" ht="15.75">
      <c r="A149" s="241" t="s">
        <v>479</v>
      </c>
      <c r="B149" s="253"/>
      <c r="C149" s="240"/>
      <c r="D149" s="240"/>
      <c r="E149" s="239"/>
      <c r="F149" s="240"/>
      <c r="G149" s="242"/>
      <c r="H149" s="242" t="s">
        <v>485</v>
      </c>
      <c r="I149" s="242"/>
      <c r="J149" s="242"/>
      <c r="K149" s="242"/>
      <c r="L149" s="226"/>
    </row>
    <row r="150" spans="1:31" ht="15.75">
      <c r="A150" s="239"/>
      <c r="B150" s="254" t="s">
        <v>299</v>
      </c>
      <c r="C150" s="243"/>
      <c r="D150" s="243"/>
      <c r="E150" s="239"/>
      <c r="F150" s="240"/>
      <c r="G150" s="242"/>
      <c r="H150" s="242"/>
      <c r="I150" s="242"/>
      <c r="J150" s="242"/>
      <c r="K150" s="242"/>
      <c r="L150" s="226"/>
      <c r="N150" s="291" t="s">
        <v>589</v>
      </c>
      <c r="X150" s="297" t="str">
        <f>N150</f>
        <v>Longevity</v>
      </c>
    </row>
    <row r="151" spans="1:31" ht="15.75">
      <c r="A151" s="244"/>
      <c r="B151" s="244">
        <f ca="1">Q151</f>
        <v>651</v>
      </c>
      <c r="C151" s="240" t="s">
        <v>300</v>
      </c>
      <c r="D151" s="240"/>
      <c r="E151" s="239"/>
      <c r="F151" s="240"/>
      <c r="G151" s="242"/>
      <c r="H151" s="242"/>
      <c r="I151" s="242"/>
      <c r="J151" s="242"/>
      <c r="K151" s="242"/>
      <c r="L151" s="226"/>
      <c r="M151" s="271" t="s">
        <v>588</v>
      </c>
      <c r="N151" s="291" t="s">
        <v>590</v>
      </c>
      <c r="Q151" s="286" cm="1">
        <f t="array" aca="1" ref="Q151" ca="1">ROUND(IF($M151="Y",VLOOKUP(N151,INDIRECT($O$2),Q$7,0)*INDIRECT($N$1),VLOOKUP(N151,INDIRECT($O$2),Q$7,0)),0)</f>
        <v>651</v>
      </c>
      <c r="W151" s="307" t="str">
        <f>M151</f>
        <v>Y</v>
      </c>
      <c r="X151" s="307" t="str">
        <f t="shared" ref="X151:AA151" si="70">N151</f>
        <v>10thEx</v>
      </c>
      <c r="Y151" s="307"/>
      <c r="Z151" s="307"/>
      <c r="AA151" s="308">
        <f t="shared" ca="1" si="70"/>
        <v>651</v>
      </c>
    </row>
    <row r="152" spans="1:31" ht="15.75">
      <c r="A152" s="244"/>
      <c r="B152" s="244">
        <f t="shared" ref="B152:B154" ca="1" si="71">Q152</f>
        <v>836</v>
      </c>
      <c r="C152" s="240" t="s">
        <v>301</v>
      </c>
      <c r="D152" s="240"/>
      <c r="E152" s="239"/>
      <c r="F152" s="240"/>
      <c r="G152" s="242"/>
      <c r="H152" s="242"/>
      <c r="I152" s="242"/>
      <c r="J152" s="242"/>
      <c r="K152" s="242"/>
      <c r="L152" s="226"/>
      <c r="M152" s="271" t="s">
        <v>588</v>
      </c>
      <c r="N152" s="291" t="s">
        <v>591</v>
      </c>
      <c r="Q152" s="286" cm="1">
        <f t="array" aca="1" ref="Q152" ca="1">ROUND(IF($M152="Y",VLOOKUP(N152,INDIRECT($O$2),Q$7,0)*INDIRECT($N$1),VLOOKUP(N152,INDIRECT($O$2),Q$7,0)),0)</f>
        <v>836</v>
      </c>
      <c r="W152" s="307" t="str">
        <f t="shared" ref="W152:W154" si="72">M152</f>
        <v>Y</v>
      </c>
      <c r="X152" s="307" t="str">
        <f t="shared" ref="X152:X154" si="73">N152</f>
        <v>15thEx</v>
      </c>
      <c r="Y152" s="307"/>
      <c r="Z152" s="307"/>
      <c r="AA152" s="308">
        <f t="shared" ref="AA152:AA154" ca="1" si="74">Q152</f>
        <v>836</v>
      </c>
    </row>
    <row r="153" spans="1:31" ht="15.75">
      <c r="A153" s="244"/>
      <c r="B153" s="244">
        <f t="shared" ca="1" si="71"/>
        <v>1023</v>
      </c>
      <c r="C153" s="240" t="s">
        <v>302</v>
      </c>
      <c r="D153" s="240"/>
      <c r="E153" s="239"/>
      <c r="F153" s="240"/>
      <c r="G153" s="242"/>
      <c r="H153" s="242"/>
      <c r="I153" s="242"/>
      <c r="J153" s="242"/>
      <c r="K153" s="242"/>
      <c r="L153" s="226"/>
      <c r="M153" s="271" t="s">
        <v>588</v>
      </c>
      <c r="N153" s="291" t="s">
        <v>592</v>
      </c>
      <c r="Q153" s="286" cm="1">
        <f t="array" aca="1" ref="Q153" ca="1">ROUND(IF($M153="Y",VLOOKUP(N153,INDIRECT($O$2),Q$7,0)*INDIRECT($N$1),VLOOKUP(N153,INDIRECT($O$2),Q$7,0)),0)</f>
        <v>1023</v>
      </c>
      <c r="W153" s="307" t="str">
        <f t="shared" si="72"/>
        <v>Y</v>
      </c>
      <c r="X153" s="307" t="str">
        <f t="shared" si="73"/>
        <v>20thEx</v>
      </c>
      <c r="Y153" s="307"/>
      <c r="Z153" s="307"/>
      <c r="AA153" s="308">
        <f t="shared" ca="1" si="74"/>
        <v>1023</v>
      </c>
    </row>
    <row r="154" spans="1:31" ht="15.75">
      <c r="A154" s="244"/>
      <c r="B154" s="244">
        <f t="shared" ca="1" si="71"/>
        <v>1207</v>
      </c>
      <c r="C154" s="240" t="s">
        <v>303</v>
      </c>
      <c r="D154" s="240"/>
      <c r="E154" s="239"/>
      <c r="F154" s="240"/>
      <c r="G154" s="242"/>
      <c r="H154" s="242"/>
      <c r="I154" s="242"/>
      <c r="J154" s="242"/>
      <c r="K154" s="242"/>
      <c r="L154" s="226"/>
      <c r="M154" s="271" t="s">
        <v>588</v>
      </c>
      <c r="N154" s="291" t="s">
        <v>593</v>
      </c>
      <c r="Q154" s="286" cm="1">
        <f t="array" aca="1" ref="Q154" ca="1">ROUND(IF($M154="Y",VLOOKUP(N154,INDIRECT($O$2),Q$7,0)*INDIRECT($N$1),VLOOKUP(N154,INDIRECT($O$2),Q$7,0)),0)</f>
        <v>1207</v>
      </c>
      <c r="W154" s="307" t="str">
        <f t="shared" si="72"/>
        <v>Y</v>
      </c>
      <c r="X154" s="307" t="str">
        <f t="shared" si="73"/>
        <v>25thEx</v>
      </c>
      <c r="Y154" s="307"/>
      <c r="Z154" s="307"/>
      <c r="AA154" s="308">
        <f t="shared" ca="1" si="74"/>
        <v>1207</v>
      </c>
    </row>
    <row r="155" spans="1:31" ht="15.75">
      <c r="A155" s="239"/>
      <c r="B155" s="253"/>
      <c r="C155" s="240"/>
      <c r="D155" s="240"/>
      <c r="E155" s="239"/>
      <c r="F155" s="240"/>
      <c r="G155" s="242"/>
      <c r="H155" s="242"/>
      <c r="I155" s="242"/>
      <c r="J155" s="242"/>
      <c r="K155" s="242"/>
      <c r="L155" s="226"/>
      <c r="N155" s="291"/>
    </row>
    <row r="156" spans="1:31" ht="15.75">
      <c r="A156" s="239"/>
      <c r="B156" s="254" t="s">
        <v>304</v>
      </c>
      <c r="C156" s="243"/>
      <c r="D156" s="243"/>
      <c r="E156" s="239"/>
      <c r="F156" s="240"/>
      <c r="G156" s="242"/>
      <c r="H156" s="242"/>
      <c r="I156" s="242"/>
      <c r="J156" s="242"/>
      <c r="K156" s="242"/>
      <c r="L156" s="226"/>
      <c r="N156" s="291"/>
      <c r="W156" s="307"/>
      <c r="X156" s="307"/>
      <c r="Y156" s="307"/>
      <c r="Z156" s="307"/>
      <c r="AA156" s="308"/>
    </row>
    <row r="157" spans="1:31" ht="15.75">
      <c r="A157" s="239"/>
      <c r="B157" s="249">
        <f t="shared" ref="B157:B160" ca="1" si="75">Q157</f>
        <v>0.313</v>
      </c>
      <c r="C157" s="240" t="s">
        <v>305</v>
      </c>
      <c r="D157" s="240"/>
      <c r="E157" s="239"/>
      <c r="F157" s="240"/>
      <c r="G157" s="242"/>
      <c r="H157" s="242"/>
      <c r="I157" s="242"/>
      <c r="J157" s="242"/>
      <c r="K157" s="242"/>
      <c r="L157" s="226"/>
      <c r="M157" s="271" t="s">
        <v>588</v>
      </c>
      <c r="N157" s="291" t="s">
        <v>594</v>
      </c>
      <c r="Q157" s="295" cm="1">
        <f t="array" aca="1" ref="Q157" ca="1">ROUND(IF($M157="Y",VLOOKUP(N157,INDIRECT($O$2),Q$7,0)*INDIRECT($N$1),VLOOKUP(N157,INDIRECT($O$2),Q$7,0)),3)</f>
        <v>0.313</v>
      </c>
      <c r="W157" s="307" t="str">
        <f>M157</f>
        <v>Y</v>
      </c>
      <c r="X157" s="307" t="str">
        <f t="shared" ref="X157" si="76">N157</f>
        <v>10thNEx</v>
      </c>
      <c r="Y157" s="307"/>
      <c r="Z157" s="307"/>
      <c r="AA157" s="309">
        <f t="shared" ref="AA157" ca="1" si="77">Q157</f>
        <v>0.313</v>
      </c>
    </row>
    <row r="158" spans="1:31" ht="15.75">
      <c r="A158" s="239"/>
      <c r="B158" s="249">
        <f t="shared" ca="1" si="75"/>
        <v>0.40200000000000002</v>
      </c>
      <c r="C158" s="240" t="s">
        <v>306</v>
      </c>
      <c r="D158" s="240"/>
      <c r="E158" s="239"/>
      <c r="F158" s="240"/>
      <c r="G158" s="242"/>
      <c r="H158" s="242"/>
      <c r="I158" s="242"/>
      <c r="J158" s="242"/>
      <c r="K158" s="242"/>
      <c r="L158" s="226"/>
      <c r="M158" s="271" t="s">
        <v>588</v>
      </c>
      <c r="N158" s="291" t="s">
        <v>595</v>
      </c>
      <c r="Q158" s="295" cm="1">
        <f t="array" aca="1" ref="Q158" ca="1">ROUND(IF($M158="Y",VLOOKUP(N158,INDIRECT($O$2),Q$7,0)*INDIRECT($N$1),VLOOKUP(N158,INDIRECT($O$2),Q$7,0)),3)</f>
        <v>0.40200000000000002</v>
      </c>
      <c r="W158" s="307" t="str">
        <f t="shared" ref="W158:W160" si="78">M158</f>
        <v>Y</v>
      </c>
      <c r="X158" s="307" t="str">
        <f t="shared" ref="X158:X160" si="79">N158</f>
        <v>15thNEx</v>
      </c>
      <c r="Y158" s="307"/>
      <c r="Z158" s="307"/>
      <c r="AA158" s="309">
        <f t="shared" ref="AA158:AA160" ca="1" si="80">Q158</f>
        <v>0.40200000000000002</v>
      </c>
    </row>
    <row r="159" spans="1:31" ht="15.75">
      <c r="A159" s="239"/>
      <c r="B159" s="249">
        <f t="shared" ca="1" si="75"/>
        <v>0.49199999999999999</v>
      </c>
      <c r="C159" s="240" t="s">
        <v>307</v>
      </c>
      <c r="D159" s="240"/>
      <c r="E159" s="239"/>
      <c r="F159" s="240"/>
      <c r="G159" s="242"/>
      <c r="H159" s="242"/>
      <c r="I159" s="242"/>
      <c r="J159" s="242"/>
      <c r="K159" s="242"/>
      <c r="L159" s="226"/>
      <c r="M159" s="271" t="s">
        <v>588</v>
      </c>
      <c r="N159" s="291" t="s">
        <v>596</v>
      </c>
      <c r="Q159" s="295" cm="1">
        <f t="array" aca="1" ref="Q159" ca="1">ROUND(IF($M159="Y",VLOOKUP(N159,INDIRECT($O$2),Q$7,0)*INDIRECT($N$1),VLOOKUP(N159,INDIRECT($O$2),Q$7,0)),3)</f>
        <v>0.49199999999999999</v>
      </c>
      <c r="W159" s="307" t="str">
        <f t="shared" si="78"/>
        <v>Y</v>
      </c>
      <c r="X159" s="307" t="str">
        <f t="shared" si="79"/>
        <v>20thNEx</v>
      </c>
      <c r="Y159" s="307"/>
      <c r="Z159" s="307"/>
      <c r="AA159" s="309">
        <f t="shared" ca="1" si="80"/>
        <v>0.49199999999999999</v>
      </c>
    </row>
    <row r="160" spans="1:31" s="200" customFormat="1" ht="15.75">
      <c r="A160" s="239"/>
      <c r="B160" s="249">
        <f t="shared" ca="1" si="75"/>
        <v>0.58099999999999996</v>
      </c>
      <c r="C160" s="240" t="s">
        <v>308</v>
      </c>
      <c r="D160" s="240"/>
      <c r="E160" s="239"/>
      <c r="F160" s="240"/>
      <c r="G160" s="242"/>
      <c r="H160" s="242"/>
      <c r="I160" s="242"/>
      <c r="J160" s="242"/>
      <c r="K160" s="242"/>
      <c r="L160" s="226"/>
      <c r="M160" s="271" t="s">
        <v>588</v>
      </c>
      <c r="N160" s="291" t="s">
        <v>597</v>
      </c>
      <c r="O160" s="266"/>
      <c r="P160" s="266"/>
      <c r="Q160" s="295" cm="1">
        <f t="array" aca="1" ref="Q160" ca="1">ROUND(IF($M160="Y",VLOOKUP(N160,INDIRECT($O$2),Q$7,0)*INDIRECT($N$1),VLOOKUP(N160,INDIRECT($O$2),Q$7,0)),3)</f>
        <v>0.58099999999999996</v>
      </c>
      <c r="R160" s="266"/>
      <c r="S160" s="266"/>
      <c r="T160" s="266"/>
      <c r="U160" s="266"/>
      <c r="W160" s="307" t="str">
        <f t="shared" si="78"/>
        <v>Y</v>
      </c>
      <c r="X160" s="307" t="str">
        <f t="shared" si="79"/>
        <v>25thNEx</v>
      </c>
      <c r="Y160" s="307"/>
      <c r="Z160" s="307"/>
      <c r="AA160" s="309">
        <f t="shared" ca="1" si="80"/>
        <v>0.58099999999999996</v>
      </c>
      <c r="AB160" s="310"/>
      <c r="AC160" s="310"/>
      <c r="AD160" s="310"/>
      <c r="AE160" s="310"/>
    </row>
    <row r="161" spans="1:31" s="200" customFormat="1">
      <c r="A161" s="246"/>
      <c r="B161" s="252"/>
      <c r="C161" s="236"/>
      <c r="D161" s="236"/>
      <c r="E161" s="226"/>
      <c r="F161" s="236"/>
      <c r="G161" s="242"/>
      <c r="H161" s="242"/>
      <c r="I161" s="242"/>
      <c r="J161" s="242"/>
      <c r="K161" s="242"/>
      <c r="L161" s="226"/>
      <c r="M161" s="287"/>
      <c r="N161" s="266"/>
      <c r="O161" s="266"/>
      <c r="P161" s="266"/>
      <c r="Q161" s="266"/>
      <c r="R161" s="266"/>
      <c r="S161" s="266"/>
      <c r="T161" s="266"/>
      <c r="U161" s="266"/>
      <c r="W161" s="310"/>
      <c r="X161" s="310"/>
      <c r="Y161" s="310"/>
      <c r="Z161" s="310"/>
      <c r="AA161" s="310"/>
      <c r="AB161" s="310"/>
      <c r="AC161" s="310"/>
      <c r="AD161" s="310"/>
      <c r="AE161" s="310"/>
    </row>
    <row r="162" spans="1:31" s="200" customFormat="1" ht="15.75">
      <c r="A162" s="238" t="s">
        <v>309</v>
      </c>
      <c r="B162" s="252"/>
      <c r="C162" s="236"/>
      <c r="D162" s="236"/>
      <c r="E162" s="226"/>
      <c r="F162" s="236"/>
      <c r="G162" s="242"/>
      <c r="H162" s="242"/>
      <c r="I162" s="242"/>
      <c r="J162" s="242"/>
      <c r="K162" s="242"/>
      <c r="L162" s="226"/>
      <c r="M162" s="287"/>
      <c r="N162" s="266"/>
      <c r="O162" s="266"/>
      <c r="P162" s="266"/>
      <c r="Q162" s="266"/>
      <c r="R162" s="266"/>
      <c r="S162" s="266"/>
      <c r="T162" s="266"/>
      <c r="U162" s="266"/>
      <c r="W162" s="310"/>
      <c r="X162" s="310"/>
      <c r="Y162" s="310"/>
      <c r="Z162" s="310"/>
      <c r="AA162" s="310"/>
      <c r="AB162" s="310"/>
      <c r="AC162" s="310"/>
      <c r="AD162" s="310"/>
      <c r="AE162" s="310"/>
    </row>
    <row r="163" spans="1:31" s="200" customFormat="1" ht="15.75">
      <c r="B163" s="241" t="s">
        <v>621</v>
      </c>
      <c r="C163" s="240"/>
      <c r="D163" s="240"/>
      <c r="E163" s="239"/>
      <c r="F163" s="240"/>
      <c r="G163" s="245"/>
      <c r="H163" s="245"/>
      <c r="I163" s="245"/>
      <c r="J163" s="245"/>
      <c r="K163" s="245"/>
      <c r="L163" s="226"/>
      <c r="M163" s="287"/>
      <c r="N163" s="266"/>
      <c r="O163" s="266"/>
      <c r="P163" s="266"/>
      <c r="Q163" s="266"/>
      <c r="R163" s="266"/>
      <c r="S163" s="266"/>
      <c r="T163" s="266"/>
      <c r="U163" s="266"/>
      <c r="W163" s="307"/>
      <c r="X163" s="307"/>
      <c r="Y163" s="307"/>
      <c r="Z163" s="307"/>
      <c r="AA163" s="309"/>
      <c r="AB163" s="310"/>
      <c r="AC163" s="310"/>
      <c r="AD163" s="310"/>
      <c r="AE163" s="310"/>
    </row>
    <row r="164" spans="1:31" s="200" customFormat="1" ht="15.75">
      <c r="A164" s="239"/>
      <c r="B164" s="255" t="s">
        <v>620</v>
      </c>
      <c r="C164" s="240"/>
      <c r="D164" s="240"/>
      <c r="E164" s="239"/>
      <c r="F164" s="240"/>
      <c r="G164" s="245"/>
      <c r="H164" s="245"/>
      <c r="I164" s="245"/>
      <c r="J164" s="245"/>
      <c r="K164" s="245"/>
      <c r="L164" s="239"/>
      <c r="M164" s="287" t="s">
        <v>588</v>
      </c>
      <c r="N164" s="266" t="s">
        <v>598</v>
      </c>
      <c r="O164" s="266"/>
      <c r="P164" s="267" t="s">
        <v>604</v>
      </c>
      <c r="Q164" s="295" cm="1">
        <f t="array" aca="1" ref="Q164" ca="1">ROUND(IF($M164="Y",VLOOKUP(N164,INDIRECT($O$2),Q$7,0)*INDIRECT($N$1),VLOOKUP(N164,INDIRECT($O$2),Q$7,0)),3)</f>
        <v>1.234</v>
      </c>
      <c r="R164" s="266"/>
      <c r="S164" s="266"/>
      <c r="T164" s="266"/>
      <c r="U164" s="266"/>
      <c r="W164" s="307" t="str">
        <f t="shared" ref="W164" si="81">M164</f>
        <v>Y</v>
      </c>
      <c r="X164" s="307" t="str">
        <f t="shared" ref="X164" si="82">N164</f>
        <v>CAFM1</v>
      </c>
      <c r="Y164" s="307"/>
      <c r="Z164" s="311" t="str">
        <f>P164</f>
        <v>TL-Morning Shift Premium CAF</v>
      </c>
      <c r="AA164" s="309">
        <f t="shared" ref="AA164" ca="1" si="83">Q164</f>
        <v>1.234</v>
      </c>
      <c r="AB164" s="310"/>
      <c r="AC164" s="310"/>
      <c r="AD164" s="310"/>
      <c r="AE164" s="310"/>
    </row>
    <row r="165" spans="1:31" s="200" customFormat="1" ht="15.75">
      <c r="A165" s="239"/>
      <c r="B165" s="265" t="str">
        <f ca="1">"shall be paid an additional "&amp;TEXT(Q164,"$0.000")&amp;" per hour for all hours worked on such a shift. In addition, should that same employee be authorized to come in early or stay over, "</f>
        <v xml:space="preserve">shall be paid an additional $1.234 per hour for all hours worked on such a shift. In addition, should that same employee be authorized to come in early or stay over, </v>
      </c>
      <c r="C165" s="240"/>
      <c r="D165" s="240"/>
      <c r="E165" s="239"/>
      <c r="F165" s="239"/>
      <c r="G165" s="245"/>
      <c r="H165" s="245"/>
      <c r="I165" s="245"/>
      <c r="J165" s="245"/>
      <c r="K165" s="245"/>
      <c r="L165" s="239"/>
      <c r="M165" s="287" t="s">
        <v>588</v>
      </c>
      <c r="N165" s="266" t="s">
        <v>599</v>
      </c>
      <c r="O165" s="266"/>
      <c r="P165" s="267" t="s">
        <v>605</v>
      </c>
      <c r="Q165" s="295">
        <f ca="1">Q164</f>
        <v>1.234</v>
      </c>
      <c r="R165" s="266"/>
      <c r="S165" s="266"/>
      <c r="T165" s="266"/>
      <c r="U165" s="266"/>
      <c r="W165" s="307" t="str">
        <f t="shared" ref="W165:W179" si="84">M165</f>
        <v>Y</v>
      </c>
      <c r="X165" s="307" t="str">
        <f t="shared" ref="X165:X179" si="85">N165</f>
        <v>CAFEVE</v>
      </c>
      <c r="Y165" s="307"/>
      <c r="Z165" s="311" t="str">
        <f t="shared" ref="Z165:Z179" si="86">P165</f>
        <v>TL-Evening Shift Premium-CAF</v>
      </c>
      <c r="AA165" s="309">
        <f t="shared" ref="AA165:AA179" ca="1" si="87">Q165</f>
        <v>1.234</v>
      </c>
      <c r="AB165" s="310"/>
      <c r="AC165" s="310"/>
      <c r="AD165" s="310"/>
      <c r="AE165" s="310"/>
    </row>
    <row r="166" spans="1:31" s="200" customFormat="1" ht="15.75">
      <c r="A166" s="239"/>
      <c r="B166" s="265" t="str">
        <f ca="1">"working overtime immediately adjacent to such a shift, "&amp;TEXT(Q164,"$0.000")&amp;" differential shall also be applied to those overtime hours."</f>
        <v>working overtime immediately adjacent to such a shift, $1.234 differential shall also be applied to those overtime hours.</v>
      </c>
      <c r="C166" s="240"/>
      <c r="D166" s="240"/>
      <c r="E166" s="239"/>
      <c r="F166" s="240"/>
      <c r="G166" s="245"/>
      <c r="H166" s="245"/>
      <c r="I166" s="245"/>
      <c r="J166" s="245"/>
      <c r="K166" s="245"/>
      <c r="L166" s="239"/>
      <c r="M166" s="287" t="s">
        <v>588</v>
      </c>
      <c r="N166" s="266" t="s">
        <v>600</v>
      </c>
      <c r="O166" s="266"/>
      <c r="P166" s="267" t="s">
        <v>606</v>
      </c>
      <c r="Q166" s="295">
        <f t="shared" ref="Q166:Q167" ca="1" si="88">Q165</f>
        <v>1.234</v>
      </c>
      <c r="R166" s="266"/>
      <c r="S166" s="266"/>
      <c r="T166" s="266"/>
      <c r="U166" s="266"/>
      <c r="W166" s="307" t="str">
        <f t="shared" si="84"/>
        <v>Y</v>
      </c>
      <c r="X166" s="307" t="str">
        <f t="shared" si="85"/>
        <v>CAFNIT</v>
      </c>
      <c r="Y166" s="307"/>
      <c r="Z166" s="311" t="str">
        <f t="shared" si="86"/>
        <v>TL-Night Shift Premium-CAF</v>
      </c>
      <c r="AA166" s="309">
        <f t="shared" ca="1" si="87"/>
        <v>1.234</v>
      </c>
      <c r="AB166" s="310"/>
      <c r="AC166" s="310"/>
      <c r="AD166" s="310"/>
      <c r="AE166" s="310"/>
    </row>
    <row r="167" spans="1:31" s="200" customFormat="1" ht="15.75">
      <c r="A167" s="239"/>
      <c r="B167" s="256"/>
      <c r="C167" s="240"/>
      <c r="D167" s="240"/>
      <c r="E167" s="247"/>
      <c r="F167" s="248"/>
      <c r="G167" s="242"/>
      <c r="H167" s="242"/>
      <c r="I167" s="245"/>
      <c r="J167" s="245"/>
      <c r="K167" s="245"/>
      <c r="L167" s="239"/>
      <c r="M167" s="287" t="s">
        <v>588</v>
      </c>
      <c r="N167" s="266" t="s">
        <v>601</v>
      </c>
      <c r="O167" s="266"/>
      <c r="P167" s="267" t="s">
        <v>607</v>
      </c>
      <c r="Q167" s="295">
        <f t="shared" ca="1" si="88"/>
        <v>1.234</v>
      </c>
      <c r="R167" s="266"/>
      <c r="S167" s="266"/>
      <c r="T167" s="266"/>
      <c r="U167" s="266"/>
      <c r="W167" s="307" t="str">
        <f t="shared" si="84"/>
        <v>Y</v>
      </c>
      <c r="X167" s="307" t="str">
        <f t="shared" si="85"/>
        <v>CAFWKE</v>
      </c>
      <c r="Y167" s="307"/>
      <c r="Z167" s="311" t="str">
        <f t="shared" si="86"/>
        <v>TL-Weekend Shift-CAF</v>
      </c>
      <c r="AA167" s="309">
        <f t="shared" ca="1" si="87"/>
        <v>1.234</v>
      </c>
      <c r="AB167" s="310"/>
      <c r="AC167" s="310"/>
      <c r="AD167" s="310"/>
      <c r="AE167" s="310"/>
    </row>
    <row r="168" spans="1:31" s="207" customFormat="1" ht="15.75">
      <c r="A168" s="238" t="s">
        <v>310</v>
      </c>
      <c r="B168" s="253"/>
      <c r="C168" s="240"/>
      <c r="D168" s="240"/>
      <c r="E168" s="239"/>
      <c r="F168" s="240"/>
      <c r="G168" s="245"/>
      <c r="H168" s="245"/>
      <c r="I168" s="245"/>
      <c r="J168" s="245"/>
      <c r="K168" s="245"/>
      <c r="L168" s="226"/>
      <c r="M168" s="288"/>
      <c r="N168" s="288"/>
      <c r="O168" s="288"/>
      <c r="P168" s="288"/>
      <c r="Q168" s="288"/>
      <c r="R168" s="288"/>
      <c r="S168" s="288"/>
      <c r="T168" s="288"/>
      <c r="U168" s="288"/>
      <c r="W168" s="307"/>
      <c r="X168" s="307"/>
      <c r="Y168" s="307"/>
      <c r="Z168" s="311"/>
      <c r="AA168" s="309"/>
      <c r="AB168" s="312"/>
      <c r="AC168" s="312"/>
      <c r="AD168" s="312"/>
      <c r="AE168" s="312"/>
    </row>
    <row r="169" spans="1:31" s="207" customFormat="1" ht="15.75">
      <c r="B169" s="241" t="str">
        <f ca="1">"Provided that the Customer Service Representative will receive an additional "&amp;TEXT(Q169,"$0.000")&amp;" hour when assigned as an Acting Supervisor at the Impound Lot."</f>
        <v>Provided that the Customer Service Representative will receive an additional $1.883 hour when assigned as an Acting Supervisor at the Impound Lot.</v>
      </c>
      <c r="C169" s="240"/>
      <c r="D169" s="240"/>
      <c r="E169" s="240"/>
      <c r="F169" s="239"/>
      <c r="G169" s="245"/>
      <c r="H169" s="245"/>
      <c r="I169" s="245"/>
      <c r="J169" s="245"/>
      <c r="K169" s="245"/>
      <c r="L169" s="239"/>
      <c r="M169" s="292" t="s">
        <v>588</v>
      </c>
      <c r="N169" s="288" t="s">
        <v>602</v>
      </c>
      <c r="O169" s="288"/>
      <c r="P169" s="267" t="s">
        <v>608</v>
      </c>
      <c r="Q169" s="295" cm="1">
        <f t="array" aca="1" ref="Q169" ca="1">ROUND(IF($M169="Y",VLOOKUP(N169,INDIRECT($O$2),Q$7,0)*INDIRECT($N$1),VLOOKUP(N169,INDIRECT($O$2),Q$7,0)),3)</f>
        <v>1.883</v>
      </c>
      <c r="R169" s="288"/>
      <c r="S169" s="288"/>
      <c r="T169" s="288"/>
      <c r="U169" s="288"/>
      <c r="W169" s="307" t="str">
        <f t="shared" si="84"/>
        <v>Y</v>
      </c>
      <c r="X169" s="307" t="str">
        <f t="shared" si="85"/>
        <v>CAFLDS</v>
      </c>
      <c r="Y169" s="307"/>
      <c r="Z169" s="311" t="str">
        <f t="shared" si="86"/>
        <v>TL-Lead Prem (Substitute)-CAF</v>
      </c>
      <c r="AA169" s="309">
        <f t="shared" ca="1" si="87"/>
        <v>1.883</v>
      </c>
      <c r="AB169" s="312"/>
      <c r="AC169" s="312"/>
      <c r="AD169" s="312"/>
      <c r="AE169" s="312"/>
    </row>
    <row r="170" spans="1:31" s="206" customFormat="1" ht="15.75">
      <c r="A170" s="241"/>
      <c r="B170" s="253"/>
      <c r="C170" s="239"/>
      <c r="D170" s="240"/>
      <c r="E170" s="239"/>
      <c r="F170" s="239"/>
      <c r="G170" s="245"/>
      <c r="H170" s="245"/>
      <c r="I170" s="245"/>
      <c r="J170" s="245"/>
      <c r="K170" s="245"/>
      <c r="L170" s="239"/>
      <c r="M170" s="293"/>
      <c r="N170" s="290"/>
      <c r="O170" s="290"/>
      <c r="P170" s="290"/>
      <c r="Q170" s="289"/>
      <c r="R170" s="289"/>
      <c r="S170" s="289"/>
      <c r="T170" s="289"/>
      <c r="U170" s="289"/>
      <c r="W170" s="307"/>
      <c r="X170" s="307"/>
      <c r="Y170" s="307"/>
      <c r="Z170" s="311"/>
      <c r="AA170" s="309"/>
      <c r="AB170" s="313"/>
      <c r="AC170" s="313"/>
      <c r="AD170" s="313"/>
      <c r="AE170" s="313"/>
    </row>
    <row r="171" spans="1:31" s="207" customFormat="1" ht="15.75">
      <c r="A171" s="238" t="s">
        <v>311</v>
      </c>
      <c r="B171" s="253"/>
      <c r="C171" s="239"/>
      <c r="D171" s="240"/>
      <c r="E171" s="239"/>
      <c r="F171" s="239"/>
      <c r="G171" s="245"/>
      <c r="H171" s="245"/>
      <c r="I171" s="245"/>
      <c r="J171" s="245"/>
      <c r="K171" s="245"/>
      <c r="L171" s="239"/>
      <c r="M171" s="292"/>
      <c r="N171" s="288"/>
      <c r="O171" s="288"/>
      <c r="P171" s="288"/>
      <c r="Q171" s="288"/>
      <c r="R171" s="288"/>
      <c r="S171" s="288"/>
      <c r="T171" s="288"/>
      <c r="U171" s="288"/>
      <c r="W171" s="307"/>
      <c r="X171" s="307"/>
      <c r="Y171" s="307"/>
      <c r="Z171" s="311"/>
      <c r="AA171" s="309"/>
      <c r="AB171" s="312"/>
      <c r="AC171" s="312"/>
      <c r="AD171" s="312"/>
      <c r="AE171" s="312"/>
    </row>
    <row r="172" spans="1:31" s="207" customFormat="1" ht="15.75">
      <c r="B172" s="241" t="s">
        <v>622</v>
      </c>
      <c r="C172" s="253"/>
      <c r="D172" s="240"/>
      <c r="E172" s="239"/>
      <c r="F172" s="239"/>
      <c r="G172" s="245"/>
      <c r="H172" s="245"/>
      <c r="I172" s="245"/>
      <c r="J172" s="245"/>
      <c r="K172" s="245"/>
      <c r="L172" s="239"/>
      <c r="M172" s="292"/>
      <c r="N172" s="288"/>
      <c r="O172" s="288"/>
      <c r="P172" s="288"/>
      <c r="Q172" s="288"/>
      <c r="R172" s="288"/>
      <c r="S172" s="288"/>
      <c r="T172" s="288"/>
      <c r="U172" s="288"/>
      <c r="W172" s="307"/>
      <c r="X172" s="307"/>
      <c r="Y172" s="307"/>
      <c r="Z172" s="311"/>
      <c r="AA172" s="309"/>
      <c r="AB172" s="312"/>
      <c r="AC172" s="312"/>
      <c r="AD172" s="312"/>
      <c r="AE172" s="312"/>
    </row>
    <row r="173" spans="1:31" s="207" customFormat="1" ht="15.75">
      <c r="B173" s="241" t="str">
        <f ca="1">"Assessors who achieve and maintain an Accredited Minnesota Assessor (AMA) designation shall be paid an additional "&amp;TEXT(Q173,"$0.000")&amp;"  per hour."</f>
        <v>Assessors who achieve and maintain an Accredited Minnesota Assessor (AMA) designation shall be paid an additional $1.152  per hour.</v>
      </c>
      <c r="C173" s="239"/>
      <c r="D173" s="240"/>
      <c r="E173" s="239"/>
      <c r="F173" s="239"/>
      <c r="G173" s="245"/>
      <c r="H173" s="245"/>
      <c r="I173" s="245"/>
      <c r="J173" s="245"/>
      <c r="K173" s="245"/>
      <c r="L173" s="239"/>
      <c r="M173" s="292" t="s">
        <v>588</v>
      </c>
      <c r="N173" s="267" t="s">
        <v>603</v>
      </c>
      <c r="O173" s="288"/>
      <c r="P173" s="267" t="s">
        <v>609</v>
      </c>
      <c r="Q173" s="295" cm="1">
        <f t="array" aca="1" ref="Q173" ca="1">ROUND(IF($M173="Y",VLOOKUP(N173,INDIRECT($O$2),Q$7,0)*INDIRECT($N$1),VLOOKUP(N173,INDIRECT($O$2),Q$7,0)),3)</f>
        <v>1.1519999999999999</v>
      </c>
      <c r="R173" s="288"/>
      <c r="S173" s="288"/>
      <c r="T173" s="288"/>
      <c r="U173" s="288"/>
      <c r="W173" s="307" t="str">
        <f t="shared" si="84"/>
        <v>Y</v>
      </c>
      <c r="X173" s="307" t="str">
        <f t="shared" si="85"/>
        <v>CAFAMA</v>
      </c>
      <c r="Y173" s="307"/>
      <c r="Z173" s="311" t="str">
        <f t="shared" si="86"/>
        <v>Accredited Minnesota Assessor</v>
      </c>
      <c r="AA173" s="309">
        <f t="shared" ca="1" si="87"/>
        <v>1.1519999999999999</v>
      </c>
      <c r="AB173" s="312"/>
      <c r="AC173" s="312"/>
      <c r="AD173" s="312"/>
      <c r="AE173" s="312"/>
    </row>
    <row r="174" spans="1:31" s="206" customFormat="1" ht="15.75">
      <c r="A174" s="239"/>
      <c r="B174" s="256"/>
      <c r="C174" s="239"/>
      <c r="D174" s="240"/>
      <c r="E174" s="239"/>
      <c r="F174" s="239"/>
      <c r="G174" s="245"/>
      <c r="H174" s="245"/>
      <c r="I174" s="245"/>
      <c r="J174" s="245"/>
      <c r="K174" s="245"/>
      <c r="L174" s="239"/>
      <c r="M174" s="293"/>
      <c r="N174" s="290"/>
      <c r="O174" s="290"/>
      <c r="P174" s="290"/>
      <c r="Q174" s="289"/>
      <c r="R174" s="289"/>
      <c r="S174" s="289"/>
      <c r="T174" s="289"/>
      <c r="U174" s="289"/>
      <c r="W174" s="307"/>
      <c r="X174" s="307"/>
      <c r="Y174" s="307"/>
      <c r="Z174" s="311"/>
      <c r="AA174" s="309"/>
      <c r="AB174" s="313"/>
      <c r="AC174" s="313"/>
      <c r="AD174" s="313"/>
      <c r="AE174" s="313"/>
    </row>
    <row r="175" spans="1:31" s="207" customFormat="1" ht="15.75">
      <c r="B175" s="241" t="s">
        <v>623</v>
      </c>
      <c r="C175" s="239"/>
      <c r="D175" s="240"/>
      <c r="E175" s="239"/>
      <c r="F175" s="239"/>
      <c r="G175" s="245"/>
      <c r="H175" s="245"/>
      <c r="I175" s="245"/>
      <c r="J175" s="245"/>
      <c r="K175" s="245"/>
      <c r="L175" s="239"/>
      <c r="M175" s="292" t="s">
        <v>588</v>
      </c>
      <c r="N175" s="267" t="s">
        <v>611</v>
      </c>
      <c r="O175" s="288"/>
      <c r="P175" s="267" t="s">
        <v>610</v>
      </c>
      <c r="Q175" s="295" cm="1">
        <f t="array" aca="1" ref="Q175" ca="1">ROUND(IF($M175="Y",VLOOKUP(N175,INDIRECT($O$2),Q$7,0)*INDIRECT($N$1),VLOOKUP(N175,INDIRECT($O$2),Q$7,0)),3)</f>
        <v>2.4729999999999999</v>
      </c>
      <c r="R175" s="288"/>
      <c r="S175" s="288"/>
      <c r="T175" s="288"/>
      <c r="U175" s="288"/>
      <c r="W175" s="307" t="str">
        <f t="shared" si="84"/>
        <v>Y</v>
      </c>
      <c r="X175" s="307" t="str">
        <f t="shared" si="85"/>
        <v>CAFSAM</v>
      </c>
      <c r="Y175" s="307"/>
      <c r="Z175" s="311" t="str">
        <f t="shared" si="86"/>
        <v>Senior Accredited MN Assessor</v>
      </c>
      <c r="AA175" s="309">
        <f t="shared" ca="1" si="87"/>
        <v>2.4729999999999999</v>
      </c>
      <c r="AB175" s="312"/>
      <c r="AC175" s="312"/>
      <c r="AD175" s="312"/>
      <c r="AE175" s="312"/>
    </row>
    <row r="176" spans="1:31" s="207" customFormat="1" ht="15.75">
      <c r="A176" s="239"/>
      <c r="B176" s="241" t="str">
        <f ca="1">"the International Association of Assessing Officers shall be paid an additional "&amp;TEXT(Q175,"$0.000")&amp;" per hour."</f>
        <v>the International Association of Assessing Officers shall be paid an additional $2.473 per hour.</v>
      </c>
      <c r="C176" s="239"/>
      <c r="D176" s="240"/>
      <c r="E176" s="239"/>
      <c r="F176" s="239"/>
      <c r="G176" s="245"/>
      <c r="H176" s="245"/>
      <c r="I176" s="245"/>
      <c r="J176" s="245"/>
      <c r="K176" s="245"/>
      <c r="L176" s="239"/>
      <c r="M176" s="292" t="s">
        <v>588</v>
      </c>
      <c r="N176" s="267" t="s">
        <v>613</v>
      </c>
      <c r="O176" s="288"/>
      <c r="P176" s="267" t="s">
        <v>612</v>
      </c>
      <c r="Q176" s="296">
        <f ca="1">Q175</f>
        <v>2.4729999999999999</v>
      </c>
      <c r="R176" s="288"/>
      <c r="S176" s="288"/>
      <c r="T176" s="288"/>
      <c r="U176" s="288"/>
      <c r="W176" s="307" t="str">
        <f t="shared" si="84"/>
        <v>Y</v>
      </c>
      <c r="X176" s="307" t="str">
        <f t="shared" si="85"/>
        <v>CAFCAE</v>
      </c>
      <c r="Y176" s="307"/>
      <c r="Z176" s="311" t="str">
        <f t="shared" si="86"/>
        <v>Certified Assessment Evaluator</v>
      </c>
      <c r="AA176" s="309">
        <f t="shared" ca="1" si="87"/>
        <v>2.4729999999999999</v>
      </c>
      <c r="AB176" s="312"/>
      <c r="AC176" s="312"/>
      <c r="AD176" s="312"/>
      <c r="AE176" s="312"/>
    </row>
    <row r="177" spans="1:31" s="207" customFormat="1" ht="15.75">
      <c r="A177" s="239"/>
      <c r="B177" s="256" t="s">
        <v>317</v>
      </c>
      <c r="C177" s="239"/>
      <c r="D177" s="240"/>
      <c r="E177" s="239"/>
      <c r="F177" s="239"/>
      <c r="G177" s="245"/>
      <c r="H177" s="245"/>
      <c r="I177" s="245"/>
      <c r="J177" s="245"/>
      <c r="K177" s="245"/>
      <c r="L177" s="249"/>
      <c r="M177" s="292"/>
      <c r="N177" s="288"/>
      <c r="O177" s="288"/>
      <c r="P177" s="288"/>
      <c r="Q177" s="288"/>
      <c r="R177" s="288"/>
      <c r="S177" s="288"/>
      <c r="T177" s="288"/>
      <c r="U177" s="288"/>
      <c r="W177" s="307"/>
      <c r="X177" s="307"/>
      <c r="Y177" s="307"/>
      <c r="Z177" s="311"/>
      <c r="AA177" s="309"/>
      <c r="AB177" s="312"/>
      <c r="AC177" s="312"/>
      <c r="AD177" s="312"/>
      <c r="AE177" s="312"/>
    </row>
    <row r="178" spans="1:31" s="207" customFormat="1" ht="15.75">
      <c r="A178" s="239"/>
      <c r="B178" s="253"/>
      <c r="C178" s="239"/>
      <c r="D178" s="240"/>
      <c r="E178" s="239"/>
      <c r="F178" s="239"/>
      <c r="G178" s="245"/>
      <c r="H178" s="245"/>
      <c r="I178" s="245"/>
      <c r="J178" s="245"/>
      <c r="K178" s="245"/>
      <c r="L178" s="239"/>
      <c r="M178" s="292"/>
      <c r="N178" s="288"/>
      <c r="O178" s="288"/>
      <c r="P178" s="288"/>
      <c r="Q178" s="288"/>
      <c r="R178" s="288"/>
      <c r="S178" s="288"/>
      <c r="T178" s="288"/>
      <c r="U178" s="288"/>
      <c r="W178" s="307"/>
      <c r="X178" s="307"/>
      <c r="Y178" s="307"/>
      <c r="Z178" s="311"/>
      <c r="AA178" s="309"/>
      <c r="AB178" s="312"/>
      <c r="AC178" s="312"/>
      <c r="AD178" s="312"/>
      <c r="AE178" s="312"/>
    </row>
    <row r="179" spans="1:31" ht="15.75">
      <c r="L179" s="207"/>
      <c r="M179" s="271" t="s">
        <v>588</v>
      </c>
      <c r="N179" s="267" t="s">
        <v>615</v>
      </c>
      <c r="P179" s="267" t="s">
        <v>614</v>
      </c>
      <c r="Q179" s="295">
        <v>9.5</v>
      </c>
      <c r="R179" s="332" t="s">
        <v>659</v>
      </c>
      <c r="W179" s="307" t="str">
        <f t="shared" si="84"/>
        <v>Y</v>
      </c>
      <c r="X179" s="307" t="str">
        <f t="shared" si="85"/>
        <v>CAFBIL</v>
      </c>
      <c r="Y179" s="307"/>
      <c r="Z179" s="311" t="str">
        <f t="shared" si="86"/>
        <v>Bi-lingual Premium Pay</v>
      </c>
      <c r="AA179" s="309">
        <f t="shared" si="87"/>
        <v>9.5</v>
      </c>
    </row>
    <row r="180" spans="1:31">
      <c r="P180" s="273" t="s">
        <v>661</v>
      </c>
      <c r="Q180" s="295">
        <v>9.5950000000000006</v>
      </c>
    </row>
    <row r="181" spans="1:31">
      <c r="P181" s="273" t="s">
        <v>660</v>
      </c>
      <c r="Q181" s="295">
        <f>Q179-Q180</f>
        <v>-9.5000000000000639E-2</v>
      </c>
    </row>
  </sheetData>
  <sheetProtection autoFilter="0"/>
  <autoFilter ref="A8:AE146" xr:uid="{A47173A1-E861-430A-A225-7631E9AA9B6D}"/>
  <mergeCells count="4">
    <mergeCell ref="A1:K1"/>
    <mergeCell ref="A3:K3"/>
    <mergeCell ref="A7:F7"/>
    <mergeCell ref="A2:H2"/>
  </mergeCells>
  <conditionalFormatting sqref="G9:K146">
    <cfRule type="cellIs" dxfId="49" priority="1" operator="equal">
      <formula>0</formula>
    </cfRule>
    <cfRule type="cellIs" dxfId="48" priority="3" operator="greaterThanOrEqual">
      <formula>100</formula>
    </cfRule>
    <cfRule type="cellIs" dxfId="47" priority="4" operator="lessThan">
      <formula>100</formula>
    </cfRule>
  </conditionalFormatting>
  <pageMargins left="0.25" right="0.25" top="0.75" bottom="0.75" header="0.3" footer="0.3"/>
  <pageSetup paperSize="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76020-2732-4ACB-A19F-0197F73F5D37}">
  <sheetPr codeName="Sheet10">
    <tabColor rgb="FF00B050"/>
  </sheetPr>
  <dimension ref="A1:AE182"/>
  <sheetViews>
    <sheetView showGridLines="0" topLeftCell="A148" workbookViewId="0">
      <selection activeCell="N207" sqref="N207"/>
    </sheetView>
  </sheetViews>
  <sheetFormatPr defaultColWidth="9.28515625" defaultRowHeight="12.75"/>
  <cols>
    <col min="1" max="1" width="8.5703125" style="200" customWidth="1"/>
    <col min="2" max="2" width="9.7109375" style="257" customWidth="1"/>
    <col min="3" max="3" width="6" style="200" customWidth="1"/>
    <col min="4" max="4" width="38.7109375" style="204" customWidth="1"/>
    <col min="5" max="5" width="7.7109375" style="200" customWidth="1"/>
    <col min="6" max="6" width="8.7109375" style="200" bestFit="1" customWidth="1"/>
    <col min="7" max="10" width="11.5703125" style="205" bestFit="1" customWidth="1"/>
    <col min="11" max="11" width="11.7109375" style="205" bestFit="1" customWidth="1"/>
    <col min="12" max="12" width="23.7109375" style="200" customWidth="1"/>
    <col min="13" max="13" width="7.42578125" style="271" bestFit="1" customWidth="1"/>
    <col min="14" max="14" width="11.7109375" style="273" bestFit="1" customWidth="1"/>
    <col min="15" max="15" width="8.7109375" style="273" bestFit="1" customWidth="1"/>
    <col min="16" max="16" width="38.28515625" style="273" bestFit="1" customWidth="1"/>
    <col min="17" max="19" width="9.5703125" style="271" bestFit="1" customWidth="1"/>
    <col min="20" max="21" width="10.5703125" style="271" bestFit="1" customWidth="1"/>
    <col min="22" max="22" width="0" style="201" hidden="1" customWidth="1"/>
    <col min="23" max="23" width="7.42578125" style="297" bestFit="1" customWidth="1"/>
    <col min="24" max="24" width="9.28515625" style="297" bestFit="1" customWidth="1"/>
    <col min="25" max="25" width="6.5703125" style="297" bestFit="1" customWidth="1"/>
    <col min="26" max="26" width="38.28515625" style="297" bestFit="1" customWidth="1"/>
    <col min="27" max="31" width="7.5703125" style="297" bestFit="1" customWidth="1"/>
    <col min="32" max="16384" width="9.28515625" style="201"/>
  </cols>
  <sheetData>
    <row r="1" spans="1:31" ht="19.5">
      <c r="A1" s="485" t="s">
        <v>483</v>
      </c>
      <c r="B1" s="486"/>
      <c r="C1" s="486"/>
      <c r="D1" s="486"/>
      <c r="E1" s="486"/>
      <c r="F1" s="486"/>
      <c r="G1" s="486"/>
      <c r="H1" s="486"/>
      <c r="I1" s="486"/>
      <c r="J1" s="486"/>
      <c r="K1" s="486"/>
      <c r="L1" s="258"/>
      <c r="M1" s="270"/>
      <c r="N1" s="273" t="s">
        <v>625</v>
      </c>
      <c r="O1" s="272">
        <v>1.0149999999999999</v>
      </c>
    </row>
    <row r="2" spans="1:31" s="87" customFormat="1" ht="15.75" customHeight="1">
      <c r="A2" s="490" t="s">
        <v>377</v>
      </c>
      <c r="B2" s="490"/>
      <c r="C2" s="490"/>
      <c r="D2" s="490"/>
      <c r="E2" s="490"/>
      <c r="F2" s="490"/>
      <c r="G2" s="490"/>
      <c r="H2" s="490"/>
      <c r="I2" s="269"/>
      <c r="J2" s="269"/>
      <c r="L2" s="220"/>
      <c r="M2" s="274"/>
      <c r="N2" s="276" t="s">
        <v>616</v>
      </c>
      <c r="O2" s="276" t="s">
        <v>624</v>
      </c>
      <c r="P2" s="276"/>
      <c r="Q2" s="275"/>
      <c r="R2" s="275"/>
      <c r="S2" s="275"/>
      <c r="T2" s="275"/>
      <c r="U2" s="275"/>
      <c r="W2" s="298"/>
      <c r="X2" s="298"/>
      <c r="Y2" s="298"/>
      <c r="Z2" s="298"/>
      <c r="AA2" s="298"/>
      <c r="AB2" s="298"/>
      <c r="AC2" s="298"/>
      <c r="AD2" s="298"/>
      <c r="AE2" s="298"/>
    </row>
    <row r="3" spans="1:31" s="30" customFormat="1" ht="18.75">
      <c r="A3" s="485" t="s">
        <v>637</v>
      </c>
      <c r="B3" s="486"/>
      <c r="C3" s="486"/>
      <c r="D3" s="486"/>
      <c r="E3" s="486"/>
      <c r="F3" s="486"/>
      <c r="G3" s="486"/>
      <c r="H3" s="486"/>
      <c r="I3" s="486"/>
      <c r="J3" s="486"/>
      <c r="K3" s="486"/>
      <c r="L3" s="220"/>
      <c r="M3" s="277"/>
      <c r="N3" s="279"/>
      <c r="O3" s="279"/>
      <c r="P3" s="279"/>
      <c r="Q3" s="278"/>
      <c r="R3" s="278"/>
      <c r="S3" s="278"/>
      <c r="T3" s="278"/>
      <c r="U3" s="278"/>
      <c r="W3" s="299"/>
      <c r="X3" s="299"/>
      <c r="Y3" s="299"/>
      <c r="Z3" s="299"/>
      <c r="AA3" s="299"/>
      <c r="AB3" s="299"/>
      <c r="AC3" s="299"/>
      <c r="AD3" s="299"/>
      <c r="AE3" s="299"/>
    </row>
    <row r="4" spans="1:31" s="30" customFormat="1" ht="18.75">
      <c r="A4" s="326" t="s">
        <v>653</v>
      </c>
      <c r="B4" s="322"/>
      <c r="C4" s="322"/>
      <c r="D4" s="322"/>
      <c r="E4" s="322"/>
      <c r="F4" s="322"/>
      <c r="G4" s="322"/>
      <c r="H4" s="322"/>
      <c r="I4" s="322"/>
      <c r="J4" s="322"/>
      <c r="K4" s="322"/>
      <c r="L4" s="220"/>
      <c r="M4" s="277"/>
      <c r="N4" s="279"/>
      <c r="O4" s="279"/>
      <c r="P4" s="279"/>
      <c r="Q4" s="278"/>
      <c r="R4" s="278"/>
      <c r="S4" s="278"/>
      <c r="T4" s="278"/>
      <c r="U4" s="278"/>
      <c r="W4" s="299"/>
      <c r="X4" s="299"/>
      <c r="Y4" s="299"/>
      <c r="Z4" s="299"/>
      <c r="AA4" s="299"/>
      <c r="AB4" s="299"/>
      <c r="AC4" s="299"/>
      <c r="AD4" s="299"/>
      <c r="AE4" s="299"/>
    </row>
    <row r="5" spans="1:31" s="30" customFormat="1" ht="18">
      <c r="A5" s="324" t="s">
        <v>657</v>
      </c>
      <c r="B5" s="322"/>
      <c r="C5" s="322"/>
      <c r="D5" s="322"/>
      <c r="E5" s="322"/>
      <c r="F5" s="322"/>
      <c r="G5" s="322"/>
      <c r="H5" s="322"/>
      <c r="I5" s="322"/>
      <c r="J5" s="322"/>
      <c r="K5" s="322"/>
      <c r="L5" s="220"/>
      <c r="M5" s="277"/>
      <c r="N5" s="279"/>
      <c r="O5" s="279"/>
      <c r="P5" s="279"/>
      <c r="Q5" s="278"/>
      <c r="R5" s="278"/>
      <c r="S5" s="278"/>
      <c r="T5" s="278"/>
      <c r="U5" s="278"/>
      <c r="W5" s="299"/>
      <c r="X5" s="299"/>
      <c r="Y5" s="299"/>
      <c r="Z5" s="299"/>
      <c r="AA5" s="299"/>
      <c r="AB5" s="299"/>
      <c r="AC5" s="299"/>
      <c r="AD5" s="299"/>
      <c r="AE5" s="299"/>
    </row>
    <row r="6" spans="1:31" s="30" customFormat="1" ht="18">
      <c r="A6" s="324"/>
      <c r="B6" s="322"/>
      <c r="C6" s="322"/>
      <c r="D6" s="322"/>
      <c r="E6" s="322"/>
      <c r="F6" s="322"/>
      <c r="G6" s="322"/>
      <c r="H6" s="322"/>
      <c r="I6" s="322"/>
      <c r="J6" s="322"/>
      <c r="K6" s="322"/>
      <c r="L6" s="220"/>
      <c r="M6" s="277"/>
      <c r="N6" s="279"/>
      <c r="O6" s="279"/>
      <c r="P6" s="279"/>
      <c r="Q6" s="278"/>
      <c r="R6" s="278"/>
      <c r="S6" s="278"/>
      <c r="T6" s="278"/>
      <c r="U6" s="278"/>
      <c r="W6" s="299"/>
      <c r="X6" s="299"/>
      <c r="Y6" s="299"/>
      <c r="Z6" s="299"/>
      <c r="AA6" s="299"/>
      <c r="AB6" s="299"/>
      <c r="AC6" s="299"/>
      <c r="AD6" s="299"/>
      <c r="AE6" s="299"/>
    </row>
    <row r="7" spans="1:31" ht="38.25" customHeight="1">
      <c r="A7" s="492" t="s">
        <v>376</v>
      </c>
      <c r="B7" s="493"/>
      <c r="C7" s="493"/>
      <c r="D7" s="493"/>
      <c r="E7" s="493"/>
      <c r="F7" s="494"/>
      <c r="G7" s="225" t="s">
        <v>369</v>
      </c>
      <c r="H7" s="225" t="s">
        <v>370</v>
      </c>
      <c r="I7" s="225" t="s">
        <v>371</v>
      </c>
      <c r="J7" s="225" t="s">
        <v>372</v>
      </c>
      <c r="K7" s="225" t="s">
        <v>373</v>
      </c>
      <c r="L7" s="226"/>
      <c r="M7" s="270"/>
      <c r="Q7" s="271">
        <v>4</v>
      </c>
      <c r="R7" s="271">
        <v>5</v>
      </c>
      <c r="S7" s="271">
        <v>6</v>
      </c>
      <c r="T7" s="271">
        <v>7</v>
      </c>
      <c r="U7" s="271">
        <v>8</v>
      </c>
    </row>
    <row r="8" spans="1:31" ht="38.25">
      <c r="A8" s="71" t="s">
        <v>8</v>
      </c>
      <c r="B8" s="250" t="s">
        <v>9</v>
      </c>
      <c r="C8" s="71" t="s">
        <v>360</v>
      </c>
      <c r="D8" s="227" t="s">
        <v>10</v>
      </c>
      <c r="E8" s="71" t="s">
        <v>359</v>
      </c>
      <c r="F8" s="71" t="s">
        <v>12</v>
      </c>
      <c r="G8" s="228" t="s">
        <v>366</v>
      </c>
      <c r="H8" s="228" t="s">
        <v>14</v>
      </c>
      <c r="I8" s="228" t="s">
        <v>15</v>
      </c>
      <c r="J8" s="228" t="s">
        <v>16</v>
      </c>
      <c r="K8" s="228" t="s">
        <v>367</v>
      </c>
      <c r="L8" s="223"/>
      <c r="M8" s="280" t="s">
        <v>587</v>
      </c>
      <c r="N8" s="281" t="s">
        <v>8</v>
      </c>
      <c r="O8" s="281" t="s">
        <v>9</v>
      </c>
      <c r="P8" s="282" t="s">
        <v>10</v>
      </c>
      <c r="Q8" s="283" t="s">
        <v>366</v>
      </c>
      <c r="R8" s="283" t="s">
        <v>14</v>
      </c>
      <c r="S8" s="283" t="s">
        <v>15</v>
      </c>
      <c r="T8" s="283" t="s">
        <v>16</v>
      </c>
      <c r="U8" s="283" t="s">
        <v>367</v>
      </c>
      <c r="W8" s="300" t="s">
        <v>587</v>
      </c>
      <c r="X8" s="301" t="s">
        <v>8</v>
      </c>
      <c r="Y8" s="301" t="s">
        <v>9</v>
      </c>
      <c r="Z8" s="302" t="s">
        <v>10</v>
      </c>
      <c r="AA8" s="303" t="s">
        <v>366</v>
      </c>
      <c r="AB8" s="303" t="s">
        <v>14</v>
      </c>
      <c r="AC8" s="303" t="s">
        <v>15</v>
      </c>
      <c r="AD8" s="303" t="s">
        <v>16</v>
      </c>
      <c r="AE8" s="303" t="s">
        <v>367</v>
      </c>
    </row>
    <row r="9" spans="1:31">
      <c r="A9" s="203" t="s">
        <v>459</v>
      </c>
      <c r="B9" s="230" t="s">
        <v>386</v>
      </c>
      <c r="C9" s="203" t="s">
        <v>43</v>
      </c>
      <c r="D9" s="229" t="s">
        <v>460</v>
      </c>
      <c r="E9" s="203">
        <v>230</v>
      </c>
      <c r="F9" s="203">
        <v>5</v>
      </c>
      <c r="G9" s="208">
        <f ca="1">Q9</f>
        <v>21.806000000000001</v>
      </c>
      <c r="H9" s="208">
        <f t="shared" ref="H9:K26" ca="1" si="0">R9</f>
        <v>22.895</v>
      </c>
      <c r="I9" s="208">
        <f t="shared" ca="1" si="0"/>
        <v>24.041</v>
      </c>
      <c r="J9" s="208">
        <f t="shared" ca="1" si="0"/>
        <v>25.242999999999999</v>
      </c>
      <c r="K9" s="208">
        <f t="shared" ca="1" si="0"/>
        <v>26.506</v>
      </c>
      <c r="L9" s="223"/>
      <c r="M9" s="270" t="s">
        <v>588</v>
      </c>
      <c r="N9" s="273" t="str">
        <f>A9</f>
        <v>50905C</v>
      </c>
      <c r="O9" s="284" t="str">
        <f>B9</f>
        <v>N51</v>
      </c>
      <c r="P9" s="273" t="str">
        <f>D9</f>
        <v>911 Quality Assurance Technician</v>
      </c>
      <c r="Q9" s="285" cm="1">
        <f t="array" aca="1" ref="Q9" ca="1">ROUND(IF($M9="Y",VLOOKUP($N9,INDIRECT($O$2),Q$7,0)*INDIRECT($N$1),VLOOKUP($N9,INDIRECT($O$2),Q$7,0)),IF(LEFT($C9,1)="N",3,0))</f>
        <v>21.806000000000001</v>
      </c>
      <c r="R9" s="285" cm="1">
        <f t="array" aca="1" ref="R9" ca="1">ROUND(IF($M9="Y",VLOOKUP($N9,INDIRECT($O$2),R$7,0)*INDIRECT($N$1),VLOOKUP($N9,INDIRECT($O$2),R$7,0)),IF(LEFT($C9,1)="N",3,0))</f>
        <v>22.895</v>
      </c>
      <c r="S9" s="285" cm="1">
        <f t="array" aca="1" ref="S9" ca="1">ROUND(IF($M9="Y",VLOOKUP($N9,INDIRECT($O$2),S$7,0)*INDIRECT($N$1),VLOOKUP($N9,INDIRECT($O$2),S$7,0)),IF(LEFT($C9,1)="N",3,0))</f>
        <v>24.041</v>
      </c>
      <c r="T9" s="285" cm="1">
        <f t="array" aca="1" ref="T9" ca="1">ROUND(IF($M9="Y",VLOOKUP($N9,INDIRECT($O$2),T$7,0)*INDIRECT($N$1),VLOOKUP($N9,INDIRECT($O$2),T$7,0)),IF(LEFT($C9,1)="N",3,0))</f>
        <v>25.242999999999999</v>
      </c>
      <c r="U9" s="285" cm="1">
        <f t="array" aca="1" ref="U9" ca="1">ROUND(IF($M9="Y",VLOOKUP($N9,INDIRECT($O$2),U$7,0)*INDIRECT($N$1),VLOOKUP($N9,INDIRECT($O$2),U$7,0)),IF(LEFT($C9,1)="N",3,0))</f>
        <v>26.506</v>
      </c>
      <c r="W9" s="304" t="str">
        <f>M9</f>
        <v>Y</v>
      </c>
      <c r="X9" s="297" t="str">
        <f>N9</f>
        <v>50905C</v>
      </c>
      <c r="Y9" s="305" t="str">
        <f>O9</f>
        <v>N51</v>
      </c>
      <c r="Z9" s="297" t="str">
        <f>P9</f>
        <v>911 Quality Assurance Technician</v>
      </c>
      <c r="AA9" s="306">
        <f ca="1">IF(LEFT($C9,1)="N",Q9,ROUNDUP(Q9/2080,3))</f>
        <v>21.806000000000001</v>
      </c>
      <c r="AB9" s="306">
        <f t="shared" ref="AB9:AE26" ca="1" si="1">IF(LEFT($C9,1)="N",R9,ROUNDUP(R9/2080,3))</f>
        <v>22.895</v>
      </c>
      <c r="AC9" s="306">
        <f t="shared" ca="1" si="1"/>
        <v>24.041</v>
      </c>
      <c r="AD9" s="306">
        <f t="shared" ca="1" si="1"/>
        <v>25.242999999999999</v>
      </c>
      <c r="AE9" s="306">
        <f t="shared" ca="1" si="1"/>
        <v>26.506</v>
      </c>
    </row>
    <row r="10" spans="1:31">
      <c r="A10" s="203" t="s">
        <v>41</v>
      </c>
      <c r="B10" s="230" t="s">
        <v>42</v>
      </c>
      <c r="C10" s="203" t="s">
        <v>43</v>
      </c>
      <c r="D10" s="229" t="s">
        <v>44</v>
      </c>
      <c r="E10" s="203">
        <v>188</v>
      </c>
      <c r="F10" s="203">
        <v>4</v>
      </c>
      <c r="G10" s="208">
        <f t="shared" ref="G10:K73" ca="1" si="2">Q10</f>
        <v>18.722999999999999</v>
      </c>
      <c r="H10" s="208">
        <f t="shared" ca="1" si="0"/>
        <v>19.66</v>
      </c>
      <c r="I10" s="208">
        <f t="shared" ca="1" si="0"/>
        <v>20.641999999999999</v>
      </c>
      <c r="J10" s="208">
        <f t="shared" ca="1" si="0"/>
        <v>21.673999999999999</v>
      </c>
      <c r="K10" s="208">
        <f t="shared" ca="1" si="0"/>
        <v>22.757999999999999</v>
      </c>
      <c r="L10" s="223"/>
      <c r="M10" s="270" t="s">
        <v>588</v>
      </c>
      <c r="N10" s="273" t="str">
        <f t="shared" ref="N10:O74" si="3">A10</f>
        <v>00030C</v>
      </c>
      <c r="O10" s="284" t="str">
        <f t="shared" si="3"/>
        <v>018</v>
      </c>
      <c r="P10" s="273" t="str">
        <f t="shared" ref="P10:P74" si="4">D10</f>
        <v xml:space="preserve">Account Clerk I  </v>
      </c>
      <c r="Q10" s="285" cm="1">
        <f t="array" aca="1" ref="Q10" ca="1">ROUND(IF($M10="Y",VLOOKUP($N10,INDIRECT($O$2),Q$7,0)*INDIRECT($N$1),VLOOKUP($N10,INDIRECT($O$2),Q$7,0)),IF(LEFT($C10,1)="N",3,0))</f>
        <v>18.722999999999999</v>
      </c>
      <c r="R10" s="285" cm="1">
        <f t="array" aca="1" ref="R10" ca="1">ROUND(IF($M10="Y",VLOOKUP($N10,INDIRECT($O$2),R$7,0)*INDIRECT($N$1),VLOOKUP($N10,INDIRECT($O$2),R$7,0)),IF(LEFT($C10,1)="N",3,0))</f>
        <v>19.66</v>
      </c>
      <c r="S10" s="285" cm="1">
        <f t="array" aca="1" ref="S10" ca="1">ROUND(IF($M10="Y",VLOOKUP($N10,INDIRECT($O$2),S$7,0)*INDIRECT($N$1),VLOOKUP($N10,INDIRECT($O$2),S$7,0)),IF(LEFT($C10,1)="N",3,0))</f>
        <v>20.641999999999999</v>
      </c>
      <c r="T10" s="285" cm="1">
        <f t="array" aca="1" ref="T10" ca="1">ROUND(IF($M10="Y",VLOOKUP($N10,INDIRECT($O$2),T$7,0)*INDIRECT($N$1),VLOOKUP($N10,INDIRECT($O$2),T$7,0)),IF(LEFT($C10,1)="N",3,0))</f>
        <v>21.673999999999999</v>
      </c>
      <c r="U10" s="285" cm="1">
        <f t="array" aca="1" ref="U10" ca="1">ROUND(IF($M10="Y",VLOOKUP($N10,INDIRECT($O$2),U$7,0)*INDIRECT($N$1),VLOOKUP($N10,INDIRECT($O$2),U$7,0)),IF(LEFT($C10,1)="N",3,0))</f>
        <v>22.757999999999999</v>
      </c>
      <c r="W10" s="304" t="str">
        <f t="shared" ref="W10:Z74" si="5">M10</f>
        <v>Y</v>
      </c>
      <c r="X10" s="297" t="str">
        <f t="shared" si="5"/>
        <v>00030C</v>
      </c>
      <c r="Y10" s="305" t="str">
        <f t="shared" si="5"/>
        <v>018</v>
      </c>
      <c r="Z10" s="297" t="str">
        <f t="shared" si="5"/>
        <v xml:space="preserve">Account Clerk I  </v>
      </c>
      <c r="AA10" s="306">
        <f t="shared" ref="AA10:AE73" ca="1" si="6">IF(LEFT($C10,1)="N",Q10,ROUNDUP(Q10/2080,3))</f>
        <v>18.722999999999999</v>
      </c>
      <c r="AB10" s="306">
        <f t="shared" ca="1" si="1"/>
        <v>19.66</v>
      </c>
      <c r="AC10" s="306">
        <f t="shared" ca="1" si="1"/>
        <v>20.641999999999999</v>
      </c>
      <c r="AD10" s="306">
        <f t="shared" ca="1" si="1"/>
        <v>21.673999999999999</v>
      </c>
      <c r="AE10" s="306">
        <f t="shared" ca="1" si="1"/>
        <v>22.757999999999999</v>
      </c>
    </row>
    <row r="11" spans="1:31">
      <c r="A11" s="203" t="s">
        <v>45</v>
      </c>
      <c r="B11" s="230" t="s">
        <v>46</v>
      </c>
      <c r="C11" s="203" t="s">
        <v>43</v>
      </c>
      <c r="D11" s="229" t="s">
        <v>47</v>
      </c>
      <c r="E11" s="203">
        <v>260</v>
      </c>
      <c r="F11" s="203">
        <v>5</v>
      </c>
      <c r="G11" s="208">
        <f t="shared" ca="1" si="2"/>
        <v>23.882000000000001</v>
      </c>
      <c r="H11" s="208">
        <f t="shared" ca="1" si="0"/>
        <v>25.077000000000002</v>
      </c>
      <c r="I11" s="208">
        <f t="shared" ca="1" si="0"/>
        <v>26.33</v>
      </c>
      <c r="J11" s="208">
        <f t="shared" ca="1" si="0"/>
        <v>27.646999999999998</v>
      </c>
      <c r="K11" s="208">
        <f t="shared" ca="1" si="0"/>
        <v>29.029</v>
      </c>
      <c r="L11" s="223"/>
      <c r="M11" s="270" t="s">
        <v>588</v>
      </c>
      <c r="N11" s="273" t="str">
        <f t="shared" si="3"/>
        <v>00070C</v>
      </c>
      <c r="O11" s="284" t="str">
        <f t="shared" si="3"/>
        <v>056</v>
      </c>
      <c r="P11" s="273" t="str">
        <f t="shared" si="4"/>
        <v xml:space="preserve">Account Clerk II  </v>
      </c>
      <c r="Q11" s="285" cm="1">
        <f t="array" aca="1" ref="Q11" ca="1">ROUND(IF($M11="Y",VLOOKUP($N11,INDIRECT($O$2),Q$7,0)*INDIRECT($N$1),VLOOKUP($N11,INDIRECT($O$2),Q$7,0)),IF(LEFT($C11,1)="N",3,0))</f>
        <v>23.882000000000001</v>
      </c>
      <c r="R11" s="285" cm="1">
        <f t="array" aca="1" ref="R11" ca="1">ROUND(IF($M11="Y",VLOOKUP($N11,INDIRECT($O$2),R$7,0)*INDIRECT($N$1),VLOOKUP($N11,INDIRECT($O$2),R$7,0)),IF(LEFT($C11,1)="N",3,0))</f>
        <v>25.077000000000002</v>
      </c>
      <c r="S11" s="285" cm="1">
        <f t="array" aca="1" ref="S11" ca="1">ROUND(IF($M11="Y",VLOOKUP($N11,INDIRECT($O$2),S$7,0)*INDIRECT($N$1),VLOOKUP($N11,INDIRECT($O$2),S$7,0)),IF(LEFT($C11,1)="N",3,0))</f>
        <v>26.33</v>
      </c>
      <c r="T11" s="285" cm="1">
        <f t="array" aca="1" ref="T11" ca="1">ROUND(IF($M11="Y",VLOOKUP($N11,INDIRECT($O$2),T$7,0)*INDIRECT($N$1),VLOOKUP($N11,INDIRECT($O$2),T$7,0)),IF(LEFT($C11,1)="N",3,0))</f>
        <v>27.646999999999998</v>
      </c>
      <c r="U11" s="285" cm="1">
        <f t="array" aca="1" ref="U11" ca="1">ROUND(IF($M11="Y",VLOOKUP($N11,INDIRECT($O$2),U$7,0)*INDIRECT($N$1),VLOOKUP($N11,INDIRECT($O$2),U$7,0)),IF(LEFT($C11,1)="N",3,0))</f>
        <v>29.029</v>
      </c>
      <c r="W11" s="304" t="str">
        <f t="shared" si="5"/>
        <v>Y</v>
      </c>
      <c r="X11" s="297" t="str">
        <f t="shared" si="5"/>
        <v>00070C</v>
      </c>
      <c r="Y11" s="305" t="str">
        <f t="shared" si="5"/>
        <v>056</v>
      </c>
      <c r="Z11" s="297" t="str">
        <f t="shared" si="5"/>
        <v xml:space="preserve">Account Clerk II  </v>
      </c>
      <c r="AA11" s="306">
        <f t="shared" ca="1" si="6"/>
        <v>23.882000000000001</v>
      </c>
      <c r="AB11" s="306">
        <f t="shared" ca="1" si="1"/>
        <v>25.077000000000002</v>
      </c>
      <c r="AC11" s="306">
        <f t="shared" ca="1" si="1"/>
        <v>26.33</v>
      </c>
      <c r="AD11" s="306">
        <f t="shared" ca="1" si="1"/>
        <v>27.646999999999998</v>
      </c>
      <c r="AE11" s="306">
        <f t="shared" ca="1" si="1"/>
        <v>29.029</v>
      </c>
    </row>
    <row r="12" spans="1:31">
      <c r="A12" s="203" t="s">
        <v>48</v>
      </c>
      <c r="B12" s="230" t="s">
        <v>49</v>
      </c>
      <c r="C12" s="203" t="s">
        <v>43</v>
      </c>
      <c r="D12" s="229" t="s">
        <v>50</v>
      </c>
      <c r="E12" s="203">
        <v>230</v>
      </c>
      <c r="F12" s="203">
        <v>5</v>
      </c>
      <c r="G12" s="208">
        <f t="shared" ca="1" si="2"/>
        <v>21.806000000000001</v>
      </c>
      <c r="H12" s="208">
        <f t="shared" ca="1" si="0"/>
        <v>22.896000000000001</v>
      </c>
      <c r="I12" s="208">
        <f t="shared" ca="1" si="0"/>
        <v>24.041</v>
      </c>
      <c r="J12" s="208">
        <f t="shared" ca="1" si="0"/>
        <v>25.242999999999999</v>
      </c>
      <c r="K12" s="208">
        <f t="shared" ca="1" si="0"/>
        <v>26.504999999999999</v>
      </c>
      <c r="L12" s="223"/>
      <c r="M12" s="270" t="s">
        <v>588</v>
      </c>
      <c r="N12" s="273" t="str">
        <f t="shared" si="3"/>
        <v>00170C</v>
      </c>
      <c r="O12" s="284" t="str">
        <f t="shared" si="3"/>
        <v>040</v>
      </c>
      <c r="P12" s="273" t="str">
        <f t="shared" si="4"/>
        <v>Account Maintenance Representative</v>
      </c>
      <c r="Q12" s="285" cm="1">
        <f t="array" aca="1" ref="Q12" ca="1">ROUND(IF($M12="Y",VLOOKUP($N12,INDIRECT($O$2),Q$7,0)*INDIRECT($N$1),VLOOKUP($N12,INDIRECT($O$2),Q$7,0)),IF(LEFT($C12,1)="N",3,0))</f>
        <v>21.806000000000001</v>
      </c>
      <c r="R12" s="285" cm="1">
        <f t="array" aca="1" ref="R12" ca="1">ROUND(IF($M12="Y",VLOOKUP($N12,INDIRECT($O$2),R$7,0)*INDIRECT($N$1),VLOOKUP($N12,INDIRECT($O$2),R$7,0)),IF(LEFT($C12,1)="N",3,0))</f>
        <v>22.896000000000001</v>
      </c>
      <c r="S12" s="285" cm="1">
        <f t="array" aca="1" ref="S12" ca="1">ROUND(IF($M12="Y",VLOOKUP($N12,INDIRECT($O$2),S$7,0)*INDIRECT($N$1),VLOOKUP($N12,INDIRECT($O$2),S$7,0)),IF(LEFT($C12,1)="N",3,0))</f>
        <v>24.041</v>
      </c>
      <c r="T12" s="285" cm="1">
        <f t="array" aca="1" ref="T12" ca="1">ROUND(IF($M12="Y",VLOOKUP($N12,INDIRECT($O$2),T$7,0)*INDIRECT($N$1),VLOOKUP($N12,INDIRECT($O$2),T$7,0)),IF(LEFT($C12,1)="N",3,0))</f>
        <v>25.242999999999999</v>
      </c>
      <c r="U12" s="285" cm="1">
        <f t="array" aca="1" ref="U12" ca="1">ROUND(IF($M12="Y",VLOOKUP($N12,INDIRECT($O$2),U$7,0)*INDIRECT($N$1),VLOOKUP($N12,INDIRECT($O$2),U$7,0)),IF(LEFT($C12,1)="N",3,0))</f>
        <v>26.504999999999999</v>
      </c>
      <c r="W12" s="304" t="str">
        <f t="shared" si="5"/>
        <v>Y</v>
      </c>
      <c r="X12" s="297" t="str">
        <f t="shared" si="5"/>
        <v>00170C</v>
      </c>
      <c r="Y12" s="305" t="str">
        <f t="shared" si="5"/>
        <v>040</v>
      </c>
      <c r="Z12" s="297" t="str">
        <f t="shared" si="5"/>
        <v>Account Maintenance Representative</v>
      </c>
      <c r="AA12" s="306">
        <f t="shared" ca="1" si="6"/>
        <v>21.806000000000001</v>
      </c>
      <c r="AB12" s="306">
        <f t="shared" ca="1" si="1"/>
        <v>22.896000000000001</v>
      </c>
      <c r="AC12" s="306">
        <f t="shared" ca="1" si="1"/>
        <v>24.041</v>
      </c>
      <c r="AD12" s="306">
        <f t="shared" ca="1" si="1"/>
        <v>25.242999999999999</v>
      </c>
      <c r="AE12" s="306">
        <f t="shared" ca="1" si="1"/>
        <v>26.504999999999999</v>
      </c>
    </row>
    <row r="13" spans="1:31">
      <c r="A13" s="203" t="s">
        <v>51</v>
      </c>
      <c r="B13" s="230">
        <v>161</v>
      </c>
      <c r="C13" s="203" t="s">
        <v>43</v>
      </c>
      <c r="D13" s="229" t="s">
        <v>52</v>
      </c>
      <c r="E13" s="203">
        <v>287</v>
      </c>
      <c r="F13" s="203">
        <v>6</v>
      </c>
      <c r="G13" s="208">
        <f t="shared" ca="1" si="2"/>
        <v>25.911000000000001</v>
      </c>
      <c r="H13" s="208">
        <f t="shared" ca="1" si="0"/>
        <v>27.206</v>
      </c>
      <c r="I13" s="208">
        <f t="shared" ca="1" si="0"/>
        <v>28.565999999999999</v>
      </c>
      <c r="J13" s="208">
        <f t="shared" ca="1" si="0"/>
        <v>29.994</v>
      </c>
      <c r="K13" s="208">
        <f t="shared" ca="1" si="0"/>
        <v>31.494</v>
      </c>
      <c r="L13" s="223"/>
      <c r="M13" s="270" t="s">
        <v>588</v>
      </c>
      <c r="N13" s="273" t="str">
        <f t="shared" si="3"/>
        <v>00076C</v>
      </c>
      <c r="O13" s="284">
        <f t="shared" si="3"/>
        <v>161</v>
      </c>
      <c r="P13" s="273" t="str">
        <f t="shared" si="4"/>
        <v>Accounting Technician</v>
      </c>
      <c r="Q13" s="285" cm="1">
        <f t="array" aca="1" ref="Q13" ca="1">ROUND(IF($M13="Y",VLOOKUP($N13,INDIRECT($O$2),Q$7,0)*INDIRECT($N$1),VLOOKUP($N13,INDIRECT($O$2),Q$7,0)),IF(LEFT($C13,1)="N",3,0))</f>
        <v>25.911000000000001</v>
      </c>
      <c r="R13" s="285" cm="1">
        <f t="array" aca="1" ref="R13" ca="1">ROUND(IF($M13="Y",VLOOKUP($N13,INDIRECT($O$2),R$7,0)*INDIRECT($N$1),VLOOKUP($N13,INDIRECT($O$2),R$7,0)),IF(LEFT($C13,1)="N",3,0))</f>
        <v>27.206</v>
      </c>
      <c r="S13" s="285" cm="1">
        <f t="array" aca="1" ref="S13" ca="1">ROUND(IF($M13="Y",VLOOKUP($N13,INDIRECT($O$2),S$7,0)*INDIRECT($N$1),VLOOKUP($N13,INDIRECT($O$2),S$7,0)),IF(LEFT($C13,1)="N",3,0))</f>
        <v>28.565999999999999</v>
      </c>
      <c r="T13" s="285" cm="1">
        <f t="array" aca="1" ref="T13" ca="1">ROUND(IF($M13="Y",VLOOKUP($N13,INDIRECT($O$2),T$7,0)*INDIRECT($N$1),VLOOKUP($N13,INDIRECT($O$2),T$7,0)),IF(LEFT($C13,1)="N",3,0))</f>
        <v>29.994</v>
      </c>
      <c r="U13" s="285" cm="1">
        <f t="array" aca="1" ref="U13" ca="1">ROUND(IF($M13="Y",VLOOKUP($N13,INDIRECT($O$2),U$7,0)*INDIRECT($N$1),VLOOKUP($N13,INDIRECT($O$2),U$7,0)),IF(LEFT($C13,1)="N",3,0))</f>
        <v>31.494</v>
      </c>
      <c r="W13" s="304" t="str">
        <f t="shared" si="5"/>
        <v>Y</v>
      </c>
      <c r="X13" s="297" t="str">
        <f t="shared" si="5"/>
        <v>00076C</v>
      </c>
      <c r="Y13" s="305">
        <f t="shared" si="5"/>
        <v>161</v>
      </c>
      <c r="Z13" s="297" t="str">
        <f t="shared" si="5"/>
        <v>Accounting Technician</v>
      </c>
      <c r="AA13" s="306">
        <f t="shared" ca="1" si="6"/>
        <v>25.911000000000001</v>
      </c>
      <c r="AB13" s="306">
        <f t="shared" ca="1" si="1"/>
        <v>27.206</v>
      </c>
      <c r="AC13" s="306">
        <f t="shared" ca="1" si="1"/>
        <v>28.565999999999999</v>
      </c>
      <c r="AD13" s="306">
        <f t="shared" ca="1" si="1"/>
        <v>29.994</v>
      </c>
      <c r="AE13" s="306">
        <f t="shared" ca="1" si="1"/>
        <v>31.494</v>
      </c>
    </row>
    <row r="14" spans="1:31">
      <c r="A14" s="203" t="s">
        <v>53</v>
      </c>
      <c r="B14" s="230">
        <v>151</v>
      </c>
      <c r="C14" s="203" t="s">
        <v>43</v>
      </c>
      <c r="D14" s="229" t="s">
        <v>54</v>
      </c>
      <c r="E14" s="203">
        <v>220</v>
      </c>
      <c r="F14" s="203">
        <v>4</v>
      </c>
      <c r="G14" s="208">
        <f t="shared" ca="1" si="2"/>
        <v>20.771999999999998</v>
      </c>
      <c r="H14" s="208">
        <f t="shared" ca="1" si="0"/>
        <v>21.811</v>
      </c>
      <c r="I14" s="208">
        <f t="shared" ca="1" si="0"/>
        <v>22.901</v>
      </c>
      <c r="J14" s="208">
        <f t="shared" ca="1" si="0"/>
        <v>24.045999999999999</v>
      </c>
      <c r="K14" s="208">
        <f t="shared" ca="1" si="0"/>
        <v>25.248999999999999</v>
      </c>
      <c r="L14" s="223"/>
      <c r="M14" s="270" t="s">
        <v>588</v>
      </c>
      <c r="N14" s="273" t="str">
        <f t="shared" si="3"/>
        <v>00475C</v>
      </c>
      <c r="O14" s="284">
        <f t="shared" si="3"/>
        <v>151</v>
      </c>
      <c r="P14" s="273" t="str">
        <f t="shared" si="4"/>
        <v>Animal Care Technician</v>
      </c>
      <c r="Q14" s="285" cm="1">
        <f t="array" aca="1" ref="Q14" ca="1">ROUND(IF($M14="Y",VLOOKUP($N14,INDIRECT($O$2),Q$7,0)*INDIRECT($N$1),VLOOKUP($N14,INDIRECT($O$2),Q$7,0)),IF(LEFT($C14,1)="N",3,0))</f>
        <v>20.771999999999998</v>
      </c>
      <c r="R14" s="285" cm="1">
        <f t="array" aca="1" ref="R14" ca="1">ROUND(IF($M14="Y",VLOOKUP($N14,INDIRECT($O$2),R$7,0)*INDIRECT($N$1),VLOOKUP($N14,INDIRECT($O$2),R$7,0)),IF(LEFT($C14,1)="N",3,0))</f>
        <v>21.811</v>
      </c>
      <c r="S14" s="285" cm="1">
        <f t="array" aca="1" ref="S14" ca="1">ROUND(IF($M14="Y",VLOOKUP($N14,INDIRECT($O$2),S$7,0)*INDIRECT($N$1),VLOOKUP($N14,INDIRECT($O$2),S$7,0)),IF(LEFT($C14,1)="N",3,0))</f>
        <v>22.901</v>
      </c>
      <c r="T14" s="285" cm="1">
        <f t="array" aca="1" ref="T14" ca="1">ROUND(IF($M14="Y",VLOOKUP($N14,INDIRECT($O$2),T$7,0)*INDIRECT($N$1),VLOOKUP($N14,INDIRECT($O$2),T$7,0)),IF(LEFT($C14,1)="N",3,0))</f>
        <v>24.045999999999999</v>
      </c>
      <c r="U14" s="285" cm="1">
        <f t="array" aca="1" ref="U14" ca="1">ROUND(IF($M14="Y",VLOOKUP($N14,INDIRECT($O$2),U$7,0)*INDIRECT($N$1),VLOOKUP($N14,INDIRECT($O$2),U$7,0)),IF(LEFT($C14,1)="N",3,0))</f>
        <v>25.248999999999999</v>
      </c>
      <c r="W14" s="304" t="str">
        <f t="shared" si="5"/>
        <v>Y</v>
      </c>
      <c r="X14" s="297" t="str">
        <f t="shared" si="5"/>
        <v>00475C</v>
      </c>
      <c r="Y14" s="305">
        <f t="shared" si="5"/>
        <v>151</v>
      </c>
      <c r="Z14" s="297" t="str">
        <f t="shared" si="5"/>
        <v>Animal Care Technician</v>
      </c>
      <c r="AA14" s="306">
        <f t="shared" ca="1" si="6"/>
        <v>20.771999999999998</v>
      </c>
      <c r="AB14" s="306">
        <f t="shared" ca="1" si="1"/>
        <v>21.811</v>
      </c>
      <c r="AC14" s="306">
        <f t="shared" ca="1" si="1"/>
        <v>22.901</v>
      </c>
      <c r="AD14" s="306">
        <f t="shared" ca="1" si="1"/>
        <v>24.045999999999999</v>
      </c>
      <c r="AE14" s="306">
        <f t="shared" ca="1" si="1"/>
        <v>25.248999999999999</v>
      </c>
    </row>
    <row r="15" spans="1:31">
      <c r="A15" s="203" t="s">
        <v>55</v>
      </c>
      <c r="B15" s="230" t="s">
        <v>56</v>
      </c>
      <c r="C15" s="203" t="s">
        <v>43</v>
      </c>
      <c r="D15" s="229" t="s">
        <v>57</v>
      </c>
      <c r="E15" s="203">
        <v>250</v>
      </c>
      <c r="F15" s="203">
        <v>5</v>
      </c>
      <c r="G15" s="208">
        <f t="shared" ca="1" si="2"/>
        <v>22.834</v>
      </c>
      <c r="H15" s="208">
        <f t="shared" ca="1" si="0"/>
        <v>23.975999999999999</v>
      </c>
      <c r="I15" s="208">
        <f t="shared" ca="1" si="0"/>
        <v>25.175000000000001</v>
      </c>
      <c r="J15" s="208">
        <f t="shared" ca="1" si="0"/>
        <v>26.434000000000001</v>
      </c>
      <c r="K15" s="208">
        <f t="shared" ca="1" si="0"/>
        <v>27.754999999999999</v>
      </c>
      <c r="L15" s="223"/>
      <c r="M15" s="270" t="s">
        <v>588</v>
      </c>
      <c r="N15" s="273" t="str">
        <f t="shared" si="3"/>
        <v>00476C</v>
      </c>
      <c r="O15" s="284" t="str">
        <f t="shared" si="3"/>
        <v>001</v>
      </c>
      <c r="P15" s="273" t="str">
        <f t="shared" si="4"/>
        <v>Animal Care Technician II</v>
      </c>
      <c r="Q15" s="285" cm="1">
        <f t="array" aca="1" ref="Q15" ca="1">ROUND(IF($M15="Y",VLOOKUP($N15,INDIRECT($O$2),Q$7,0)*INDIRECT($N$1),VLOOKUP($N15,INDIRECT($O$2),Q$7,0)),IF(LEFT($C15,1)="N",3,0))</f>
        <v>22.834</v>
      </c>
      <c r="R15" s="285" cm="1">
        <f t="array" aca="1" ref="R15" ca="1">ROUND(IF($M15="Y",VLOOKUP($N15,INDIRECT($O$2),R$7,0)*INDIRECT($N$1),VLOOKUP($N15,INDIRECT($O$2),R$7,0)),IF(LEFT($C15,1)="N",3,0))</f>
        <v>23.975999999999999</v>
      </c>
      <c r="S15" s="285" cm="1">
        <f t="array" aca="1" ref="S15" ca="1">ROUND(IF($M15="Y",VLOOKUP($N15,INDIRECT($O$2),S$7,0)*INDIRECT($N$1),VLOOKUP($N15,INDIRECT($O$2),S$7,0)),IF(LEFT($C15,1)="N",3,0))</f>
        <v>25.175000000000001</v>
      </c>
      <c r="T15" s="285" cm="1">
        <f t="array" aca="1" ref="T15" ca="1">ROUND(IF($M15="Y",VLOOKUP($N15,INDIRECT($O$2),T$7,0)*INDIRECT($N$1),VLOOKUP($N15,INDIRECT($O$2),T$7,0)),IF(LEFT($C15,1)="N",3,0))</f>
        <v>26.434000000000001</v>
      </c>
      <c r="U15" s="285" cm="1">
        <f t="array" aca="1" ref="U15" ca="1">ROUND(IF($M15="Y",VLOOKUP($N15,INDIRECT($O$2),U$7,0)*INDIRECT($N$1),VLOOKUP($N15,INDIRECT($O$2),U$7,0)),IF(LEFT($C15,1)="N",3,0))</f>
        <v>27.754999999999999</v>
      </c>
      <c r="W15" s="304" t="str">
        <f t="shared" si="5"/>
        <v>Y</v>
      </c>
      <c r="X15" s="297" t="str">
        <f t="shared" si="5"/>
        <v>00476C</v>
      </c>
      <c r="Y15" s="305" t="str">
        <f t="shared" si="5"/>
        <v>001</v>
      </c>
      <c r="Z15" s="297" t="str">
        <f t="shared" si="5"/>
        <v>Animal Care Technician II</v>
      </c>
      <c r="AA15" s="306">
        <f t="shared" ca="1" si="6"/>
        <v>22.834</v>
      </c>
      <c r="AB15" s="306">
        <f t="shared" ca="1" si="1"/>
        <v>23.975999999999999</v>
      </c>
      <c r="AC15" s="306">
        <f t="shared" ca="1" si="1"/>
        <v>25.175000000000001</v>
      </c>
      <c r="AD15" s="306">
        <f t="shared" ca="1" si="1"/>
        <v>26.434000000000001</v>
      </c>
      <c r="AE15" s="306">
        <f t="shared" ca="1" si="1"/>
        <v>27.754999999999999</v>
      </c>
    </row>
    <row r="16" spans="1:31">
      <c r="A16" s="203" t="s">
        <v>58</v>
      </c>
      <c r="B16" s="230" t="s">
        <v>66</v>
      </c>
      <c r="C16" s="203" t="s">
        <v>43</v>
      </c>
      <c r="D16" s="229" t="s">
        <v>648</v>
      </c>
      <c r="E16" s="203">
        <v>326</v>
      </c>
      <c r="F16" s="203">
        <v>7</v>
      </c>
      <c r="G16" s="208">
        <f t="shared" ca="1" si="2"/>
        <v>27.975999999999999</v>
      </c>
      <c r="H16" s="208">
        <f t="shared" ca="1" si="0"/>
        <v>29.375</v>
      </c>
      <c r="I16" s="208">
        <f t="shared" ca="1" si="0"/>
        <v>30.844000000000001</v>
      </c>
      <c r="J16" s="208">
        <f t="shared" ca="1" si="0"/>
        <v>32.386000000000003</v>
      </c>
      <c r="K16" s="208">
        <f t="shared" ca="1" si="0"/>
        <v>34.005000000000003</v>
      </c>
      <c r="L16" s="223"/>
      <c r="M16" s="270" t="s">
        <v>588</v>
      </c>
      <c r="N16" s="273" t="str">
        <f t="shared" si="3"/>
        <v>00480C</v>
      </c>
      <c r="O16" s="284" t="str">
        <f t="shared" si="3"/>
        <v>064</v>
      </c>
      <c r="P16" s="273" t="str">
        <f t="shared" si="4"/>
        <v>Animal Control Officer</v>
      </c>
      <c r="Q16" s="285" cm="1">
        <f t="array" aca="1" ref="Q16" ca="1">ROUND(IF($M16="Y",VLOOKUP($N16,INDIRECT($O$2),Q$7,0)*INDIRECT($N$1),VLOOKUP($N16,INDIRECT($O$2),Q$7,0)),IF(LEFT($C16,1)="N",3,0))</f>
        <v>27.975999999999999</v>
      </c>
      <c r="R16" s="285" cm="1">
        <f t="array" aca="1" ref="R16" ca="1">ROUND(IF($M16="Y",VLOOKUP($N16,INDIRECT($O$2),R$7,0)*INDIRECT($N$1),VLOOKUP($N16,INDIRECT($O$2),R$7,0)),IF(LEFT($C16,1)="N",3,0))</f>
        <v>29.375</v>
      </c>
      <c r="S16" s="285" cm="1">
        <f t="array" aca="1" ref="S16" ca="1">ROUND(IF($M16="Y",VLOOKUP($N16,INDIRECT($O$2),S$7,0)*INDIRECT($N$1),VLOOKUP($N16,INDIRECT($O$2),S$7,0)),IF(LEFT($C16,1)="N",3,0))</f>
        <v>30.844000000000001</v>
      </c>
      <c r="T16" s="285" cm="1">
        <f t="array" aca="1" ref="T16" ca="1">ROUND(IF($M16="Y",VLOOKUP($N16,INDIRECT($O$2),T$7,0)*INDIRECT($N$1),VLOOKUP($N16,INDIRECT($O$2),T$7,0)),IF(LEFT($C16,1)="N",3,0))</f>
        <v>32.386000000000003</v>
      </c>
      <c r="U16" s="285" cm="1">
        <f t="array" aca="1" ref="U16" ca="1">ROUND(IF($M16="Y",VLOOKUP($N16,INDIRECT($O$2),U$7,0)*INDIRECT($N$1),VLOOKUP($N16,INDIRECT($O$2),U$7,0)),IF(LEFT($C16,1)="N",3,0))</f>
        <v>34.005000000000003</v>
      </c>
      <c r="W16" s="304" t="str">
        <f t="shared" si="5"/>
        <v>Y</v>
      </c>
      <c r="X16" s="297" t="str">
        <f t="shared" si="5"/>
        <v>00480C</v>
      </c>
      <c r="Y16" s="305" t="str">
        <f t="shared" si="5"/>
        <v>064</v>
      </c>
      <c r="Z16" s="297" t="str">
        <f t="shared" si="5"/>
        <v>Animal Control Officer</v>
      </c>
      <c r="AA16" s="306">
        <f t="shared" ca="1" si="6"/>
        <v>27.975999999999999</v>
      </c>
      <c r="AB16" s="306">
        <f t="shared" ca="1" si="1"/>
        <v>29.375</v>
      </c>
      <c r="AC16" s="306">
        <f t="shared" ca="1" si="1"/>
        <v>30.844000000000001</v>
      </c>
      <c r="AD16" s="306">
        <f t="shared" ca="1" si="1"/>
        <v>32.386000000000003</v>
      </c>
      <c r="AE16" s="306">
        <f t="shared" ca="1" si="1"/>
        <v>34.005000000000003</v>
      </c>
    </row>
    <row r="17" spans="1:31">
      <c r="A17" s="203" t="s">
        <v>125</v>
      </c>
      <c r="B17" s="230" t="s">
        <v>565</v>
      </c>
      <c r="C17" s="203" t="s">
        <v>43</v>
      </c>
      <c r="D17" s="229" t="s">
        <v>649</v>
      </c>
      <c r="E17" s="203">
        <v>368</v>
      </c>
      <c r="F17" s="203">
        <v>8</v>
      </c>
      <c r="G17" s="208">
        <f t="shared" ref="G17" ca="1" si="7">Q17</f>
        <v>31.045999999999999</v>
      </c>
      <c r="H17" s="208">
        <f t="shared" ref="H17" ca="1" si="8">R17</f>
        <v>32.597999999999999</v>
      </c>
      <c r="I17" s="208">
        <f t="shared" ref="I17" ca="1" si="9">S17</f>
        <v>34.228000000000002</v>
      </c>
      <c r="J17" s="208">
        <f t="shared" ref="J17" ca="1" si="10">T17</f>
        <v>35.939</v>
      </c>
      <c r="K17" s="208">
        <f t="shared" ref="K17" ca="1" si="11">U17</f>
        <v>37.735999999999997</v>
      </c>
      <c r="L17" s="223"/>
      <c r="M17" s="270" t="s">
        <v>588</v>
      </c>
      <c r="N17" s="273" t="str">
        <f t="shared" ref="N17" si="12">A17</f>
        <v>03587C</v>
      </c>
      <c r="O17" s="284" t="str">
        <f t="shared" ref="O17" si="13">B17</f>
        <v>123</v>
      </c>
      <c r="P17" s="273" t="str">
        <f t="shared" ref="P17" si="14">D17</f>
        <v>Animal Control Officer, Lead</v>
      </c>
      <c r="Q17" s="285" cm="1">
        <f t="array" aca="1" ref="Q17" ca="1">ROUND(IF($M17="Y",VLOOKUP($N17,INDIRECT($O$2),Q$7,0)*INDIRECT($N$1),VLOOKUP($N17,INDIRECT($O$2),Q$7,0)),IF(LEFT($C17,1)="N",3,0))</f>
        <v>31.045999999999999</v>
      </c>
      <c r="R17" s="285" cm="1">
        <f t="array" aca="1" ref="R17" ca="1">ROUND(IF($M17="Y",VLOOKUP($N17,INDIRECT($O$2),R$7,0)*INDIRECT($N$1),VLOOKUP($N17,INDIRECT($O$2),R$7,0)),IF(LEFT($C17,1)="N",3,0))</f>
        <v>32.597999999999999</v>
      </c>
      <c r="S17" s="285" cm="1">
        <f t="array" aca="1" ref="S17" ca="1">ROUND(IF($M17="Y",VLOOKUP($N17,INDIRECT($O$2),S$7,0)*INDIRECT($N$1),VLOOKUP($N17,INDIRECT($O$2),S$7,0)),IF(LEFT($C17,1)="N",3,0))</f>
        <v>34.228000000000002</v>
      </c>
      <c r="T17" s="285" cm="1">
        <f t="array" aca="1" ref="T17" ca="1">ROUND(IF($M17="Y",VLOOKUP($N17,INDIRECT($O$2),T$7,0)*INDIRECT($N$1),VLOOKUP($N17,INDIRECT($O$2),T$7,0)),IF(LEFT($C17,1)="N",3,0))</f>
        <v>35.939</v>
      </c>
      <c r="U17" s="285" cm="1">
        <f t="array" aca="1" ref="U17" ca="1">ROUND(IF($M17="Y",VLOOKUP($N17,INDIRECT($O$2),U$7,0)*INDIRECT($N$1),VLOOKUP($N17,INDIRECT($O$2),U$7,0)),IF(LEFT($C17,1)="N",3,0))</f>
        <v>37.735999999999997</v>
      </c>
      <c r="W17" s="304"/>
      <c r="Y17" s="305"/>
      <c r="AA17" s="306"/>
      <c r="AB17" s="306"/>
      <c r="AC17" s="306"/>
      <c r="AD17" s="306"/>
      <c r="AE17" s="306"/>
    </row>
    <row r="18" spans="1:31">
      <c r="A18" s="203" t="s">
        <v>498</v>
      </c>
      <c r="B18" s="230" t="s">
        <v>102</v>
      </c>
      <c r="C18" s="231" t="s">
        <v>43</v>
      </c>
      <c r="D18" s="232" t="s">
        <v>499</v>
      </c>
      <c r="E18" s="203">
        <v>338</v>
      </c>
      <c r="F18" s="203">
        <v>7</v>
      </c>
      <c r="G18" s="208">
        <f t="shared" ca="1" si="2"/>
        <v>28.975999999999999</v>
      </c>
      <c r="H18" s="208">
        <f t="shared" ca="1" si="0"/>
        <v>30.425000000000001</v>
      </c>
      <c r="I18" s="208">
        <f t="shared" ca="1" si="0"/>
        <v>31.946000000000002</v>
      </c>
      <c r="J18" s="208">
        <f t="shared" ca="1" si="0"/>
        <v>33.542999999999999</v>
      </c>
      <c r="K18" s="208">
        <f t="shared" ca="1" si="0"/>
        <v>35.220999999999997</v>
      </c>
      <c r="L18" s="223"/>
      <c r="M18" s="270" t="s">
        <v>588</v>
      </c>
      <c r="N18" s="273" t="str">
        <f t="shared" si="3"/>
        <v>59231C</v>
      </c>
      <c r="O18" s="284" t="str">
        <f t="shared" si="3"/>
        <v>088</v>
      </c>
      <c r="P18" s="273" t="str">
        <f t="shared" si="4"/>
        <v>Assessing Technician</v>
      </c>
      <c r="Q18" s="285" cm="1">
        <f t="array" aca="1" ref="Q18" ca="1">ROUND(IF($M18="Y",VLOOKUP($N18,INDIRECT($O$2),Q$7,0)*INDIRECT($N$1),VLOOKUP($N18,INDIRECT($O$2),Q$7,0)),IF(LEFT($C18,1)="N",3,0))</f>
        <v>28.975999999999999</v>
      </c>
      <c r="R18" s="285" cm="1">
        <f t="array" aca="1" ref="R18" ca="1">ROUND(IF($M18="Y",VLOOKUP($N18,INDIRECT($O$2),R$7,0)*INDIRECT($N$1),VLOOKUP($N18,INDIRECT($O$2),R$7,0)),IF(LEFT($C18,1)="N",3,0))</f>
        <v>30.425000000000001</v>
      </c>
      <c r="S18" s="285" cm="1">
        <f t="array" aca="1" ref="S18" ca="1">ROUND(IF($M18="Y",VLOOKUP($N18,INDIRECT($O$2),S$7,0)*INDIRECT($N$1),VLOOKUP($N18,INDIRECT($O$2),S$7,0)),IF(LEFT($C18,1)="N",3,0))</f>
        <v>31.946000000000002</v>
      </c>
      <c r="T18" s="285" cm="1">
        <f t="array" aca="1" ref="T18" ca="1">ROUND(IF($M18="Y",VLOOKUP($N18,INDIRECT($O$2),T$7,0)*INDIRECT($N$1),VLOOKUP($N18,INDIRECT($O$2),T$7,0)),IF(LEFT($C18,1)="N",3,0))</f>
        <v>33.542999999999999</v>
      </c>
      <c r="U18" s="285" cm="1">
        <f t="array" aca="1" ref="U18" ca="1">ROUND(IF($M18="Y",VLOOKUP($N18,INDIRECT($O$2),U$7,0)*INDIRECT($N$1),VLOOKUP($N18,INDIRECT($O$2),U$7,0)),IF(LEFT($C18,1)="N",3,0))</f>
        <v>35.220999999999997</v>
      </c>
      <c r="W18" s="304" t="str">
        <f t="shared" si="5"/>
        <v>Y</v>
      </c>
      <c r="X18" s="297" t="str">
        <f t="shared" si="5"/>
        <v>59231C</v>
      </c>
      <c r="Y18" s="305" t="str">
        <f t="shared" si="5"/>
        <v>088</v>
      </c>
      <c r="Z18" s="297" t="str">
        <f t="shared" si="5"/>
        <v>Assessing Technician</v>
      </c>
      <c r="AA18" s="306">
        <f t="shared" ca="1" si="6"/>
        <v>28.975999999999999</v>
      </c>
      <c r="AB18" s="306">
        <f t="shared" ca="1" si="1"/>
        <v>30.425000000000001</v>
      </c>
      <c r="AC18" s="306">
        <f t="shared" ca="1" si="1"/>
        <v>31.946000000000002</v>
      </c>
      <c r="AD18" s="306">
        <f t="shared" ca="1" si="1"/>
        <v>33.542999999999999</v>
      </c>
      <c r="AE18" s="306">
        <f t="shared" ca="1" si="1"/>
        <v>35.220999999999997</v>
      </c>
    </row>
    <row r="19" spans="1:31">
      <c r="A19" s="203" t="s">
        <v>61</v>
      </c>
      <c r="B19" s="230">
        <v>152</v>
      </c>
      <c r="C19" s="203" t="s">
        <v>43</v>
      </c>
      <c r="D19" s="229" t="s">
        <v>62</v>
      </c>
      <c r="E19" s="203">
        <v>390</v>
      </c>
      <c r="F19" s="203">
        <v>8</v>
      </c>
      <c r="G19" s="208">
        <f t="shared" ca="1" si="2"/>
        <v>32.08</v>
      </c>
      <c r="H19" s="208">
        <f t="shared" ca="1" si="0"/>
        <v>33.683999999999997</v>
      </c>
      <c r="I19" s="208">
        <f t="shared" ca="1" si="0"/>
        <v>35.368000000000002</v>
      </c>
      <c r="J19" s="208">
        <f t="shared" ca="1" si="0"/>
        <v>37.136000000000003</v>
      </c>
      <c r="K19" s="208">
        <f t="shared" ca="1" si="0"/>
        <v>38.993000000000002</v>
      </c>
      <c r="L19" s="226"/>
      <c r="M19" s="270" t="s">
        <v>588</v>
      </c>
      <c r="N19" s="273" t="str">
        <f t="shared" si="3"/>
        <v>00520C</v>
      </c>
      <c r="O19" s="284">
        <f t="shared" si="3"/>
        <v>152</v>
      </c>
      <c r="P19" s="273" t="str">
        <f t="shared" si="4"/>
        <v xml:space="preserve">Assessor I </v>
      </c>
      <c r="Q19" s="285" cm="1">
        <f t="array" aca="1" ref="Q19" ca="1">ROUND(IF($M19="Y",VLOOKUP($N19,INDIRECT($O$2),Q$7,0)*INDIRECT($N$1),VLOOKUP($N19,INDIRECT($O$2),Q$7,0)),IF(LEFT($C19,1)="N",3,0))</f>
        <v>32.08</v>
      </c>
      <c r="R19" s="285" cm="1">
        <f t="array" aca="1" ref="R19" ca="1">ROUND(IF($M19="Y",VLOOKUP($N19,INDIRECT($O$2),R$7,0)*INDIRECT($N$1),VLOOKUP($N19,INDIRECT($O$2),R$7,0)),IF(LEFT($C19,1)="N",3,0))</f>
        <v>33.683999999999997</v>
      </c>
      <c r="S19" s="285" cm="1">
        <f t="array" aca="1" ref="S19" ca="1">ROUND(IF($M19="Y",VLOOKUP($N19,INDIRECT($O$2),S$7,0)*INDIRECT($N$1),VLOOKUP($N19,INDIRECT($O$2),S$7,0)),IF(LEFT($C19,1)="N",3,0))</f>
        <v>35.368000000000002</v>
      </c>
      <c r="T19" s="285" cm="1">
        <f t="array" aca="1" ref="T19" ca="1">ROUND(IF($M19="Y",VLOOKUP($N19,INDIRECT($O$2),T$7,0)*INDIRECT($N$1),VLOOKUP($N19,INDIRECT($O$2),T$7,0)),IF(LEFT($C19,1)="N",3,0))</f>
        <v>37.136000000000003</v>
      </c>
      <c r="U19" s="285" cm="1">
        <f t="array" aca="1" ref="U19" ca="1">ROUND(IF($M19="Y",VLOOKUP($N19,INDIRECT($O$2),U$7,0)*INDIRECT($N$1),VLOOKUP($N19,INDIRECT($O$2),U$7,0)),IF(LEFT($C19,1)="N",3,0))</f>
        <v>38.993000000000002</v>
      </c>
      <c r="W19" s="304" t="str">
        <f t="shared" si="5"/>
        <v>Y</v>
      </c>
      <c r="X19" s="297" t="str">
        <f t="shared" si="5"/>
        <v>00520C</v>
      </c>
      <c r="Y19" s="305">
        <f t="shared" si="5"/>
        <v>152</v>
      </c>
      <c r="Z19" s="297" t="str">
        <f t="shared" si="5"/>
        <v xml:space="preserve">Assessor I </v>
      </c>
      <c r="AA19" s="306">
        <f t="shared" ca="1" si="6"/>
        <v>32.08</v>
      </c>
      <c r="AB19" s="306">
        <f t="shared" ca="1" si="1"/>
        <v>33.683999999999997</v>
      </c>
      <c r="AC19" s="306">
        <f t="shared" ca="1" si="1"/>
        <v>35.368000000000002</v>
      </c>
      <c r="AD19" s="306">
        <f t="shared" ca="1" si="1"/>
        <v>37.136000000000003</v>
      </c>
      <c r="AE19" s="306">
        <f t="shared" ca="1" si="1"/>
        <v>38.993000000000002</v>
      </c>
    </row>
    <row r="20" spans="1:31">
      <c r="A20" s="203" t="s">
        <v>63</v>
      </c>
      <c r="B20" s="230">
        <v>153</v>
      </c>
      <c r="C20" s="203" t="s">
        <v>43</v>
      </c>
      <c r="D20" s="229" t="s">
        <v>64</v>
      </c>
      <c r="E20" s="203">
        <v>448</v>
      </c>
      <c r="F20" s="203">
        <v>9</v>
      </c>
      <c r="G20" s="208">
        <f t="shared" ca="1" si="2"/>
        <v>36.177999999999997</v>
      </c>
      <c r="H20" s="208">
        <f t="shared" ca="1" si="0"/>
        <v>37.987000000000002</v>
      </c>
      <c r="I20" s="208">
        <f t="shared" ca="1" si="0"/>
        <v>39.886000000000003</v>
      </c>
      <c r="J20" s="208">
        <f t="shared" ca="1" si="0"/>
        <v>41.881</v>
      </c>
      <c r="K20" s="208">
        <f t="shared" ca="1" si="0"/>
        <v>43.975999999999999</v>
      </c>
      <c r="L20" s="226"/>
      <c r="M20" s="270" t="s">
        <v>588</v>
      </c>
      <c r="N20" s="273" t="str">
        <f t="shared" si="3"/>
        <v>00530C</v>
      </c>
      <c r="O20" s="284">
        <f t="shared" si="3"/>
        <v>153</v>
      </c>
      <c r="P20" s="273" t="str">
        <f t="shared" si="4"/>
        <v xml:space="preserve">Assessor II </v>
      </c>
      <c r="Q20" s="285" cm="1">
        <f t="array" aca="1" ref="Q20" ca="1">ROUND(IF($M20="Y",VLOOKUP($N20,INDIRECT($O$2),Q$7,0)*INDIRECT($N$1),VLOOKUP($N20,INDIRECT($O$2),Q$7,0)),IF(LEFT($C20,1)="N",3,0))</f>
        <v>36.177999999999997</v>
      </c>
      <c r="R20" s="285" cm="1">
        <f t="array" aca="1" ref="R20" ca="1">ROUND(IF($M20="Y",VLOOKUP($N20,INDIRECT($O$2),R$7,0)*INDIRECT($N$1),VLOOKUP($N20,INDIRECT($O$2),R$7,0)),IF(LEFT($C20,1)="N",3,0))</f>
        <v>37.987000000000002</v>
      </c>
      <c r="S20" s="285" cm="1">
        <f t="array" aca="1" ref="S20" ca="1">ROUND(IF($M20="Y",VLOOKUP($N20,INDIRECT($O$2),S$7,0)*INDIRECT($N$1),VLOOKUP($N20,INDIRECT($O$2),S$7,0)),IF(LEFT($C20,1)="N",3,0))</f>
        <v>39.886000000000003</v>
      </c>
      <c r="T20" s="285" cm="1">
        <f t="array" aca="1" ref="T20" ca="1">ROUND(IF($M20="Y",VLOOKUP($N20,INDIRECT($O$2),T$7,0)*INDIRECT($N$1),VLOOKUP($N20,INDIRECT($O$2),T$7,0)),IF(LEFT($C20,1)="N",3,0))</f>
        <v>41.881</v>
      </c>
      <c r="U20" s="285" cm="1">
        <f t="array" aca="1" ref="U20" ca="1">ROUND(IF($M20="Y",VLOOKUP($N20,INDIRECT($O$2),U$7,0)*INDIRECT($N$1),VLOOKUP($N20,INDIRECT($O$2),U$7,0)),IF(LEFT($C20,1)="N",3,0))</f>
        <v>43.975999999999999</v>
      </c>
      <c r="W20" s="304" t="str">
        <f t="shared" si="5"/>
        <v>Y</v>
      </c>
      <c r="X20" s="297" t="str">
        <f t="shared" si="5"/>
        <v>00530C</v>
      </c>
      <c r="Y20" s="305">
        <f t="shared" si="5"/>
        <v>153</v>
      </c>
      <c r="Z20" s="297" t="str">
        <f t="shared" si="5"/>
        <v xml:space="preserve">Assessor II </v>
      </c>
      <c r="AA20" s="306">
        <f t="shared" ca="1" si="6"/>
        <v>36.177999999999997</v>
      </c>
      <c r="AB20" s="306">
        <f t="shared" ca="1" si="1"/>
        <v>37.987000000000002</v>
      </c>
      <c r="AC20" s="306">
        <f t="shared" ca="1" si="1"/>
        <v>39.886000000000003</v>
      </c>
      <c r="AD20" s="306">
        <f t="shared" ca="1" si="1"/>
        <v>41.881</v>
      </c>
      <c r="AE20" s="306">
        <f t="shared" ca="1" si="1"/>
        <v>43.975999999999999</v>
      </c>
    </row>
    <row r="21" spans="1:31">
      <c r="A21" s="203" t="s">
        <v>65</v>
      </c>
      <c r="B21" s="230" t="s">
        <v>66</v>
      </c>
      <c r="C21" s="203" t="s">
        <v>43</v>
      </c>
      <c r="D21" s="229" t="s">
        <v>67</v>
      </c>
      <c r="E21" s="203">
        <v>320</v>
      </c>
      <c r="F21" s="203">
        <v>7</v>
      </c>
      <c r="G21" s="208">
        <f t="shared" ca="1" si="2"/>
        <v>27.975999999999999</v>
      </c>
      <c r="H21" s="208">
        <f t="shared" ca="1" si="0"/>
        <v>29.375</v>
      </c>
      <c r="I21" s="208">
        <f t="shared" ca="1" si="0"/>
        <v>30.844000000000001</v>
      </c>
      <c r="J21" s="208">
        <f t="shared" ca="1" si="0"/>
        <v>32.386000000000003</v>
      </c>
      <c r="K21" s="208">
        <f t="shared" ca="1" si="0"/>
        <v>34.006</v>
      </c>
      <c r="L21" s="223"/>
      <c r="M21" s="270" t="s">
        <v>588</v>
      </c>
      <c r="N21" s="273" t="str">
        <f t="shared" si="3"/>
        <v>52170C</v>
      </c>
      <c r="O21" s="284" t="str">
        <f t="shared" si="3"/>
        <v>064</v>
      </c>
      <c r="P21" s="273" t="str">
        <f t="shared" si="4"/>
        <v>Associate Buyer-C</v>
      </c>
      <c r="Q21" s="285" cm="1">
        <f t="array" aca="1" ref="Q21" ca="1">ROUND(IF($M21="Y",VLOOKUP($N21,INDIRECT($O$2),Q$7,0)*INDIRECT($N$1),VLOOKUP($N21,INDIRECT($O$2),Q$7,0)),IF(LEFT($C21,1)="N",3,0))</f>
        <v>27.975999999999999</v>
      </c>
      <c r="R21" s="285" cm="1">
        <f t="array" aca="1" ref="R21" ca="1">ROUND(IF($M21="Y",VLOOKUP($N21,INDIRECT($O$2),R$7,0)*INDIRECT($N$1),VLOOKUP($N21,INDIRECT($O$2),R$7,0)),IF(LEFT($C21,1)="N",3,0))</f>
        <v>29.375</v>
      </c>
      <c r="S21" s="285" cm="1">
        <f t="array" aca="1" ref="S21" ca="1">ROUND(IF($M21="Y",VLOOKUP($N21,INDIRECT($O$2),S$7,0)*INDIRECT($N$1),VLOOKUP($N21,INDIRECT($O$2),S$7,0)),IF(LEFT($C21,1)="N",3,0))</f>
        <v>30.844000000000001</v>
      </c>
      <c r="T21" s="285" cm="1">
        <f t="array" aca="1" ref="T21" ca="1">ROUND(IF($M21="Y",VLOOKUP($N21,INDIRECT($O$2),T$7,0)*INDIRECT($N$1),VLOOKUP($N21,INDIRECT($O$2),T$7,0)),IF(LEFT($C21,1)="N",3,0))</f>
        <v>32.386000000000003</v>
      </c>
      <c r="U21" s="285" cm="1">
        <f t="array" aca="1" ref="U21" ca="1">ROUND(IF($M21="Y",VLOOKUP($N21,INDIRECT($O$2),U$7,0)*INDIRECT($N$1),VLOOKUP($N21,INDIRECT($O$2),U$7,0)),IF(LEFT($C21,1)="N",3,0))</f>
        <v>34.006</v>
      </c>
      <c r="W21" s="304" t="str">
        <f t="shared" si="5"/>
        <v>Y</v>
      </c>
      <c r="X21" s="297" t="str">
        <f t="shared" si="5"/>
        <v>52170C</v>
      </c>
      <c r="Y21" s="305" t="str">
        <f t="shared" si="5"/>
        <v>064</v>
      </c>
      <c r="Z21" s="297" t="str">
        <f t="shared" si="5"/>
        <v>Associate Buyer-C</v>
      </c>
      <c r="AA21" s="306">
        <f t="shared" ca="1" si="6"/>
        <v>27.975999999999999</v>
      </c>
      <c r="AB21" s="306">
        <f t="shared" ca="1" si="1"/>
        <v>29.375</v>
      </c>
      <c r="AC21" s="306">
        <f t="shared" ca="1" si="1"/>
        <v>30.844000000000001</v>
      </c>
      <c r="AD21" s="306">
        <f t="shared" ca="1" si="1"/>
        <v>32.386000000000003</v>
      </c>
      <c r="AE21" s="306">
        <f t="shared" ca="1" si="1"/>
        <v>34.006</v>
      </c>
    </row>
    <row r="22" spans="1:31">
      <c r="A22" s="203" t="s">
        <v>68</v>
      </c>
      <c r="B22" s="230">
        <v>105</v>
      </c>
      <c r="C22" s="203" t="s">
        <v>43</v>
      </c>
      <c r="D22" s="229" t="s">
        <v>69</v>
      </c>
      <c r="E22" s="203">
        <v>343</v>
      </c>
      <c r="F22" s="203">
        <v>7</v>
      </c>
      <c r="G22" s="208">
        <f t="shared" ca="1" si="2"/>
        <v>28.975999999999999</v>
      </c>
      <c r="H22" s="208">
        <f t="shared" ca="1" si="0"/>
        <v>30.425000000000001</v>
      </c>
      <c r="I22" s="208">
        <f t="shared" ca="1" si="0"/>
        <v>31.946000000000002</v>
      </c>
      <c r="J22" s="208">
        <f t="shared" ca="1" si="0"/>
        <v>33.542999999999999</v>
      </c>
      <c r="K22" s="208">
        <f t="shared" ca="1" si="0"/>
        <v>35.220999999999997</v>
      </c>
      <c r="L22" s="223"/>
      <c r="M22" s="270" t="s">
        <v>588</v>
      </c>
      <c r="N22" s="273" t="str">
        <f t="shared" si="3"/>
        <v>01265C</v>
      </c>
      <c r="O22" s="284">
        <f t="shared" si="3"/>
        <v>105</v>
      </c>
      <c r="P22" s="273" t="str">
        <f t="shared" si="4"/>
        <v>Bilingual Crime Prevent Spec</v>
      </c>
      <c r="Q22" s="285" cm="1">
        <f t="array" aca="1" ref="Q22" ca="1">ROUND(IF($M22="Y",VLOOKUP($N22,INDIRECT($O$2),Q$7,0)*INDIRECT($N$1),VLOOKUP($N22,INDIRECT($O$2),Q$7,0)),IF(LEFT($C22,1)="N",3,0))</f>
        <v>28.975999999999999</v>
      </c>
      <c r="R22" s="285" cm="1">
        <f t="array" aca="1" ref="R22" ca="1">ROUND(IF($M22="Y",VLOOKUP($N22,INDIRECT($O$2),R$7,0)*INDIRECT($N$1),VLOOKUP($N22,INDIRECT($O$2),R$7,0)),IF(LEFT($C22,1)="N",3,0))</f>
        <v>30.425000000000001</v>
      </c>
      <c r="S22" s="285" cm="1">
        <f t="array" aca="1" ref="S22" ca="1">ROUND(IF($M22="Y",VLOOKUP($N22,INDIRECT($O$2),S$7,0)*INDIRECT($N$1),VLOOKUP($N22,INDIRECT($O$2),S$7,0)),IF(LEFT($C22,1)="N",3,0))</f>
        <v>31.946000000000002</v>
      </c>
      <c r="T22" s="285" cm="1">
        <f t="array" aca="1" ref="T22" ca="1">ROUND(IF($M22="Y",VLOOKUP($N22,INDIRECT($O$2),T$7,0)*INDIRECT($N$1),VLOOKUP($N22,INDIRECT($O$2),T$7,0)),IF(LEFT($C22,1)="N",3,0))</f>
        <v>33.542999999999999</v>
      </c>
      <c r="U22" s="285" cm="1">
        <f t="array" aca="1" ref="U22" ca="1">ROUND(IF($M22="Y",VLOOKUP($N22,INDIRECT($O$2),U$7,0)*INDIRECT($N$1),VLOOKUP($N22,INDIRECT($O$2),U$7,0)),IF(LEFT($C22,1)="N",3,0))</f>
        <v>35.220999999999997</v>
      </c>
      <c r="W22" s="304" t="str">
        <f t="shared" si="5"/>
        <v>Y</v>
      </c>
      <c r="X22" s="297" t="str">
        <f t="shared" si="5"/>
        <v>01265C</v>
      </c>
      <c r="Y22" s="305">
        <f t="shared" si="5"/>
        <v>105</v>
      </c>
      <c r="Z22" s="297" t="str">
        <f t="shared" si="5"/>
        <v>Bilingual Crime Prevent Spec</v>
      </c>
      <c r="AA22" s="306">
        <f t="shared" ca="1" si="6"/>
        <v>28.975999999999999</v>
      </c>
      <c r="AB22" s="306">
        <f t="shared" ca="1" si="1"/>
        <v>30.425000000000001</v>
      </c>
      <c r="AC22" s="306">
        <f t="shared" ca="1" si="1"/>
        <v>31.946000000000002</v>
      </c>
      <c r="AD22" s="306">
        <f t="shared" ca="1" si="1"/>
        <v>33.542999999999999</v>
      </c>
      <c r="AE22" s="306">
        <f t="shared" ca="1" si="1"/>
        <v>35.220999999999997</v>
      </c>
    </row>
    <row r="23" spans="1:31">
      <c r="A23" s="203" t="s">
        <v>70</v>
      </c>
      <c r="B23" s="230" t="s">
        <v>71</v>
      </c>
      <c r="C23" s="203" t="s">
        <v>43</v>
      </c>
      <c r="D23" s="229" t="s">
        <v>72</v>
      </c>
      <c r="E23" s="203">
        <v>280</v>
      </c>
      <c r="F23" s="203">
        <v>6</v>
      </c>
      <c r="G23" s="208">
        <f t="shared" ca="1" si="2"/>
        <v>24.899000000000001</v>
      </c>
      <c r="H23" s="208">
        <f t="shared" ca="1" si="0"/>
        <v>26.143999999999998</v>
      </c>
      <c r="I23" s="208">
        <f t="shared" ca="1" si="0"/>
        <v>27.452000000000002</v>
      </c>
      <c r="J23" s="208">
        <f t="shared" ca="1" si="0"/>
        <v>28.824000000000002</v>
      </c>
      <c r="K23" s="208">
        <f t="shared" ca="1" si="0"/>
        <v>30.265000000000001</v>
      </c>
      <c r="L23" s="223"/>
      <c r="M23" s="270" t="s">
        <v>588</v>
      </c>
      <c r="N23" s="273" t="str">
        <f t="shared" si="3"/>
        <v>01290C</v>
      </c>
      <c r="O23" s="284" t="str">
        <f t="shared" si="3"/>
        <v>107</v>
      </c>
      <c r="P23" s="273" t="str">
        <f t="shared" si="4"/>
        <v xml:space="preserve">Bilingual Program Aide </v>
      </c>
      <c r="Q23" s="285" cm="1">
        <f t="array" aca="1" ref="Q23" ca="1">ROUND(IF($M23="Y",VLOOKUP($N23,INDIRECT($O$2),Q$7,0)*INDIRECT($N$1),VLOOKUP($N23,INDIRECT($O$2),Q$7,0)),IF(LEFT($C23,1)="N",3,0))</f>
        <v>24.899000000000001</v>
      </c>
      <c r="R23" s="285" cm="1">
        <f t="array" aca="1" ref="R23" ca="1">ROUND(IF($M23="Y",VLOOKUP($N23,INDIRECT($O$2),R$7,0)*INDIRECT($N$1),VLOOKUP($N23,INDIRECT($O$2),R$7,0)),IF(LEFT($C23,1)="N",3,0))</f>
        <v>26.143999999999998</v>
      </c>
      <c r="S23" s="285" cm="1">
        <f t="array" aca="1" ref="S23" ca="1">ROUND(IF($M23="Y",VLOOKUP($N23,INDIRECT($O$2),S$7,0)*INDIRECT($N$1),VLOOKUP($N23,INDIRECT($O$2),S$7,0)),IF(LEFT($C23,1)="N",3,0))</f>
        <v>27.452000000000002</v>
      </c>
      <c r="T23" s="285" cm="1">
        <f t="array" aca="1" ref="T23" ca="1">ROUND(IF($M23="Y",VLOOKUP($N23,INDIRECT($O$2),T$7,0)*INDIRECT($N$1),VLOOKUP($N23,INDIRECT($O$2),T$7,0)),IF(LEFT($C23,1)="N",3,0))</f>
        <v>28.824000000000002</v>
      </c>
      <c r="U23" s="285" cm="1">
        <f t="array" aca="1" ref="U23" ca="1">ROUND(IF($M23="Y",VLOOKUP($N23,INDIRECT($O$2),U$7,0)*INDIRECT($N$1),VLOOKUP($N23,INDIRECT($O$2),U$7,0)),IF(LEFT($C23,1)="N",3,0))</f>
        <v>30.265000000000001</v>
      </c>
      <c r="W23" s="304" t="str">
        <f t="shared" si="5"/>
        <v>Y</v>
      </c>
      <c r="X23" s="297" t="str">
        <f t="shared" si="5"/>
        <v>01290C</v>
      </c>
      <c r="Y23" s="305" t="str">
        <f t="shared" si="5"/>
        <v>107</v>
      </c>
      <c r="Z23" s="297" t="str">
        <f t="shared" si="5"/>
        <v xml:space="preserve">Bilingual Program Aide </v>
      </c>
      <c r="AA23" s="306">
        <f t="shared" ca="1" si="6"/>
        <v>24.899000000000001</v>
      </c>
      <c r="AB23" s="306">
        <f t="shared" ca="1" si="1"/>
        <v>26.143999999999998</v>
      </c>
      <c r="AC23" s="306">
        <f t="shared" ca="1" si="1"/>
        <v>27.452000000000002</v>
      </c>
      <c r="AD23" s="306">
        <f t="shared" ca="1" si="1"/>
        <v>28.824000000000002</v>
      </c>
      <c r="AE23" s="306">
        <f t="shared" ca="1" si="1"/>
        <v>30.265000000000001</v>
      </c>
    </row>
    <row r="24" spans="1:31">
      <c r="A24" s="203" t="s">
        <v>552</v>
      </c>
      <c r="B24" s="230">
        <v>155</v>
      </c>
      <c r="C24" s="203" t="s">
        <v>43</v>
      </c>
      <c r="D24" s="229" t="s">
        <v>551</v>
      </c>
      <c r="E24" s="203">
        <v>338</v>
      </c>
      <c r="F24" s="203">
        <v>7</v>
      </c>
      <c r="G24" s="208">
        <f ca="1">Q24</f>
        <v>28.975999999999999</v>
      </c>
      <c r="H24" s="208">
        <f ca="1">R24</f>
        <v>30.425000000000001</v>
      </c>
      <c r="I24" s="208">
        <f ca="1">S24</f>
        <v>31.946000000000002</v>
      </c>
      <c r="J24" s="208">
        <f ca="1">T24</f>
        <v>33.542999999999999</v>
      </c>
      <c r="K24" s="208">
        <f ca="1">U24</f>
        <v>35.220999999999997</v>
      </c>
      <c r="L24" s="223"/>
      <c r="M24" s="270" t="s">
        <v>588</v>
      </c>
      <c r="N24" s="273" t="str">
        <f>A24</f>
        <v>59412C</v>
      </c>
      <c r="O24" s="284">
        <f>B24</f>
        <v>155</v>
      </c>
      <c r="P24" s="273" t="str">
        <f>D24</f>
        <v>Body Worn Cameras Specialist</v>
      </c>
      <c r="Q24" s="285" cm="1">
        <f t="array" aca="1" ref="Q24" ca="1">ROUND(IF($M24="Y",VLOOKUP($N24,INDIRECT($O$2),Q$7,0)*INDIRECT($N$1),VLOOKUP($N24,INDIRECT($O$2),Q$7,0)),IF(LEFT($C24,1)="N",3,0))</f>
        <v>28.975999999999999</v>
      </c>
      <c r="R24" s="285" cm="1">
        <f t="array" aca="1" ref="R24" ca="1">ROUND(IF($M24="Y",VLOOKUP($N24,INDIRECT($O$2),R$7,0)*INDIRECT($N$1),VLOOKUP($N24,INDIRECT($O$2),R$7,0)),IF(LEFT($C24,1)="N",3,0))</f>
        <v>30.425000000000001</v>
      </c>
      <c r="S24" s="285" cm="1">
        <f t="array" aca="1" ref="S24" ca="1">ROUND(IF($M24="Y",VLOOKUP($N24,INDIRECT($O$2),S$7,0)*INDIRECT($N$1),VLOOKUP($N24,INDIRECT($O$2),S$7,0)),IF(LEFT($C24,1)="N",3,0))</f>
        <v>31.946000000000002</v>
      </c>
      <c r="T24" s="285" cm="1">
        <f t="array" aca="1" ref="T24" ca="1">ROUND(IF($M24="Y",VLOOKUP($N24,INDIRECT($O$2),T$7,0)*INDIRECT($N$1),VLOOKUP($N24,INDIRECT($O$2),T$7,0)),IF(LEFT($C24,1)="N",3,0))</f>
        <v>33.542999999999999</v>
      </c>
      <c r="U24" s="285" cm="1">
        <f t="array" aca="1" ref="U24" ca="1">ROUND(IF($M24="Y",VLOOKUP($N24,INDIRECT($O$2),U$7,0)*INDIRECT($N$1),VLOOKUP($N24,INDIRECT($O$2),U$7,0)),IF(LEFT($C24,1)="N",3,0))</f>
        <v>35.220999999999997</v>
      </c>
      <c r="W24" s="304" t="str">
        <f>M24</f>
        <v>Y</v>
      </c>
      <c r="X24" s="297" t="str">
        <f>N24</f>
        <v>59412C</v>
      </c>
      <c r="Y24" s="305">
        <f>O24</f>
        <v>155</v>
      </c>
      <c r="Z24" s="297" t="str">
        <f>P24</f>
        <v>Body Worn Cameras Specialist</v>
      </c>
      <c r="AA24" s="306">
        <f ca="1">IF(LEFT($C24,1)="N",Q24,ROUNDUP(Q24/2080,3))</f>
        <v>28.975999999999999</v>
      </c>
      <c r="AB24" s="306">
        <f ca="1">IF(LEFT($C24,1)="N",R24,ROUNDUP(R24/2080,3))</f>
        <v>30.425000000000001</v>
      </c>
      <c r="AC24" s="306">
        <f ca="1">IF(LEFT($C24,1)="N",S24,ROUNDUP(S24/2080,3))</f>
        <v>31.946000000000002</v>
      </c>
      <c r="AD24" s="306">
        <f ca="1">IF(LEFT($C24,1)="N",T24,ROUNDUP(T24/2080,3))</f>
        <v>33.542999999999999</v>
      </c>
      <c r="AE24" s="306">
        <f ca="1">IF(LEFT($C24,1)="N",U24,ROUNDUP(U24/2080,3))</f>
        <v>35.220999999999997</v>
      </c>
    </row>
    <row r="25" spans="1:31">
      <c r="A25" s="203" t="s">
        <v>73</v>
      </c>
      <c r="B25" s="230">
        <v>151</v>
      </c>
      <c r="C25" s="203" t="s">
        <v>43</v>
      </c>
      <c r="D25" s="229" t="s">
        <v>74</v>
      </c>
      <c r="E25" s="203">
        <v>218</v>
      </c>
      <c r="F25" s="203">
        <v>4</v>
      </c>
      <c r="G25" s="208">
        <f t="shared" ca="1" si="2"/>
        <v>20.771999999999998</v>
      </c>
      <c r="H25" s="208">
        <f t="shared" ca="1" si="0"/>
        <v>21.811</v>
      </c>
      <c r="I25" s="208">
        <f t="shared" ca="1" si="0"/>
        <v>22.901</v>
      </c>
      <c r="J25" s="208">
        <f t="shared" ca="1" si="0"/>
        <v>24.045999999999999</v>
      </c>
      <c r="K25" s="208">
        <f t="shared" ca="1" si="0"/>
        <v>25.248999999999999</v>
      </c>
      <c r="L25" s="223"/>
      <c r="M25" s="270" t="s">
        <v>588</v>
      </c>
      <c r="N25" s="273" t="str">
        <f t="shared" si="3"/>
        <v>01447C</v>
      </c>
      <c r="O25" s="284">
        <f t="shared" si="3"/>
        <v>151</v>
      </c>
      <c r="P25" s="273" t="str">
        <f t="shared" si="4"/>
        <v>Building Services Specialist I</v>
      </c>
      <c r="Q25" s="285" cm="1">
        <f t="array" aca="1" ref="Q25" ca="1">ROUND(IF($M25="Y",VLOOKUP($N25,INDIRECT($O$2),Q$7,0)*INDIRECT($N$1),VLOOKUP($N25,INDIRECT($O$2),Q$7,0)),IF(LEFT($C25,1)="N",3,0))</f>
        <v>20.771999999999998</v>
      </c>
      <c r="R25" s="285" cm="1">
        <f t="array" aca="1" ref="R25" ca="1">ROUND(IF($M25="Y",VLOOKUP($N25,INDIRECT($O$2),R$7,0)*INDIRECT($N$1),VLOOKUP($N25,INDIRECT($O$2),R$7,0)),IF(LEFT($C25,1)="N",3,0))</f>
        <v>21.811</v>
      </c>
      <c r="S25" s="285" cm="1">
        <f t="array" aca="1" ref="S25" ca="1">ROUND(IF($M25="Y",VLOOKUP($N25,INDIRECT($O$2),S$7,0)*INDIRECT($N$1),VLOOKUP($N25,INDIRECT($O$2),S$7,0)),IF(LEFT($C25,1)="N",3,0))</f>
        <v>22.901</v>
      </c>
      <c r="T25" s="285" cm="1">
        <f t="array" aca="1" ref="T25" ca="1">ROUND(IF($M25="Y",VLOOKUP($N25,INDIRECT($O$2),T$7,0)*INDIRECT($N$1),VLOOKUP($N25,INDIRECT($O$2),T$7,0)),IF(LEFT($C25,1)="N",3,0))</f>
        <v>24.045999999999999</v>
      </c>
      <c r="U25" s="285" cm="1">
        <f t="array" aca="1" ref="U25" ca="1">ROUND(IF($M25="Y",VLOOKUP($N25,INDIRECT($O$2),U$7,0)*INDIRECT($N$1),VLOOKUP($N25,INDIRECT($O$2),U$7,0)),IF(LEFT($C25,1)="N",3,0))</f>
        <v>25.248999999999999</v>
      </c>
      <c r="W25" s="304" t="str">
        <f t="shared" si="5"/>
        <v>Y</v>
      </c>
      <c r="X25" s="297" t="str">
        <f t="shared" si="5"/>
        <v>01447C</v>
      </c>
      <c r="Y25" s="305">
        <f t="shared" si="5"/>
        <v>151</v>
      </c>
      <c r="Z25" s="297" t="str">
        <f t="shared" si="5"/>
        <v>Building Services Specialist I</v>
      </c>
      <c r="AA25" s="306">
        <f t="shared" ca="1" si="6"/>
        <v>20.771999999999998</v>
      </c>
      <c r="AB25" s="306">
        <f t="shared" ca="1" si="1"/>
        <v>21.811</v>
      </c>
      <c r="AC25" s="306">
        <f t="shared" ca="1" si="1"/>
        <v>22.901</v>
      </c>
      <c r="AD25" s="306">
        <f t="shared" ca="1" si="1"/>
        <v>24.045999999999999</v>
      </c>
      <c r="AE25" s="306">
        <f t="shared" ca="1" si="1"/>
        <v>25.248999999999999</v>
      </c>
    </row>
    <row r="26" spans="1:31">
      <c r="A26" s="203" t="s">
        <v>75</v>
      </c>
      <c r="B26" s="230" t="s">
        <v>76</v>
      </c>
      <c r="C26" s="203" t="s">
        <v>43</v>
      </c>
      <c r="D26" s="229" t="s">
        <v>77</v>
      </c>
      <c r="E26" s="203">
        <v>268</v>
      </c>
      <c r="F26" s="203">
        <v>5</v>
      </c>
      <c r="G26" s="208">
        <f t="shared" ca="1" si="2"/>
        <v>23.882000000000001</v>
      </c>
      <c r="H26" s="208">
        <f t="shared" ca="1" si="0"/>
        <v>25.077000000000002</v>
      </c>
      <c r="I26" s="208">
        <f t="shared" ca="1" si="0"/>
        <v>26.33</v>
      </c>
      <c r="J26" s="208">
        <f t="shared" ca="1" si="0"/>
        <v>27.646999999999998</v>
      </c>
      <c r="K26" s="208">
        <f t="shared" ca="1" si="0"/>
        <v>29.029</v>
      </c>
      <c r="L26" s="223"/>
      <c r="M26" s="270" t="s">
        <v>588</v>
      </c>
      <c r="N26" s="273" t="str">
        <f t="shared" si="3"/>
        <v>01448C</v>
      </c>
      <c r="O26" s="284" t="str">
        <f t="shared" si="3"/>
        <v>060</v>
      </c>
      <c r="P26" s="273" t="str">
        <f t="shared" si="4"/>
        <v>Building Services Specialist II</v>
      </c>
      <c r="Q26" s="285" cm="1">
        <f t="array" aca="1" ref="Q26" ca="1">ROUND(IF($M26="Y",VLOOKUP($N26,INDIRECT($O$2),Q$7,0)*INDIRECT($N$1),VLOOKUP($N26,INDIRECT($O$2),Q$7,0)),IF(LEFT($C26,1)="N",3,0))</f>
        <v>23.882000000000001</v>
      </c>
      <c r="R26" s="285" cm="1">
        <f t="array" aca="1" ref="R26" ca="1">ROUND(IF($M26="Y",VLOOKUP($N26,INDIRECT($O$2),R$7,0)*INDIRECT($N$1),VLOOKUP($N26,INDIRECT($O$2),R$7,0)),IF(LEFT($C26,1)="N",3,0))</f>
        <v>25.077000000000002</v>
      </c>
      <c r="S26" s="285" cm="1">
        <f t="array" aca="1" ref="S26" ca="1">ROUND(IF($M26="Y",VLOOKUP($N26,INDIRECT($O$2),S$7,0)*INDIRECT($N$1),VLOOKUP($N26,INDIRECT($O$2),S$7,0)),IF(LEFT($C26,1)="N",3,0))</f>
        <v>26.33</v>
      </c>
      <c r="T26" s="285" cm="1">
        <f t="array" aca="1" ref="T26" ca="1">ROUND(IF($M26="Y",VLOOKUP($N26,INDIRECT($O$2),T$7,0)*INDIRECT($N$1),VLOOKUP($N26,INDIRECT($O$2),T$7,0)),IF(LEFT($C26,1)="N",3,0))</f>
        <v>27.646999999999998</v>
      </c>
      <c r="U26" s="285" cm="1">
        <f t="array" aca="1" ref="U26" ca="1">ROUND(IF($M26="Y",VLOOKUP($N26,INDIRECT($O$2),U$7,0)*INDIRECT($N$1),VLOOKUP($N26,INDIRECT($O$2),U$7,0)),IF(LEFT($C26,1)="N",3,0))</f>
        <v>29.029</v>
      </c>
      <c r="W26" s="304" t="str">
        <f t="shared" si="5"/>
        <v>Y</v>
      </c>
      <c r="X26" s="297" t="str">
        <f t="shared" si="5"/>
        <v>01448C</v>
      </c>
      <c r="Y26" s="305" t="str">
        <f t="shared" si="5"/>
        <v>060</v>
      </c>
      <c r="Z26" s="297" t="str">
        <f t="shared" si="5"/>
        <v>Building Services Specialist II</v>
      </c>
      <c r="AA26" s="306">
        <f t="shared" ca="1" si="6"/>
        <v>23.882000000000001</v>
      </c>
      <c r="AB26" s="306">
        <f t="shared" ca="1" si="1"/>
        <v>25.077000000000002</v>
      </c>
      <c r="AC26" s="306">
        <f t="shared" ca="1" si="1"/>
        <v>26.33</v>
      </c>
      <c r="AD26" s="306">
        <f t="shared" ca="1" si="1"/>
        <v>27.646999999999998</v>
      </c>
      <c r="AE26" s="306">
        <f t="shared" ca="1" si="1"/>
        <v>29.029</v>
      </c>
    </row>
    <row r="27" spans="1:31">
      <c r="A27" s="202" t="s">
        <v>19</v>
      </c>
      <c r="B27" s="230" t="s">
        <v>577</v>
      </c>
      <c r="C27" s="202" t="s">
        <v>21</v>
      </c>
      <c r="D27" s="233" t="s">
        <v>22</v>
      </c>
      <c r="E27" s="202">
        <v>435</v>
      </c>
      <c r="F27" s="202">
        <v>9</v>
      </c>
      <c r="G27" s="208">
        <f t="shared" ca="1" si="2"/>
        <v>73846</v>
      </c>
      <c r="H27" s="208">
        <f t="shared" ca="1" si="2"/>
        <v>77539</v>
      </c>
      <c r="I27" s="208">
        <f t="shared" ca="1" si="2"/>
        <v>81416</v>
      </c>
      <c r="J27" s="208">
        <f t="shared" ca="1" si="2"/>
        <v>85487</v>
      </c>
      <c r="K27" s="208">
        <f t="shared" ca="1" si="2"/>
        <v>89762</v>
      </c>
      <c r="L27" s="223"/>
      <c r="M27" s="270" t="s">
        <v>588</v>
      </c>
      <c r="N27" s="273" t="str">
        <f t="shared" si="3"/>
        <v>01458C</v>
      </c>
      <c r="O27" s="284" t="str">
        <f t="shared" si="3"/>
        <v>129</v>
      </c>
      <c r="P27" s="273" t="str">
        <f t="shared" si="4"/>
        <v xml:space="preserve">Buyer </v>
      </c>
      <c r="Q27" s="285" cm="1">
        <f t="array" aca="1" ref="Q27" ca="1">ROUND(IF($M27="Y",VLOOKUP($N27,INDIRECT($O$2),Q$7,0)*INDIRECT($N$1),VLOOKUP($N27,INDIRECT($O$2),Q$7,0)),IF(LEFT($C27,1)="N",3,0))</f>
        <v>73846</v>
      </c>
      <c r="R27" s="285" cm="1">
        <f t="array" aca="1" ref="R27" ca="1">ROUND(IF($M27="Y",VLOOKUP($N27,INDIRECT($O$2),R$7,0)*INDIRECT($N$1),VLOOKUP($N27,INDIRECT($O$2),R$7,0)),IF(LEFT($C27,1)="N",3,0))</f>
        <v>77539</v>
      </c>
      <c r="S27" s="285" cm="1">
        <f t="array" aca="1" ref="S27" ca="1">ROUND(IF($M27="Y",VLOOKUP($N27,INDIRECT($O$2),S$7,0)*INDIRECT($N$1),VLOOKUP($N27,INDIRECT($O$2),S$7,0)),IF(LEFT($C27,1)="N",3,0))</f>
        <v>81416</v>
      </c>
      <c r="T27" s="285" cm="1">
        <f t="array" aca="1" ref="T27" ca="1">ROUND(IF($M27="Y",VLOOKUP($N27,INDIRECT($O$2),T$7,0)*INDIRECT($N$1),VLOOKUP($N27,INDIRECT($O$2),T$7,0)),IF(LEFT($C27,1)="N",3,0))</f>
        <v>85487</v>
      </c>
      <c r="U27" s="285" cm="1">
        <f t="array" aca="1" ref="U27" ca="1">ROUND(IF($M27="Y",VLOOKUP($N27,INDIRECT($O$2),U$7,0)*INDIRECT($N$1),VLOOKUP($N27,INDIRECT($O$2),U$7,0)),IF(LEFT($C27,1)="N",3,0))</f>
        <v>89762</v>
      </c>
      <c r="W27" s="304" t="str">
        <f t="shared" si="5"/>
        <v>Y</v>
      </c>
      <c r="X27" s="297" t="str">
        <f t="shared" si="5"/>
        <v>01458C</v>
      </c>
      <c r="Y27" s="305" t="str">
        <f t="shared" si="5"/>
        <v>129</v>
      </c>
      <c r="Z27" s="297" t="str">
        <f t="shared" si="5"/>
        <v xml:space="preserve">Buyer </v>
      </c>
      <c r="AA27" s="306">
        <f t="shared" ca="1" si="6"/>
        <v>35.503</v>
      </c>
      <c r="AB27" s="306">
        <f t="shared" ca="1" si="6"/>
        <v>37.278999999999996</v>
      </c>
      <c r="AC27" s="306">
        <f t="shared" ca="1" si="6"/>
        <v>39.143000000000001</v>
      </c>
      <c r="AD27" s="306">
        <f t="shared" ca="1" si="6"/>
        <v>41.099999999999994</v>
      </c>
      <c r="AE27" s="306">
        <f t="shared" ca="1" si="6"/>
        <v>43.155000000000001</v>
      </c>
    </row>
    <row r="28" spans="1:31">
      <c r="A28" s="202" t="s">
        <v>23</v>
      </c>
      <c r="B28" s="230" t="s">
        <v>24</v>
      </c>
      <c r="C28" s="202" t="s">
        <v>21</v>
      </c>
      <c r="D28" s="234" t="s">
        <v>25</v>
      </c>
      <c r="E28" s="202">
        <v>383</v>
      </c>
      <c r="F28" s="202">
        <v>8</v>
      </c>
      <c r="G28" s="208">
        <f t="shared" ca="1" si="2"/>
        <v>67378</v>
      </c>
      <c r="H28" s="208">
        <f t="shared" ca="1" si="2"/>
        <v>70747</v>
      </c>
      <c r="I28" s="208">
        <f t="shared" ca="1" si="2"/>
        <v>74284</v>
      </c>
      <c r="J28" s="208">
        <f t="shared" ca="1" si="2"/>
        <v>77998</v>
      </c>
      <c r="K28" s="208">
        <f t="shared" ca="1" si="2"/>
        <v>81898</v>
      </c>
      <c r="L28" s="223"/>
      <c r="M28" s="270" t="s">
        <v>588</v>
      </c>
      <c r="N28" s="273" t="str">
        <f t="shared" si="3"/>
        <v>01530C</v>
      </c>
      <c r="O28" s="284" t="str">
        <f t="shared" si="3"/>
        <v>097</v>
      </c>
      <c r="P28" s="273" t="str">
        <f t="shared" si="4"/>
        <v xml:space="preserve">Case Investigator </v>
      </c>
      <c r="Q28" s="285" cm="1">
        <f t="array" aca="1" ref="Q28" ca="1">ROUND(IF($M28="Y",VLOOKUP($N28,INDIRECT($O$2),Q$7,0)*INDIRECT($N$1),VLOOKUP($N28,INDIRECT($O$2),Q$7,0)),IF(LEFT($C28,1)="N",3,0))</f>
        <v>67378</v>
      </c>
      <c r="R28" s="285" cm="1">
        <f t="array" aca="1" ref="R28" ca="1">ROUND(IF($M28="Y",VLOOKUP($N28,INDIRECT($O$2),R$7,0)*INDIRECT($N$1),VLOOKUP($N28,INDIRECT($O$2),R$7,0)),IF(LEFT($C28,1)="N",3,0))</f>
        <v>70747</v>
      </c>
      <c r="S28" s="285" cm="1">
        <f t="array" aca="1" ref="S28" ca="1">ROUND(IF($M28="Y",VLOOKUP($N28,INDIRECT($O$2),S$7,0)*INDIRECT($N$1),VLOOKUP($N28,INDIRECT($O$2),S$7,0)),IF(LEFT($C28,1)="N",3,0))</f>
        <v>74284</v>
      </c>
      <c r="T28" s="285" cm="1">
        <f t="array" aca="1" ref="T28" ca="1">ROUND(IF($M28="Y",VLOOKUP($N28,INDIRECT($O$2),T$7,0)*INDIRECT($N$1),VLOOKUP($N28,INDIRECT($O$2),T$7,0)),IF(LEFT($C28,1)="N",3,0))</f>
        <v>77998</v>
      </c>
      <c r="U28" s="285" cm="1">
        <f t="array" aca="1" ref="U28" ca="1">ROUND(IF($M28="Y",VLOOKUP($N28,INDIRECT($O$2),U$7,0)*INDIRECT($N$1),VLOOKUP($N28,INDIRECT($O$2),U$7,0)),IF(LEFT($C28,1)="N",3,0))</f>
        <v>81898</v>
      </c>
      <c r="W28" s="304" t="str">
        <f t="shared" si="5"/>
        <v>Y</v>
      </c>
      <c r="X28" s="297" t="str">
        <f t="shared" si="5"/>
        <v>01530C</v>
      </c>
      <c r="Y28" s="305" t="str">
        <f t="shared" si="5"/>
        <v>097</v>
      </c>
      <c r="Z28" s="297" t="str">
        <f t="shared" si="5"/>
        <v xml:space="preserve">Case Investigator </v>
      </c>
      <c r="AA28" s="306">
        <f t="shared" ca="1" si="6"/>
        <v>32.393999999999998</v>
      </c>
      <c r="AB28" s="306">
        <f t="shared" ca="1" si="6"/>
        <v>34.012999999999998</v>
      </c>
      <c r="AC28" s="306">
        <f t="shared" ca="1" si="6"/>
        <v>35.713999999999999</v>
      </c>
      <c r="AD28" s="306">
        <f t="shared" ca="1" si="6"/>
        <v>37.5</v>
      </c>
      <c r="AE28" s="306">
        <f t="shared" ca="1" si="6"/>
        <v>39.375</v>
      </c>
    </row>
    <row r="29" spans="1:31">
      <c r="A29" s="203" t="s">
        <v>78</v>
      </c>
      <c r="B29" s="230" t="s">
        <v>79</v>
      </c>
      <c r="C29" s="203" t="s">
        <v>43</v>
      </c>
      <c r="D29" s="229" t="s">
        <v>80</v>
      </c>
      <c r="E29" s="203">
        <v>240</v>
      </c>
      <c r="F29" s="203">
        <v>5</v>
      </c>
      <c r="G29" s="208">
        <f t="shared" ca="1" si="2"/>
        <v>21.806000000000001</v>
      </c>
      <c r="H29" s="208">
        <f t="shared" ca="1" si="2"/>
        <v>22.896000000000001</v>
      </c>
      <c r="I29" s="208">
        <f t="shared" ca="1" si="2"/>
        <v>24.041</v>
      </c>
      <c r="J29" s="208">
        <f t="shared" ca="1" si="2"/>
        <v>25.242999999999999</v>
      </c>
      <c r="K29" s="208">
        <f t="shared" ca="1" si="2"/>
        <v>26.504999999999999</v>
      </c>
      <c r="L29" s="223"/>
      <c r="M29" s="270" t="s">
        <v>588</v>
      </c>
      <c r="N29" s="273" t="str">
        <f t="shared" si="3"/>
        <v>01610C</v>
      </c>
      <c r="O29" s="284" t="str">
        <f t="shared" si="3"/>
        <v>111</v>
      </c>
      <c r="P29" s="273" t="str">
        <f t="shared" si="4"/>
        <v xml:space="preserve">Central Alarm Station Oper </v>
      </c>
      <c r="Q29" s="285" cm="1">
        <f t="array" aca="1" ref="Q29" ca="1">ROUND(IF($M29="Y",VLOOKUP($N29,INDIRECT($O$2),Q$7,0)*INDIRECT($N$1),VLOOKUP($N29,INDIRECT($O$2),Q$7,0)),IF(LEFT($C29,1)="N",3,0))</f>
        <v>21.806000000000001</v>
      </c>
      <c r="R29" s="285" cm="1">
        <f t="array" aca="1" ref="R29" ca="1">ROUND(IF($M29="Y",VLOOKUP($N29,INDIRECT($O$2),R$7,0)*INDIRECT($N$1),VLOOKUP($N29,INDIRECT($O$2),R$7,0)),IF(LEFT($C29,1)="N",3,0))</f>
        <v>22.896000000000001</v>
      </c>
      <c r="S29" s="285" cm="1">
        <f t="array" aca="1" ref="S29" ca="1">ROUND(IF($M29="Y",VLOOKUP($N29,INDIRECT($O$2),S$7,0)*INDIRECT($N$1),VLOOKUP($N29,INDIRECT($O$2),S$7,0)),IF(LEFT($C29,1)="N",3,0))</f>
        <v>24.041</v>
      </c>
      <c r="T29" s="285" cm="1">
        <f t="array" aca="1" ref="T29" ca="1">ROUND(IF($M29="Y",VLOOKUP($N29,INDIRECT($O$2),T$7,0)*INDIRECT($N$1),VLOOKUP($N29,INDIRECT($O$2),T$7,0)),IF(LEFT($C29,1)="N",3,0))</f>
        <v>25.242999999999999</v>
      </c>
      <c r="U29" s="285" cm="1">
        <f t="array" aca="1" ref="U29" ca="1">ROUND(IF($M29="Y",VLOOKUP($N29,INDIRECT($O$2),U$7,0)*INDIRECT($N$1),VLOOKUP($N29,INDIRECT($O$2),U$7,0)),IF(LEFT($C29,1)="N",3,0))</f>
        <v>26.504999999999999</v>
      </c>
      <c r="W29" s="304" t="str">
        <f t="shared" si="5"/>
        <v>Y</v>
      </c>
      <c r="X29" s="297" t="str">
        <f t="shared" si="5"/>
        <v>01610C</v>
      </c>
      <c r="Y29" s="305" t="str">
        <f t="shared" si="5"/>
        <v>111</v>
      </c>
      <c r="Z29" s="297" t="str">
        <f t="shared" si="5"/>
        <v xml:space="preserve">Central Alarm Station Oper </v>
      </c>
      <c r="AA29" s="306">
        <f t="shared" ca="1" si="6"/>
        <v>21.806000000000001</v>
      </c>
      <c r="AB29" s="306">
        <f t="shared" ca="1" si="6"/>
        <v>22.896000000000001</v>
      </c>
      <c r="AC29" s="306">
        <f t="shared" ca="1" si="6"/>
        <v>24.041</v>
      </c>
      <c r="AD29" s="306">
        <f t="shared" ca="1" si="6"/>
        <v>25.242999999999999</v>
      </c>
      <c r="AE29" s="306">
        <f t="shared" ca="1" si="6"/>
        <v>26.504999999999999</v>
      </c>
    </row>
    <row r="30" spans="1:31">
      <c r="A30" s="203" t="s">
        <v>81</v>
      </c>
      <c r="B30" s="230" t="s">
        <v>82</v>
      </c>
      <c r="C30" s="203" t="s">
        <v>43</v>
      </c>
      <c r="D30" s="229" t="s">
        <v>83</v>
      </c>
      <c r="E30" s="203">
        <v>273</v>
      </c>
      <c r="F30" s="203">
        <v>6</v>
      </c>
      <c r="G30" s="208">
        <f t="shared" ca="1" si="2"/>
        <v>24.899000000000001</v>
      </c>
      <c r="H30" s="208">
        <f t="shared" ca="1" si="2"/>
        <v>26.143999999999998</v>
      </c>
      <c r="I30" s="208">
        <f t="shared" ca="1" si="2"/>
        <v>27.452000000000002</v>
      </c>
      <c r="J30" s="208">
        <f t="shared" ca="1" si="2"/>
        <v>28.824000000000002</v>
      </c>
      <c r="K30" s="208">
        <f t="shared" ca="1" si="2"/>
        <v>30.265000000000001</v>
      </c>
      <c r="L30" s="223"/>
      <c r="M30" s="270" t="s">
        <v>588</v>
      </c>
      <c r="N30" s="273" t="str">
        <f t="shared" si="3"/>
        <v>11020C</v>
      </c>
      <c r="O30" s="284" t="str">
        <f t="shared" si="3"/>
        <v>063</v>
      </c>
      <c r="P30" s="273" t="str">
        <f t="shared" si="4"/>
        <v xml:space="preserve">Claims Specialist </v>
      </c>
      <c r="Q30" s="285" cm="1">
        <f t="array" aca="1" ref="Q30" ca="1">ROUND(IF($M30="Y",VLOOKUP($N30,INDIRECT($O$2),Q$7,0)*INDIRECT($N$1),VLOOKUP($N30,INDIRECT($O$2),Q$7,0)),IF(LEFT($C30,1)="N",3,0))</f>
        <v>24.899000000000001</v>
      </c>
      <c r="R30" s="285" cm="1">
        <f t="array" aca="1" ref="R30" ca="1">ROUND(IF($M30="Y",VLOOKUP($N30,INDIRECT($O$2),R$7,0)*INDIRECT($N$1),VLOOKUP($N30,INDIRECT($O$2),R$7,0)),IF(LEFT($C30,1)="N",3,0))</f>
        <v>26.143999999999998</v>
      </c>
      <c r="S30" s="285" cm="1">
        <f t="array" aca="1" ref="S30" ca="1">ROUND(IF($M30="Y",VLOOKUP($N30,INDIRECT($O$2),S$7,0)*INDIRECT($N$1),VLOOKUP($N30,INDIRECT($O$2),S$7,0)),IF(LEFT($C30,1)="N",3,0))</f>
        <v>27.452000000000002</v>
      </c>
      <c r="T30" s="285" cm="1">
        <f t="array" aca="1" ref="T30" ca="1">ROUND(IF($M30="Y",VLOOKUP($N30,INDIRECT($O$2),T$7,0)*INDIRECT($N$1),VLOOKUP($N30,INDIRECT($O$2),T$7,0)),IF(LEFT($C30,1)="N",3,0))</f>
        <v>28.824000000000002</v>
      </c>
      <c r="U30" s="285" cm="1">
        <f t="array" aca="1" ref="U30" ca="1">ROUND(IF($M30="Y",VLOOKUP($N30,INDIRECT($O$2),U$7,0)*INDIRECT($N$1),VLOOKUP($N30,INDIRECT($O$2),U$7,0)),IF(LEFT($C30,1)="N",3,0))</f>
        <v>30.265000000000001</v>
      </c>
      <c r="W30" s="304" t="str">
        <f t="shared" si="5"/>
        <v>Y</v>
      </c>
      <c r="X30" s="297" t="str">
        <f t="shared" si="5"/>
        <v>11020C</v>
      </c>
      <c r="Y30" s="305" t="str">
        <f t="shared" si="5"/>
        <v>063</v>
      </c>
      <c r="Z30" s="297" t="str">
        <f t="shared" si="5"/>
        <v xml:space="preserve">Claims Specialist </v>
      </c>
      <c r="AA30" s="306">
        <f t="shared" ca="1" si="6"/>
        <v>24.899000000000001</v>
      </c>
      <c r="AB30" s="306">
        <f t="shared" ca="1" si="6"/>
        <v>26.143999999999998</v>
      </c>
      <c r="AC30" s="306">
        <f t="shared" ca="1" si="6"/>
        <v>27.452000000000002</v>
      </c>
      <c r="AD30" s="306">
        <f t="shared" ca="1" si="6"/>
        <v>28.824000000000002</v>
      </c>
      <c r="AE30" s="306">
        <f t="shared" ca="1" si="6"/>
        <v>30.265000000000001</v>
      </c>
    </row>
    <row r="31" spans="1:31">
      <c r="A31" s="203" t="s">
        <v>84</v>
      </c>
      <c r="B31" s="230" t="s">
        <v>59</v>
      </c>
      <c r="C31" s="203" t="s">
        <v>43</v>
      </c>
      <c r="D31" s="229" t="s">
        <v>85</v>
      </c>
      <c r="E31" s="203">
        <v>293</v>
      </c>
      <c r="F31" s="203">
        <v>6</v>
      </c>
      <c r="G31" s="208">
        <f t="shared" ca="1" si="2"/>
        <v>25.911000000000001</v>
      </c>
      <c r="H31" s="208">
        <f t="shared" ca="1" si="2"/>
        <v>27.206</v>
      </c>
      <c r="I31" s="208">
        <f t="shared" ca="1" si="2"/>
        <v>28.565999999999999</v>
      </c>
      <c r="J31" s="208">
        <f t="shared" ca="1" si="2"/>
        <v>29.994</v>
      </c>
      <c r="K31" s="208">
        <f t="shared" ca="1" si="2"/>
        <v>31.494</v>
      </c>
      <c r="L31" s="223"/>
      <c r="M31" s="270" t="s">
        <v>588</v>
      </c>
      <c r="N31" s="273" t="str">
        <f t="shared" si="3"/>
        <v>02236C</v>
      </c>
      <c r="O31" s="284" t="str">
        <f t="shared" si="3"/>
        <v>113</v>
      </c>
      <c r="P31" s="273" t="str">
        <f t="shared" si="4"/>
        <v>Code Compliance Specialist - Traffic</v>
      </c>
      <c r="Q31" s="285" cm="1">
        <f t="array" aca="1" ref="Q31" ca="1">ROUND(IF($M31="Y",VLOOKUP($N31,INDIRECT($O$2),Q$7,0)*INDIRECT($N$1),VLOOKUP($N31,INDIRECT($O$2),Q$7,0)),IF(LEFT($C31,1)="N",3,0))</f>
        <v>25.911000000000001</v>
      </c>
      <c r="R31" s="285" cm="1">
        <f t="array" aca="1" ref="R31" ca="1">ROUND(IF($M31="Y",VLOOKUP($N31,INDIRECT($O$2),R$7,0)*INDIRECT($N$1),VLOOKUP($N31,INDIRECT($O$2),R$7,0)),IF(LEFT($C31,1)="N",3,0))</f>
        <v>27.206</v>
      </c>
      <c r="S31" s="285" cm="1">
        <f t="array" aca="1" ref="S31" ca="1">ROUND(IF($M31="Y",VLOOKUP($N31,INDIRECT($O$2),S$7,0)*INDIRECT($N$1),VLOOKUP($N31,INDIRECT($O$2),S$7,0)),IF(LEFT($C31,1)="N",3,0))</f>
        <v>28.565999999999999</v>
      </c>
      <c r="T31" s="285" cm="1">
        <f t="array" aca="1" ref="T31" ca="1">ROUND(IF($M31="Y",VLOOKUP($N31,INDIRECT($O$2),T$7,0)*INDIRECT($N$1),VLOOKUP($N31,INDIRECT($O$2),T$7,0)),IF(LEFT($C31,1)="N",3,0))</f>
        <v>29.994</v>
      </c>
      <c r="U31" s="285" cm="1">
        <f t="array" aca="1" ref="U31" ca="1">ROUND(IF($M31="Y",VLOOKUP($N31,INDIRECT($O$2),U$7,0)*INDIRECT($N$1),VLOOKUP($N31,INDIRECT($O$2),U$7,0)),IF(LEFT($C31,1)="N",3,0))</f>
        <v>31.494</v>
      </c>
      <c r="W31" s="304" t="str">
        <f t="shared" si="5"/>
        <v>Y</v>
      </c>
      <c r="X31" s="297" t="str">
        <f t="shared" si="5"/>
        <v>02236C</v>
      </c>
      <c r="Y31" s="305" t="str">
        <f t="shared" si="5"/>
        <v>113</v>
      </c>
      <c r="Z31" s="297" t="str">
        <f t="shared" si="5"/>
        <v>Code Compliance Specialist - Traffic</v>
      </c>
      <c r="AA31" s="306">
        <f t="shared" ca="1" si="6"/>
        <v>25.911000000000001</v>
      </c>
      <c r="AB31" s="306">
        <f t="shared" ca="1" si="6"/>
        <v>27.206</v>
      </c>
      <c r="AC31" s="306">
        <f t="shared" ca="1" si="6"/>
        <v>28.565999999999999</v>
      </c>
      <c r="AD31" s="306">
        <f t="shared" ca="1" si="6"/>
        <v>29.994</v>
      </c>
      <c r="AE31" s="306">
        <f t="shared" ca="1" si="6"/>
        <v>31.494</v>
      </c>
    </row>
    <row r="32" spans="1:31">
      <c r="A32" s="203" t="s">
        <v>86</v>
      </c>
      <c r="B32" s="230" t="s">
        <v>87</v>
      </c>
      <c r="C32" s="203" t="s">
        <v>43</v>
      </c>
      <c r="D32" s="229" t="s">
        <v>88</v>
      </c>
      <c r="E32" s="203">
        <v>308</v>
      </c>
      <c r="F32" s="203">
        <v>6</v>
      </c>
      <c r="G32" s="208">
        <f t="shared" ca="1" si="2"/>
        <v>26.937999999999999</v>
      </c>
      <c r="H32" s="208">
        <f t="shared" ca="1" si="2"/>
        <v>28.285</v>
      </c>
      <c r="I32" s="208">
        <f t="shared" ca="1" si="2"/>
        <v>29.699000000000002</v>
      </c>
      <c r="J32" s="208">
        <f t="shared" ca="1" si="2"/>
        <v>31.184000000000001</v>
      </c>
      <c r="K32" s="208">
        <f t="shared" ca="1" si="2"/>
        <v>32.743000000000002</v>
      </c>
      <c r="L32" s="223"/>
      <c r="M32" s="270" t="s">
        <v>588</v>
      </c>
      <c r="N32" s="273" t="str">
        <f t="shared" si="3"/>
        <v>02260C</v>
      </c>
      <c r="O32" s="284" t="str">
        <f t="shared" si="3"/>
        <v>143</v>
      </c>
      <c r="P32" s="273" t="str">
        <f t="shared" si="4"/>
        <v xml:space="preserve">Committee Clerk </v>
      </c>
      <c r="Q32" s="285" cm="1">
        <f t="array" aca="1" ref="Q32" ca="1">ROUND(IF($M32="Y",VLOOKUP($N32,INDIRECT($O$2),Q$7,0)*INDIRECT($N$1),VLOOKUP($N32,INDIRECT($O$2),Q$7,0)),IF(LEFT($C32,1)="N",3,0))</f>
        <v>26.937999999999999</v>
      </c>
      <c r="R32" s="285" cm="1">
        <f t="array" aca="1" ref="R32" ca="1">ROUND(IF($M32="Y",VLOOKUP($N32,INDIRECT($O$2),R$7,0)*INDIRECT($N$1),VLOOKUP($N32,INDIRECT($O$2),R$7,0)),IF(LEFT($C32,1)="N",3,0))</f>
        <v>28.285</v>
      </c>
      <c r="S32" s="285" cm="1">
        <f t="array" aca="1" ref="S32" ca="1">ROUND(IF($M32="Y",VLOOKUP($N32,INDIRECT($O$2),S$7,0)*INDIRECT($N$1),VLOOKUP($N32,INDIRECT($O$2),S$7,0)),IF(LEFT($C32,1)="N",3,0))</f>
        <v>29.699000000000002</v>
      </c>
      <c r="T32" s="285" cm="1">
        <f t="array" aca="1" ref="T32" ca="1">ROUND(IF($M32="Y",VLOOKUP($N32,INDIRECT($O$2),T$7,0)*INDIRECT($N$1),VLOOKUP($N32,INDIRECT($O$2),T$7,0)),IF(LEFT($C32,1)="N",3,0))</f>
        <v>31.184000000000001</v>
      </c>
      <c r="U32" s="285" cm="1">
        <f t="array" aca="1" ref="U32" ca="1">ROUND(IF($M32="Y",VLOOKUP($N32,INDIRECT($O$2),U$7,0)*INDIRECT($N$1),VLOOKUP($N32,INDIRECT($O$2),U$7,0)),IF(LEFT($C32,1)="N",3,0))</f>
        <v>32.743000000000002</v>
      </c>
      <c r="W32" s="304" t="str">
        <f t="shared" si="5"/>
        <v>Y</v>
      </c>
      <c r="X32" s="297" t="str">
        <f t="shared" si="5"/>
        <v>02260C</v>
      </c>
      <c r="Y32" s="305" t="str">
        <f t="shared" si="5"/>
        <v>143</v>
      </c>
      <c r="Z32" s="297" t="str">
        <f t="shared" si="5"/>
        <v xml:space="preserve">Committee Clerk </v>
      </c>
      <c r="AA32" s="306">
        <f t="shared" ca="1" si="6"/>
        <v>26.937999999999999</v>
      </c>
      <c r="AB32" s="306">
        <f t="shared" ca="1" si="6"/>
        <v>28.285</v>
      </c>
      <c r="AC32" s="306">
        <f t="shared" ca="1" si="6"/>
        <v>29.699000000000002</v>
      </c>
      <c r="AD32" s="306">
        <f t="shared" ca="1" si="6"/>
        <v>31.184000000000001</v>
      </c>
      <c r="AE32" s="306">
        <f t="shared" ca="1" si="6"/>
        <v>32.743000000000002</v>
      </c>
    </row>
    <row r="33" spans="1:31">
      <c r="A33" s="203" t="s">
        <v>573</v>
      </c>
      <c r="B33" s="230" t="s">
        <v>574</v>
      </c>
      <c r="C33" s="203" t="s">
        <v>43</v>
      </c>
      <c r="D33" s="229" t="s">
        <v>575</v>
      </c>
      <c r="E33" s="203">
        <v>348</v>
      </c>
      <c r="F33" s="203">
        <v>7</v>
      </c>
      <c r="G33" s="208">
        <f t="shared" ca="1" si="2"/>
        <v>30.032</v>
      </c>
      <c r="H33" s="208">
        <f t="shared" ca="1" si="2"/>
        <v>31.533000000000001</v>
      </c>
      <c r="I33" s="208">
        <f t="shared" ca="1" si="2"/>
        <v>33.109000000000002</v>
      </c>
      <c r="J33" s="208">
        <f t="shared" ca="1" si="2"/>
        <v>34.765000000000001</v>
      </c>
      <c r="K33" s="208">
        <f t="shared" ca="1" si="2"/>
        <v>36.503</v>
      </c>
      <c r="L33" s="223"/>
      <c r="M33" s="270" t="s">
        <v>588</v>
      </c>
      <c r="N33" s="273" t="str">
        <f t="shared" si="3"/>
        <v>53022C</v>
      </c>
      <c r="O33" s="284" t="str">
        <f t="shared" si="3"/>
        <v>126</v>
      </c>
      <c r="P33" s="273" t="str">
        <f t="shared" si="4"/>
        <v>Community Partnership Liaison</v>
      </c>
      <c r="Q33" s="285" cm="1">
        <f t="array" aca="1" ref="Q33" ca="1">ROUND(IF($M33="Y",VLOOKUP($N33,INDIRECT($O$2),Q$7,0)*INDIRECT($N$1),VLOOKUP($N33,INDIRECT($O$2),Q$7,0)),IF(LEFT($C33,1)="N",3,0))</f>
        <v>30.032</v>
      </c>
      <c r="R33" s="285" cm="1">
        <f t="array" aca="1" ref="R33" ca="1">ROUND(IF($M33="Y",VLOOKUP($N33,INDIRECT($O$2),R$7,0)*INDIRECT($N$1),VLOOKUP($N33,INDIRECT($O$2),R$7,0)),IF(LEFT($C33,1)="N",3,0))</f>
        <v>31.533000000000001</v>
      </c>
      <c r="S33" s="285" cm="1">
        <f t="array" aca="1" ref="S33" ca="1">ROUND(IF($M33="Y",VLOOKUP($N33,INDIRECT($O$2),S$7,0)*INDIRECT($N$1),VLOOKUP($N33,INDIRECT($O$2),S$7,0)),IF(LEFT($C33,1)="N",3,0))</f>
        <v>33.109000000000002</v>
      </c>
      <c r="T33" s="285" cm="1">
        <f t="array" aca="1" ref="T33" ca="1">ROUND(IF($M33="Y",VLOOKUP($N33,INDIRECT($O$2),T$7,0)*INDIRECT($N$1),VLOOKUP($N33,INDIRECT($O$2),T$7,0)),IF(LEFT($C33,1)="N",3,0))</f>
        <v>34.765000000000001</v>
      </c>
      <c r="U33" s="285" cm="1">
        <f t="array" aca="1" ref="U33" ca="1">ROUND(IF($M33="Y",VLOOKUP($N33,INDIRECT($O$2),U$7,0)*INDIRECT($N$1),VLOOKUP($N33,INDIRECT($O$2),U$7,0)),IF(LEFT($C33,1)="N",3,0))</f>
        <v>36.503</v>
      </c>
      <c r="W33" s="304" t="str">
        <f t="shared" si="5"/>
        <v>Y</v>
      </c>
      <c r="X33" s="297" t="str">
        <f t="shared" si="5"/>
        <v>53022C</v>
      </c>
      <c r="Y33" s="305" t="str">
        <f t="shared" si="5"/>
        <v>126</v>
      </c>
      <c r="Z33" s="297" t="str">
        <f t="shared" si="5"/>
        <v>Community Partnership Liaison</v>
      </c>
      <c r="AA33" s="306">
        <f t="shared" ca="1" si="6"/>
        <v>30.032</v>
      </c>
      <c r="AB33" s="306">
        <f t="shared" ca="1" si="6"/>
        <v>31.533000000000001</v>
      </c>
      <c r="AC33" s="306">
        <f t="shared" ca="1" si="6"/>
        <v>33.109000000000002</v>
      </c>
      <c r="AD33" s="306">
        <f t="shared" ca="1" si="6"/>
        <v>34.765000000000001</v>
      </c>
      <c r="AE33" s="306">
        <f t="shared" ca="1" si="6"/>
        <v>36.503</v>
      </c>
    </row>
    <row r="34" spans="1:31">
      <c r="A34" s="203" t="s">
        <v>532</v>
      </c>
      <c r="B34" s="230">
        <v>154</v>
      </c>
      <c r="C34" s="203" t="s">
        <v>43</v>
      </c>
      <c r="D34" s="229" t="s">
        <v>533</v>
      </c>
      <c r="E34" s="203">
        <v>355</v>
      </c>
      <c r="F34" s="203">
        <v>7</v>
      </c>
      <c r="G34" s="208">
        <f t="shared" ca="1" si="2"/>
        <v>30.036999999999999</v>
      </c>
      <c r="H34" s="208">
        <f t="shared" ca="1" si="2"/>
        <v>31.533999999999999</v>
      </c>
      <c r="I34" s="208">
        <f t="shared" ca="1" si="2"/>
        <v>33.112000000000002</v>
      </c>
      <c r="J34" s="208">
        <f t="shared" ca="1" si="2"/>
        <v>34.762999999999998</v>
      </c>
      <c r="K34" s="208">
        <f t="shared" ca="1" si="2"/>
        <v>36.505000000000003</v>
      </c>
      <c r="L34" s="223"/>
      <c r="M34" s="270" t="s">
        <v>588</v>
      </c>
      <c r="N34" s="273" t="str">
        <f t="shared" si="3"/>
        <v>59409C</v>
      </c>
      <c r="O34" s="284">
        <f t="shared" si="3"/>
        <v>154</v>
      </c>
      <c r="P34" s="273" t="str">
        <f t="shared" si="4"/>
        <v>Community Pet Case Coordinator</v>
      </c>
      <c r="Q34" s="285" cm="1">
        <f t="array" aca="1" ref="Q34" ca="1">ROUND(IF($M34="Y",VLOOKUP($N34,INDIRECT($O$2),Q$7,0)*INDIRECT($N$1),VLOOKUP($N34,INDIRECT($O$2),Q$7,0)),IF(LEFT($C34,1)="N",3,0))</f>
        <v>30.036999999999999</v>
      </c>
      <c r="R34" s="285" cm="1">
        <f t="array" aca="1" ref="R34" ca="1">ROUND(IF($M34="Y",VLOOKUP($N34,INDIRECT($O$2),R$7,0)*INDIRECT($N$1),VLOOKUP($N34,INDIRECT($O$2),R$7,0)),IF(LEFT($C34,1)="N",3,0))</f>
        <v>31.533999999999999</v>
      </c>
      <c r="S34" s="285" cm="1">
        <f t="array" aca="1" ref="S34" ca="1">ROUND(IF($M34="Y",VLOOKUP($N34,INDIRECT($O$2),S$7,0)*INDIRECT($N$1),VLOOKUP($N34,INDIRECT($O$2),S$7,0)),IF(LEFT($C34,1)="N",3,0))</f>
        <v>33.112000000000002</v>
      </c>
      <c r="T34" s="285" cm="1">
        <f t="array" aca="1" ref="T34" ca="1">ROUND(IF($M34="Y",VLOOKUP($N34,INDIRECT($O$2),T$7,0)*INDIRECT($N$1),VLOOKUP($N34,INDIRECT($O$2),T$7,0)),IF(LEFT($C34,1)="N",3,0))</f>
        <v>34.762999999999998</v>
      </c>
      <c r="U34" s="285" cm="1">
        <f t="array" aca="1" ref="U34" ca="1">ROUND(IF($M34="Y",VLOOKUP($N34,INDIRECT($O$2),U$7,0)*INDIRECT($N$1),VLOOKUP($N34,INDIRECT($O$2),U$7,0)),IF(LEFT($C34,1)="N",3,0))</f>
        <v>36.505000000000003</v>
      </c>
      <c r="W34" s="304" t="str">
        <f t="shared" si="5"/>
        <v>Y</v>
      </c>
      <c r="X34" s="297" t="str">
        <f t="shared" si="5"/>
        <v>59409C</v>
      </c>
      <c r="Y34" s="305">
        <f t="shared" si="5"/>
        <v>154</v>
      </c>
      <c r="Z34" s="297" t="str">
        <f t="shared" si="5"/>
        <v>Community Pet Case Coordinator</v>
      </c>
      <c r="AA34" s="306">
        <f t="shared" ca="1" si="6"/>
        <v>30.036999999999999</v>
      </c>
      <c r="AB34" s="306">
        <f t="shared" ca="1" si="6"/>
        <v>31.533999999999999</v>
      </c>
      <c r="AC34" s="306">
        <f t="shared" ca="1" si="6"/>
        <v>33.112000000000002</v>
      </c>
      <c r="AD34" s="306">
        <f t="shared" ca="1" si="6"/>
        <v>34.762999999999998</v>
      </c>
      <c r="AE34" s="306">
        <f t="shared" ca="1" si="6"/>
        <v>36.505000000000003</v>
      </c>
    </row>
    <row r="35" spans="1:31">
      <c r="A35" s="203" t="s">
        <v>89</v>
      </c>
      <c r="B35" s="230" t="s">
        <v>90</v>
      </c>
      <c r="C35" s="203" t="s">
        <v>43</v>
      </c>
      <c r="D35" s="229" t="s">
        <v>91</v>
      </c>
      <c r="E35" s="203">
        <v>198</v>
      </c>
      <c r="F35" s="203">
        <v>4</v>
      </c>
      <c r="G35" s="208">
        <f t="shared" ca="1" si="2"/>
        <v>20.542000000000002</v>
      </c>
      <c r="H35" s="208">
        <f t="shared" ca="1" si="2"/>
        <v>21.568999999999999</v>
      </c>
      <c r="I35" s="208">
        <f t="shared" ca="1" si="2"/>
        <v>22.646999999999998</v>
      </c>
      <c r="J35" s="208">
        <f t="shared" ca="1" si="2"/>
        <v>23.779</v>
      </c>
      <c r="K35" s="208">
        <f t="shared" si="2"/>
        <v>0</v>
      </c>
      <c r="L35" s="223"/>
      <c r="M35" s="270" t="s">
        <v>588</v>
      </c>
      <c r="N35" s="273" t="str">
        <f t="shared" si="3"/>
        <v>02350C</v>
      </c>
      <c r="O35" s="284" t="str">
        <f t="shared" si="3"/>
        <v>030</v>
      </c>
      <c r="P35" s="273" t="str">
        <f t="shared" si="4"/>
        <v xml:space="preserve">Community Service Officer </v>
      </c>
      <c r="Q35" s="285" cm="1">
        <f t="array" aca="1" ref="Q35" ca="1">ROUND(IF($M35="Y",VLOOKUP($N35,INDIRECT($O$2),Q$7,0)*INDIRECT($N$1),VLOOKUP($N35,INDIRECT($O$2),Q$7,0)),IF(LEFT($C35,1)="N",3,0))</f>
        <v>20.542000000000002</v>
      </c>
      <c r="R35" s="285" cm="1">
        <f t="array" aca="1" ref="R35" ca="1">ROUND(IF($M35="Y",VLOOKUP($N35,INDIRECT($O$2),R$7,0)*INDIRECT($N$1),VLOOKUP($N35,INDIRECT($O$2),R$7,0)),IF(LEFT($C35,1)="N",3,0))</f>
        <v>21.568999999999999</v>
      </c>
      <c r="S35" s="285" cm="1">
        <f t="array" aca="1" ref="S35" ca="1">ROUND(IF($M35="Y",VLOOKUP($N35,INDIRECT($O$2),S$7,0)*INDIRECT($N$1),VLOOKUP($N35,INDIRECT($O$2),S$7,0)),IF(LEFT($C35,1)="N",3,0))</f>
        <v>22.646999999999998</v>
      </c>
      <c r="T35" s="285" cm="1">
        <f t="array" aca="1" ref="T35" ca="1">ROUND(IF($M35="Y",VLOOKUP($N35,INDIRECT($O$2),T$7,0)*INDIRECT($N$1),VLOOKUP($N35,INDIRECT($O$2),T$7,0)),IF(LEFT($C35,1)="N",3,0))</f>
        <v>23.779</v>
      </c>
      <c r="U35" s="285"/>
      <c r="W35" s="304" t="str">
        <f t="shared" si="5"/>
        <v>Y</v>
      </c>
      <c r="X35" s="297" t="str">
        <f t="shared" si="5"/>
        <v>02350C</v>
      </c>
      <c r="Y35" s="305" t="str">
        <f t="shared" si="5"/>
        <v>030</v>
      </c>
      <c r="Z35" s="297" t="str">
        <f t="shared" si="5"/>
        <v xml:space="preserve">Community Service Officer </v>
      </c>
      <c r="AA35" s="306">
        <f t="shared" ca="1" si="6"/>
        <v>20.542000000000002</v>
      </c>
      <c r="AB35" s="306">
        <f t="shared" ca="1" si="6"/>
        <v>21.568999999999999</v>
      </c>
      <c r="AC35" s="306">
        <f t="shared" ca="1" si="6"/>
        <v>22.646999999999998</v>
      </c>
      <c r="AD35" s="306">
        <f t="shared" ca="1" si="6"/>
        <v>23.779</v>
      </c>
      <c r="AE35" s="306">
        <f t="shared" si="6"/>
        <v>0</v>
      </c>
    </row>
    <row r="36" spans="1:31">
      <c r="A36" s="203" t="s">
        <v>93</v>
      </c>
      <c r="B36" s="230">
        <v>208</v>
      </c>
      <c r="C36" s="203" t="s">
        <v>43</v>
      </c>
      <c r="D36" s="229" t="s">
        <v>438</v>
      </c>
      <c r="E36" s="203">
        <v>393</v>
      </c>
      <c r="F36" s="203">
        <v>8</v>
      </c>
      <c r="G36" s="208">
        <f t="shared" ca="1" si="2"/>
        <v>33.052999999999997</v>
      </c>
      <c r="H36" s="208">
        <f t="shared" ca="1" si="2"/>
        <v>34.707000000000001</v>
      </c>
      <c r="I36" s="208">
        <f t="shared" ca="1" si="2"/>
        <v>36.442</v>
      </c>
      <c r="J36" s="208">
        <f t="shared" ca="1" si="2"/>
        <v>38.264000000000003</v>
      </c>
      <c r="K36" s="208">
        <f t="shared" ca="1" si="2"/>
        <v>40.177999999999997</v>
      </c>
      <c r="L36" s="223"/>
      <c r="M36" s="270" t="s">
        <v>588</v>
      </c>
      <c r="N36" s="273" t="str">
        <f t="shared" si="3"/>
        <v>02355C</v>
      </c>
      <c r="O36" s="284">
        <f t="shared" si="3"/>
        <v>208</v>
      </c>
      <c r="P36" s="273" t="str">
        <f t="shared" si="4"/>
        <v xml:space="preserve">Complaint Investigation Officer </v>
      </c>
      <c r="Q36" s="285" cm="1">
        <f t="array" aca="1" ref="Q36" ca="1">ROUND(IF($M36="Y",VLOOKUP($N36,INDIRECT($O$2),Q$7,0)*INDIRECT($N$1),VLOOKUP($N36,INDIRECT($O$2),Q$7,0)),IF(LEFT($C36,1)="N",3,0))</f>
        <v>33.052999999999997</v>
      </c>
      <c r="R36" s="285" cm="1">
        <f t="array" aca="1" ref="R36" ca="1">ROUND(IF($M36="Y",VLOOKUP($N36,INDIRECT($O$2),R$7,0)*INDIRECT($N$1),VLOOKUP($N36,INDIRECT($O$2),R$7,0)),IF(LEFT($C36,1)="N",3,0))</f>
        <v>34.707000000000001</v>
      </c>
      <c r="S36" s="285" cm="1">
        <f t="array" aca="1" ref="S36" ca="1">ROUND(IF($M36="Y",VLOOKUP($N36,INDIRECT($O$2),S$7,0)*INDIRECT($N$1),VLOOKUP($N36,INDIRECT($O$2),S$7,0)),IF(LEFT($C36,1)="N",3,0))</f>
        <v>36.442</v>
      </c>
      <c r="T36" s="285" cm="1">
        <f t="array" aca="1" ref="T36" ca="1">ROUND(IF($M36="Y",VLOOKUP($N36,INDIRECT($O$2),T$7,0)*INDIRECT($N$1),VLOOKUP($N36,INDIRECT($O$2),T$7,0)),IF(LEFT($C36,1)="N",3,0))</f>
        <v>38.264000000000003</v>
      </c>
      <c r="U36" s="285" cm="1">
        <f t="array" aca="1" ref="U36" ca="1">ROUND(IF($M36="Y",VLOOKUP($N36,INDIRECT($O$2),U$7,0)*INDIRECT($N$1),VLOOKUP($N36,INDIRECT($O$2),U$7,0)),IF(LEFT($C36,1)="N",3,0))</f>
        <v>40.177999999999997</v>
      </c>
      <c r="W36" s="304" t="str">
        <f t="shared" si="5"/>
        <v>Y</v>
      </c>
      <c r="X36" s="297" t="str">
        <f t="shared" si="5"/>
        <v>02355C</v>
      </c>
      <c r="Y36" s="305">
        <f t="shared" si="5"/>
        <v>208</v>
      </c>
      <c r="Z36" s="297" t="str">
        <f t="shared" si="5"/>
        <v xml:space="preserve">Complaint Investigation Officer </v>
      </c>
      <c r="AA36" s="306">
        <f t="shared" ca="1" si="6"/>
        <v>33.052999999999997</v>
      </c>
      <c r="AB36" s="306">
        <f t="shared" ca="1" si="6"/>
        <v>34.707000000000001</v>
      </c>
      <c r="AC36" s="306">
        <f t="shared" ca="1" si="6"/>
        <v>36.442</v>
      </c>
      <c r="AD36" s="306">
        <f t="shared" ca="1" si="6"/>
        <v>38.264000000000003</v>
      </c>
      <c r="AE36" s="306">
        <f t="shared" ca="1" si="6"/>
        <v>40.177999999999997</v>
      </c>
    </row>
    <row r="37" spans="1:31">
      <c r="A37" s="202" t="s">
        <v>26</v>
      </c>
      <c r="B37" s="230" t="s">
        <v>27</v>
      </c>
      <c r="C37" s="202" t="s">
        <v>21</v>
      </c>
      <c r="D37" s="233" t="s">
        <v>28</v>
      </c>
      <c r="E37" s="202">
        <v>420</v>
      </c>
      <c r="F37" s="202">
        <v>9</v>
      </c>
      <c r="G37" s="208">
        <f t="shared" ca="1" si="2"/>
        <v>71911</v>
      </c>
      <c r="H37" s="208">
        <f t="shared" ca="1" si="2"/>
        <v>75507</v>
      </c>
      <c r="I37" s="208">
        <f t="shared" ca="1" si="2"/>
        <v>79282</v>
      </c>
      <c r="J37" s="208">
        <f t="shared" ca="1" si="2"/>
        <v>83246</v>
      </c>
      <c r="K37" s="208">
        <f t="shared" ca="1" si="2"/>
        <v>87409</v>
      </c>
      <c r="L37" s="223"/>
      <c r="M37" s="270" t="s">
        <v>588</v>
      </c>
      <c r="N37" s="273" t="str">
        <f t="shared" si="3"/>
        <v>05955C</v>
      </c>
      <c r="O37" s="284" t="str">
        <f t="shared" si="3"/>
        <v>95</v>
      </c>
      <c r="P37" s="273" t="str">
        <f t="shared" si="4"/>
        <v xml:space="preserve">Complaint Investigation Officer II </v>
      </c>
      <c r="Q37" s="285" cm="1">
        <f t="array" aca="1" ref="Q37" ca="1">ROUND(IF($M37="Y",VLOOKUP($N37,INDIRECT($O$2),Q$7,0)*INDIRECT($N$1),VLOOKUP($N37,INDIRECT($O$2),Q$7,0)),IF(LEFT($C37,1)="N",3,0))</f>
        <v>71911</v>
      </c>
      <c r="R37" s="285" cm="1">
        <f t="array" aca="1" ref="R37" ca="1">ROUND(IF($M37="Y",VLOOKUP($N37,INDIRECT($O$2),R$7,0)*INDIRECT($N$1),VLOOKUP($N37,INDIRECT($O$2),R$7,0)),IF(LEFT($C37,1)="N",3,0))</f>
        <v>75507</v>
      </c>
      <c r="S37" s="285" cm="1">
        <f t="array" aca="1" ref="S37" ca="1">ROUND(IF($M37="Y",VLOOKUP($N37,INDIRECT($O$2),S$7,0)*INDIRECT($N$1),VLOOKUP($N37,INDIRECT($O$2),S$7,0)),IF(LEFT($C37,1)="N",3,0))</f>
        <v>79282</v>
      </c>
      <c r="T37" s="285" cm="1">
        <f t="array" aca="1" ref="T37" ca="1">ROUND(IF($M37="Y",VLOOKUP($N37,INDIRECT($O$2),T$7,0)*INDIRECT($N$1),VLOOKUP($N37,INDIRECT($O$2),T$7,0)),IF(LEFT($C37,1)="N",3,0))</f>
        <v>83246</v>
      </c>
      <c r="U37" s="285" cm="1">
        <f t="array" aca="1" ref="U37" ca="1">ROUND(IF($M37="Y",VLOOKUP($N37,INDIRECT($O$2),U$7,0)*INDIRECT($N$1),VLOOKUP($N37,INDIRECT($O$2),U$7,0)),IF(LEFT($C37,1)="N",3,0))</f>
        <v>87409</v>
      </c>
      <c r="W37" s="304" t="str">
        <f t="shared" si="5"/>
        <v>Y</v>
      </c>
      <c r="X37" s="297" t="str">
        <f t="shared" si="5"/>
        <v>05955C</v>
      </c>
      <c r="Y37" s="305" t="str">
        <f t="shared" si="5"/>
        <v>95</v>
      </c>
      <c r="Z37" s="297" t="str">
        <f t="shared" si="5"/>
        <v xml:space="preserve">Complaint Investigation Officer II </v>
      </c>
      <c r="AA37" s="306">
        <f t="shared" ca="1" si="6"/>
        <v>34.573</v>
      </c>
      <c r="AB37" s="306">
        <f t="shared" ca="1" si="6"/>
        <v>36.302</v>
      </c>
      <c r="AC37" s="306">
        <f t="shared" ca="1" si="6"/>
        <v>38.116999999999997</v>
      </c>
      <c r="AD37" s="306">
        <f t="shared" ca="1" si="6"/>
        <v>40.022999999999996</v>
      </c>
      <c r="AE37" s="306">
        <f t="shared" ca="1" si="6"/>
        <v>42.024000000000001</v>
      </c>
    </row>
    <row r="38" spans="1:31">
      <c r="A38" s="203" t="s">
        <v>96</v>
      </c>
      <c r="B38" s="230" t="s">
        <v>97</v>
      </c>
      <c r="C38" s="203" t="s">
        <v>43</v>
      </c>
      <c r="D38" s="229" t="s">
        <v>98</v>
      </c>
      <c r="E38" s="203">
        <v>218</v>
      </c>
      <c r="F38" s="203">
        <v>4</v>
      </c>
      <c r="G38" s="208">
        <f t="shared" ca="1" si="2"/>
        <v>20.771999999999998</v>
      </c>
      <c r="H38" s="208">
        <f t="shared" ca="1" si="2"/>
        <v>21.811</v>
      </c>
      <c r="I38" s="208">
        <f t="shared" ca="1" si="2"/>
        <v>22.901</v>
      </c>
      <c r="J38" s="208">
        <f t="shared" ca="1" si="2"/>
        <v>24.045999999999999</v>
      </c>
      <c r="K38" s="208">
        <f t="shared" ca="1" si="2"/>
        <v>25.248999999999999</v>
      </c>
      <c r="L38" s="223"/>
      <c r="M38" s="270" t="s">
        <v>588</v>
      </c>
      <c r="N38" s="273" t="str">
        <f t="shared" si="3"/>
        <v>02440C</v>
      </c>
      <c r="O38" s="284" t="str">
        <f t="shared" si="3"/>
        <v>033</v>
      </c>
      <c r="P38" s="273" t="str">
        <f t="shared" si="4"/>
        <v xml:space="preserve">Concierge Convention Center </v>
      </c>
      <c r="Q38" s="285" cm="1">
        <f t="array" aca="1" ref="Q38" ca="1">ROUND(IF($M38="Y",VLOOKUP($N38,INDIRECT($O$2),Q$7,0)*INDIRECT($N$1),VLOOKUP($N38,INDIRECT($O$2),Q$7,0)),IF(LEFT($C38,1)="N",3,0))</f>
        <v>20.771999999999998</v>
      </c>
      <c r="R38" s="285" cm="1">
        <f t="array" aca="1" ref="R38" ca="1">ROUND(IF($M38="Y",VLOOKUP($N38,INDIRECT($O$2),R$7,0)*INDIRECT($N$1),VLOOKUP($N38,INDIRECT($O$2),R$7,0)),IF(LEFT($C38,1)="N",3,0))</f>
        <v>21.811</v>
      </c>
      <c r="S38" s="285" cm="1">
        <f t="array" aca="1" ref="S38" ca="1">ROUND(IF($M38="Y",VLOOKUP($N38,INDIRECT($O$2),S$7,0)*INDIRECT($N$1),VLOOKUP($N38,INDIRECT($O$2),S$7,0)),IF(LEFT($C38,1)="N",3,0))</f>
        <v>22.901</v>
      </c>
      <c r="T38" s="285" cm="1">
        <f t="array" aca="1" ref="T38" ca="1">ROUND(IF($M38="Y",VLOOKUP($N38,INDIRECT($O$2),T$7,0)*INDIRECT($N$1),VLOOKUP($N38,INDIRECT($O$2),T$7,0)),IF(LEFT($C38,1)="N",3,0))</f>
        <v>24.045999999999999</v>
      </c>
      <c r="U38" s="285" cm="1">
        <f t="array" aca="1" ref="U38" ca="1">ROUND(IF($M38="Y",VLOOKUP($N38,INDIRECT($O$2),U$7,0)*INDIRECT($N$1),VLOOKUP($N38,INDIRECT($O$2),U$7,0)),IF(LEFT($C38,1)="N",3,0))</f>
        <v>25.248999999999999</v>
      </c>
      <c r="W38" s="304" t="str">
        <f t="shared" si="5"/>
        <v>Y</v>
      </c>
      <c r="X38" s="297" t="str">
        <f t="shared" si="5"/>
        <v>02440C</v>
      </c>
      <c r="Y38" s="305" t="str">
        <f t="shared" si="5"/>
        <v>033</v>
      </c>
      <c r="Z38" s="297" t="str">
        <f t="shared" si="5"/>
        <v xml:space="preserve">Concierge Convention Center </v>
      </c>
      <c r="AA38" s="306">
        <f t="shared" ca="1" si="6"/>
        <v>20.771999999999998</v>
      </c>
      <c r="AB38" s="306">
        <f t="shared" ca="1" si="6"/>
        <v>21.811</v>
      </c>
      <c r="AC38" s="306">
        <f t="shared" ca="1" si="6"/>
        <v>22.901</v>
      </c>
      <c r="AD38" s="306">
        <f t="shared" ca="1" si="6"/>
        <v>24.045999999999999</v>
      </c>
      <c r="AE38" s="306">
        <f t="shared" ca="1" si="6"/>
        <v>25.248999999999999</v>
      </c>
    </row>
    <row r="39" spans="1:31">
      <c r="A39" s="203" t="s">
        <v>99</v>
      </c>
      <c r="B39" s="230">
        <v>208</v>
      </c>
      <c r="C39" s="203" t="s">
        <v>43</v>
      </c>
      <c r="D39" s="229" t="s">
        <v>100</v>
      </c>
      <c r="E39" s="203">
        <v>393</v>
      </c>
      <c r="F39" s="203">
        <v>8</v>
      </c>
      <c r="G39" s="208">
        <f t="shared" ca="1" si="2"/>
        <v>33.052999999999997</v>
      </c>
      <c r="H39" s="208">
        <f t="shared" ca="1" si="2"/>
        <v>34.707000000000001</v>
      </c>
      <c r="I39" s="208">
        <f t="shared" ca="1" si="2"/>
        <v>36.442</v>
      </c>
      <c r="J39" s="208">
        <f t="shared" ca="1" si="2"/>
        <v>38.264000000000003</v>
      </c>
      <c r="K39" s="208">
        <f t="shared" ca="1" si="2"/>
        <v>40.177999999999997</v>
      </c>
      <c r="L39" s="223"/>
      <c r="M39" s="270" t="s">
        <v>588</v>
      </c>
      <c r="N39" s="273" t="str">
        <f t="shared" si="3"/>
        <v>02627C</v>
      </c>
      <c r="O39" s="284">
        <f t="shared" si="3"/>
        <v>208</v>
      </c>
      <c r="P39" s="273" t="str">
        <f t="shared" si="4"/>
        <v xml:space="preserve">Contract Compliance Officer </v>
      </c>
      <c r="Q39" s="285" cm="1">
        <f t="array" aca="1" ref="Q39" ca="1">ROUND(IF($M39="Y",VLOOKUP($N39,INDIRECT($O$2),Q$7,0)*INDIRECT($N$1),VLOOKUP($N39,INDIRECT($O$2),Q$7,0)),IF(LEFT($C39,1)="N",3,0))</f>
        <v>33.052999999999997</v>
      </c>
      <c r="R39" s="285" cm="1">
        <f t="array" aca="1" ref="R39" ca="1">ROUND(IF($M39="Y",VLOOKUP($N39,INDIRECT($O$2),R$7,0)*INDIRECT($N$1),VLOOKUP($N39,INDIRECT($O$2),R$7,0)),IF(LEFT($C39,1)="N",3,0))</f>
        <v>34.707000000000001</v>
      </c>
      <c r="S39" s="285" cm="1">
        <f t="array" aca="1" ref="S39" ca="1">ROUND(IF($M39="Y",VLOOKUP($N39,INDIRECT($O$2),S$7,0)*INDIRECT($N$1),VLOOKUP($N39,INDIRECT($O$2),S$7,0)),IF(LEFT($C39,1)="N",3,0))</f>
        <v>36.442</v>
      </c>
      <c r="T39" s="285" cm="1">
        <f t="array" aca="1" ref="T39" ca="1">ROUND(IF($M39="Y",VLOOKUP($N39,INDIRECT($O$2),T$7,0)*INDIRECT($N$1),VLOOKUP($N39,INDIRECT($O$2),T$7,0)),IF(LEFT($C39,1)="N",3,0))</f>
        <v>38.264000000000003</v>
      </c>
      <c r="U39" s="285" cm="1">
        <f t="array" aca="1" ref="U39" ca="1">ROUND(IF($M39="Y",VLOOKUP($N39,INDIRECT($O$2),U$7,0)*INDIRECT($N$1),VLOOKUP($N39,INDIRECT($O$2),U$7,0)),IF(LEFT($C39,1)="N",3,0))</f>
        <v>40.177999999999997</v>
      </c>
      <c r="W39" s="304" t="str">
        <f t="shared" si="5"/>
        <v>Y</v>
      </c>
      <c r="X39" s="297" t="str">
        <f t="shared" si="5"/>
        <v>02627C</v>
      </c>
      <c r="Y39" s="305">
        <f t="shared" si="5"/>
        <v>208</v>
      </c>
      <c r="Z39" s="297" t="str">
        <f t="shared" si="5"/>
        <v xml:space="preserve">Contract Compliance Officer </v>
      </c>
      <c r="AA39" s="306">
        <f t="shared" ca="1" si="6"/>
        <v>33.052999999999997</v>
      </c>
      <c r="AB39" s="306">
        <f t="shared" ca="1" si="6"/>
        <v>34.707000000000001</v>
      </c>
      <c r="AC39" s="306">
        <f t="shared" ca="1" si="6"/>
        <v>36.442</v>
      </c>
      <c r="AD39" s="306">
        <f t="shared" ca="1" si="6"/>
        <v>38.264000000000003</v>
      </c>
      <c r="AE39" s="306">
        <f t="shared" ca="1" si="6"/>
        <v>40.177999999999997</v>
      </c>
    </row>
    <row r="40" spans="1:31">
      <c r="A40" s="203" t="s">
        <v>486</v>
      </c>
      <c r="B40" s="230" t="s">
        <v>94</v>
      </c>
      <c r="C40" s="203" t="s">
        <v>43</v>
      </c>
      <c r="D40" s="229" t="s">
        <v>484</v>
      </c>
      <c r="E40" s="203">
        <v>375</v>
      </c>
      <c r="F40" s="203">
        <v>8</v>
      </c>
      <c r="G40" s="208">
        <f t="shared" ca="1" si="2"/>
        <v>31.515999999999998</v>
      </c>
      <c r="H40" s="208">
        <f t="shared" ca="1" si="2"/>
        <v>33.091999999999999</v>
      </c>
      <c r="I40" s="208">
        <f t="shared" ca="1" si="2"/>
        <v>34.746000000000002</v>
      </c>
      <c r="J40" s="208">
        <f t="shared" ca="1" si="2"/>
        <v>36.484000000000002</v>
      </c>
      <c r="K40" s="208">
        <f t="shared" ca="1" si="2"/>
        <v>38.308</v>
      </c>
      <c r="L40" s="223"/>
      <c r="M40" s="270" t="s">
        <v>588</v>
      </c>
      <c r="N40" s="273" t="str">
        <f t="shared" si="3"/>
        <v>04950C</v>
      </c>
      <c r="O40" s="284" t="str">
        <f t="shared" si="3"/>
        <v>099</v>
      </c>
      <c r="P40" s="273" t="str">
        <f t="shared" si="4"/>
        <v>Coordinator Water Pumping Stations</v>
      </c>
      <c r="Q40" s="285" cm="1">
        <f t="array" aca="1" ref="Q40" ca="1">ROUND(IF($M40="Y",VLOOKUP($N40,INDIRECT($O$2),Q$7,0)*INDIRECT($N$1),VLOOKUP($N40,INDIRECT($O$2),Q$7,0)),IF(LEFT($C40,1)="N",3,0))</f>
        <v>31.515999999999998</v>
      </c>
      <c r="R40" s="285" cm="1">
        <f t="array" aca="1" ref="R40" ca="1">ROUND(IF($M40="Y",VLOOKUP($N40,INDIRECT($O$2),R$7,0)*INDIRECT($N$1),VLOOKUP($N40,INDIRECT($O$2),R$7,0)),IF(LEFT($C40,1)="N",3,0))</f>
        <v>33.091999999999999</v>
      </c>
      <c r="S40" s="285" cm="1">
        <f t="array" aca="1" ref="S40" ca="1">ROUND(IF($M40="Y",VLOOKUP($N40,INDIRECT($O$2),S$7,0)*INDIRECT($N$1),VLOOKUP($N40,INDIRECT($O$2),S$7,0)),IF(LEFT($C40,1)="N",3,0))</f>
        <v>34.746000000000002</v>
      </c>
      <c r="T40" s="285" cm="1">
        <f t="array" aca="1" ref="T40" ca="1">ROUND(IF($M40="Y",VLOOKUP($N40,INDIRECT($O$2),T$7,0)*INDIRECT($N$1),VLOOKUP($N40,INDIRECT($O$2),T$7,0)),IF(LEFT($C40,1)="N",3,0))</f>
        <v>36.484000000000002</v>
      </c>
      <c r="U40" s="285" cm="1">
        <f t="array" aca="1" ref="U40" ca="1">ROUND(IF($M40="Y",VLOOKUP($N40,INDIRECT($O$2),U$7,0)*INDIRECT($N$1),VLOOKUP($N40,INDIRECT($O$2),U$7,0)),IF(LEFT($C40,1)="N",3,0))</f>
        <v>38.308</v>
      </c>
      <c r="W40" s="304" t="str">
        <f t="shared" si="5"/>
        <v>Y</v>
      </c>
      <c r="X40" s="297" t="str">
        <f t="shared" si="5"/>
        <v>04950C</v>
      </c>
      <c r="Y40" s="305" t="str">
        <f t="shared" si="5"/>
        <v>099</v>
      </c>
      <c r="Z40" s="297" t="str">
        <f t="shared" si="5"/>
        <v>Coordinator Water Pumping Stations</v>
      </c>
      <c r="AA40" s="306">
        <f t="shared" ca="1" si="6"/>
        <v>31.515999999999998</v>
      </c>
      <c r="AB40" s="306">
        <f t="shared" ca="1" si="6"/>
        <v>33.091999999999999</v>
      </c>
      <c r="AC40" s="306">
        <f t="shared" ca="1" si="6"/>
        <v>34.746000000000002</v>
      </c>
      <c r="AD40" s="306">
        <f t="shared" ca="1" si="6"/>
        <v>36.484000000000002</v>
      </c>
      <c r="AE40" s="306">
        <f t="shared" ca="1" si="6"/>
        <v>38.308</v>
      </c>
    </row>
    <row r="41" spans="1:31">
      <c r="A41" s="203" t="s">
        <v>104</v>
      </c>
      <c r="B41" s="230" t="s">
        <v>105</v>
      </c>
      <c r="C41" s="203" t="s">
        <v>43</v>
      </c>
      <c r="D41" s="229" t="s">
        <v>106</v>
      </c>
      <c r="E41" s="203">
        <v>280</v>
      </c>
      <c r="F41" s="203">
        <v>6</v>
      </c>
      <c r="G41" s="208">
        <f t="shared" ca="1" si="2"/>
        <v>24.899000000000001</v>
      </c>
      <c r="H41" s="208">
        <f t="shared" ca="1" si="2"/>
        <v>26.143999999999998</v>
      </c>
      <c r="I41" s="208">
        <f t="shared" ca="1" si="2"/>
        <v>27.452000000000002</v>
      </c>
      <c r="J41" s="208">
        <f t="shared" ca="1" si="2"/>
        <v>28.824000000000002</v>
      </c>
      <c r="K41" s="208">
        <f t="shared" ca="1" si="2"/>
        <v>30.265000000000001</v>
      </c>
      <c r="L41" s="223"/>
      <c r="M41" s="270" t="s">
        <v>588</v>
      </c>
      <c r="N41" s="273" t="str">
        <f t="shared" si="3"/>
        <v>02740C</v>
      </c>
      <c r="O41" s="284" t="str">
        <f t="shared" si="3"/>
        <v>076</v>
      </c>
      <c r="P41" s="273" t="str">
        <f t="shared" si="4"/>
        <v>Council Information Spec</v>
      </c>
      <c r="Q41" s="285" cm="1">
        <f t="array" aca="1" ref="Q41" ca="1">ROUND(IF($M41="Y",VLOOKUP($N41,INDIRECT($O$2),Q$7,0)*INDIRECT($N$1),VLOOKUP($N41,INDIRECT($O$2),Q$7,0)),IF(LEFT($C41,1)="N",3,0))</f>
        <v>24.899000000000001</v>
      </c>
      <c r="R41" s="285" cm="1">
        <f t="array" aca="1" ref="R41" ca="1">ROUND(IF($M41="Y",VLOOKUP($N41,INDIRECT($O$2),R$7,0)*INDIRECT($N$1),VLOOKUP($N41,INDIRECT($O$2),R$7,0)),IF(LEFT($C41,1)="N",3,0))</f>
        <v>26.143999999999998</v>
      </c>
      <c r="S41" s="285" cm="1">
        <f t="array" aca="1" ref="S41" ca="1">ROUND(IF($M41="Y",VLOOKUP($N41,INDIRECT($O$2),S$7,0)*INDIRECT($N$1),VLOOKUP($N41,INDIRECT($O$2),S$7,0)),IF(LEFT($C41,1)="N",3,0))</f>
        <v>27.452000000000002</v>
      </c>
      <c r="T41" s="285" cm="1">
        <f t="array" aca="1" ref="T41" ca="1">ROUND(IF($M41="Y",VLOOKUP($N41,INDIRECT($O$2),T$7,0)*INDIRECT($N$1),VLOOKUP($N41,INDIRECT($O$2),T$7,0)),IF(LEFT($C41,1)="N",3,0))</f>
        <v>28.824000000000002</v>
      </c>
      <c r="U41" s="285" cm="1">
        <f t="array" aca="1" ref="U41" ca="1">ROUND(IF($M41="Y",VLOOKUP($N41,INDIRECT($O$2),U$7,0)*INDIRECT($N$1),VLOOKUP($N41,INDIRECT($O$2),U$7,0)),IF(LEFT($C41,1)="N",3,0))</f>
        <v>30.265000000000001</v>
      </c>
      <c r="W41" s="304" t="str">
        <f t="shared" si="5"/>
        <v>Y</v>
      </c>
      <c r="X41" s="297" t="str">
        <f t="shared" si="5"/>
        <v>02740C</v>
      </c>
      <c r="Y41" s="305" t="str">
        <f t="shared" si="5"/>
        <v>076</v>
      </c>
      <c r="Z41" s="297" t="str">
        <f t="shared" si="5"/>
        <v>Council Information Spec</v>
      </c>
      <c r="AA41" s="306">
        <f t="shared" ca="1" si="6"/>
        <v>24.899000000000001</v>
      </c>
      <c r="AB41" s="306">
        <f t="shared" ca="1" si="6"/>
        <v>26.143999999999998</v>
      </c>
      <c r="AC41" s="306">
        <f t="shared" ca="1" si="6"/>
        <v>27.452000000000002</v>
      </c>
      <c r="AD41" s="306">
        <f t="shared" ca="1" si="6"/>
        <v>28.824000000000002</v>
      </c>
      <c r="AE41" s="306">
        <f t="shared" ca="1" si="6"/>
        <v>30.265000000000001</v>
      </c>
    </row>
    <row r="42" spans="1:31">
      <c r="A42" s="202" t="s">
        <v>29</v>
      </c>
      <c r="B42" s="230" t="s">
        <v>20</v>
      </c>
      <c r="C42" s="202" t="s">
        <v>21</v>
      </c>
      <c r="D42" s="233" t="s">
        <v>30</v>
      </c>
      <c r="E42" s="202">
        <v>413</v>
      </c>
      <c r="F42" s="202">
        <v>9</v>
      </c>
      <c r="G42" s="208">
        <f t="shared" ca="1" si="2"/>
        <v>71690</v>
      </c>
      <c r="H42" s="208">
        <f t="shared" ca="1" si="2"/>
        <v>75274</v>
      </c>
      <c r="I42" s="208">
        <f t="shared" ca="1" si="2"/>
        <v>79038</v>
      </c>
      <c r="J42" s="208">
        <f t="shared" ca="1" si="2"/>
        <v>82990</v>
      </c>
      <c r="K42" s="208">
        <f t="shared" ca="1" si="2"/>
        <v>87140</v>
      </c>
      <c r="L42" s="223"/>
      <c r="M42" s="270" t="s">
        <v>588</v>
      </c>
      <c r="N42" s="273" t="str">
        <f t="shared" si="3"/>
        <v>52730C</v>
      </c>
      <c r="O42" s="284" t="str">
        <f t="shared" si="3"/>
        <v>120</v>
      </c>
      <c r="P42" s="273" t="str">
        <f t="shared" si="4"/>
        <v xml:space="preserve">CPED Project Coordinator </v>
      </c>
      <c r="Q42" s="285" cm="1">
        <f t="array" aca="1" ref="Q42" ca="1">ROUND(IF($M42="Y",VLOOKUP($N42,INDIRECT($O$2),Q$7,0)*INDIRECT($N$1),VLOOKUP($N42,INDIRECT($O$2),Q$7,0)),IF(LEFT($C42,1)="N",3,0))</f>
        <v>71690</v>
      </c>
      <c r="R42" s="285" cm="1">
        <f t="array" aca="1" ref="R42" ca="1">ROUND(IF($M42="Y",VLOOKUP($N42,INDIRECT($O$2),R$7,0)*INDIRECT($N$1),VLOOKUP($N42,INDIRECT($O$2),R$7,0)),IF(LEFT($C42,1)="N",3,0))</f>
        <v>75274</v>
      </c>
      <c r="S42" s="285" cm="1">
        <f t="array" aca="1" ref="S42" ca="1">ROUND(IF($M42="Y",VLOOKUP($N42,INDIRECT($O$2),S$7,0)*INDIRECT($N$1),VLOOKUP($N42,INDIRECT($O$2),S$7,0)),IF(LEFT($C42,1)="N",3,0))</f>
        <v>79038</v>
      </c>
      <c r="T42" s="285" cm="1">
        <f t="array" aca="1" ref="T42" ca="1">ROUND(IF($M42="Y",VLOOKUP($N42,INDIRECT($O$2),T$7,0)*INDIRECT($N$1),VLOOKUP($N42,INDIRECT($O$2),T$7,0)),IF(LEFT($C42,1)="N",3,0))</f>
        <v>82990</v>
      </c>
      <c r="U42" s="285" cm="1">
        <f t="array" aca="1" ref="U42" ca="1">ROUND(IF($M42="Y",VLOOKUP($N42,INDIRECT($O$2),U$7,0)*INDIRECT($N$1),VLOOKUP($N42,INDIRECT($O$2),U$7,0)),IF(LEFT($C42,1)="N",3,0))</f>
        <v>87140</v>
      </c>
      <c r="W42" s="304" t="str">
        <f t="shared" si="5"/>
        <v>Y</v>
      </c>
      <c r="X42" s="297" t="str">
        <f t="shared" si="5"/>
        <v>52730C</v>
      </c>
      <c r="Y42" s="305" t="str">
        <f t="shared" si="5"/>
        <v>120</v>
      </c>
      <c r="Z42" s="297" t="str">
        <f t="shared" si="5"/>
        <v xml:space="preserve">CPED Project Coordinator </v>
      </c>
      <c r="AA42" s="306">
        <f t="shared" ca="1" si="6"/>
        <v>34.466999999999999</v>
      </c>
      <c r="AB42" s="306">
        <f t="shared" ca="1" si="6"/>
        <v>36.19</v>
      </c>
      <c r="AC42" s="306">
        <f t="shared" ca="1" si="6"/>
        <v>38</v>
      </c>
      <c r="AD42" s="306">
        <f t="shared" ca="1" si="6"/>
        <v>39.9</v>
      </c>
      <c r="AE42" s="306">
        <f t="shared" ca="1" si="6"/>
        <v>41.894999999999996</v>
      </c>
    </row>
    <row r="43" spans="1:31">
      <c r="A43" s="203" t="s">
        <v>107</v>
      </c>
      <c r="B43" s="230" t="s">
        <v>108</v>
      </c>
      <c r="C43" s="203" t="s">
        <v>43</v>
      </c>
      <c r="D43" s="229" t="s">
        <v>109</v>
      </c>
      <c r="E43" s="203">
        <v>343</v>
      </c>
      <c r="F43" s="203">
        <v>7</v>
      </c>
      <c r="G43" s="208">
        <f t="shared" ca="1" si="2"/>
        <v>28.975999999999999</v>
      </c>
      <c r="H43" s="208">
        <f t="shared" ca="1" si="2"/>
        <v>30.425000000000001</v>
      </c>
      <c r="I43" s="208">
        <f t="shared" ca="1" si="2"/>
        <v>31.946000000000002</v>
      </c>
      <c r="J43" s="208">
        <f t="shared" ca="1" si="2"/>
        <v>33.542999999999999</v>
      </c>
      <c r="K43" s="208">
        <f t="shared" ca="1" si="2"/>
        <v>35.220999999999997</v>
      </c>
      <c r="L43" s="223"/>
      <c r="M43" s="270" t="s">
        <v>588</v>
      </c>
      <c r="N43" s="273" t="str">
        <f t="shared" si="3"/>
        <v>02775C</v>
      </c>
      <c r="O43" s="284" t="str">
        <f t="shared" si="3"/>
        <v>105</v>
      </c>
      <c r="P43" s="273" t="str">
        <f t="shared" si="4"/>
        <v xml:space="preserve">Crime Prevention Specialist </v>
      </c>
      <c r="Q43" s="285" cm="1">
        <f t="array" aca="1" ref="Q43" ca="1">ROUND(IF($M43="Y",VLOOKUP($N43,INDIRECT($O$2),Q$7,0)*INDIRECT($N$1),VLOOKUP($N43,INDIRECT($O$2),Q$7,0)),IF(LEFT($C43,1)="N",3,0))</f>
        <v>28.975999999999999</v>
      </c>
      <c r="R43" s="285" cm="1">
        <f t="array" aca="1" ref="R43" ca="1">ROUND(IF($M43="Y",VLOOKUP($N43,INDIRECT($O$2),R$7,0)*INDIRECT($N$1),VLOOKUP($N43,INDIRECT($O$2),R$7,0)),IF(LEFT($C43,1)="N",3,0))</f>
        <v>30.425000000000001</v>
      </c>
      <c r="S43" s="285" cm="1">
        <f t="array" aca="1" ref="S43" ca="1">ROUND(IF($M43="Y",VLOOKUP($N43,INDIRECT($O$2),S$7,0)*INDIRECT($N$1),VLOOKUP($N43,INDIRECT($O$2),S$7,0)),IF(LEFT($C43,1)="N",3,0))</f>
        <v>31.946000000000002</v>
      </c>
      <c r="T43" s="285" cm="1">
        <f t="array" aca="1" ref="T43" ca="1">ROUND(IF($M43="Y",VLOOKUP($N43,INDIRECT($O$2),T$7,0)*INDIRECT($N$1),VLOOKUP($N43,INDIRECT($O$2),T$7,0)),IF(LEFT($C43,1)="N",3,0))</f>
        <v>33.542999999999999</v>
      </c>
      <c r="U43" s="285" cm="1">
        <f t="array" aca="1" ref="U43" ca="1">ROUND(IF($M43="Y",VLOOKUP($N43,INDIRECT($O$2),U$7,0)*INDIRECT($N$1),VLOOKUP($N43,INDIRECT($O$2),U$7,0)),IF(LEFT($C43,1)="N",3,0))</f>
        <v>35.220999999999997</v>
      </c>
      <c r="W43" s="304" t="str">
        <f t="shared" si="5"/>
        <v>Y</v>
      </c>
      <c r="X43" s="297" t="str">
        <f t="shared" si="5"/>
        <v>02775C</v>
      </c>
      <c r="Y43" s="305" t="str">
        <f t="shared" si="5"/>
        <v>105</v>
      </c>
      <c r="Z43" s="297" t="str">
        <f t="shared" si="5"/>
        <v xml:space="preserve">Crime Prevention Specialist </v>
      </c>
      <c r="AA43" s="306">
        <f t="shared" ca="1" si="6"/>
        <v>28.975999999999999</v>
      </c>
      <c r="AB43" s="306">
        <f t="shared" ca="1" si="6"/>
        <v>30.425000000000001</v>
      </c>
      <c r="AC43" s="306">
        <f t="shared" ca="1" si="6"/>
        <v>31.946000000000002</v>
      </c>
      <c r="AD43" s="306">
        <f t="shared" ca="1" si="6"/>
        <v>33.542999999999999</v>
      </c>
      <c r="AE43" s="306">
        <f t="shared" ca="1" si="6"/>
        <v>35.220999999999997</v>
      </c>
    </row>
    <row r="44" spans="1:31">
      <c r="A44" s="203" t="s">
        <v>110</v>
      </c>
      <c r="B44" s="230" t="s">
        <v>76</v>
      </c>
      <c r="C44" s="203" t="s">
        <v>43</v>
      </c>
      <c r="D44" s="229" t="s">
        <v>111</v>
      </c>
      <c r="E44" s="203">
        <v>268</v>
      </c>
      <c r="F44" s="203">
        <v>5</v>
      </c>
      <c r="G44" s="208">
        <f t="shared" ca="1" si="2"/>
        <v>23.882000000000001</v>
      </c>
      <c r="H44" s="208">
        <f t="shared" ca="1" si="2"/>
        <v>25.077000000000002</v>
      </c>
      <c r="I44" s="208">
        <f t="shared" ca="1" si="2"/>
        <v>26.33</v>
      </c>
      <c r="J44" s="208">
        <f t="shared" ca="1" si="2"/>
        <v>27.646999999999998</v>
      </c>
      <c r="K44" s="208">
        <f t="shared" ca="1" si="2"/>
        <v>29.029</v>
      </c>
      <c r="L44" s="223"/>
      <c r="M44" s="270" t="s">
        <v>588</v>
      </c>
      <c r="N44" s="273" t="str">
        <f t="shared" si="3"/>
        <v>02845C</v>
      </c>
      <c r="O44" s="284" t="str">
        <f t="shared" si="3"/>
        <v>060</v>
      </c>
      <c r="P44" s="273" t="str">
        <f t="shared" si="4"/>
        <v xml:space="preserve">Customer Service Agent I </v>
      </c>
      <c r="Q44" s="285" cm="1">
        <f t="array" aca="1" ref="Q44" ca="1">ROUND(IF($M44="Y",VLOOKUP($N44,INDIRECT($O$2),Q$7,0)*INDIRECT($N$1),VLOOKUP($N44,INDIRECT($O$2),Q$7,0)),IF(LEFT($C44,1)="N",3,0))</f>
        <v>23.882000000000001</v>
      </c>
      <c r="R44" s="285" cm="1">
        <f t="array" aca="1" ref="R44" ca="1">ROUND(IF($M44="Y",VLOOKUP($N44,INDIRECT($O$2),R$7,0)*INDIRECT($N$1),VLOOKUP($N44,INDIRECT($O$2),R$7,0)),IF(LEFT($C44,1)="N",3,0))</f>
        <v>25.077000000000002</v>
      </c>
      <c r="S44" s="285" cm="1">
        <f t="array" aca="1" ref="S44" ca="1">ROUND(IF($M44="Y",VLOOKUP($N44,INDIRECT($O$2),S$7,0)*INDIRECT($N$1),VLOOKUP($N44,INDIRECT($O$2),S$7,0)),IF(LEFT($C44,1)="N",3,0))</f>
        <v>26.33</v>
      </c>
      <c r="T44" s="285" cm="1">
        <f t="array" aca="1" ref="T44" ca="1">ROUND(IF($M44="Y",VLOOKUP($N44,INDIRECT($O$2),T$7,0)*INDIRECT($N$1),VLOOKUP($N44,INDIRECT($O$2),T$7,0)),IF(LEFT($C44,1)="N",3,0))</f>
        <v>27.646999999999998</v>
      </c>
      <c r="U44" s="285" cm="1">
        <f t="array" aca="1" ref="U44" ca="1">ROUND(IF($M44="Y",VLOOKUP($N44,INDIRECT($O$2),U$7,0)*INDIRECT($N$1),VLOOKUP($N44,INDIRECT($O$2),U$7,0)),IF(LEFT($C44,1)="N",3,0))</f>
        <v>29.029</v>
      </c>
      <c r="W44" s="304" t="str">
        <f t="shared" si="5"/>
        <v>Y</v>
      </c>
      <c r="X44" s="297" t="str">
        <f t="shared" si="5"/>
        <v>02845C</v>
      </c>
      <c r="Y44" s="305" t="str">
        <f t="shared" si="5"/>
        <v>060</v>
      </c>
      <c r="Z44" s="297" t="str">
        <f t="shared" si="5"/>
        <v xml:space="preserve">Customer Service Agent I </v>
      </c>
      <c r="AA44" s="306">
        <f t="shared" ca="1" si="6"/>
        <v>23.882000000000001</v>
      </c>
      <c r="AB44" s="306">
        <f t="shared" ca="1" si="6"/>
        <v>25.077000000000002</v>
      </c>
      <c r="AC44" s="306">
        <f t="shared" ca="1" si="6"/>
        <v>26.33</v>
      </c>
      <c r="AD44" s="306">
        <f t="shared" ca="1" si="6"/>
        <v>27.646999999999998</v>
      </c>
      <c r="AE44" s="306">
        <f t="shared" ca="1" si="6"/>
        <v>29.029</v>
      </c>
    </row>
    <row r="45" spans="1:31">
      <c r="A45" s="203" t="s">
        <v>112</v>
      </c>
      <c r="B45" s="230" t="s">
        <v>113</v>
      </c>
      <c r="C45" s="203" t="s">
        <v>43</v>
      </c>
      <c r="D45" s="229" t="s">
        <v>114</v>
      </c>
      <c r="E45" s="203">
        <v>303</v>
      </c>
      <c r="F45" s="203">
        <v>6</v>
      </c>
      <c r="G45" s="208">
        <f t="shared" ca="1" si="2"/>
        <v>26.937999999999999</v>
      </c>
      <c r="H45" s="208">
        <f t="shared" ca="1" si="2"/>
        <v>28.285</v>
      </c>
      <c r="I45" s="208">
        <f t="shared" ca="1" si="2"/>
        <v>29.699000000000002</v>
      </c>
      <c r="J45" s="208">
        <f t="shared" ca="1" si="2"/>
        <v>31.184000000000001</v>
      </c>
      <c r="K45" s="208">
        <f t="shared" ca="1" si="2"/>
        <v>32.743000000000002</v>
      </c>
      <c r="L45" s="223"/>
      <c r="M45" s="270" t="s">
        <v>588</v>
      </c>
      <c r="N45" s="273" t="str">
        <f t="shared" si="3"/>
        <v>02846C</v>
      </c>
      <c r="O45" s="284" t="str">
        <f t="shared" si="3"/>
        <v>140</v>
      </c>
      <c r="P45" s="273" t="str">
        <f t="shared" si="4"/>
        <v xml:space="preserve">Customer Service Agent II </v>
      </c>
      <c r="Q45" s="285" cm="1">
        <f t="array" aca="1" ref="Q45" ca="1">ROUND(IF($M45="Y",VLOOKUP($N45,INDIRECT($O$2),Q$7,0)*INDIRECT($N$1),VLOOKUP($N45,INDIRECT($O$2),Q$7,0)),IF(LEFT($C45,1)="N",3,0))</f>
        <v>26.937999999999999</v>
      </c>
      <c r="R45" s="285" cm="1">
        <f t="array" aca="1" ref="R45" ca="1">ROUND(IF($M45="Y",VLOOKUP($N45,INDIRECT($O$2),R$7,0)*INDIRECT($N$1),VLOOKUP($N45,INDIRECT($O$2),R$7,0)),IF(LEFT($C45,1)="N",3,0))</f>
        <v>28.285</v>
      </c>
      <c r="S45" s="285" cm="1">
        <f t="array" aca="1" ref="S45" ca="1">ROUND(IF($M45="Y",VLOOKUP($N45,INDIRECT($O$2),S$7,0)*INDIRECT($N$1),VLOOKUP($N45,INDIRECT($O$2),S$7,0)),IF(LEFT($C45,1)="N",3,0))</f>
        <v>29.699000000000002</v>
      </c>
      <c r="T45" s="285" cm="1">
        <f t="array" aca="1" ref="T45" ca="1">ROUND(IF($M45="Y",VLOOKUP($N45,INDIRECT($O$2),T$7,0)*INDIRECT($N$1),VLOOKUP($N45,INDIRECT($O$2),T$7,0)),IF(LEFT($C45,1)="N",3,0))</f>
        <v>31.184000000000001</v>
      </c>
      <c r="U45" s="285" cm="1">
        <f t="array" aca="1" ref="U45" ca="1">ROUND(IF($M45="Y",VLOOKUP($N45,INDIRECT($O$2),U$7,0)*INDIRECT($N$1),VLOOKUP($N45,INDIRECT($O$2),U$7,0)),IF(LEFT($C45,1)="N",3,0))</f>
        <v>32.743000000000002</v>
      </c>
      <c r="W45" s="304" t="str">
        <f t="shared" si="5"/>
        <v>Y</v>
      </c>
      <c r="X45" s="297" t="str">
        <f t="shared" si="5"/>
        <v>02846C</v>
      </c>
      <c r="Y45" s="305" t="str">
        <f t="shared" si="5"/>
        <v>140</v>
      </c>
      <c r="Z45" s="297" t="str">
        <f t="shared" si="5"/>
        <v xml:space="preserve">Customer Service Agent II </v>
      </c>
      <c r="AA45" s="306">
        <f t="shared" ca="1" si="6"/>
        <v>26.937999999999999</v>
      </c>
      <c r="AB45" s="306">
        <f t="shared" ca="1" si="6"/>
        <v>28.285</v>
      </c>
      <c r="AC45" s="306">
        <f t="shared" ca="1" si="6"/>
        <v>29.699000000000002</v>
      </c>
      <c r="AD45" s="306">
        <f t="shared" ca="1" si="6"/>
        <v>31.184000000000001</v>
      </c>
      <c r="AE45" s="306">
        <f t="shared" ca="1" si="6"/>
        <v>32.743000000000002</v>
      </c>
    </row>
    <row r="46" spans="1:31">
      <c r="A46" s="203" t="s">
        <v>115</v>
      </c>
      <c r="B46" s="230" t="s">
        <v>76</v>
      </c>
      <c r="C46" s="203" t="s">
        <v>43</v>
      </c>
      <c r="D46" s="229" t="s">
        <v>667</v>
      </c>
      <c r="E46" s="203">
        <v>268</v>
      </c>
      <c r="F46" s="203">
        <v>5</v>
      </c>
      <c r="G46" s="208">
        <f t="shared" ca="1" si="2"/>
        <v>23.882000000000001</v>
      </c>
      <c r="H46" s="208">
        <f t="shared" ca="1" si="2"/>
        <v>25.077000000000002</v>
      </c>
      <c r="I46" s="208">
        <f t="shared" ca="1" si="2"/>
        <v>26.33</v>
      </c>
      <c r="J46" s="208">
        <f t="shared" ca="1" si="2"/>
        <v>27.646999999999998</v>
      </c>
      <c r="K46" s="208">
        <f t="shared" ca="1" si="2"/>
        <v>29.029</v>
      </c>
      <c r="L46" s="223"/>
      <c r="M46" s="270" t="s">
        <v>588</v>
      </c>
      <c r="N46" s="273" t="str">
        <f t="shared" si="3"/>
        <v>02850C</v>
      </c>
      <c r="O46" s="284" t="str">
        <f t="shared" si="3"/>
        <v>060</v>
      </c>
      <c r="P46" s="273" t="str">
        <f t="shared" si="4"/>
        <v xml:space="preserve">Customer Service Representative I </v>
      </c>
      <c r="Q46" s="285" cm="1">
        <f t="array" aca="1" ref="Q46" ca="1">ROUND(IF($M46="Y",VLOOKUP($N46,INDIRECT($O$2),Q$7,0)*INDIRECT($N$1),VLOOKUP($N46,INDIRECT($O$2),Q$7,0)),IF(LEFT($C46,1)="N",3,0))</f>
        <v>23.882000000000001</v>
      </c>
      <c r="R46" s="285" cm="1">
        <f t="array" aca="1" ref="R46" ca="1">ROUND(IF($M46="Y",VLOOKUP($N46,INDIRECT($O$2),R$7,0)*INDIRECT($N$1),VLOOKUP($N46,INDIRECT($O$2),R$7,0)),IF(LEFT($C46,1)="N",3,0))</f>
        <v>25.077000000000002</v>
      </c>
      <c r="S46" s="285" cm="1">
        <f t="array" aca="1" ref="S46" ca="1">ROUND(IF($M46="Y",VLOOKUP($N46,INDIRECT($O$2),S$7,0)*INDIRECT($N$1),VLOOKUP($N46,INDIRECT($O$2),S$7,0)),IF(LEFT($C46,1)="N",3,0))</f>
        <v>26.33</v>
      </c>
      <c r="T46" s="285" cm="1">
        <f t="array" aca="1" ref="T46" ca="1">ROUND(IF($M46="Y",VLOOKUP($N46,INDIRECT($O$2),T$7,0)*INDIRECT($N$1),VLOOKUP($N46,INDIRECT($O$2),T$7,0)),IF(LEFT($C46,1)="N",3,0))</f>
        <v>27.646999999999998</v>
      </c>
      <c r="U46" s="285" cm="1">
        <f t="array" aca="1" ref="U46" ca="1">ROUND(IF($M46="Y",VLOOKUP($N46,INDIRECT($O$2),U$7,0)*INDIRECT($N$1),VLOOKUP($N46,INDIRECT($O$2),U$7,0)),IF(LEFT($C46,1)="N",3,0))</f>
        <v>29.029</v>
      </c>
      <c r="W46" s="304" t="str">
        <f t="shared" si="5"/>
        <v>Y</v>
      </c>
      <c r="X46" s="297" t="str">
        <f t="shared" si="5"/>
        <v>02850C</v>
      </c>
      <c r="Y46" s="305" t="str">
        <f t="shared" si="5"/>
        <v>060</v>
      </c>
      <c r="Z46" s="297" t="str">
        <f t="shared" si="5"/>
        <v xml:space="preserve">Customer Service Representative I </v>
      </c>
      <c r="AA46" s="306">
        <f t="shared" ca="1" si="6"/>
        <v>23.882000000000001</v>
      </c>
      <c r="AB46" s="306">
        <f t="shared" ca="1" si="6"/>
        <v>25.077000000000002</v>
      </c>
      <c r="AC46" s="306">
        <f t="shared" ca="1" si="6"/>
        <v>26.33</v>
      </c>
      <c r="AD46" s="306">
        <f t="shared" ca="1" si="6"/>
        <v>27.646999999999998</v>
      </c>
      <c r="AE46" s="306">
        <f t="shared" ca="1" si="6"/>
        <v>29.029</v>
      </c>
    </row>
    <row r="47" spans="1:31">
      <c r="A47" s="203" t="s">
        <v>117</v>
      </c>
      <c r="B47" s="230" t="s">
        <v>118</v>
      </c>
      <c r="C47" s="203" t="s">
        <v>43</v>
      </c>
      <c r="D47" s="229" t="s">
        <v>672</v>
      </c>
      <c r="E47" s="203">
        <v>295</v>
      </c>
      <c r="F47" s="203">
        <v>6</v>
      </c>
      <c r="G47" s="208">
        <f t="shared" ca="1" si="2"/>
        <v>25.911000000000001</v>
      </c>
      <c r="H47" s="208">
        <f t="shared" ca="1" si="2"/>
        <v>27.206</v>
      </c>
      <c r="I47" s="208">
        <f t="shared" ca="1" si="2"/>
        <v>28.565999999999999</v>
      </c>
      <c r="J47" s="208">
        <f t="shared" ca="1" si="2"/>
        <v>29.994</v>
      </c>
      <c r="K47" s="208">
        <f t="shared" ca="1" si="2"/>
        <v>31.494</v>
      </c>
      <c r="L47" s="223"/>
      <c r="M47" s="270" t="s">
        <v>588</v>
      </c>
      <c r="N47" s="273" t="str">
        <f t="shared" si="3"/>
        <v>02860C</v>
      </c>
      <c r="O47" s="284" t="str">
        <f t="shared" si="3"/>
        <v>067</v>
      </c>
      <c r="P47" s="273" t="str">
        <f t="shared" si="4"/>
        <v>Customer Service Representative II</v>
      </c>
      <c r="Q47" s="285" cm="1">
        <f t="array" aca="1" ref="Q47" ca="1">ROUND(IF($M47="Y",VLOOKUP($N47,INDIRECT($O$2),Q$7,0)*INDIRECT($N$1),VLOOKUP($N47,INDIRECT($O$2),Q$7,0)),IF(LEFT($C47,1)="N",3,0))</f>
        <v>25.911000000000001</v>
      </c>
      <c r="R47" s="285" cm="1">
        <f t="array" aca="1" ref="R47" ca="1">ROUND(IF($M47="Y",VLOOKUP($N47,INDIRECT($O$2),R$7,0)*INDIRECT($N$1),VLOOKUP($N47,INDIRECT($O$2),R$7,0)),IF(LEFT($C47,1)="N",3,0))</f>
        <v>27.206</v>
      </c>
      <c r="S47" s="285" cm="1">
        <f t="array" aca="1" ref="S47" ca="1">ROUND(IF($M47="Y",VLOOKUP($N47,INDIRECT($O$2),S$7,0)*INDIRECT($N$1),VLOOKUP($N47,INDIRECT($O$2),S$7,0)),IF(LEFT($C47,1)="N",3,0))</f>
        <v>28.565999999999999</v>
      </c>
      <c r="T47" s="285" cm="1">
        <f t="array" aca="1" ref="T47" ca="1">ROUND(IF($M47="Y",VLOOKUP($N47,INDIRECT($O$2),T$7,0)*INDIRECT($N$1),VLOOKUP($N47,INDIRECT($O$2),T$7,0)),IF(LEFT($C47,1)="N",3,0))</f>
        <v>29.994</v>
      </c>
      <c r="U47" s="285" cm="1">
        <f t="array" aca="1" ref="U47" ca="1">ROUND(IF($M47="Y",VLOOKUP($N47,INDIRECT($O$2),U$7,0)*INDIRECT($N$1),VLOOKUP($N47,INDIRECT($O$2),U$7,0)),IF(LEFT($C47,1)="N",3,0))</f>
        <v>31.494</v>
      </c>
      <c r="W47" s="304" t="str">
        <f t="shared" si="5"/>
        <v>Y</v>
      </c>
      <c r="X47" s="297" t="str">
        <f t="shared" si="5"/>
        <v>02860C</v>
      </c>
      <c r="Y47" s="305" t="str">
        <f t="shared" si="5"/>
        <v>067</v>
      </c>
      <c r="Z47" s="297" t="str">
        <f t="shared" si="5"/>
        <v>Customer Service Representative II</v>
      </c>
      <c r="AA47" s="306">
        <f t="shared" ca="1" si="6"/>
        <v>25.911000000000001</v>
      </c>
      <c r="AB47" s="306">
        <f t="shared" ca="1" si="6"/>
        <v>27.206</v>
      </c>
      <c r="AC47" s="306">
        <f t="shared" ca="1" si="6"/>
        <v>28.565999999999999</v>
      </c>
      <c r="AD47" s="306">
        <f t="shared" ca="1" si="6"/>
        <v>29.994</v>
      </c>
      <c r="AE47" s="306">
        <f t="shared" ca="1" si="6"/>
        <v>31.494</v>
      </c>
    </row>
    <row r="48" spans="1:31">
      <c r="A48" s="260" t="s">
        <v>586</v>
      </c>
      <c r="B48" s="230" t="s">
        <v>108</v>
      </c>
      <c r="C48" s="203" t="s">
        <v>43</v>
      </c>
      <c r="D48" s="229" t="s">
        <v>667</v>
      </c>
      <c r="E48" s="203">
        <v>343</v>
      </c>
      <c r="F48" s="203">
        <v>7</v>
      </c>
      <c r="G48" s="208" t="e">
        <f t="shared" ca="1" si="2"/>
        <v>#N/A</v>
      </c>
      <c r="H48" s="208" t="e">
        <f t="shared" ca="1" si="2"/>
        <v>#N/A</v>
      </c>
      <c r="I48" s="208" t="e">
        <f t="shared" ca="1" si="2"/>
        <v>#N/A</v>
      </c>
      <c r="J48" s="208" t="e">
        <f t="shared" ca="1" si="2"/>
        <v>#N/A</v>
      </c>
      <c r="K48" s="208" t="e">
        <f t="shared" ca="1" si="2"/>
        <v>#N/A</v>
      </c>
      <c r="L48" s="223"/>
      <c r="M48" s="270" t="s">
        <v>588</v>
      </c>
      <c r="N48" s="273" t="str">
        <f t="shared" si="3"/>
        <v>CSRL</v>
      </c>
      <c r="O48" s="284" t="str">
        <f t="shared" si="3"/>
        <v>105</v>
      </c>
      <c r="P48" s="273" t="str">
        <f t="shared" si="4"/>
        <v xml:space="preserve">Customer Service Representative I </v>
      </c>
      <c r="Q48" s="285" t="e" cm="1">
        <f t="array" aca="1" ref="Q48" ca="1">ROUND(IF($M48="Y",VLOOKUP($N48,INDIRECT($O$2),Q$7,0)*INDIRECT($N$1),VLOOKUP($N48,INDIRECT($O$2),Q$7,0)),IF(LEFT($C48,1)="N",3,0))</f>
        <v>#N/A</v>
      </c>
      <c r="R48" s="285" t="e" cm="1">
        <f t="array" aca="1" ref="R48" ca="1">ROUND(IF($M48="Y",VLOOKUP($N48,INDIRECT($O$2),R$7,0)*INDIRECT($N$1),VLOOKUP($N48,INDIRECT($O$2),R$7,0)),IF(LEFT($C48,1)="N",3,0))</f>
        <v>#N/A</v>
      </c>
      <c r="S48" s="285" t="e" cm="1">
        <f t="array" aca="1" ref="S48" ca="1">ROUND(IF($M48="Y",VLOOKUP($N48,INDIRECT($O$2),S$7,0)*INDIRECT($N$1),VLOOKUP($N48,INDIRECT($O$2),S$7,0)),IF(LEFT($C48,1)="N",3,0))</f>
        <v>#N/A</v>
      </c>
      <c r="T48" s="285" t="e" cm="1">
        <f t="array" aca="1" ref="T48" ca="1">ROUND(IF($M48="Y",VLOOKUP($N48,INDIRECT($O$2),T$7,0)*INDIRECT($N$1),VLOOKUP($N48,INDIRECT($O$2),T$7,0)),IF(LEFT($C48,1)="N",3,0))</f>
        <v>#N/A</v>
      </c>
      <c r="U48" s="285" t="e" cm="1">
        <f t="array" aca="1" ref="U48" ca="1">ROUND(IF($M48="Y",VLOOKUP($N48,INDIRECT($O$2),U$7,0)*INDIRECT($N$1),VLOOKUP($N48,INDIRECT($O$2),U$7,0)),IF(LEFT($C48,1)="N",3,0))</f>
        <v>#N/A</v>
      </c>
      <c r="W48" s="304" t="str">
        <f t="shared" si="5"/>
        <v>Y</v>
      </c>
      <c r="X48" s="297" t="str">
        <f t="shared" si="5"/>
        <v>CSRL</v>
      </c>
      <c r="Y48" s="305" t="str">
        <f t="shared" si="5"/>
        <v>105</v>
      </c>
      <c r="Z48" s="297" t="str">
        <f t="shared" si="5"/>
        <v xml:space="preserve">Customer Service Representative I </v>
      </c>
      <c r="AA48" s="306" t="e">
        <f t="shared" ca="1" si="6"/>
        <v>#N/A</v>
      </c>
      <c r="AB48" s="306" t="e">
        <f t="shared" ca="1" si="6"/>
        <v>#N/A</v>
      </c>
      <c r="AC48" s="306" t="e">
        <f t="shared" ca="1" si="6"/>
        <v>#N/A</v>
      </c>
      <c r="AD48" s="306" t="e">
        <f t="shared" ca="1" si="6"/>
        <v>#N/A</v>
      </c>
      <c r="AE48" s="306" t="e">
        <f t="shared" ca="1" si="6"/>
        <v>#N/A</v>
      </c>
    </row>
    <row r="49" spans="1:31">
      <c r="A49" s="203" t="s">
        <v>120</v>
      </c>
      <c r="B49" s="230" t="s">
        <v>121</v>
      </c>
      <c r="C49" s="203" t="s">
        <v>43</v>
      </c>
      <c r="D49" s="229" t="s">
        <v>122</v>
      </c>
      <c r="E49" s="203">
        <v>320</v>
      </c>
      <c r="F49" s="203">
        <v>7</v>
      </c>
      <c r="G49" s="208">
        <f t="shared" ca="1" si="2"/>
        <v>27.975999999999999</v>
      </c>
      <c r="H49" s="208">
        <f t="shared" ca="1" si="2"/>
        <v>29.375</v>
      </c>
      <c r="I49" s="208">
        <f t="shared" ca="1" si="2"/>
        <v>30.844000000000001</v>
      </c>
      <c r="J49" s="208">
        <f t="shared" ca="1" si="2"/>
        <v>32.386000000000003</v>
      </c>
      <c r="K49" s="208">
        <f t="shared" ca="1" si="2"/>
        <v>34.006</v>
      </c>
      <c r="L49" s="223"/>
      <c r="M49" s="270" t="s">
        <v>588</v>
      </c>
      <c r="N49" s="273" t="str">
        <f t="shared" si="3"/>
        <v>03037C</v>
      </c>
      <c r="O49" s="284" t="str">
        <f t="shared" si="3"/>
        <v>084</v>
      </c>
      <c r="P49" s="273" t="str">
        <f t="shared" si="4"/>
        <v>Development Coordinator I</v>
      </c>
      <c r="Q49" s="285" cm="1">
        <f t="array" aca="1" ref="Q49" ca="1">ROUND(IF($M49="Y",VLOOKUP($N49,INDIRECT($O$2),Q$7,0)*INDIRECT($N$1),VLOOKUP($N49,INDIRECT($O$2),Q$7,0)),IF(LEFT($C49,1)="N",3,0))</f>
        <v>27.975999999999999</v>
      </c>
      <c r="R49" s="285" cm="1">
        <f t="array" aca="1" ref="R49" ca="1">ROUND(IF($M49="Y",VLOOKUP($N49,INDIRECT($O$2),R$7,0)*INDIRECT($N$1),VLOOKUP($N49,INDIRECT($O$2),R$7,0)),IF(LEFT($C49,1)="N",3,0))</f>
        <v>29.375</v>
      </c>
      <c r="S49" s="285" cm="1">
        <f t="array" aca="1" ref="S49" ca="1">ROUND(IF($M49="Y",VLOOKUP($N49,INDIRECT($O$2),S$7,0)*INDIRECT($N$1),VLOOKUP($N49,INDIRECT($O$2),S$7,0)),IF(LEFT($C49,1)="N",3,0))</f>
        <v>30.844000000000001</v>
      </c>
      <c r="T49" s="285" cm="1">
        <f t="array" aca="1" ref="T49" ca="1">ROUND(IF($M49="Y",VLOOKUP($N49,INDIRECT($O$2),T$7,0)*INDIRECT($N$1),VLOOKUP($N49,INDIRECT($O$2),T$7,0)),IF(LEFT($C49,1)="N",3,0))</f>
        <v>32.386000000000003</v>
      </c>
      <c r="U49" s="285" cm="1">
        <f t="array" aca="1" ref="U49" ca="1">ROUND(IF($M49="Y",VLOOKUP($N49,INDIRECT($O$2),U$7,0)*INDIRECT($N$1),VLOOKUP($N49,INDIRECT($O$2),U$7,0)),IF(LEFT($C49,1)="N",3,0))</f>
        <v>34.006</v>
      </c>
      <c r="W49" s="304" t="str">
        <f t="shared" si="5"/>
        <v>Y</v>
      </c>
      <c r="X49" s="297" t="str">
        <f t="shared" si="5"/>
        <v>03037C</v>
      </c>
      <c r="Y49" s="305" t="str">
        <f t="shared" si="5"/>
        <v>084</v>
      </c>
      <c r="Z49" s="297" t="str">
        <f t="shared" si="5"/>
        <v>Development Coordinator I</v>
      </c>
      <c r="AA49" s="306">
        <f t="shared" ca="1" si="6"/>
        <v>27.975999999999999</v>
      </c>
      <c r="AB49" s="306">
        <f t="shared" ca="1" si="6"/>
        <v>29.375</v>
      </c>
      <c r="AC49" s="306">
        <f t="shared" ca="1" si="6"/>
        <v>30.844000000000001</v>
      </c>
      <c r="AD49" s="306">
        <f t="shared" ca="1" si="6"/>
        <v>32.386000000000003</v>
      </c>
      <c r="AE49" s="306">
        <f t="shared" ca="1" si="6"/>
        <v>34.006</v>
      </c>
    </row>
    <row r="50" spans="1:31">
      <c r="A50" s="203" t="s">
        <v>123</v>
      </c>
      <c r="B50" s="230">
        <v>209</v>
      </c>
      <c r="C50" s="203" t="s">
        <v>43</v>
      </c>
      <c r="D50" s="229" t="s">
        <v>671</v>
      </c>
      <c r="E50" s="203">
        <v>378</v>
      </c>
      <c r="F50" s="203">
        <v>8</v>
      </c>
      <c r="G50" s="208">
        <f t="shared" ca="1" si="2"/>
        <v>32.079000000000001</v>
      </c>
      <c r="H50" s="208">
        <f t="shared" ca="1" si="2"/>
        <v>33.683999999999997</v>
      </c>
      <c r="I50" s="208">
        <f t="shared" ca="1" si="2"/>
        <v>35.368000000000002</v>
      </c>
      <c r="J50" s="208">
        <f t="shared" ca="1" si="2"/>
        <v>37.136000000000003</v>
      </c>
      <c r="K50" s="208">
        <f t="shared" ca="1" si="2"/>
        <v>38.993000000000002</v>
      </c>
      <c r="L50" s="223"/>
      <c r="M50" s="270" t="s">
        <v>588</v>
      </c>
      <c r="N50" s="273" t="str">
        <f t="shared" si="3"/>
        <v>03038C</v>
      </c>
      <c r="O50" s="284">
        <f t="shared" si="3"/>
        <v>209</v>
      </c>
      <c r="P50" s="273" t="str">
        <f t="shared" si="4"/>
        <v>Development Coordinator II</v>
      </c>
      <c r="Q50" s="285" cm="1">
        <f t="array" aca="1" ref="Q50" ca="1">ROUND(IF($M50="Y",VLOOKUP($N50,INDIRECT($O$2),Q$7,0)*INDIRECT($N$1),VLOOKUP($N50,INDIRECT($O$2),Q$7,0)),IF(LEFT($C50,1)="N",3,0))</f>
        <v>32.079000000000001</v>
      </c>
      <c r="R50" s="285" cm="1">
        <f t="array" aca="1" ref="R50" ca="1">ROUND(IF($M50="Y",VLOOKUP($N50,INDIRECT($O$2),R$7,0)*INDIRECT($N$1),VLOOKUP($N50,INDIRECT($O$2),R$7,0)),IF(LEFT($C50,1)="N",3,0))</f>
        <v>33.683999999999997</v>
      </c>
      <c r="S50" s="285" cm="1">
        <f t="array" aca="1" ref="S50" ca="1">ROUND(IF($M50="Y",VLOOKUP($N50,INDIRECT($O$2),S$7,0)*INDIRECT($N$1),VLOOKUP($N50,INDIRECT($O$2),S$7,0)),IF(LEFT($C50,1)="N",3,0))</f>
        <v>35.368000000000002</v>
      </c>
      <c r="T50" s="285" cm="1">
        <f t="array" aca="1" ref="T50" ca="1">ROUND(IF($M50="Y",VLOOKUP($N50,INDIRECT($O$2),T$7,0)*INDIRECT($N$1),VLOOKUP($N50,INDIRECT($O$2),T$7,0)),IF(LEFT($C50,1)="N",3,0))</f>
        <v>37.136000000000003</v>
      </c>
      <c r="U50" s="285" cm="1">
        <f t="array" aca="1" ref="U50" ca="1">ROUND(IF($M50="Y",VLOOKUP($N50,INDIRECT($O$2),U$7,0)*INDIRECT($N$1),VLOOKUP($N50,INDIRECT($O$2),U$7,0)),IF(LEFT($C50,1)="N",3,0))</f>
        <v>38.993000000000002</v>
      </c>
      <c r="W50" s="304" t="str">
        <f t="shared" si="5"/>
        <v>Y</v>
      </c>
      <c r="X50" s="297" t="str">
        <f t="shared" si="5"/>
        <v>03038C</v>
      </c>
      <c r="Y50" s="305">
        <f t="shared" si="5"/>
        <v>209</v>
      </c>
      <c r="Z50" s="297" t="str">
        <f t="shared" si="5"/>
        <v>Development Coordinator II</v>
      </c>
      <c r="AA50" s="306">
        <f t="shared" ca="1" si="6"/>
        <v>32.079000000000001</v>
      </c>
      <c r="AB50" s="306">
        <f t="shared" ca="1" si="6"/>
        <v>33.683999999999997</v>
      </c>
      <c r="AC50" s="306">
        <f t="shared" ca="1" si="6"/>
        <v>35.368000000000002</v>
      </c>
      <c r="AD50" s="306">
        <f t="shared" ca="1" si="6"/>
        <v>37.136000000000003</v>
      </c>
      <c r="AE50" s="306">
        <f t="shared" ca="1" si="6"/>
        <v>38.993000000000002</v>
      </c>
    </row>
    <row r="51" spans="1:31">
      <c r="A51" s="203" t="s">
        <v>127</v>
      </c>
      <c r="B51" s="230" t="s">
        <v>128</v>
      </c>
      <c r="C51" s="203" t="s">
        <v>43</v>
      </c>
      <c r="D51" s="229" t="s">
        <v>129</v>
      </c>
      <c r="E51" s="203">
        <v>248</v>
      </c>
      <c r="F51" s="203">
        <v>5</v>
      </c>
      <c r="G51" s="208">
        <f t="shared" ca="1" si="2"/>
        <v>22.834</v>
      </c>
      <c r="H51" s="208">
        <f t="shared" ca="1" si="2"/>
        <v>23.975999999999999</v>
      </c>
      <c r="I51" s="208">
        <f t="shared" ca="1" si="2"/>
        <v>25.175000000000001</v>
      </c>
      <c r="J51" s="208">
        <f t="shared" ca="1" si="2"/>
        <v>26.434000000000001</v>
      </c>
      <c r="K51" s="208">
        <f t="shared" ca="1" si="2"/>
        <v>27.754999999999999</v>
      </c>
      <c r="L51" s="223"/>
      <c r="M51" s="270" t="s">
        <v>588</v>
      </c>
      <c r="N51" s="273" t="str">
        <f t="shared" si="3"/>
        <v>03627C</v>
      </c>
      <c r="O51" s="284" t="str">
        <f t="shared" si="3"/>
        <v>027</v>
      </c>
      <c r="P51" s="273" t="str">
        <f t="shared" si="4"/>
        <v>Document Solutions Technician I</v>
      </c>
      <c r="Q51" s="285" cm="1">
        <f t="array" aca="1" ref="Q51" ca="1">ROUND(IF($M51="Y",VLOOKUP($N51,INDIRECT($O$2),Q$7,0)*INDIRECT($N$1),VLOOKUP($N51,INDIRECT($O$2),Q$7,0)),IF(LEFT($C51,1)="N",3,0))</f>
        <v>22.834</v>
      </c>
      <c r="R51" s="285" cm="1">
        <f t="array" aca="1" ref="R51" ca="1">ROUND(IF($M51="Y",VLOOKUP($N51,INDIRECT($O$2),R$7,0)*INDIRECT($N$1),VLOOKUP($N51,INDIRECT($O$2),R$7,0)),IF(LEFT($C51,1)="N",3,0))</f>
        <v>23.975999999999999</v>
      </c>
      <c r="S51" s="285" cm="1">
        <f t="array" aca="1" ref="S51" ca="1">ROUND(IF($M51="Y",VLOOKUP($N51,INDIRECT($O$2),S$7,0)*INDIRECT($N$1),VLOOKUP($N51,INDIRECT($O$2),S$7,0)),IF(LEFT($C51,1)="N",3,0))</f>
        <v>25.175000000000001</v>
      </c>
      <c r="T51" s="285" cm="1">
        <f t="array" aca="1" ref="T51" ca="1">ROUND(IF($M51="Y",VLOOKUP($N51,INDIRECT($O$2),T$7,0)*INDIRECT($N$1),VLOOKUP($N51,INDIRECT($O$2),T$7,0)),IF(LEFT($C51,1)="N",3,0))</f>
        <v>26.434000000000001</v>
      </c>
      <c r="U51" s="285" cm="1">
        <f t="array" aca="1" ref="U51" ca="1">ROUND(IF($M51="Y",VLOOKUP($N51,INDIRECT($O$2),U$7,0)*INDIRECT($N$1),VLOOKUP($N51,INDIRECT($O$2),U$7,0)),IF(LEFT($C51,1)="N",3,0))</f>
        <v>27.754999999999999</v>
      </c>
      <c r="W51" s="304" t="str">
        <f t="shared" si="5"/>
        <v>Y</v>
      </c>
      <c r="X51" s="297" t="str">
        <f t="shared" si="5"/>
        <v>03627C</v>
      </c>
      <c r="Y51" s="305" t="str">
        <f t="shared" si="5"/>
        <v>027</v>
      </c>
      <c r="Z51" s="297" t="str">
        <f t="shared" si="5"/>
        <v>Document Solutions Technician I</v>
      </c>
      <c r="AA51" s="306">
        <f t="shared" ca="1" si="6"/>
        <v>22.834</v>
      </c>
      <c r="AB51" s="306">
        <f t="shared" ca="1" si="6"/>
        <v>23.975999999999999</v>
      </c>
      <c r="AC51" s="306">
        <f t="shared" ca="1" si="6"/>
        <v>25.175000000000001</v>
      </c>
      <c r="AD51" s="306">
        <f t="shared" ca="1" si="6"/>
        <v>26.434000000000001</v>
      </c>
      <c r="AE51" s="306">
        <f t="shared" ca="1" si="6"/>
        <v>27.754999999999999</v>
      </c>
    </row>
    <row r="52" spans="1:31">
      <c r="A52" s="203" t="s">
        <v>130</v>
      </c>
      <c r="B52" s="230">
        <v>116</v>
      </c>
      <c r="C52" s="203" t="s">
        <v>43</v>
      </c>
      <c r="D52" s="229" t="s">
        <v>131</v>
      </c>
      <c r="E52" s="203">
        <v>303</v>
      </c>
      <c r="F52" s="203">
        <v>6</v>
      </c>
      <c r="G52" s="208">
        <f t="shared" ca="1" si="2"/>
        <v>26.937999999999999</v>
      </c>
      <c r="H52" s="208">
        <f t="shared" ca="1" si="2"/>
        <v>28.285</v>
      </c>
      <c r="I52" s="208">
        <f t="shared" ca="1" si="2"/>
        <v>29.699000000000002</v>
      </c>
      <c r="J52" s="208">
        <f t="shared" ca="1" si="2"/>
        <v>31.184000000000001</v>
      </c>
      <c r="K52" s="208">
        <f t="shared" ca="1" si="2"/>
        <v>32.743000000000002</v>
      </c>
      <c r="L52" s="223"/>
      <c r="M52" s="270" t="s">
        <v>588</v>
      </c>
      <c r="N52" s="273" t="str">
        <f t="shared" si="3"/>
        <v>03628C</v>
      </c>
      <c r="O52" s="284">
        <f t="shared" si="3"/>
        <v>116</v>
      </c>
      <c r="P52" s="273" t="str">
        <f t="shared" si="4"/>
        <v>Document Solutions Technician II</v>
      </c>
      <c r="Q52" s="285" cm="1">
        <f t="array" aca="1" ref="Q52" ca="1">ROUND(IF($M52="Y",VLOOKUP($N52,INDIRECT($O$2),Q$7,0)*INDIRECT($N$1),VLOOKUP($N52,INDIRECT($O$2),Q$7,0)),IF(LEFT($C52,1)="N",3,0))</f>
        <v>26.937999999999999</v>
      </c>
      <c r="R52" s="285" cm="1">
        <f t="array" aca="1" ref="R52" ca="1">ROUND(IF($M52="Y",VLOOKUP($N52,INDIRECT($O$2),R$7,0)*INDIRECT($N$1),VLOOKUP($N52,INDIRECT($O$2),R$7,0)),IF(LEFT($C52,1)="N",3,0))</f>
        <v>28.285</v>
      </c>
      <c r="S52" s="285" cm="1">
        <f t="array" aca="1" ref="S52" ca="1">ROUND(IF($M52="Y",VLOOKUP($N52,INDIRECT($O$2),S$7,0)*INDIRECT($N$1),VLOOKUP($N52,INDIRECT($O$2),S$7,0)),IF(LEFT($C52,1)="N",3,0))</f>
        <v>29.699000000000002</v>
      </c>
      <c r="T52" s="285" cm="1">
        <f t="array" aca="1" ref="T52" ca="1">ROUND(IF($M52="Y",VLOOKUP($N52,INDIRECT($O$2),T$7,0)*INDIRECT($N$1),VLOOKUP($N52,INDIRECT($O$2),T$7,0)),IF(LEFT($C52,1)="N",3,0))</f>
        <v>31.184000000000001</v>
      </c>
      <c r="U52" s="285" cm="1">
        <f t="array" aca="1" ref="U52" ca="1">ROUND(IF($M52="Y",VLOOKUP($N52,INDIRECT($O$2),U$7,0)*INDIRECT($N$1),VLOOKUP($N52,INDIRECT($O$2),U$7,0)),IF(LEFT($C52,1)="N",3,0))</f>
        <v>32.743000000000002</v>
      </c>
      <c r="W52" s="304" t="str">
        <f t="shared" si="5"/>
        <v>Y</v>
      </c>
      <c r="X52" s="297" t="str">
        <f t="shared" si="5"/>
        <v>03628C</v>
      </c>
      <c r="Y52" s="305">
        <f t="shared" si="5"/>
        <v>116</v>
      </c>
      <c r="Z52" s="297" t="str">
        <f t="shared" si="5"/>
        <v>Document Solutions Technician II</v>
      </c>
      <c r="AA52" s="306">
        <f t="shared" ca="1" si="6"/>
        <v>26.937999999999999</v>
      </c>
      <c r="AB52" s="306">
        <f t="shared" ca="1" si="6"/>
        <v>28.285</v>
      </c>
      <c r="AC52" s="306">
        <f t="shared" ca="1" si="6"/>
        <v>29.699000000000002</v>
      </c>
      <c r="AD52" s="306">
        <f t="shared" ca="1" si="6"/>
        <v>31.184000000000001</v>
      </c>
      <c r="AE52" s="306">
        <f t="shared" ca="1" si="6"/>
        <v>32.743000000000002</v>
      </c>
    </row>
    <row r="53" spans="1:31">
      <c r="A53" s="203" t="s">
        <v>132</v>
      </c>
      <c r="B53" s="230">
        <v>205</v>
      </c>
      <c r="C53" s="203" t="s">
        <v>43</v>
      </c>
      <c r="D53" s="229" t="s">
        <v>133</v>
      </c>
      <c r="E53" s="203">
        <v>325</v>
      </c>
      <c r="F53" s="203">
        <v>7</v>
      </c>
      <c r="G53" s="208">
        <f t="shared" ca="1" si="2"/>
        <v>27.975999999999999</v>
      </c>
      <c r="H53" s="208">
        <f t="shared" ca="1" si="2"/>
        <v>29.375</v>
      </c>
      <c r="I53" s="208">
        <f t="shared" ca="1" si="2"/>
        <v>30.844000000000001</v>
      </c>
      <c r="J53" s="208">
        <f t="shared" ca="1" si="2"/>
        <v>32.386000000000003</v>
      </c>
      <c r="K53" s="208">
        <f t="shared" ca="1" si="2"/>
        <v>34.005000000000003</v>
      </c>
      <c r="L53" s="223"/>
      <c r="M53" s="270" t="s">
        <v>588</v>
      </c>
      <c r="N53" s="273" t="str">
        <f t="shared" si="3"/>
        <v>03835C</v>
      </c>
      <c r="O53" s="284">
        <f t="shared" si="3"/>
        <v>205</v>
      </c>
      <c r="P53" s="273" t="str">
        <f t="shared" si="4"/>
        <v>Election Specialist</v>
      </c>
      <c r="Q53" s="285" cm="1">
        <f t="array" aca="1" ref="Q53" ca="1">ROUND(IF($M53="Y",VLOOKUP($N53,INDIRECT($O$2),Q$7,0)*INDIRECT($N$1),VLOOKUP($N53,INDIRECT($O$2),Q$7,0)),IF(LEFT($C53,1)="N",3,0))</f>
        <v>27.975999999999999</v>
      </c>
      <c r="R53" s="285" cm="1">
        <f t="array" aca="1" ref="R53" ca="1">ROUND(IF($M53="Y",VLOOKUP($N53,INDIRECT($O$2),R$7,0)*INDIRECT($N$1),VLOOKUP($N53,INDIRECT($O$2),R$7,0)),IF(LEFT($C53,1)="N",3,0))</f>
        <v>29.375</v>
      </c>
      <c r="S53" s="285" cm="1">
        <f t="array" aca="1" ref="S53" ca="1">ROUND(IF($M53="Y",VLOOKUP($N53,INDIRECT($O$2),S$7,0)*INDIRECT($N$1),VLOOKUP($N53,INDIRECT($O$2),S$7,0)),IF(LEFT($C53,1)="N",3,0))</f>
        <v>30.844000000000001</v>
      </c>
      <c r="T53" s="285" cm="1">
        <f t="array" aca="1" ref="T53" ca="1">ROUND(IF($M53="Y",VLOOKUP($N53,INDIRECT($O$2),T$7,0)*INDIRECT($N$1),VLOOKUP($N53,INDIRECT($O$2),T$7,0)),IF(LEFT($C53,1)="N",3,0))</f>
        <v>32.386000000000003</v>
      </c>
      <c r="U53" s="285" cm="1">
        <f t="array" aca="1" ref="U53" ca="1">ROUND(IF($M53="Y",VLOOKUP($N53,INDIRECT($O$2),U$7,0)*INDIRECT($N$1),VLOOKUP($N53,INDIRECT($O$2),U$7,0)),IF(LEFT($C53,1)="N",3,0))</f>
        <v>34.005000000000003</v>
      </c>
      <c r="W53" s="304" t="str">
        <f t="shared" si="5"/>
        <v>Y</v>
      </c>
      <c r="X53" s="297" t="str">
        <f t="shared" si="5"/>
        <v>03835C</v>
      </c>
      <c r="Y53" s="305">
        <f t="shared" si="5"/>
        <v>205</v>
      </c>
      <c r="Z53" s="297" t="str">
        <f t="shared" si="5"/>
        <v>Election Specialist</v>
      </c>
      <c r="AA53" s="306">
        <f t="shared" ca="1" si="6"/>
        <v>27.975999999999999</v>
      </c>
      <c r="AB53" s="306">
        <f t="shared" ca="1" si="6"/>
        <v>29.375</v>
      </c>
      <c r="AC53" s="306">
        <f t="shared" ca="1" si="6"/>
        <v>30.844000000000001</v>
      </c>
      <c r="AD53" s="306">
        <f t="shared" ca="1" si="6"/>
        <v>32.386000000000003</v>
      </c>
      <c r="AE53" s="306">
        <f t="shared" ca="1" si="6"/>
        <v>34.005000000000003</v>
      </c>
    </row>
    <row r="54" spans="1:31">
      <c r="A54" s="203" t="s">
        <v>134</v>
      </c>
      <c r="B54" s="230" t="s">
        <v>135</v>
      </c>
      <c r="C54" s="203" t="s">
        <v>43</v>
      </c>
      <c r="D54" s="229" t="s">
        <v>136</v>
      </c>
      <c r="E54" s="203">
        <v>268</v>
      </c>
      <c r="F54" s="203">
        <v>5</v>
      </c>
      <c r="G54" s="208">
        <f t="shared" ca="1" si="2"/>
        <v>23.882000000000001</v>
      </c>
      <c r="H54" s="208">
        <f t="shared" ca="1" si="2"/>
        <v>25.077000000000002</v>
      </c>
      <c r="I54" s="208">
        <f t="shared" ca="1" si="2"/>
        <v>26.33</v>
      </c>
      <c r="J54" s="208">
        <f t="shared" ca="1" si="2"/>
        <v>27.646999999999998</v>
      </c>
      <c r="K54" s="208">
        <f t="shared" ca="1" si="2"/>
        <v>29.029</v>
      </c>
      <c r="L54" s="223"/>
      <c r="M54" s="270" t="s">
        <v>588</v>
      </c>
      <c r="N54" s="273" t="str">
        <f t="shared" si="3"/>
        <v>04024C</v>
      </c>
      <c r="O54" s="284" t="str">
        <f t="shared" si="3"/>
        <v>130</v>
      </c>
      <c r="P54" s="273" t="str">
        <f t="shared" si="4"/>
        <v xml:space="preserve">Engineering Tech I Eng Lab </v>
      </c>
      <c r="Q54" s="285" cm="1">
        <f t="array" aca="1" ref="Q54" ca="1">ROUND(IF($M54="Y",VLOOKUP($N54,INDIRECT($O$2),Q$7,0)*INDIRECT($N$1),VLOOKUP($N54,INDIRECT($O$2),Q$7,0)),IF(LEFT($C54,1)="N",3,0))</f>
        <v>23.882000000000001</v>
      </c>
      <c r="R54" s="285" cm="1">
        <f t="array" aca="1" ref="R54" ca="1">ROUND(IF($M54="Y",VLOOKUP($N54,INDIRECT($O$2),R$7,0)*INDIRECT($N$1),VLOOKUP($N54,INDIRECT($O$2),R$7,0)),IF(LEFT($C54,1)="N",3,0))</f>
        <v>25.077000000000002</v>
      </c>
      <c r="S54" s="285" cm="1">
        <f t="array" aca="1" ref="S54" ca="1">ROUND(IF($M54="Y",VLOOKUP($N54,INDIRECT($O$2),S$7,0)*INDIRECT($N$1),VLOOKUP($N54,INDIRECT($O$2),S$7,0)),IF(LEFT($C54,1)="N",3,0))</f>
        <v>26.33</v>
      </c>
      <c r="T54" s="285" cm="1">
        <f t="array" aca="1" ref="T54" ca="1">ROUND(IF($M54="Y",VLOOKUP($N54,INDIRECT($O$2),T$7,0)*INDIRECT($N$1),VLOOKUP($N54,INDIRECT($O$2),T$7,0)),IF(LEFT($C54,1)="N",3,0))</f>
        <v>27.646999999999998</v>
      </c>
      <c r="U54" s="285" cm="1">
        <f t="array" aca="1" ref="U54" ca="1">ROUND(IF($M54="Y",VLOOKUP($N54,INDIRECT($O$2),U$7,0)*INDIRECT($N$1),VLOOKUP($N54,INDIRECT($O$2),U$7,0)),IF(LEFT($C54,1)="N",3,0))</f>
        <v>29.029</v>
      </c>
      <c r="W54" s="304" t="str">
        <f t="shared" si="5"/>
        <v>Y</v>
      </c>
      <c r="X54" s="297" t="str">
        <f t="shared" si="5"/>
        <v>04024C</v>
      </c>
      <c r="Y54" s="305" t="str">
        <f t="shared" si="5"/>
        <v>130</v>
      </c>
      <c r="Z54" s="297" t="str">
        <f t="shared" si="5"/>
        <v xml:space="preserve">Engineering Tech I Eng Lab </v>
      </c>
      <c r="AA54" s="306">
        <f t="shared" ca="1" si="6"/>
        <v>23.882000000000001</v>
      </c>
      <c r="AB54" s="306">
        <f t="shared" ca="1" si="6"/>
        <v>25.077000000000002</v>
      </c>
      <c r="AC54" s="306">
        <f t="shared" ca="1" si="6"/>
        <v>26.33</v>
      </c>
      <c r="AD54" s="306">
        <f t="shared" ca="1" si="6"/>
        <v>27.646999999999998</v>
      </c>
      <c r="AE54" s="306">
        <f t="shared" ca="1" si="6"/>
        <v>29.029</v>
      </c>
    </row>
    <row r="55" spans="1:31">
      <c r="A55" s="203" t="s">
        <v>137</v>
      </c>
      <c r="B55" s="230">
        <v>202</v>
      </c>
      <c r="C55" s="203" t="s">
        <v>43</v>
      </c>
      <c r="D55" s="229" t="s">
        <v>139</v>
      </c>
      <c r="E55" s="203">
        <v>268</v>
      </c>
      <c r="F55" s="203">
        <v>5</v>
      </c>
      <c r="G55" s="208">
        <f t="shared" ca="1" si="2"/>
        <v>19.105</v>
      </c>
      <c r="H55" s="208">
        <f t="shared" ca="1" si="2"/>
        <v>20.059999999999999</v>
      </c>
      <c r="I55" s="208">
        <f t="shared" ca="1" si="2"/>
        <v>21.064</v>
      </c>
      <c r="J55" s="208">
        <f t="shared" ca="1" si="2"/>
        <v>22.117000000000001</v>
      </c>
      <c r="K55" s="208">
        <f t="shared" ca="1" si="2"/>
        <v>23.222999999999999</v>
      </c>
      <c r="L55" s="223"/>
      <c r="M55" s="270" t="s">
        <v>588</v>
      </c>
      <c r="N55" s="273" t="str">
        <f t="shared" si="3"/>
        <v>04010C</v>
      </c>
      <c r="O55" s="284">
        <f t="shared" si="3"/>
        <v>202</v>
      </c>
      <c r="P55" s="273" t="str">
        <f t="shared" si="4"/>
        <v xml:space="preserve">Engineering Tech I Seasonal </v>
      </c>
      <c r="Q55" s="285" cm="1">
        <f t="array" aca="1" ref="Q55" ca="1">ROUND(IF($M55="Y",VLOOKUP($N55,INDIRECT($O$2),Q$7,0)*INDIRECT($N$1),VLOOKUP($N55,INDIRECT($O$2),Q$7,0)),IF(LEFT($C55,1)="N",3,0))</f>
        <v>19.105</v>
      </c>
      <c r="R55" s="285" cm="1">
        <f t="array" aca="1" ref="R55" ca="1">ROUND(IF($M55="Y",VLOOKUP($N55,INDIRECT($O$2),R$7,0)*INDIRECT($N$1),VLOOKUP($N55,INDIRECT($O$2),R$7,0)),IF(LEFT($C55,1)="N",3,0))</f>
        <v>20.059999999999999</v>
      </c>
      <c r="S55" s="285" cm="1">
        <f t="array" aca="1" ref="S55" ca="1">ROUND(IF($M55="Y",VLOOKUP($N55,INDIRECT($O$2),S$7,0)*INDIRECT($N$1),VLOOKUP($N55,INDIRECT($O$2),S$7,0)),IF(LEFT($C55,1)="N",3,0))</f>
        <v>21.064</v>
      </c>
      <c r="T55" s="285" cm="1">
        <f t="array" aca="1" ref="T55" ca="1">ROUND(IF($M55="Y",VLOOKUP($N55,INDIRECT($O$2),T$7,0)*INDIRECT($N$1),VLOOKUP($N55,INDIRECT($O$2),T$7,0)),IF(LEFT($C55,1)="N",3,0))</f>
        <v>22.117000000000001</v>
      </c>
      <c r="U55" s="285" cm="1">
        <f t="array" aca="1" ref="U55" ca="1">ROUND(IF($M55="Y",VLOOKUP($N55,INDIRECT($O$2),U$7,0)*INDIRECT($N$1),VLOOKUP($N55,INDIRECT($O$2),U$7,0)),IF(LEFT($C55,1)="N",3,0))</f>
        <v>23.222999999999999</v>
      </c>
      <c r="W55" s="304" t="str">
        <f t="shared" si="5"/>
        <v>Y</v>
      </c>
      <c r="X55" s="297" t="str">
        <f t="shared" si="5"/>
        <v>04010C</v>
      </c>
      <c r="Y55" s="305">
        <f t="shared" si="5"/>
        <v>202</v>
      </c>
      <c r="Z55" s="297" t="str">
        <f t="shared" si="5"/>
        <v xml:space="preserve">Engineering Tech I Seasonal </v>
      </c>
      <c r="AA55" s="306">
        <f t="shared" ca="1" si="6"/>
        <v>19.105</v>
      </c>
      <c r="AB55" s="306">
        <f t="shared" ca="1" si="6"/>
        <v>20.059999999999999</v>
      </c>
      <c r="AC55" s="306">
        <f t="shared" ca="1" si="6"/>
        <v>21.064</v>
      </c>
      <c r="AD55" s="306">
        <f t="shared" ca="1" si="6"/>
        <v>22.117000000000001</v>
      </c>
      <c r="AE55" s="306">
        <f t="shared" ca="1" si="6"/>
        <v>23.222999999999999</v>
      </c>
    </row>
    <row r="56" spans="1:31">
      <c r="A56" s="203" t="s">
        <v>140</v>
      </c>
      <c r="B56" s="230" t="s">
        <v>113</v>
      </c>
      <c r="C56" s="203" t="s">
        <v>43</v>
      </c>
      <c r="D56" s="229" t="s">
        <v>141</v>
      </c>
      <c r="E56" s="203">
        <v>305</v>
      </c>
      <c r="F56" s="203">
        <v>6</v>
      </c>
      <c r="G56" s="208">
        <f t="shared" ca="1" si="2"/>
        <v>26.937999999999999</v>
      </c>
      <c r="H56" s="208">
        <f t="shared" ca="1" si="2"/>
        <v>28.285</v>
      </c>
      <c r="I56" s="208">
        <f t="shared" ca="1" si="2"/>
        <v>29.699000000000002</v>
      </c>
      <c r="J56" s="208">
        <f t="shared" ca="1" si="2"/>
        <v>31.184000000000001</v>
      </c>
      <c r="K56" s="208">
        <f t="shared" ca="1" si="2"/>
        <v>32.743000000000002</v>
      </c>
      <c r="L56" s="223"/>
      <c r="M56" s="270" t="s">
        <v>588</v>
      </c>
      <c r="N56" s="273" t="str">
        <f t="shared" si="3"/>
        <v>04034C</v>
      </c>
      <c r="O56" s="284" t="str">
        <f t="shared" si="3"/>
        <v>140</v>
      </c>
      <c r="P56" s="273" t="str">
        <f t="shared" si="4"/>
        <v xml:space="preserve">Engineering Tech II Eng Lab </v>
      </c>
      <c r="Q56" s="285" cm="1">
        <f t="array" aca="1" ref="Q56" ca="1">ROUND(IF($M56="Y",VLOOKUP($N56,INDIRECT($O$2),Q$7,0)*INDIRECT($N$1),VLOOKUP($N56,INDIRECT($O$2),Q$7,0)),IF(LEFT($C56,1)="N",3,0))</f>
        <v>26.937999999999999</v>
      </c>
      <c r="R56" s="285" cm="1">
        <f t="array" aca="1" ref="R56" ca="1">ROUND(IF($M56="Y",VLOOKUP($N56,INDIRECT($O$2),R$7,0)*INDIRECT($N$1),VLOOKUP($N56,INDIRECT($O$2),R$7,0)),IF(LEFT($C56,1)="N",3,0))</f>
        <v>28.285</v>
      </c>
      <c r="S56" s="285" cm="1">
        <f t="array" aca="1" ref="S56" ca="1">ROUND(IF($M56="Y",VLOOKUP($N56,INDIRECT($O$2),S$7,0)*INDIRECT($N$1),VLOOKUP($N56,INDIRECT($O$2),S$7,0)),IF(LEFT($C56,1)="N",3,0))</f>
        <v>29.699000000000002</v>
      </c>
      <c r="T56" s="285" cm="1">
        <f t="array" aca="1" ref="T56" ca="1">ROUND(IF($M56="Y",VLOOKUP($N56,INDIRECT($O$2),T$7,0)*INDIRECT($N$1),VLOOKUP($N56,INDIRECT($O$2),T$7,0)),IF(LEFT($C56,1)="N",3,0))</f>
        <v>31.184000000000001</v>
      </c>
      <c r="U56" s="285" cm="1">
        <f t="array" aca="1" ref="U56" ca="1">ROUND(IF($M56="Y",VLOOKUP($N56,INDIRECT($O$2),U$7,0)*INDIRECT($N$1),VLOOKUP($N56,INDIRECT($O$2),U$7,0)),IF(LEFT($C56,1)="N",3,0))</f>
        <v>32.743000000000002</v>
      </c>
      <c r="W56" s="304" t="str">
        <f t="shared" si="5"/>
        <v>Y</v>
      </c>
      <c r="X56" s="297" t="str">
        <f t="shared" si="5"/>
        <v>04034C</v>
      </c>
      <c r="Y56" s="305" t="str">
        <f t="shared" si="5"/>
        <v>140</v>
      </c>
      <c r="Z56" s="297" t="str">
        <f t="shared" si="5"/>
        <v xml:space="preserve">Engineering Tech II Eng Lab </v>
      </c>
      <c r="AA56" s="306">
        <f t="shared" ca="1" si="6"/>
        <v>26.937999999999999</v>
      </c>
      <c r="AB56" s="306">
        <f t="shared" ca="1" si="6"/>
        <v>28.285</v>
      </c>
      <c r="AC56" s="306">
        <f t="shared" ca="1" si="6"/>
        <v>29.699000000000002</v>
      </c>
      <c r="AD56" s="306">
        <f t="shared" ca="1" si="6"/>
        <v>31.184000000000001</v>
      </c>
      <c r="AE56" s="306">
        <f t="shared" ca="1" si="6"/>
        <v>32.743000000000002</v>
      </c>
    </row>
    <row r="57" spans="1:31">
      <c r="A57" s="203" t="s">
        <v>142</v>
      </c>
      <c r="B57" s="230" t="s">
        <v>143</v>
      </c>
      <c r="C57" s="203" t="s">
        <v>43</v>
      </c>
      <c r="D57" s="229" t="s">
        <v>144</v>
      </c>
      <c r="E57" s="203">
        <v>328</v>
      </c>
      <c r="F57" s="203">
        <v>7</v>
      </c>
      <c r="G57" s="208">
        <f t="shared" ca="1" si="2"/>
        <v>28.376000000000001</v>
      </c>
      <c r="H57" s="208">
        <f t="shared" ca="1" si="2"/>
        <v>29.795000000000002</v>
      </c>
      <c r="I57" s="208">
        <f t="shared" ca="1" si="2"/>
        <v>31.285</v>
      </c>
      <c r="J57" s="208">
        <f t="shared" ca="1" si="2"/>
        <v>32.848999999999997</v>
      </c>
      <c r="K57" s="208">
        <f t="shared" ca="1" si="2"/>
        <v>34.491999999999997</v>
      </c>
      <c r="L57" s="223"/>
      <c r="M57" s="270" t="s">
        <v>588</v>
      </c>
      <c r="N57" s="273" t="str">
        <f t="shared" si="3"/>
        <v>04044C</v>
      </c>
      <c r="O57" s="284" t="str">
        <f t="shared" si="3"/>
        <v>150</v>
      </c>
      <c r="P57" s="273" t="str">
        <f t="shared" si="4"/>
        <v xml:space="preserve">Engineering Tech III Graphic </v>
      </c>
      <c r="Q57" s="285" cm="1">
        <f t="array" aca="1" ref="Q57" ca="1">ROUND(IF($M57="Y",VLOOKUP($N57,INDIRECT($O$2),Q$7,0)*INDIRECT($N$1),VLOOKUP($N57,INDIRECT($O$2),Q$7,0)),IF(LEFT($C57,1)="N",3,0))</f>
        <v>28.376000000000001</v>
      </c>
      <c r="R57" s="285" cm="1">
        <f t="array" aca="1" ref="R57" ca="1">ROUND(IF($M57="Y",VLOOKUP($N57,INDIRECT($O$2),R$7,0)*INDIRECT($N$1),VLOOKUP($N57,INDIRECT($O$2),R$7,0)),IF(LEFT($C57,1)="N",3,0))</f>
        <v>29.795000000000002</v>
      </c>
      <c r="S57" s="285" cm="1">
        <f t="array" aca="1" ref="S57" ca="1">ROUND(IF($M57="Y",VLOOKUP($N57,INDIRECT($O$2),S$7,0)*INDIRECT($N$1),VLOOKUP($N57,INDIRECT($O$2),S$7,0)),IF(LEFT($C57,1)="N",3,0))</f>
        <v>31.285</v>
      </c>
      <c r="T57" s="285" cm="1">
        <f t="array" aca="1" ref="T57" ca="1">ROUND(IF($M57="Y",VLOOKUP($N57,INDIRECT($O$2),T$7,0)*INDIRECT($N$1),VLOOKUP($N57,INDIRECT($O$2),T$7,0)),IF(LEFT($C57,1)="N",3,0))</f>
        <v>32.848999999999997</v>
      </c>
      <c r="U57" s="285" cm="1">
        <f t="array" aca="1" ref="U57" ca="1">ROUND(IF($M57="Y",VLOOKUP($N57,INDIRECT($O$2),U$7,0)*INDIRECT($N$1),VLOOKUP($N57,INDIRECT($O$2),U$7,0)),IF(LEFT($C57,1)="N",3,0))</f>
        <v>34.491999999999997</v>
      </c>
      <c r="W57" s="304" t="str">
        <f t="shared" si="5"/>
        <v>Y</v>
      </c>
      <c r="X57" s="297" t="str">
        <f t="shared" si="5"/>
        <v>04044C</v>
      </c>
      <c r="Y57" s="305" t="str">
        <f t="shared" si="5"/>
        <v>150</v>
      </c>
      <c r="Z57" s="297" t="str">
        <f t="shared" si="5"/>
        <v xml:space="preserve">Engineering Tech III Graphic </v>
      </c>
      <c r="AA57" s="306">
        <f t="shared" ca="1" si="6"/>
        <v>28.376000000000001</v>
      </c>
      <c r="AB57" s="306">
        <f t="shared" ca="1" si="6"/>
        <v>29.795000000000002</v>
      </c>
      <c r="AC57" s="306">
        <f t="shared" ca="1" si="6"/>
        <v>31.285</v>
      </c>
      <c r="AD57" s="306">
        <f t="shared" ca="1" si="6"/>
        <v>32.848999999999997</v>
      </c>
      <c r="AE57" s="306">
        <f t="shared" ca="1" si="6"/>
        <v>34.491999999999997</v>
      </c>
    </row>
    <row r="58" spans="1:31">
      <c r="A58" s="203" t="s">
        <v>145</v>
      </c>
      <c r="B58" s="230" t="s">
        <v>143</v>
      </c>
      <c r="C58" s="203" t="s">
        <v>43</v>
      </c>
      <c r="D58" s="229" t="s">
        <v>146</v>
      </c>
      <c r="E58" s="203">
        <v>328</v>
      </c>
      <c r="F58" s="203">
        <v>7</v>
      </c>
      <c r="G58" s="208">
        <f t="shared" ca="1" si="2"/>
        <v>28.376000000000001</v>
      </c>
      <c r="H58" s="208">
        <f t="shared" ca="1" si="2"/>
        <v>29.795000000000002</v>
      </c>
      <c r="I58" s="208">
        <f t="shared" ca="1" si="2"/>
        <v>31.285</v>
      </c>
      <c r="J58" s="208">
        <f t="shared" ca="1" si="2"/>
        <v>32.848999999999997</v>
      </c>
      <c r="K58" s="208">
        <f t="shared" ca="1" si="2"/>
        <v>34.491999999999997</v>
      </c>
      <c r="L58" s="223"/>
      <c r="M58" s="270" t="s">
        <v>588</v>
      </c>
      <c r="N58" s="273" t="str">
        <f t="shared" si="3"/>
        <v>04048C</v>
      </c>
      <c r="O58" s="284" t="str">
        <f t="shared" si="3"/>
        <v>150</v>
      </c>
      <c r="P58" s="273" t="str">
        <f t="shared" si="4"/>
        <v xml:space="preserve">Engineering Tech III Survey </v>
      </c>
      <c r="Q58" s="285" cm="1">
        <f t="array" aca="1" ref="Q58" ca="1">ROUND(IF($M58="Y",VLOOKUP($N58,INDIRECT($O$2),Q$7,0)*INDIRECT($N$1),VLOOKUP($N58,INDIRECT($O$2),Q$7,0)),IF(LEFT($C58,1)="N",3,0))</f>
        <v>28.376000000000001</v>
      </c>
      <c r="R58" s="285" cm="1">
        <f t="array" aca="1" ref="R58" ca="1">ROUND(IF($M58="Y",VLOOKUP($N58,INDIRECT($O$2),R$7,0)*INDIRECT($N$1),VLOOKUP($N58,INDIRECT($O$2),R$7,0)),IF(LEFT($C58,1)="N",3,0))</f>
        <v>29.795000000000002</v>
      </c>
      <c r="S58" s="285" cm="1">
        <f t="array" aca="1" ref="S58" ca="1">ROUND(IF($M58="Y",VLOOKUP($N58,INDIRECT($O$2),S$7,0)*INDIRECT($N$1),VLOOKUP($N58,INDIRECT($O$2),S$7,0)),IF(LEFT($C58,1)="N",3,0))</f>
        <v>31.285</v>
      </c>
      <c r="T58" s="285" cm="1">
        <f t="array" aca="1" ref="T58" ca="1">ROUND(IF($M58="Y",VLOOKUP($N58,INDIRECT($O$2),T$7,0)*INDIRECT($N$1),VLOOKUP($N58,INDIRECT($O$2),T$7,0)),IF(LEFT($C58,1)="N",3,0))</f>
        <v>32.848999999999997</v>
      </c>
      <c r="U58" s="285" cm="1">
        <f t="array" aca="1" ref="U58" ca="1">ROUND(IF($M58="Y",VLOOKUP($N58,INDIRECT($O$2),U$7,0)*INDIRECT($N$1),VLOOKUP($N58,INDIRECT($O$2),U$7,0)),IF(LEFT($C58,1)="N",3,0))</f>
        <v>34.491999999999997</v>
      </c>
      <c r="W58" s="304" t="str">
        <f t="shared" si="5"/>
        <v>Y</v>
      </c>
      <c r="X58" s="297" t="str">
        <f t="shared" si="5"/>
        <v>04048C</v>
      </c>
      <c r="Y58" s="305" t="str">
        <f t="shared" si="5"/>
        <v>150</v>
      </c>
      <c r="Z58" s="297" t="str">
        <f t="shared" si="5"/>
        <v xml:space="preserve">Engineering Tech III Survey </v>
      </c>
      <c r="AA58" s="306">
        <f t="shared" ca="1" si="6"/>
        <v>28.376000000000001</v>
      </c>
      <c r="AB58" s="306">
        <f t="shared" ca="1" si="6"/>
        <v>29.795000000000002</v>
      </c>
      <c r="AC58" s="306">
        <f t="shared" ca="1" si="6"/>
        <v>31.285</v>
      </c>
      <c r="AD58" s="306">
        <f t="shared" ca="1" si="6"/>
        <v>32.848999999999997</v>
      </c>
      <c r="AE58" s="306">
        <f t="shared" ca="1" si="6"/>
        <v>34.491999999999997</v>
      </c>
    </row>
    <row r="59" spans="1:31">
      <c r="A59" s="203" t="s">
        <v>147</v>
      </c>
      <c r="B59" s="230" t="s">
        <v>148</v>
      </c>
      <c r="C59" s="203" t="s">
        <v>43</v>
      </c>
      <c r="D59" s="229" t="s">
        <v>149</v>
      </c>
      <c r="E59" s="203">
        <v>190</v>
      </c>
      <c r="F59" s="203">
        <v>4</v>
      </c>
      <c r="G59" s="208">
        <f t="shared" ca="1" si="2"/>
        <v>19.878</v>
      </c>
      <c r="H59" s="208">
        <f t="shared" ca="1" si="2"/>
        <v>20.870999999999999</v>
      </c>
      <c r="I59" s="208">
        <f t="shared" ca="1" si="2"/>
        <v>21.914999999999999</v>
      </c>
      <c r="J59" s="208">
        <f t="shared" ca="1" si="2"/>
        <v>23.010999999999999</v>
      </c>
      <c r="K59" s="208">
        <f t="shared" ca="1" si="2"/>
        <v>24.161000000000001</v>
      </c>
      <c r="L59" s="223"/>
      <c r="M59" s="270" t="s">
        <v>588</v>
      </c>
      <c r="N59" s="273" t="str">
        <f t="shared" si="3"/>
        <v>04031C</v>
      </c>
      <c r="O59" s="284" t="str">
        <f t="shared" si="3"/>
        <v>003</v>
      </c>
      <c r="P59" s="273" t="str">
        <f t="shared" si="4"/>
        <v xml:space="preserve">Engineering Technician Asst </v>
      </c>
      <c r="Q59" s="285" cm="1">
        <f t="array" aca="1" ref="Q59" ca="1">ROUND(IF($M59="Y",VLOOKUP($N59,INDIRECT($O$2),Q$7,0)*INDIRECT($N$1),VLOOKUP($N59,INDIRECT($O$2),Q$7,0)),IF(LEFT($C59,1)="N",3,0))</f>
        <v>19.878</v>
      </c>
      <c r="R59" s="285" cm="1">
        <f t="array" aca="1" ref="R59" ca="1">ROUND(IF($M59="Y",VLOOKUP($N59,INDIRECT($O$2),R$7,0)*INDIRECT($N$1),VLOOKUP($N59,INDIRECT($O$2),R$7,0)),IF(LEFT($C59,1)="N",3,0))</f>
        <v>20.870999999999999</v>
      </c>
      <c r="S59" s="285" cm="1">
        <f t="array" aca="1" ref="S59" ca="1">ROUND(IF($M59="Y",VLOOKUP($N59,INDIRECT($O$2),S$7,0)*INDIRECT($N$1),VLOOKUP($N59,INDIRECT($O$2),S$7,0)),IF(LEFT($C59,1)="N",3,0))</f>
        <v>21.914999999999999</v>
      </c>
      <c r="T59" s="285" cm="1">
        <f t="array" aca="1" ref="T59" ca="1">ROUND(IF($M59="Y",VLOOKUP($N59,INDIRECT($O$2),T$7,0)*INDIRECT($N$1),VLOOKUP($N59,INDIRECT($O$2),T$7,0)),IF(LEFT($C59,1)="N",3,0))</f>
        <v>23.010999999999999</v>
      </c>
      <c r="U59" s="285" cm="1">
        <f t="array" aca="1" ref="U59" ca="1">ROUND(IF($M59="Y",VLOOKUP($N59,INDIRECT($O$2),U$7,0)*INDIRECT($N$1),VLOOKUP($N59,INDIRECT($O$2),U$7,0)),IF(LEFT($C59,1)="N",3,0))</f>
        <v>24.161000000000001</v>
      </c>
      <c r="W59" s="304" t="str">
        <f t="shared" si="5"/>
        <v>Y</v>
      </c>
      <c r="X59" s="297" t="str">
        <f t="shared" si="5"/>
        <v>04031C</v>
      </c>
      <c r="Y59" s="305" t="str">
        <f t="shared" si="5"/>
        <v>003</v>
      </c>
      <c r="Z59" s="297" t="str">
        <f t="shared" si="5"/>
        <v xml:space="preserve">Engineering Technician Asst </v>
      </c>
      <c r="AA59" s="306">
        <f t="shared" ca="1" si="6"/>
        <v>19.878</v>
      </c>
      <c r="AB59" s="306">
        <f t="shared" ca="1" si="6"/>
        <v>20.870999999999999</v>
      </c>
      <c r="AC59" s="306">
        <f t="shared" ca="1" si="6"/>
        <v>21.914999999999999</v>
      </c>
      <c r="AD59" s="306">
        <f t="shared" ca="1" si="6"/>
        <v>23.010999999999999</v>
      </c>
      <c r="AE59" s="306">
        <f t="shared" ca="1" si="6"/>
        <v>24.161000000000001</v>
      </c>
    </row>
    <row r="60" spans="1:31">
      <c r="A60" s="203" t="s">
        <v>150</v>
      </c>
      <c r="B60" s="230" t="s">
        <v>135</v>
      </c>
      <c r="C60" s="203" t="s">
        <v>43</v>
      </c>
      <c r="D60" s="229" t="s">
        <v>450</v>
      </c>
      <c r="E60" s="203">
        <v>268</v>
      </c>
      <c r="F60" s="203">
        <v>5</v>
      </c>
      <c r="G60" s="208">
        <f t="shared" ca="1" si="2"/>
        <v>23.882000000000001</v>
      </c>
      <c r="H60" s="208">
        <f t="shared" ca="1" si="2"/>
        <v>25.077000000000002</v>
      </c>
      <c r="I60" s="208">
        <f t="shared" ca="1" si="2"/>
        <v>26.33</v>
      </c>
      <c r="J60" s="208">
        <f t="shared" ca="1" si="2"/>
        <v>27.646999999999998</v>
      </c>
      <c r="K60" s="208">
        <f t="shared" ca="1" si="2"/>
        <v>29.029</v>
      </c>
      <c r="L60" s="223"/>
      <c r="M60" s="270" t="s">
        <v>588</v>
      </c>
      <c r="N60" s="273" t="str">
        <f t="shared" si="3"/>
        <v>04022C</v>
      </c>
      <c r="O60" s="284" t="str">
        <f t="shared" si="3"/>
        <v>130</v>
      </c>
      <c r="P60" s="273" t="str">
        <f t="shared" si="4"/>
        <v xml:space="preserve">Engineering Technician I </v>
      </c>
      <c r="Q60" s="285" cm="1">
        <f t="array" aca="1" ref="Q60" ca="1">ROUND(IF($M60="Y",VLOOKUP($N60,INDIRECT($O$2),Q$7,0)*INDIRECT($N$1),VLOOKUP($N60,INDIRECT($O$2),Q$7,0)),IF(LEFT($C60,1)="N",3,0))</f>
        <v>23.882000000000001</v>
      </c>
      <c r="R60" s="285" cm="1">
        <f t="array" aca="1" ref="R60" ca="1">ROUND(IF($M60="Y",VLOOKUP($N60,INDIRECT($O$2),R$7,0)*INDIRECT($N$1),VLOOKUP($N60,INDIRECT($O$2),R$7,0)),IF(LEFT($C60,1)="N",3,0))</f>
        <v>25.077000000000002</v>
      </c>
      <c r="S60" s="285" cm="1">
        <f t="array" aca="1" ref="S60" ca="1">ROUND(IF($M60="Y",VLOOKUP($N60,INDIRECT($O$2),S$7,0)*INDIRECT($N$1),VLOOKUP($N60,INDIRECT($O$2),S$7,0)),IF(LEFT($C60,1)="N",3,0))</f>
        <v>26.33</v>
      </c>
      <c r="T60" s="285" cm="1">
        <f t="array" aca="1" ref="T60" ca="1">ROUND(IF($M60="Y",VLOOKUP($N60,INDIRECT($O$2),T$7,0)*INDIRECT($N$1),VLOOKUP($N60,INDIRECT($O$2),T$7,0)),IF(LEFT($C60,1)="N",3,0))</f>
        <v>27.646999999999998</v>
      </c>
      <c r="U60" s="285" cm="1">
        <f t="array" aca="1" ref="U60" ca="1">ROUND(IF($M60="Y",VLOOKUP($N60,INDIRECT($O$2),U$7,0)*INDIRECT($N$1),VLOOKUP($N60,INDIRECT($O$2),U$7,0)),IF(LEFT($C60,1)="N",3,0))</f>
        <v>29.029</v>
      </c>
      <c r="W60" s="304" t="str">
        <f t="shared" si="5"/>
        <v>Y</v>
      </c>
      <c r="X60" s="297" t="str">
        <f t="shared" si="5"/>
        <v>04022C</v>
      </c>
      <c r="Y60" s="305" t="str">
        <f t="shared" si="5"/>
        <v>130</v>
      </c>
      <c r="Z60" s="297" t="str">
        <f t="shared" si="5"/>
        <v xml:space="preserve">Engineering Technician I </v>
      </c>
      <c r="AA60" s="306">
        <f t="shared" ca="1" si="6"/>
        <v>23.882000000000001</v>
      </c>
      <c r="AB60" s="306">
        <f t="shared" ca="1" si="6"/>
        <v>25.077000000000002</v>
      </c>
      <c r="AC60" s="306">
        <f t="shared" ca="1" si="6"/>
        <v>26.33</v>
      </c>
      <c r="AD60" s="306">
        <f t="shared" ca="1" si="6"/>
        <v>27.646999999999998</v>
      </c>
      <c r="AE60" s="306">
        <f t="shared" ca="1" si="6"/>
        <v>29.029</v>
      </c>
    </row>
    <row r="61" spans="1:31">
      <c r="A61" s="203" t="s">
        <v>152</v>
      </c>
      <c r="B61" s="230" t="s">
        <v>113</v>
      </c>
      <c r="C61" s="203" t="s">
        <v>43</v>
      </c>
      <c r="D61" s="229" t="s">
        <v>451</v>
      </c>
      <c r="E61" s="203">
        <v>305</v>
      </c>
      <c r="F61" s="203">
        <v>6</v>
      </c>
      <c r="G61" s="208">
        <f t="shared" ca="1" si="2"/>
        <v>26.937999999999999</v>
      </c>
      <c r="H61" s="208">
        <f t="shared" ca="1" si="2"/>
        <v>28.285</v>
      </c>
      <c r="I61" s="208">
        <f t="shared" ca="1" si="2"/>
        <v>29.699000000000002</v>
      </c>
      <c r="J61" s="208">
        <f t="shared" ca="1" si="2"/>
        <v>31.184000000000001</v>
      </c>
      <c r="K61" s="208">
        <f t="shared" ca="1" si="2"/>
        <v>32.743000000000002</v>
      </c>
      <c r="L61" s="223"/>
      <c r="M61" s="270" t="s">
        <v>588</v>
      </c>
      <c r="N61" s="273" t="str">
        <f t="shared" si="3"/>
        <v>04032C</v>
      </c>
      <c r="O61" s="284" t="str">
        <f t="shared" si="3"/>
        <v>140</v>
      </c>
      <c r="P61" s="273" t="str">
        <f t="shared" si="4"/>
        <v xml:space="preserve">Engineering Technician II </v>
      </c>
      <c r="Q61" s="285" cm="1">
        <f t="array" aca="1" ref="Q61" ca="1">ROUND(IF($M61="Y",VLOOKUP($N61,INDIRECT($O$2),Q$7,0)*INDIRECT($N$1),VLOOKUP($N61,INDIRECT($O$2),Q$7,0)),IF(LEFT($C61,1)="N",3,0))</f>
        <v>26.937999999999999</v>
      </c>
      <c r="R61" s="285" cm="1">
        <f t="array" aca="1" ref="R61" ca="1">ROUND(IF($M61="Y",VLOOKUP($N61,INDIRECT($O$2),R$7,0)*INDIRECT($N$1),VLOOKUP($N61,INDIRECT($O$2),R$7,0)),IF(LEFT($C61,1)="N",3,0))</f>
        <v>28.285</v>
      </c>
      <c r="S61" s="285" cm="1">
        <f t="array" aca="1" ref="S61" ca="1">ROUND(IF($M61="Y",VLOOKUP($N61,INDIRECT($O$2),S$7,0)*INDIRECT($N$1),VLOOKUP($N61,INDIRECT($O$2),S$7,0)),IF(LEFT($C61,1)="N",3,0))</f>
        <v>29.699000000000002</v>
      </c>
      <c r="T61" s="285" cm="1">
        <f t="array" aca="1" ref="T61" ca="1">ROUND(IF($M61="Y",VLOOKUP($N61,INDIRECT($O$2),T$7,0)*INDIRECT($N$1),VLOOKUP($N61,INDIRECT($O$2),T$7,0)),IF(LEFT($C61,1)="N",3,0))</f>
        <v>31.184000000000001</v>
      </c>
      <c r="U61" s="285" cm="1">
        <f t="array" aca="1" ref="U61" ca="1">ROUND(IF($M61="Y",VLOOKUP($N61,INDIRECT($O$2),U$7,0)*INDIRECT($N$1),VLOOKUP($N61,INDIRECT($O$2),U$7,0)),IF(LEFT($C61,1)="N",3,0))</f>
        <v>32.743000000000002</v>
      </c>
      <c r="W61" s="304" t="str">
        <f t="shared" si="5"/>
        <v>Y</v>
      </c>
      <c r="X61" s="297" t="str">
        <f t="shared" si="5"/>
        <v>04032C</v>
      </c>
      <c r="Y61" s="305" t="str">
        <f t="shared" si="5"/>
        <v>140</v>
      </c>
      <c r="Z61" s="297" t="str">
        <f t="shared" si="5"/>
        <v xml:space="preserve">Engineering Technician II </v>
      </c>
      <c r="AA61" s="306">
        <f t="shared" ca="1" si="6"/>
        <v>26.937999999999999</v>
      </c>
      <c r="AB61" s="306">
        <f t="shared" ca="1" si="6"/>
        <v>28.285</v>
      </c>
      <c r="AC61" s="306">
        <f t="shared" ca="1" si="6"/>
        <v>29.699000000000002</v>
      </c>
      <c r="AD61" s="306">
        <f t="shared" ca="1" si="6"/>
        <v>31.184000000000001</v>
      </c>
      <c r="AE61" s="306">
        <f t="shared" ca="1" si="6"/>
        <v>32.743000000000002</v>
      </c>
    </row>
    <row r="62" spans="1:31">
      <c r="A62" s="203" t="s">
        <v>154</v>
      </c>
      <c r="B62" s="230" t="s">
        <v>143</v>
      </c>
      <c r="C62" s="203" t="s">
        <v>43</v>
      </c>
      <c r="D62" s="229" t="s">
        <v>452</v>
      </c>
      <c r="E62" s="203">
        <v>328</v>
      </c>
      <c r="F62" s="203">
        <v>7</v>
      </c>
      <c r="G62" s="208">
        <f t="shared" ca="1" si="2"/>
        <v>28.376000000000001</v>
      </c>
      <c r="H62" s="208">
        <f t="shared" ca="1" si="2"/>
        <v>29.795000000000002</v>
      </c>
      <c r="I62" s="208">
        <f t="shared" ca="1" si="2"/>
        <v>31.285</v>
      </c>
      <c r="J62" s="208">
        <f t="shared" ca="1" si="2"/>
        <v>32.848999999999997</v>
      </c>
      <c r="K62" s="208">
        <f t="shared" ca="1" si="2"/>
        <v>34.491999999999997</v>
      </c>
      <c r="L62" s="223"/>
      <c r="M62" s="270" t="s">
        <v>588</v>
      </c>
      <c r="N62" s="273" t="str">
        <f t="shared" si="3"/>
        <v>04042C</v>
      </c>
      <c r="O62" s="284" t="str">
        <f t="shared" si="3"/>
        <v>150</v>
      </c>
      <c r="P62" s="273" t="str">
        <f t="shared" si="4"/>
        <v xml:space="preserve">Engineering Technician III </v>
      </c>
      <c r="Q62" s="285" cm="1">
        <f t="array" aca="1" ref="Q62" ca="1">ROUND(IF($M62="Y",VLOOKUP($N62,INDIRECT($O$2),Q$7,0)*INDIRECT($N$1),VLOOKUP($N62,INDIRECT($O$2),Q$7,0)),IF(LEFT($C62,1)="N",3,0))</f>
        <v>28.376000000000001</v>
      </c>
      <c r="R62" s="285" cm="1">
        <f t="array" aca="1" ref="R62" ca="1">ROUND(IF($M62="Y",VLOOKUP($N62,INDIRECT($O$2),R$7,0)*INDIRECT($N$1),VLOOKUP($N62,INDIRECT($O$2),R$7,0)),IF(LEFT($C62,1)="N",3,0))</f>
        <v>29.795000000000002</v>
      </c>
      <c r="S62" s="285" cm="1">
        <f t="array" aca="1" ref="S62" ca="1">ROUND(IF($M62="Y",VLOOKUP($N62,INDIRECT($O$2),S$7,0)*INDIRECT($N$1),VLOOKUP($N62,INDIRECT($O$2),S$7,0)),IF(LEFT($C62,1)="N",3,0))</f>
        <v>31.285</v>
      </c>
      <c r="T62" s="285" cm="1">
        <f t="array" aca="1" ref="T62" ca="1">ROUND(IF($M62="Y",VLOOKUP($N62,INDIRECT($O$2),T$7,0)*INDIRECT($N$1),VLOOKUP($N62,INDIRECT($O$2),T$7,0)),IF(LEFT($C62,1)="N",3,0))</f>
        <v>32.848999999999997</v>
      </c>
      <c r="U62" s="285" cm="1">
        <f t="array" aca="1" ref="U62" ca="1">ROUND(IF($M62="Y",VLOOKUP($N62,INDIRECT($O$2),U$7,0)*INDIRECT($N$1),VLOOKUP($N62,INDIRECT($O$2),U$7,0)),IF(LEFT($C62,1)="N",3,0))</f>
        <v>34.491999999999997</v>
      </c>
      <c r="W62" s="304" t="str">
        <f t="shared" si="5"/>
        <v>Y</v>
      </c>
      <c r="X62" s="297" t="str">
        <f t="shared" si="5"/>
        <v>04042C</v>
      </c>
      <c r="Y62" s="305" t="str">
        <f t="shared" si="5"/>
        <v>150</v>
      </c>
      <c r="Z62" s="297" t="str">
        <f t="shared" si="5"/>
        <v xml:space="preserve">Engineering Technician III </v>
      </c>
      <c r="AA62" s="306">
        <f t="shared" ca="1" si="6"/>
        <v>28.376000000000001</v>
      </c>
      <c r="AB62" s="306">
        <f t="shared" ca="1" si="6"/>
        <v>29.795000000000002</v>
      </c>
      <c r="AC62" s="306">
        <f t="shared" ca="1" si="6"/>
        <v>31.285</v>
      </c>
      <c r="AD62" s="306">
        <f t="shared" ca="1" si="6"/>
        <v>32.848999999999997</v>
      </c>
      <c r="AE62" s="306">
        <f t="shared" ca="1" si="6"/>
        <v>34.491999999999997</v>
      </c>
    </row>
    <row r="63" spans="1:31">
      <c r="A63" s="203" t="s">
        <v>156</v>
      </c>
      <c r="B63" s="230" t="s">
        <v>157</v>
      </c>
      <c r="C63" s="203" t="s">
        <v>43</v>
      </c>
      <c r="D63" s="229" t="s">
        <v>158</v>
      </c>
      <c r="E63" s="203">
        <v>285</v>
      </c>
      <c r="F63" s="203">
        <v>6</v>
      </c>
      <c r="G63" s="208">
        <f t="shared" ca="1" si="2"/>
        <v>24.899000000000001</v>
      </c>
      <c r="H63" s="208">
        <f t="shared" ca="1" si="2"/>
        <v>26.143999999999998</v>
      </c>
      <c r="I63" s="208">
        <f t="shared" ca="1" si="2"/>
        <v>27.452000000000002</v>
      </c>
      <c r="J63" s="208">
        <f t="shared" ca="1" si="2"/>
        <v>28.824000000000002</v>
      </c>
      <c r="K63" s="208">
        <f t="shared" ca="1" si="2"/>
        <v>30.265000000000001</v>
      </c>
      <c r="L63" s="223"/>
      <c r="M63" s="270" t="s">
        <v>588</v>
      </c>
      <c r="N63" s="273" t="str">
        <f t="shared" si="3"/>
        <v>04232C</v>
      </c>
      <c r="O63" s="284" t="str">
        <f t="shared" si="3"/>
        <v>065</v>
      </c>
      <c r="P63" s="273" t="str">
        <f t="shared" si="4"/>
        <v>Evidence Technician</v>
      </c>
      <c r="Q63" s="285" cm="1">
        <f t="array" aca="1" ref="Q63" ca="1">ROUND(IF($M63="Y",VLOOKUP($N63,INDIRECT($O$2),Q$7,0)*INDIRECT($N$1),VLOOKUP($N63,INDIRECT($O$2),Q$7,0)),IF(LEFT($C63,1)="N",3,0))</f>
        <v>24.899000000000001</v>
      </c>
      <c r="R63" s="285" cm="1">
        <f t="array" aca="1" ref="R63" ca="1">ROUND(IF($M63="Y",VLOOKUP($N63,INDIRECT($O$2),R$7,0)*INDIRECT($N$1),VLOOKUP($N63,INDIRECT($O$2),R$7,0)),IF(LEFT($C63,1)="N",3,0))</f>
        <v>26.143999999999998</v>
      </c>
      <c r="S63" s="285" cm="1">
        <f t="array" aca="1" ref="S63" ca="1">ROUND(IF($M63="Y",VLOOKUP($N63,INDIRECT($O$2),S$7,0)*INDIRECT($N$1),VLOOKUP($N63,INDIRECT($O$2),S$7,0)),IF(LEFT($C63,1)="N",3,0))</f>
        <v>27.452000000000002</v>
      </c>
      <c r="T63" s="285" cm="1">
        <f t="array" aca="1" ref="T63" ca="1">ROUND(IF($M63="Y",VLOOKUP($N63,INDIRECT($O$2),T$7,0)*INDIRECT($N$1),VLOOKUP($N63,INDIRECT($O$2),T$7,0)),IF(LEFT($C63,1)="N",3,0))</f>
        <v>28.824000000000002</v>
      </c>
      <c r="U63" s="285" cm="1">
        <f t="array" aca="1" ref="U63" ca="1">ROUND(IF($M63="Y",VLOOKUP($N63,INDIRECT($O$2),U$7,0)*INDIRECT($N$1),VLOOKUP($N63,INDIRECT($O$2),U$7,0)),IF(LEFT($C63,1)="N",3,0))</f>
        <v>30.265000000000001</v>
      </c>
      <c r="W63" s="304" t="str">
        <f t="shared" si="5"/>
        <v>Y</v>
      </c>
      <c r="X63" s="297" t="str">
        <f t="shared" si="5"/>
        <v>04232C</v>
      </c>
      <c r="Y63" s="305" t="str">
        <f t="shared" si="5"/>
        <v>065</v>
      </c>
      <c r="Z63" s="297" t="str">
        <f t="shared" si="5"/>
        <v>Evidence Technician</v>
      </c>
      <c r="AA63" s="306">
        <f t="shared" ca="1" si="6"/>
        <v>24.899000000000001</v>
      </c>
      <c r="AB63" s="306">
        <f t="shared" ca="1" si="6"/>
        <v>26.143999999999998</v>
      </c>
      <c r="AC63" s="306">
        <f t="shared" ca="1" si="6"/>
        <v>27.452000000000002</v>
      </c>
      <c r="AD63" s="306">
        <f t="shared" ca="1" si="6"/>
        <v>28.824000000000002</v>
      </c>
      <c r="AE63" s="306">
        <f t="shared" ca="1" si="6"/>
        <v>30.265000000000001</v>
      </c>
    </row>
    <row r="64" spans="1:31">
      <c r="A64" s="203" t="s">
        <v>159</v>
      </c>
      <c r="B64" s="230" t="s">
        <v>160</v>
      </c>
      <c r="C64" s="203" t="s">
        <v>43</v>
      </c>
      <c r="D64" s="229" t="s">
        <v>440</v>
      </c>
      <c r="E64" s="203">
        <v>218</v>
      </c>
      <c r="F64" s="203">
        <v>4</v>
      </c>
      <c r="G64" s="208">
        <f t="shared" ca="1" si="2"/>
        <v>20.771999999999998</v>
      </c>
      <c r="H64" s="208">
        <f t="shared" ca="1" si="2"/>
        <v>21.811</v>
      </c>
      <c r="I64" s="208">
        <f t="shared" ca="1" si="2"/>
        <v>22.901</v>
      </c>
      <c r="J64" s="208">
        <f t="shared" ca="1" si="2"/>
        <v>24.045999999999999</v>
      </c>
      <c r="K64" s="208">
        <f t="shared" ca="1" si="2"/>
        <v>25.248999999999999</v>
      </c>
      <c r="L64" s="223"/>
      <c r="M64" s="270" t="s">
        <v>588</v>
      </c>
      <c r="N64" s="273" t="str">
        <f t="shared" si="3"/>
        <v>04260C</v>
      </c>
      <c r="O64" s="284" t="str">
        <f t="shared" si="3"/>
        <v>151</v>
      </c>
      <c r="P64" s="273" t="str">
        <f t="shared" si="4"/>
        <v>Exhibitor Services Specialist I</v>
      </c>
      <c r="Q64" s="285" cm="1">
        <f t="array" aca="1" ref="Q64" ca="1">ROUND(IF($M64="Y",VLOOKUP($N64,INDIRECT($O$2),Q$7,0)*INDIRECT($N$1),VLOOKUP($N64,INDIRECT($O$2),Q$7,0)),IF(LEFT($C64,1)="N",3,0))</f>
        <v>20.771999999999998</v>
      </c>
      <c r="R64" s="285" cm="1">
        <f t="array" aca="1" ref="R64" ca="1">ROUND(IF($M64="Y",VLOOKUP($N64,INDIRECT($O$2),R$7,0)*INDIRECT($N$1),VLOOKUP($N64,INDIRECT($O$2),R$7,0)),IF(LEFT($C64,1)="N",3,0))</f>
        <v>21.811</v>
      </c>
      <c r="S64" s="285" cm="1">
        <f t="array" aca="1" ref="S64" ca="1">ROUND(IF($M64="Y",VLOOKUP($N64,INDIRECT($O$2),S$7,0)*INDIRECT($N$1),VLOOKUP($N64,INDIRECT($O$2),S$7,0)),IF(LEFT($C64,1)="N",3,0))</f>
        <v>22.901</v>
      </c>
      <c r="T64" s="285" cm="1">
        <f t="array" aca="1" ref="T64" ca="1">ROUND(IF($M64="Y",VLOOKUP($N64,INDIRECT($O$2),T$7,0)*INDIRECT($N$1),VLOOKUP($N64,INDIRECT($O$2),T$7,0)),IF(LEFT($C64,1)="N",3,0))</f>
        <v>24.045999999999999</v>
      </c>
      <c r="U64" s="285" cm="1">
        <f t="array" aca="1" ref="U64" ca="1">ROUND(IF($M64="Y",VLOOKUP($N64,INDIRECT($O$2),U$7,0)*INDIRECT($N$1),VLOOKUP($N64,INDIRECT($O$2),U$7,0)),IF(LEFT($C64,1)="N",3,0))</f>
        <v>25.248999999999999</v>
      </c>
      <c r="W64" s="304" t="str">
        <f t="shared" si="5"/>
        <v>Y</v>
      </c>
      <c r="X64" s="297" t="str">
        <f t="shared" si="5"/>
        <v>04260C</v>
      </c>
      <c r="Y64" s="305" t="str">
        <f t="shared" si="5"/>
        <v>151</v>
      </c>
      <c r="Z64" s="297" t="str">
        <f t="shared" si="5"/>
        <v>Exhibitor Services Specialist I</v>
      </c>
      <c r="AA64" s="306">
        <f t="shared" ca="1" si="6"/>
        <v>20.771999999999998</v>
      </c>
      <c r="AB64" s="306">
        <f t="shared" ca="1" si="6"/>
        <v>21.811</v>
      </c>
      <c r="AC64" s="306">
        <f t="shared" ca="1" si="6"/>
        <v>22.901</v>
      </c>
      <c r="AD64" s="306">
        <f t="shared" ca="1" si="6"/>
        <v>24.045999999999999</v>
      </c>
      <c r="AE64" s="306">
        <f t="shared" ca="1" si="6"/>
        <v>25.248999999999999</v>
      </c>
    </row>
    <row r="65" spans="1:31">
      <c r="A65" s="203" t="s">
        <v>162</v>
      </c>
      <c r="B65" s="230" t="s">
        <v>163</v>
      </c>
      <c r="C65" s="203" t="s">
        <v>43</v>
      </c>
      <c r="D65" s="229" t="s">
        <v>441</v>
      </c>
      <c r="E65" s="203">
        <v>253</v>
      </c>
      <c r="F65" s="203">
        <v>5</v>
      </c>
      <c r="G65" s="208">
        <f t="shared" ca="1" si="2"/>
        <v>22.834</v>
      </c>
      <c r="H65" s="208">
        <f t="shared" ca="1" si="2"/>
        <v>23.975999999999999</v>
      </c>
      <c r="I65" s="208">
        <f t="shared" ca="1" si="2"/>
        <v>25.175000000000001</v>
      </c>
      <c r="J65" s="208">
        <f t="shared" ca="1" si="2"/>
        <v>26.434000000000001</v>
      </c>
      <c r="K65" s="208">
        <f t="shared" ca="1" si="2"/>
        <v>27.754999999999999</v>
      </c>
      <c r="L65" s="223"/>
      <c r="M65" s="270" t="s">
        <v>588</v>
      </c>
      <c r="N65" s="273" t="str">
        <f t="shared" si="3"/>
        <v>04261C</v>
      </c>
      <c r="O65" s="284" t="str">
        <f t="shared" si="3"/>
        <v>051</v>
      </c>
      <c r="P65" s="273" t="str">
        <f t="shared" si="4"/>
        <v>Exhibitor Services Specialist II</v>
      </c>
      <c r="Q65" s="285" cm="1">
        <f t="array" aca="1" ref="Q65" ca="1">ROUND(IF($M65="Y",VLOOKUP($N65,INDIRECT($O$2),Q$7,0)*INDIRECT($N$1),VLOOKUP($N65,INDIRECT($O$2),Q$7,0)),IF(LEFT($C65,1)="N",3,0))</f>
        <v>22.834</v>
      </c>
      <c r="R65" s="285" cm="1">
        <f t="array" aca="1" ref="R65" ca="1">ROUND(IF($M65="Y",VLOOKUP($N65,INDIRECT($O$2),R$7,0)*INDIRECT($N$1),VLOOKUP($N65,INDIRECT($O$2),R$7,0)),IF(LEFT($C65,1)="N",3,0))</f>
        <v>23.975999999999999</v>
      </c>
      <c r="S65" s="285" cm="1">
        <f t="array" aca="1" ref="S65" ca="1">ROUND(IF($M65="Y",VLOOKUP($N65,INDIRECT($O$2),S$7,0)*INDIRECT($N$1),VLOOKUP($N65,INDIRECT($O$2),S$7,0)),IF(LEFT($C65,1)="N",3,0))</f>
        <v>25.175000000000001</v>
      </c>
      <c r="T65" s="285" cm="1">
        <f t="array" aca="1" ref="T65" ca="1">ROUND(IF($M65="Y",VLOOKUP($N65,INDIRECT($O$2),T$7,0)*INDIRECT($N$1),VLOOKUP($N65,INDIRECT($O$2),T$7,0)),IF(LEFT($C65,1)="N",3,0))</f>
        <v>26.434000000000001</v>
      </c>
      <c r="U65" s="285" cm="1">
        <f t="array" aca="1" ref="U65" ca="1">ROUND(IF($M65="Y",VLOOKUP($N65,INDIRECT($O$2),U$7,0)*INDIRECT($N$1),VLOOKUP($N65,INDIRECT($O$2),U$7,0)),IF(LEFT($C65,1)="N",3,0))</f>
        <v>27.754999999999999</v>
      </c>
      <c r="W65" s="304" t="str">
        <f t="shared" si="5"/>
        <v>Y</v>
      </c>
      <c r="X65" s="297" t="str">
        <f t="shared" si="5"/>
        <v>04261C</v>
      </c>
      <c r="Y65" s="305" t="str">
        <f t="shared" si="5"/>
        <v>051</v>
      </c>
      <c r="Z65" s="297" t="str">
        <f t="shared" si="5"/>
        <v>Exhibitor Services Specialist II</v>
      </c>
      <c r="AA65" s="306">
        <f t="shared" ca="1" si="6"/>
        <v>22.834</v>
      </c>
      <c r="AB65" s="306">
        <f t="shared" ca="1" si="6"/>
        <v>23.975999999999999</v>
      </c>
      <c r="AC65" s="306">
        <f t="shared" ca="1" si="6"/>
        <v>25.175000000000001</v>
      </c>
      <c r="AD65" s="306">
        <f t="shared" ca="1" si="6"/>
        <v>26.434000000000001</v>
      </c>
      <c r="AE65" s="306">
        <f t="shared" ca="1" si="6"/>
        <v>27.754999999999999</v>
      </c>
    </row>
    <row r="66" spans="1:31">
      <c r="A66" s="203" t="s">
        <v>165</v>
      </c>
      <c r="B66" s="230" t="s">
        <v>166</v>
      </c>
      <c r="C66" s="203" t="s">
        <v>43</v>
      </c>
      <c r="D66" s="229" t="s">
        <v>167</v>
      </c>
      <c r="E66" s="203">
        <v>418</v>
      </c>
      <c r="F66" s="203">
        <v>9</v>
      </c>
      <c r="G66" s="208">
        <f t="shared" ca="1" si="2"/>
        <v>35.609000000000002</v>
      </c>
      <c r="H66" s="208">
        <f t="shared" ca="1" si="2"/>
        <v>37.39</v>
      </c>
      <c r="I66" s="208">
        <f t="shared" ca="1" si="2"/>
        <v>39.259</v>
      </c>
      <c r="J66" s="208">
        <f t="shared" ca="1" si="2"/>
        <v>41.222000000000001</v>
      </c>
      <c r="K66" s="208">
        <f t="shared" ca="1" si="2"/>
        <v>43.283000000000001</v>
      </c>
      <c r="L66" s="223"/>
      <c r="M66" s="270" t="s">
        <v>588</v>
      </c>
      <c r="N66" s="273" t="str">
        <f t="shared" si="3"/>
        <v>04382C</v>
      </c>
      <c r="O66" s="284" t="str">
        <f t="shared" si="3"/>
        <v>119</v>
      </c>
      <c r="P66" s="273" t="str">
        <f t="shared" si="4"/>
        <v xml:space="preserve">Fire Inspections Coordinator </v>
      </c>
      <c r="Q66" s="285" cm="1">
        <f t="array" aca="1" ref="Q66" ca="1">ROUND(IF($M66="Y",VLOOKUP($N66,INDIRECT($O$2),Q$7,0)*INDIRECT($N$1),VLOOKUP($N66,INDIRECT($O$2),Q$7,0)),IF(LEFT($C66,1)="N",3,0))</f>
        <v>35.609000000000002</v>
      </c>
      <c r="R66" s="285" cm="1">
        <f t="array" aca="1" ref="R66" ca="1">ROUND(IF($M66="Y",VLOOKUP($N66,INDIRECT($O$2),R$7,0)*INDIRECT($N$1),VLOOKUP($N66,INDIRECT($O$2),R$7,0)),IF(LEFT($C66,1)="N",3,0))</f>
        <v>37.39</v>
      </c>
      <c r="S66" s="285" cm="1">
        <f t="array" aca="1" ref="S66" ca="1">ROUND(IF($M66="Y",VLOOKUP($N66,INDIRECT($O$2),S$7,0)*INDIRECT($N$1),VLOOKUP($N66,INDIRECT($O$2),S$7,0)),IF(LEFT($C66,1)="N",3,0))</f>
        <v>39.259</v>
      </c>
      <c r="T66" s="285" cm="1">
        <f t="array" aca="1" ref="T66" ca="1">ROUND(IF($M66="Y",VLOOKUP($N66,INDIRECT($O$2),T$7,0)*INDIRECT($N$1),VLOOKUP($N66,INDIRECT($O$2),T$7,0)),IF(LEFT($C66,1)="N",3,0))</f>
        <v>41.222000000000001</v>
      </c>
      <c r="U66" s="285" cm="1">
        <f t="array" aca="1" ref="U66" ca="1">ROUND(IF($M66="Y",VLOOKUP($N66,INDIRECT($O$2),U$7,0)*INDIRECT($N$1),VLOOKUP($N66,INDIRECT($O$2),U$7,0)),IF(LEFT($C66,1)="N",3,0))</f>
        <v>43.283000000000001</v>
      </c>
      <c r="W66" s="304" t="str">
        <f t="shared" si="5"/>
        <v>Y</v>
      </c>
      <c r="X66" s="297" t="str">
        <f t="shared" si="5"/>
        <v>04382C</v>
      </c>
      <c r="Y66" s="305" t="str">
        <f t="shared" si="5"/>
        <v>119</v>
      </c>
      <c r="Z66" s="297" t="str">
        <f t="shared" si="5"/>
        <v xml:space="preserve">Fire Inspections Coordinator </v>
      </c>
      <c r="AA66" s="306">
        <f t="shared" ca="1" si="6"/>
        <v>35.609000000000002</v>
      </c>
      <c r="AB66" s="306">
        <f t="shared" ca="1" si="6"/>
        <v>37.39</v>
      </c>
      <c r="AC66" s="306">
        <f t="shared" ca="1" si="6"/>
        <v>39.259</v>
      </c>
      <c r="AD66" s="306">
        <f t="shared" ca="1" si="6"/>
        <v>41.222000000000001</v>
      </c>
      <c r="AE66" s="306">
        <f t="shared" ca="1" si="6"/>
        <v>43.283000000000001</v>
      </c>
    </row>
    <row r="67" spans="1:31">
      <c r="A67" s="203" t="s">
        <v>168</v>
      </c>
      <c r="B67" s="230">
        <v>207</v>
      </c>
      <c r="C67" s="203" t="s">
        <v>43</v>
      </c>
      <c r="D67" s="229" t="s">
        <v>442</v>
      </c>
      <c r="E67" s="203">
        <v>338</v>
      </c>
      <c r="F67" s="203">
        <v>7</v>
      </c>
      <c r="G67" s="208">
        <f t="shared" ca="1" si="2"/>
        <v>28.975000000000001</v>
      </c>
      <c r="H67" s="208">
        <f t="shared" ca="1" si="2"/>
        <v>30.425000000000001</v>
      </c>
      <c r="I67" s="208">
        <f t="shared" ca="1" si="2"/>
        <v>31.946000000000002</v>
      </c>
      <c r="J67" s="208">
        <f t="shared" ca="1" si="2"/>
        <v>33.542999999999999</v>
      </c>
      <c r="K67" s="208">
        <f t="shared" ca="1" si="2"/>
        <v>35.220999999999997</v>
      </c>
      <c r="L67" s="223"/>
      <c r="M67" s="270" t="s">
        <v>588</v>
      </c>
      <c r="N67" s="273" t="str">
        <f t="shared" si="3"/>
        <v>04384C</v>
      </c>
      <c r="O67" s="284">
        <f t="shared" si="3"/>
        <v>207</v>
      </c>
      <c r="P67" s="273" t="str">
        <f t="shared" si="4"/>
        <v xml:space="preserve">Fire Inspections Specialist I </v>
      </c>
      <c r="Q67" s="285" cm="1">
        <f t="array" aca="1" ref="Q67" ca="1">ROUND(IF($M67="Y",VLOOKUP($N67,INDIRECT($O$2),Q$7,0)*INDIRECT($N$1),VLOOKUP($N67,INDIRECT($O$2),Q$7,0)),IF(LEFT($C67,1)="N",3,0))</f>
        <v>28.975000000000001</v>
      </c>
      <c r="R67" s="285" cm="1">
        <f t="array" aca="1" ref="R67" ca="1">ROUND(IF($M67="Y",VLOOKUP($N67,INDIRECT($O$2),R$7,0)*INDIRECT($N$1),VLOOKUP($N67,INDIRECT($O$2),R$7,0)),IF(LEFT($C67,1)="N",3,0))</f>
        <v>30.425000000000001</v>
      </c>
      <c r="S67" s="285" cm="1">
        <f t="array" aca="1" ref="S67" ca="1">ROUND(IF($M67="Y",VLOOKUP($N67,INDIRECT($O$2),S$7,0)*INDIRECT($N$1),VLOOKUP($N67,INDIRECT($O$2),S$7,0)),IF(LEFT($C67,1)="N",3,0))</f>
        <v>31.946000000000002</v>
      </c>
      <c r="T67" s="285" cm="1">
        <f t="array" aca="1" ref="T67" ca="1">ROUND(IF($M67="Y",VLOOKUP($N67,INDIRECT($O$2),T$7,0)*INDIRECT($N$1),VLOOKUP($N67,INDIRECT($O$2),T$7,0)),IF(LEFT($C67,1)="N",3,0))</f>
        <v>33.542999999999999</v>
      </c>
      <c r="U67" s="285" cm="1">
        <f t="array" aca="1" ref="U67" ca="1">ROUND(IF($M67="Y",VLOOKUP($N67,INDIRECT($O$2),U$7,0)*INDIRECT($N$1),VLOOKUP($N67,INDIRECT($O$2),U$7,0)),IF(LEFT($C67,1)="N",3,0))</f>
        <v>35.220999999999997</v>
      </c>
      <c r="W67" s="304" t="str">
        <f t="shared" si="5"/>
        <v>Y</v>
      </c>
      <c r="X67" s="297" t="str">
        <f t="shared" si="5"/>
        <v>04384C</v>
      </c>
      <c r="Y67" s="305">
        <f t="shared" si="5"/>
        <v>207</v>
      </c>
      <c r="Z67" s="297" t="str">
        <f t="shared" si="5"/>
        <v xml:space="preserve">Fire Inspections Specialist I </v>
      </c>
      <c r="AA67" s="306">
        <f t="shared" ca="1" si="6"/>
        <v>28.975000000000001</v>
      </c>
      <c r="AB67" s="306">
        <f t="shared" ca="1" si="6"/>
        <v>30.425000000000001</v>
      </c>
      <c r="AC67" s="306">
        <f t="shared" ca="1" si="6"/>
        <v>31.946000000000002</v>
      </c>
      <c r="AD67" s="306">
        <f t="shared" ca="1" si="6"/>
        <v>33.542999999999999</v>
      </c>
      <c r="AE67" s="306">
        <f t="shared" ca="1" si="6"/>
        <v>35.220999999999997</v>
      </c>
    </row>
    <row r="68" spans="1:31">
      <c r="A68" s="203" t="s">
        <v>170</v>
      </c>
      <c r="B68" s="230" t="s">
        <v>94</v>
      </c>
      <c r="C68" s="203" t="s">
        <v>43</v>
      </c>
      <c r="D68" s="229" t="s">
        <v>443</v>
      </c>
      <c r="E68" s="203">
        <v>375</v>
      </c>
      <c r="F68" s="203">
        <v>8</v>
      </c>
      <c r="G68" s="208">
        <f t="shared" ca="1" si="2"/>
        <v>31.515999999999998</v>
      </c>
      <c r="H68" s="208">
        <f t="shared" ca="1" si="2"/>
        <v>33.091999999999999</v>
      </c>
      <c r="I68" s="208">
        <f t="shared" ca="1" si="2"/>
        <v>34.746000000000002</v>
      </c>
      <c r="J68" s="208">
        <f t="shared" ca="1" si="2"/>
        <v>36.484000000000002</v>
      </c>
      <c r="K68" s="208">
        <f t="shared" ca="1" si="2"/>
        <v>38.308</v>
      </c>
      <c r="L68" s="223"/>
      <c r="M68" s="270" t="s">
        <v>588</v>
      </c>
      <c r="N68" s="273" t="str">
        <f t="shared" si="3"/>
        <v>04386C</v>
      </c>
      <c r="O68" s="284" t="str">
        <f t="shared" si="3"/>
        <v>099</v>
      </c>
      <c r="P68" s="273" t="str">
        <f t="shared" si="4"/>
        <v xml:space="preserve">Fire Inspections Specialist II </v>
      </c>
      <c r="Q68" s="285" cm="1">
        <f t="array" aca="1" ref="Q68" ca="1">ROUND(IF($M68="Y",VLOOKUP($N68,INDIRECT($O$2),Q$7,0)*INDIRECT($N$1),VLOOKUP($N68,INDIRECT($O$2),Q$7,0)),IF(LEFT($C68,1)="N",3,0))</f>
        <v>31.515999999999998</v>
      </c>
      <c r="R68" s="285" cm="1">
        <f t="array" aca="1" ref="R68" ca="1">ROUND(IF($M68="Y",VLOOKUP($N68,INDIRECT($O$2),R$7,0)*INDIRECT($N$1),VLOOKUP($N68,INDIRECT($O$2),R$7,0)),IF(LEFT($C68,1)="N",3,0))</f>
        <v>33.091999999999999</v>
      </c>
      <c r="S68" s="285" cm="1">
        <f t="array" aca="1" ref="S68" ca="1">ROUND(IF($M68="Y",VLOOKUP($N68,INDIRECT($O$2),S$7,0)*INDIRECT($N$1),VLOOKUP($N68,INDIRECT($O$2),S$7,0)),IF(LEFT($C68,1)="N",3,0))</f>
        <v>34.746000000000002</v>
      </c>
      <c r="T68" s="285" cm="1">
        <f t="array" aca="1" ref="T68" ca="1">ROUND(IF($M68="Y",VLOOKUP($N68,INDIRECT($O$2),T$7,0)*INDIRECT($N$1),VLOOKUP($N68,INDIRECT($O$2),T$7,0)),IF(LEFT($C68,1)="N",3,0))</f>
        <v>36.484000000000002</v>
      </c>
      <c r="U68" s="285" cm="1">
        <f t="array" aca="1" ref="U68" ca="1">ROUND(IF($M68="Y",VLOOKUP($N68,INDIRECT($O$2),U$7,0)*INDIRECT($N$1),VLOOKUP($N68,INDIRECT($O$2),U$7,0)),IF(LEFT($C68,1)="N",3,0))</f>
        <v>38.308</v>
      </c>
      <c r="W68" s="304" t="str">
        <f t="shared" si="5"/>
        <v>Y</v>
      </c>
      <c r="X68" s="297" t="str">
        <f t="shared" si="5"/>
        <v>04386C</v>
      </c>
      <c r="Y68" s="305" t="str">
        <f t="shared" si="5"/>
        <v>099</v>
      </c>
      <c r="Z68" s="297" t="str">
        <f t="shared" si="5"/>
        <v xml:space="preserve">Fire Inspections Specialist II </v>
      </c>
      <c r="AA68" s="306">
        <f t="shared" ca="1" si="6"/>
        <v>31.515999999999998</v>
      </c>
      <c r="AB68" s="306">
        <f t="shared" ca="1" si="6"/>
        <v>33.091999999999999</v>
      </c>
      <c r="AC68" s="306">
        <f t="shared" ca="1" si="6"/>
        <v>34.746000000000002</v>
      </c>
      <c r="AD68" s="306">
        <f t="shared" ca="1" si="6"/>
        <v>36.484000000000002</v>
      </c>
      <c r="AE68" s="306">
        <f t="shared" ca="1" si="6"/>
        <v>38.308</v>
      </c>
    </row>
    <row r="69" spans="1:31">
      <c r="A69" s="203" t="s">
        <v>165</v>
      </c>
      <c r="B69" s="230">
        <v>119</v>
      </c>
      <c r="C69" s="203" t="s">
        <v>43</v>
      </c>
      <c r="D69" s="229" t="s">
        <v>465</v>
      </c>
      <c r="E69" s="203">
        <v>418</v>
      </c>
      <c r="F69" s="203">
        <v>9</v>
      </c>
      <c r="G69" s="208">
        <f t="shared" ca="1" si="2"/>
        <v>35.609000000000002</v>
      </c>
      <c r="H69" s="208">
        <f t="shared" ca="1" si="2"/>
        <v>37.39</v>
      </c>
      <c r="I69" s="208">
        <f t="shared" ca="1" si="2"/>
        <v>39.259</v>
      </c>
      <c r="J69" s="208">
        <f t="shared" ca="1" si="2"/>
        <v>41.222000000000001</v>
      </c>
      <c r="K69" s="208">
        <f t="shared" ca="1" si="2"/>
        <v>43.283000000000001</v>
      </c>
      <c r="L69" s="223"/>
      <c r="M69" s="270" t="s">
        <v>588</v>
      </c>
      <c r="N69" s="273" t="str">
        <f t="shared" si="3"/>
        <v>04382C</v>
      </c>
      <c r="O69" s="284">
        <f t="shared" si="3"/>
        <v>119</v>
      </c>
      <c r="P69" s="273" t="str">
        <f t="shared" si="4"/>
        <v xml:space="preserve">Fire Inspections Specialist III </v>
      </c>
      <c r="Q69" s="285" cm="1">
        <f t="array" aca="1" ref="Q69" ca="1">ROUND(IF($M69="Y",VLOOKUP($N69,INDIRECT($O$2),Q$7,0)*INDIRECT($N$1),VLOOKUP($N69,INDIRECT($O$2),Q$7,0)),IF(LEFT($C69,1)="N",3,0))</f>
        <v>35.609000000000002</v>
      </c>
      <c r="R69" s="285" cm="1">
        <f t="array" aca="1" ref="R69" ca="1">ROUND(IF($M69="Y",VLOOKUP($N69,INDIRECT($O$2),R$7,0)*INDIRECT($N$1),VLOOKUP($N69,INDIRECT($O$2),R$7,0)),IF(LEFT($C69,1)="N",3,0))</f>
        <v>37.39</v>
      </c>
      <c r="S69" s="285" cm="1">
        <f t="array" aca="1" ref="S69" ca="1">ROUND(IF($M69="Y",VLOOKUP($N69,INDIRECT($O$2),S$7,0)*INDIRECT($N$1),VLOOKUP($N69,INDIRECT($O$2),S$7,0)),IF(LEFT($C69,1)="N",3,0))</f>
        <v>39.259</v>
      </c>
      <c r="T69" s="285" cm="1">
        <f t="array" aca="1" ref="T69" ca="1">ROUND(IF($M69="Y",VLOOKUP($N69,INDIRECT($O$2),T$7,0)*INDIRECT($N$1),VLOOKUP($N69,INDIRECT($O$2),T$7,0)),IF(LEFT($C69,1)="N",3,0))</f>
        <v>41.222000000000001</v>
      </c>
      <c r="U69" s="285" cm="1">
        <f t="array" aca="1" ref="U69" ca="1">ROUND(IF($M69="Y",VLOOKUP($N69,INDIRECT($O$2),U$7,0)*INDIRECT($N$1),VLOOKUP($N69,INDIRECT($O$2),U$7,0)),IF(LEFT($C69,1)="N",3,0))</f>
        <v>43.283000000000001</v>
      </c>
      <c r="W69" s="304" t="str">
        <f t="shared" si="5"/>
        <v>Y</v>
      </c>
      <c r="X69" s="297" t="str">
        <f t="shared" si="5"/>
        <v>04382C</v>
      </c>
      <c r="Y69" s="305">
        <f t="shared" si="5"/>
        <v>119</v>
      </c>
      <c r="Z69" s="297" t="str">
        <f t="shared" si="5"/>
        <v xml:space="preserve">Fire Inspections Specialist III </v>
      </c>
      <c r="AA69" s="306">
        <f t="shared" ca="1" si="6"/>
        <v>35.609000000000002</v>
      </c>
      <c r="AB69" s="306">
        <f t="shared" ca="1" si="6"/>
        <v>37.39</v>
      </c>
      <c r="AC69" s="306">
        <f t="shared" ca="1" si="6"/>
        <v>39.259</v>
      </c>
      <c r="AD69" s="306">
        <f t="shared" ca="1" si="6"/>
        <v>41.222000000000001</v>
      </c>
      <c r="AE69" s="306">
        <f t="shared" ca="1" si="6"/>
        <v>43.283000000000001</v>
      </c>
    </row>
    <row r="70" spans="1:31">
      <c r="A70" s="203" t="s">
        <v>175</v>
      </c>
      <c r="B70" s="230">
        <v>206</v>
      </c>
      <c r="C70" s="203" t="s">
        <v>43</v>
      </c>
      <c r="D70" s="229" t="s">
        <v>476</v>
      </c>
      <c r="E70" s="203">
        <v>333</v>
      </c>
      <c r="F70" s="203">
        <v>7</v>
      </c>
      <c r="G70" s="208">
        <f t="shared" ca="1" si="2"/>
        <v>28.975999999999999</v>
      </c>
      <c r="H70" s="208">
        <f t="shared" ca="1" si="2"/>
        <v>30.425000000000001</v>
      </c>
      <c r="I70" s="208">
        <f t="shared" ca="1" si="2"/>
        <v>31.946000000000002</v>
      </c>
      <c r="J70" s="208">
        <f t="shared" ca="1" si="2"/>
        <v>33.542999999999999</v>
      </c>
      <c r="K70" s="208">
        <f t="shared" ca="1" si="2"/>
        <v>35.220999999999997</v>
      </c>
      <c r="L70" s="223"/>
      <c r="M70" s="270" t="s">
        <v>588</v>
      </c>
      <c r="N70" s="273" t="str">
        <f t="shared" si="3"/>
        <v>05062C</v>
      </c>
      <c r="O70" s="284">
        <f t="shared" si="3"/>
        <v>206</v>
      </c>
      <c r="P70" s="273" t="str">
        <f t="shared" si="4"/>
        <v>Forensic FirearmsTechnician</v>
      </c>
      <c r="Q70" s="285" cm="1">
        <f t="array" aca="1" ref="Q70" ca="1">ROUND(IF($M70="Y",VLOOKUP($N70,INDIRECT($O$2),Q$7,0)*INDIRECT($N$1),VLOOKUP($N70,INDIRECT($O$2),Q$7,0)),IF(LEFT($C70,1)="N",3,0))</f>
        <v>28.975999999999999</v>
      </c>
      <c r="R70" s="285" cm="1">
        <f t="array" aca="1" ref="R70" ca="1">ROUND(IF($M70="Y",VLOOKUP($N70,INDIRECT($O$2),R$7,0)*INDIRECT($N$1),VLOOKUP($N70,INDIRECT($O$2),R$7,0)),IF(LEFT($C70,1)="N",3,0))</f>
        <v>30.425000000000001</v>
      </c>
      <c r="S70" s="285" cm="1">
        <f t="array" aca="1" ref="S70" ca="1">ROUND(IF($M70="Y",VLOOKUP($N70,INDIRECT($O$2),S$7,0)*INDIRECT($N$1),VLOOKUP($N70,INDIRECT($O$2),S$7,0)),IF(LEFT($C70,1)="N",3,0))</f>
        <v>31.946000000000002</v>
      </c>
      <c r="T70" s="285" cm="1">
        <f t="array" aca="1" ref="T70" ca="1">ROUND(IF($M70="Y",VLOOKUP($N70,INDIRECT($O$2),T$7,0)*INDIRECT($N$1),VLOOKUP($N70,INDIRECT($O$2),T$7,0)),IF(LEFT($C70,1)="N",3,0))</f>
        <v>33.542999999999999</v>
      </c>
      <c r="U70" s="285" cm="1">
        <f t="array" aca="1" ref="U70" ca="1">ROUND(IF($M70="Y",VLOOKUP($N70,INDIRECT($O$2),U$7,0)*INDIRECT($N$1),VLOOKUP($N70,INDIRECT($O$2),U$7,0)),IF(LEFT($C70,1)="N",3,0))</f>
        <v>35.220999999999997</v>
      </c>
      <c r="W70" s="304" t="str">
        <f t="shared" si="5"/>
        <v>Y</v>
      </c>
      <c r="X70" s="297" t="str">
        <f t="shared" si="5"/>
        <v>05062C</v>
      </c>
      <c r="Y70" s="305">
        <f t="shared" si="5"/>
        <v>206</v>
      </c>
      <c r="Z70" s="297" t="str">
        <f t="shared" si="5"/>
        <v>Forensic FirearmsTechnician</v>
      </c>
      <c r="AA70" s="306">
        <f t="shared" ca="1" si="6"/>
        <v>28.975999999999999</v>
      </c>
      <c r="AB70" s="306">
        <f t="shared" ca="1" si="6"/>
        <v>30.425000000000001</v>
      </c>
      <c r="AC70" s="306">
        <f t="shared" ca="1" si="6"/>
        <v>31.946000000000002</v>
      </c>
      <c r="AD70" s="306">
        <f t="shared" ca="1" si="6"/>
        <v>33.542999999999999</v>
      </c>
      <c r="AE70" s="306">
        <f t="shared" ca="1" si="6"/>
        <v>35.220999999999997</v>
      </c>
    </row>
    <row r="71" spans="1:31">
      <c r="A71" s="203" t="s">
        <v>172</v>
      </c>
      <c r="B71" s="230" t="s">
        <v>173</v>
      </c>
      <c r="C71" s="203" t="s">
        <v>43</v>
      </c>
      <c r="D71" s="229" t="s">
        <v>176</v>
      </c>
      <c r="E71" s="203">
        <v>305</v>
      </c>
      <c r="F71" s="203">
        <v>6</v>
      </c>
      <c r="G71" s="208">
        <f t="shared" ca="1" si="2"/>
        <v>26.937999999999999</v>
      </c>
      <c r="H71" s="208">
        <f t="shared" ca="1" si="2"/>
        <v>28.285</v>
      </c>
      <c r="I71" s="208">
        <f t="shared" ca="1" si="2"/>
        <v>29.699000000000002</v>
      </c>
      <c r="J71" s="208">
        <f t="shared" ca="1" si="2"/>
        <v>31.184000000000001</v>
      </c>
      <c r="K71" s="208">
        <f t="shared" ca="1" si="2"/>
        <v>32.743000000000002</v>
      </c>
      <c r="L71" s="223"/>
      <c r="M71" s="270" t="s">
        <v>588</v>
      </c>
      <c r="N71" s="273" t="str">
        <f t="shared" si="3"/>
        <v>05035C</v>
      </c>
      <c r="O71" s="284" t="str">
        <f t="shared" si="3"/>
        <v>083</v>
      </c>
      <c r="P71" s="273" t="str">
        <f t="shared" si="4"/>
        <v>Forensic Technician</v>
      </c>
      <c r="Q71" s="285" cm="1">
        <f t="array" aca="1" ref="Q71" ca="1">ROUND(IF($M71="Y",VLOOKUP($N71,INDIRECT($O$2),Q$7,0)*INDIRECT($N$1),VLOOKUP($N71,INDIRECT($O$2),Q$7,0)),IF(LEFT($C71,1)="N",3,0))</f>
        <v>26.937999999999999</v>
      </c>
      <c r="R71" s="285" cm="1">
        <f t="array" aca="1" ref="R71" ca="1">ROUND(IF($M71="Y",VLOOKUP($N71,INDIRECT($O$2),R$7,0)*INDIRECT($N$1),VLOOKUP($N71,INDIRECT($O$2),R$7,0)),IF(LEFT($C71,1)="N",3,0))</f>
        <v>28.285</v>
      </c>
      <c r="S71" s="285" cm="1">
        <f t="array" aca="1" ref="S71" ca="1">ROUND(IF($M71="Y",VLOOKUP($N71,INDIRECT($O$2),S$7,0)*INDIRECT($N$1),VLOOKUP($N71,INDIRECT($O$2),S$7,0)),IF(LEFT($C71,1)="N",3,0))</f>
        <v>29.699000000000002</v>
      </c>
      <c r="T71" s="285" cm="1">
        <f t="array" aca="1" ref="T71" ca="1">ROUND(IF($M71="Y",VLOOKUP($N71,INDIRECT($O$2),T$7,0)*INDIRECT($N$1),VLOOKUP($N71,INDIRECT($O$2),T$7,0)),IF(LEFT($C71,1)="N",3,0))</f>
        <v>31.184000000000001</v>
      </c>
      <c r="U71" s="285" cm="1">
        <f t="array" aca="1" ref="U71" ca="1">ROUND(IF($M71="Y",VLOOKUP($N71,INDIRECT($O$2),U$7,0)*INDIRECT($N$1),VLOOKUP($N71,INDIRECT($O$2),U$7,0)),IF(LEFT($C71,1)="N",3,0))</f>
        <v>32.743000000000002</v>
      </c>
      <c r="W71" s="304" t="str">
        <f t="shared" si="5"/>
        <v>Y</v>
      </c>
      <c r="X71" s="297" t="str">
        <f t="shared" si="5"/>
        <v>05035C</v>
      </c>
      <c r="Y71" s="305" t="str">
        <f t="shared" si="5"/>
        <v>083</v>
      </c>
      <c r="Z71" s="297" t="str">
        <f t="shared" si="5"/>
        <v>Forensic Technician</v>
      </c>
      <c r="AA71" s="306">
        <f t="shared" ca="1" si="6"/>
        <v>26.937999999999999</v>
      </c>
      <c r="AB71" s="306">
        <f t="shared" ca="1" si="6"/>
        <v>28.285</v>
      </c>
      <c r="AC71" s="306">
        <f t="shared" ca="1" si="6"/>
        <v>29.699000000000002</v>
      </c>
      <c r="AD71" s="306">
        <f t="shared" ca="1" si="6"/>
        <v>31.184000000000001</v>
      </c>
      <c r="AE71" s="306">
        <f t="shared" ca="1" si="6"/>
        <v>32.743000000000002</v>
      </c>
    </row>
    <row r="72" spans="1:31">
      <c r="A72" s="203" t="s">
        <v>177</v>
      </c>
      <c r="B72" s="230" t="s">
        <v>178</v>
      </c>
      <c r="C72" s="203" t="s">
        <v>43</v>
      </c>
      <c r="D72" s="229" t="s">
        <v>179</v>
      </c>
      <c r="E72" s="203">
        <v>288</v>
      </c>
      <c r="F72" s="203">
        <v>6</v>
      </c>
      <c r="G72" s="208">
        <f t="shared" ca="1" si="2"/>
        <v>25.911000000000001</v>
      </c>
      <c r="H72" s="208">
        <f t="shared" ca="1" si="2"/>
        <v>27.206</v>
      </c>
      <c r="I72" s="208">
        <f t="shared" ca="1" si="2"/>
        <v>28.565999999999999</v>
      </c>
      <c r="J72" s="208">
        <f t="shared" ca="1" si="2"/>
        <v>29.994</v>
      </c>
      <c r="K72" s="208">
        <f t="shared" ca="1" si="2"/>
        <v>31.494</v>
      </c>
      <c r="L72" s="223"/>
      <c r="M72" s="270" t="s">
        <v>588</v>
      </c>
      <c r="N72" s="273" t="str">
        <f t="shared" si="3"/>
        <v>05330C</v>
      </c>
      <c r="O72" s="284" t="str">
        <f t="shared" si="3"/>
        <v>081</v>
      </c>
      <c r="P72" s="273" t="str">
        <f t="shared" si="4"/>
        <v xml:space="preserve">Graphic Designer I </v>
      </c>
      <c r="Q72" s="285" cm="1">
        <f t="array" aca="1" ref="Q72" ca="1">ROUND(IF($M72="Y",VLOOKUP($N72,INDIRECT($O$2),Q$7,0)*INDIRECT($N$1),VLOOKUP($N72,INDIRECT($O$2),Q$7,0)),IF(LEFT($C72,1)="N",3,0))</f>
        <v>25.911000000000001</v>
      </c>
      <c r="R72" s="285" cm="1">
        <f t="array" aca="1" ref="R72" ca="1">ROUND(IF($M72="Y",VLOOKUP($N72,INDIRECT($O$2),R$7,0)*INDIRECT($N$1),VLOOKUP($N72,INDIRECT($O$2),R$7,0)),IF(LEFT($C72,1)="N",3,0))</f>
        <v>27.206</v>
      </c>
      <c r="S72" s="285" cm="1">
        <f t="array" aca="1" ref="S72" ca="1">ROUND(IF($M72="Y",VLOOKUP($N72,INDIRECT($O$2),S$7,0)*INDIRECT($N$1),VLOOKUP($N72,INDIRECT($O$2),S$7,0)),IF(LEFT($C72,1)="N",3,0))</f>
        <v>28.565999999999999</v>
      </c>
      <c r="T72" s="285" cm="1">
        <f t="array" aca="1" ref="T72" ca="1">ROUND(IF($M72="Y",VLOOKUP($N72,INDIRECT($O$2),T$7,0)*INDIRECT($N$1),VLOOKUP($N72,INDIRECT($O$2),T$7,0)),IF(LEFT($C72,1)="N",3,0))</f>
        <v>29.994</v>
      </c>
      <c r="U72" s="285" cm="1">
        <f t="array" aca="1" ref="U72" ca="1">ROUND(IF($M72="Y",VLOOKUP($N72,INDIRECT($O$2),U$7,0)*INDIRECT($N$1),VLOOKUP($N72,INDIRECT($O$2),U$7,0)),IF(LEFT($C72,1)="N",3,0))</f>
        <v>31.494</v>
      </c>
      <c r="W72" s="304" t="str">
        <f t="shared" si="5"/>
        <v>Y</v>
      </c>
      <c r="X72" s="297" t="str">
        <f t="shared" si="5"/>
        <v>05330C</v>
      </c>
      <c r="Y72" s="305" t="str">
        <f t="shared" si="5"/>
        <v>081</v>
      </c>
      <c r="Z72" s="297" t="str">
        <f t="shared" si="5"/>
        <v xml:space="preserve">Graphic Designer I </v>
      </c>
      <c r="AA72" s="306">
        <f t="shared" ca="1" si="6"/>
        <v>25.911000000000001</v>
      </c>
      <c r="AB72" s="306">
        <f t="shared" ca="1" si="6"/>
        <v>27.206</v>
      </c>
      <c r="AC72" s="306">
        <f t="shared" ca="1" si="6"/>
        <v>28.565999999999999</v>
      </c>
      <c r="AD72" s="306">
        <f t="shared" ca="1" si="6"/>
        <v>29.994</v>
      </c>
      <c r="AE72" s="306">
        <f t="shared" ca="1" si="6"/>
        <v>31.494</v>
      </c>
    </row>
    <row r="73" spans="1:31">
      <c r="A73" s="203" t="s">
        <v>180</v>
      </c>
      <c r="B73" s="230" t="s">
        <v>181</v>
      </c>
      <c r="C73" s="203" t="s">
        <v>43</v>
      </c>
      <c r="D73" s="229" t="s">
        <v>182</v>
      </c>
      <c r="E73" s="203">
        <v>330</v>
      </c>
      <c r="F73" s="203">
        <v>7</v>
      </c>
      <c r="G73" s="208">
        <f t="shared" ca="1" si="2"/>
        <v>27.975999999999999</v>
      </c>
      <c r="H73" s="208">
        <f t="shared" ca="1" si="2"/>
        <v>29.375</v>
      </c>
      <c r="I73" s="208">
        <f t="shared" ca="1" si="2"/>
        <v>30.844000000000001</v>
      </c>
      <c r="J73" s="208">
        <f t="shared" ca="1" si="2"/>
        <v>32.386000000000003</v>
      </c>
      <c r="K73" s="208">
        <f t="shared" ca="1" si="2"/>
        <v>34.005000000000003</v>
      </c>
      <c r="L73" s="223"/>
      <c r="M73" s="270" t="s">
        <v>588</v>
      </c>
      <c r="N73" s="273" t="str">
        <f t="shared" si="3"/>
        <v>05340C</v>
      </c>
      <c r="O73" s="284" t="str">
        <f t="shared" si="3"/>
        <v>090</v>
      </c>
      <c r="P73" s="273" t="str">
        <f t="shared" si="4"/>
        <v xml:space="preserve">Graphic Designer II </v>
      </c>
      <c r="Q73" s="285" cm="1">
        <f t="array" aca="1" ref="Q73" ca="1">ROUND(IF($M73="Y",VLOOKUP($N73,INDIRECT($O$2),Q$7,0)*INDIRECT($N$1),VLOOKUP($N73,INDIRECT($O$2),Q$7,0)),IF(LEFT($C73,1)="N",3,0))</f>
        <v>27.975999999999999</v>
      </c>
      <c r="R73" s="285" cm="1">
        <f t="array" aca="1" ref="R73" ca="1">ROUND(IF($M73="Y",VLOOKUP($N73,INDIRECT($O$2),R$7,0)*INDIRECT($N$1),VLOOKUP($N73,INDIRECT($O$2),R$7,0)),IF(LEFT($C73,1)="N",3,0))</f>
        <v>29.375</v>
      </c>
      <c r="S73" s="285" cm="1">
        <f t="array" aca="1" ref="S73" ca="1">ROUND(IF($M73="Y",VLOOKUP($N73,INDIRECT($O$2),S$7,0)*INDIRECT($N$1),VLOOKUP($N73,INDIRECT($O$2),S$7,0)),IF(LEFT($C73,1)="N",3,0))</f>
        <v>30.844000000000001</v>
      </c>
      <c r="T73" s="285" cm="1">
        <f t="array" aca="1" ref="T73" ca="1">ROUND(IF($M73="Y",VLOOKUP($N73,INDIRECT($O$2),T$7,0)*INDIRECT($N$1),VLOOKUP($N73,INDIRECT($O$2),T$7,0)),IF(LEFT($C73,1)="N",3,0))</f>
        <v>32.386000000000003</v>
      </c>
      <c r="U73" s="285" cm="1">
        <f t="array" aca="1" ref="U73" ca="1">ROUND(IF($M73="Y",VLOOKUP($N73,INDIRECT($O$2),U$7,0)*INDIRECT($N$1),VLOOKUP($N73,INDIRECT($O$2),U$7,0)),IF(LEFT($C73,1)="N",3,0))</f>
        <v>34.005000000000003</v>
      </c>
      <c r="W73" s="304" t="str">
        <f t="shared" si="5"/>
        <v>Y</v>
      </c>
      <c r="X73" s="297" t="str">
        <f t="shared" si="5"/>
        <v>05340C</v>
      </c>
      <c r="Y73" s="305" t="str">
        <f t="shared" si="5"/>
        <v>090</v>
      </c>
      <c r="Z73" s="297" t="str">
        <f t="shared" si="5"/>
        <v xml:space="preserve">Graphic Designer II </v>
      </c>
      <c r="AA73" s="306">
        <f t="shared" ca="1" si="6"/>
        <v>27.975999999999999</v>
      </c>
      <c r="AB73" s="306">
        <f t="shared" ca="1" si="6"/>
        <v>29.375</v>
      </c>
      <c r="AC73" s="306">
        <f t="shared" ca="1" si="6"/>
        <v>30.844000000000001</v>
      </c>
      <c r="AD73" s="306">
        <f t="shared" ca="1" si="6"/>
        <v>32.386000000000003</v>
      </c>
      <c r="AE73" s="306">
        <f t="shared" ca="1" si="6"/>
        <v>34.005000000000003</v>
      </c>
    </row>
    <row r="74" spans="1:31">
      <c r="A74" s="235" t="s">
        <v>516</v>
      </c>
      <c r="B74" s="230" t="s">
        <v>517</v>
      </c>
      <c r="C74" s="203" t="s">
        <v>43</v>
      </c>
      <c r="D74" s="229" t="s">
        <v>515</v>
      </c>
      <c r="E74" s="203">
        <v>273</v>
      </c>
      <c r="F74" s="203">
        <v>6</v>
      </c>
      <c r="G74" s="208">
        <f t="shared" ref="G74:K123" ca="1" si="15">Q74</f>
        <v>24.901</v>
      </c>
      <c r="H74" s="208">
        <f t="shared" ca="1" si="15"/>
        <v>26.140999999999998</v>
      </c>
      <c r="I74" s="208">
        <f t="shared" ca="1" si="15"/>
        <v>27.454000000000001</v>
      </c>
      <c r="J74" s="208">
        <f t="shared" ca="1" si="15"/>
        <v>28.827000000000002</v>
      </c>
      <c r="K74" s="208">
        <f t="shared" ca="1" si="15"/>
        <v>30.265000000000001</v>
      </c>
      <c r="L74" s="223"/>
      <c r="M74" s="270" t="s">
        <v>588</v>
      </c>
      <c r="N74" s="273" t="str">
        <f t="shared" si="3"/>
        <v xml:space="preserve">52979C </v>
      </c>
      <c r="O74" s="284" t="str">
        <f t="shared" si="3"/>
        <v>145</v>
      </c>
      <c r="P74" s="273" t="str">
        <f t="shared" si="4"/>
        <v>Guest Services Support Technician</v>
      </c>
      <c r="Q74" s="285" cm="1">
        <f t="array" aca="1" ref="Q74" ca="1">ROUND(IF($M74="Y",VLOOKUP($N74,INDIRECT($O$2),Q$7,0)*INDIRECT($N$1),VLOOKUP($N74,INDIRECT($O$2),Q$7,0)),IF(LEFT($C74,1)="N",3,0))</f>
        <v>24.901</v>
      </c>
      <c r="R74" s="285" cm="1">
        <f t="array" aca="1" ref="R74" ca="1">ROUND(IF($M74="Y",VLOOKUP($N74,INDIRECT($O$2),R$7,0)*INDIRECT($N$1),VLOOKUP($N74,INDIRECT($O$2),R$7,0)),IF(LEFT($C74,1)="N",3,0))</f>
        <v>26.140999999999998</v>
      </c>
      <c r="S74" s="285" cm="1">
        <f t="array" aca="1" ref="S74" ca="1">ROUND(IF($M74="Y",VLOOKUP($N74,INDIRECT($O$2),S$7,0)*INDIRECT($N$1),VLOOKUP($N74,INDIRECT($O$2),S$7,0)),IF(LEFT($C74,1)="N",3,0))</f>
        <v>27.454000000000001</v>
      </c>
      <c r="T74" s="285" cm="1">
        <f t="array" aca="1" ref="T74" ca="1">ROUND(IF($M74="Y",VLOOKUP($N74,INDIRECT($O$2),T$7,0)*INDIRECT($N$1),VLOOKUP($N74,INDIRECT($O$2),T$7,0)),IF(LEFT($C74,1)="N",3,0))</f>
        <v>28.827000000000002</v>
      </c>
      <c r="U74" s="285" cm="1">
        <f t="array" aca="1" ref="U74" ca="1">ROUND(IF($M74="Y",VLOOKUP($N74,INDIRECT($O$2),U$7,0)*INDIRECT($N$1),VLOOKUP($N74,INDIRECT($O$2),U$7,0)),IF(LEFT($C74,1)="N",3,0))</f>
        <v>30.265000000000001</v>
      </c>
      <c r="W74" s="304" t="str">
        <f t="shared" si="5"/>
        <v>Y</v>
      </c>
      <c r="X74" s="297" t="str">
        <f t="shared" si="5"/>
        <v xml:space="preserve">52979C </v>
      </c>
      <c r="Y74" s="305" t="str">
        <f t="shared" si="5"/>
        <v>145</v>
      </c>
      <c r="Z74" s="297" t="str">
        <f t="shared" ref="Z74:Z136" si="16">P74</f>
        <v>Guest Services Support Technician</v>
      </c>
      <c r="AA74" s="306">
        <f t="shared" ref="AA74:AE123" ca="1" si="17">IF(LEFT($C74,1)="N",Q74,ROUNDUP(Q74/2080,3))</f>
        <v>24.901</v>
      </c>
      <c r="AB74" s="306">
        <f t="shared" ca="1" si="17"/>
        <v>26.140999999999998</v>
      </c>
      <c r="AC74" s="306">
        <f t="shared" ca="1" si="17"/>
        <v>27.454000000000001</v>
      </c>
      <c r="AD74" s="306">
        <f t="shared" ca="1" si="17"/>
        <v>28.827000000000002</v>
      </c>
      <c r="AE74" s="306">
        <f t="shared" ca="1" si="17"/>
        <v>30.265000000000001</v>
      </c>
    </row>
    <row r="75" spans="1:31">
      <c r="A75" s="203" t="s">
        <v>526</v>
      </c>
      <c r="B75" s="230">
        <v>124</v>
      </c>
      <c r="C75" s="203" t="s">
        <v>43</v>
      </c>
      <c r="D75" s="229" t="s">
        <v>527</v>
      </c>
      <c r="E75" s="203">
        <v>410</v>
      </c>
      <c r="F75" s="203">
        <v>9</v>
      </c>
      <c r="G75" s="208">
        <f t="shared" ca="1" si="15"/>
        <v>34.134999999999998</v>
      </c>
      <c r="H75" s="208">
        <f t="shared" ca="1" si="15"/>
        <v>35.843000000000004</v>
      </c>
      <c r="I75" s="208">
        <f t="shared" ca="1" si="15"/>
        <v>37.634</v>
      </c>
      <c r="J75" s="208">
        <f t="shared" ca="1" si="15"/>
        <v>39.515000000000001</v>
      </c>
      <c r="K75" s="208">
        <f t="shared" ca="1" si="15"/>
        <v>41.491999999999997</v>
      </c>
      <c r="L75" s="223"/>
      <c r="M75" s="270" t="s">
        <v>588</v>
      </c>
      <c r="N75" s="273" t="str">
        <f t="shared" ref="N75:O137" si="18">A75</f>
        <v>59404C</v>
      </c>
      <c r="O75" s="284">
        <f t="shared" si="18"/>
        <v>124</v>
      </c>
      <c r="P75" s="273" t="str">
        <f t="shared" ref="P75:P137" si="19">D75</f>
        <v>Healthy Homes Inspections Coordinator</v>
      </c>
      <c r="Q75" s="285" cm="1">
        <f t="array" aca="1" ref="Q75" ca="1">ROUND(IF($M75="Y",VLOOKUP($N75,INDIRECT($O$2),Q$7,0)*INDIRECT($N$1),VLOOKUP($N75,INDIRECT($O$2),Q$7,0)),IF(LEFT($C75,1)="N",3,0))</f>
        <v>34.134999999999998</v>
      </c>
      <c r="R75" s="285" cm="1">
        <f t="array" aca="1" ref="R75" ca="1">ROUND(IF($M75="Y",VLOOKUP($N75,INDIRECT($O$2),R$7,0)*INDIRECT($N$1),VLOOKUP($N75,INDIRECT($O$2),R$7,0)),IF(LEFT($C75,1)="N",3,0))</f>
        <v>35.843000000000004</v>
      </c>
      <c r="S75" s="285" cm="1">
        <f t="array" aca="1" ref="S75" ca="1">ROUND(IF($M75="Y",VLOOKUP($N75,INDIRECT($O$2),S$7,0)*INDIRECT($N$1),VLOOKUP($N75,INDIRECT($O$2),S$7,0)),IF(LEFT($C75,1)="N",3,0))</f>
        <v>37.634</v>
      </c>
      <c r="T75" s="285" cm="1">
        <f t="array" aca="1" ref="T75" ca="1">ROUND(IF($M75="Y",VLOOKUP($N75,INDIRECT($O$2),T$7,0)*INDIRECT($N$1),VLOOKUP($N75,INDIRECT($O$2),T$7,0)),IF(LEFT($C75,1)="N",3,0))</f>
        <v>39.515000000000001</v>
      </c>
      <c r="U75" s="285" cm="1">
        <f t="array" aca="1" ref="U75" ca="1">ROUND(IF($M75="Y",VLOOKUP($N75,INDIRECT($O$2),U$7,0)*INDIRECT($N$1),VLOOKUP($N75,INDIRECT($O$2),U$7,0)),IF(LEFT($C75,1)="N",3,0))</f>
        <v>41.491999999999997</v>
      </c>
      <c r="W75" s="304" t="str">
        <f t="shared" ref="W75:Z137" si="20">M75</f>
        <v>Y</v>
      </c>
      <c r="X75" s="297" t="str">
        <f t="shared" si="20"/>
        <v>59404C</v>
      </c>
      <c r="Y75" s="305">
        <f t="shared" si="20"/>
        <v>124</v>
      </c>
      <c r="Z75" s="297" t="str">
        <f t="shared" si="16"/>
        <v>Healthy Homes Inspections Coordinator</v>
      </c>
      <c r="AA75" s="306">
        <f t="shared" ca="1" si="17"/>
        <v>34.134999999999998</v>
      </c>
      <c r="AB75" s="306">
        <f t="shared" ca="1" si="17"/>
        <v>35.843000000000004</v>
      </c>
      <c r="AC75" s="306">
        <f t="shared" ca="1" si="17"/>
        <v>37.634</v>
      </c>
      <c r="AD75" s="306">
        <f t="shared" ca="1" si="17"/>
        <v>39.515000000000001</v>
      </c>
      <c r="AE75" s="306">
        <f t="shared" ca="1" si="17"/>
        <v>41.491999999999997</v>
      </c>
    </row>
    <row r="76" spans="1:31">
      <c r="A76" s="203" t="s">
        <v>183</v>
      </c>
      <c r="B76" s="230">
        <v>65</v>
      </c>
      <c r="C76" s="203" t="s">
        <v>43</v>
      </c>
      <c r="D76" s="229" t="s">
        <v>185</v>
      </c>
      <c r="E76" s="203">
        <v>285</v>
      </c>
      <c r="F76" s="203">
        <v>6</v>
      </c>
      <c r="G76" s="208">
        <f t="shared" ca="1" si="15"/>
        <v>24.899000000000001</v>
      </c>
      <c r="H76" s="208">
        <f t="shared" ca="1" si="15"/>
        <v>26.143999999999998</v>
      </c>
      <c r="I76" s="208">
        <f t="shared" ca="1" si="15"/>
        <v>27.452000000000002</v>
      </c>
      <c r="J76" s="208">
        <f t="shared" ca="1" si="15"/>
        <v>28.824000000000002</v>
      </c>
      <c r="K76" s="208">
        <f t="shared" ca="1" si="15"/>
        <v>30.265000000000001</v>
      </c>
      <c r="L76" s="223"/>
      <c r="M76" s="270" t="s">
        <v>588</v>
      </c>
      <c r="N76" s="273" t="str">
        <f t="shared" si="18"/>
        <v>05412C</v>
      </c>
      <c r="O76" s="284">
        <f t="shared" si="18"/>
        <v>65</v>
      </c>
      <c r="P76" s="273" t="str">
        <f t="shared" si="19"/>
        <v xml:space="preserve">HR Associate </v>
      </c>
      <c r="Q76" s="285" cm="1">
        <f t="array" aca="1" ref="Q76" ca="1">ROUND(IF($M76="Y",VLOOKUP($N76,INDIRECT($O$2),Q$7,0)*INDIRECT($N$1),VLOOKUP($N76,INDIRECT($O$2),Q$7,0)),IF(LEFT($C76,1)="N",3,0))</f>
        <v>24.899000000000001</v>
      </c>
      <c r="R76" s="285" cm="1">
        <f t="array" aca="1" ref="R76" ca="1">ROUND(IF($M76="Y",VLOOKUP($N76,INDIRECT($O$2),R$7,0)*INDIRECT($N$1),VLOOKUP($N76,INDIRECT($O$2),R$7,0)),IF(LEFT($C76,1)="N",3,0))</f>
        <v>26.143999999999998</v>
      </c>
      <c r="S76" s="285" cm="1">
        <f t="array" aca="1" ref="S76" ca="1">ROUND(IF($M76="Y",VLOOKUP($N76,INDIRECT($O$2),S$7,0)*INDIRECT($N$1),VLOOKUP($N76,INDIRECT($O$2),S$7,0)),IF(LEFT($C76,1)="N",3,0))</f>
        <v>27.452000000000002</v>
      </c>
      <c r="T76" s="285" cm="1">
        <f t="array" aca="1" ref="T76" ca="1">ROUND(IF($M76="Y",VLOOKUP($N76,INDIRECT($O$2),T$7,0)*INDIRECT($N$1),VLOOKUP($N76,INDIRECT($O$2),T$7,0)),IF(LEFT($C76,1)="N",3,0))</f>
        <v>28.824000000000002</v>
      </c>
      <c r="U76" s="285" cm="1">
        <f t="array" aca="1" ref="U76" ca="1">ROUND(IF($M76="Y",VLOOKUP($N76,INDIRECT($O$2),U$7,0)*INDIRECT($N$1),VLOOKUP($N76,INDIRECT($O$2),U$7,0)),IF(LEFT($C76,1)="N",3,0))</f>
        <v>30.265000000000001</v>
      </c>
      <c r="W76" s="304" t="str">
        <f t="shared" si="20"/>
        <v>Y</v>
      </c>
      <c r="X76" s="297" t="str">
        <f t="shared" si="20"/>
        <v>05412C</v>
      </c>
      <c r="Y76" s="305">
        <f t="shared" si="20"/>
        <v>65</v>
      </c>
      <c r="Z76" s="297" t="str">
        <f t="shared" si="16"/>
        <v xml:space="preserve">HR Associate </v>
      </c>
      <c r="AA76" s="306">
        <f t="shared" ca="1" si="17"/>
        <v>24.899000000000001</v>
      </c>
      <c r="AB76" s="306">
        <f t="shared" ca="1" si="17"/>
        <v>26.143999999999998</v>
      </c>
      <c r="AC76" s="306">
        <f t="shared" ca="1" si="17"/>
        <v>27.452000000000002</v>
      </c>
      <c r="AD76" s="306">
        <f t="shared" ca="1" si="17"/>
        <v>28.824000000000002</v>
      </c>
      <c r="AE76" s="306">
        <f t="shared" ca="1" si="17"/>
        <v>30.265000000000001</v>
      </c>
    </row>
    <row r="77" spans="1:31">
      <c r="A77" s="203" t="s">
        <v>186</v>
      </c>
      <c r="B77" s="230">
        <v>209</v>
      </c>
      <c r="C77" s="203" t="s">
        <v>43</v>
      </c>
      <c r="D77" s="229" t="s">
        <v>187</v>
      </c>
      <c r="E77" s="203">
        <v>380</v>
      </c>
      <c r="F77" s="203">
        <v>8</v>
      </c>
      <c r="G77" s="208">
        <f t="shared" ca="1" si="15"/>
        <v>32.079000000000001</v>
      </c>
      <c r="H77" s="208">
        <f t="shared" ca="1" si="15"/>
        <v>33.683999999999997</v>
      </c>
      <c r="I77" s="208">
        <f t="shared" ca="1" si="15"/>
        <v>35.368000000000002</v>
      </c>
      <c r="J77" s="208">
        <f t="shared" ca="1" si="15"/>
        <v>37.136000000000003</v>
      </c>
      <c r="K77" s="208">
        <f t="shared" ca="1" si="15"/>
        <v>38.993000000000002</v>
      </c>
      <c r="L77" s="223"/>
      <c r="M77" s="270" t="s">
        <v>588</v>
      </c>
      <c r="N77" s="273" t="str">
        <f t="shared" si="18"/>
        <v>05466C</v>
      </c>
      <c r="O77" s="284">
        <f t="shared" si="18"/>
        <v>209</v>
      </c>
      <c r="P77" s="273" t="str">
        <f t="shared" si="19"/>
        <v xml:space="preserve">Inspector Board and Lodging </v>
      </c>
      <c r="Q77" s="285" cm="1">
        <f t="array" aca="1" ref="Q77" ca="1">ROUND(IF($M77="Y",VLOOKUP($N77,INDIRECT($O$2),Q$7,0)*INDIRECT($N$1),VLOOKUP($N77,INDIRECT($O$2),Q$7,0)),IF(LEFT($C77,1)="N",3,0))</f>
        <v>32.079000000000001</v>
      </c>
      <c r="R77" s="285" cm="1">
        <f t="array" aca="1" ref="R77" ca="1">ROUND(IF($M77="Y",VLOOKUP($N77,INDIRECT($O$2),R$7,0)*INDIRECT($N$1),VLOOKUP($N77,INDIRECT($O$2),R$7,0)),IF(LEFT($C77,1)="N",3,0))</f>
        <v>33.683999999999997</v>
      </c>
      <c r="S77" s="285" cm="1">
        <f t="array" aca="1" ref="S77" ca="1">ROUND(IF($M77="Y",VLOOKUP($N77,INDIRECT($O$2),S$7,0)*INDIRECT($N$1),VLOOKUP($N77,INDIRECT($O$2),S$7,0)),IF(LEFT($C77,1)="N",3,0))</f>
        <v>35.368000000000002</v>
      </c>
      <c r="T77" s="285" cm="1">
        <f t="array" aca="1" ref="T77" ca="1">ROUND(IF($M77="Y",VLOOKUP($N77,INDIRECT($O$2),T$7,0)*INDIRECT($N$1),VLOOKUP($N77,INDIRECT($O$2),T$7,0)),IF(LEFT($C77,1)="N",3,0))</f>
        <v>37.136000000000003</v>
      </c>
      <c r="U77" s="285" cm="1">
        <f t="array" aca="1" ref="U77" ca="1">ROUND(IF($M77="Y",VLOOKUP($N77,INDIRECT($O$2),U$7,0)*INDIRECT($N$1),VLOOKUP($N77,INDIRECT($O$2),U$7,0)),IF(LEFT($C77,1)="N",3,0))</f>
        <v>38.993000000000002</v>
      </c>
      <c r="W77" s="304" t="str">
        <f t="shared" si="20"/>
        <v>Y</v>
      </c>
      <c r="X77" s="297" t="str">
        <f t="shared" si="20"/>
        <v>05466C</v>
      </c>
      <c r="Y77" s="305">
        <f t="shared" si="20"/>
        <v>209</v>
      </c>
      <c r="Z77" s="297" t="str">
        <f t="shared" si="16"/>
        <v xml:space="preserve">Inspector Board and Lodging </v>
      </c>
      <c r="AA77" s="306">
        <f t="shared" ca="1" si="17"/>
        <v>32.079000000000001</v>
      </c>
      <c r="AB77" s="306">
        <f t="shared" ca="1" si="17"/>
        <v>33.683999999999997</v>
      </c>
      <c r="AC77" s="306">
        <f t="shared" ca="1" si="17"/>
        <v>35.368000000000002</v>
      </c>
      <c r="AD77" s="306">
        <f t="shared" ca="1" si="17"/>
        <v>37.136000000000003</v>
      </c>
      <c r="AE77" s="306">
        <f t="shared" ca="1" si="17"/>
        <v>38.993000000000002</v>
      </c>
    </row>
    <row r="78" spans="1:31">
      <c r="A78" s="203" t="s">
        <v>188</v>
      </c>
      <c r="B78" s="230" t="s">
        <v>121</v>
      </c>
      <c r="C78" s="203" t="s">
        <v>43</v>
      </c>
      <c r="D78" s="229" t="s">
        <v>189</v>
      </c>
      <c r="E78" s="203">
        <v>323</v>
      </c>
      <c r="F78" s="203">
        <v>7</v>
      </c>
      <c r="G78" s="208">
        <f t="shared" ca="1" si="15"/>
        <v>27.975999999999999</v>
      </c>
      <c r="H78" s="208">
        <f t="shared" ca="1" si="15"/>
        <v>29.375</v>
      </c>
      <c r="I78" s="208">
        <f t="shared" ca="1" si="15"/>
        <v>30.844000000000001</v>
      </c>
      <c r="J78" s="208">
        <f t="shared" ca="1" si="15"/>
        <v>32.386000000000003</v>
      </c>
      <c r="K78" s="208">
        <f t="shared" ca="1" si="15"/>
        <v>34.006</v>
      </c>
      <c r="L78" s="223"/>
      <c r="M78" s="270" t="s">
        <v>588</v>
      </c>
      <c r="N78" s="273" t="str">
        <f t="shared" si="18"/>
        <v>05500C</v>
      </c>
      <c r="O78" s="284" t="str">
        <f t="shared" si="18"/>
        <v>084</v>
      </c>
      <c r="P78" s="273" t="str">
        <f t="shared" si="19"/>
        <v>Inspector Environmental I</v>
      </c>
      <c r="Q78" s="285" cm="1">
        <f t="array" aca="1" ref="Q78" ca="1">ROUND(IF($M78="Y",VLOOKUP($N78,INDIRECT($O$2),Q$7,0)*INDIRECT($N$1),VLOOKUP($N78,INDIRECT($O$2),Q$7,0)),IF(LEFT($C78,1)="N",3,0))</f>
        <v>27.975999999999999</v>
      </c>
      <c r="R78" s="285" cm="1">
        <f t="array" aca="1" ref="R78" ca="1">ROUND(IF($M78="Y",VLOOKUP($N78,INDIRECT($O$2),R$7,0)*INDIRECT($N$1),VLOOKUP($N78,INDIRECT($O$2),R$7,0)),IF(LEFT($C78,1)="N",3,0))</f>
        <v>29.375</v>
      </c>
      <c r="S78" s="285" cm="1">
        <f t="array" aca="1" ref="S78" ca="1">ROUND(IF($M78="Y",VLOOKUP($N78,INDIRECT($O$2),S$7,0)*INDIRECT($N$1),VLOOKUP($N78,INDIRECT($O$2),S$7,0)),IF(LEFT($C78,1)="N",3,0))</f>
        <v>30.844000000000001</v>
      </c>
      <c r="T78" s="285" cm="1">
        <f t="array" aca="1" ref="T78" ca="1">ROUND(IF($M78="Y",VLOOKUP($N78,INDIRECT($O$2),T$7,0)*INDIRECT($N$1),VLOOKUP($N78,INDIRECT($O$2),T$7,0)),IF(LEFT($C78,1)="N",3,0))</f>
        <v>32.386000000000003</v>
      </c>
      <c r="U78" s="285" cm="1">
        <f t="array" aca="1" ref="U78" ca="1">ROUND(IF($M78="Y",VLOOKUP($N78,INDIRECT($O$2),U$7,0)*INDIRECT($N$1),VLOOKUP($N78,INDIRECT($O$2),U$7,0)),IF(LEFT($C78,1)="N",3,0))</f>
        <v>34.006</v>
      </c>
      <c r="W78" s="304" t="str">
        <f t="shared" si="20"/>
        <v>Y</v>
      </c>
      <c r="X78" s="297" t="str">
        <f t="shared" si="20"/>
        <v>05500C</v>
      </c>
      <c r="Y78" s="305" t="str">
        <f t="shared" si="20"/>
        <v>084</v>
      </c>
      <c r="Z78" s="297" t="str">
        <f t="shared" si="16"/>
        <v>Inspector Environmental I</v>
      </c>
      <c r="AA78" s="306">
        <f t="shared" ca="1" si="17"/>
        <v>27.975999999999999</v>
      </c>
      <c r="AB78" s="306">
        <f t="shared" ca="1" si="17"/>
        <v>29.375</v>
      </c>
      <c r="AC78" s="306">
        <f t="shared" ca="1" si="17"/>
        <v>30.844000000000001</v>
      </c>
      <c r="AD78" s="306">
        <f t="shared" ca="1" si="17"/>
        <v>32.386000000000003</v>
      </c>
      <c r="AE78" s="306">
        <f t="shared" ca="1" si="17"/>
        <v>34.006</v>
      </c>
    </row>
    <row r="79" spans="1:31">
      <c r="A79" s="203" t="s">
        <v>190</v>
      </c>
      <c r="B79" s="230" t="s">
        <v>94</v>
      </c>
      <c r="C79" s="203" t="s">
        <v>43</v>
      </c>
      <c r="D79" s="229" t="s">
        <v>191</v>
      </c>
      <c r="E79" s="203">
        <v>368</v>
      </c>
      <c r="F79" s="203">
        <v>8</v>
      </c>
      <c r="G79" s="208">
        <f t="shared" ca="1" si="15"/>
        <v>31.515999999999998</v>
      </c>
      <c r="H79" s="208">
        <f t="shared" ca="1" si="15"/>
        <v>33.091999999999999</v>
      </c>
      <c r="I79" s="208">
        <f t="shared" ca="1" si="15"/>
        <v>34.746000000000002</v>
      </c>
      <c r="J79" s="208">
        <f t="shared" ca="1" si="15"/>
        <v>36.484000000000002</v>
      </c>
      <c r="K79" s="208">
        <f t="shared" ca="1" si="15"/>
        <v>38.308</v>
      </c>
      <c r="L79" s="223"/>
      <c r="M79" s="270" t="s">
        <v>588</v>
      </c>
      <c r="N79" s="273" t="str">
        <f t="shared" si="18"/>
        <v>05510C</v>
      </c>
      <c r="O79" s="284" t="str">
        <f t="shared" si="18"/>
        <v>099</v>
      </c>
      <c r="P79" s="273" t="str">
        <f t="shared" si="19"/>
        <v xml:space="preserve">Inspector Environmental II </v>
      </c>
      <c r="Q79" s="285" cm="1">
        <f t="array" aca="1" ref="Q79" ca="1">ROUND(IF($M79="Y",VLOOKUP($N79,INDIRECT($O$2),Q$7,0)*INDIRECT($N$1),VLOOKUP($N79,INDIRECT($O$2),Q$7,0)),IF(LEFT($C79,1)="N",3,0))</f>
        <v>31.515999999999998</v>
      </c>
      <c r="R79" s="285" cm="1">
        <f t="array" aca="1" ref="R79" ca="1">ROUND(IF($M79="Y",VLOOKUP($N79,INDIRECT($O$2),R$7,0)*INDIRECT($N$1),VLOOKUP($N79,INDIRECT($O$2),R$7,0)),IF(LEFT($C79,1)="N",3,0))</f>
        <v>33.091999999999999</v>
      </c>
      <c r="S79" s="285" cm="1">
        <f t="array" aca="1" ref="S79" ca="1">ROUND(IF($M79="Y",VLOOKUP($N79,INDIRECT($O$2),S$7,0)*INDIRECT($N$1),VLOOKUP($N79,INDIRECT($O$2),S$7,0)),IF(LEFT($C79,1)="N",3,0))</f>
        <v>34.746000000000002</v>
      </c>
      <c r="T79" s="285" cm="1">
        <f t="array" aca="1" ref="T79" ca="1">ROUND(IF($M79="Y",VLOOKUP($N79,INDIRECT($O$2),T$7,0)*INDIRECT($N$1),VLOOKUP($N79,INDIRECT($O$2),T$7,0)),IF(LEFT($C79,1)="N",3,0))</f>
        <v>36.484000000000002</v>
      </c>
      <c r="U79" s="285" cm="1">
        <f t="array" aca="1" ref="U79" ca="1">ROUND(IF($M79="Y",VLOOKUP($N79,INDIRECT($O$2),U$7,0)*INDIRECT($N$1),VLOOKUP($N79,INDIRECT($O$2),U$7,0)),IF(LEFT($C79,1)="N",3,0))</f>
        <v>38.308</v>
      </c>
      <c r="W79" s="304" t="str">
        <f t="shared" si="20"/>
        <v>Y</v>
      </c>
      <c r="X79" s="297" t="str">
        <f t="shared" si="20"/>
        <v>05510C</v>
      </c>
      <c r="Y79" s="305" t="str">
        <f t="shared" si="20"/>
        <v>099</v>
      </c>
      <c r="Z79" s="297" t="str">
        <f t="shared" si="16"/>
        <v xml:space="preserve">Inspector Environmental II </v>
      </c>
      <c r="AA79" s="306">
        <f t="shared" ca="1" si="17"/>
        <v>31.515999999999998</v>
      </c>
      <c r="AB79" s="306">
        <f t="shared" ca="1" si="17"/>
        <v>33.091999999999999</v>
      </c>
      <c r="AC79" s="306">
        <f t="shared" ca="1" si="17"/>
        <v>34.746000000000002</v>
      </c>
      <c r="AD79" s="306">
        <f t="shared" ca="1" si="17"/>
        <v>36.484000000000002</v>
      </c>
      <c r="AE79" s="306">
        <f t="shared" ca="1" si="17"/>
        <v>38.308</v>
      </c>
    </row>
    <row r="80" spans="1:31">
      <c r="A80" s="203" t="s">
        <v>192</v>
      </c>
      <c r="B80" s="230" t="s">
        <v>121</v>
      </c>
      <c r="C80" s="203" t="s">
        <v>43</v>
      </c>
      <c r="D80" s="229" t="s">
        <v>193</v>
      </c>
      <c r="E80" s="203">
        <v>323</v>
      </c>
      <c r="F80" s="203">
        <v>7</v>
      </c>
      <c r="G80" s="208">
        <f t="shared" ca="1" si="15"/>
        <v>27.975999999999999</v>
      </c>
      <c r="H80" s="208">
        <f t="shared" ca="1" si="15"/>
        <v>29.375</v>
      </c>
      <c r="I80" s="208">
        <f t="shared" ca="1" si="15"/>
        <v>30.844000000000001</v>
      </c>
      <c r="J80" s="208">
        <f t="shared" ca="1" si="15"/>
        <v>32.386000000000003</v>
      </c>
      <c r="K80" s="208">
        <f t="shared" ca="1" si="15"/>
        <v>34.006</v>
      </c>
      <c r="L80" s="223"/>
      <c r="M80" s="270" t="s">
        <v>588</v>
      </c>
      <c r="N80" s="273" t="str">
        <f t="shared" si="18"/>
        <v>05570C</v>
      </c>
      <c r="O80" s="284" t="str">
        <f t="shared" si="18"/>
        <v>084</v>
      </c>
      <c r="P80" s="273" t="str">
        <f t="shared" si="19"/>
        <v xml:space="preserve">Inspector Housing I </v>
      </c>
      <c r="Q80" s="285" cm="1">
        <f t="array" aca="1" ref="Q80" ca="1">ROUND(IF($M80="Y",VLOOKUP($N80,INDIRECT($O$2),Q$7,0)*INDIRECT($N$1),VLOOKUP($N80,INDIRECT($O$2),Q$7,0)),IF(LEFT($C80,1)="N",3,0))</f>
        <v>27.975999999999999</v>
      </c>
      <c r="R80" s="285" cm="1">
        <f t="array" aca="1" ref="R80" ca="1">ROUND(IF($M80="Y",VLOOKUP($N80,INDIRECT($O$2),R$7,0)*INDIRECT($N$1),VLOOKUP($N80,INDIRECT($O$2),R$7,0)),IF(LEFT($C80,1)="N",3,0))</f>
        <v>29.375</v>
      </c>
      <c r="S80" s="285" cm="1">
        <f t="array" aca="1" ref="S80" ca="1">ROUND(IF($M80="Y",VLOOKUP($N80,INDIRECT($O$2),S$7,0)*INDIRECT($N$1),VLOOKUP($N80,INDIRECT($O$2),S$7,0)),IF(LEFT($C80,1)="N",3,0))</f>
        <v>30.844000000000001</v>
      </c>
      <c r="T80" s="285" cm="1">
        <f t="array" aca="1" ref="T80" ca="1">ROUND(IF($M80="Y",VLOOKUP($N80,INDIRECT($O$2),T$7,0)*INDIRECT($N$1),VLOOKUP($N80,INDIRECT($O$2),T$7,0)),IF(LEFT($C80,1)="N",3,0))</f>
        <v>32.386000000000003</v>
      </c>
      <c r="U80" s="285" cm="1">
        <f t="array" aca="1" ref="U80" ca="1">ROUND(IF($M80="Y",VLOOKUP($N80,INDIRECT($O$2),U$7,0)*INDIRECT($N$1),VLOOKUP($N80,INDIRECT($O$2),U$7,0)),IF(LEFT($C80,1)="N",3,0))</f>
        <v>34.006</v>
      </c>
      <c r="W80" s="304" t="str">
        <f t="shared" si="20"/>
        <v>Y</v>
      </c>
      <c r="X80" s="297" t="str">
        <f t="shared" si="20"/>
        <v>05570C</v>
      </c>
      <c r="Y80" s="305" t="str">
        <f t="shared" si="20"/>
        <v>084</v>
      </c>
      <c r="Z80" s="297" t="str">
        <f t="shared" si="16"/>
        <v xml:space="preserve">Inspector Housing I </v>
      </c>
      <c r="AA80" s="306">
        <f t="shared" ca="1" si="17"/>
        <v>27.975999999999999</v>
      </c>
      <c r="AB80" s="306">
        <f t="shared" ca="1" si="17"/>
        <v>29.375</v>
      </c>
      <c r="AC80" s="306">
        <f t="shared" ca="1" si="17"/>
        <v>30.844000000000001</v>
      </c>
      <c r="AD80" s="306">
        <f t="shared" ca="1" si="17"/>
        <v>32.386000000000003</v>
      </c>
      <c r="AE80" s="306">
        <f t="shared" ca="1" si="17"/>
        <v>34.006</v>
      </c>
    </row>
    <row r="81" spans="1:31">
      <c r="A81" s="203" t="s">
        <v>194</v>
      </c>
      <c r="B81" s="230" t="s">
        <v>94</v>
      </c>
      <c r="C81" s="203" t="s">
        <v>43</v>
      </c>
      <c r="D81" s="229" t="s">
        <v>195</v>
      </c>
      <c r="E81" s="203">
        <v>365</v>
      </c>
      <c r="F81" s="203">
        <v>8</v>
      </c>
      <c r="G81" s="208">
        <f t="shared" ca="1" si="15"/>
        <v>31.515999999999998</v>
      </c>
      <c r="H81" s="208">
        <f t="shared" ca="1" si="15"/>
        <v>33.091999999999999</v>
      </c>
      <c r="I81" s="208">
        <f t="shared" ca="1" si="15"/>
        <v>34.746000000000002</v>
      </c>
      <c r="J81" s="208">
        <f t="shared" ca="1" si="15"/>
        <v>36.484000000000002</v>
      </c>
      <c r="K81" s="208">
        <f t="shared" ca="1" si="15"/>
        <v>38.308</v>
      </c>
      <c r="L81" s="223"/>
      <c r="M81" s="270" t="s">
        <v>588</v>
      </c>
      <c r="N81" s="273" t="str">
        <f t="shared" si="18"/>
        <v>05580C</v>
      </c>
      <c r="O81" s="284" t="str">
        <f t="shared" si="18"/>
        <v>099</v>
      </c>
      <c r="P81" s="273" t="str">
        <f t="shared" si="19"/>
        <v xml:space="preserve">Inspector Housing II </v>
      </c>
      <c r="Q81" s="285" cm="1">
        <f t="array" aca="1" ref="Q81" ca="1">ROUND(IF($M81="Y",VLOOKUP($N81,INDIRECT($O$2),Q$7,0)*INDIRECT($N$1),VLOOKUP($N81,INDIRECT($O$2),Q$7,0)),IF(LEFT($C81,1)="N",3,0))</f>
        <v>31.515999999999998</v>
      </c>
      <c r="R81" s="285" cm="1">
        <f t="array" aca="1" ref="R81" ca="1">ROUND(IF($M81="Y",VLOOKUP($N81,INDIRECT($O$2),R$7,0)*INDIRECT($N$1),VLOOKUP($N81,INDIRECT($O$2),R$7,0)),IF(LEFT($C81,1)="N",3,0))</f>
        <v>33.091999999999999</v>
      </c>
      <c r="S81" s="285" cm="1">
        <f t="array" aca="1" ref="S81" ca="1">ROUND(IF($M81="Y",VLOOKUP($N81,INDIRECT($O$2),S$7,0)*INDIRECT($N$1),VLOOKUP($N81,INDIRECT($O$2),S$7,0)),IF(LEFT($C81,1)="N",3,0))</f>
        <v>34.746000000000002</v>
      </c>
      <c r="T81" s="285" cm="1">
        <f t="array" aca="1" ref="T81" ca="1">ROUND(IF($M81="Y",VLOOKUP($N81,INDIRECT($O$2),T$7,0)*INDIRECT($N$1),VLOOKUP($N81,INDIRECT($O$2),T$7,0)),IF(LEFT($C81,1)="N",3,0))</f>
        <v>36.484000000000002</v>
      </c>
      <c r="U81" s="285" cm="1">
        <f t="array" aca="1" ref="U81" ca="1">ROUND(IF($M81="Y",VLOOKUP($N81,INDIRECT($O$2),U$7,0)*INDIRECT($N$1),VLOOKUP($N81,INDIRECT($O$2),U$7,0)),IF(LEFT($C81,1)="N",3,0))</f>
        <v>38.308</v>
      </c>
      <c r="W81" s="304" t="str">
        <f t="shared" si="20"/>
        <v>Y</v>
      </c>
      <c r="X81" s="297" t="str">
        <f t="shared" si="20"/>
        <v>05580C</v>
      </c>
      <c r="Y81" s="305" t="str">
        <f t="shared" si="20"/>
        <v>099</v>
      </c>
      <c r="Z81" s="297" t="str">
        <f t="shared" si="16"/>
        <v xml:space="preserve">Inspector Housing II </v>
      </c>
      <c r="AA81" s="306">
        <f t="shared" ca="1" si="17"/>
        <v>31.515999999999998</v>
      </c>
      <c r="AB81" s="306">
        <f t="shared" ca="1" si="17"/>
        <v>33.091999999999999</v>
      </c>
      <c r="AC81" s="306">
        <f t="shared" ca="1" si="17"/>
        <v>34.746000000000002</v>
      </c>
      <c r="AD81" s="306">
        <f t="shared" ca="1" si="17"/>
        <v>36.484000000000002</v>
      </c>
      <c r="AE81" s="306">
        <f t="shared" ca="1" si="17"/>
        <v>38.308</v>
      </c>
    </row>
    <row r="82" spans="1:31">
      <c r="A82" s="203" t="s">
        <v>583</v>
      </c>
      <c r="B82" s="230" t="s">
        <v>580</v>
      </c>
      <c r="C82" s="203" t="s">
        <v>43</v>
      </c>
      <c r="D82" s="229" t="s">
        <v>582</v>
      </c>
      <c r="E82" s="203">
        <v>388</v>
      </c>
      <c r="F82" s="203">
        <v>8</v>
      </c>
      <c r="G82" s="208">
        <f t="shared" ca="1" si="15"/>
        <v>32.079000000000001</v>
      </c>
      <c r="H82" s="208">
        <f t="shared" ca="1" si="15"/>
        <v>33.683999999999997</v>
      </c>
      <c r="I82" s="208">
        <f t="shared" ca="1" si="15"/>
        <v>35.368000000000002</v>
      </c>
      <c r="J82" s="208">
        <f t="shared" ca="1" si="15"/>
        <v>37.136000000000003</v>
      </c>
      <c r="K82" s="208">
        <f t="shared" ca="1" si="15"/>
        <v>38.991999999999997</v>
      </c>
      <c r="L82" s="223"/>
      <c r="M82" s="270" t="s">
        <v>588</v>
      </c>
      <c r="N82" s="273" t="str">
        <f t="shared" si="18"/>
        <v>53025C</v>
      </c>
      <c r="O82" s="284" t="str">
        <f t="shared" si="18"/>
        <v>131</v>
      </c>
      <c r="P82" s="273" t="str">
        <f t="shared" si="19"/>
        <v>Inspector Housing II - SIG</v>
      </c>
      <c r="Q82" s="285" cm="1">
        <f t="array" aca="1" ref="Q82" ca="1">ROUND(IF($M82="Y",VLOOKUP($N82,INDIRECT($O$2),Q$7,0)*INDIRECT($N$1),VLOOKUP($N82,INDIRECT($O$2),Q$7,0)),IF(LEFT($C82,1)="N",3,0))</f>
        <v>32.079000000000001</v>
      </c>
      <c r="R82" s="285" cm="1">
        <f t="array" aca="1" ref="R82" ca="1">ROUND(IF($M82="Y",VLOOKUP($N82,INDIRECT($O$2),R$7,0)*INDIRECT($N$1),VLOOKUP($N82,INDIRECT($O$2),R$7,0)),IF(LEFT($C82,1)="N",3,0))</f>
        <v>33.683999999999997</v>
      </c>
      <c r="S82" s="285" cm="1">
        <f t="array" aca="1" ref="S82" ca="1">ROUND(IF($M82="Y",VLOOKUP($N82,INDIRECT($O$2),S$7,0)*INDIRECT($N$1),VLOOKUP($N82,INDIRECT($O$2),S$7,0)),IF(LEFT($C82,1)="N",3,0))</f>
        <v>35.368000000000002</v>
      </c>
      <c r="T82" s="285" cm="1">
        <f t="array" aca="1" ref="T82" ca="1">ROUND(IF($M82="Y",VLOOKUP($N82,INDIRECT($O$2),T$7,0)*INDIRECT($N$1),VLOOKUP($N82,INDIRECT($O$2),T$7,0)),IF(LEFT($C82,1)="N",3,0))</f>
        <v>37.136000000000003</v>
      </c>
      <c r="U82" s="285" cm="1">
        <f t="array" aca="1" ref="U82" ca="1">ROUND(IF($M82="Y",VLOOKUP($N82,INDIRECT($O$2),U$7,0)*INDIRECT($N$1),VLOOKUP($N82,INDIRECT($O$2),U$7,0)),IF(LEFT($C82,1)="N",3,0))</f>
        <v>38.991999999999997</v>
      </c>
      <c r="W82" s="304" t="str">
        <f t="shared" si="20"/>
        <v>Y</v>
      </c>
      <c r="X82" s="297" t="str">
        <f t="shared" si="20"/>
        <v>53025C</v>
      </c>
      <c r="Y82" s="305" t="str">
        <f t="shared" si="20"/>
        <v>131</v>
      </c>
      <c r="Z82" s="297" t="str">
        <f t="shared" si="16"/>
        <v>Inspector Housing II - SIG</v>
      </c>
      <c r="AA82" s="306">
        <f t="shared" ca="1" si="17"/>
        <v>32.079000000000001</v>
      </c>
      <c r="AB82" s="306">
        <f t="shared" ca="1" si="17"/>
        <v>33.683999999999997</v>
      </c>
      <c r="AC82" s="306">
        <f t="shared" ca="1" si="17"/>
        <v>35.368000000000002</v>
      </c>
      <c r="AD82" s="306">
        <f t="shared" ca="1" si="17"/>
        <v>37.136000000000003</v>
      </c>
      <c r="AE82" s="306">
        <f t="shared" ca="1" si="17"/>
        <v>38.991999999999997</v>
      </c>
    </row>
    <row r="83" spans="1:31">
      <c r="A83" s="203" t="s">
        <v>196</v>
      </c>
      <c r="B83" s="230">
        <v>209</v>
      </c>
      <c r="C83" s="203" t="s">
        <v>43</v>
      </c>
      <c r="D83" s="229" t="s">
        <v>197</v>
      </c>
      <c r="E83" s="203">
        <v>383</v>
      </c>
      <c r="F83" s="203">
        <v>8</v>
      </c>
      <c r="G83" s="208">
        <f t="shared" ca="1" si="15"/>
        <v>32.079000000000001</v>
      </c>
      <c r="H83" s="208">
        <f t="shared" ca="1" si="15"/>
        <v>33.683999999999997</v>
      </c>
      <c r="I83" s="208">
        <f t="shared" ca="1" si="15"/>
        <v>35.368000000000002</v>
      </c>
      <c r="J83" s="208">
        <f t="shared" ca="1" si="15"/>
        <v>37.136000000000003</v>
      </c>
      <c r="K83" s="208">
        <f t="shared" ca="1" si="15"/>
        <v>38.993000000000002</v>
      </c>
      <c r="L83" s="223"/>
      <c r="M83" s="270" t="s">
        <v>588</v>
      </c>
      <c r="N83" s="273" t="str">
        <f t="shared" si="18"/>
        <v>05590C</v>
      </c>
      <c r="O83" s="284">
        <f t="shared" si="18"/>
        <v>209</v>
      </c>
      <c r="P83" s="273" t="str">
        <f t="shared" si="19"/>
        <v xml:space="preserve">Inspector License Cons Svcs </v>
      </c>
      <c r="Q83" s="285" cm="1">
        <f t="array" aca="1" ref="Q83" ca="1">ROUND(IF($M83="Y",VLOOKUP($N83,INDIRECT($O$2),Q$7,0)*INDIRECT($N$1),VLOOKUP($N83,INDIRECT($O$2),Q$7,0)),IF(LEFT($C83,1)="N",3,0))</f>
        <v>32.079000000000001</v>
      </c>
      <c r="R83" s="285" cm="1">
        <f t="array" aca="1" ref="R83" ca="1">ROUND(IF($M83="Y",VLOOKUP($N83,INDIRECT($O$2),R$7,0)*INDIRECT($N$1),VLOOKUP($N83,INDIRECT($O$2),R$7,0)),IF(LEFT($C83,1)="N",3,0))</f>
        <v>33.683999999999997</v>
      </c>
      <c r="S83" s="285" cm="1">
        <f t="array" aca="1" ref="S83" ca="1">ROUND(IF($M83="Y",VLOOKUP($N83,INDIRECT($O$2),S$7,0)*INDIRECT($N$1),VLOOKUP($N83,INDIRECT($O$2),S$7,0)),IF(LEFT($C83,1)="N",3,0))</f>
        <v>35.368000000000002</v>
      </c>
      <c r="T83" s="285" cm="1">
        <f t="array" aca="1" ref="T83" ca="1">ROUND(IF($M83="Y",VLOOKUP($N83,INDIRECT($O$2),T$7,0)*INDIRECT($N$1),VLOOKUP($N83,INDIRECT($O$2),T$7,0)),IF(LEFT($C83,1)="N",3,0))</f>
        <v>37.136000000000003</v>
      </c>
      <c r="U83" s="285" cm="1">
        <f t="array" aca="1" ref="U83" ca="1">ROUND(IF($M83="Y",VLOOKUP($N83,INDIRECT($O$2),U$7,0)*INDIRECT($N$1),VLOOKUP($N83,INDIRECT($O$2),U$7,0)),IF(LEFT($C83,1)="N",3,0))</f>
        <v>38.993000000000002</v>
      </c>
      <c r="W83" s="304" t="str">
        <f t="shared" si="20"/>
        <v>Y</v>
      </c>
      <c r="X83" s="297" t="str">
        <f t="shared" si="20"/>
        <v>05590C</v>
      </c>
      <c r="Y83" s="305">
        <f t="shared" si="20"/>
        <v>209</v>
      </c>
      <c r="Z83" s="297" t="str">
        <f t="shared" si="16"/>
        <v xml:space="preserve">Inspector License Cons Svcs </v>
      </c>
      <c r="AA83" s="306">
        <f t="shared" ca="1" si="17"/>
        <v>32.079000000000001</v>
      </c>
      <c r="AB83" s="306">
        <f t="shared" ca="1" si="17"/>
        <v>33.683999999999997</v>
      </c>
      <c r="AC83" s="306">
        <f t="shared" ca="1" si="17"/>
        <v>35.368000000000002</v>
      </c>
      <c r="AD83" s="306">
        <f t="shared" ca="1" si="17"/>
        <v>37.136000000000003</v>
      </c>
      <c r="AE83" s="306">
        <f t="shared" ca="1" si="17"/>
        <v>38.993000000000002</v>
      </c>
    </row>
    <row r="84" spans="1:31">
      <c r="A84" s="203" t="s">
        <v>198</v>
      </c>
      <c r="B84" s="230">
        <v>207</v>
      </c>
      <c r="C84" s="203" t="s">
        <v>43</v>
      </c>
      <c r="D84" s="229" t="s">
        <v>199</v>
      </c>
      <c r="E84" s="203">
        <v>338</v>
      </c>
      <c r="F84" s="203">
        <v>7</v>
      </c>
      <c r="G84" s="208">
        <f t="shared" ca="1" si="15"/>
        <v>28.975000000000001</v>
      </c>
      <c r="H84" s="208">
        <f t="shared" ca="1" si="15"/>
        <v>30.425000000000001</v>
      </c>
      <c r="I84" s="208">
        <f t="shared" ca="1" si="15"/>
        <v>31.946000000000002</v>
      </c>
      <c r="J84" s="208">
        <f t="shared" ca="1" si="15"/>
        <v>33.542999999999999</v>
      </c>
      <c r="K84" s="208">
        <f t="shared" ca="1" si="15"/>
        <v>35.220999999999997</v>
      </c>
      <c r="L84" s="223"/>
      <c r="M84" s="270" t="s">
        <v>588</v>
      </c>
      <c r="N84" s="273" t="str">
        <f t="shared" si="18"/>
        <v>05665C</v>
      </c>
      <c r="O84" s="284">
        <f t="shared" si="18"/>
        <v>207</v>
      </c>
      <c r="P84" s="273" t="str">
        <f t="shared" si="19"/>
        <v xml:space="preserve">Inspector Utility Connections </v>
      </c>
      <c r="Q84" s="285" cm="1">
        <f t="array" aca="1" ref="Q84" ca="1">ROUND(IF($M84="Y",VLOOKUP($N84,INDIRECT($O$2),Q$7,0)*INDIRECT($N$1),VLOOKUP($N84,INDIRECT($O$2),Q$7,0)),IF(LEFT($C84,1)="N",3,0))</f>
        <v>28.975000000000001</v>
      </c>
      <c r="R84" s="285" cm="1">
        <f t="array" aca="1" ref="R84" ca="1">ROUND(IF($M84="Y",VLOOKUP($N84,INDIRECT($O$2),R$7,0)*INDIRECT($N$1),VLOOKUP($N84,INDIRECT($O$2),R$7,0)),IF(LEFT($C84,1)="N",3,0))</f>
        <v>30.425000000000001</v>
      </c>
      <c r="S84" s="285" cm="1">
        <f t="array" aca="1" ref="S84" ca="1">ROUND(IF($M84="Y",VLOOKUP($N84,INDIRECT($O$2),S$7,0)*INDIRECT($N$1),VLOOKUP($N84,INDIRECT($O$2),S$7,0)),IF(LEFT($C84,1)="N",3,0))</f>
        <v>31.946000000000002</v>
      </c>
      <c r="T84" s="285" cm="1">
        <f t="array" aca="1" ref="T84" ca="1">ROUND(IF($M84="Y",VLOOKUP($N84,INDIRECT($O$2),T$7,0)*INDIRECT($N$1),VLOOKUP($N84,INDIRECT($O$2),T$7,0)),IF(LEFT($C84,1)="N",3,0))</f>
        <v>33.542999999999999</v>
      </c>
      <c r="U84" s="285" cm="1">
        <f t="array" aca="1" ref="U84" ca="1">ROUND(IF($M84="Y",VLOOKUP($N84,INDIRECT($O$2),U$7,0)*INDIRECT($N$1),VLOOKUP($N84,INDIRECT($O$2),U$7,0)),IF(LEFT($C84,1)="N",3,0))</f>
        <v>35.220999999999997</v>
      </c>
      <c r="W84" s="304" t="str">
        <f t="shared" si="20"/>
        <v>Y</v>
      </c>
      <c r="X84" s="297" t="str">
        <f t="shared" si="20"/>
        <v>05665C</v>
      </c>
      <c r="Y84" s="305">
        <f t="shared" si="20"/>
        <v>207</v>
      </c>
      <c r="Z84" s="297" t="str">
        <f t="shared" si="16"/>
        <v xml:space="preserve">Inspector Utility Connections </v>
      </c>
      <c r="AA84" s="306">
        <f t="shared" ca="1" si="17"/>
        <v>28.975000000000001</v>
      </c>
      <c r="AB84" s="306">
        <f t="shared" ca="1" si="17"/>
        <v>30.425000000000001</v>
      </c>
      <c r="AC84" s="306">
        <f t="shared" ca="1" si="17"/>
        <v>31.946000000000002</v>
      </c>
      <c r="AD84" s="306">
        <f t="shared" ca="1" si="17"/>
        <v>33.542999999999999</v>
      </c>
      <c r="AE84" s="306">
        <f t="shared" ca="1" si="17"/>
        <v>35.220999999999997</v>
      </c>
    </row>
    <row r="85" spans="1:31">
      <c r="A85" s="203" t="s">
        <v>200</v>
      </c>
      <c r="B85" s="230" t="s">
        <v>94</v>
      </c>
      <c r="C85" s="203" t="s">
        <v>43</v>
      </c>
      <c r="D85" s="229" t="s">
        <v>201</v>
      </c>
      <c r="E85" s="203">
        <v>363</v>
      </c>
      <c r="F85" s="203">
        <v>8</v>
      </c>
      <c r="G85" s="208">
        <f t="shared" ca="1" si="15"/>
        <v>31.515999999999998</v>
      </c>
      <c r="H85" s="208">
        <f t="shared" ca="1" si="15"/>
        <v>33.091999999999999</v>
      </c>
      <c r="I85" s="208">
        <f t="shared" ca="1" si="15"/>
        <v>34.746000000000002</v>
      </c>
      <c r="J85" s="208">
        <f t="shared" ca="1" si="15"/>
        <v>36.484000000000002</v>
      </c>
      <c r="K85" s="208">
        <f t="shared" ca="1" si="15"/>
        <v>38.308</v>
      </c>
      <c r="L85" s="223"/>
      <c r="M85" s="270" t="s">
        <v>588</v>
      </c>
      <c r="N85" s="273" t="str">
        <f t="shared" si="18"/>
        <v>05690C</v>
      </c>
      <c r="O85" s="284" t="str">
        <f t="shared" si="18"/>
        <v>099</v>
      </c>
      <c r="P85" s="273" t="str">
        <f t="shared" si="19"/>
        <v xml:space="preserve">Inspector Zoning II </v>
      </c>
      <c r="Q85" s="285" cm="1">
        <f t="array" aca="1" ref="Q85" ca="1">ROUND(IF($M85="Y",VLOOKUP($N85,INDIRECT($O$2),Q$7,0)*INDIRECT($N$1),VLOOKUP($N85,INDIRECT($O$2),Q$7,0)),IF(LEFT($C85,1)="N",3,0))</f>
        <v>31.515999999999998</v>
      </c>
      <c r="R85" s="285" cm="1">
        <f t="array" aca="1" ref="R85" ca="1">ROUND(IF($M85="Y",VLOOKUP($N85,INDIRECT($O$2),R$7,0)*INDIRECT($N$1),VLOOKUP($N85,INDIRECT($O$2),R$7,0)),IF(LEFT($C85,1)="N",3,0))</f>
        <v>33.091999999999999</v>
      </c>
      <c r="S85" s="285" cm="1">
        <f t="array" aca="1" ref="S85" ca="1">ROUND(IF($M85="Y",VLOOKUP($N85,INDIRECT($O$2),S$7,0)*INDIRECT($N$1),VLOOKUP($N85,INDIRECT($O$2),S$7,0)),IF(LEFT($C85,1)="N",3,0))</f>
        <v>34.746000000000002</v>
      </c>
      <c r="T85" s="285" cm="1">
        <f t="array" aca="1" ref="T85" ca="1">ROUND(IF($M85="Y",VLOOKUP($N85,INDIRECT($O$2),T$7,0)*INDIRECT($N$1),VLOOKUP($N85,INDIRECT($O$2),T$7,0)),IF(LEFT($C85,1)="N",3,0))</f>
        <v>36.484000000000002</v>
      </c>
      <c r="U85" s="285" cm="1">
        <f t="array" aca="1" ref="U85" ca="1">ROUND(IF($M85="Y",VLOOKUP($N85,INDIRECT($O$2),U$7,0)*INDIRECT($N$1),VLOOKUP($N85,INDIRECT($O$2),U$7,0)),IF(LEFT($C85,1)="N",3,0))</f>
        <v>38.308</v>
      </c>
      <c r="W85" s="304" t="str">
        <f t="shared" si="20"/>
        <v>Y</v>
      </c>
      <c r="X85" s="297" t="str">
        <f t="shared" si="20"/>
        <v>05690C</v>
      </c>
      <c r="Y85" s="305" t="str">
        <f t="shared" si="20"/>
        <v>099</v>
      </c>
      <c r="Z85" s="297" t="str">
        <f t="shared" si="16"/>
        <v xml:space="preserve">Inspector Zoning II </v>
      </c>
      <c r="AA85" s="306">
        <f t="shared" ca="1" si="17"/>
        <v>31.515999999999998</v>
      </c>
      <c r="AB85" s="306">
        <f t="shared" ca="1" si="17"/>
        <v>33.091999999999999</v>
      </c>
      <c r="AC85" s="306">
        <f t="shared" ca="1" si="17"/>
        <v>34.746000000000002</v>
      </c>
      <c r="AD85" s="306">
        <f t="shared" ca="1" si="17"/>
        <v>36.484000000000002</v>
      </c>
      <c r="AE85" s="306">
        <f t="shared" ca="1" si="17"/>
        <v>38.308</v>
      </c>
    </row>
    <row r="86" spans="1:31">
      <c r="A86" s="203" t="s">
        <v>202</v>
      </c>
      <c r="B86" s="230">
        <v>210</v>
      </c>
      <c r="C86" s="203" t="s">
        <v>43</v>
      </c>
      <c r="D86" s="229" t="s">
        <v>203</v>
      </c>
      <c r="E86" s="203">
        <v>288</v>
      </c>
      <c r="F86" s="203">
        <v>6</v>
      </c>
      <c r="G86" s="208">
        <f t="shared" ca="1" si="15"/>
        <v>26.363</v>
      </c>
      <c r="H86" s="208">
        <f t="shared" ca="1" si="15"/>
        <v>27.68</v>
      </c>
      <c r="I86" s="208">
        <f t="shared" ca="1" si="15"/>
        <v>29.065000000000001</v>
      </c>
      <c r="J86" s="208">
        <f t="shared" ca="1" si="15"/>
        <v>30.518000000000001</v>
      </c>
      <c r="K86" s="208">
        <f t="shared" ca="1" si="15"/>
        <v>32.043999999999997</v>
      </c>
      <c r="L86" s="223"/>
      <c r="M86" s="270" t="s">
        <v>588</v>
      </c>
      <c r="N86" s="273" t="str">
        <f t="shared" si="18"/>
        <v>10084C</v>
      </c>
      <c r="O86" s="284">
        <f t="shared" si="18"/>
        <v>210</v>
      </c>
      <c r="P86" s="273" t="str">
        <f t="shared" si="19"/>
        <v>IT Deskside Support Technician I</v>
      </c>
      <c r="Q86" s="285" cm="1">
        <f t="array" aca="1" ref="Q86" ca="1">ROUND(IF($M86="Y",VLOOKUP($N86,INDIRECT($O$2),Q$7,0)*INDIRECT($N$1),VLOOKUP($N86,INDIRECT($O$2),Q$7,0)),IF(LEFT($C86,1)="N",3,0))</f>
        <v>26.363</v>
      </c>
      <c r="R86" s="285" cm="1">
        <f t="array" aca="1" ref="R86" ca="1">ROUND(IF($M86="Y",VLOOKUP($N86,INDIRECT($O$2),R$7,0)*INDIRECT($N$1),VLOOKUP($N86,INDIRECT($O$2),R$7,0)),IF(LEFT($C86,1)="N",3,0))</f>
        <v>27.68</v>
      </c>
      <c r="S86" s="285" cm="1">
        <f t="array" aca="1" ref="S86" ca="1">ROUND(IF($M86="Y",VLOOKUP($N86,INDIRECT($O$2),S$7,0)*INDIRECT($N$1),VLOOKUP($N86,INDIRECT($O$2),S$7,0)),IF(LEFT($C86,1)="N",3,0))</f>
        <v>29.065000000000001</v>
      </c>
      <c r="T86" s="285" cm="1">
        <f t="array" aca="1" ref="T86" ca="1">ROUND(IF($M86="Y",VLOOKUP($N86,INDIRECT($O$2),T$7,0)*INDIRECT($N$1),VLOOKUP($N86,INDIRECT($O$2),T$7,0)),IF(LEFT($C86,1)="N",3,0))</f>
        <v>30.518000000000001</v>
      </c>
      <c r="U86" s="285" cm="1">
        <f t="array" aca="1" ref="U86" ca="1">ROUND(IF($M86="Y",VLOOKUP($N86,INDIRECT($O$2),U$7,0)*INDIRECT($N$1),VLOOKUP($N86,INDIRECT($O$2),U$7,0)),IF(LEFT($C86,1)="N",3,0))</f>
        <v>32.043999999999997</v>
      </c>
      <c r="W86" s="304" t="str">
        <f t="shared" si="20"/>
        <v>Y</v>
      </c>
      <c r="X86" s="297" t="str">
        <f t="shared" si="20"/>
        <v>10084C</v>
      </c>
      <c r="Y86" s="305">
        <f t="shared" si="20"/>
        <v>210</v>
      </c>
      <c r="Z86" s="297" t="str">
        <f t="shared" si="16"/>
        <v>IT Deskside Support Technician I</v>
      </c>
      <c r="AA86" s="306">
        <f t="shared" ca="1" si="17"/>
        <v>26.363</v>
      </c>
      <c r="AB86" s="306">
        <f t="shared" ca="1" si="17"/>
        <v>27.68</v>
      </c>
      <c r="AC86" s="306">
        <f t="shared" ca="1" si="17"/>
        <v>29.065000000000001</v>
      </c>
      <c r="AD86" s="306">
        <f t="shared" ca="1" si="17"/>
        <v>30.518000000000001</v>
      </c>
      <c r="AE86" s="306">
        <f t="shared" ca="1" si="17"/>
        <v>32.043999999999997</v>
      </c>
    </row>
    <row r="87" spans="1:31">
      <c r="A87" s="203" t="s">
        <v>204</v>
      </c>
      <c r="B87" s="230">
        <v>150</v>
      </c>
      <c r="C87" s="203" t="s">
        <v>43</v>
      </c>
      <c r="D87" s="229" t="s">
        <v>205</v>
      </c>
      <c r="E87" s="203">
        <v>323</v>
      </c>
      <c r="F87" s="203">
        <v>7</v>
      </c>
      <c r="G87" s="208">
        <f t="shared" ca="1" si="15"/>
        <v>28.376000000000001</v>
      </c>
      <c r="H87" s="208">
        <f t="shared" ca="1" si="15"/>
        <v>29.795000000000002</v>
      </c>
      <c r="I87" s="208">
        <f t="shared" ca="1" si="15"/>
        <v>31.285</v>
      </c>
      <c r="J87" s="208">
        <f t="shared" ca="1" si="15"/>
        <v>32.848999999999997</v>
      </c>
      <c r="K87" s="208">
        <f t="shared" ca="1" si="15"/>
        <v>34.491999999999997</v>
      </c>
      <c r="L87" s="223"/>
      <c r="M87" s="270" t="s">
        <v>588</v>
      </c>
      <c r="N87" s="273" t="str">
        <f t="shared" si="18"/>
        <v>10085C</v>
      </c>
      <c r="O87" s="284">
        <f t="shared" si="18"/>
        <v>150</v>
      </c>
      <c r="P87" s="273" t="str">
        <f t="shared" si="19"/>
        <v>IT Deskside Support Technician II</v>
      </c>
      <c r="Q87" s="285" cm="1">
        <f t="array" aca="1" ref="Q87" ca="1">ROUND(IF($M87="Y",VLOOKUP($N87,INDIRECT($O$2),Q$7,0)*INDIRECT($N$1),VLOOKUP($N87,INDIRECT($O$2),Q$7,0)),IF(LEFT($C87,1)="N",3,0))</f>
        <v>28.376000000000001</v>
      </c>
      <c r="R87" s="285" cm="1">
        <f t="array" aca="1" ref="R87" ca="1">ROUND(IF($M87="Y",VLOOKUP($N87,INDIRECT($O$2),R$7,0)*INDIRECT($N$1),VLOOKUP($N87,INDIRECT($O$2),R$7,0)),IF(LEFT($C87,1)="N",3,0))</f>
        <v>29.795000000000002</v>
      </c>
      <c r="S87" s="285" cm="1">
        <f t="array" aca="1" ref="S87" ca="1">ROUND(IF($M87="Y",VLOOKUP($N87,INDIRECT($O$2),S$7,0)*INDIRECT($N$1),VLOOKUP($N87,INDIRECT($O$2),S$7,0)),IF(LEFT($C87,1)="N",3,0))</f>
        <v>31.285</v>
      </c>
      <c r="T87" s="285" cm="1">
        <f t="array" aca="1" ref="T87" ca="1">ROUND(IF($M87="Y",VLOOKUP($N87,INDIRECT($O$2),T$7,0)*INDIRECT($N$1),VLOOKUP($N87,INDIRECT($O$2),T$7,0)),IF(LEFT($C87,1)="N",3,0))</f>
        <v>32.848999999999997</v>
      </c>
      <c r="U87" s="285" cm="1">
        <f t="array" aca="1" ref="U87" ca="1">ROUND(IF($M87="Y",VLOOKUP($N87,INDIRECT($O$2),U$7,0)*INDIRECT($N$1),VLOOKUP($N87,INDIRECT($O$2),U$7,0)),IF(LEFT($C87,1)="N",3,0))</f>
        <v>34.491999999999997</v>
      </c>
      <c r="W87" s="304" t="str">
        <f t="shared" si="20"/>
        <v>Y</v>
      </c>
      <c r="X87" s="297" t="str">
        <f t="shared" si="20"/>
        <v>10085C</v>
      </c>
      <c r="Y87" s="305">
        <f t="shared" si="20"/>
        <v>150</v>
      </c>
      <c r="Z87" s="297" t="str">
        <f t="shared" si="16"/>
        <v>IT Deskside Support Technician II</v>
      </c>
      <c r="AA87" s="306">
        <f t="shared" ca="1" si="17"/>
        <v>28.376000000000001</v>
      </c>
      <c r="AB87" s="306">
        <f t="shared" ca="1" si="17"/>
        <v>29.795000000000002</v>
      </c>
      <c r="AC87" s="306">
        <f t="shared" ca="1" si="17"/>
        <v>31.285</v>
      </c>
      <c r="AD87" s="306">
        <f t="shared" ca="1" si="17"/>
        <v>32.848999999999997</v>
      </c>
      <c r="AE87" s="306">
        <f t="shared" ca="1" si="17"/>
        <v>34.491999999999997</v>
      </c>
    </row>
    <row r="88" spans="1:31">
      <c r="A88" s="203" t="s">
        <v>658</v>
      </c>
      <c r="B88" s="230" t="s">
        <v>565</v>
      </c>
      <c r="C88" s="203" t="s">
        <v>43</v>
      </c>
      <c r="D88" s="229" t="s">
        <v>564</v>
      </c>
      <c r="E88" s="203">
        <v>366</v>
      </c>
      <c r="F88" s="203">
        <v>8</v>
      </c>
      <c r="G88" s="208">
        <f t="shared" ca="1" si="15"/>
        <v>31.045999999999999</v>
      </c>
      <c r="H88" s="208">
        <f t="shared" ca="1" si="15"/>
        <v>32.597999999999999</v>
      </c>
      <c r="I88" s="208">
        <f t="shared" ca="1" si="15"/>
        <v>34.228000000000002</v>
      </c>
      <c r="J88" s="208">
        <f t="shared" ca="1" si="15"/>
        <v>35.939</v>
      </c>
      <c r="K88" s="208">
        <f t="shared" ca="1" si="15"/>
        <v>37.735999999999997</v>
      </c>
      <c r="L88" s="223"/>
      <c r="M88" s="270" t="s">
        <v>588</v>
      </c>
      <c r="N88" s="273" t="str">
        <f t="shared" si="18"/>
        <v>59416C</v>
      </c>
      <c r="O88" s="284" t="str">
        <f t="shared" si="18"/>
        <v>123</v>
      </c>
      <c r="P88" s="273" t="str">
        <f t="shared" si="19"/>
        <v>IT Deskside Support Technician III</v>
      </c>
      <c r="Q88" s="285" cm="1">
        <f t="array" aca="1" ref="Q88" ca="1">ROUND(IF($M88="Y",VLOOKUP($N88,INDIRECT($O$2),Q$7,0)*INDIRECT($N$1),VLOOKUP($N88,INDIRECT($O$2),Q$7,0)),IF(LEFT($C88,1)="N",3,0))</f>
        <v>31.045999999999999</v>
      </c>
      <c r="R88" s="285" cm="1">
        <f t="array" aca="1" ref="R88" ca="1">ROUND(IF($M88="Y",VLOOKUP($N88,INDIRECT($O$2),R$7,0)*INDIRECT($N$1),VLOOKUP($N88,INDIRECT($O$2),R$7,0)),IF(LEFT($C88,1)="N",3,0))</f>
        <v>32.597999999999999</v>
      </c>
      <c r="S88" s="285" cm="1">
        <f t="array" aca="1" ref="S88" ca="1">ROUND(IF($M88="Y",VLOOKUP($N88,INDIRECT($O$2),S$7,0)*INDIRECT($N$1),VLOOKUP($N88,INDIRECT($O$2),S$7,0)),IF(LEFT($C88,1)="N",3,0))</f>
        <v>34.228000000000002</v>
      </c>
      <c r="T88" s="285" cm="1">
        <f t="array" aca="1" ref="T88" ca="1">ROUND(IF($M88="Y",VLOOKUP($N88,INDIRECT($O$2),T$7,0)*INDIRECT($N$1),VLOOKUP($N88,INDIRECT($O$2),T$7,0)),IF(LEFT($C88,1)="N",3,0))</f>
        <v>35.939</v>
      </c>
      <c r="U88" s="285" cm="1">
        <f t="array" aca="1" ref="U88" ca="1">ROUND(IF($M88="Y",VLOOKUP($N88,INDIRECT($O$2),U$7,0)*INDIRECT($N$1),VLOOKUP($N88,INDIRECT($O$2),U$7,0)),IF(LEFT($C88,1)="N",3,0))</f>
        <v>37.735999999999997</v>
      </c>
      <c r="W88" s="304" t="str">
        <f t="shared" si="20"/>
        <v>Y</v>
      </c>
      <c r="X88" s="297" t="str">
        <f t="shared" si="20"/>
        <v>59416C</v>
      </c>
      <c r="Y88" s="305" t="str">
        <f t="shared" si="20"/>
        <v>123</v>
      </c>
      <c r="Z88" s="297" t="str">
        <f t="shared" si="16"/>
        <v>IT Deskside Support Technician III</v>
      </c>
      <c r="AA88" s="306">
        <f t="shared" ca="1" si="17"/>
        <v>31.045999999999999</v>
      </c>
      <c r="AB88" s="306">
        <f t="shared" ca="1" si="17"/>
        <v>32.597999999999999</v>
      </c>
      <c r="AC88" s="306">
        <f t="shared" ca="1" si="17"/>
        <v>34.228000000000002</v>
      </c>
      <c r="AD88" s="306">
        <f t="shared" ca="1" si="17"/>
        <v>35.939</v>
      </c>
      <c r="AE88" s="306">
        <f t="shared" ca="1" si="17"/>
        <v>37.735999999999997</v>
      </c>
    </row>
    <row r="89" spans="1:31">
      <c r="A89" s="203" t="s">
        <v>474</v>
      </c>
      <c r="B89" s="230">
        <v>122</v>
      </c>
      <c r="C89" s="203" t="s">
        <v>43</v>
      </c>
      <c r="D89" s="229" t="s">
        <v>467</v>
      </c>
      <c r="E89" s="203">
        <v>333</v>
      </c>
      <c r="F89" s="203">
        <v>7</v>
      </c>
      <c r="G89" s="208">
        <f t="shared" ca="1" si="15"/>
        <v>28.975999999999999</v>
      </c>
      <c r="H89" s="208">
        <f t="shared" ca="1" si="15"/>
        <v>30.425000000000001</v>
      </c>
      <c r="I89" s="208">
        <f t="shared" ca="1" si="15"/>
        <v>31.946000000000002</v>
      </c>
      <c r="J89" s="208">
        <f t="shared" ca="1" si="15"/>
        <v>33.542999999999999</v>
      </c>
      <c r="K89" s="208">
        <f t="shared" ca="1" si="15"/>
        <v>35.220999999999997</v>
      </c>
      <c r="L89" s="223"/>
      <c r="M89" s="270" t="s">
        <v>588</v>
      </c>
      <c r="N89" s="273" t="str">
        <f t="shared" si="18"/>
        <v>52925C</v>
      </c>
      <c r="O89" s="284">
        <f t="shared" si="18"/>
        <v>122</v>
      </c>
      <c r="P89" s="273" t="str">
        <f t="shared" si="19"/>
        <v>IT Security Specialist I</v>
      </c>
      <c r="Q89" s="285" cm="1">
        <f t="array" aca="1" ref="Q89" ca="1">ROUND(IF($M89="Y",VLOOKUP($N89,INDIRECT($O$2),Q$7,0)*INDIRECT($N$1),VLOOKUP($N89,INDIRECT($O$2),Q$7,0)),IF(LEFT($C89,1)="N",3,0))</f>
        <v>28.975999999999999</v>
      </c>
      <c r="R89" s="285" cm="1">
        <f t="array" aca="1" ref="R89" ca="1">ROUND(IF($M89="Y",VLOOKUP($N89,INDIRECT($O$2),R$7,0)*INDIRECT($N$1),VLOOKUP($N89,INDIRECT($O$2),R$7,0)),IF(LEFT($C89,1)="N",3,0))</f>
        <v>30.425000000000001</v>
      </c>
      <c r="S89" s="285" cm="1">
        <f t="array" aca="1" ref="S89" ca="1">ROUND(IF($M89="Y",VLOOKUP($N89,INDIRECT($O$2),S$7,0)*INDIRECT($N$1),VLOOKUP($N89,INDIRECT($O$2),S$7,0)),IF(LEFT($C89,1)="N",3,0))</f>
        <v>31.946000000000002</v>
      </c>
      <c r="T89" s="285" cm="1">
        <f t="array" aca="1" ref="T89" ca="1">ROUND(IF($M89="Y",VLOOKUP($N89,INDIRECT($O$2),T$7,0)*INDIRECT($N$1),VLOOKUP($N89,INDIRECT($O$2),T$7,0)),IF(LEFT($C89,1)="N",3,0))</f>
        <v>33.542999999999999</v>
      </c>
      <c r="U89" s="285" cm="1">
        <f t="array" aca="1" ref="U89" ca="1">ROUND(IF($M89="Y",VLOOKUP($N89,INDIRECT($O$2),U$7,0)*INDIRECT($N$1),VLOOKUP($N89,INDIRECT($O$2),U$7,0)),IF(LEFT($C89,1)="N",3,0))</f>
        <v>35.220999999999997</v>
      </c>
      <c r="W89" s="304" t="str">
        <f t="shared" si="20"/>
        <v>Y</v>
      </c>
      <c r="X89" s="297" t="str">
        <f t="shared" si="20"/>
        <v>52925C</v>
      </c>
      <c r="Y89" s="305">
        <f t="shared" si="20"/>
        <v>122</v>
      </c>
      <c r="Z89" s="297" t="str">
        <f t="shared" si="16"/>
        <v>IT Security Specialist I</v>
      </c>
      <c r="AA89" s="306">
        <f t="shared" ca="1" si="17"/>
        <v>28.975999999999999</v>
      </c>
      <c r="AB89" s="306">
        <f t="shared" ca="1" si="17"/>
        <v>30.425000000000001</v>
      </c>
      <c r="AC89" s="306">
        <f t="shared" ca="1" si="17"/>
        <v>31.946000000000002</v>
      </c>
      <c r="AD89" s="306">
        <f t="shared" ca="1" si="17"/>
        <v>33.542999999999999</v>
      </c>
      <c r="AE89" s="306">
        <f t="shared" ca="1" si="17"/>
        <v>35.220999999999997</v>
      </c>
    </row>
    <row r="90" spans="1:31">
      <c r="A90" s="203" t="s">
        <v>473</v>
      </c>
      <c r="B90" s="230">
        <v>123</v>
      </c>
      <c r="C90" s="203" t="s">
        <v>43</v>
      </c>
      <c r="D90" s="229" t="s">
        <v>468</v>
      </c>
      <c r="E90" s="203">
        <v>363</v>
      </c>
      <c r="F90" s="203">
        <v>8</v>
      </c>
      <c r="G90" s="208">
        <f t="shared" ca="1" si="15"/>
        <v>31.045999999999999</v>
      </c>
      <c r="H90" s="208">
        <f t="shared" ca="1" si="15"/>
        <v>32.597999999999999</v>
      </c>
      <c r="I90" s="208">
        <f t="shared" ca="1" si="15"/>
        <v>34.228000000000002</v>
      </c>
      <c r="J90" s="208">
        <f t="shared" ca="1" si="15"/>
        <v>35.939</v>
      </c>
      <c r="K90" s="208">
        <f t="shared" ca="1" si="15"/>
        <v>37.735999999999997</v>
      </c>
      <c r="L90" s="223"/>
      <c r="M90" s="270" t="s">
        <v>588</v>
      </c>
      <c r="N90" s="273" t="str">
        <f t="shared" si="18"/>
        <v>52926C</v>
      </c>
      <c r="O90" s="284">
        <f t="shared" si="18"/>
        <v>123</v>
      </c>
      <c r="P90" s="273" t="str">
        <f t="shared" si="19"/>
        <v>IT Security Specialist II</v>
      </c>
      <c r="Q90" s="285" cm="1">
        <f t="array" aca="1" ref="Q90" ca="1">ROUND(IF($M90="Y",VLOOKUP($N90,INDIRECT($O$2),Q$7,0)*INDIRECT($N$1),VLOOKUP($N90,INDIRECT($O$2),Q$7,0)),IF(LEFT($C90,1)="N",3,0))</f>
        <v>31.045999999999999</v>
      </c>
      <c r="R90" s="285" cm="1">
        <f t="array" aca="1" ref="R90" ca="1">ROUND(IF($M90="Y",VLOOKUP($N90,INDIRECT($O$2),R$7,0)*INDIRECT($N$1),VLOOKUP($N90,INDIRECT($O$2),R$7,0)),IF(LEFT($C90,1)="N",3,0))</f>
        <v>32.597999999999999</v>
      </c>
      <c r="S90" s="285" cm="1">
        <f t="array" aca="1" ref="S90" ca="1">ROUND(IF($M90="Y",VLOOKUP($N90,INDIRECT($O$2),S$7,0)*INDIRECT($N$1),VLOOKUP($N90,INDIRECT($O$2),S$7,0)),IF(LEFT($C90,1)="N",3,0))</f>
        <v>34.228000000000002</v>
      </c>
      <c r="T90" s="285" cm="1">
        <f t="array" aca="1" ref="T90" ca="1">ROUND(IF($M90="Y",VLOOKUP($N90,INDIRECT($O$2),T$7,0)*INDIRECT($N$1),VLOOKUP($N90,INDIRECT($O$2),T$7,0)),IF(LEFT($C90,1)="N",3,0))</f>
        <v>35.939</v>
      </c>
      <c r="U90" s="285" cm="1">
        <f t="array" aca="1" ref="U90" ca="1">ROUND(IF($M90="Y",VLOOKUP($N90,INDIRECT($O$2),U$7,0)*INDIRECT($N$1),VLOOKUP($N90,INDIRECT($O$2),U$7,0)),IF(LEFT($C90,1)="N",3,0))</f>
        <v>37.735999999999997</v>
      </c>
      <c r="W90" s="304" t="str">
        <f t="shared" si="20"/>
        <v>Y</v>
      </c>
      <c r="X90" s="297" t="str">
        <f t="shared" si="20"/>
        <v>52926C</v>
      </c>
      <c r="Y90" s="305">
        <f t="shared" si="20"/>
        <v>123</v>
      </c>
      <c r="Z90" s="297" t="str">
        <f t="shared" si="16"/>
        <v>IT Security Specialist II</v>
      </c>
      <c r="AA90" s="306">
        <f t="shared" ca="1" si="17"/>
        <v>31.045999999999999</v>
      </c>
      <c r="AB90" s="306">
        <f t="shared" ca="1" si="17"/>
        <v>32.597999999999999</v>
      </c>
      <c r="AC90" s="306">
        <f t="shared" ca="1" si="17"/>
        <v>34.228000000000002</v>
      </c>
      <c r="AD90" s="306">
        <f t="shared" ca="1" si="17"/>
        <v>35.939</v>
      </c>
      <c r="AE90" s="306">
        <f t="shared" ca="1" si="17"/>
        <v>37.735999999999997</v>
      </c>
    </row>
    <row r="91" spans="1:31">
      <c r="A91" s="203" t="s">
        <v>206</v>
      </c>
      <c r="B91" s="230">
        <v>130</v>
      </c>
      <c r="C91" s="203" t="s">
        <v>43</v>
      </c>
      <c r="D91" s="229" t="s">
        <v>207</v>
      </c>
      <c r="E91" s="203">
        <v>265</v>
      </c>
      <c r="F91" s="203">
        <v>5</v>
      </c>
      <c r="G91" s="208">
        <f t="shared" ca="1" si="15"/>
        <v>23.882000000000001</v>
      </c>
      <c r="H91" s="208">
        <f t="shared" ca="1" si="15"/>
        <v>25.077000000000002</v>
      </c>
      <c r="I91" s="208">
        <f t="shared" ca="1" si="15"/>
        <v>26.33</v>
      </c>
      <c r="J91" s="208">
        <f t="shared" ca="1" si="15"/>
        <v>27.646999999999998</v>
      </c>
      <c r="K91" s="208">
        <f t="shared" ca="1" si="15"/>
        <v>29.029</v>
      </c>
      <c r="L91" s="223"/>
      <c r="M91" s="270" t="s">
        <v>588</v>
      </c>
      <c r="N91" s="273" t="str">
        <f t="shared" si="18"/>
        <v>10086C</v>
      </c>
      <c r="O91" s="284">
        <f t="shared" si="18"/>
        <v>130</v>
      </c>
      <c r="P91" s="273" t="str">
        <f t="shared" si="19"/>
        <v>IT Service Desk Agent I</v>
      </c>
      <c r="Q91" s="285" cm="1">
        <f t="array" aca="1" ref="Q91" ca="1">ROUND(IF($M91="Y",VLOOKUP($N91,INDIRECT($O$2),Q$7,0)*INDIRECT($N$1),VLOOKUP($N91,INDIRECT($O$2),Q$7,0)),IF(LEFT($C91,1)="N",3,0))</f>
        <v>23.882000000000001</v>
      </c>
      <c r="R91" s="285" cm="1">
        <f t="array" aca="1" ref="R91" ca="1">ROUND(IF($M91="Y",VLOOKUP($N91,INDIRECT($O$2),R$7,0)*INDIRECT($N$1),VLOOKUP($N91,INDIRECT($O$2),R$7,0)),IF(LEFT($C91,1)="N",3,0))</f>
        <v>25.077000000000002</v>
      </c>
      <c r="S91" s="285" cm="1">
        <f t="array" aca="1" ref="S91" ca="1">ROUND(IF($M91="Y",VLOOKUP($N91,INDIRECT($O$2),S$7,0)*INDIRECT($N$1),VLOOKUP($N91,INDIRECT($O$2),S$7,0)),IF(LEFT($C91,1)="N",3,0))</f>
        <v>26.33</v>
      </c>
      <c r="T91" s="285" cm="1">
        <f t="array" aca="1" ref="T91" ca="1">ROUND(IF($M91="Y",VLOOKUP($N91,INDIRECT($O$2),T$7,0)*INDIRECT($N$1),VLOOKUP($N91,INDIRECT($O$2),T$7,0)),IF(LEFT($C91,1)="N",3,0))</f>
        <v>27.646999999999998</v>
      </c>
      <c r="U91" s="285" cm="1">
        <f t="array" aca="1" ref="U91" ca="1">ROUND(IF($M91="Y",VLOOKUP($N91,INDIRECT($O$2),U$7,0)*INDIRECT($N$1),VLOOKUP($N91,INDIRECT($O$2),U$7,0)),IF(LEFT($C91,1)="N",3,0))</f>
        <v>29.029</v>
      </c>
      <c r="W91" s="304" t="str">
        <f t="shared" si="20"/>
        <v>Y</v>
      </c>
      <c r="X91" s="297" t="str">
        <f t="shared" si="20"/>
        <v>10086C</v>
      </c>
      <c r="Y91" s="305">
        <f t="shared" si="20"/>
        <v>130</v>
      </c>
      <c r="Z91" s="297" t="str">
        <f t="shared" si="16"/>
        <v>IT Service Desk Agent I</v>
      </c>
      <c r="AA91" s="306">
        <f t="shared" ca="1" si="17"/>
        <v>23.882000000000001</v>
      </c>
      <c r="AB91" s="306">
        <f t="shared" ca="1" si="17"/>
        <v>25.077000000000002</v>
      </c>
      <c r="AC91" s="306">
        <f t="shared" ca="1" si="17"/>
        <v>26.33</v>
      </c>
      <c r="AD91" s="306">
        <f t="shared" ca="1" si="17"/>
        <v>27.646999999999998</v>
      </c>
      <c r="AE91" s="306">
        <f t="shared" ca="1" si="17"/>
        <v>29.029</v>
      </c>
    </row>
    <row r="92" spans="1:31">
      <c r="A92" s="203" t="s">
        <v>208</v>
      </c>
      <c r="B92" s="230">
        <v>210</v>
      </c>
      <c r="C92" s="203" t="s">
        <v>43</v>
      </c>
      <c r="D92" s="229" t="s">
        <v>209</v>
      </c>
      <c r="E92" s="203">
        <v>300</v>
      </c>
      <c r="F92" s="203">
        <v>6</v>
      </c>
      <c r="G92" s="208">
        <f t="shared" ca="1" si="15"/>
        <v>26.363</v>
      </c>
      <c r="H92" s="208">
        <f t="shared" ca="1" si="15"/>
        <v>27.68</v>
      </c>
      <c r="I92" s="208">
        <f t="shared" ca="1" si="15"/>
        <v>29.065000000000001</v>
      </c>
      <c r="J92" s="208">
        <f t="shared" ca="1" si="15"/>
        <v>30.518000000000001</v>
      </c>
      <c r="K92" s="208">
        <f t="shared" ca="1" si="15"/>
        <v>32.043999999999997</v>
      </c>
      <c r="L92" s="223"/>
      <c r="M92" s="270" t="s">
        <v>588</v>
      </c>
      <c r="N92" s="273" t="str">
        <f t="shared" si="18"/>
        <v>10087C</v>
      </c>
      <c r="O92" s="284">
        <f t="shared" si="18"/>
        <v>210</v>
      </c>
      <c r="P92" s="273" t="str">
        <f t="shared" si="19"/>
        <v>IT Service Desk Agent II</v>
      </c>
      <c r="Q92" s="285" cm="1">
        <f t="array" aca="1" ref="Q92" ca="1">ROUND(IF($M92="Y",VLOOKUP($N92,INDIRECT($O$2),Q$7,0)*INDIRECT($N$1),VLOOKUP($N92,INDIRECT($O$2),Q$7,0)),IF(LEFT($C92,1)="N",3,0))</f>
        <v>26.363</v>
      </c>
      <c r="R92" s="285" cm="1">
        <f t="array" aca="1" ref="R92" ca="1">ROUND(IF($M92="Y",VLOOKUP($N92,INDIRECT($O$2),R$7,0)*INDIRECT($N$1),VLOOKUP($N92,INDIRECT($O$2),R$7,0)),IF(LEFT($C92,1)="N",3,0))</f>
        <v>27.68</v>
      </c>
      <c r="S92" s="285" cm="1">
        <f t="array" aca="1" ref="S92" ca="1">ROUND(IF($M92="Y",VLOOKUP($N92,INDIRECT($O$2),S$7,0)*INDIRECT($N$1),VLOOKUP($N92,INDIRECT($O$2),S$7,0)),IF(LEFT($C92,1)="N",3,0))</f>
        <v>29.065000000000001</v>
      </c>
      <c r="T92" s="285" cm="1">
        <f t="array" aca="1" ref="T92" ca="1">ROUND(IF($M92="Y",VLOOKUP($N92,INDIRECT($O$2),T$7,0)*INDIRECT($N$1),VLOOKUP($N92,INDIRECT($O$2),T$7,0)),IF(LEFT($C92,1)="N",3,0))</f>
        <v>30.518000000000001</v>
      </c>
      <c r="U92" s="285" cm="1">
        <f t="array" aca="1" ref="U92" ca="1">ROUND(IF($M92="Y",VLOOKUP($N92,INDIRECT($O$2),U$7,0)*INDIRECT($N$1),VLOOKUP($N92,INDIRECT($O$2),U$7,0)),IF(LEFT($C92,1)="N",3,0))</f>
        <v>32.043999999999997</v>
      </c>
      <c r="W92" s="304" t="str">
        <f t="shared" si="20"/>
        <v>Y</v>
      </c>
      <c r="X92" s="297" t="str">
        <f t="shared" si="20"/>
        <v>10087C</v>
      </c>
      <c r="Y92" s="305">
        <f t="shared" si="20"/>
        <v>210</v>
      </c>
      <c r="Z92" s="297" t="str">
        <f t="shared" si="16"/>
        <v>IT Service Desk Agent II</v>
      </c>
      <c r="AA92" s="306">
        <f t="shared" ca="1" si="17"/>
        <v>26.363</v>
      </c>
      <c r="AB92" s="306">
        <f t="shared" ca="1" si="17"/>
        <v>27.68</v>
      </c>
      <c r="AC92" s="306">
        <f t="shared" ca="1" si="17"/>
        <v>29.065000000000001</v>
      </c>
      <c r="AD92" s="306">
        <f t="shared" ca="1" si="17"/>
        <v>30.518000000000001</v>
      </c>
      <c r="AE92" s="306">
        <f t="shared" ca="1" si="17"/>
        <v>32.043999999999997</v>
      </c>
    </row>
    <row r="93" spans="1:31">
      <c r="A93" s="203" t="s">
        <v>210</v>
      </c>
      <c r="B93" s="230">
        <v>201</v>
      </c>
      <c r="C93" s="203" t="s">
        <v>43</v>
      </c>
      <c r="D93" s="229" t="s">
        <v>211</v>
      </c>
      <c r="E93" s="203">
        <v>235</v>
      </c>
      <c r="F93" s="203">
        <v>5</v>
      </c>
      <c r="G93" s="208">
        <f t="shared" ca="1" si="15"/>
        <v>19.003</v>
      </c>
      <c r="H93" s="208">
        <f t="shared" ca="1" si="15"/>
        <v>19.954000000000001</v>
      </c>
      <c r="I93" s="208">
        <f t="shared" ca="1" si="15"/>
        <v>20.952000000000002</v>
      </c>
      <c r="J93" s="208">
        <f t="shared" ca="1" si="15"/>
        <v>21.998999999999999</v>
      </c>
      <c r="K93" s="208">
        <f t="shared" ca="1" si="15"/>
        <v>23.097999999999999</v>
      </c>
      <c r="L93" s="223"/>
      <c r="M93" s="270" t="s">
        <v>588</v>
      </c>
      <c r="N93" s="273" t="str">
        <f t="shared" si="18"/>
        <v>05910C</v>
      </c>
      <c r="O93" s="284">
        <f t="shared" si="18"/>
        <v>201</v>
      </c>
      <c r="P93" s="273" t="str">
        <f t="shared" si="19"/>
        <v xml:space="preserve">Laboratory Tech Seasonal </v>
      </c>
      <c r="Q93" s="285" cm="1">
        <f t="array" aca="1" ref="Q93" ca="1">ROUND(IF($M93="Y",VLOOKUP($N93,INDIRECT($O$2),Q$7,0)*INDIRECT($N$1),VLOOKUP($N93,INDIRECT($O$2),Q$7,0)),IF(LEFT($C93,1)="N",3,0))</f>
        <v>19.003</v>
      </c>
      <c r="R93" s="285" cm="1">
        <f t="array" aca="1" ref="R93" ca="1">ROUND(IF($M93="Y",VLOOKUP($N93,INDIRECT($O$2),R$7,0)*INDIRECT($N$1),VLOOKUP($N93,INDIRECT($O$2),R$7,0)),IF(LEFT($C93,1)="N",3,0))</f>
        <v>19.954000000000001</v>
      </c>
      <c r="S93" s="285" cm="1">
        <f t="array" aca="1" ref="S93" ca="1">ROUND(IF($M93="Y",VLOOKUP($N93,INDIRECT($O$2),S$7,0)*INDIRECT($N$1),VLOOKUP($N93,INDIRECT($O$2),S$7,0)),IF(LEFT($C93,1)="N",3,0))</f>
        <v>20.952000000000002</v>
      </c>
      <c r="T93" s="285" cm="1">
        <f t="array" aca="1" ref="T93" ca="1">ROUND(IF($M93="Y",VLOOKUP($N93,INDIRECT($O$2),T$7,0)*INDIRECT($N$1),VLOOKUP($N93,INDIRECT($O$2),T$7,0)),IF(LEFT($C93,1)="N",3,0))</f>
        <v>21.998999999999999</v>
      </c>
      <c r="U93" s="285" cm="1">
        <f t="array" aca="1" ref="U93" ca="1">ROUND(IF($M93="Y",VLOOKUP($N93,INDIRECT($O$2),U$7,0)*INDIRECT($N$1),VLOOKUP($N93,INDIRECT($O$2),U$7,0)),IF(LEFT($C93,1)="N",3,0))</f>
        <v>23.097999999999999</v>
      </c>
      <c r="W93" s="304" t="str">
        <f t="shared" si="20"/>
        <v>Y</v>
      </c>
      <c r="X93" s="297" t="str">
        <f t="shared" si="20"/>
        <v>05910C</v>
      </c>
      <c r="Y93" s="305">
        <f t="shared" si="20"/>
        <v>201</v>
      </c>
      <c r="Z93" s="297" t="str">
        <f t="shared" si="16"/>
        <v xml:space="preserve">Laboratory Tech Seasonal </v>
      </c>
      <c r="AA93" s="306">
        <f t="shared" ca="1" si="17"/>
        <v>19.003</v>
      </c>
      <c r="AB93" s="306">
        <f t="shared" ca="1" si="17"/>
        <v>19.954000000000001</v>
      </c>
      <c r="AC93" s="306">
        <f t="shared" ca="1" si="17"/>
        <v>20.952000000000002</v>
      </c>
      <c r="AD93" s="306">
        <f t="shared" ca="1" si="17"/>
        <v>21.998999999999999</v>
      </c>
      <c r="AE93" s="306">
        <f t="shared" ca="1" si="17"/>
        <v>23.097999999999999</v>
      </c>
    </row>
    <row r="94" spans="1:31">
      <c r="A94" s="203" t="s">
        <v>212</v>
      </c>
      <c r="B94" s="230" t="s">
        <v>213</v>
      </c>
      <c r="C94" s="203" t="s">
        <v>43</v>
      </c>
      <c r="D94" s="229" t="s">
        <v>214</v>
      </c>
      <c r="E94" s="203">
        <v>235</v>
      </c>
      <c r="F94" s="203">
        <v>5</v>
      </c>
      <c r="G94" s="208">
        <f t="shared" ca="1" si="15"/>
        <v>23.754000000000001</v>
      </c>
      <c r="H94" s="208">
        <f t="shared" ca="1" si="15"/>
        <v>24.942</v>
      </c>
      <c r="I94" s="208">
        <f t="shared" ca="1" si="15"/>
        <v>26.189</v>
      </c>
      <c r="J94" s="208">
        <f t="shared" ca="1" si="15"/>
        <v>27.498000000000001</v>
      </c>
      <c r="K94" s="208">
        <f t="shared" ca="1" si="15"/>
        <v>28.873999999999999</v>
      </c>
      <c r="L94" s="223"/>
      <c r="M94" s="270" t="s">
        <v>588</v>
      </c>
      <c r="N94" s="273" t="str">
        <f t="shared" si="18"/>
        <v>05920C</v>
      </c>
      <c r="O94" s="284" t="str">
        <f t="shared" si="18"/>
        <v>073</v>
      </c>
      <c r="P94" s="273" t="str">
        <f t="shared" si="19"/>
        <v xml:space="preserve">Laboratory Technician </v>
      </c>
      <c r="Q94" s="285" cm="1">
        <f t="array" aca="1" ref="Q94" ca="1">ROUND(IF($M94="Y",VLOOKUP($N94,INDIRECT($O$2),Q$7,0)*INDIRECT($N$1),VLOOKUP($N94,INDIRECT($O$2),Q$7,0)),IF(LEFT($C94,1)="N",3,0))</f>
        <v>23.754000000000001</v>
      </c>
      <c r="R94" s="285" cm="1">
        <f t="array" aca="1" ref="R94" ca="1">ROUND(IF($M94="Y",VLOOKUP($N94,INDIRECT($O$2),R$7,0)*INDIRECT($N$1),VLOOKUP($N94,INDIRECT($O$2),R$7,0)),IF(LEFT($C94,1)="N",3,0))</f>
        <v>24.942</v>
      </c>
      <c r="S94" s="285" cm="1">
        <f t="array" aca="1" ref="S94" ca="1">ROUND(IF($M94="Y",VLOOKUP($N94,INDIRECT($O$2),S$7,0)*INDIRECT($N$1),VLOOKUP($N94,INDIRECT($O$2),S$7,0)),IF(LEFT($C94,1)="N",3,0))</f>
        <v>26.189</v>
      </c>
      <c r="T94" s="285" cm="1">
        <f t="array" aca="1" ref="T94" ca="1">ROUND(IF($M94="Y",VLOOKUP($N94,INDIRECT($O$2),T$7,0)*INDIRECT($N$1),VLOOKUP($N94,INDIRECT($O$2),T$7,0)),IF(LEFT($C94,1)="N",3,0))</f>
        <v>27.498000000000001</v>
      </c>
      <c r="U94" s="285" cm="1">
        <f t="array" aca="1" ref="U94" ca="1">ROUND(IF($M94="Y",VLOOKUP($N94,INDIRECT($O$2),U$7,0)*INDIRECT($N$1),VLOOKUP($N94,INDIRECT($O$2),U$7,0)),IF(LEFT($C94,1)="N",3,0))</f>
        <v>28.873999999999999</v>
      </c>
      <c r="W94" s="304" t="str">
        <f t="shared" si="20"/>
        <v>Y</v>
      </c>
      <c r="X94" s="297" t="str">
        <f t="shared" si="20"/>
        <v>05920C</v>
      </c>
      <c r="Y94" s="305" t="str">
        <f t="shared" si="20"/>
        <v>073</v>
      </c>
      <c r="Z94" s="297" t="str">
        <f t="shared" si="16"/>
        <v xml:space="preserve">Laboratory Technician </v>
      </c>
      <c r="AA94" s="306">
        <f t="shared" ca="1" si="17"/>
        <v>23.754000000000001</v>
      </c>
      <c r="AB94" s="306">
        <f t="shared" ca="1" si="17"/>
        <v>24.942</v>
      </c>
      <c r="AC94" s="306">
        <f t="shared" ca="1" si="17"/>
        <v>26.189</v>
      </c>
      <c r="AD94" s="306">
        <f t="shared" ca="1" si="17"/>
        <v>27.498000000000001</v>
      </c>
      <c r="AE94" s="306">
        <f t="shared" ca="1" si="17"/>
        <v>28.873999999999999</v>
      </c>
    </row>
    <row r="95" spans="1:31">
      <c r="A95" s="203" t="s">
        <v>215</v>
      </c>
      <c r="B95" s="230" t="s">
        <v>66</v>
      </c>
      <c r="C95" s="203" t="s">
        <v>43</v>
      </c>
      <c r="D95" s="229" t="s">
        <v>216</v>
      </c>
      <c r="E95" s="203">
        <v>330</v>
      </c>
      <c r="F95" s="203">
        <v>7</v>
      </c>
      <c r="G95" s="208">
        <f t="shared" ca="1" si="15"/>
        <v>27.975999999999999</v>
      </c>
      <c r="H95" s="208">
        <f t="shared" ca="1" si="15"/>
        <v>29.375</v>
      </c>
      <c r="I95" s="208">
        <f t="shared" ca="1" si="15"/>
        <v>30.844000000000001</v>
      </c>
      <c r="J95" s="208">
        <f t="shared" ca="1" si="15"/>
        <v>32.386000000000003</v>
      </c>
      <c r="K95" s="208">
        <f t="shared" ca="1" si="15"/>
        <v>34.005000000000003</v>
      </c>
      <c r="L95" s="223"/>
      <c r="M95" s="270" t="s">
        <v>588</v>
      </c>
      <c r="N95" s="273" t="str">
        <f t="shared" si="18"/>
        <v>05952C</v>
      </c>
      <c r="O95" s="284" t="str">
        <f t="shared" si="18"/>
        <v>064</v>
      </c>
      <c r="P95" s="273" t="str">
        <f t="shared" si="19"/>
        <v>Lead Code Compliance Specialist -Traffic</v>
      </c>
      <c r="Q95" s="285" cm="1">
        <f t="array" aca="1" ref="Q95" ca="1">ROUND(IF($M95="Y",VLOOKUP($N95,INDIRECT($O$2),Q$7,0)*INDIRECT($N$1),VLOOKUP($N95,INDIRECT($O$2),Q$7,0)),IF(LEFT($C95,1)="N",3,0))</f>
        <v>27.975999999999999</v>
      </c>
      <c r="R95" s="285" cm="1">
        <f t="array" aca="1" ref="R95" ca="1">ROUND(IF($M95="Y",VLOOKUP($N95,INDIRECT($O$2),R$7,0)*INDIRECT($N$1),VLOOKUP($N95,INDIRECT($O$2),R$7,0)),IF(LEFT($C95,1)="N",3,0))</f>
        <v>29.375</v>
      </c>
      <c r="S95" s="285" cm="1">
        <f t="array" aca="1" ref="S95" ca="1">ROUND(IF($M95="Y",VLOOKUP($N95,INDIRECT($O$2),S$7,0)*INDIRECT($N$1),VLOOKUP($N95,INDIRECT($O$2),S$7,0)),IF(LEFT($C95,1)="N",3,0))</f>
        <v>30.844000000000001</v>
      </c>
      <c r="T95" s="285" cm="1">
        <f t="array" aca="1" ref="T95" ca="1">ROUND(IF($M95="Y",VLOOKUP($N95,INDIRECT($O$2),T$7,0)*INDIRECT($N$1),VLOOKUP($N95,INDIRECT($O$2),T$7,0)),IF(LEFT($C95,1)="N",3,0))</f>
        <v>32.386000000000003</v>
      </c>
      <c r="U95" s="285" cm="1">
        <f t="array" aca="1" ref="U95" ca="1">ROUND(IF($M95="Y",VLOOKUP($N95,INDIRECT($O$2),U$7,0)*INDIRECT($N$1),VLOOKUP($N95,INDIRECT($O$2),U$7,0)),IF(LEFT($C95,1)="N",3,0))</f>
        <v>34.005000000000003</v>
      </c>
      <c r="W95" s="304" t="str">
        <f t="shared" si="20"/>
        <v>Y</v>
      </c>
      <c r="X95" s="297" t="str">
        <f t="shared" si="20"/>
        <v>05952C</v>
      </c>
      <c r="Y95" s="305" t="str">
        <f t="shared" si="20"/>
        <v>064</v>
      </c>
      <c r="Z95" s="297" t="str">
        <f t="shared" si="16"/>
        <v>Lead Code Compliance Specialist -Traffic</v>
      </c>
      <c r="AA95" s="306">
        <f t="shared" ca="1" si="17"/>
        <v>27.975999999999999</v>
      </c>
      <c r="AB95" s="306">
        <f t="shared" ca="1" si="17"/>
        <v>29.375</v>
      </c>
      <c r="AC95" s="306">
        <f t="shared" ca="1" si="17"/>
        <v>30.844000000000001</v>
      </c>
      <c r="AD95" s="306">
        <f t="shared" ca="1" si="17"/>
        <v>32.386000000000003</v>
      </c>
      <c r="AE95" s="306">
        <f t="shared" ca="1" si="17"/>
        <v>34.005000000000003</v>
      </c>
    </row>
    <row r="96" spans="1:31">
      <c r="A96" s="203" t="s">
        <v>217</v>
      </c>
      <c r="B96" s="230" t="s">
        <v>218</v>
      </c>
      <c r="C96" s="203" t="s">
        <v>43</v>
      </c>
      <c r="D96" s="229" t="s">
        <v>219</v>
      </c>
      <c r="E96" s="203">
        <v>410</v>
      </c>
      <c r="F96" s="203">
        <v>9</v>
      </c>
      <c r="G96" s="208">
        <f t="shared" ca="1" si="15"/>
        <v>34.57</v>
      </c>
      <c r="H96" s="208">
        <f t="shared" ca="1" si="15"/>
        <v>36.298000000000002</v>
      </c>
      <c r="I96" s="208">
        <f t="shared" ca="1" si="15"/>
        <v>38.113</v>
      </c>
      <c r="J96" s="208">
        <f t="shared" ca="1" si="15"/>
        <v>40.018000000000001</v>
      </c>
      <c r="K96" s="208">
        <f t="shared" ca="1" si="15"/>
        <v>42.02</v>
      </c>
      <c r="L96" s="223"/>
      <c r="M96" s="270" t="s">
        <v>588</v>
      </c>
      <c r="N96" s="273" t="str">
        <f t="shared" si="18"/>
        <v>05985C</v>
      </c>
      <c r="O96" s="284" t="str">
        <f t="shared" si="18"/>
        <v>101</v>
      </c>
      <c r="P96" s="273" t="str">
        <f t="shared" si="19"/>
        <v xml:space="preserve">Lead Inspector Housing </v>
      </c>
      <c r="Q96" s="285" cm="1">
        <f t="array" aca="1" ref="Q96" ca="1">ROUND(IF($M96="Y",VLOOKUP($N96,INDIRECT($O$2),Q$7,0)*INDIRECT($N$1),VLOOKUP($N96,INDIRECT($O$2),Q$7,0)),IF(LEFT($C96,1)="N",3,0))</f>
        <v>34.57</v>
      </c>
      <c r="R96" s="285" cm="1">
        <f t="array" aca="1" ref="R96" ca="1">ROUND(IF($M96="Y",VLOOKUP($N96,INDIRECT($O$2),R$7,0)*INDIRECT($N$1),VLOOKUP($N96,INDIRECT($O$2),R$7,0)),IF(LEFT($C96,1)="N",3,0))</f>
        <v>36.298000000000002</v>
      </c>
      <c r="S96" s="285" cm="1">
        <f t="array" aca="1" ref="S96" ca="1">ROUND(IF($M96="Y",VLOOKUP($N96,INDIRECT($O$2),S$7,0)*INDIRECT($N$1),VLOOKUP($N96,INDIRECT($O$2),S$7,0)),IF(LEFT($C96,1)="N",3,0))</f>
        <v>38.113</v>
      </c>
      <c r="T96" s="285" cm="1">
        <f t="array" aca="1" ref="T96" ca="1">ROUND(IF($M96="Y",VLOOKUP($N96,INDIRECT($O$2),T$7,0)*INDIRECT($N$1),VLOOKUP($N96,INDIRECT($O$2),T$7,0)),IF(LEFT($C96,1)="N",3,0))</f>
        <v>40.018000000000001</v>
      </c>
      <c r="U96" s="285" cm="1">
        <f t="array" aca="1" ref="U96" ca="1">ROUND(IF($M96="Y",VLOOKUP($N96,INDIRECT($O$2),U$7,0)*INDIRECT($N$1),VLOOKUP($N96,INDIRECT($O$2),U$7,0)),IF(LEFT($C96,1)="N",3,0))</f>
        <v>42.02</v>
      </c>
      <c r="W96" s="304" t="str">
        <f t="shared" si="20"/>
        <v>Y</v>
      </c>
      <c r="X96" s="297" t="str">
        <f t="shared" si="20"/>
        <v>05985C</v>
      </c>
      <c r="Y96" s="305" t="str">
        <f t="shared" si="20"/>
        <v>101</v>
      </c>
      <c r="Z96" s="297" t="str">
        <f t="shared" si="16"/>
        <v xml:space="preserve">Lead Inspector Housing </v>
      </c>
      <c r="AA96" s="306">
        <f t="shared" ca="1" si="17"/>
        <v>34.57</v>
      </c>
      <c r="AB96" s="306">
        <f t="shared" ca="1" si="17"/>
        <v>36.298000000000002</v>
      </c>
      <c r="AC96" s="306">
        <f t="shared" ca="1" si="17"/>
        <v>38.113</v>
      </c>
      <c r="AD96" s="306">
        <f t="shared" ca="1" si="17"/>
        <v>40.018000000000001</v>
      </c>
      <c r="AE96" s="306">
        <f t="shared" ca="1" si="17"/>
        <v>42.02</v>
      </c>
    </row>
    <row r="97" spans="1:31">
      <c r="A97" s="203" t="s">
        <v>220</v>
      </c>
      <c r="B97" s="230">
        <v>101</v>
      </c>
      <c r="C97" s="203" t="s">
        <v>43</v>
      </c>
      <c r="D97" s="229" t="s">
        <v>453</v>
      </c>
      <c r="E97" s="203">
        <v>415</v>
      </c>
      <c r="F97" s="203">
        <v>9</v>
      </c>
      <c r="G97" s="208">
        <f t="shared" ca="1" si="15"/>
        <v>34.57</v>
      </c>
      <c r="H97" s="208">
        <f t="shared" ca="1" si="15"/>
        <v>36.298000000000002</v>
      </c>
      <c r="I97" s="208">
        <f t="shared" ca="1" si="15"/>
        <v>38.113</v>
      </c>
      <c r="J97" s="208">
        <f t="shared" ca="1" si="15"/>
        <v>40.018000000000001</v>
      </c>
      <c r="K97" s="208">
        <f t="shared" ca="1" si="15"/>
        <v>42.02</v>
      </c>
      <c r="L97" s="223"/>
      <c r="M97" s="270" t="s">
        <v>588</v>
      </c>
      <c r="N97" s="273" t="str">
        <f t="shared" si="18"/>
        <v>05995C</v>
      </c>
      <c r="O97" s="284">
        <f t="shared" si="18"/>
        <v>101</v>
      </c>
      <c r="P97" s="273" t="str">
        <f t="shared" si="19"/>
        <v>Lead Inspector Licenses &amp; Con Services</v>
      </c>
      <c r="Q97" s="285" cm="1">
        <f t="array" aca="1" ref="Q97" ca="1">ROUND(IF($M97="Y",VLOOKUP($N97,INDIRECT($O$2),Q$7,0)*INDIRECT($N$1),VLOOKUP($N97,INDIRECT($O$2),Q$7,0)),IF(LEFT($C97,1)="N",3,0))</f>
        <v>34.57</v>
      </c>
      <c r="R97" s="285" cm="1">
        <f t="array" aca="1" ref="R97" ca="1">ROUND(IF($M97="Y",VLOOKUP($N97,INDIRECT($O$2),R$7,0)*INDIRECT($N$1),VLOOKUP($N97,INDIRECT($O$2),R$7,0)),IF(LEFT($C97,1)="N",3,0))</f>
        <v>36.298000000000002</v>
      </c>
      <c r="S97" s="285" cm="1">
        <f t="array" aca="1" ref="S97" ca="1">ROUND(IF($M97="Y",VLOOKUP($N97,INDIRECT($O$2),S$7,0)*INDIRECT($N$1),VLOOKUP($N97,INDIRECT($O$2),S$7,0)),IF(LEFT($C97,1)="N",3,0))</f>
        <v>38.113</v>
      </c>
      <c r="T97" s="285" cm="1">
        <f t="array" aca="1" ref="T97" ca="1">ROUND(IF($M97="Y",VLOOKUP($N97,INDIRECT($O$2),T$7,0)*INDIRECT($N$1),VLOOKUP($N97,INDIRECT($O$2),T$7,0)),IF(LEFT($C97,1)="N",3,0))</f>
        <v>40.018000000000001</v>
      </c>
      <c r="U97" s="285" cm="1">
        <f t="array" aca="1" ref="U97" ca="1">ROUND(IF($M97="Y",VLOOKUP($N97,INDIRECT($O$2),U$7,0)*INDIRECT($N$1),VLOOKUP($N97,INDIRECT($O$2),U$7,0)),IF(LEFT($C97,1)="N",3,0))</f>
        <v>42.02</v>
      </c>
      <c r="W97" s="304" t="str">
        <f t="shared" si="20"/>
        <v>Y</v>
      </c>
      <c r="X97" s="297" t="str">
        <f t="shared" si="20"/>
        <v>05995C</v>
      </c>
      <c r="Y97" s="305">
        <f t="shared" si="20"/>
        <v>101</v>
      </c>
      <c r="Z97" s="297" t="str">
        <f t="shared" si="16"/>
        <v>Lead Inspector Licenses &amp; Con Services</v>
      </c>
      <c r="AA97" s="306">
        <f t="shared" ca="1" si="17"/>
        <v>34.57</v>
      </c>
      <c r="AB97" s="306">
        <f t="shared" ca="1" si="17"/>
        <v>36.298000000000002</v>
      </c>
      <c r="AC97" s="306">
        <f t="shared" ca="1" si="17"/>
        <v>38.113</v>
      </c>
      <c r="AD97" s="306">
        <f t="shared" ca="1" si="17"/>
        <v>40.018000000000001</v>
      </c>
      <c r="AE97" s="306">
        <f t="shared" ca="1" si="17"/>
        <v>42.02</v>
      </c>
    </row>
    <row r="98" spans="1:31">
      <c r="A98" s="203" t="s">
        <v>222</v>
      </c>
      <c r="B98" s="230">
        <v>101</v>
      </c>
      <c r="C98" s="203" t="s">
        <v>43</v>
      </c>
      <c r="D98" s="229" t="s">
        <v>455</v>
      </c>
      <c r="E98" s="203">
        <v>410</v>
      </c>
      <c r="F98" s="203">
        <v>9</v>
      </c>
      <c r="G98" s="208">
        <f t="shared" ca="1" si="15"/>
        <v>34.57</v>
      </c>
      <c r="H98" s="208">
        <f t="shared" ca="1" si="15"/>
        <v>36.298000000000002</v>
      </c>
      <c r="I98" s="208">
        <f t="shared" ca="1" si="15"/>
        <v>38.113</v>
      </c>
      <c r="J98" s="208">
        <f t="shared" ca="1" si="15"/>
        <v>40.018000000000001</v>
      </c>
      <c r="K98" s="208">
        <f t="shared" ca="1" si="15"/>
        <v>42.02</v>
      </c>
      <c r="L98" s="223"/>
      <c r="M98" s="270" t="s">
        <v>588</v>
      </c>
      <c r="N98" s="273" t="str">
        <f t="shared" si="18"/>
        <v>06005C</v>
      </c>
      <c r="O98" s="284">
        <f t="shared" si="18"/>
        <v>101</v>
      </c>
      <c r="P98" s="273" t="str">
        <f t="shared" si="19"/>
        <v>Lead Inspector Problem Properties</v>
      </c>
      <c r="Q98" s="285" cm="1">
        <f t="array" aca="1" ref="Q98" ca="1">ROUND(IF($M98="Y",VLOOKUP($N98,INDIRECT($O$2),Q$7,0)*INDIRECT($N$1),VLOOKUP($N98,INDIRECT($O$2),Q$7,0)),IF(LEFT($C98,1)="N",3,0))</f>
        <v>34.57</v>
      </c>
      <c r="R98" s="285" cm="1">
        <f t="array" aca="1" ref="R98" ca="1">ROUND(IF($M98="Y",VLOOKUP($N98,INDIRECT($O$2),R$7,0)*INDIRECT($N$1),VLOOKUP($N98,INDIRECT($O$2),R$7,0)),IF(LEFT($C98,1)="N",3,0))</f>
        <v>36.298000000000002</v>
      </c>
      <c r="S98" s="285" cm="1">
        <f t="array" aca="1" ref="S98" ca="1">ROUND(IF($M98="Y",VLOOKUP($N98,INDIRECT($O$2),S$7,0)*INDIRECT($N$1),VLOOKUP($N98,INDIRECT($O$2),S$7,0)),IF(LEFT($C98,1)="N",3,0))</f>
        <v>38.113</v>
      </c>
      <c r="T98" s="285" cm="1">
        <f t="array" aca="1" ref="T98" ca="1">ROUND(IF($M98="Y",VLOOKUP($N98,INDIRECT($O$2),T$7,0)*INDIRECT($N$1),VLOOKUP($N98,INDIRECT($O$2),T$7,0)),IF(LEFT($C98,1)="N",3,0))</f>
        <v>40.018000000000001</v>
      </c>
      <c r="U98" s="285" cm="1">
        <f t="array" aca="1" ref="U98" ca="1">ROUND(IF($M98="Y",VLOOKUP($N98,INDIRECT($O$2),U$7,0)*INDIRECT($N$1),VLOOKUP($N98,INDIRECT($O$2),U$7,0)),IF(LEFT($C98,1)="N",3,0))</f>
        <v>42.02</v>
      </c>
      <c r="W98" s="304" t="str">
        <f t="shared" si="20"/>
        <v>Y</v>
      </c>
      <c r="X98" s="297" t="str">
        <f t="shared" si="20"/>
        <v>06005C</v>
      </c>
      <c r="Y98" s="305">
        <f t="shared" si="20"/>
        <v>101</v>
      </c>
      <c r="Z98" s="297" t="str">
        <f t="shared" si="16"/>
        <v>Lead Inspector Problem Properties</v>
      </c>
      <c r="AA98" s="306">
        <f t="shared" ca="1" si="17"/>
        <v>34.57</v>
      </c>
      <c r="AB98" s="306">
        <f t="shared" ca="1" si="17"/>
        <v>36.298000000000002</v>
      </c>
      <c r="AC98" s="306">
        <f t="shared" ca="1" si="17"/>
        <v>38.113</v>
      </c>
      <c r="AD98" s="306">
        <f t="shared" ca="1" si="17"/>
        <v>40.018000000000001</v>
      </c>
      <c r="AE98" s="306">
        <f t="shared" ca="1" si="17"/>
        <v>42.02</v>
      </c>
    </row>
    <row r="99" spans="1:31">
      <c r="A99" s="203" t="s">
        <v>469</v>
      </c>
      <c r="B99" s="230" t="s">
        <v>389</v>
      </c>
      <c r="C99" s="203" t="s">
        <v>43</v>
      </c>
      <c r="D99" s="229" t="s">
        <v>466</v>
      </c>
      <c r="E99" s="203">
        <v>283</v>
      </c>
      <c r="F99" s="203">
        <v>6</v>
      </c>
      <c r="G99" s="208">
        <f t="shared" ca="1" si="15"/>
        <v>24.899000000000001</v>
      </c>
      <c r="H99" s="208">
        <f t="shared" ca="1" si="15"/>
        <v>26.143999999999998</v>
      </c>
      <c r="I99" s="208">
        <f t="shared" ca="1" si="15"/>
        <v>27.452000000000002</v>
      </c>
      <c r="J99" s="208">
        <f t="shared" ca="1" si="15"/>
        <v>28.824000000000002</v>
      </c>
      <c r="K99" s="208">
        <f t="shared" ca="1" si="15"/>
        <v>30.265000000000001</v>
      </c>
      <c r="L99" s="223"/>
      <c r="M99" s="270" t="s">
        <v>588</v>
      </c>
      <c r="N99" s="273" t="str">
        <f t="shared" si="18"/>
        <v>06013C</v>
      </c>
      <c r="O99" s="284" t="str">
        <f t="shared" si="18"/>
        <v>N61</v>
      </c>
      <c r="P99" s="273" t="str">
        <f t="shared" si="19"/>
        <v>Lead Program Relocation Coordinator</v>
      </c>
      <c r="Q99" s="285" cm="1">
        <f t="array" aca="1" ref="Q99" ca="1">ROUND(IF($M99="Y",VLOOKUP($N99,INDIRECT($O$2),Q$7,0)*INDIRECT($N$1),VLOOKUP($N99,INDIRECT($O$2),Q$7,0)),IF(LEFT($C99,1)="N",3,0))</f>
        <v>24.899000000000001</v>
      </c>
      <c r="R99" s="285" cm="1">
        <f t="array" aca="1" ref="R99" ca="1">ROUND(IF($M99="Y",VLOOKUP($N99,INDIRECT($O$2),R$7,0)*INDIRECT($N$1),VLOOKUP($N99,INDIRECT($O$2),R$7,0)),IF(LEFT($C99,1)="N",3,0))</f>
        <v>26.143999999999998</v>
      </c>
      <c r="S99" s="285" cm="1">
        <f t="array" aca="1" ref="S99" ca="1">ROUND(IF($M99="Y",VLOOKUP($N99,INDIRECT($O$2),S$7,0)*INDIRECT($N$1),VLOOKUP($N99,INDIRECT($O$2),S$7,0)),IF(LEFT($C99,1)="N",3,0))</f>
        <v>27.452000000000002</v>
      </c>
      <c r="T99" s="285" cm="1">
        <f t="array" aca="1" ref="T99" ca="1">ROUND(IF($M99="Y",VLOOKUP($N99,INDIRECT($O$2),T$7,0)*INDIRECT($N$1),VLOOKUP($N99,INDIRECT($O$2),T$7,0)),IF(LEFT($C99,1)="N",3,0))</f>
        <v>28.824000000000002</v>
      </c>
      <c r="U99" s="285" cm="1">
        <f t="array" aca="1" ref="U99" ca="1">ROUND(IF($M99="Y",VLOOKUP($N99,INDIRECT($O$2),U$7,0)*INDIRECT($N$1),VLOOKUP($N99,INDIRECT($O$2),U$7,0)),IF(LEFT($C99,1)="N",3,0))</f>
        <v>30.265000000000001</v>
      </c>
      <c r="W99" s="304" t="str">
        <f t="shared" si="20"/>
        <v>Y</v>
      </c>
      <c r="X99" s="297" t="str">
        <f t="shared" si="20"/>
        <v>06013C</v>
      </c>
      <c r="Y99" s="305" t="str">
        <f t="shared" si="20"/>
        <v>N61</v>
      </c>
      <c r="Z99" s="297" t="str">
        <f t="shared" si="16"/>
        <v>Lead Program Relocation Coordinator</v>
      </c>
      <c r="AA99" s="306">
        <f t="shared" ca="1" si="17"/>
        <v>24.899000000000001</v>
      </c>
      <c r="AB99" s="306">
        <f t="shared" ca="1" si="17"/>
        <v>26.143999999999998</v>
      </c>
      <c r="AC99" s="306">
        <f t="shared" ca="1" si="17"/>
        <v>27.452000000000002</v>
      </c>
      <c r="AD99" s="306">
        <f t="shared" ca="1" si="17"/>
        <v>28.824000000000002</v>
      </c>
      <c r="AE99" s="306">
        <f t="shared" ca="1" si="17"/>
        <v>30.265000000000001</v>
      </c>
    </row>
    <row r="100" spans="1:31">
      <c r="A100" s="203" t="s">
        <v>224</v>
      </c>
      <c r="B100" s="230" t="s">
        <v>105</v>
      </c>
      <c r="C100" s="203" t="s">
        <v>43</v>
      </c>
      <c r="D100" s="229" t="s">
        <v>225</v>
      </c>
      <c r="E100" s="203">
        <v>280</v>
      </c>
      <c r="F100" s="203">
        <v>6</v>
      </c>
      <c r="G100" s="208">
        <f t="shared" ca="1" si="15"/>
        <v>24.899000000000001</v>
      </c>
      <c r="H100" s="208">
        <f t="shared" ca="1" si="15"/>
        <v>26.143999999999998</v>
      </c>
      <c r="I100" s="208">
        <f t="shared" ca="1" si="15"/>
        <v>27.452000000000002</v>
      </c>
      <c r="J100" s="208">
        <f t="shared" ca="1" si="15"/>
        <v>28.824000000000002</v>
      </c>
      <c r="K100" s="208">
        <f t="shared" ca="1" si="15"/>
        <v>30.265000000000001</v>
      </c>
      <c r="L100" s="223"/>
      <c r="M100" s="270" t="s">
        <v>588</v>
      </c>
      <c r="N100" s="273" t="str">
        <f t="shared" si="18"/>
        <v>06070C</v>
      </c>
      <c r="O100" s="284" t="str">
        <f t="shared" si="18"/>
        <v>076</v>
      </c>
      <c r="P100" s="273" t="str">
        <f t="shared" si="19"/>
        <v>Legal Secretary-C</v>
      </c>
      <c r="Q100" s="285" cm="1">
        <f t="array" aca="1" ref="Q100" ca="1">ROUND(IF($M100="Y",VLOOKUP($N100,INDIRECT($O$2),Q$7,0)*INDIRECT($N$1),VLOOKUP($N100,INDIRECT($O$2),Q$7,0)),IF(LEFT($C100,1)="N",3,0))</f>
        <v>24.899000000000001</v>
      </c>
      <c r="R100" s="285" cm="1">
        <f t="array" aca="1" ref="R100" ca="1">ROUND(IF($M100="Y",VLOOKUP($N100,INDIRECT($O$2),R$7,0)*INDIRECT($N$1),VLOOKUP($N100,INDIRECT($O$2),R$7,0)),IF(LEFT($C100,1)="N",3,0))</f>
        <v>26.143999999999998</v>
      </c>
      <c r="S100" s="285" cm="1">
        <f t="array" aca="1" ref="S100" ca="1">ROUND(IF($M100="Y",VLOOKUP($N100,INDIRECT($O$2),S$7,0)*INDIRECT($N$1),VLOOKUP($N100,INDIRECT($O$2),S$7,0)),IF(LEFT($C100,1)="N",3,0))</f>
        <v>27.452000000000002</v>
      </c>
      <c r="T100" s="285" cm="1">
        <f t="array" aca="1" ref="T100" ca="1">ROUND(IF($M100="Y",VLOOKUP($N100,INDIRECT($O$2),T$7,0)*INDIRECT($N$1),VLOOKUP($N100,INDIRECT($O$2),T$7,0)),IF(LEFT($C100,1)="N",3,0))</f>
        <v>28.824000000000002</v>
      </c>
      <c r="U100" s="285" cm="1">
        <f t="array" aca="1" ref="U100" ca="1">ROUND(IF($M100="Y",VLOOKUP($N100,INDIRECT($O$2),U$7,0)*INDIRECT($N$1),VLOOKUP($N100,INDIRECT($O$2),U$7,0)),IF(LEFT($C100,1)="N",3,0))</f>
        <v>30.265000000000001</v>
      </c>
      <c r="W100" s="304" t="str">
        <f t="shared" si="20"/>
        <v>Y</v>
      </c>
      <c r="X100" s="297" t="str">
        <f t="shared" si="20"/>
        <v>06070C</v>
      </c>
      <c r="Y100" s="305" t="str">
        <f t="shared" si="20"/>
        <v>076</v>
      </c>
      <c r="Z100" s="297" t="str">
        <f t="shared" si="16"/>
        <v>Legal Secretary-C</v>
      </c>
      <c r="AA100" s="306">
        <f t="shared" ca="1" si="17"/>
        <v>24.899000000000001</v>
      </c>
      <c r="AB100" s="306">
        <f t="shared" ca="1" si="17"/>
        <v>26.143999999999998</v>
      </c>
      <c r="AC100" s="306">
        <f t="shared" ca="1" si="17"/>
        <v>27.452000000000002</v>
      </c>
      <c r="AD100" s="306">
        <f t="shared" ca="1" si="17"/>
        <v>28.824000000000002</v>
      </c>
      <c r="AE100" s="306">
        <f t="shared" ca="1" si="17"/>
        <v>30.265000000000001</v>
      </c>
    </row>
    <row r="101" spans="1:31">
      <c r="A101" s="203" t="s">
        <v>226</v>
      </c>
      <c r="B101" s="230" t="s">
        <v>163</v>
      </c>
      <c r="C101" s="203" t="s">
        <v>43</v>
      </c>
      <c r="D101" s="229" t="s">
        <v>227</v>
      </c>
      <c r="E101" s="203">
        <v>253</v>
      </c>
      <c r="F101" s="203">
        <v>5</v>
      </c>
      <c r="G101" s="208">
        <f t="shared" ca="1" si="15"/>
        <v>22.834</v>
      </c>
      <c r="H101" s="208">
        <f t="shared" ca="1" si="15"/>
        <v>23.975999999999999</v>
      </c>
      <c r="I101" s="208">
        <f t="shared" ca="1" si="15"/>
        <v>25.175000000000001</v>
      </c>
      <c r="J101" s="208">
        <f t="shared" ca="1" si="15"/>
        <v>26.434000000000001</v>
      </c>
      <c r="K101" s="208">
        <f t="shared" ca="1" si="15"/>
        <v>27.754999999999999</v>
      </c>
      <c r="L101" s="223"/>
      <c r="M101" s="270" t="s">
        <v>588</v>
      </c>
      <c r="N101" s="273" t="str">
        <f t="shared" si="18"/>
        <v>06080C</v>
      </c>
      <c r="O101" s="284" t="str">
        <f t="shared" si="18"/>
        <v>051</v>
      </c>
      <c r="P101" s="273" t="str">
        <f t="shared" si="19"/>
        <v xml:space="preserve">Legal Support Specialist </v>
      </c>
      <c r="Q101" s="285" cm="1">
        <f t="array" aca="1" ref="Q101" ca="1">ROUND(IF($M101="Y",VLOOKUP($N101,INDIRECT($O$2),Q$7,0)*INDIRECT($N$1),VLOOKUP($N101,INDIRECT($O$2),Q$7,0)),IF(LEFT($C101,1)="N",3,0))</f>
        <v>22.834</v>
      </c>
      <c r="R101" s="285" cm="1">
        <f t="array" aca="1" ref="R101" ca="1">ROUND(IF($M101="Y",VLOOKUP($N101,INDIRECT($O$2),R$7,0)*INDIRECT($N$1),VLOOKUP($N101,INDIRECT($O$2),R$7,0)),IF(LEFT($C101,1)="N",3,0))</f>
        <v>23.975999999999999</v>
      </c>
      <c r="S101" s="285" cm="1">
        <f t="array" aca="1" ref="S101" ca="1">ROUND(IF($M101="Y",VLOOKUP($N101,INDIRECT($O$2),S$7,0)*INDIRECT($N$1),VLOOKUP($N101,INDIRECT($O$2),S$7,0)),IF(LEFT($C101,1)="N",3,0))</f>
        <v>25.175000000000001</v>
      </c>
      <c r="T101" s="285" cm="1">
        <f t="array" aca="1" ref="T101" ca="1">ROUND(IF($M101="Y",VLOOKUP($N101,INDIRECT($O$2),T$7,0)*INDIRECT($N$1),VLOOKUP($N101,INDIRECT($O$2),T$7,0)),IF(LEFT($C101,1)="N",3,0))</f>
        <v>26.434000000000001</v>
      </c>
      <c r="U101" s="285" cm="1">
        <f t="array" aca="1" ref="U101" ca="1">ROUND(IF($M101="Y",VLOOKUP($N101,INDIRECT($O$2),U$7,0)*INDIRECT($N$1),VLOOKUP($N101,INDIRECT($O$2),U$7,0)),IF(LEFT($C101,1)="N",3,0))</f>
        <v>27.754999999999999</v>
      </c>
      <c r="W101" s="304" t="str">
        <f t="shared" si="20"/>
        <v>Y</v>
      </c>
      <c r="X101" s="297" t="str">
        <f t="shared" si="20"/>
        <v>06080C</v>
      </c>
      <c r="Y101" s="305" t="str">
        <f t="shared" si="20"/>
        <v>051</v>
      </c>
      <c r="Z101" s="297" t="str">
        <f t="shared" si="16"/>
        <v xml:space="preserve">Legal Support Specialist </v>
      </c>
      <c r="AA101" s="306">
        <f t="shared" ca="1" si="17"/>
        <v>22.834</v>
      </c>
      <c r="AB101" s="306">
        <f t="shared" ca="1" si="17"/>
        <v>23.975999999999999</v>
      </c>
      <c r="AC101" s="306">
        <f t="shared" ca="1" si="17"/>
        <v>25.175000000000001</v>
      </c>
      <c r="AD101" s="306">
        <f t="shared" ca="1" si="17"/>
        <v>26.434000000000001</v>
      </c>
      <c r="AE101" s="306">
        <f t="shared" ca="1" si="17"/>
        <v>27.754999999999999</v>
      </c>
    </row>
    <row r="102" spans="1:31">
      <c r="A102" s="203" t="s">
        <v>504</v>
      </c>
      <c r="B102" s="230">
        <v>164</v>
      </c>
      <c r="C102" s="203" t="s">
        <v>21</v>
      </c>
      <c r="D102" s="229" t="s">
        <v>487</v>
      </c>
      <c r="E102" s="203">
        <v>393</v>
      </c>
      <c r="F102" s="203">
        <v>8</v>
      </c>
      <c r="G102" s="208">
        <f t="shared" ca="1" si="15"/>
        <v>69534</v>
      </c>
      <c r="H102" s="208">
        <f t="shared" ca="1" si="15"/>
        <v>73010</v>
      </c>
      <c r="I102" s="208">
        <f t="shared" ca="1" si="15"/>
        <v>76661</v>
      </c>
      <c r="J102" s="208">
        <f t="shared" ca="1" si="15"/>
        <v>80494</v>
      </c>
      <c r="K102" s="208">
        <f t="shared" ca="1" si="15"/>
        <v>84517</v>
      </c>
      <c r="L102" s="223"/>
      <c r="M102" s="270" t="s">
        <v>588</v>
      </c>
      <c r="N102" s="273" t="str">
        <f t="shared" si="18"/>
        <v>52947C</v>
      </c>
      <c r="O102" s="284">
        <f t="shared" si="18"/>
        <v>164</v>
      </c>
      <c r="P102" s="273" t="str">
        <f t="shared" si="19"/>
        <v>Legislative Clerk</v>
      </c>
      <c r="Q102" s="285" cm="1">
        <f t="array" aca="1" ref="Q102" ca="1">ROUND(IF($M102="Y",VLOOKUP($N102,INDIRECT($O$2),Q$7,0)*INDIRECT($N$1),VLOOKUP($N102,INDIRECT($O$2),Q$7,0)),IF(LEFT($C102,1)="N",3,0))</f>
        <v>69534</v>
      </c>
      <c r="R102" s="285" cm="1">
        <f t="array" aca="1" ref="R102" ca="1">ROUND(IF($M102="Y",VLOOKUP($N102,INDIRECT($O$2),R$7,0)*INDIRECT($N$1),VLOOKUP($N102,INDIRECT($O$2),R$7,0)),IF(LEFT($C102,1)="N",3,0))</f>
        <v>73010</v>
      </c>
      <c r="S102" s="285" cm="1">
        <f t="array" aca="1" ref="S102" ca="1">ROUND(IF($M102="Y",VLOOKUP($N102,INDIRECT($O$2),S$7,0)*INDIRECT($N$1),VLOOKUP($N102,INDIRECT($O$2),S$7,0)),IF(LEFT($C102,1)="N",3,0))</f>
        <v>76661</v>
      </c>
      <c r="T102" s="285" cm="1">
        <f t="array" aca="1" ref="T102" ca="1">ROUND(IF($M102="Y",VLOOKUP($N102,INDIRECT($O$2),T$7,0)*INDIRECT($N$1),VLOOKUP($N102,INDIRECT($O$2),T$7,0)),IF(LEFT($C102,1)="N",3,0))</f>
        <v>80494</v>
      </c>
      <c r="U102" s="285" cm="1">
        <f t="array" aca="1" ref="U102" ca="1">ROUND(IF($M102="Y",VLOOKUP($N102,INDIRECT($O$2),U$7,0)*INDIRECT($N$1),VLOOKUP($N102,INDIRECT($O$2),U$7,0)),IF(LEFT($C102,1)="N",3,0))</f>
        <v>84517</v>
      </c>
      <c r="W102" s="304" t="str">
        <f t="shared" si="20"/>
        <v>Y</v>
      </c>
      <c r="X102" s="297" t="str">
        <f t="shared" si="20"/>
        <v>52947C</v>
      </c>
      <c r="Y102" s="305">
        <f t="shared" si="20"/>
        <v>164</v>
      </c>
      <c r="Z102" s="297" t="str">
        <f t="shared" si="16"/>
        <v>Legislative Clerk</v>
      </c>
      <c r="AA102" s="306">
        <f t="shared" ca="1" si="17"/>
        <v>33.43</v>
      </c>
      <c r="AB102" s="306">
        <f t="shared" ca="1" si="17"/>
        <v>35.100999999999999</v>
      </c>
      <c r="AC102" s="306">
        <f t="shared" ca="1" si="17"/>
        <v>36.856999999999999</v>
      </c>
      <c r="AD102" s="306">
        <f t="shared" ca="1" si="17"/>
        <v>38.699999999999996</v>
      </c>
      <c r="AE102" s="306">
        <f t="shared" ca="1" si="17"/>
        <v>40.634</v>
      </c>
    </row>
    <row r="103" spans="1:31">
      <c r="A103" s="202" t="s">
        <v>31</v>
      </c>
      <c r="B103" s="230" t="s">
        <v>24</v>
      </c>
      <c r="C103" s="202" t="s">
        <v>21</v>
      </c>
      <c r="D103" s="233" t="s">
        <v>32</v>
      </c>
      <c r="E103" s="202">
        <v>383</v>
      </c>
      <c r="F103" s="202">
        <v>8</v>
      </c>
      <c r="G103" s="208">
        <f t="shared" ca="1" si="15"/>
        <v>67378</v>
      </c>
      <c r="H103" s="208">
        <f t="shared" ca="1" si="15"/>
        <v>70747</v>
      </c>
      <c r="I103" s="208">
        <f t="shared" ca="1" si="15"/>
        <v>74284</v>
      </c>
      <c r="J103" s="208">
        <f t="shared" ca="1" si="15"/>
        <v>77998</v>
      </c>
      <c r="K103" s="208">
        <f t="shared" ca="1" si="15"/>
        <v>81898</v>
      </c>
      <c r="L103" s="223"/>
      <c r="M103" s="270" t="s">
        <v>588</v>
      </c>
      <c r="N103" s="273" t="str">
        <f t="shared" si="18"/>
        <v>06150C</v>
      </c>
      <c r="O103" s="284" t="str">
        <f t="shared" si="18"/>
        <v>097</v>
      </c>
      <c r="P103" s="273" t="str">
        <f t="shared" si="19"/>
        <v>Liability Investigator</v>
      </c>
      <c r="Q103" s="285" cm="1">
        <f t="array" aca="1" ref="Q103" ca="1">ROUND(IF($M103="Y",VLOOKUP($N103,INDIRECT($O$2),Q$7,0)*INDIRECT($N$1),VLOOKUP($N103,INDIRECT($O$2),Q$7,0)),IF(LEFT($C103,1)="N",3,0))</f>
        <v>67378</v>
      </c>
      <c r="R103" s="285" cm="1">
        <f t="array" aca="1" ref="R103" ca="1">ROUND(IF($M103="Y",VLOOKUP($N103,INDIRECT($O$2),R$7,0)*INDIRECT($N$1),VLOOKUP($N103,INDIRECT($O$2),R$7,0)),IF(LEFT($C103,1)="N",3,0))</f>
        <v>70747</v>
      </c>
      <c r="S103" s="285" cm="1">
        <f t="array" aca="1" ref="S103" ca="1">ROUND(IF($M103="Y",VLOOKUP($N103,INDIRECT($O$2),S$7,0)*INDIRECT($N$1),VLOOKUP($N103,INDIRECT($O$2),S$7,0)),IF(LEFT($C103,1)="N",3,0))</f>
        <v>74284</v>
      </c>
      <c r="T103" s="285" cm="1">
        <f t="array" aca="1" ref="T103" ca="1">ROUND(IF($M103="Y",VLOOKUP($N103,INDIRECT($O$2),T$7,0)*INDIRECT($N$1),VLOOKUP($N103,INDIRECT($O$2),T$7,0)),IF(LEFT($C103,1)="N",3,0))</f>
        <v>77998</v>
      </c>
      <c r="U103" s="285" cm="1">
        <f t="array" aca="1" ref="U103" ca="1">ROUND(IF($M103="Y",VLOOKUP($N103,INDIRECT($O$2),U$7,0)*INDIRECT($N$1),VLOOKUP($N103,INDIRECT($O$2),U$7,0)),IF(LEFT($C103,1)="N",3,0))</f>
        <v>81898</v>
      </c>
      <c r="W103" s="304" t="str">
        <f t="shared" si="20"/>
        <v>Y</v>
      </c>
      <c r="X103" s="297" t="str">
        <f t="shared" si="20"/>
        <v>06150C</v>
      </c>
      <c r="Y103" s="305" t="str">
        <f t="shared" si="20"/>
        <v>097</v>
      </c>
      <c r="Z103" s="297" t="str">
        <f t="shared" si="16"/>
        <v>Liability Investigator</v>
      </c>
      <c r="AA103" s="306">
        <f t="shared" ca="1" si="17"/>
        <v>32.393999999999998</v>
      </c>
      <c r="AB103" s="306">
        <f t="shared" ca="1" si="17"/>
        <v>34.012999999999998</v>
      </c>
      <c r="AC103" s="306">
        <f t="shared" ca="1" si="17"/>
        <v>35.713999999999999</v>
      </c>
      <c r="AD103" s="306">
        <f t="shared" ca="1" si="17"/>
        <v>37.5</v>
      </c>
      <c r="AE103" s="306">
        <f t="shared" ca="1" si="17"/>
        <v>39.375</v>
      </c>
    </row>
    <row r="104" spans="1:31">
      <c r="A104" s="202" t="s">
        <v>33</v>
      </c>
      <c r="B104" s="230">
        <v>118</v>
      </c>
      <c r="C104" s="202" t="s">
        <v>21</v>
      </c>
      <c r="D104" s="233" t="s">
        <v>34</v>
      </c>
      <c r="E104" s="202">
        <v>458</v>
      </c>
      <c r="F104" s="202">
        <v>10</v>
      </c>
      <c r="G104" s="208">
        <f t="shared" ca="1" si="15"/>
        <v>78884</v>
      </c>
      <c r="H104" s="208">
        <f t="shared" ca="1" si="15"/>
        <v>82828</v>
      </c>
      <c r="I104" s="208">
        <f t="shared" ca="1" si="15"/>
        <v>86969</v>
      </c>
      <c r="J104" s="208">
        <f t="shared" ca="1" si="15"/>
        <v>91318</v>
      </c>
      <c r="K104" s="208">
        <f t="shared" ca="1" si="15"/>
        <v>95883</v>
      </c>
      <c r="L104" s="223"/>
      <c r="M104" s="270" t="s">
        <v>588</v>
      </c>
      <c r="N104" s="273" t="str">
        <f t="shared" si="18"/>
        <v>06738C</v>
      </c>
      <c r="O104" s="284">
        <f t="shared" si="18"/>
        <v>118</v>
      </c>
      <c r="P104" s="273" t="str">
        <f t="shared" si="19"/>
        <v>Manager Hazardous Material Inspections</v>
      </c>
      <c r="Q104" s="285" cm="1">
        <f t="array" aca="1" ref="Q104" ca="1">ROUND(IF($M104="Y",VLOOKUP($N104,INDIRECT($O$2),Q$7,0)*INDIRECT($N$1),VLOOKUP($N104,INDIRECT($O$2),Q$7,0)),IF(LEFT($C104,1)="N",3,0))</f>
        <v>78884</v>
      </c>
      <c r="R104" s="285" cm="1">
        <f t="array" aca="1" ref="R104" ca="1">ROUND(IF($M104="Y",VLOOKUP($N104,INDIRECT($O$2),R$7,0)*INDIRECT($N$1),VLOOKUP($N104,INDIRECT($O$2),R$7,0)),IF(LEFT($C104,1)="N",3,0))</f>
        <v>82828</v>
      </c>
      <c r="S104" s="285" cm="1">
        <f t="array" aca="1" ref="S104" ca="1">ROUND(IF($M104="Y",VLOOKUP($N104,INDIRECT($O$2),S$7,0)*INDIRECT($N$1),VLOOKUP($N104,INDIRECT($O$2),S$7,0)),IF(LEFT($C104,1)="N",3,0))</f>
        <v>86969</v>
      </c>
      <c r="T104" s="285" cm="1">
        <f t="array" aca="1" ref="T104" ca="1">ROUND(IF($M104="Y",VLOOKUP($N104,INDIRECT($O$2),T$7,0)*INDIRECT($N$1),VLOOKUP($N104,INDIRECT($O$2),T$7,0)),IF(LEFT($C104,1)="N",3,0))</f>
        <v>91318</v>
      </c>
      <c r="U104" s="285" cm="1">
        <f t="array" aca="1" ref="U104" ca="1">ROUND(IF($M104="Y",VLOOKUP($N104,INDIRECT($O$2),U$7,0)*INDIRECT($N$1),VLOOKUP($N104,INDIRECT($O$2),U$7,0)),IF(LEFT($C104,1)="N",3,0))</f>
        <v>95883</v>
      </c>
      <c r="W104" s="304" t="str">
        <f t="shared" si="20"/>
        <v>Y</v>
      </c>
      <c r="X104" s="297" t="str">
        <f t="shared" si="20"/>
        <v>06738C</v>
      </c>
      <c r="Y104" s="305">
        <f t="shared" si="20"/>
        <v>118</v>
      </c>
      <c r="Z104" s="297" t="str">
        <f t="shared" si="16"/>
        <v>Manager Hazardous Material Inspections</v>
      </c>
      <c r="AA104" s="306">
        <f t="shared" ca="1" si="17"/>
        <v>37.924999999999997</v>
      </c>
      <c r="AB104" s="306">
        <f t="shared" ca="1" si="17"/>
        <v>39.821999999999996</v>
      </c>
      <c r="AC104" s="306">
        <f t="shared" ca="1" si="17"/>
        <v>41.812999999999995</v>
      </c>
      <c r="AD104" s="306">
        <f t="shared" ca="1" si="17"/>
        <v>43.902999999999999</v>
      </c>
      <c r="AE104" s="306">
        <f t="shared" ca="1" si="17"/>
        <v>46.097999999999999</v>
      </c>
    </row>
    <row r="105" spans="1:31">
      <c r="A105" s="203" t="s">
        <v>228</v>
      </c>
      <c r="B105" s="230">
        <v>143</v>
      </c>
      <c r="C105" s="203" t="s">
        <v>43</v>
      </c>
      <c r="D105" s="229" t="s">
        <v>229</v>
      </c>
      <c r="E105" s="203">
        <v>310</v>
      </c>
      <c r="F105" s="203">
        <v>6</v>
      </c>
      <c r="G105" s="208">
        <f t="shared" ca="1" si="15"/>
        <v>26.937999999999999</v>
      </c>
      <c r="H105" s="208">
        <f t="shared" ca="1" si="15"/>
        <v>28.285</v>
      </c>
      <c r="I105" s="208">
        <f t="shared" ca="1" si="15"/>
        <v>29.699000000000002</v>
      </c>
      <c r="J105" s="208">
        <f t="shared" ca="1" si="15"/>
        <v>31.184000000000001</v>
      </c>
      <c r="K105" s="208">
        <f t="shared" ca="1" si="15"/>
        <v>32.743000000000002</v>
      </c>
      <c r="L105" s="223"/>
      <c r="M105" s="270" t="s">
        <v>588</v>
      </c>
      <c r="N105" s="273" t="str">
        <f t="shared" si="18"/>
        <v>07050C</v>
      </c>
      <c r="O105" s="284">
        <f t="shared" si="18"/>
        <v>143</v>
      </c>
      <c r="P105" s="273" t="str">
        <f t="shared" si="19"/>
        <v>Mayors Office Associate</v>
      </c>
      <c r="Q105" s="285" cm="1">
        <f t="array" aca="1" ref="Q105" ca="1">ROUND(IF($M105="Y",VLOOKUP($N105,INDIRECT($O$2),Q$7,0)*INDIRECT($N$1),VLOOKUP($N105,INDIRECT($O$2),Q$7,0)),IF(LEFT($C105,1)="N",3,0))</f>
        <v>26.937999999999999</v>
      </c>
      <c r="R105" s="285" cm="1">
        <f t="array" aca="1" ref="R105" ca="1">ROUND(IF($M105="Y",VLOOKUP($N105,INDIRECT($O$2),R$7,0)*INDIRECT($N$1),VLOOKUP($N105,INDIRECT($O$2),R$7,0)),IF(LEFT($C105,1)="N",3,0))</f>
        <v>28.285</v>
      </c>
      <c r="S105" s="285" cm="1">
        <f t="array" aca="1" ref="S105" ca="1">ROUND(IF($M105="Y",VLOOKUP($N105,INDIRECT($O$2),S$7,0)*INDIRECT($N$1),VLOOKUP($N105,INDIRECT($O$2),S$7,0)),IF(LEFT($C105,1)="N",3,0))</f>
        <v>29.699000000000002</v>
      </c>
      <c r="T105" s="285" cm="1">
        <f t="array" aca="1" ref="T105" ca="1">ROUND(IF($M105="Y",VLOOKUP($N105,INDIRECT($O$2),T$7,0)*INDIRECT($N$1),VLOOKUP($N105,INDIRECT($O$2),T$7,0)),IF(LEFT($C105,1)="N",3,0))</f>
        <v>31.184000000000001</v>
      </c>
      <c r="U105" s="285" cm="1">
        <f t="array" aca="1" ref="U105" ca="1">ROUND(IF($M105="Y",VLOOKUP($N105,INDIRECT($O$2),U$7,0)*INDIRECT($N$1),VLOOKUP($N105,INDIRECT($O$2),U$7,0)),IF(LEFT($C105,1)="N",3,0))</f>
        <v>32.743000000000002</v>
      </c>
      <c r="W105" s="304" t="str">
        <f t="shared" si="20"/>
        <v>Y</v>
      </c>
      <c r="X105" s="297" t="str">
        <f t="shared" si="20"/>
        <v>07050C</v>
      </c>
      <c r="Y105" s="305">
        <f t="shared" si="20"/>
        <v>143</v>
      </c>
      <c r="Z105" s="297" t="str">
        <f t="shared" si="16"/>
        <v>Mayors Office Associate</v>
      </c>
      <c r="AA105" s="306">
        <f t="shared" ca="1" si="17"/>
        <v>26.937999999999999</v>
      </c>
      <c r="AB105" s="306">
        <f t="shared" ca="1" si="17"/>
        <v>28.285</v>
      </c>
      <c r="AC105" s="306">
        <f t="shared" ca="1" si="17"/>
        <v>29.699000000000002</v>
      </c>
      <c r="AD105" s="306">
        <f t="shared" ca="1" si="17"/>
        <v>31.184000000000001</v>
      </c>
      <c r="AE105" s="306">
        <f t="shared" ca="1" si="17"/>
        <v>32.743000000000002</v>
      </c>
    </row>
    <row r="106" spans="1:31">
      <c r="A106" s="203" t="s">
        <v>230</v>
      </c>
      <c r="B106" s="230" t="s">
        <v>135</v>
      </c>
      <c r="C106" s="203" t="s">
        <v>43</v>
      </c>
      <c r="D106" s="229" t="s">
        <v>231</v>
      </c>
      <c r="E106" s="203">
        <v>263</v>
      </c>
      <c r="F106" s="203">
        <v>5</v>
      </c>
      <c r="G106" s="208">
        <f t="shared" ca="1" si="15"/>
        <v>23.882000000000001</v>
      </c>
      <c r="H106" s="208">
        <f t="shared" ca="1" si="15"/>
        <v>25.077000000000002</v>
      </c>
      <c r="I106" s="208">
        <f t="shared" ca="1" si="15"/>
        <v>26.33</v>
      </c>
      <c r="J106" s="208">
        <f t="shared" ca="1" si="15"/>
        <v>27.646999999999998</v>
      </c>
      <c r="K106" s="208">
        <f t="shared" ca="1" si="15"/>
        <v>29.029</v>
      </c>
      <c r="L106" s="223"/>
      <c r="M106" s="270" t="s">
        <v>588</v>
      </c>
      <c r="N106" s="273" t="str">
        <f t="shared" si="18"/>
        <v>07089C</v>
      </c>
      <c r="O106" s="284" t="str">
        <f t="shared" si="18"/>
        <v>130</v>
      </c>
      <c r="P106" s="273" t="str">
        <f t="shared" si="19"/>
        <v xml:space="preserve">Medical Assistant </v>
      </c>
      <c r="Q106" s="285" cm="1">
        <f t="array" aca="1" ref="Q106" ca="1">ROUND(IF($M106="Y",VLOOKUP($N106,INDIRECT($O$2),Q$7,0)*INDIRECT($N$1),VLOOKUP($N106,INDIRECT($O$2),Q$7,0)),IF(LEFT($C106,1)="N",3,0))</f>
        <v>23.882000000000001</v>
      </c>
      <c r="R106" s="285" cm="1">
        <f t="array" aca="1" ref="R106" ca="1">ROUND(IF($M106="Y",VLOOKUP($N106,INDIRECT($O$2),R$7,0)*INDIRECT($N$1),VLOOKUP($N106,INDIRECT($O$2),R$7,0)),IF(LEFT($C106,1)="N",3,0))</f>
        <v>25.077000000000002</v>
      </c>
      <c r="S106" s="285" cm="1">
        <f t="array" aca="1" ref="S106" ca="1">ROUND(IF($M106="Y",VLOOKUP($N106,INDIRECT($O$2),S$7,0)*INDIRECT($N$1),VLOOKUP($N106,INDIRECT($O$2),S$7,0)),IF(LEFT($C106,1)="N",3,0))</f>
        <v>26.33</v>
      </c>
      <c r="T106" s="285" cm="1">
        <f t="array" aca="1" ref="T106" ca="1">ROUND(IF($M106="Y",VLOOKUP($N106,INDIRECT($O$2),T$7,0)*INDIRECT($N$1),VLOOKUP($N106,INDIRECT($O$2),T$7,0)),IF(LEFT($C106,1)="N",3,0))</f>
        <v>27.646999999999998</v>
      </c>
      <c r="U106" s="285" cm="1">
        <f t="array" aca="1" ref="U106" ca="1">ROUND(IF($M106="Y",VLOOKUP($N106,INDIRECT($O$2),U$7,0)*INDIRECT($N$1),VLOOKUP($N106,INDIRECT($O$2),U$7,0)),IF(LEFT($C106,1)="N",3,0))</f>
        <v>29.029</v>
      </c>
      <c r="W106" s="304" t="str">
        <f t="shared" si="20"/>
        <v>Y</v>
      </c>
      <c r="X106" s="297" t="str">
        <f t="shared" si="20"/>
        <v>07089C</v>
      </c>
      <c r="Y106" s="305" t="str">
        <f t="shared" si="20"/>
        <v>130</v>
      </c>
      <c r="Z106" s="297" t="str">
        <f t="shared" si="16"/>
        <v xml:space="preserve">Medical Assistant </v>
      </c>
      <c r="AA106" s="306">
        <f t="shared" ca="1" si="17"/>
        <v>23.882000000000001</v>
      </c>
      <c r="AB106" s="306">
        <f t="shared" ca="1" si="17"/>
        <v>25.077000000000002</v>
      </c>
      <c r="AC106" s="306">
        <f t="shared" ca="1" si="17"/>
        <v>26.33</v>
      </c>
      <c r="AD106" s="306">
        <f t="shared" ca="1" si="17"/>
        <v>27.646999999999998</v>
      </c>
      <c r="AE106" s="306">
        <f t="shared" ca="1" si="17"/>
        <v>29.029</v>
      </c>
    </row>
    <row r="107" spans="1:31">
      <c r="A107" s="203" t="s">
        <v>572</v>
      </c>
      <c r="B107" s="230" t="s">
        <v>292</v>
      </c>
      <c r="C107" s="203" t="s">
        <v>43</v>
      </c>
      <c r="D107" s="229" t="s">
        <v>568</v>
      </c>
      <c r="E107" s="203">
        <v>275</v>
      </c>
      <c r="F107" s="203">
        <v>6</v>
      </c>
      <c r="G107" s="208">
        <f t="shared" ca="1" si="15"/>
        <v>24.899000000000001</v>
      </c>
      <c r="H107" s="208">
        <f t="shared" ca="1" si="15"/>
        <v>26.143999999999998</v>
      </c>
      <c r="I107" s="208">
        <f t="shared" ca="1" si="15"/>
        <v>27.452000000000002</v>
      </c>
      <c r="J107" s="208">
        <f t="shared" ca="1" si="15"/>
        <v>28.824000000000002</v>
      </c>
      <c r="K107" s="208">
        <f t="shared" ca="1" si="15"/>
        <v>30.265000000000001</v>
      </c>
      <c r="L107" s="223"/>
      <c r="M107" s="270" t="s">
        <v>588</v>
      </c>
      <c r="N107" s="273" t="str">
        <f t="shared" si="18"/>
        <v>53011C</v>
      </c>
      <c r="O107" s="284" t="str">
        <f t="shared" si="18"/>
        <v>054</v>
      </c>
      <c r="P107" s="273" t="str">
        <f t="shared" si="19"/>
        <v>MPD Field Technology Specialist</v>
      </c>
      <c r="Q107" s="285" cm="1">
        <f t="array" aca="1" ref="Q107" ca="1">ROUND(IF($M107="Y",VLOOKUP($N107,INDIRECT($O$2),Q$7,0)*INDIRECT($N$1),VLOOKUP($N107,INDIRECT($O$2),Q$7,0)),IF(LEFT($C107,1)="N",3,0))</f>
        <v>24.899000000000001</v>
      </c>
      <c r="R107" s="285" cm="1">
        <f t="array" aca="1" ref="R107" ca="1">ROUND(IF($M107="Y",VLOOKUP($N107,INDIRECT($O$2),R$7,0)*INDIRECT($N$1),VLOOKUP($N107,INDIRECT($O$2),R$7,0)),IF(LEFT($C107,1)="N",3,0))</f>
        <v>26.143999999999998</v>
      </c>
      <c r="S107" s="285" cm="1">
        <f t="array" aca="1" ref="S107" ca="1">ROUND(IF($M107="Y",VLOOKUP($N107,INDIRECT($O$2),S$7,0)*INDIRECT($N$1),VLOOKUP($N107,INDIRECT($O$2),S$7,0)),IF(LEFT($C107,1)="N",3,0))</f>
        <v>27.452000000000002</v>
      </c>
      <c r="T107" s="285" cm="1">
        <f t="array" aca="1" ref="T107" ca="1">ROUND(IF($M107="Y",VLOOKUP($N107,INDIRECT($O$2),T$7,0)*INDIRECT($N$1),VLOOKUP($N107,INDIRECT($O$2),T$7,0)),IF(LEFT($C107,1)="N",3,0))</f>
        <v>28.824000000000002</v>
      </c>
      <c r="U107" s="285" cm="1">
        <f t="array" aca="1" ref="U107" ca="1">ROUND(IF($M107="Y",VLOOKUP($N107,INDIRECT($O$2),U$7,0)*INDIRECT($N$1),VLOOKUP($N107,INDIRECT($O$2),U$7,0)),IF(LEFT($C107,1)="N",3,0))</f>
        <v>30.265000000000001</v>
      </c>
      <c r="W107" s="304" t="str">
        <f t="shared" si="20"/>
        <v>Y</v>
      </c>
      <c r="X107" s="297" t="str">
        <f t="shared" si="20"/>
        <v>53011C</v>
      </c>
      <c r="Y107" s="305" t="str">
        <f t="shared" si="20"/>
        <v>054</v>
      </c>
      <c r="Z107" s="297" t="str">
        <f t="shared" si="16"/>
        <v>MPD Field Technology Specialist</v>
      </c>
      <c r="AA107" s="306">
        <f t="shared" ca="1" si="17"/>
        <v>24.899000000000001</v>
      </c>
      <c r="AB107" s="306">
        <f t="shared" ca="1" si="17"/>
        <v>26.143999999999998</v>
      </c>
      <c r="AC107" s="306">
        <f t="shared" ca="1" si="17"/>
        <v>27.452000000000002</v>
      </c>
      <c r="AD107" s="306">
        <f t="shared" ca="1" si="17"/>
        <v>28.824000000000002</v>
      </c>
      <c r="AE107" s="306">
        <f t="shared" ca="1" si="17"/>
        <v>30.265000000000001</v>
      </c>
    </row>
    <row r="108" spans="1:31">
      <c r="A108" s="203" t="s">
        <v>523</v>
      </c>
      <c r="B108" s="230" t="s">
        <v>656</v>
      </c>
      <c r="C108" s="203" t="s">
        <v>43</v>
      </c>
      <c r="D108" s="229" t="s">
        <v>524</v>
      </c>
      <c r="E108" s="203">
        <v>293</v>
      </c>
      <c r="F108" s="203">
        <v>6</v>
      </c>
      <c r="G108" s="208">
        <f t="shared" ca="1" si="15"/>
        <v>25.911000000000001</v>
      </c>
      <c r="H108" s="208">
        <f t="shared" ca="1" si="15"/>
        <v>27.206</v>
      </c>
      <c r="I108" s="208">
        <f t="shared" ca="1" si="15"/>
        <v>28.565999999999999</v>
      </c>
      <c r="J108" s="208">
        <f t="shared" ca="1" si="15"/>
        <v>29.995000000000001</v>
      </c>
      <c r="K108" s="208">
        <f t="shared" ca="1" si="15"/>
        <v>31.494</v>
      </c>
      <c r="L108" s="223"/>
      <c r="M108" s="270" t="s">
        <v>588</v>
      </c>
      <c r="N108" s="273" t="s">
        <v>523</v>
      </c>
      <c r="O108" s="284" t="s">
        <v>656</v>
      </c>
      <c r="P108" s="273" t="str">
        <f t="shared" ref="P108" si="21">D108</f>
        <v>MPD Kit Coordinator</v>
      </c>
      <c r="Q108" s="285" cm="1">
        <f t="array" aca="1" ref="Q108" ca="1">ROUND(IF($M108="Y",VLOOKUP($N108,INDIRECT($O$2),Q$7,0)*INDIRECT($N$1),VLOOKUP($N108,INDIRECT($O$2),Q$7,0)),IF(LEFT($C108,1)="N",3,0))</f>
        <v>25.911000000000001</v>
      </c>
      <c r="R108" s="285" cm="1">
        <f t="array" aca="1" ref="R108" ca="1">ROUND(IF($M108="Y",VLOOKUP($N108,INDIRECT($O$2),R$7,0)*INDIRECT($N$1),VLOOKUP($N108,INDIRECT($O$2),R$7,0)),IF(LEFT($C108,1)="N",3,0))</f>
        <v>27.206</v>
      </c>
      <c r="S108" s="285" cm="1">
        <f t="array" aca="1" ref="S108" ca="1">ROUND(IF($M108="Y",VLOOKUP($N108,INDIRECT($O$2),S$7,0)*INDIRECT($N$1),VLOOKUP($N108,INDIRECT($O$2),S$7,0)),IF(LEFT($C108,1)="N",3,0))</f>
        <v>28.565999999999999</v>
      </c>
      <c r="T108" s="285" cm="1">
        <f t="array" aca="1" ref="T108" ca="1">ROUND(IF($M108="Y",VLOOKUP($N108,INDIRECT($O$2),T$7,0)*INDIRECT($N$1),VLOOKUP($N108,INDIRECT($O$2),T$7,0)),IF(LEFT($C108,1)="N",3,0))</f>
        <v>29.995000000000001</v>
      </c>
      <c r="U108" s="285" cm="1">
        <f t="array" aca="1" ref="U108" ca="1">ROUND(IF($M108="Y",VLOOKUP($N108,INDIRECT($O$2),U$7,0)*INDIRECT($N$1),VLOOKUP($N108,INDIRECT($O$2),U$7,0)),IF(LEFT($C108,1)="N",3,0))</f>
        <v>31.494</v>
      </c>
      <c r="W108" s="304" t="str">
        <f t="shared" ref="W108" si="22">M108</f>
        <v>Y</v>
      </c>
      <c r="X108" s="297" t="str">
        <f t="shared" ref="X108" si="23">N108</f>
        <v>52988C</v>
      </c>
      <c r="Y108" s="305" t="str">
        <f t="shared" ref="Y108" si="24">O108</f>
        <v>132</v>
      </c>
      <c r="Z108" s="297" t="str">
        <f t="shared" ref="Z108" si="25">P108</f>
        <v>MPD Kit Coordinator</v>
      </c>
      <c r="AA108" s="306">
        <f t="shared" ref="AA108" ca="1" si="26">IF(LEFT($C108,1)="N",Q108,ROUNDUP(Q108/2080,3))</f>
        <v>25.911000000000001</v>
      </c>
      <c r="AB108" s="306">
        <f t="shared" ref="AB108" ca="1" si="27">IF(LEFT($C108,1)="N",R108,ROUNDUP(R108/2080,3))</f>
        <v>27.206</v>
      </c>
      <c r="AC108" s="306">
        <f t="shared" ref="AC108" ca="1" si="28">IF(LEFT($C108,1)="N",S108,ROUNDUP(S108/2080,3))</f>
        <v>28.565999999999999</v>
      </c>
      <c r="AD108" s="306">
        <f t="shared" ref="AD108" ca="1" si="29">IF(LEFT($C108,1)="N",T108,ROUNDUP(T108/2080,3))</f>
        <v>29.995000000000001</v>
      </c>
      <c r="AE108" s="306">
        <f t="shared" ref="AE108" ca="1" si="30">IF(LEFT($C108,1)="N",U108,ROUNDUP(U108/2080,3))</f>
        <v>31.494</v>
      </c>
    </row>
    <row r="109" spans="1:31">
      <c r="A109" s="203" t="s">
        <v>550</v>
      </c>
      <c r="B109" s="230" t="s">
        <v>554</v>
      </c>
      <c r="C109" s="203" t="s">
        <v>43</v>
      </c>
      <c r="D109" s="229" t="s">
        <v>549</v>
      </c>
      <c r="E109" s="203">
        <v>328</v>
      </c>
      <c r="F109" s="203">
        <v>7</v>
      </c>
      <c r="G109" s="208">
        <f t="shared" ca="1" si="15"/>
        <v>27.975999999999999</v>
      </c>
      <c r="H109" s="208">
        <f t="shared" ca="1" si="15"/>
        <v>29.375</v>
      </c>
      <c r="I109" s="208">
        <f t="shared" ca="1" si="15"/>
        <v>30.844000000000001</v>
      </c>
      <c r="J109" s="208">
        <f t="shared" ca="1" si="15"/>
        <v>32.386000000000003</v>
      </c>
      <c r="K109" s="208">
        <f t="shared" ca="1" si="15"/>
        <v>34.005000000000003</v>
      </c>
      <c r="L109" s="223"/>
      <c r="M109" s="270" t="s">
        <v>588</v>
      </c>
      <c r="N109" s="273" t="str">
        <f t="shared" si="18"/>
        <v>53000C</v>
      </c>
      <c r="O109" s="284" t="str">
        <f t="shared" si="18"/>
        <v>216</v>
      </c>
      <c r="P109" s="273" t="str">
        <f t="shared" si="19"/>
        <v>MPD TAC/RMS</v>
      </c>
      <c r="Q109" s="285" cm="1">
        <f t="array" aca="1" ref="Q109" ca="1">ROUND(IF($M109="Y",VLOOKUP($N109,INDIRECT($O$2),Q$7,0)*INDIRECT($N$1),VLOOKUP($N109,INDIRECT($O$2),Q$7,0)),IF(LEFT($C109,1)="N",3,0))</f>
        <v>27.975999999999999</v>
      </c>
      <c r="R109" s="285" cm="1">
        <f t="array" aca="1" ref="R109" ca="1">ROUND(IF($M109="Y",VLOOKUP($N109,INDIRECT($O$2),R$7,0)*INDIRECT($N$1),VLOOKUP($N109,INDIRECT($O$2),R$7,0)),IF(LEFT($C109,1)="N",3,0))</f>
        <v>29.375</v>
      </c>
      <c r="S109" s="285" cm="1">
        <f t="array" aca="1" ref="S109" ca="1">ROUND(IF($M109="Y",VLOOKUP($N109,INDIRECT($O$2),S$7,0)*INDIRECT($N$1),VLOOKUP($N109,INDIRECT($O$2),S$7,0)),IF(LEFT($C109,1)="N",3,0))</f>
        <v>30.844000000000001</v>
      </c>
      <c r="T109" s="285" cm="1">
        <f t="array" aca="1" ref="T109" ca="1">ROUND(IF($M109="Y",VLOOKUP($N109,INDIRECT($O$2),T$7,0)*INDIRECT($N$1),VLOOKUP($N109,INDIRECT($O$2),T$7,0)),IF(LEFT($C109,1)="N",3,0))</f>
        <v>32.386000000000003</v>
      </c>
      <c r="U109" s="285" cm="1">
        <f t="array" aca="1" ref="U109" ca="1">ROUND(IF($M109="Y",VLOOKUP($N109,INDIRECT($O$2),U$7,0)*INDIRECT($N$1),VLOOKUP($N109,INDIRECT($O$2),U$7,0)),IF(LEFT($C109,1)="N",3,0))</f>
        <v>34.005000000000003</v>
      </c>
      <c r="W109" s="304" t="str">
        <f t="shared" si="20"/>
        <v>Y</v>
      </c>
      <c r="X109" s="297" t="str">
        <f t="shared" si="20"/>
        <v>53000C</v>
      </c>
      <c r="Y109" s="305" t="str">
        <f t="shared" si="20"/>
        <v>216</v>
      </c>
      <c r="Z109" s="297" t="str">
        <f t="shared" si="16"/>
        <v>MPD TAC/RMS</v>
      </c>
      <c r="AA109" s="306">
        <f t="shared" ca="1" si="17"/>
        <v>27.975999999999999</v>
      </c>
      <c r="AB109" s="306">
        <f t="shared" ca="1" si="17"/>
        <v>29.375</v>
      </c>
      <c r="AC109" s="306">
        <f t="shared" ca="1" si="17"/>
        <v>30.844000000000001</v>
      </c>
      <c r="AD109" s="306">
        <f t="shared" ca="1" si="17"/>
        <v>32.386000000000003</v>
      </c>
      <c r="AE109" s="306">
        <f t="shared" ca="1" si="17"/>
        <v>34.005000000000003</v>
      </c>
    </row>
    <row r="110" spans="1:31">
      <c r="A110" s="203" t="s">
        <v>542</v>
      </c>
      <c r="B110" s="230" t="s">
        <v>543</v>
      </c>
      <c r="C110" s="203" t="s">
        <v>43</v>
      </c>
      <c r="D110" s="229" t="s">
        <v>544</v>
      </c>
      <c r="E110" s="203">
        <v>296</v>
      </c>
      <c r="F110" s="203">
        <v>6</v>
      </c>
      <c r="G110" s="208">
        <f t="shared" ca="1" si="15"/>
        <v>25.911000000000001</v>
      </c>
      <c r="H110" s="208">
        <f t="shared" ca="1" si="15"/>
        <v>27.206</v>
      </c>
      <c r="I110" s="208">
        <f t="shared" ca="1" si="15"/>
        <v>28.565999999999999</v>
      </c>
      <c r="J110" s="208">
        <f t="shared" ca="1" si="15"/>
        <v>29.995000000000001</v>
      </c>
      <c r="K110" s="208">
        <f t="shared" ca="1" si="15"/>
        <v>31.494</v>
      </c>
      <c r="L110" s="223"/>
      <c r="M110" s="270" t="s">
        <v>588</v>
      </c>
      <c r="N110" s="273" t="str">
        <f t="shared" si="18"/>
        <v>52994C</v>
      </c>
      <c r="O110" s="284" t="str">
        <f t="shared" si="18"/>
        <v>161</v>
      </c>
      <c r="P110" s="273" t="str">
        <f t="shared" si="19"/>
        <v>MPD Warehouse Specialist</v>
      </c>
      <c r="Q110" s="285" cm="1">
        <f t="array" aca="1" ref="Q110" ca="1">ROUND(IF($M110="Y",VLOOKUP($N110,INDIRECT($O$2),Q$7,0)*INDIRECT($N$1),VLOOKUP($N110,INDIRECT($O$2),Q$7,0)),IF(LEFT($C110,1)="N",3,0))</f>
        <v>25.911000000000001</v>
      </c>
      <c r="R110" s="285" cm="1">
        <f t="array" aca="1" ref="R110" ca="1">ROUND(IF($M110="Y",VLOOKUP($N110,INDIRECT($O$2),R$7,0)*INDIRECT($N$1),VLOOKUP($N110,INDIRECT($O$2),R$7,0)),IF(LEFT($C110,1)="N",3,0))</f>
        <v>27.206</v>
      </c>
      <c r="S110" s="285" cm="1">
        <f t="array" aca="1" ref="S110" ca="1">ROUND(IF($M110="Y",VLOOKUP($N110,INDIRECT($O$2),S$7,0)*INDIRECT($N$1),VLOOKUP($N110,INDIRECT($O$2),S$7,0)),IF(LEFT($C110,1)="N",3,0))</f>
        <v>28.565999999999999</v>
      </c>
      <c r="T110" s="285" cm="1">
        <f t="array" aca="1" ref="T110" ca="1">ROUND(IF($M110="Y",VLOOKUP($N110,INDIRECT($O$2),T$7,0)*INDIRECT($N$1),VLOOKUP($N110,INDIRECT($O$2),T$7,0)),IF(LEFT($C110,1)="N",3,0))</f>
        <v>29.995000000000001</v>
      </c>
      <c r="U110" s="285" cm="1">
        <f t="array" aca="1" ref="U110" ca="1">ROUND(IF($M110="Y",VLOOKUP($N110,INDIRECT($O$2),U$7,0)*INDIRECT($N$1),VLOOKUP($N110,INDIRECT($O$2),U$7,0)),IF(LEFT($C110,1)="N",3,0))</f>
        <v>31.494</v>
      </c>
      <c r="W110" s="304" t="str">
        <f t="shared" si="20"/>
        <v>Y</v>
      </c>
      <c r="X110" s="297" t="str">
        <f t="shared" si="20"/>
        <v>52994C</v>
      </c>
      <c r="Y110" s="305" t="str">
        <f t="shared" si="20"/>
        <v>161</v>
      </c>
      <c r="Z110" s="297" t="str">
        <f t="shared" si="16"/>
        <v>MPD Warehouse Specialist</v>
      </c>
      <c r="AA110" s="306">
        <f t="shared" ca="1" si="17"/>
        <v>25.911000000000001</v>
      </c>
      <c r="AB110" s="306">
        <f t="shared" ca="1" si="17"/>
        <v>27.206</v>
      </c>
      <c r="AC110" s="306">
        <f t="shared" ca="1" si="17"/>
        <v>28.565999999999999</v>
      </c>
      <c r="AD110" s="306">
        <f t="shared" ca="1" si="17"/>
        <v>29.995000000000001</v>
      </c>
      <c r="AE110" s="306">
        <f t="shared" ca="1" si="17"/>
        <v>31.494</v>
      </c>
    </row>
    <row r="111" spans="1:31">
      <c r="A111" s="203" t="s">
        <v>232</v>
      </c>
      <c r="B111" s="230">
        <v>211</v>
      </c>
      <c r="C111" s="203" t="s">
        <v>43</v>
      </c>
      <c r="D111" s="229" t="s">
        <v>233</v>
      </c>
      <c r="E111" s="203">
        <v>210</v>
      </c>
      <c r="F111" s="203">
        <v>4</v>
      </c>
      <c r="G111" s="208">
        <f t="shared" ca="1" si="15"/>
        <v>20.279</v>
      </c>
      <c r="H111" s="208">
        <f t="shared" ca="1" si="15"/>
        <v>21.292999999999999</v>
      </c>
      <c r="I111" s="208">
        <f t="shared" ca="1" si="15"/>
        <v>22.356999999999999</v>
      </c>
      <c r="J111" s="208">
        <f t="shared" ca="1" si="15"/>
        <v>23.475000000000001</v>
      </c>
      <c r="K111" s="208">
        <f t="shared" ca="1" si="15"/>
        <v>24.649000000000001</v>
      </c>
      <c r="L111" s="223"/>
      <c r="M111" s="270" t="s">
        <v>588</v>
      </c>
      <c r="N111" s="273" t="str">
        <f t="shared" si="18"/>
        <v>07281C</v>
      </c>
      <c r="O111" s="284">
        <f t="shared" si="18"/>
        <v>211</v>
      </c>
      <c r="P111" s="273" t="str">
        <f t="shared" si="19"/>
        <v xml:space="preserve">Office Support Specialist I </v>
      </c>
      <c r="Q111" s="285" cm="1">
        <f t="array" aca="1" ref="Q111" ca="1">ROUND(IF($M111="Y",VLOOKUP($N111,INDIRECT($O$2),Q$7,0)*INDIRECT($N$1),VLOOKUP($N111,INDIRECT($O$2),Q$7,0)),IF(LEFT($C111,1)="N",3,0))</f>
        <v>20.279</v>
      </c>
      <c r="R111" s="285" cm="1">
        <f t="array" aca="1" ref="R111" ca="1">ROUND(IF($M111="Y",VLOOKUP($N111,INDIRECT($O$2),R$7,0)*INDIRECT($N$1),VLOOKUP($N111,INDIRECT($O$2),R$7,0)),IF(LEFT($C111,1)="N",3,0))</f>
        <v>21.292999999999999</v>
      </c>
      <c r="S111" s="285" cm="1">
        <f t="array" aca="1" ref="S111" ca="1">ROUND(IF($M111="Y",VLOOKUP($N111,INDIRECT($O$2),S$7,0)*INDIRECT($N$1),VLOOKUP($N111,INDIRECT($O$2),S$7,0)),IF(LEFT($C111,1)="N",3,0))</f>
        <v>22.356999999999999</v>
      </c>
      <c r="T111" s="285" cm="1">
        <f t="array" aca="1" ref="T111" ca="1">ROUND(IF($M111="Y",VLOOKUP($N111,INDIRECT($O$2),T$7,0)*INDIRECT($N$1),VLOOKUP($N111,INDIRECT($O$2),T$7,0)),IF(LEFT($C111,1)="N",3,0))</f>
        <v>23.475000000000001</v>
      </c>
      <c r="U111" s="285" cm="1">
        <f t="array" aca="1" ref="U111" ca="1">ROUND(IF($M111="Y",VLOOKUP($N111,INDIRECT($O$2),U$7,0)*INDIRECT($N$1),VLOOKUP($N111,INDIRECT($O$2),U$7,0)),IF(LEFT($C111,1)="N",3,0))</f>
        <v>24.649000000000001</v>
      </c>
      <c r="W111" s="304" t="str">
        <f t="shared" si="20"/>
        <v>Y</v>
      </c>
      <c r="X111" s="297" t="str">
        <f t="shared" si="20"/>
        <v>07281C</v>
      </c>
      <c r="Y111" s="305">
        <f t="shared" si="20"/>
        <v>211</v>
      </c>
      <c r="Z111" s="297" t="str">
        <f t="shared" si="16"/>
        <v xml:space="preserve">Office Support Specialist I </v>
      </c>
      <c r="AA111" s="306">
        <f t="shared" ca="1" si="17"/>
        <v>20.279</v>
      </c>
      <c r="AB111" s="306">
        <f t="shared" ca="1" si="17"/>
        <v>21.292999999999999</v>
      </c>
      <c r="AC111" s="306">
        <f t="shared" ca="1" si="17"/>
        <v>22.356999999999999</v>
      </c>
      <c r="AD111" s="306">
        <f t="shared" ca="1" si="17"/>
        <v>23.475000000000001</v>
      </c>
      <c r="AE111" s="306">
        <f t="shared" ca="1" si="17"/>
        <v>24.649000000000001</v>
      </c>
    </row>
    <row r="112" spans="1:31">
      <c r="A112" s="203" t="s">
        <v>238</v>
      </c>
      <c r="B112" s="230">
        <v>211</v>
      </c>
      <c r="C112" s="203" t="s">
        <v>43</v>
      </c>
      <c r="D112" s="229" t="s">
        <v>446</v>
      </c>
      <c r="E112" s="203">
        <v>210</v>
      </c>
      <c r="F112" s="203">
        <v>4</v>
      </c>
      <c r="G112" s="208">
        <f t="shared" ca="1" si="15"/>
        <v>20.279</v>
      </c>
      <c r="H112" s="208">
        <f t="shared" ca="1" si="15"/>
        <v>21.292999999999999</v>
      </c>
      <c r="I112" s="208">
        <f t="shared" ca="1" si="15"/>
        <v>22.356999999999999</v>
      </c>
      <c r="J112" s="208">
        <f t="shared" ca="1" si="15"/>
        <v>23.475000000000001</v>
      </c>
      <c r="K112" s="208">
        <f t="shared" ca="1" si="15"/>
        <v>24.649000000000001</v>
      </c>
      <c r="L112" s="223"/>
      <c r="M112" s="270" t="s">
        <v>588</v>
      </c>
      <c r="N112" s="273" t="str">
        <f t="shared" si="18"/>
        <v>07282C</v>
      </c>
      <c r="O112" s="284">
        <f t="shared" si="18"/>
        <v>211</v>
      </c>
      <c r="P112" s="273" t="str">
        <f t="shared" si="19"/>
        <v>Office Support Specialist I (Conf)</v>
      </c>
      <c r="Q112" s="285" cm="1">
        <f t="array" aca="1" ref="Q112" ca="1">ROUND(IF($M112="Y",VLOOKUP($N112,INDIRECT($O$2),Q$7,0)*INDIRECT($N$1),VLOOKUP($N112,INDIRECT($O$2),Q$7,0)),IF(LEFT($C112,1)="N",3,0))</f>
        <v>20.279</v>
      </c>
      <c r="R112" s="285" cm="1">
        <f t="array" aca="1" ref="R112" ca="1">ROUND(IF($M112="Y",VLOOKUP($N112,INDIRECT($O$2),R$7,0)*INDIRECT($N$1),VLOOKUP($N112,INDIRECT($O$2),R$7,0)),IF(LEFT($C112,1)="N",3,0))</f>
        <v>21.292999999999999</v>
      </c>
      <c r="S112" s="285" cm="1">
        <f t="array" aca="1" ref="S112" ca="1">ROUND(IF($M112="Y",VLOOKUP($N112,INDIRECT($O$2),S$7,0)*INDIRECT($N$1),VLOOKUP($N112,INDIRECT($O$2),S$7,0)),IF(LEFT($C112,1)="N",3,0))</f>
        <v>22.356999999999999</v>
      </c>
      <c r="T112" s="285" cm="1">
        <f t="array" aca="1" ref="T112" ca="1">ROUND(IF($M112="Y",VLOOKUP($N112,INDIRECT($O$2),T$7,0)*INDIRECT($N$1),VLOOKUP($N112,INDIRECT($O$2),T$7,0)),IF(LEFT($C112,1)="N",3,0))</f>
        <v>23.475000000000001</v>
      </c>
      <c r="U112" s="285" cm="1">
        <f t="array" aca="1" ref="U112" ca="1">ROUND(IF($M112="Y",VLOOKUP($N112,INDIRECT($O$2),U$7,0)*INDIRECT($N$1),VLOOKUP($N112,INDIRECT($O$2),U$7,0)),IF(LEFT($C112,1)="N",3,0))</f>
        <v>24.649000000000001</v>
      </c>
      <c r="W112" s="304" t="str">
        <f t="shared" si="20"/>
        <v>Y</v>
      </c>
      <c r="X112" s="297" t="str">
        <f t="shared" si="20"/>
        <v>07282C</v>
      </c>
      <c r="Y112" s="305">
        <f t="shared" si="20"/>
        <v>211</v>
      </c>
      <c r="Z112" s="297" t="str">
        <f t="shared" si="16"/>
        <v>Office Support Specialist I (Conf)</v>
      </c>
      <c r="AA112" s="306">
        <f t="shared" ca="1" si="17"/>
        <v>20.279</v>
      </c>
      <c r="AB112" s="306">
        <f t="shared" ca="1" si="17"/>
        <v>21.292999999999999</v>
      </c>
      <c r="AC112" s="306">
        <f t="shared" ca="1" si="17"/>
        <v>22.356999999999999</v>
      </c>
      <c r="AD112" s="306">
        <f t="shared" ca="1" si="17"/>
        <v>23.475000000000001</v>
      </c>
      <c r="AE112" s="306">
        <f t="shared" ca="1" si="17"/>
        <v>24.649000000000001</v>
      </c>
    </row>
    <row r="113" spans="1:31">
      <c r="A113" s="203" t="s">
        <v>234</v>
      </c>
      <c r="B113" s="230" t="s">
        <v>163</v>
      </c>
      <c r="C113" s="203" t="s">
        <v>43</v>
      </c>
      <c r="D113" s="229" t="s">
        <v>235</v>
      </c>
      <c r="E113" s="203">
        <v>253</v>
      </c>
      <c r="F113" s="203">
        <v>5</v>
      </c>
      <c r="G113" s="208">
        <f t="shared" ca="1" si="15"/>
        <v>22.834</v>
      </c>
      <c r="H113" s="208">
        <f t="shared" ca="1" si="15"/>
        <v>23.975999999999999</v>
      </c>
      <c r="I113" s="208">
        <f t="shared" ca="1" si="15"/>
        <v>25.175000000000001</v>
      </c>
      <c r="J113" s="208">
        <f t="shared" ca="1" si="15"/>
        <v>26.434000000000001</v>
      </c>
      <c r="K113" s="208">
        <f t="shared" ca="1" si="15"/>
        <v>27.754999999999999</v>
      </c>
      <c r="L113" s="223"/>
      <c r="M113" s="270" t="s">
        <v>588</v>
      </c>
      <c r="N113" s="273" t="str">
        <f t="shared" si="18"/>
        <v>07284C</v>
      </c>
      <c r="O113" s="284" t="str">
        <f t="shared" si="18"/>
        <v>051</v>
      </c>
      <c r="P113" s="273" t="str">
        <f t="shared" si="19"/>
        <v xml:space="preserve">Office Support Specialist II </v>
      </c>
      <c r="Q113" s="285" cm="1">
        <f t="array" aca="1" ref="Q113" ca="1">ROUND(IF($M113="Y",VLOOKUP($N113,INDIRECT($O$2),Q$7,0)*INDIRECT($N$1),VLOOKUP($N113,INDIRECT($O$2),Q$7,0)),IF(LEFT($C113,1)="N",3,0))</f>
        <v>22.834</v>
      </c>
      <c r="R113" s="285" cm="1">
        <f t="array" aca="1" ref="R113" ca="1">ROUND(IF($M113="Y",VLOOKUP($N113,INDIRECT($O$2),R$7,0)*INDIRECT($N$1),VLOOKUP($N113,INDIRECT($O$2),R$7,0)),IF(LEFT($C113,1)="N",3,0))</f>
        <v>23.975999999999999</v>
      </c>
      <c r="S113" s="285" cm="1">
        <f t="array" aca="1" ref="S113" ca="1">ROUND(IF($M113="Y",VLOOKUP($N113,INDIRECT($O$2),S$7,0)*INDIRECT($N$1),VLOOKUP($N113,INDIRECT($O$2),S$7,0)),IF(LEFT($C113,1)="N",3,0))</f>
        <v>25.175000000000001</v>
      </c>
      <c r="T113" s="285" cm="1">
        <f t="array" aca="1" ref="T113" ca="1">ROUND(IF($M113="Y",VLOOKUP($N113,INDIRECT($O$2),T$7,0)*INDIRECT($N$1),VLOOKUP($N113,INDIRECT($O$2),T$7,0)),IF(LEFT($C113,1)="N",3,0))</f>
        <v>26.434000000000001</v>
      </c>
      <c r="U113" s="285" cm="1">
        <f t="array" aca="1" ref="U113" ca="1">ROUND(IF($M113="Y",VLOOKUP($N113,INDIRECT($O$2),U$7,0)*INDIRECT($N$1),VLOOKUP($N113,INDIRECT($O$2),U$7,0)),IF(LEFT($C113,1)="N",3,0))</f>
        <v>27.754999999999999</v>
      </c>
      <c r="W113" s="304" t="str">
        <f t="shared" si="20"/>
        <v>Y</v>
      </c>
      <c r="X113" s="297" t="str">
        <f t="shared" si="20"/>
        <v>07284C</v>
      </c>
      <c r="Y113" s="305" t="str">
        <f t="shared" si="20"/>
        <v>051</v>
      </c>
      <c r="Z113" s="297" t="str">
        <f t="shared" si="16"/>
        <v xml:space="preserve">Office Support Specialist II </v>
      </c>
      <c r="AA113" s="306">
        <f t="shared" ca="1" si="17"/>
        <v>22.834</v>
      </c>
      <c r="AB113" s="306">
        <f t="shared" ca="1" si="17"/>
        <v>23.975999999999999</v>
      </c>
      <c r="AC113" s="306">
        <f t="shared" ca="1" si="17"/>
        <v>25.175000000000001</v>
      </c>
      <c r="AD113" s="306">
        <f t="shared" ca="1" si="17"/>
        <v>26.434000000000001</v>
      </c>
      <c r="AE113" s="306">
        <f t="shared" ca="1" si="17"/>
        <v>27.754999999999999</v>
      </c>
    </row>
    <row r="114" spans="1:31">
      <c r="A114" s="203" t="s">
        <v>236</v>
      </c>
      <c r="B114" s="230" t="s">
        <v>105</v>
      </c>
      <c r="C114" s="203" t="s">
        <v>43</v>
      </c>
      <c r="D114" s="229" t="s">
        <v>237</v>
      </c>
      <c r="E114" s="203">
        <v>280</v>
      </c>
      <c r="F114" s="203">
        <v>6</v>
      </c>
      <c r="G114" s="208">
        <f t="shared" ca="1" si="15"/>
        <v>24.899000000000001</v>
      </c>
      <c r="H114" s="208">
        <f t="shared" ca="1" si="15"/>
        <v>26.143999999999998</v>
      </c>
      <c r="I114" s="208">
        <f t="shared" ca="1" si="15"/>
        <v>27.452000000000002</v>
      </c>
      <c r="J114" s="208">
        <f t="shared" ca="1" si="15"/>
        <v>28.824000000000002</v>
      </c>
      <c r="K114" s="208">
        <f t="shared" ca="1" si="15"/>
        <v>30.265000000000001</v>
      </c>
      <c r="L114" s="223"/>
      <c r="M114" s="270" t="s">
        <v>588</v>
      </c>
      <c r="N114" s="273" t="str">
        <f t="shared" si="18"/>
        <v>07285C</v>
      </c>
      <c r="O114" s="284" t="str">
        <f t="shared" si="18"/>
        <v>076</v>
      </c>
      <c r="P114" s="273" t="str">
        <f t="shared" si="19"/>
        <v xml:space="preserve">Office Support Specialist III </v>
      </c>
      <c r="Q114" s="285" cm="1">
        <f t="array" aca="1" ref="Q114" ca="1">ROUND(IF($M114="Y",VLOOKUP($N114,INDIRECT($O$2),Q$7,0)*INDIRECT($N$1),VLOOKUP($N114,INDIRECT($O$2),Q$7,0)),IF(LEFT($C114,1)="N",3,0))</f>
        <v>24.899000000000001</v>
      </c>
      <c r="R114" s="285" cm="1">
        <f t="array" aca="1" ref="R114" ca="1">ROUND(IF($M114="Y",VLOOKUP($N114,INDIRECT($O$2),R$7,0)*INDIRECT($N$1),VLOOKUP($N114,INDIRECT($O$2),R$7,0)),IF(LEFT($C114,1)="N",3,0))</f>
        <v>26.143999999999998</v>
      </c>
      <c r="S114" s="285" cm="1">
        <f t="array" aca="1" ref="S114" ca="1">ROUND(IF($M114="Y",VLOOKUP($N114,INDIRECT($O$2),S$7,0)*INDIRECT($N$1),VLOOKUP($N114,INDIRECT($O$2),S$7,0)),IF(LEFT($C114,1)="N",3,0))</f>
        <v>27.452000000000002</v>
      </c>
      <c r="T114" s="285" cm="1">
        <f t="array" aca="1" ref="T114" ca="1">ROUND(IF($M114="Y",VLOOKUP($N114,INDIRECT($O$2),T$7,0)*INDIRECT($N$1),VLOOKUP($N114,INDIRECT($O$2),T$7,0)),IF(LEFT($C114,1)="N",3,0))</f>
        <v>28.824000000000002</v>
      </c>
      <c r="U114" s="285" cm="1">
        <f t="array" aca="1" ref="U114" ca="1">ROUND(IF($M114="Y",VLOOKUP($N114,INDIRECT($O$2),U$7,0)*INDIRECT($N$1),VLOOKUP($N114,INDIRECT($O$2),U$7,0)),IF(LEFT($C114,1)="N",3,0))</f>
        <v>30.265000000000001</v>
      </c>
      <c r="W114" s="304" t="str">
        <f t="shared" si="20"/>
        <v>Y</v>
      </c>
      <c r="X114" s="297" t="str">
        <f t="shared" si="20"/>
        <v>07285C</v>
      </c>
      <c r="Y114" s="305" t="str">
        <f t="shared" si="20"/>
        <v>076</v>
      </c>
      <c r="Z114" s="297" t="str">
        <f t="shared" si="16"/>
        <v xml:space="preserve">Office Support Specialist III </v>
      </c>
      <c r="AA114" s="306">
        <f t="shared" ca="1" si="17"/>
        <v>24.899000000000001</v>
      </c>
      <c r="AB114" s="306">
        <f t="shared" ca="1" si="17"/>
        <v>26.143999999999998</v>
      </c>
      <c r="AC114" s="306">
        <f t="shared" ca="1" si="17"/>
        <v>27.452000000000002</v>
      </c>
      <c r="AD114" s="306">
        <f t="shared" ca="1" si="17"/>
        <v>28.824000000000002</v>
      </c>
      <c r="AE114" s="306">
        <f t="shared" ca="1" si="17"/>
        <v>30.265000000000001</v>
      </c>
    </row>
    <row r="115" spans="1:31">
      <c r="A115" s="203" t="s">
        <v>240</v>
      </c>
      <c r="B115" s="230" t="s">
        <v>105</v>
      </c>
      <c r="C115" s="203" t="s">
        <v>43</v>
      </c>
      <c r="D115" s="229" t="s">
        <v>447</v>
      </c>
      <c r="E115" s="203">
        <v>280</v>
      </c>
      <c r="F115" s="203">
        <v>6</v>
      </c>
      <c r="G115" s="208">
        <f t="shared" ca="1" si="15"/>
        <v>24.899000000000001</v>
      </c>
      <c r="H115" s="208">
        <f t="shared" ca="1" si="15"/>
        <v>26.143999999999998</v>
      </c>
      <c r="I115" s="208">
        <f t="shared" ca="1" si="15"/>
        <v>27.452000000000002</v>
      </c>
      <c r="J115" s="208">
        <f t="shared" ca="1" si="15"/>
        <v>28.824000000000002</v>
      </c>
      <c r="K115" s="208">
        <f t="shared" ca="1" si="15"/>
        <v>30.265000000000001</v>
      </c>
      <c r="L115" s="223"/>
      <c r="M115" s="270" t="s">
        <v>588</v>
      </c>
      <c r="N115" s="273" t="str">
        <f t="shared" si="18"/>
        <v>07286C</v>
      </c>
      <c r="O115" s="284" t="str">
        <f t="shared" si="18"/>
        <v>076</v>
      </c>
      <c r="P115" s="273" t="str">
        <f t="shared" si="19"/>
        <v>Office Support Specialist III (Conf)</v>
      </c>
      <c r="Q115" s="285" cm="1">
        <f t="array" aca="1" ref="Q115" ca="1">ROUND(IF($M115="Y",VLOOKUP($N115,INDIRECT($O$2),Q$7,0)*INDIRECT($N$1),VLOOKUP($N115,INDIRECT($O$2),Q$7,0)),IF(LEFT($C115,1)="N",3,0))</f>
        <v>24.899000000000001</v>
      </c>
      <c r="R115" s="285" cm="1">
        <f t="array" aca="1" ref="R115" ca="1">ROUND(IF($M115="Y",VLOOKUP($N115,INDIRECT($O$2),R$7,0)*INDIRECT($N$1),VLOOKUP($N115,INDIRECT($O$2),R$7,0)),IF(LEFT($C115,1)="N",3,0))</f>
        <v>26.143999999999998</v>
      </c>
      <c r="S115" s="285" cm="1">
        <f t="array" aca="1" ref="S115" ca="1">ROUND(IF($M115="Y",VLOOKUP($N115,INDIRECT($O$2),S$7,0)*INDIRECT($N$1),VLOOKUP($N115,INDIRECT($O$2),S$7,0)),IF(LEFT($C115,1)="N",3,0))</f>
        <v>27.452000000000002</v>
      </c>
      <c r="T115" s="285" cm="1">
        <f t="array" aca="1" ref="T115" ca="1">ROUND(IF($M115="Y",VLOOKUP($N115,INDIRECT($O$2),T$7,0)*INDIRECT($N$1),VLOOKUP($N115,INDIRECT($O$2),T$7,0)),IF(LEFT($C115,1)="N",3,0))</f>
        <v>28.824000000000002</v>
      </c>
      <c r="U115" s="285" cm="1">
        <f t="array" aca="1" ref="U115" ca="1">ROUND(IF($M115="Y",VLOOKUP($N115,INDIRECT($O$2),U$7,0)*INDIRECT($N$1),VLOOKUP($N115,INDIRECT($O$2),U$7,0)),IF(LEFT($C115,1)="N",3,0))</f>
        <v>30.265000000000001</v>
      </c>
      <c r="W115" s="304" t="str">
        <f t="shared" si="20"/>
        <v>Y</v>
      </c>
      <c r="X115" s="297" t="str">
        <f t="shared" si="20"/>
        <v>07286C</v>
      </c>
      <c r="Y115" s="305" t="str">
        <f t="shared" si="20"/>
        <v>076</v>
      </c>
      <c r="Z115" s="297" t="str">
        <f t="shared" si="16"/>
        <v>Office Support Specialist III (Conf)</v>
      </c>
      <c r="AA115" s="306">
        <f t="shared" ca="1" si="17"/>
        <v>24.899000000000001</v>
      </c>
      <c r="AB115" s="306">
        <f t="shared" ca="1" si="17"/>
        <v>26.143999999999998</v>
      </c>
      <c r="AC115" s="306">
        <f t="shared" ca="1" si="17"/>
        <v>27.452000000000002</v>
      </c>
      <c r="AD115" s="306">
        <f t="shared" ca="1" si="17"/>
        <v>28.824000000000002</v>
      </c>
      <c r="AE115" s="306">
        <f t="shared" ca="1" si="17"/>
        <v>30.265000000000001</v>
      </c>
    </row>
    <row r="116" spans="1:31">
      <c r="A116" s="203" t="s">
        <v>242</v>
      </c>
      <c r="B116" s="230">
        <v>161</v>
      </c>
      <c r="C116" s="203" t="s">
        <v>43</v>
      </c>
      <c r="D116" s="229" t="s">
        <v>243</v>
      </c>
      <c r="E116" s="203">
        <v>287</v>
      </c>
      <c r="F116" s="203">
        <v>6</v>
      </c>
      <c r="G116" s="208">
        <f t="shared" ca="1" si="15"/>
        <v>25.911000000000001</v>
      </c>
      <c r="H116" s="208">
        <f t="shared" ca="1" si="15"/>
        <v>27.206</v>
      </c>
      <c r="I116" s="208">
        <f t="shared" ca="1" si="15"/>
        <v>28.565999999999999</v>
      </c>
      <c r="J116" s="208">
        <f t="shared" ca="1" si="15"/>
        <v>29.994</v>
      </c>
      <c r="K116" s="208">
        <f t="shared" ca="1" si="15"/>
        <v>31.494</v>
      </c>
      <c r="L116" s="223"/>
      <c r="M116" s="270" t="s">
        <v>588</v>
      </c>
      <c r="N116" s="273" t="str">
        <f t="shared" si="18"/>
        <v>07644C</v>
      </c>
      <c r="O116" s="284">
        <f t="shared" si="18"/>
        <v>161</v>
      </c>
      <c r="P116" s="273" t="str">
        <f t="shared" si="19"/>
        <v>Payroll Technician</v>
      </c>
      <c r="Q116" s="285" cm="1">
        <f t="array" aca="1" ref="Q116" ca="1">ROUND(IF($M116="Y",VLOOKUP($N116,INDIRECT($O$2),Q$7,0)*INDIRECT($N$1),VLOOKUP($N116,INDIRECT($O$2),Q$7,0)),IF(LEFT($C116,1)="N",3,0))</f>
        <v>25.911000000000001</v>
      </c>
      <c r="R116" s="285" cm="1">
        <f t="array" aca="1" ref="R116" ca="1">ROUND(IF($M116="Y",VLOOKUP($N116,INDIRECT($O$2),R$7,0)*INDIRECT($N$1),VLOOKUP($N116,INDIRECT($O$2),R$7,0)),IF(LEFT($C116,1)="N",3,0))</f>
        <v>27.206</v>
      </c>
      <c r="S116" s="285" cm="1">
        <f t="array" aca="1" ref="S116" ca="1">ROUND(IF($M116="Y",VLOOKUP($N116,INDIRECT($O$2),S$7,0)*INDIRECT($N$1),VLOOKUP($N116,INDIRECT($O$2),S$7,0)),IF(LEFT($C116,1)="N",3,0))</f>
        <v>28.565999999999999</v>
      </c>
      <c r="T116" s="285" cm="1">
        <f t="array" aca="1" ref="T116" ca="1">ROUND(IF($M116="Y",VLOOKUP($N116,INDIRECT($O$2),T$7,0)*INDIRECT($N$1),VLOOKUP($N116,INDIRECT($O$2),T$7,0)),IF(LEFT($C116,1)="N",3,0))</f>
        <v>29.994</v>
      </c>
      <c r="U116" s="285" cm="1">
        <f t="array" aca="1" ref="U116" ca="1">ROUND(IF($M116="Y",VLOOKUP($N116,INDIRECT($O$2),U$7,0)*INDIRECT($N$1),VLOOKUP($N116,INDIRECT($O$2),U$7,0)),IF(LEFT($C116,1)="N",3,0))</f>
        <v>31.494</v>
      </c>
      <c r="W116" s="304" t="str">
        <f t="shared" si="20"/>
        <v>Y</v>
      </c>
      <c r="X116" s="297" t="str">
        <f t="shared" si="20"/>
        <v>07644C</v>
      </c>
      <c r="Y116" s="305">
        <f t="shared" si="20"/>
        <v>161</v>
      </c>
      <c r="Z116" s="297" t="str">
        <f t="shared" si="16"/>
        <v>Payroll Technician</v>
      </c>
      <c r="AA116" s="306">
        <f t="shared" ca="1" si="17"/>
        <v>25.911000000000001</v>
      </c>
      <c r="AB116" s="306">
        <f t="shared" ca="1" si="17"/>
        <v>27.206</v>
      </c>
      <c r="AC116" s="306">
        <f t="shared" ca="1" si="17"/>
        <v>28.565999999999999</v>
      </c>
      <c r="AD116" s="306">
        <f t="shared" ca="1" si="17"/>
        <v>29.994</v>
      </c>
      <c r="AE116" s="306">
        <f t="shared" ca="1" si="17"/>
        <v>31.494</v>
      </c>
    </row>
    <row r="117" spans="1:31">
      <c r="A117" s="203" t="s">
        <v>244</v>
      </c>
      <c r="B117" s="230" t="s">
        <v>245</v>
      </c>
      <c r="C117" s="203" t="s">
        <v>43</v>
      </c>
      <c r="D117" s="229" t="s">
        <v>246</v>
      </c>
      <c r="E117" s="203">
        <v>413</v>
      </c>
      <c r="F117" s="203">
        <v>9</v>
      </c>
      <c r="G117" s="208">
        <f t="shared" ca="1" si="15"/>
        <v>34.134999999999998</v>
      </c>
      <c r="H117" s="208">
        <f t="shared" ca="1" si="15"/>
        <v>35.841999999999999</v>
      </c>
      <c r="I117" s="208">
        <f t="shared" ca="1" si="15"/>
        <v>37.634</v>
      </c>
      <c r="J117" s="208">
        <f t="shared" ca="1" si="15"/>
        <v>39.515999999999998</v>
      </c>
      <c r="K117" s="208">
        <f t="shared" ca="1" si="15"/>
        <v>41.491</v>
      </c>
      <c r="L117" s="223"/>
      <c r="M117" s="270" t="s">
        <v>588</v>
      </c>
      <c r="N117" s="273" t="str">
        <f t="shared" si="18"/>
        <v>07825C</v>
      </c>
      <c r="O117" s="284" t="str">
        <f t="shared" si="18"/>
        <v>103</v>
      </c>
      <c r="P117" s="273" t="str">
        <f t="shared" si="19"/>
        <v xml:space="preserve">Plan Examiner I  </v>
      </c>
      <c r="Q117" s="285" cm="1">
        <f t="array" aca="1" ref="Q117" ca="1">ROUND(IF($M117="Y",VLOOKUP($N117,INDIRECT($O$2),Q$7,0)*INDIRECT($N$1),VLOOKUP($N117,INDIRECT($O$2),Q$7,0)),IF(LEFT($C117,1)="N",3,0))</f>
        <v>34.134999999999998</v>
      </c>
      <c r="R117" s="285" cm="1">
        <f t="array" aca="1" ref="R117" ca="1">ROUND(IF($M117="Y",VLOOKUP($N117,INDIRECT($O$2),R$7,0)*INDIRECT($N$1),VLOOKUP($N117,INDIRECT($O$2),R$7,0)),IF(LEFT($C117,1)="N",3,0))</f>
        <v>35.841999999999999</v>
      </c>
      <c r="S117" s="285" cm="1">
        <f t="array" aca="1" ref="S117" ca="1">ROUND(IF($M117="Y",VLOOKUP($N117,INDIRECT($O$2),S$7,0)*INDIRECT($N$1),VLOOKUP($N117,INDIRECT($O$2),S$7,0)),IF(LEFT($C117,1)="N",3,0))</f>
        <v>37.634</v>
      </c>
      <c r="T117" s="285" cm="1">
        <f t="array" aca="1" ref="T117" ca="1">ROUND(IF($M117="Y",VLOOKUP($N117,INDIRECT($O$2),T$7,0)*INDIRECT($N$1),VLOOKUP($N117,INDIRECT($O$2),T$7,0)),IF(LEFT($C117,1)="N",3,0))</f>
        <v>39.515999999999998</v>
      </c>
      <c r="U117" s="285" cm="1">
        <f t="array" aca="1" ref="U117" ca="1">ROUND(IF($M117="Y",VLOOKUP($N117,INDIRECT($O$2),U$7,0)*INDIRECT($N$1),VLOOKUP($N117,INDIRECT($O$2),U$7,0)),IF(LEFT($C117,1)="N",3,0))</f>
        <v>41.491</v>
      </c>
      <c r="W117" s="304" t="str">
        <f t="shared" si="20"/>
        <v>Y</v>
      </c>
      <c r="X117" s="297" t="str">
        <f t="shared" si="20"/>
        <v>07825C</v>
      </c>
      <c r="Y117" s="305" t="str">
        <f t="shared" si="20"/>
        <v>103</v>
      </c>
      <c r="Z117" s="297" t="str">
        <f t="shared" si="16"/>
        <v xml:space="preserve">Plan Examiner I  </v>
      </c>
      <c r="AA117" s="306">
        <f t="shared" ca="1" si="17"/>
        <v>34.134999999999998</v>
      </c>
      <c r="AB117" s="306">
        <f t="shared" ca="1" si="17"/>
        <v>35.841999999999999</v>
      </c>
      <c r="AC117" s="306">
        <f t="shared" ca="1" si="17"/>
        <v>37.634</v>
      </c>
      <c r="AD117" s="306">
        <f t="shared" ca="1" si="17"/>
        <v>39.515999999999998</v>
      </c>
      <c r="AE117" s="306">
        <f t="shared" ca="1" si="17"/>
        <v>41.491</v>
      </c>
    </row>
    <row r="118" spans="1:31">
      <c r="A118" s="203" t="s">
        <v>249</v>
      </c>
      <c r="B118" s="230" t="s">
        <v>250</v>
      </c>
      <c r="C118" s="203" t="s">
        <v>43</v>
      </c>
      <c r="D118" s="229" t="s">
        <v>251</v>
      </c>
      <c r="E118" s="203">
        <v>240</v>
      </c>
      <c r="F118" s="203">
        <v>5</v>
      </c>
      <c r="G118" s="208">
        <f t="shared" ca="1" si="15"/>
        <v>22.003</v>
      </c>
      <c r="H118" s="208">
        <f t="shared" si="15"/>
        <v>0</v>
      </c>
      <c r="I118" s="208">
        <f t="shared" si="15"/>
        <v>0</v>
      </c>
      <c r="J118" s="208">
        <f t="shared" si="15"/>
        <v>0</v>
      </c>
      <c r="K118" s="208">
        <f t="shared" si="15"/>
        <v>0</v>
      </c>
      <c r="L118" s="223"/>
      <c r="M118" s="270" t="s">
        <v>588</v>
      </c>
      <c r="N118" s="273" t="str">
        <f t="shared" si="18"/>
        <v>08080C</v>
      </c>
      <c r="O118" s="284" t="str">
        <f t="shared" si="18"/>
        <v>121</v>
      </c>
      <c r="P118" s="273" t="str">
        <f t="shared" si="19"/>
        <v xml:space="preserve">Police Cadet </v>
      </c>
      <c r="Q118" s="285" cm="1">
        <f t="array" aca="1" ref="Q118" ca="1">ROUND(IF($M118="Y",VLOOKUP($N118,INDIRECT($O$2),Q$7,0)*INDIRECT($N$1),VLOOKUP($N118,INDIRECT($O$2),Q$7,0)),IF(LEFT($C118,1)="N",3,0))</f>
        <v>22.003</v>
      </c>
      <c r="R118" s="285"/>
      <c r="S118" s="285"/>
      <c r="T118" s="285"/>
      <c r="U118" s="285"/>
      <c r="W118" s="304" t="str">
        <f t="shared" si="20"/>
        <v>Y</v>
      </c>
      <c r="X118" s="297" t="str">
        <f t="shared" si="20"/>
        <v>08080C</v>
      </c>
      <c r="Y118" s="305" t="str">
        <f t="shared" si="20"/>
        <v>121</v>
      </c>
      <c r="Z118" s="297" t="str">
        <f t="shared" si="16"/>
        <v xml:space="preserve">Police Cadet </v>
      </c>
      <c r="AA118" s="306">
        <f t="shared" ca="1" si="17"/>
        <v>22.003</v>
      </c>
      <c r="AB118" s="306">
        <f t="shared" si="17"/>
        <v>0</v>
      </c>
      <c r="AC118" s="306">
        <f t="shared" si="17"/>
        <v>0</v>
      </c>
      <c r="AD118" s="306">
        <f t="shared" si="17"/>
        <v>0</v>
      </c>
      <c r="AE118" s="306">
        <f t="shared" si="17"/>
        <v>0</v>
      </c>
    </row>
    <row r="119" spans="1:31">
      <c r="A119" s="203" t="s">
        <v>458</v>
      </c>
      <c r="B119" s="230" t="s">
        <v>319</v>
      </c>
      <c r="C119" s="203" t="s">
        <v>43</v>
      </c>
      <c r="D119" s="229" t="s">
        <v>398</v>
      </c>
      <c r="E119" s="203">
        <v>315</v>
      </c>
      <c r="F119" s="203">
        <v>6</v>
      </c>
      <c r="G119" s="208">
        <f t="shared" ca="1" si="15"/>
        <v>26.937999999999999</v>
      </c>
      <c r="H119" s="208">
        <f t="shared" ca="1" si="15"/>
        <v>28.285</v>
      </c>
      <c r="I119" s="208">
        <f t="shared" ca="1" si="15"/>
        <v>29.699000000000002</v>
      </c>
      <c r="J119" s="208">
        <f t="shared" ca="1" si="15"/>
        <v>31.184000000000001</v>
      </c>
      <c r="K119" s="208">
        <f t="shared" ca="1" si="15"/>
        <v>32.743000000000002</v>
      </c>
      <c r="L119" s="223"/>
      <c r="M119" s="270" t="s">
        <v>588</v>
      </c>
      <c r="N119" s="273" t="str">
        <f t="shared" si="18"/>
        <v>08143C</v>
      </c>
      <c r="O119" s="284" t="str">
        <f t="shared" si="18"/>
        <v>N63</v>
      </c>
      <c r="P119" s="273" t="str">
        <f t="shared" si="19"/>
        <v>Police Internal Affairs Support Specialist</v>
      </c>
      <c r="Q119" s="285" cm="1">
        <f t="array" aca="1" ref="Q119" ca="1">ROUND(IF($M119="Y",VLOOKUP($N119,INDIRECT($O$2),Q$7,0)*INDIRECT($N$1),VLOOKUP($N119,INDIRECT($O$2),Q$7,0)),IF(LEFT($C119,1)="N",3,0))</f>
        <v>26.937999999999999</v>
      </c>
      <c r="R119" s="285" cm="1">
        <f t="array" aca="1" ref="R119" ca="1">ROUND(IF($M119="Y",VLOOKUP($N119,INDIRECT($O$2),R$7,0)*INDIRECT($N$1),VLOOKUP($N119,INDIRECT($O$2),R$7,0)),IF(LEFT($C119,1)="N",3,0))</f>
        <v>28.285</v>
      </c>
      <c r="S119" s="285" cm="1">
        <f t="array" aca="1" ref="S119" ca="1">ROUND(IF($M119="Y",VLOOKUP($N119,INDIRECT($O$2),S$7,0)*INDIRECT($N$1),VLOOKUP($N119,INDIRECT($O$2),S$7,0)),IF(LEFT($C119,1)="N",3,0))</f>
        <v>29.699000000000002</v>
      </c>
      <c r="T119" s="285" cm="1">
        <f t="array" aca="1" ref="T119" ca="1">ROUND(IF($M119="Y",VLOOKUP($N119,INDIRECT($O$2),T$7,0)*INDIRECT($N$1),VLOOKUP($N119,INDIRECT($O$2),T$7,0)),IF(LEFT($C119,1)="N",3,0))</f>
        <v>31.184000000000001</v>
      </c>
      <c r="U119" s="285" cm="1">
        <f t="array" aca="1" ref="U119" ca="1">ROUND(IF($M119="Y",VLOOKUP($N119,INDIRECT($O$2),U$7,0)*INDIRECT($N$1),VLOOKUP($N119,INDIRECT($O$2),U$7,0)),IF(LEFT($C119,1)="N",3,0))</f>
        <v>32.743000000000002</v>
      </c>
      <c r="W119" s="304" t="str">
        <f t="shared" si="20"/>
        <v>Y</v>
      </c>
      <c r="X119" s="297" t="str">
        <f t="shared" si="20"/>
        <v>08143C</v>
      </c>
      <c r="Y119" s="305" t="str">
        <f t="shared" si="20"/>
        <v>N63</v>
      </c>
      <c r="Z119" s="297" t="str">
        <f t="shared" si="16"/>
        <v>Police Internal Affairs Support Specialist</v>
      </c>
      <c r="AA119" s="306">
        <f t="shared" ca="1" si="17"/>
        <v>26.937999999999999</v>
      </c>
      <c r="AB119" s="306">
        <f t="shared" ca="1" si="17"/>
        <v>28.285</v>
      </c>
      <c r="AC119" s="306">
        <f t="shared" ca="1" si="17"/>
        <v>29.699000000000002</v>
      </c>
      <c r="AD119" s="306">
        <f t="shared" ca="1" si="17"/>
        <v>31.184000000000001</v>
      </c>
      <c r="AE119" s="306">
        <f t="shared" ca="1" si="17"/>
        <v>32.743000000000002</v>
      </c>
    </row>
    <row r="120" spans="1:31">
      <c r="A120" s="203" t="s">
        <v>561</v>
      </c>
      <c r="B120" s="230" t="s">
        <v>562</v>
      </c>
      <c r="C120" s="203" t="s">
        <v>43</v>
      </c>
      <c r="D120" s="229" t="s">
        <v>560</v>
      </c>
      <c r="E120" s="203">
        <v>350</v>
      </c>
      <c r="F120" s="203">
        <v>7</v>
      </c>
      <c r="G120" s="208">
        <f t="shared" ca="1" si="15"/>
        <v>30.032</v>
      </c>
      <c r="H120" s="208">
        <f t="shared" ca="1" si="15"/>
        <v>31.533000000000001</v>
      </c>
      <c r="I120" s="208">
        <f t="shared" ca="1" si="15"/>
        <v>33.109000000000002</v>
      </c>
      <c r="J120" s="208">
        <f t="shared" ca="1" si="15"/>
        <v>34.765000000000001</v>
      </c>
      <c r="K120" s="208">
        <f t="shared" ca="1" si="15"/>
        <v>36.503</v>
      </c>
      <c r="L120" s="223"/>
      <c r="M120" s="270" t="s">
        <v>588</v>
      </c>
      <c r="N120" s="273" t="str">
        <f t="shared" si="18"/>
        <v>53007C</v>
      </c>
      <c r="O120" s="284" t="str">
        <f t="shared" si="18"/>
        <v>125</v>
      </c>
      <c r="P120" s="273" t="str">
        <f t="shared" si="19"/>
        <v>Police Support Specialist</v>
      </c>
      <c r="Q120" s="285" cm="1">
        <f t="array" aca="1" ref="Q120" ca="1">ROUND(IF($M120="Y",VLOOKUP($N120,INDIRECT($O$2),Q$7,0)*INDIRECT($N$1),VLOOKUP($N120,INDIRECT($O$2),Q$7,0)),IF(LEFT($C120,1)="N",3,0))</f>
        <v>30.032</v>
      </c>
      <c r="R120" s="285" cm="1">
        <f t="array" aca="1" ref="R120" ca="1">ROUND(IF($M120="Y",VLOOKUP($N120,INDIRECT($O$2),R$7,0)*INDIRECT($N$1),VLOOKUP($N120,INDIRECT($O$2),R$7,0)),IF(LEFT($C120,1)="N",3,0))</f>
        <v>31.533000000000001</v>
      </c>
      <c r="S120" s="285" cm="1">
        <f t="array" aca="1" ref="S120" ca="1">ROUND(IF($M120="Y",VLOOKUP($N120,INDIRECT($O$2),S$7,0)*INDIRECT($N$1),VLOOKUP($N120,INDIRECT($O$2),S$7,0)),IF(LEFT($C120,1)="N",3,0))</f>
        <v>33.109000000000002</v>
      </c>
      <c r="T120" s="285" cm="1">
        <f t="array" aca="1" ref="T120" ca="1">ROUND(IF($M120="Y",VLOOKUP($N120,INDIRECT($O$2),T$7,0)*INDIRECT($N$1),VLOOKUP($N120,INDIRECT($O$2),T$7,0)),IF(LEFT($C120,1)="N",3,0))</f>
        <v>34.765000000000001</v>
      </c>
      <c r="U120" s="285" cm="1">
        <f t="array" aca="1" ref="U120" ca="1">ROUND(IF($M120="Y",VLOOKUP($N120,INDIRECT($O$2),U$7,0)*INDIRECT($N$1),VLOOKUP($N120,INDIRECT($O$2),U$7,0)),IF(LEFT($C120,1)="N",3,0))</f>
        <v>36.503</v>
      </c>
      <c r="W120" s="304" t="str">
        <f t="shared" si="20"/>
        <v>Y</v>
      </c>
      <c r="X120" s="297" t="str">
        <f t="shared" si="20"/>
        <v>53007C</v>
      </c>
      <c r="Y120" s="305" t="str">
        <f t="shared" si="20"/>
        <v>125</v>
      </c>
      <c r="Z120" s="297" t="str">
        <f t="shared" si="16"/>
        <v>Police Support Specialist</v>
      </c>
      <c r="AA120" s="306">
        <f t="shared" ca="1" si="17"/>
        <v>30.032</v>
      </c>
      <c r="AB120" s="306">
        <f t="shared" ca="1" si="17"/>
        <v>31.533000000000001</v>
      </c>
      <c r="AC120" s="306">
        <f t="shared" ca="1" si="17"/>
        <v>33.109000000000002</v>
      </c>
      <c r="AD120" s="306">
        <f t="shared" ca="1" si="17"/>
        <v>34.765000000000001</v>
      </c>
      <c r="AE120" s="306">
        <f t="shared" ca="1" si="17"/>
        <v>36.503</v>
      </c>
    </row>
    <row r="121" spans="1:31">
      <c r="A121" s="203" t="s">
        <v>254</v>
      </c>
      <c r="B121" s="230" t="s">
        <v>76</v>
      </c>
      <c r="C121" s="203" t="s">
        <v>43</v>
      </c>
      <c r="D121" s="229" t="s">
        <v>255</v>
      </c>
      <c r="E121" s="203">
        <v>268</v>
      </c>
      <c r="F121" s="203">
        <v>5</v>
      </c>
      <c r="G121" s="208">
        <f t="shared" ca="1" si="15"/>
        <v>23.882000000000001</v>
      </c>
      <c r="H121" s="208">
        <f t="shared" ca="1" si="15"/>
        <v>25.077000000000002</v>
      </c>
      <c r="I121" s="208">
        <f t="shared" ca="1" si="15"/>
        <v>26.33</v>
      </c>
      <c r="J121" s="208">
        <f t="shared" ca="1" si="15"/>
        <v>27.646999999999998</v>
      </c>
      <c r="K121" s="208">
        <f t="shared" ca="1" si="15"/>
        <v>29.029</v>
      </c>
      <c r="L121" s="223"/>
      <c r="M121" s="270" t="s">
        <v>588</v>
      </c>
      <c r="N121" s="273" t="str">
        <f t="shared" si="18"/>
        <v>08241C</v>
      </c>
      <c r="O121" s="284" t="str">
        <f t="shared" si="18"/>
        <v>060</v>
      </c>
      <c r="P121" s="273" t="str">
        <f t="shared" si="19"/>
        <v xml:space="preserve">Police Support Technician I </v>
      </c>
      <c r="Q121" s="285" cm="1">
        <f t="array" aca="1" ref="Q121" ca="1">ROUND(IF($M121="Y",VLOOKUP($N121,INDIRECT($O$2),Q$7,0)*INDIRECT($N$1),VLOOKUP($N121,INDIRECT($O$2),Q$7,0)),IF(LEFT($C121,1)="N",3,0))</f>
        <v>23.882000000000001</v>
      </c>
      <c r="R121" s="285" cm="1">
        <f t="array" aca="1" ref="R121" ca="1">ROUND(IF($M121="Y",VLOOKUP($N121,INDIRECT($O$2),R$7,0)*INDIRECT($N$1),VLOOKUP($N121,INDIRECT($O$2),R$7,0)),IF(LEFT($C121,1)="N",3,0))</f>
        <v>25.077000000000002</v>
      </c>
      <c r="S121" s="285" cm="1">
        <f t="array" aca="1" ref="S121" ca="1">ROUND(IF($M121="Y",VLOOKUP($N121,INDIRECT($O$2),S$7,0)*INDIRECT($N$1),VLOOKUP($N121,INDIRECT($O$2),S$7,0)),IF(LEFT($C121,1)="N",3,0))</f>
        <v>26.33</v>
      </c>
      <c r="T121" s="285" cm="1">
        <f t="array" aca="1" ref="T121" ca="1">ROUND(IF($M121="Y",VLOOKUP($N121,INDIRECT($O$2),T$7,0)*INDIRECT($N$1),VLOOKUP($N121,INDIRECT($O$2),T$7,0)),IF(LEFT($C121,1)="N",3,0))</f>
        <v>27.646999999999998</v>
      </c>
      <c r="U121" s="285" cm="1">
        <f t="array" aca="1" ref="U121" ca="1">ROUND(IF($M121="Y",VLOOKUP($N121,INDIRECT($O$2),U$7,0)*INDIRECT($N$1),VLOOKUP($N121,INDIRECT($O$2),U$7,0)),IF(LEFT($C121,1)="N",3,0))</f>
        <v>29.029</v>
      </c>
      <c r="W121" s="304" t="str">
        <f t="shared" si="20"/>
        <v>Y</v>
      </c>
      <c r="X121" s="297" t="str">
        <f t="shared" si="20"/>
        <v>08241C</v>
      </c>
      <c r="Y121" s="305" t="str">
        <f t="shared" si="20"/>
        <v>060</v>
      </c>
      <c r="Z121" s="297" t="str">
        <f t="shared" si="16"/>
        <v xml:space="preserve">Police Support Technician I </v>
      </c>
      <c r="AA121" s="306">
        <f t="shared" ca="1" si="17"/>
        <v>23.882000000000001</v>
      </c>
      <c r="AB121" s="306">
        <f t="shared" ca="1" si="17"/>
        <v>25.077000000000002</v>
      </c>
      <c r="AC121" s="306">
        <f t="shared" ca="1" si="17"/>
        <v>26.33</v>
      </c>
      <c r="AD121" s="306">
        <f t="shared" ca="1" si="17"/>
        <v>27.646999999999998</v>
      </c>
      <c r="AE121" s="306">
        <f t="shared" ca="1" si="17"/>
        <v>29.029</v>
      </c>
    </row>
    <row r="122" spans="1:31">
      <c r="A122" s="203" t="s">
        <v>256</v>
      </c>
      <c r="B122" s="230">
        <v>140</v>
      </c>
      <c r="C122" s="203" t="s">
        <v>43</v>
      </c>
      <c r="D122" s="229" t="s">
        <v>257</v>
      </c>
      <c r="E122" s="203">
        <v>308</v>
      </c>
      <c r="F122" s="203">
        <v>6</v>
      </c>
      <c r="G122" s="208">
        <f t="shared" ca="1" si="15"/>
        <v>26.937999999999999</v>
      </c>
      <c r="H122" s="208">
        <f t="shared" ca="1" si="15"/>
        <v>28.285</v>
      </c>
      <c r="I122" s="208">
        <f t="shared" ca="1" si="15"/>
        <v>29.699000000000002</v>
      </c>
      <c r="J122" s="208">
        <f t="shared" ca="1" si="15"/>
        <v>31.184000000000001</v>
      </c>
      <c r="K122" s="208">
        <f t="shared" ca="1" si="15"/>
        <v>32.743000000000002</v>
      </c>
      <c r="L122" s="223"/>
      <c r="M122" s="270" t="s">
        <v>588</v>
      </c>
      <c r="N122" s="273" t="str">
        <f t="shared" si="18"/>
        <v>08240C</v>
      </c>
      <c r="O122" s="284">
        <f t="shared" si="18"/>
        <v>140</v>
      </c>
      <c r="P122" s="273" t="str">
        <f t="shared" si="19"/>
        <v xml:space="preserve">Police Support Technician II </v>
      </c>
      <c r="Q122" s="285" cm="1">
        <f t="array" aca="1" ref="Q122" ca="1">ROUND(IF($M122="Y",VLOOKUP($N122,INDIRECT($O$2),Q$7,0)*INDIRECT($N$1),VLOOKUP($N122,INDIRECT($O$2),Q$7,0)),IF(LEFT($C122,1)="N",3,0))</f>
        <v>26.937999999999999</v>
      </c>
      <c r="R122" s="285" cm="1">
        <f t="array" aca="1" ref="R122" ca="1">ROUND(IF($M122="Y",VLOOKUP($N122,INDIRECT($O$2),R$7,0)*INDIRECT($N$1),VLOOKUP($N122,INDIRECT($O$2),R$7,0)),IF(LEFT($C122,1)="N",3,0))</f>
        <v>28.285</v>
      </c>
      <c r="S122" s="285" cm="1">
        <f t="array" aca="1" ref="S122" ca="1">ROUND(IF($M122="Y",VLOOKUP($N122,INDIRECT($O$2),S$7,0)*INDIRECT($N$1),VLOOKUP($N122,INDIRECT($O$2),S$7,0)),IF(LEFT($C122,1)="N",3,0))</f>
        <v>29.699000000000002</v>
      </c>
      <c r="T122" s="285" cm="1">
        <f t="array" aca="1" ref="T122" ca="1">ROUND(IF($M122="Y",VLOOKUP($N122,INDIRECT($O$2),T$7,0)*INDIRECT($N$1),VLOOKUP($N122,INDIRECT($O$2),T$7,0)),IF(LEFT($C122,1)="N",3,0))</f>
        <v>31.184000000000001</v>
      </c>
      <c r="U122" s="285" cm="1">
        <f t="array" aca="1" ref="U122" ca="1">ROUND(IF($M122="Y",VLOOKUP($N122,INDIRECT($O$2),U$7,0)*INDIRECT($N$1),VLOOKUP($N122,INDIRECT($O$2),U$7,0)),IF(LEFT($C122,1)="N",3,0))</f>
        <v>32.743000000000002</v>
      </c>
      <c r="W122" s="304" t="str">
        <f t="shared" si="20"/>
        <v>Y</v>
      </c>
      <c r="X122" s="297" t="str">
        <f t="shared" si="20"/>
        <v>08240C</v>
      </c>
      <c r="Y122" s="305">
        <f t="shared" si="20"/>
        <v>140</v>
      </c>
      <c r="Z122" s="297" t="str">
        <f t="shared" si="16"/>
        <v xml:space="preserve">Police Support Technician II </v>
      </c>
      <c r="AA122" s="306">
        <f t="shared" ca="1" si="17"/>
        <v>26.937999999999999</v>
      </c>
      <c r="AB122" s="306">
        <f t="shared" ca="1" si="17"/>
        <v>28.285</v>
      </c>
      <c r="AC122" s="306">
        <f t="shared" ca="1" si="17"/>
        <v>29.699000000000002</v>
      </c>
      <c r="AD122" s="306">
        <f t="shared" ca="1" si="17"/>
        <v>31.184000000000001</v>
      </c>
      <c r="AE122" s="306">
        <f t="shared" ca="1" si="17"/>
        <v>32.743000000000002</v>
      </c>
    </row>
    <row r="123" spans="1:31">
      <c r="A123" s="202" t="s">
        <v>35</v>
      </c>
      <c r="B123" s="230" t="s">
        <v>36</v>
      </c>
      <c r="C123" s="202" t="s">
        <v>21</v>
      </c>
      <c r="D123" s="233" t="s">
        <v>37</v>
      </c>
      <c r="E123" s="202">
        <v>523</v>
      </c>
      <c r="F123" s="202">
        <v>11</v>
      </c>
      <c r="G123" s="208">
        <f t="shared" ca="1" si="15"/>
        <v>87793</v>
      </c>
      <c r="H123" s="208">
        <f t="shared" ca="1" si="15"/>
        <v>92183</v>
      </c>
      <c r="I123" s="208">
        <f t="shared" ca="1" si="15"/>
        <v>96792</v>
      </c>
      <c r="J123" s="208">
        <f t="shared" ca="1" si="15"/>
        <v>101632</v>
      </c>
      <c r="K123" s="208">
        <f t="shared" ca="1" si="15"/>
        <v>106714</v>
      </c>
      <c r="L123" s="223"/>
      <c r="M123" s="270" t="s">
        <v>588</v>
      </c>
      <c r="N123" s="273" t="str">
        <f t="shared" si="18"/>
        <v>52900C</v>
      </c>
      <c r="O123" s="284" t="str">
        <f t="shared" si="18"/>
        <v>117</v>
      </c>
      <c r="P123" s="273" t="str">
        <f t="shared" si="19"/>
        <v xml:space="preserve">Principal Project Crd (CPED) </v>
      </c>
      <c r="Q123" s="285" cm="1">
        <f t="array" aca="1" ref="Q123" ca="1">ROUND(IF($M123="Y",VLOOKUP($N123,INDIRECT($O$2),Q$7,0)*INDIRECT($N$1),VLOOKUP($N123,INDIRECT($O$2),Q$7,0)),IF(LEFT($C123,1)="N",3,0))</f>
        <v>87793</v>
      </c>
      <c r="R123" s="285" cm="1">
        <f t="array" aca="1" ref="R123" ca="1">ROUND(IF($M123="Y",VLOOKUP($N123,INDIRECT($O$2),R$7,0)*INDIRECT($N$1),VLOOKUP($N123,INDIRECT($O$2),R$7,0)),IF(LEFT($C123,1)="N",3,0))</f>
        <v>92183</v>
      </c>
      <c r="S123" s="285" cm="1">
        <f t="array" aca="1" ref="S123" ca="1">ROUND(IF($M123="Y",VLOOKUP($N123,INDIRECT($O$2),S$7,0)*INDIRECT($N$1),VLOOKUP($N123,INDIRECT($O$2),S$7,0)),IF(LEFT($C123,1)="N",3,0))</f>
        <v>96792</v>
      </c>
      <c r="T123" s="285" cm="1">
        <f t="array" aca="1" ref="T123" ca="1">ROUND(IF($M123="Y",VLOOKUP($N123,INDIRECT($O$2),T$7,0)*INDIRECT($N$1),VLOOKUP($N123,INDIRECT($O$2),T$7,0)),IF(LEFT($C123,1)="N",3,0))</f>
        <v>101632</v>
      </c>
      <c r="U123" s="285" cm="1">
        <f t="array" aca="1" ref="U123" ca="1">ROUND(IF($M123="Y",VLOOKUP($N123,INDIRECT($O$2),U$7,0)*INDIRECT($N$1),VLOOKUP($N123,INDIRECT($O$2),U$7,0)),IF(LEFT($C123,1)="N",3,0))</f>
        <v>106714</v>
      </c>
      <c r="W123" s="304" t="str">
        <f t="shared" si="20"/>
        <v>Y</v>
      </c>
      <c r="X123" s="297" t="str">
        <f t="shared" si="20"/>
        <v>52900C</v>
      </c>
      <c r="Y123" s="305" t="str">
        <f t="shared" si="20"/>
        <v>117</v>
      </c>
      <c r="Z123" s="297" t="str">
        <f t="shared" si="16"/>
        <v xml:space="preserve">Principal Project Crd (CPED) </v>
      </c>
      <c r="AA123" s="306">
        <f t="shared" ca="1" si="17"/>
        <v>42.208999999999996</v>
      </c>
      <c r="AB123" s="306">
        <f t="shared" ca="1" si="17"/>
        <v>44.318999999999996</v>
      </c>
      <c r="AC123" s="306">
        <f t="shared" ca="1" si="17"/>
        <v>46.534999999999997</v>
      </c>
      <c r="AD123" s="306">
        <f t="shared" ca="1" si="17"/>
        <v>48.861999999999995</v>
      </c>
      <c r="AE123" s="306">
        <f t="shared" ca="1" si="17"/>
        <v>51.305</v>
      </c>
    </row>
    <row r="124" spans="1:31">
      <c r="A124" s="203" t="s">
        <v>511</v>
      </c>
      <c r="B124" s="230">
        <v>7</v>
      </c>
      <c r="C124" s="203" t="s">
        <v>43</v>
      </c>
      <c r="D124" s="229" t="s">
        <v>506</v>
      </c>
      <c r="E124" s="203">
        <v>338</v>
      </c>
      <c r="F124" s="203">
        <v>7</v>
      </c>
      <c r="G124" s="208">
        <f t="shared" ref="G124:K147" ca="1" si="31">Q124</f>
        <v>28.971</v>
      </c>
      <c r="H124" s="208">
        <f t="shared" ca="1" si="31"/>
        <v>30.427</v>
      </c>
      <c r="I124" s="208">
        <f t="shared" ca="1" si="31"/>
        <v>31.943999999999999</v>
      </c>
      <c r="J124" s="208">
        <f t="shared" ca="1" si="31"/>
        <v>33.542999999999999</v>
      </c>
      <c r="K124" s="208">
        <f t="shared" ca="1" si="31"/>
        <v>35.225000000000001</v>
      </c>
      <c r="L124" s="223"/>
      <c r="M124" s="270" t="s">
        <v>588</v>
      </c>
      <c r="N124" s="273" t="str">
        <f t="shared" si="18"/>
        <v xml:space="preserve">52950C </v>
      </c>
      <c r="O124" s="284">
        <f t="shared" si="18"/>
        <v>7</v>
      </c>
      <c r="P124" s="273" t="str">
        <f t="shared" si="19"/>
        <v>Process Logic Control Technician</v>
      </c>
      <c r="Q124" s="285" cm="1">
        <f t="array" aca="1" ref="Q124" ca="1">ROUND(IF($M124="Y",VLOOKUP($N124,INDIRECT($O$2),Q$7,0)*INDIRECT($N$1),VLOOKUP($N124,INDIRECT($O$2),Q$7,0)),IF(LEFT($C124,1)="N",3,0))</f>
        <v>28.971</v>
      </c>
      <c r="R124" s="285" cm="1">
        <f t="array" aca="1" ref="R124" ca="1">ROUND(IF($M124="Y",VLOOKUP($N124,INDIRECT($O$2),R$7,0)*INDIRECT($N$1),VLOOKUP($N124,INDIRECT($O$2),R$7,0)),IF(LEFT($C124,1)="N",3,0))</f>
        <v>30.427</v>
      </c>
      <c r="S124" s="285" cm="1">
        <f t="array" aca="1" ref="S124" ca="1">ROUND(IF($M124="Y",VLOOKUP($N124,INDIRECT($O$2),S$7,0)*INDIRECT($N$1),VLOOKUP($N124,INDIRECT($O$2),S$7,0)),IF(LEFT($C124,1)="N",3,0))</f>
        <v>31.943999999999999</v>
      </c>
      <c r="T124" s="285" cm="1">
        <f t="array" aca="1" ref="T124" ca="1">ROUND(IF($M124="Y",VLOOKUP($N124,INDIRECT($O$2),T$7,0)*INDIRECT($N$1),VLOOKUP($N124,INDIRECT($O$2),T$7,0)),IF(LEFT($C124,1)="N",3,0))</f>
        <v>33.542999999999999</v>
      </c>
      <c r="U124" s="285" cm="1">
        <f t="array" aca="1" ref="U124" ca="1">ROUND(IF($M124="Y",VLOOKUP($N124,INDIRECT($O$2),U$7,0)*INDIRECT($N$1),VLOOKUP($N124,INDIRECT($O$2),U$7,0)),IF(LEFT($C124,1)="N",3,0))</f>
        <v>35.225000000000001</v>
      </c>
      <c r="W124" s="304" t="str">
        <f t="shared" si="20"/>
        <v>Y</v>
      </c>
      <c r="X124" s="297" t="str">
        <f t="shared" si="20"/>
        <v xml:space="preserve">52950C </v>
      </c>
      <c r="Y124" s="305">
        <f t="shared" si="20"/>
        <v>7</v>
      </c>
      <c r="Z124" s="297" t="str">
        <f t="shared" si="16"/>
        <v>Process Logic Control Technician</v>
      </c>
      <c r="AA124" s="306">
        <f t="shared" ref="AA124:AE147" ca="1" si="32">IF(LEFT($C124,1)="N",Q124,ROUNDUP(Q124/2080,3))</f>
        <v>28.971</v>
      </c>
      <c r="AB124" s="306">
        <f t="shared" ca="1" si="32"/>
        <v>30.427</v>
      </c>
      <c r="AC124" s="306">
        <f t="shared" ca="1" si="32"/>
        <v>31.943999999999999</v>
      </c>
      <c r="AD124" s="306">
        <f t="shared" ca="1" si="32"/>
        <v>33.542999999999999</v>
      </c>
      <c r="AE124" s="306">
        <f t="shared" ca="1" si="32"/>
        <v>35.225000000000001</v>
      </c>
    </row>
    <row r="125" spans="1:31">
      <c r="A125" s="203" t="s">
        <v>258</v>
      </c>
      <c r="B125" s="230" t="s">
        <v>259</v>
      </c>
      <c r="C125" s="203" t="s">
        <v>43</v>
      </c>
      <c r="D125" s="229" t="s">
        <v>260</v>
      </c>
      <c r="E125" s="203">
        <v>280</v>
      </c>
      <c r="F125" s="203">
        <v>6</v>
      </c>
      <c r="G125" s="208">
        <f t="shared" ca="1" si="31"/>
        <v>24.899000000000001</v>
      </c>
      <c r="H125" s="208">
        <f t="shared" ca="1" si="31"/>
        <v>26.143999999999998</v>
      </c>
      <c r="I125" s="208">
        <f t="shared" ca="1" si="31"/>
        <v>27.452000000000002</v>
      </c>
      <c r="J125" s="208">
        <f t="shared" ca="1" si="31"/>
        <v>28.824000000000002</v>
      </c>
      <c r="K125" s="208">
        <f t="shared" ca="1" si="31"/>
        <v>30.265000000000001</v>
      </c>
      <c r="L125" s="223"/>
      <c r="M125" s="270" t="s">
        <v>588</v>
      </c>
      <c r="N125" s="273" t="str">
        <f t="shared" si="18"/>
        <v>08340C</v>
      </c>
      <c r="O125" s="284" t="str">
        <f t="shared" si="18"/>
        <v>160</v>
      </c>
      <c r="P125" s="273" t="str">
        <f t="shared" si="19"/>
        <v xml:space="preserve">Program Aide II </v>
      </c>
      <c r="Q125" s="285" cm="1">
        <f t="array" aca="1" ref="Q125" ca="1">ROUND(IF($M125="Y",VLOOKUP($N125,INDIRECT($O$2),Q$7,0)*INDIRECT($N$1),VLOOKUP($N125,INDIRECT($O$2),Q$7,0)),IF(LEFT($C125,1)="N",3,0))</f>
        <v>24.899000000000001</v>
      </c>
      <c r="R125" s="285" cm="1">
        <f t="array" aca="1" ref="R125" ca="1">ROUND(IF($M125="Y",VLOOKUP($N125,INDIRECT($O$2),R$7,0)*INDIRECT($N$1),VLOOKUP($N125,INDIRECT($O$2),R$7,0)),IF(LEFT($C125,1)="N",3,0))</f>
        <v>26.143999999999998</v>
      </c>
      <c r="S125" s="285" cm="1">
        <f t="array" aca="1" ref="S125" ca="1">ROUND(IF($M125="Y",VLOOKUP($N125,INDIRECT($O$2),S$7,0)*INDIRECT($N$1),VLOOKUP($N125,INDIRECT($O$2),S$7,0)),IF(LEFT($C125,1)="N",3,0))</f>
        <v>27.452000000000002</v>
      </c>
      <c r="T125" s="285" cm="1">
        <f t="array" aca="1" ref="T125" ca="1">ROUND(IF($M125="Y",VLOOKUP($N125,INDIRECT($O$2),T$7,0)*INDIRECT($N$1),VLOOKUP($N125,INDIRECT($O$2),T$7,0)),IF(LEFT($C125,1)="N",3,0))</f>
        <v>28.824000000000002</v>
      </c>
      <c r="U125" s="285" cm="1">
        <f t="array" aca="1" ref="U125" ca="1">ROUND(IF($M125="Y",VLOOKUP($N125,INDIRECT($O$2),U$7,0)*INDIRECT($N$1),VLOOKUP($N125,INDIRECT($O$2),U$7,0)),IF(LEFT($C125,1)="N",3,0))</f>
        <v>30.265000000000001</v>
      </c>
      <c r="W125" s="304" t="str">
        <f t="shared" si="20"/>
        <v>Y</v>
      </c>
      <c r="X125" s="297" t="str">
        <f t="shared" si="20"/>
        <v>08340C</v>
      </c>
      <c r="Y125" s="305" t="str">
        <f t="shared" si="20"/>
        <v>160</v>
      </c>
      <c r="Z125" s="297" t="str">
        <f t="shared" si="16"/>
        <v xml:space="preserve">Program Aide II </v>
      </c>
      <c r="AA125" s="306">
        <f t="shared" ca="1" si="32"/>
        <v>24.899000000000001</v>
      </c>
      <c r="AB125" s="306">
        <f t="shared" ca="1" si="32"/>
        <v>26.143999999999998</v>
      </c>
      <c r="AC125" s="306">
        <f t="shared" ca="1" si="32"/>
        <v>27.452000000000002</v>
      </c>
      <c r="AD125" s="306">
        <f t="shared" ca="1" si="32"/>
        <v>28.824000000000002</v>
      </c>
      <c r="AE125" s="306">
        <f t="shared" ca="1" si="32"/>
        <v>30.265000000000001</v>
      </c>
    </row>
    <row r="126" spans="1:31">
      <c r="A126" s="203" t="s">
        <v>530</v>
      </c>
      <c r="B126" s="230" t="s">
        <v>118</v>
      </c>
      <c r="C126" s="203" t="s">
        <v>43</v>
      </c>
      <c r="D126" s="229" t="s">
        <v>529</v>
      </c>
      <c r="E126" s="203">
        <v>295</v>
      </c>
      <c r="F126" s="203">
        <v>6</v>
      </c>
      <c r="G126" s="208">
        <f t="shared" ca="1" si="31"/>
        <v>25.911000000000001</v>
      </c>
      <c r="H126" s="208">
        <f t="shared" ca="1" si="31"/>
        <v>27.206</v>
      </c>
      <c r="I126" s="208">
        <f t="shared" ca="1" si="31"/>
        <v>28.565999999999999</v>
      </c>
      <c r="J126" s="208">
        <f t="shared" ca="1" si="31"/>
        <v>29.995000000000001</v>
      </c>
      <c r="K126" s="208">
        <f t="shared" ca="1" si="31"/>
        <v>31.494</v>
      </c>
      <c r="L126" s="223"/>
      <c r="M126" s="270" t="s">
        <v>588</v>
      </c>
      <c r="N126" s="273" t="str">
        <f t="shared" si="18"/>
        <v>52981C</v>
      </c>
      <c r="O126" s="284" t="str">
        <f t="shared" si="18"/>
        <v>067</v>
      </c>
      <c r="P126" s="273" t="str">
        <f t="shared" si="19"/>
        <v>Public Service Agent</v>
      </c>
      <c r="Q126" s="285" cm="1">
        <f t="array" aca="1" ref="Q126" ca="1">ROUND(IF($M126="Y",VLOOKUP($N126,INDIRECT($O$2),Q$7,0)*INDIRECT($N$1),VLOOKUP($N126,INDIRECT($O$2),Q$7,0)),IF(LEFT($C126,1)="N",3,0))</f>
        <v>25.911000000000001</v>
      </c>
      <c r="R126" s="285" cm="1">
        <f t="array" aca="1" ref="R126" ca="1">ROUND(IF($M126="Y",VLOOKUP($N126,INDIRECT($O$2),R$7,0)*INDIRECT($N$1),VLOOKUP($N126,INDIRECT($O$2),R$7,0)),IF(LEFT($C126,1)="N",3,0))</f>
        <v>27.206</v>
      </c>
      <c r="S126" s="285" cm="1">
        <f t="array" aca="1" ref="S126" ca="1">ROUND(IF($M126="Y",VLOOKUP($N126,INDIRECT($O$2),S$7,0)*INDIRECT($N$1),VLOOKUP($N126,INDIRECT($O$2),S$7,0)),IF(LEFT($C126,1)="N",3,0))</f>
        <v>28.565999999999999</v>
      </c>
      <c r="T126" s="285" cm="1">
        <f t="array" aca="1" ref="T126" ca="1">ROUND(IF($M126="Y",VLOOKUP($N126,INDIRECT($O$2),T$7,0)*INDIRECT($N$1),VLOOKUP($N126,INDIRECT($O$2),T$7,0)),IF(LEFT($C126,1)="N",3,0))</f>
        <v>29.995000000000001</v>
      </c>
      <c r="U126" s="285" cm="1">
        <f t="array" aca="1" ref="U126" ca="1">ROUND(IF($M126="Y",VLOOKUP($N126,INDIRECT($O$2),U$7,0)*INDIRECT($N$1),VLOOKUP($N126,INDIRECT($O$2),U$7,0)),IF(LEFT($C126,1)="N",3,0))</f>
        <v>31.494</v>
      </c>
      <c r="W126" s="304" t="str">
        <f t="shared" si="20"/>
        <v>Y</v>
      </c>
      <c r="X126" s="297" t="str">
        <f t="shared" si="20"/>
        <v>52981C</v>
      </c>
      <c r="Y126" s="305" t="str">
        <f t="shared" si="20"/>
        <v>067</v>
      </c>
      <c r="Z126" s="297" t="str">
        <f t="shared" si="16"/>
        <v>Public Service Agent</v>
      </c>
      <c r="AA126" s="306">
        <f t="shared" ca="1" si="32"/>
        <v>25.911000000000001</v>
      </c>
      <c r="AB126" s="306">
        <f t="shared" ca="1" si="32"/>
        <v>27.206</v>
      </c>
      <c r="AC126" s="306">
        <f t="shared" ca="1" si="32"/>
        <v>28.565999999999999</v>
      </c>
      <c r="AD126" s="306">
        <f t="shared" ca="1" si="32"/>
        <v>29.995000000000001</v>
      </c>
      <c r="AE126" s="306">
        <f t="shared" ca="1" si="32"/>
        <v>31.494</v>
      </c>
    </row>
    <row r="127" spans="1:31">
      <c r="A127" s="203" t="s">
        <v>263</v>
      </c>
      <c r="B127" s="230" t="s">
        <v>264</v>
      </c>
      <c r="C127" s="203" t="s">
        <v>43</v>
      </c>
      <c r="D127" s="229" t="s">
        <v>265</v>
      </c>
      <c r="E127" s="203">
        <v>228</v>
      </c>
      <c r="F127" s="203">
        <v>5</v>
      </c>
      <c r="G127" s="208">
        <f t="shared" ca="1" si="31"/>
        <v>21.812000000000001</v>
      </c>
      <c r="H127" s="208">
        <f t="shared" ca="1" si="31"/>
        <v>22.902999999999999</v>
      </c>
      <c r="I127" s="208">
        <f t="shared" ca="1" si="31"/>
        <v>24.047999999999998</v>
      </c>
      <c r="J127" s="208">
        <f t="shared" ca="1" si="31"/>
        <v>25.25</v>
      </c>
      <c r="K127" s="208">
        <f t="shared" ca="1" si="31"/>
        <v>26.513000000000002</v>
      </c>
      <c r="L127" s="223"/>
      <c r="M127" s="270" t="s">
        <v>588</v>
      </c>
      <c r="N127" s="273" t="str">
        <f t="shared" si="18"/>
        <v>08630C</v>
      </c>
      <c r="O127" s="284" t="str">
        <f t="shared" si="18"/>
        <v>026</v>
      </c>
      <c r="P127" s="273" t="str">
        <f t="shared" si="19"/>
        <v xml:space="preserve">Real Est Investigator Aide I  </v>
      </c>
      <c r="Q127" s="285" cm="1">
        <f t="array" aca="1" ref="Q127" ca="1">ROUND(IF($M127="Y",VLOOKUP($N127,INDIRECT($O$2),Q$7,0)*INDIRECT($N$1),VLOOKUP($N127,INDIRECT($O$2),Q$7,0)),IF(LEFT($C127,1)="N",3,0))</f>
        <v>21.812000000000001</v>
      </c>
      <c r="R127" s="285" cm="1">
        <f t="array" aca="1" ref="R127" ca="1">ROUND(IF($M127="Y",VLOOKUP($N127,INDIRECT($O$2),R$7,0)*INDIRECT($N$1),VLOOKUP($N127,INDIRECT($O$2),R$7,0)),IF(LEFT($C127,1)="N",3,0))</f>
        <v>22.902999999999999</v>
      </c>
      <c r="S127" s="285" cm="1">
        <f t="array" aca="1" ref="S127" ca="1">ROUND(IF($M127="Y",VLOOKUP($N127,INDIRECT($O$2),S$7,0)*INDIRECT($N$1),VLOOKUP($N127,INDIRECT($O$2),S$7,0)),IF(LEFT($C127,1)="N",3,0))</f>
        <v>24.047999999999998</v>
      </c>
      <c r="T127" s="285" cm="1">
        <f t="array" aca="1" ref="T127" ca="1">ROUND(IF($M127="Y",VLOOKUP($N127,INDIRECT($O$2),T$7,0)*INDIRECT($N$1),VLOOKUP($N127,INDIRECT($O$2),T$7,0)),IF(LEFT($C127,1)="N",3,0))</f>
        <v>25.25</v>
      </c>
      <c r="U127" s="285" cm="1">
        <f t="array" aca="1" ref="U127" ca="1">ROUND(IF($M127="Y",VLOOKUP($N127,INDIRECT($O$2),U$7,0)*INDIRECT($N$1),VLOOKUP($N127,INDIRECT($O$2),U$7,0)),IF(LEFT($C127,1)="N",3,0))</f>
        <v>26.513000000000002</v>
      </c>
      <c r="W127" s="304" t="str">
        <f t="shared" si="20"/>
        <v>Y</v>
      </c>
      <c r="X127" s="297" t="str">
        <f t="shared" si="20"/>
        <v>08630C</v>
      </c>
      <c r="Y127" s="305" t="str">
        <f t="shared" si="20"/>
        <v>026</v>
      </c>
      <c r="Z127" s="297" t="str">
        <f t="shared" si="16"/>
        <v xml:space="preserve">Real Est Investigator Aide I  </v>
      </c>
      <c r="AA127" s="306">
        <f t="shared" ca="1" si="32"/>
        <v>21.812000000000001</v>
      </c>
      <c r="AB127" s="306">
        <f t="shared" ca="1" si="32"/>
        <v>22.902999999999999</v>
      </c>
      <c r="AC127" s="306">
        <f t="shared" ca="1" si="32"/>
        <v>24.047999999999998</v>
      </c>
      <c r="AD127" s="306">
        <f t="shared" ca="1" si="32"/>
        <v>25.25</v>
      </c>
      <c r="AE127" s="306">
        <f t="shared" ca="1" si="32"/>
        <v>26.513000000000002</v>
      </c>
    </row>
    <row r="128" spans="1:31">
      <c r="A128" s="203" t="s">
        <v>266</v>
      </c>
      <c r="B128" s="230" t="s">
        <v>178</v>
      </c>
      <c r="C128" s="203" t="s">
        <v>43</v>
      </c>
      <c r="D128" s="229" t="s">
        <v>267</v>
      </c>
      <c r="E128" s="203">
        <v>288</v>
      </c>
      <c r="F128" s="203">
        <v>6</v>
      </c>
      <c r="G128" s="208">
        <f t="shared" ca="1" si="31"/>
        <v>25.911000000000001</v>
      </c>
      <c r="H128" s="208">
        <f t="shared" ca="1" si="31"/>
        <v>27.206</v>
      </c>
      <c r="I128" s="208">
        <f t="shared" ca="1" si="31"/>
        <v>28.565999999999999</v>
      </c>
      <c r="J128" s="208">
        <f t="shared" ca="1" si="31"/>
        <v>29.994</v>
      </c>
      <c r="K128" s="208">
        <f t="shared" ca="1" si="31"/>
        <v>31.494</v>
      </c>
      <c r="L128" s="223"/>
      <c r="M128" s="270" t="s">
        <v>588</v>
      </c>
      <c r="N128" s="273" t="str">
        <f t="shared" si="18"/>
        <v>08650C</v>
      </c>
      <c r="O128" s="284" t="str">
        <f t="shared" si="18"/>
        <v>081</v>
      </c>
      <c r="P128" s="273" t="str">
        <f t="shared" si="19"/>
        <v xml:space="preserve">Real Est Investigator Aide II </v>
      </c>
      <c r="Q128" s="285" cm="1">
        <f t="array" aca="1" ref="Q128" ca="1">ROUND(IF($M128="Y",VLOOKUP($N128,INDIRECT($O$2),Q$7,0)*INDIRECT($N$1),VLOOKUP($N128,INDIRECT($O$2),Q$7,0)),IF(LEFT($C128,1)="N",3,0))</f>
        <v>25.911000000000001</v>
      </c>
      <c r="R128" s="285" cm="1">
        <f t="array" aca="1" ref="R128" ca="1">ROUND(IF($M128="Y",VLOOKUP($N128,INDIRECT($O$2),R$7,0)*INDIRECT($N$1),VLOOKUP($N128,INDIRECT($O$2),R$7,0)),IF(LEFT($C128,1)="N",3,0))</f>
        <v>27.206</v>
      </c>
      <c r="S128" s="285" cm="1">
        <f t="array" aca="1" ref="S128" ca="1">ROUND(IF($M128="Y",VLOOKUP($N128,INDIRECT($O$2),S$7,0)*INDIRECT($N$1),VLOOKUP($N128,INDIRECT($O$2),S$7,0)),IF(LEFT($C128,1)="N",3,0))</f>
        <v>28.565999999999999</v>
      </c>
      <c r="T128" s="285" cm="1">
        <f t="array" aca="1" ref="T128" ca="1">ROUND(IF($M128="Y",VLOOKUP($N128,INDIRECT($O$2),T$7,0)*INDIRECT($N$1),VLOOKUP($N128,INDIRECT($O$2),T$7,0)),IF(LEFT($C128,1)="N",3,0))</f>
        <v>29.994</v>
      </c>
      <c r="U128" s="285" cm="1">
        <f t="array" aca="1" ref="U128" ca="1">ROUND(IF($M128="Y",VLOOKUP($N128,INDIRECT($O$2),U$7,0)*INDIRECT($N$1),VLOOKUP($N128,INDIRECT($O$2),U$7,0)),IF(LEFT($C128,1)="N",3,0))</f>
        <v>31.494</v>
      </c>
      <c r="W128" s="304" t="str">
        <f t="shared" si="20"/>
        <v>Y</v>
      </c>
      <c r="X128" s="297" t="str">
        <f t="shared" si="20"/>
        <v>08650C</v>
      </c>
      <c r="Y128" s="305" t="str">
        <f t="shared" si="20"/>
        <v>081</v>
      </c>
      <c r="Z128" s="297" t="str">
        <f t="shared" si="16"/>
        <v xml:space="preserve">Real Est Investigator Aide II </v>
      </c>
      <c r="AA128" s="306">
        <f t="shared" ca="1" si="32"/>
        <v>25.911000000000001</v>
      </c>
      <c r="AB128" s="306">
        <f t="shared" ca="1" si="32"/>
        <v>27.206</v>
      </c>
      <c r="AC128" s="306">
        <f t="shared" ca="1" si="32"/>
        <v>28.565999999999999</v>
      </c>
      <c r="AD128" s="306">
        <f t="shared" ca="1" si="32"/>
        <v>29.994</v>
      </c>
      <c r="AE128" s="306">
        <f t="shared" ca="1" si="32"/>
        <v>31.494</v>
      </c>
    </row>
    <row r="129" spans="1:31">
      <c r="A129" s="203" t="s">
        <v>268</v>
      </c>
      <c r="B129" s="230" t="s">
        <v>269</v>
      </c>
      <c r="C129" s="203" t="s">
        <v>43</v>
      </c>
      <c r="D129" s="229" t="s">
        <v>270</v>
      </c>
      <c r="E129" s="203">
        <v>320</v>
      </c>
      <c r="F129" s="203">
        <v>7</v>
      </c>
      <c r="G129" s="208">
        <f t="shared" ca="1" si="31"/>
        <v>27.975999999999999</v>
      </c>
      <c r="H129" s="208">
        <f t="shared" ca="1" si="31"/>
        <v>29.375</v>
      </c>
      <c r="I129" s="208">
        <f t="shared" ca="1" si="31"/>
        <v>30.844000000000001</v>
      </c>
      <c r="J129" s="208">
        <f t="shared" ca="1" si="31"/>
        <v>32.386000000000003</v>
      </c>
      <c r="K129" s="208">
        <f t="shared" ca="1" si="31"/>
        <v>34.005000000000003</v>
      </c>
      <c r="L129" s="223"/>
      <c r="M129" s="270" t="s">
        <v>588</v>
      </c>
      <c r="N129" s="273" t="str">
        <f t="shared" si="18"/>
        <v>08660C</v>
      </c>
      <c r="O129" s="284" t="str">
        <f t="shared" si="18"/>
        <v>089</v>
      </c>
      <c r="P129" s="273" t="str">
        <f t="shared" si="19"/>
        <v xml:space="preserve">Real Est Investigator I  </v>
      </c>
      <c r="Q129" s="285" cm="1">
        <f t="array" aca="1" ref="Q129" ca="1">ROUND(IF($M129="Y",VLOOKUP($N129,INDIRECT($O$2),Q$7,0)*INDIRECT($N$1),VLOOKUP($N129,INDIRECT($O$2),Q$7,0)),IF(LEFT($C129,1)="N",3,0))</f>
        <v>27.975999999999999</v>
      </c>
      <c r="R129" s="285" cm="1">
        <f t="array" aca="1" ref="R129" ca="1">ROUND(IF($M129="Y",VLOOKUP($N129,INDIRECT($O$2),R$7,0)*INDIRECT($N$1),VLOOKUP($N129,INDIRECT($O$2),R$7,0)),IF(LEFT($C129,1)="N",3,0))</f>
        <v>29.375</v>
      </c>
      <c r="S129" s="285" cm="1">
        <f t="array" aca="1" ref="S129" ca="1">ROUND(IF($M129="Y",VLOOKUP($N129,INDIRECT($O$2),S$7,0)*INDIRECT($N$1),VLOOKUP($N129,INDIRECT($O$2),S$7,0)),IF(LEFT($C129,1)="N",3,0))</f>
        <v>30.844000000000001</v>
      </c>
      <c r="T129" s="285" cm="1">
        <f t="array" aca="1" ref="T129" ca="1">ROUND(IF($M129="Y",VLOOKUP($N129,INDIRECT($O$2),T$7,0)*INDIRECT($N$1),VLOOKUP($N129,INDIRECT($O$2),T$7,0)),IF(LEFT($C129,1)="N",3,0))</f>
        <v>32.386000000000003</v>
      </c>
      <c r="U129" s="285" cm="1">
        <f t="array" aca="1" ref="U129" ca="1">ROUND(IF($M129="Y",VLOOKUP($N129,INDIRECT($O$2),U$7,0)*INDIRECT($N$1),VLOOKUP($N129,INDIRECT($O$2),U$7,0)),IF(LEFT($C129,1)="N",3,0))</f>
        <v>34.005000000000003</v>
      </c>
      <c r="W129" s="304" t="str">
        <f t="shared" si="20"/>
        <v>Y</v>
      </c>
      <c r="X129" s="297" t="str">
        <f t="shared" si="20"/>
        <v>08660C</v>
      </c>
      <c r="Y129" s="305" t="str">
        <f t="shared" si="20"/>
        <v>089</v>
      </c>
      <c r="Z129" s="297" t="str">
        <f t="shared" si="16"/>
        <v xml:space="preserve">Real Est Investigator I  </v>
      </c>
      <c r="AA129" s="306">
        <f t="shared" ca="1" si="32"/>
        <v>27.975999999999999</v>
      </c>
      <c r="AB129" s="306">
        <f t="shared" ca="1" si="32"/>
        <v>29.375</v>
      </c>
      <c r="AC129" s="306">
        <f t="shared" ca="1" si="32"/>
        <v>30.844000000000001</v>
      </c>
      <c r="AD129" s="306">
        <f t="shared" ca="1" si="32"/>
        <v>32.386000000000003</v>
      </c>
      <c r="AE129" s="306">
        <f t="shared" ca="1" si="32"/>
        <v>34.005000000000003</v>
      </c>
    </row>
    <row r="130" spans="1:31">
      <c r="A130" s="203" t="s">
        <v>271</v>
      </c>
      <c r="B130" s="230" t="s">
        <v>272</v>
      </c>
      <c r="C130" s="203" t="s">
        <v>43</v>
      </c>
      <c r="D130" s="229" t="s">
        <v>273</v>
      </c>
      <c r="E130" s="203">
        <v>380</v>
      </c>
      <c r="F130" s="203">
        <v>8</v>
      </c>
      <c r="G130" s="208">
        <f t="shared" ca="1" si="31"/>
        <v>32.079000000000001</v>
      </c>
      <c r="H130" s="208">
        <f t="shared" ca="1" si="31"/>
        <v>33.683999999999997</v>
      </c>
      <c r="I130" s="208">
        <f t="shared" ca="1" si="31"/>
        <v>35.368000000000002</v>
      </c>
      <c r="J130" s="208">
        <f t="shared" ca="1" si="31"/>
        <v>37.136000000000003</v>
      </c>
      <c r="K130" s="208">
        <f t="shared" ca="1" si="31"/>
        <v>38.993000000000002</v>
      </c>
      <c r="L130" s="223"/>
      <c r="M130" s="270" t="s">
        <v>588</v>
      </c>
      <c r="N130" s="273" t="str">
        <f t="shared" si="18"/>
        <v>08670C</v>
      </c>
      <c r="O130" s="284" t="str">
        <f t="shared" si="18"/>
        <v>094</v>
      </c>
      <c r="P130" s="273" t="str">
        <f t="shared" si="19"/>
        <v xml:space="preserve">Real Est Investigator II </v>
      </c>
      <c r="Q130" s="285" cm="1">
        <f t="array" aca="1" ref="Q130" ca="1">ROUND(IF($M130="Y",VLOOKUP($N130,INDIRECT($O$2),Q$7,0)*INDIRECT($N$1),VLOOKUP($N130,INDIRECT($O$2),Q$7,0)),IF(LEFT($C130,1)="N",3,0))</f>
        <v>32.079000000000001</v>
      </c>
      <c r="R130" s="285" cm="1">
        <f t="array" aca="1" ref="R130" ca="1">ROUND(IF($M130="Y",VLOOKUP($N130,INDIRECT($O$2),R$7,0)*INDIRECT($N$1),VLOOKUP($N130,INDIRECT($O$2),R$7,0)),IF(LEFT($C130,1)="N",3,0))</f>
        <v>33.683999999999997</v>
      </c>
      <c r="S130" s="285" cm="1">
        <f t="array" aca="1" ref="S130" ca="1">ROUND(IF($M130="Y",VLOOKUP($N130,INDIRECT($O$2),S$7,0)*INDIRECT($N$1),VLOOKUP($N130,INDIRECT($O$2),S$7,0)),IF(LEFT($C130,1)="N",3,0))</f>
        <v>35.368000000000002</v>
      </c>
      <c r="T130" s="285" cm="1">
        <f t="array" aca="1" ref="T130" ca="1">ROUND(IF($M130="Y",VLOOKUP($N130,INDIRECT($O$2),T$7,0)*INDIRECT($N$1),VLOOKUP($N130,INDIRECT($O$2),T$7,0)),IF(LEFT($C130,1)="N",3,0))</f>
        <v>37.136000000000003</v>
      </c>
      <c r="U130" s="285" cm="1">
        <f t="array" aca="1" ref="U130" ca="1">ROUND(IF($M130="Y",VLOOKUP($N130,INDIRECT($O$2),U$7,0)*INDIRECT($N$1),VLOOKUP($N130,INDIRECT($O$2),U$7,0)),IF(LEFT($C130,1)="N",3,0))</f>
        <v>38.993000000000002</v>
      </c>
      <c r="W130" s="304" t="str">
        <f t="shared" si="20"/>
        <v>Y</v>
      </c>
      <c r="X130" s="297" t="str">
        <f t="shared" si="20"/>
        <v>08670C</v>
      </c>
      <c r="Y130" s="305" t="str">
        <f t="shared" si="20"/>
        <v>094</v>
      </c>
      <c r="Z130" s="297" t="str">
        <f t="shared" si="16"/>
        <v xml:space="preserve">Real Est Investigator II </v>
      </c>
      <c r="AA130" s="306">
        <f t="shared" ca="1" si="32"/>
        <v>32.079000000000001</v>
      </c>
      <c r="AB130" s="306">
        <f t="shared" ca="1" si="32"/>
        <v>33.683999999999997</v>
      </c>
      <c r="AC130" s="306">
        <f t="shared" ca="1" si="32"/>
        <v>35.368000000000002</v>
      </c>
      <c r="AD130" s="306">
        <f t="shared" ca="1" si="32"/>
        <v>37.136000000000003</v>
      </c>
      <c r="AE130" s="306">
        <f t="shared" ca="1" si="32"/>
        <v>38.993000000000002</v>
      </c>
    </row>
    <row r="131" spans="1:31">
      <c r="A131" s="203" t="s">
        <v>274</v>
      </c>
      <c r="B131" s="230" t="s">
        <v>66</v>
      </c>
      <c r="C131" s="203" t="s">
        <v>43</v>
      </c>
      <c r="D131" s="229" t="s">
        <v>275</v>
      </c>
      <c r="E131" s="203">
        <v>320</v>
      </c>
      <c r="F131" s="203">
        <v>7</v>
      </c>
      <c r="G131" s="208">
        <f t="shared" ca="1" si="31"/>
        <v>27.975999999999999</v>
      </c>
      <c r="H131" s="208">
        <f t="shared" ca="1" si="31"/>
        <v>29.375</v>
      </c>
      <c r="I131" s="208">
        <f t="shared" ca="1" si="31"/>
        <v>30.844000000000001</v>
      </c>
      <c r="J131" s="208">
        <f t="shared" ca="1" si="31"/>
        <v>32.386000000000003</v>
      </c>
      <c r="K131" s="208">
        <f t="shared" ca="1" si="31"/>
        <v>34.005000000000003</v>
      </c>
      <c r="L131" s="223"/>
      <c r="M131" s="270" t="s">
        <v>588</v>
      </c>
      <c r="N131" s="273" t="str">
        <f t="shared" si="18"/>
        <v>52775C</v>
      </c>
      <c r="O131" s="284" t="str">
        <f t="shared" si="18"/>
        <v>064</v>
      </c>
      <c r="P131" s="273" t="str">
        <f t="shared" si="19"/>
        <v xml:space="preserve">Real Estate Assistant </v>
      </c>
      <c r="Q131" s="285" cm="1">
        <f t="array" aca="1" ref="Q131" ca="1">ROUND(IF($M131="Y",VLOOKUP($N131,INDIRECT($O$2),Q$7,0)*INDIRECT($N$1),VLOOKUP($N131,INDIRECT($O$2),Q$7,0)),IF(LEFT($C131,1)="N",3,0))</f>
        <v>27.975999999999999</v>
      </c>
      <c r="R131" s="285" cm="1">
        <f t="array" aca="1" ref="R131" ca="1">ROUND(IF($M131="Y",VLOOKUP($N131,INDIRECT($O$2),R$7,0)*INDIRECT($N$1),VLOOKUP($N131,INDIRECT($O$2),R$7,0)),IF(LEFT($C131,1)="N",3,0))</f>
        <v>29.375</v>
      </c>
      <c r="S131" s="285" cm="1">
        <f t="array" aca="1" ref="S131" ca="1">ROUND(IF($M131="Y",VLOOKUP($N131,INDIRECT($O$2),S$7,0)*INDIRECT($N$1),VLOOKUP($N131,INDIRECT($O$2),S$7,0)),IF(LEFT($C131,1)="N",3,0))</f>
        <v>30.844000000000001</v>
      </c>
      <c r="T131" s="285" cm="1">
        <f t="array" aca="1" ref="T131" ca="1">ROUND(IF($M131="Y",VLOOKUP($N131,INDIRECT($O$2),T$7,0)*INDIRECT($N$1),VLOOKUP($N131,INDIRECT($O$2),T$7,0)),IF(LEFT($C131,1)="N",3,0))</f>
        <v>32.386000000000003</v>
      </c>
      <c r="U131" s="285" cm="1">
        <f t="array" aca="1" ref="U131" ca="1">ROUND(IF($M131="Y",VLOOKUP($N131,INDIRECT($O$2),U$7,0)*INDIRECT($N$1),VLOOKUP($N131,INDIRECT($O$2),U$7,0)),IF(LEFT($C131,1)="N",3,0))</f>
        <v>34.005000000000003</v>
      </c>
      <c r="W131" s="304" t="str">
        <f t="shared" si="20"/>
        <v>Y</v>
      </c>
      <c r="X131" s="297" t="str">
        <f t="shared" si="20"/>
        <v>52775C</v>
      </c>
      <c r="Y131" s="305" t="str">
        <f t="shared" si="20"/>
        <v>064</v>
      </c>
      <c r="Z131" s="297" t="str">
        <f t="shared" si="16"/>
        <v xml:space="preserve">Real Estate Assistant </v>
      </c>
      <c r="AA131" s="306">
        <f t="shared" ca="1" si="32"/>
        <v>27.975999999999999</v>
      </c>
      <c r="AB131" s="306">
        <f t="shared" ca="1" si="32"/>
        <v>29.375</v>
      </c>
      <c r="AC131" s="306">
        <f t="shared" ca="1" si="32"/>
        <v>30.844000000000001</v>
      </c>
      <c r="AD131" s="306">
        <f t="shared" ca="1" si="32"/>
        <v>32.386000000000003</v>
      </c>
      <c r="AE131" s="306">
        <f t="shared" ca="1" si="32"/>
        <v>34.005000000000003</v>
      </c>
    </row>
    <row r="132" spans="1:31">
      <c r="A132" s="203" t="s">
        <v>519</v>
      </c>
      <c r="B132" s="230">
        <v>161</v>
      </c>
      <c r="C132" s="203" t="s">
        <v>43</v>
      </c>
      <c r="D132" s="229" t="s">
        <v>518</v>
      </c>
      <c r="E132" s="203">
        <v>290</v>
      </c>
      <c r="F132" s="203">
        <v>6</v>
      </c>
      <c r="G132" s="208">
        <f t="shared" ca="1" si="31"/>
        <v>25.911000000000001</v>
      </c>
      <c r="H132" s="208">
        <f t="shared" ca="1" si="31"/>
        <v>27.206</v>
      </c>
      <c r="I132" s="208">
        <f t="shared" ca="1" si="31"/>
        <v>28.565999999999999</v>
      </c>
      <c r="J132" s="208">
        <f t="shared" ca="1" si="31"/>
        <v>29.995000000000001</v>
      </c>
      <c r="K132" s="208">
        <f t="shared" ca="1" si="31"/>
        <v>31.494</v>
      </c>
      <c r="L132" s="223"/>
      <c r="M132" s="270" t="s">
        <v>588</v>
      </c>
      <c r="N132" s="273" t="str">
        <f t="shared" si="18"/>
        <v>52978C</v>
      </c>
      <c r="O132" s="284">
        <f t="shared" si="18"/>
        <v>161</v>
      </c>
      <c r="P132" s="273" t="str">
        <f t="shared" si="19"/>
        <v>Security Specialist</v>
      </c>
      <c r="Q132" s="285" cm="1">
        <f t="array" aca="1" ref="Q132" ca="1">ROUND(IF($M132="Y",VLOOKUP($N132,INDIRECT($O$2),Q$7,0)*INDIRECT($N$1),VLOOKUP($N132,INDIRECT($O$2),Q$7,0)),IF(LEFT($C132,1)="N",3,0))</f>
        <v>25.911000000000001</v>
      </c>
      <c r="R132" s="285" cm="1">
        <f t="array" aca="1" ref="R132" ca="1">ROUND(IF($M132="Y",VLOOKUP($N132,INDIRECT($O$2),R$7,0)*INDIRECT($N$1),VLOOKUP($N132,INDIRECT($O$2),R$7,0)),IF(LEFT($C132,1)="N",3,0))</f>
        <v>27.206</v>
      </c>
      <c r="S132" s="285" cm="1">
        <f t="array" aca="1" ref="S132" ca="1">ROUND(IF($M132="Y",VLOOKUP($N132,INDIRECT($O$2),S$7,0)*INDIRECT($N$1),VLOOKUP($N132,INDIRECT($O$2),S$7,0)),IF(LEFT($C132,1)="N",3,0))</f>
        <v>28.565999999999999</v>
      </c>
      <c r="T132" s="285" cm="1">
        <f t="array" aca="1" ref="T132" ca="1">ROUND(IF($M132="Y",VLOOKUP($N132,INDIRECT($O$2),T$7,0)*INDIRECT($N$1),VLOOKUP($N132,INDIRECT($O$2),T$7,0)),IF(LEFT($C132,1)="N",3,0))</f>
        <v>29.995000000000001</v>
      </c>
      <c r="U132" s="285" cm="1">
        <f t="array" aca="1" ref="U132" ca="1">ROUND(IF($M132="Y",VLOOKUP($N132,INDIRECT($O$2),U$7,0)*INDIRECT($N$1),VLOOKUP($N132,INDIRECT($O$2),U$7,0)),IF(LEFT($C132,1)="N",3,0))</f>
        <v>31.494</v>
      </c>
      <c r="W132" s="304" t="str">
        <f t="shared" si="20"/>
        <v>Y</v>
      </c>
      <c r="X132" s="297" t="str">
        <f t="shared" si="20"/>
        <v>52978C</v>
      </c>
      <c r="Y132" s="305">
        <f t="shared" si="20"/>
        <v>161</v>
      </c>
      <c r="Z132" s="297" t="str">
        <f t="shared" si="16"/>
        <v>Security Specialist</v>
      </c>
      <c r="AA132" s="306">
        <f t="shared" ca="1" si="32"/>
        <v>25.911000000000001</v>
      </c>
      <c r="AB132" s="306">
        <f t="shared" ca="1" si="32"/>
        <v>27.206</v>
      </c>
      <c r="AC132" s="306">
        <f t="shared" ca="1" si="32"/>
        <v>28.565999999999999</v>
      </c>
      <c r="AD132" s="306">
        <f t="shared" ca="1" si="32"/>
        <v>29.995000000000001</v>
      </c>
      <c r="AE132" s="306">
        <f t="shared" ca="1" si="32"/>
        <v>31.494</v>
      </c>
    </row>
    <row r="133" spans="1:31">
      <c r="A133" s="203" t="s">
        <v>276</v>
      </c>
      <c r="B133" s="230" t="s">
        <v>94</v>
      </c>
      <c r="C133" s="203" t="s">
        <v>43</v>
      </c>
      <c r="D133" s="229" t="s">
        <v>277</v>
      </c>
      <c r="E133" s="203">
        <v>368</v>
      </c>
      <c r="F133" s="203">
        <v>8</v>
      </c>
      <c r="G133" s="208">
        <f t="shared" ca="1" si="31"/>
        <v>31.515999999999998</v>
      </c>
      <c r="H133" s="208">
        <f t="shared" ca="1" si="31"/>
        <v>33.091999999999999</v>
      </c>
      <c r="I133" s="208">
        <f t="shared" ca="1" si="31"/>
        <v>34.746000000000002</v>
      </c>
      <c r="J133" s="208">
        <f t="shared" ca="1" si="31"/>
        <v>36.484000000000002</v>
      </c>
      <c r="K133" s="208">
        <f t="shared" ca="1" si="31"/>
        <v>38.308</v>
      </c>
      <c r="L133" s="223"/>
      <c r="M133" s="270" t="s">
        <v>588</v>
      </c>
      <c r="N133" s="273" t="str">
        <f t="shared" si="18"/>
        <v>05277C</v>
      </c>
      <c r="O133" s="284" t="str">
        <f t="shared" si="18"/>
        <v>099</v>
      </c>
      <c r="P133" s="273" t="str">
        <f t="shared" si="19"/>
        <v>Senior Graphic Designer</v>
      </c>
      <c r="Q133" s="285" cm="1">
        <f t="array" aca="1" ref="Q133" ca="1">ROUND(IF($M133="Y",VLOOKUP($N133,INDIRECT($O$2),Q$7,0)*INDIRECT($N$1),VLOOKUP($N133,INDIRECT($O$2),Q$7,0)),IF(LEFT($C133,1)="N",3,0))</f>
        <v>31.515999999999998</v>
      </c>
      <c r="R133" s="285" cm="1">
        <f t="array" aca="1" ref="R133" ca="1">ROUND(IF($M133="Y",VLOOKUP($N133,INDIRECT($O$2),R$7,0)*INDIRECT($N$1),VLOOKUP($N133,INDIRECT($O$2),R$7,0)),IF(LEFT($C133,1)="N",3,0))</f>
        <v>33.091999999999999</v>
      </c>
      <c r="S133" s="285" cm="1">
        <f t="array" aca="1" ref="S133" ca="1">ROUND(IF($M133="Y",VLOOKUP($N133,INDIRECT($O$2),S$7,0)*INDIRECT($N$1),VLOOKUP($N133,INDIRECT($O$2),S$7,0)),IF(LEFT($C133,1)="N",3,0))</f>
        <v>34.746000000000002</v>
      </c>
      <c r="T133" s="285" cm="1">
        <f t="array" aca="1" ref="T133" ca="1">ROUND(IF($M133="Y",VLOOKUP($N133,INDIRECT($O$2),T$7,0)*INDIRECT($N$1),VLOOKUP($N133,INDIRECT($O$2),T$7,0)),IF(LEFT($C133,1)="N",3,0))</f>
        <v>36.484000000000002</v>
      </c>
      <c r="U133" s="285" cm="1">
        <f t="array" aca="1" ref="U133" ca="1">ROUND(IF($M133="Y",VLOOKUP($N133,INDIRECT($O$2),U$7,0)*INDIRECT($N$1),VLOOKUP($N133,INDIRECT($O$2),U$7,0)),IF(LEFT($C133,1)="N",3,0))</f>
        <v>38.308</v>
      </c>
      <c r="W133" s="304" t="str">
        <f t="shared" si="20"/>
        <v>Y</v>
      </c>
      <c r="X133" s="297" t="str">
        <f t="shared" si="20"/>
        <v>05277C</v>
      </c>
      <c r="Y133" s="305" t="str">
        <f t="shared" si="20"/>
        <v>099</v>
      </c>
      <c r="Z133" s="297" t="str">
        <f t="shared" si="16"/>
        <v>Senior Graphic Designer</v>
      </c>
      <c r="AA133" s="306">
        <f t="shared" ca="1" si="32"/>
        <v>31.515999999999998</v>
      </c>
      <c r="AB133" s="306">
        <f t="shared" ca="1" si="32"/>
        <v>33.091999999999999</v>
      </c>
      <c r="AC133" s="306">
        <f t="shared" ca="1" si="32"/>
        <v>34.746000000000002</v>
      </c>
      <c r="AD133" s="306">
        <f t="shared" ca="1" si="32"/>
        <v>36.484000000000002</v>
      </c>
      <c r="AE133" s="306">
        <f t="shared" ca="1" si="32"/>
        <v>38.308</v>
      </c>
    </row>
    <row r="134" spans="1:31">
      <c r="A134" s="203" t="s">
        <v>278</v>
      </c>
      <c r="B134" s="230" t="s">
        <v>279</v>
      </c>
      <c r="C134" s="203" t="s">
        <v>43</v>
      </c>
      <c r="D134" s="229" t="s">
        <v>280</v>
      </c>
      <c r="E134" s="203">
        <v>308</v>
      </c>
      <c r="F134" s="203">
        <v>6</v>
      </c>
      <c r="G134" s="208">
        <f t="shared" ca="1" si="31"/>
        <v>26.937999999999999</v>
      </c>
      <c r="H134" s="208">
        <f t="shared" ca="1" si="31"/>
        <v>28.285</v>
      </c>
      <c r="I134" s="208">
        <f t="shared" ca="1" si="31"/>
        <v>29.699000000000002</v>
      </c>
      <c r="J134" s="208">
        <f t="shared" ca="1" si="31"/>
        <v>31.184000000000001</v>
      </c>
      <c r="K134" s="208">
        <f t="shared" ca="1" si="31"/>
        <v>32.743000000000002</v>
      </c>
      <c r="L134" s="223"/>
      <c r="M134" s="270" t="s">
        <v>588</v>
      </c>
      <c r="N134" s="273" t="str">
        <f t="shared" si="18"/>
        <v>09171C</v>
      </c>
      <c r="O134" s="284" t="str">
        <f t="shared" si="18"/>
        <v>142</v>
      </c>
      <c r="P134" s="273" t="str">
        <f t="shared" si="19"/>
        <v xml:space="preserve">Senior Legal Support Specialist  </v>
      </c>
      <c r="Q134" s="285" cm="1">
        <f t="array" aca="1" ref="Q134" ca="1">ROUND(IF($M134="Y",VLOOKUP($N134,INDIRECT($O$2),Q$7,0)*INDIRECT($N$1),VLOOKUP($N134,INDIRECT($O$2),Q$7,0)),IF(LEFT($C134,1)="N",3,0))</f>
        <v>26.937999999999999</v>
      </c>
      <c r="R134" s="285" cm="1">
        <f t="array" aca="1" ref="R134" ca="1">ROUND(IF($M134="Y",VLOOKUP($N134,INDIRECT($O$2),R$7,0)*INDIRECT($N$1),VLOOKUP($N134,INDIRECT($O$2),R$7,0)),IF(LEFT($C134,1)="N",3,0))</f>
        <v>28.285</v>
      </c>
      <c r="S134" s="285" cm="1">
        <f t="array" aca="1" ref="S134" ca="1">ROUND(IF($M134="Y",VLOOKUP($N134,INDIRECT($O$2),S$7,0)*INDIRECT($N$1),VLOOKUP($N134,INDIRECT($O$2),S$7,0)),IF(LEFT($C134,1)="N",3,0))</f>
        <v>29.699000000000002</v>
      </c>
      <c r="T134" s="285" cm="1">
        <f t="array" aca="1" ref="T134" ca="1">ROUND(IF($M134="Y",VLOOKUP($N134,INDIRECT($O$2),T$7,0)*INDIRECT($N$1),VLOOKUP($N134,INDIRECT($O$2),T$7,0)),IF(LEFT($C134,1)="N",3,0))</f>
        <v>31.184000000000001</v>
      </c>
      <c r="U134" s="285" cm="1">
        <f t="array" aca="1" ref="U134" ca="1">ROUND(IF($M134="Y",VLOOKUP($N134,INDIRECT($O$2),U$7,0)*INDIRECT($N$1),VLOOKUP($N134,INDIRECT($O$2),U$7,0)),IF(LEFT($C134,1)="N",3,0))</f>
        <v>32.743000000000002</v>
      </c>
      <c r="W134" s="304" t="str">
        <f t="shared" si="20"/>
        <v>Y</v>
      </c>
      <c r="X134" s="297" t="str">
        <f t="shared" si="20"/>
        <v>09171C</v>
      </c>
      <c r="Y134" s="305" t="str">
        <f t="shared" si="20"/>
        <v>142</v>
      </c>
      <c r="Z134" s="297" t="str">
        <f t="shared" si="16"/>
        <v xml:space="preserve">Senior Legal Support Specialist  </v>
      </c>
      <c r="AA134" s="306">
        <f t="shared" ca="1" si="32"/>
        <v>26.937999999999999</v>
      </c>
      <c r="AB134" s="306">
        <f t="shared" ca="1" si="32"/>
        <v>28.285</v>
      </c>
      <c r="AC134" s="306">
        <f t="shared" ca="1" si="32"/>
        <v>29.699000000000002</v>
      </c>
      <c r="AD134" s="306">
        <f t="shared" ca="1" si="32"/>
        <v>31.184000000000001</v>
      </c>
      <c r="AE134" s="306">
        <f t="shared" ca="1" si="32"/>
        <v>32.743000000000002</v>
      </c>
    </row>
    <row r="135" spans="1:31">
      <c r="A135" s="202" t="s">
        <v>38</v>
      </c>
      <c r="B135" s="230" t="s">
        <v>39</v>
      </c>
      <c r="C135" s="202" t="s">
        <v>21</v>
      </c>
      <c r="D135" s="233" t="s">
        <v>40</v>
      </c>
      <c r="E135" s="202">
        <v>455</v>
      </c>
      <c r="F135" s="202">
        <v>10</v>
      </c>
      <c r="G135" s="208">
        <f t="shared" ca="1" si="31"/>
        <v>78884</v>
      </c>
      <c r="H135" s="208">
        <f t="shared" ca="1" si="31"/>
        <v>82828</v>
      </c>
      <c r="I135" s="208">
        <f t="shared" ca="1" si="31"/>
        <v>86969</v>
      </c>
      <c r="J135" s="208">
        <f t="shared" ca="1" si="31"/>
        <v>91318</v>
      </c>
      <c r="K135" s="208">
        <f t="shared" ca="1" si="31"/>
        <v>95883</v>
      </c>
      <c r="L135" s="223"/>
      <c r="M135" s="270" t="s">
        <v>588</v>
      </c>
      <c r="N135" s="273" t="str">
        <f t="shared" si="18"/>
        <v>52740C</v>
      </c>
      <c r="O135" s="284" t="str">
        <f t="shared" si="18"/>
        <v>118</v>
      </c>
      <c r="P135" s="273" t="str">
        <f t="shared" si="19"/>
        <v xml:space="preserve">Senior Project Coordinator </v>
      </c>
      <c r="Q135" s="285" cm="1">
        <f t="array" aca="1" ref="Q135" ca="1">ROUND(IF($M135="Y",VLOOKUP($N135,INDIRECT($O$2),Q$7,0)*INDIRECT($N$1),VLOOKUP($N135,INDIRECT($O$2),Q$7,0)),IF(LEFT($C135,1)="N",3,0))</f>
        <v>78884</v>
      </c>
      <c r="R135" s="285" cm="1">
        <f t="array" aca="1" ref="R135" ca="1">ROUND(IF($M135="Y",VLOOKUP($N135,INDIRECT($O$2),R$7,0)*INDIRECT($N$1),VLOOKUP($N135,INDIRECT($O$2),R$7,0)),IF(LEFT($C135,1)="N",3,0))</f>
        <v>82828</v>
      </c>
      <c r="S135" s="285" cm="1">
        <f t="array" aca="1" ref="S135" ca="1">ROUND(IF($M135="Y",VLOOKUP($N135,INDIRECT($O$2),S$7,0)*INDIRECT($N$1),VLOOKUP($N135,INDIRECT($O$2),S$7,0)),IF(LEFT($C135,1)="N",3,0))</f>
        <v>86969</v>
      </c>
      <c r="T135" s="285" cm="1">
        <f t="array" aca="1" ref="T135" ca="1">ROUND(IF($M135="Y",VLOOKUP($N135,INDIRECT($O$2),T$7,0)*INDIRECT($N$1),VLOOKUP($N135,INDIRECT($O$2),T$7,0)),IF(LEFT($C135,1)="N",3,0))</f>
        <v>91318</v>
      </c>
      <c r="U135" s="285" cm="1">
        <f t="array" aca="1" ref="U135" ca="1">ROUND(IF($M135="Y",VLOOKUP($N135,INDIRECT($O$2),U$7,0)*INDIRECT($N$1),VLOOKUP($N135,INDIRECT($O$2),U$7,0)),IF(LEFT($C135,1)="N",3,0))</f>
        <v>95883</v>
      </c>
      <c r="W135" s="304" t="str">
        <f t="shared" si="20"/>
        <v>Y</v>
      </c>
      <c r="X135" s="297" t="str">
        <f t="shared" si="20"/>
        <v>52740C</v>
      </c>
      <c r="Y135" s="305" t="str">
        <f t="shared" si="20"/>
        <v>118</v>
      </c>
      <c r="Z135" s="297" t="str">
        <f t="shared" si="16"/>
        <v xml:space="preserve">Senior Project Coordinator </v>
      </c>
      <c r="AA135" s="306">
        <f t="shared" ca="1" si="32"/>
        <v>37.924999999999997</v>
      </c>
      <c r="AB135" s="306">
        <f t="shared" ca="1" si="32"/>
        <v>39.821999999999996</v>
      </c>
      <c r="AC135" s="306">
        <f t="shared" ca="1" si="32"/>
        <v>41.812999999999995</v>
      </c>
      <c r="AD135" s="306">
        <f t="shared" ca="1" si="32"/>
        <v>43.902999999999999</v>
      </c>
      <c r="AE135" s="306">
        <f t="shared" ca="1" si="32"/>
        <v>46.097999999999999</v>
      </c>
    </row>
    <row r="136" spans="1:31">
      <c r="A136" s="202" t="s">
        <v>536</v>
      </c>
      <c r="B136" s="230">
        <v>140</v>
      </c>
      <c r="C136" s="202" t="s">
        <v>43</v>
      </c>
      <c r="D136" s="233" t="s">
        <v>535</v>
      </c>
      <c r="E136" s="202">
        <v>308</v>
      </c>
      <c r="F136" s="202">
        <v>6</v>
      </c>
      <c r="G136" s="208">
        <f t="shared" ca="1" si="31"/>
        <v>26.937999999999999</v>
      </c>
      <c r="H136" s="208">
        <f t="shared" ca="1" si="31"/>
        <v>28.285</v>
      </c>
      <c r="I136" s="208">
        <f t="shared" ca="1" si="31"/>
        <v>29.699000000000002</v>
      </c>
      <c r="J136" s="208">
        <f t="shared" ca="1" si="31"/>
        <v>31.184000000000001</v>
      </c>
      <c r="K136" s="208">
        <f t="shared" ca="1" si="31"/>
        <v>32.743000000000002</v>
      </c>
      <c r="L136" s="223"/>
      <c r="M136" s="270" t="s">
        <v>588</v>
      </c>
      <c r="N136" s="273" t="str">
        <f t="shared" si="18"/>
        <v>52996C</v>
      </c>
      <c r="O136" s="284">
        <f t="shared" si="18"/>
        <v>140</v>
      </c>
      <c r="P136" s="273" t="str">
        <f t="shared" si="19"/>
        <v>Service Center Agent</v>
      </c>
      <c r="Q136" s="285" cm="1">
        <f t="array" aca="1" ref="Q136" ca="1">ROUND(IF($M136="Y",VLOOKUP($N136,INDIRECT($O$2),Q$7,0)*INDIRECT($N$1),VLOOKUP($N136,INDIRECT($O$2),Q$7,0)),IF(LEFT($C136,1)="N",3,0))</f>
        <v>26.937999999999999</v>
      </c>
      <c r="R136" s="285" cm="1">
        <f t="array" aca="1" ref="R136" ca="1">ROUND(IF($M136="Y",VLOOKUP($N136,INDIRECT($O$2),R$7,0)*INDIRECT($N$1),VLOOKUP($N136,INDIRECT($O$2),R$7,0)),IF(LEFT($C136,1)="N",3,0))</f>
        <v>28.285</v>
      </c>
      <c r="S136" s="285" cm="1">
        <f t="array" aca="1" ref="S136" ca="1">ROUND(IF($M136="Y",VLOOKUP($N136,INDIRECT($O$2),S$7,0)*INDIRECT($N$1),VLOOKUP($N136,INDIRECT($O$2),S$7,0)),IF(LEFT($C136,1)="N",3,0))</f>
        <v>29.699000000000002</v>
      </c>
      <c r="T136" s="285" cm="1">
        <f t="array" aca="1" ref="T136" ca="1">ROUND(IF($M136="Y",VLOOKUP($N136,INDIRECT($O$2),T$7,0)*INDIRECT($N$1),VLOOKUP($N136,INDIRECT($O$2),T$7,0)),IF(LEFT($C136,1)="N",3,0))</f>
        <v>31.184000000000001</v>
      </c>
      <c r="U136" s="285" cm="1">
        <f t="array" aca="1" ref="U136" ca="1">ROUND(IF($M136="Y",VLOOKUP($N136,INDIRECT($O$2),U$7,0)*INDIRECT($N$1),VLOOKUP($N136,INDIRECT($O$2),U$7,0)),IF(LEFT($C136,1)="N",3,0))</f>
        <v>32.743000000000002</v>
      </c>
      <c r="W136" s="304" t="str">
        <f t="shared" si="20"/>
        <v>Y</v>
      </c>
      <c r="X136" s="297" t="str">
        <f t="shared" si="20"/>
        <v>52996C</v>
      </c>
      <c r="Y136" s="305">
        <f t="shared" si="20"/>
        <v>140</v>
      </c>
      <c r="Z136" s="297" t="str">
        <f t="shared" si="16"/>
        <v>Service Center Agent</v>
      </c>
      <c r="AA136" s="306">
        <f t="shared" ca="1" si="32"/>
        <v>26.937999999999999</v>
      </c>
      <c r="AB136" s="306">
        <f t="shared" ca="1" si="32"/>
        <v>28.285</v>
      </c>
      <c r="AC136" s="306">
        <f t="shared" ca="1" si="32"/>
        <v>29.699000000000002</v>
      </c>
      <c r="AD136" s="306">
        <f t="shared" ca="1" si="32"/>
        <v>31.184000000000001</v>
      </c>
      <c r="AE136" s="306">
        <f t="shared" ca="1" si="32"/>
        <v>32.743000000000002</v>
      </c>
    </row>
    <row r="137" spans="1:31">
      <c r="A137" s="203" t="s">
        <v>281</v>
      </c>
      <c r="B137" s="230" t="s">
        <v>282</v>
      </c>
      <c r="C137" s="203" t="s">
        <v>43</v>
      </c>
      <c r="D137" s="229" t="s">
        <v>283</v>
      </c>
      <c r="E137" s="203">
        <v>280</v>
      </c>
      <c r="F137" s="203">
        <v>6</v>
      </c>
      <c r="G137" s="208">
        <f t="shared" ca="1" si="31"/>
        <v>24.9</v>
      </c>
      <c r="H137" s="208">
        <f t="shared" ca="1" si="31"/>
        <v>26.143999999999998</v>
      </c>
      <c r="I137" s="208">
        <f t="shared" ca="1" si="31"/>
        <v>27.452000000000002</v>
      </c>
      <c r="J137" s="208">
        <f t="shared" ca="1" si="31"/>
        <v>28.824000000000002</v>
      </c>
      <c r="K137" s="208">
        <f t="shared" ca="1" si="31"/>
        <v>30.265000000000001</v>
      </c>
      <c r="L137" s="223"/>
      <c r="M137" s="270" t="s">
        <v>588</v>
      </c>
      <c r="N137" s="273" t="str">
        <f t="shared" si="18"/>
        <v>09280C</v>
      </c>
      <c r="O137" s="284" t="str">
        <f t="shared" si="18"/>
        <v>144</v>
      </c>
      <c r="P137" s="273" t="str">
        <f t="shared" si="19"/>
        <v xml:space="preserve">Solid Waste Aide  </v>
      </c>
      <c r="Q137" s="285" cm="1">
        <f t="array" aca="1" ref="Q137" ca="1">ROUND(IF($M137="Y",VLOOKUP($N137,INDIRECT($O$2),Q$7,0)*INDIRECT($N$1),VLOOKUP($N137,INDIRECT($O$2),Q$7,0)),IF(LEFT($C137,1)="N",3,0))</f>
        <v>24.9</v>
      </c>
      <c r="R137" s="285" cm="1">
        <f t="array" aca="1" ref="R137" ca="1">ROUND(IF($M137="Y",VLOOKUP($N137,INDIRECT($O$2),R$7,0)*INDIRECT($N$1),VLOOKUP($N137,INDIRECT($O$2),R$7,0)),IF(LEFT($C137,1)="N",3,0))</f>
        <v>26.143999999999998</v>
      </c>
      <c r="S137" s="285" cm="1">
        <f t="array" aca="1" ref="S137" ca="1">ROUND(IF($M137="Y",VLOOKUP($N137,INDIRECT($O$2),S$7,0)*INDIRECT($N$1),VLOOKUP($N137,INDIRECT($O$2),S$7,0)),IF(LEFT($C137,1)="N",3,0))</f>
        <v>27.452000000000002</v>
      </c>
      <c r="T137" s="285" cm="1">
        <f t="array" aca="1" ref="T137" ca="1">ROUND(IF($M137="Y",VLOOKUP($N137,INDIRECT($O$2),T$7,0)*INDIRECT($N$1),VLOOKUP($N137,INDIRECT($O$2),T$7,0)),IF(LEFT($C137,1)="N",3,0))</f>
        <v>28.824000000000002</v>
      </c>
      <c r="U137" s="285" cm="1">
        <f t="array" aca="1" ref="U137" ca="1">ROUND(IF($M137="Y",VLOOKUP($N137,INDIRECT($O$2),U$7,0)*INDIRECT($N$1),VLOOKUP($N137,INDIRECT($O$2),U$7,0)),IF(LEFT($C137,1)="N",3,0))</f>
        <v>30.265000000000001</v>
      </c>
      <c r="W137" s="304" t="str">
        <f t="shared" si="20"/>
        <v>Y</v>
      </c>
      <c r="X137" s="297" t="str">
        <f t="shared" si="20"/>
        <v>09280C</v>
      </c>
      <c r="Y137" s="305" t="str">
        <f t="shared" si="20"/>
        <v>144</v>
      </c>
      <c r="Z137" s="297" t="str">
        <f t="shared" si="20"/>
        <v xml:space="preserve">Solid Waste Aide  </v>
      </c>
      <c r="AA137" s="306">
        <f t="shared" ca="1" si="32"/>
        <v>24.9</v>
      </c>
      <c r="AB137" s="306">
        <f t="shared" ca="1" si="32"/>
        <v>26.143999999999998</v>
      </c>
      <c r="AC137" s="306">
        <f t="shared" ca="1" si="32"/>
        <v>27.452000000000002</v>
      </c>
      <c r="AD137" s="306">
        <f t="shared" ca="1" si="32"/>
        <v>28.824000000000002</v>
      </c>
      <c r="AE137" s="306">
        <f t="shared" ca="1" si="32"/>
        <v>30.265000000000001</v>
      </c>
    </row>
    <row r="138" spans="1:31">
      <c r="A138" s="203" t="s">
        <v>284</v>
      </c>
      <c r="B138" s="230">
        <v>209</v>
      </c>
      <c r="C138" s="203" t="s">
        <v>43</v>
      </c>
      <c r="D138" s="229" t="s">
        <v>285</v>
      </c>
      <c r="E138" s="203">
        <v>376</v>
      </c>
      <c r="F138" s="203">
        <v>8</v>
      </c>
      <c r="G138" s="208">
        <f t="shared" ca="1" si="31"/>
        <v>32.079000000000001</v>
      </c>
      <c r="H138" s="208">
        <f t="shared" ca="1" si="31"/>
        <v>33.683999999999997</v>
      </c>
      <c r="I138" s="208">
        <f t="shared" ca="1" si="31"/>
        <v>35.368000000000002</v>
      </c>
      <c r="J138" s="208">
        <f t="shared" ca="1" si="31"/>
        <v>37.136000000000003</v>
      </c>
      <c r="K138" s="208">
        <f t="shared" ca="1" si="31"/>
        <v>38.993000000000002</v>
      </c>
      <c r="L138" s="223"/>
      <c r="M138" s="270" t="s">
        <v>588</v>
      </c>
      <c r="N138" s="273" t="str">
        <f t="shared" ref="N138:O147" si="33">A138</f>
        <v>09285C</v>
      </c>
      <c r="O138" s="284">
        <f t="shared" si="33"/>
        <v>209</v>
      </c>
      <c r="P138" s="273" t="str">
        <f t="shared" ref="P138:P147" si="34">D138</f>
        <v>Space Coordinator Property Services</v>
      </c>
      <c r="Q138" s="285" cm="1">
        <f t="array" aca="1" ref="Q138" ca="1">ROUND(IF($M138="Y",VLOOKUP($N138,INDIRECT($O$2),Q$7,0)*INDIRECT($N$1),VLOOKUP($N138,INDIRECT($O$2),Q$7,0)),IF(LEFT($C138,1)="N",3,0))</f>
        <v>32.079000000000001</v>
      </c>
      <c r="R138" s="285" cm="1">
        <f t="array" aca="1" ref="R138" ca="1">ROUND(IF($M138="Y",VLOOKUP($N138,INDIRECT($O$2),R$7,0)*INDIRECT($N$1),VLOOKUP($N138,INDIRECT($O$2),R$7,0)),IF(LEFT($C138,1)="N",3,0))</f>
        <v>33.683999999999997</v>
      </c>
      <c r="S138" s="285" cm="1">
        <f t="array" aca="1" ref="S138" ca="1">ROUND(IF($M138="Y",VLOOKUP($N138,INDIRECT($O$2),S$7,0)*INDIRECT($N$1),VLOOKUP($N138,INDIRECT($O$2),S$7,0)),IF(LEFT($C138,1)="N",3,0))</f>
        <v>35.368000000000002</v>
      </c>
      <c r="T138" s="285" cm="1">
        <f t="array" aca="1" ref="T138" ca="1">ROUND(IF($M138="Y",VLOOKUP($N138,INDIRECT($O$2),T$7,0)*INDIRECT($N$1),VLOOKUP($N138,INDIRECT($O$2),T$7,0)),IF(LEFT($C138,1)="N",3,0))</f>
        <v>37.136000000000003</v>
      </c>
      <c r="U138" s="285" cm="1">
        <f t="array" aca="1" ref="U138" ca="1">ROUND(IF($M138="Y",VLOOKUP($N138,INDIRECT($O$2),U$7,0)*INDIRECT($N$1),VLOOKUP($N138,INDIRECT($O$2),U$7,0)),IF(LEFT($C138,1)="N",3,0))</f>
        <v>38.993000000000002</v>
      </c>
      <c r="W138" s="304" t="str">
        <f t="shared" ref="W138:Z147" si="35">M138</f>
        <v>Y</v>
      </c>
      <c r="X138" s="297" t="str">
        <f t="shared" si="35"/>
        <v>09285C</v>
      </c>
      <c r="Y138" s="305">
        <f t="shared" si="35"/>
        <v>209</v>
      </c>
      <c r="Z138" s="297" t="str">
        <f t="shared" si="35"/>
        <v>Space Coordinator Property Services</v>
      </c>
      <c r="AA138" s="306">
        <f t="shared" ca="1" si="32"/>
        <v>32.079000000000001</v>
      </c>
      <c r="AB138" s="306">
        <f t="shared" ca="1" si="32"/>
        <v>33.683999999999997</v>
      </c>
      <c r="AC138" s="306">
        <f t="shared" ca="1" si="32"/>
        <v>35.368000000000002</v>
      </c>
      <c r="AD138" s="306">
        <f t="shared" ca="1" si="32"/>
        <v>37.136000000000003</v>
      </c>
      <c r="AE138" s="306">
        <f t="shared" ca="1" si="32"/>
        <v>38.993000000000002</v>
      </c>
    </row>
    <row r="139" spans="1:31">
      <c r="A139" s="203" t="s">
        <v>556</v>
      </c>
      <c r="B139" s="230" t="s">
        <v>557</v>
      </c>
      <c r="C139" s="203" t="s">
        <v>43</v>
      </c>
      <c r="D139" s="229" t="s">
        <v>558</v>
      </c>
      <c r="E139" s="203">
        <v>370</v>
      </c>
      <c r="F139" s="203">
        <v>8</v>
      </c>
      <c r="G139" s="208">
        <f t="shared" ca="1" si="31"/>
        <v>31.356000000000002</v>
      </c>
      <c r="H139" s="208">
        <f t="shared" ca="1" si="31"/>
        <v>32.923999999999999</v>
      </c>
      <c r="I139" s="208">
        <f t="shared" ca="1" si="31"/>
        <v>34.57</v>
      </c>
      <c r="J139" s="208">
        <f t="shared" ca="1" si="31"/>
        <v>36.298000000000002</v>
      </c>
      <c r="K139" s="208">
        <f t="shared" ca="1" si="31"/>
        <v>38.113</v>
      </c>
      <c r="L139" s="223"/>
      <c r="M139" s="270" t="s">
        <v>588</v>
      </c>
      <c r="N139" s="273" t="str">
        <f t="shared" si="33"/>
        <v>52974C</v>
      </c>
      <c r="O139" s="284" t="str">
        <f t="shared" si="33"/>
        <v>095</v>
      </c>
      <c r="P139" s="273" t="str">
        <f t="shared" si="34"/>
        <v>Special Service District Coordinator</v>
      </c>
      <c r="Q139" s="285" cm="1">
        <f t="array" aca="1" ref="Q139" ca="1">ROUND(IF($M139="Y",VLOOKUP($N139,INDIRECT($O$2),Q$7,0)*INDIRECT($N$1),VLOOKUP($N139,INDIRECT($O$2),Q$7,0)),IF(LEFT($C139,1)="N",3,0))</f>
        <v>31.356000000000002</v>
      </c>
      <c r="R139" s="285" cm="1">
        <f t="array" aca="1" ref="R139" ca="1">ROUND(IF($M139="Y",VLOOKUP($N139,INDIRECT($O$2),R$7,0)*INDIRECT($N$1),VLOOKUP($N139,INDIRECT($O$2),R$7,0)),IF(LEFT($C139,1)="N",3,0))</f>
        <v>32.923999999999999</v>
      </c>
      <c r="S139" s="285" cm="1">
        <f t="array" aca="1" ref="S139" ca="1">ROUND(IF($M139="Y",VLOOKUP($N139,INDIRECT($O$2),S$7,0)*INDIRECT($N$1),VLOOKUP($N139,INDIRECT($O$2),S$7,0)),IF(LEFT($C139,1)="N",3,0))</f>
        <v>34.57</v>
      </c>
      <c r="T139" s="285" cm="1">
        <f t="array" aca="1" ref="T139" ca="1">ROUND(IF($M139="Y",VLOOKUP($N139,INDIRECT($O$2),T$7,0)*INDIRECT($N$1),VLOOKUP($N139,INDIRECT($O$2),T$7,0)),IF(LEFT($C139,1)="N",3,0))</f>
        <v>36.298000000000002</v>
      </c>
      <c r="U139" s="285" cm="1">
        <f t="array" aca="1" ref="U139" ca="1">ROUND(IF($M139="Y",VLOOKUP($N139,INDIRECT($O$2),U$7,0)*INDIRECT($N$1),VLOOKUP($N139,INDIRECT($O$2),U$7,0)),IF(LEFT($C139,1)="N",3,0))</f>
        <v>38.113</v>
      </c>
      <c r="W139" s="304" t="str">
        <f t="shared" si="35"/>
        <v>Y</v>
      </c>
      <c r="X139" s="297" t="str">
        <f t="shared" si="35"/>
        <v>52974C</v>
      </c>
      <c r="Y139" s="305" t="str">
        <f t="shared" si="35"/>
        <v>095</v>
      </c>
      <c r="Z139" s="297" t="str">
        <f t="shared" si="35"/>
        <v>Special Service District Coordinator</v>
      </c>
      <c r="AA139" s="306">
        <f t="shared" ca="1" si="32"/>
        <v>31.356000000000002</v>
      </c>
      <c r="AB139" s="306">
        <f t="shared" ca="1" si="32"/>
        <v>32.923999999999999</v>
      </c>
      <c r="AC139" s="306">
        <f t="shared" ca="1" si="32"/>
        <v>34.57</v>
      </c>
      <c r="AD139" s="306">
        <f t="shared" ca="1" si="32"/>
        <v>36.298000000000002</v>
      </c>
      <c r="AE139" s="306">
        <f t="shared" ca="1" si="32"/>
        <v>38.113</v>
      </c>
    </row>
    <row r="140" spans="1:31">
      <c r="A140" s="203" t="s">
        <v>286</v>
      </c>
      <c r="B140" s="230" t="s">
        <v>287</v>
      </c>
      <c r="C140" s="203" t="s">
        <v>43</v>
      </c>
      <c r="D140" s="229" t="s">
        <v>288</v>
      </c>
      <c r="E140" s="203">
        <v>178</v>
      </c>
      <c r="F140" s="203">
        <v>3</v>
      </c>
      <c r="G140" s="208">
        <f t="shared" ca="1" si="31"/>
        <v>17.489999999999998</v>
      </c>
      <c r="H140" s="208">
        <f t="shared" ca="1" si="31"/>
        <v>18.364999999999998</v>
      </c>
      <c r="I140" s="208">
        <f t="shared" ca="1" si="31"/>
        <v>19.283999999999999</v>
      </c>
      <c r="J140" s="208">
        <f t="shared" ca="1" si="31"/>
        <v>20.248000000000001</v>
      </c>
      <c r="K140" s="208">
        <f t="shared" ca="1" si="31"/>
        <v>21.26</v>
      </c>
      <c r="L140" s="223"/>
      <c r="M140" s="270" t="s">
        <v>588</v>
      </c>
      <c r="N140" s="273" t="str">
        <f t="shared" si="33"/>
        <v>09350C</v>
      </c>
      <c r="O140" s="284" t="str">
        <f t="shared" si="33"/>
        <v>011</v>
      </c>
      <c r="P140" s="273" t="str">
        <f t="shared" si="34"/>
        <v xml:space="preserve">Stock Clerk I </v>
      </c>
      <c r="Q140" s="285" cm="1">
        <f t="array" aca="1" ref="Q140" ca="1">ROUND(IF($M140="Y",VLOOKUP($N140,INDIRECT($O$2),Q$7,0)*INDIRECT($N$1),VLOOKUP($N140,INDIRECT($O$2),Q$7,0)),IF(LEFT($C140,1)="N",3,0))</f>
        <v>17.489999999999998</v>
      </c>
      <c r="R140" s="285" cm="1">
        <f t="array" aca="1" ref="R140" ca="1">ROUND(IF($M140="Y",VLOOKUP($N140,INDIRECT($O$2),R$7,0)*INDIRECT($N$1),VLOOKUP($N140,INDIRECT($O$2),R$7,0)),IF(LEFT($C140,1)="N",3,0))</f>
        <v>18.364999999999998</v>
      </c>
      <c r="S140" s="285" cm="1">
        <f t="array" aca="1" ref="S140" ca="1">ROUND(IF($M140="Y",VLOOKUP($N140,INDIRECT($O$2),S$7,0)*INDIRECT($N$1),VLOOKUP($N140,INDIRECT($O$2),S$7,0)),IF(LEFT($C140,1)="N",3,0))</f>
        <v>19.283999999999999</v>
      </c>
      <c r="T140" s="285" cm="1">
        <f t="array" aca="1" ref="T140" ca="1">ROUND(IF($M140="Y",VLOOKUP($N140,INDIRECT($O$2),T$7,0)*INDIRECT($N$1),VLOOKUP($N140,INDIRECT($O$2),T$7,0)),IF(LEFT($C140,1)="N",3,0))</f>
        <v>20.248000000000001</v>
      </c>
      <c r="U140" s="285" cm="1">
        <f t="array" aca="1" ref="U140" ca="1">ROUND(IF($M140="Y",VLOOKUP($N140,INDIRECT($O$2),U$7,0)*INDIRECT($N$1),VLOOKUP($N140,INDIRECT($O$2),U$7,0)),IF(LEFT($C140,1)="N",3,0))</f>
        <v>21.26</v>
      </c>
      <c r="W140" s="304" t="str">
        <f t="shared" si="35"/>
        <v>Y</v>
      </c>
      <c r="X140" s="297" t="str">
        <f t="shared" si="35"/>
        <v>09350C</v>
      </c>
      <c r="Y140" s="305" t="str">
        <f t="shared" si="35"/>
        <v>011</v>
      </c>
      <c r="Z140" s="297" t="str">
        <f t="shared" si="35"/>
        <v xml:space="preserve">Stock Clerk I </v>
      </c>
      <c r="AA140" s="306">
        <f t="shared" ca="1" si="32"/>
        <v>17.489999999999998</v>
      </c>
      <c r="AB140" s="306">
        <f t="shared" ca="1" si="32"/>
        <v>18.364999999999998</v>
      </c>
      <c r="AC140" s="306">
        <f t="shared" ca="1" si="32"/>
        <v>19.283999999999999</v>
      </c>
      <c r="AD140" s="306">
        <f t="shared" ca="1" si="32"/>
        <v>20.248000000000001</v>
      </c>
      <c r="AE140" s="306">
        <f t="shared" ca="1" si="32"/>
        <v>21.26</v>
      </c>
    </row>
    <row r="141" spans="1:31">
      <c r="A141" s="203" t="s">
        <v>289</v>
      </c>
      <c r="B141" s="230" t="s">
        <v>49</v>
      </c>
      <c r="C141" s="203" t="s">
        <v>43</v>
      </c>
      <c r="D141" s="229" t="s">
        <v>290</v>
      </c>
      <c r="E141" s="203">
        <v>235</v>
      </c>
      <c r="F141" s="203">
        <v>5</v>
      </c>
      <c r="G141" s="208">
        <f t="shared" ca="1" si="31"/>
        <v>21.806000000000001</v>
      </c>
      <c r="H141" s="208">
        <f t="shared" ca="1" si="31"/>
        <v>22.896000000000001</v>
      </c>
      <c r="I141" s="208">
        <f t="shared" ca="1" si="31"/>
        <v>24.041</v>
      </c>
      <c r="J141" s="208">
        <f t="shared" ca="1" si="31"/>
        <v>25.242999999999999</v>
      </c>
      <c r="K141" s="208">
        <f t="shared" ca="1" si="31"/>
        <v>26.504999999999999</v>
      </c>
      <c r="L141" s="223"/>
      <c r="M141" s="270" t="s">
        <v>588</v>
      </c>
      <c r="N141" s="273" t="str">
        <f t="shared" si="33"/>
        <v>09360C</v>
      </c>
      <c r="O141" s="284" t="str">
        <f t="shared" si="33"/>
        <v>040</v>
      </c>
      <c r="P141" s="273" t="str">
        <f t="shared" si="34"/>
        <v xml:space="preserve">Stock Clerk II </v>
      </c>
      <c r="Q141" s="285" cm="1">
        <f t="array" aca="1" ref="Q141" ca="1">ROUND(IF($M141="Y",VLOOKUP($N141,INDIRECT($O$2),Q$7,0)*INDIRECT($N$1),VLOOKUP($N141,INDIRECT($O$2),Q$7,0)),IF(LEFT($C141,1)="N",3,0))</f>
        <v>21.806000000000001</v>
      </c>
      <c r="R141" s="285" cm="1">
        <f t="array" aca="1" ref="R141" ca="1">ROUND(IF($M141="Y",VLOOKUP($N141,INDIRECT($O$2),R$7,0)*INDIRECT($N$1),VLOOKUP($N141,INDIRECT($O$2),R$7,0)),IF(LEFT($C141,1)="N",3,0))</f>
        <v>22.896000000000001</v>
      </c>
      <c r="S141" s="285" cm="1">
        <f t="array" aca="1" ref="S141" ca="1">ROUND(IF($M141="Y",VLOOKUP($N141,INDIRECT($O$2),S$7,0)*INDIRECT($N$1),VLOOKUP($N141,INDIRECT($O$2),S$7,0)),IF(LEFT($C141,1)="N",3,0))</f>
        <v>24.041</v>
      </c>
      <c r="T141" s="285" cm="1">
        <f t="array" aca="1" ref="T141" ca="1">ROUND(IF($M141="Y",VLOOKUP($N141,INDIRECT($O$2),T$7,0)*INDIRECT($N$1),VLOOKUP($N141,INDIRECT($O$2),T$7,0)),IF(LEFT($C141,1)="N",3,0))</f>
        <v>25.242999999999999</v>
      </c>
      <c r="U141" s="285" cm="1">
        <f t="array" aca="1" ref="U141" ca="1">ROUND(IF($M141="Y",VLOOKUP($N141,INDIRECT($O$2),U$7,0)*INDIRECT($N$1),VLOOKUP($N141,INDIRECT($O$2),U$7,0)),IF(LEFT($C141,1)="N",3,0))</f>
        <v>26.504999999999999</v>
      </c>
      <c r="W141" s="304" t="str">
        <f t="shared" si="35"/>
        <v>Y</v>
      </c>
      <c r="X141" s="297" t="str">
        <f t="shared" si="35"/>
        <v>09360C</v>
      </c>
      <c r="Y141" s="305" t="str">
        <f t="shared" si="35"/>
        <v>040</v>
      </c>
      <c r="Z141" s="297" t="str">
        <f t="shared" si="35"/>
        <v xml:space="preserve">Stock Clerk II </v>
      </c>
      <c r="AA141" s="306">
        <f t="shared" ca="1" si="32"/>
        <v>21.806000000000001</v>
      </c>
      <c r="AB141" s="306">
        <f t="shared" ca="1" si="32"/>
        <v>22.896000000000001</v>
      </c>
      <c r="AC141" s="306">
        <f t="shared" ca="1" si="32"/>
        <v>24.041</v>
      </c>
      <c r="AD141" s="306">
        <f t="shared" ca="1" si="32"/>
        <v>25.242999999999999</v>
      </c>
      <c r="AE141" s="306">
        <f t="shared" ca="1" si="32"/>
        <v>26.504999999999999</v>
      </c>
    </row>
    <row r="142" spans="1:31">
      <c r="A142" s="203" t="s">
        <v>291</v>
      </c>
      <c r="B142" s="230" t="s">
        <v>292</v>
      </c>
      <c r="C142" s="203" t="s">
        <v>43</v>
      </c>
      <c r="D142" s="229" t="s">
        <v>293</v>
      </c>
      <c r="E142" s="203">
        <v>275</v>
      </c>
      <c r="F142" s="203">
        <v>6</v>
      </c>
      <c r="G142" s="208">
        <f t="shared" ca="1" si="31"/>
        <v>24.899000000000001</v>
      </c>
      <c r="H142" s="208">
        <f t="shared" ca="1" si="31"/>
        <v>26.143999999999998</v>
      </c>
      <c r="I142" s="208">
        <f t="shared" ca="1" si="31"/>
        <v>27.452000000000002</v>
      </c>
      <c r="J142" s="208">
        <f t="shared" ca="1" si="31"/>
        <v>28.824000000000002</v>
      </c>
      <c r="K142" s="208">
        <f t="shared" ca="1" si="31"/>
        <v>30.265000000000001</v>
      </c>
      <c r="L142" s="226"/>
      <c r="M142" s="270" t="s">
        <v>588</v>
      </c>
      <c r="N142" s="273" t="str">
        <f t="shared" si="33"/>
        <v>09420C</v>
      </c>
      <c r="O142" s="284" t="str">
        <f t="shared" si="33"/>
        <v>054</v>
      </c>
      <c r="P142" s="273" t="str">
        <f t="shared" si="34"/>
        <v xml:space="preserve">Storekeeper  </v>
      </c>
      <c r="Q142" s="285" cm="1">
        <f t="array" aca="1" ref="Q142" ca="1">ROUND(IF($M142="Y",VLOOKUP($N142,INDIRECT($O$2),Q$7,0)*INDIRECT($N$1),VLOOKUP($N142,INDIRECT($O$2),Q$7,0)),IF(LEFT($C142,1)="N",3,0))</f>
        <v>24.899000000000001</v>
      </c>
      <c r="R142" s="285" cm="1">
        <f t="array" aca="1" ref="R142" ca="1">ROUND(IF($M142="Y",VLOOKUP($N142,INDIRECT($O$2),R$7,0)*INDIRECT($N$1),VLOOKUP($N142,INDIRECT($O$2),R$7,0)),IF(LEFT($C142,1)="N",3,0))</f>
        <v>26.143999999999998</v>
      </c>
      <c r="S142" s="285" cm="1">
        <f t="array" aca="1" ref="S142" ca="1">ROUND(IF($M142="Y",VLOOKUP($N142,INDIRECT($O$2),S$7,0)*INDIRECT($N$1),VLOOKUP($N142,INDIRECT($O$2),S$7,0)),IF(LEFT($C142,1)="N",3,0))</f>
        <v>27.452000000000002</v>
      </c>
      <c r="T142" s="285" cm="1">
        <f t="array" aca="1" ref="T142" ca="1">ROUND(IF($M142="Y",VLOOKUP($N142,INDIRECT($O$2),T$7,0)*INDIRECT($N$1),VLOOKUP($N142,INDIRECT($O$2),T$7,0)),IF(LEFT($C142,1)="N",3,0))</f>
        <v>28.824000000000002</v>
      </c>
      <c r="U142" s="285" cm="1">
        <f t="array" aca="1" ref="U142" ca="1">ROUND(IF($M142="Y",VLOOKUP($N142,INDIRECT($O$2),U$7,0)*INDIRECT($N$1),VLOOKUP($N142,INDIRECT($O$2),U$7,0)),IF(LEFT($C142,1)="N",3,0))</f>
        <v>30.265000000000001</v>
      </c>
      <c r="W142" s="304" t="str">
        <f t="shared" si="35"/>
        <v>Y</v>
      </c>
      <c r="X142" s="297" t="str">
        <f t="shared" si="35"/>
        <v>09420C</v>
      </c>
      <c r="Y142" s="305" t="str">
        <f t="shared" si="35"/>
        <v>054</v>
      </c>
      <c r="Z142" s="297" t="str">
        <f t="shared" si="35"/>
        <v xml:space="preserve">Storekeeper  </v>
      </c>
      <c r="AA142" s="306">
        <f t="shared" ca="1" si="32"/>
        <v>24.899000000000001</v>
      </c>
      <c r="AB142" s="306">
        <f t="shared" ca="1" si="32"/>
        <v>26.143999999999998</v>
      </c>
      <c r="AC142" s="306">
        <f t="shared" ca="1" si="32"/>
        <v>27.452000000000002</v>
      </c>
      <c r="AD142" s="306">
        <f t="shared" ca="1" si="32"/>
        <v>28.824000000000002</v>
      </c>
      <c r="AE142" s="306">
        <f t="shared" ca="1" si="32"/>
        <v>30.265000000000001</v>
      </c>
    </row>
    <row r="143" spans="1:31">
      <c r="A143" s="203" t="s">
        <v>294</v>
      </c>
      <c r="B143" s="230" t="s">
        <v>173</v>
      </c>
      <c r="C143" s="203" t="s">
        <v>43</v>
      </c>
      <c r="D143" s="229" t="s">
        <v>295</v>
      </c>
      <c r="E143" s="203">
        <v>308</v>
      </c>
      <c r="F143" s="203">
        <v>6</v>
      </c>
      <c r="G143" s="208">
        <f t="shared" ca="1" si="31"/>
        <v>26.937999999999999</v>
      </c>
      <c r="H143" s="208">
        <f t="shared" ca="1" si="31"/>
        <v>28.285</v>
      </c>
      <c r="I143" s="208">
        <f t="shared" ca="1" si="31"/>
        <v>29.699000000000002</v>
      </c>
      <c r="J143" s="208">
        <f t="shared" ca="1" si="31"/>
        <v>31.184000000000001</v>
      </c>
      <c r="K143" s="208">
        <f t="shared" ca="1" si="31"/>
        <v>32.743000000000002</v>
      </c>
      <c r="L143" s="226"/>
      <c r="M143" s="270" t="s">
        <v>588</v>
      </c>
      <c r="N143" s="273" t="str">
        <f t="shared" si="33"/>
        <v>10630C</v>
      </c>
      <c r="O143" s="284" t="str">
        <f t="shared" si="33"/>
        <v>083</v>
      </c>
      <c r="P143" s="273" t="str">
        <f t="shared" si="34"/>
        <v xml:space="preserve">Traffic Systems Operator </v>
      </c>
      <c r="Q143" s="285" cm="1">
        <f t="array" aca="1" ref="Q143" ca="1">ROUND(IF($M143="Y",VLOOKUP($N143,INDIRECT($O$2),Q$7,0)*INDIRECT($N$1),VLOOKUP($N143,INDIRECT($O$2),Q$7,0)),IF(LEFT($C143,1)="N",3,0))</f>
        <v>26.937999999999999</v>
      </c>
      <c r="R143" s="285" cm="1">
        <f t="array" aca="1" ref="R143" ca="1">ROUND(IF($M143="Y",VLOOKUP($N143,INDIRECT($O$2),R$7,0)*INDIRECT($N$1),VLOOKUP($N143,INDIRECT($O$2),R$7,0)),IF(LEFT($C143,1)="N",3,0))</f>
        <v>28.285</v>
      </c>
      <c r="S143" s="285" cm="1">
        <f t="array" aca="1" ref="S143" ca="1">ROUND(IF($M143="Y",VLOOKUP($N143,INDIRECT($O$2),S$7,0)*INDIRECT($N$1),VLOOKUP($N143,INDIRECT($O$2),S$7,0)),IF(LEFT($C143,1)="N",3,0))</f>
        <v>29.699000000000002</v>
      </c>
      <c r="T143" s="285" cm="1">
        <f t="array" aca="1" ref="T143" ca="1">ROUND(IF($M143="Y",VLOOKUP($N143,INDIRECT($O$2),T$7,0)*INDIRECT($N$1),VLOOKUP($N143,INDIRECT($O$2),T$7,0)),IF(LEFT($C143,1)="N",3,0))</f>
        <v>31.184000000000001</v>
      </c>
      <c r="U143" s="285" cm="1">
        <f t="array" aca="1" ref="U143" ca="1">ROUND(IF($M143="Y",VLOOKUP($N143,INDIRECT($O$2),U$7,0)*INDIRECT($N$1),VLOOKUP($N143,INDIRECT($O$2),U$7,0)),IF(LEFT($C143,1)="N",3,0))</f>
        <v>32.743000000000002</v>
      </c>
      <c r="W143" s="304" t="str">
        <f t="shared" si="35"/>
        <v>Y</v>
      </c>
      <c r="X143" s="297" t="str">
        <f t="shared" si="35"/>
        <v>10630C</v>
      </c>
      <c r="Y143" s="305" t="str">
        <f t="shared" si="35"/>
        <v>083</v>
      </c>
      <c r="Z143" s="297" t="str">
        <f t="shared" si="35"/>
        <v xml:space="preserve">Traffic Systems Operator </v>
      </c>
      <c r="AA143" s="306">
        <f t="shared" ca="1" si="32"/>
        <v>26.937999999999999</v>
      </c>
      <c r="AB143" s="306">
        <f t="shared" ca="1" si="32"/>
        <v>28.285</v>
      </c>
      <c r="AC143" s="306">
        <f t="shared" ca="1" si="32"/>
        <v>29.699000000000002</v>
      </c>
      <c r="AD143" s="306">
        <f t="shared" ca="1" si="32"/>
        <v>31.184000000000001</v>
      </c>
      <c r="AE143" s="306">
        <f t="shared" ca="1" si="32"/>
        <v>32.743000000000002</v>
      </c>
    </row>
    <row r="144" spans="1:31">
      <c r="A144" s="203" t="s">
        <v>566</v>
      </c>
      <c r="B144" s="230" t="s">
        <v>46</v>
      </c>
      <c r="C144" s="203" t="s">
        <v>43</v>
      </c>
      <c r="D144" s="229" t="s">
        <v>571</v>
      </c>
      <c r="E144" s="203">
        <v>258</v>
      </c>
      <c r="F144" s="203">
        <v>5</v>
      </c>
      <c r="G144" s="208">
        <f t="shared" ca="1" si="31"/>
        <v>23.882000000000001</v>
      </c>
      <c r="H144" s="208">
        <f t="shared" ca="1" si="31"/>
        <v>25.077000000000002</v>
      </c>
      <c r="I144" s="208">
        <f t="shared" ca="1" si="31"/>
        <v>26.33</v>
      </c>
      <c r="J144" s="208">
        <f t="shared" ca="1" si="31"/>
        <v>27.646999999999998</v>
      </c>
      <c r="K144" s="208">
        <f t="shared" ca="1" si="31"/>
        <v>29.029</v>
      </c>
      <c r="L144" s="226"/>
      <c r="M144" s="270" t="s">
        <v>588</v>
      </c>
      <c r="N144" s="273" t="str">
        <f t="shared" si="33"/>
        <v>59415C</v>
      </c>
      <c r="O144" s="284" t="str">
        <f t="shared" si="33"/>
        <v>056</v>
      </c>
      <c r="P144" s="273" t="str">
        <f t="shared" si="34"/>
        <v>Vendor Records Specialist</v>
      </c>
      <c r="Q144" s="285" cm="1">
        <f t="array" aca="1" ref="Q144" ca="1">ROUND(IF($M144="Y",VLOOKUP($N144,INDIRECT($O$2),Q$7,0)*INDIRECT($N$1),VLOOKUP($N144,INDIRECT($O$2),Q$7,0)),IF(LEFT($C144,1)="N",3,0))</f>
        <v>23.882000000000001</v>
      </c>
      <c r="R144" s="285" cm="1">
        <f t="array" aca="1" ref="R144" ca="1">ROUND(IF($M144="Y",VLOOKUP($N144,INDIRECT($O$2),R$7,0)*INDIRECT($N$1),VLOOKUP($N144,INDIRECT($O$2),R$7,0)),IF(LEFT($C144,1)="N",3,0))</f>
        <v>25.077000000000002</v>
      </c>
      <c r="S144" s="285" cm="1">
        <f t="array" aca="1" ref="S144" ca="1">ROUND(IF($M144="Y",VLOOKUP($N144,INDIRECT($O$2),S$7,0)*INDIRECT($N$1),VLOOKUP($N144,INDIRECT($O$2),S$7,0)),IF(LEFT($C144,1)="N",3,0))</f>
        <v>26.33</v>
      </c>
      <c r="T144" s="285" cm="1">
        <f t="array" aca="1" ref="T144" ca="1">ROUND(IF($M144="Y",VLOOKUP($N144,INDIRECT($O$2),T$7,0)*INDIRECT($N$1),VLOOKUP($N144,INDIRECT($O$2),T$7,0)),IF(LEFT($C144,1)="N",3,0))</f>
        <v>27.646999999999998</v>
      </c>
      <c r="U144" s="285" cm="1">
        <f t="array" aca="1" ref="U144" ca="1">ROUND(IF($M144="Y",VLOOKUP($N144,INDIRECT($O$2),U$7,0)*INDIRECT($N$1),VLOOKUP($N144,INDIRECT($O$2),U$7,0)),IF(LEFT($C144,1)="N",3,0))</f>
        <v>29.029</v>
      </c>
      <c r="W144" s="304" t="str">
        <f t="shared" si="35"/>
        <v>Y</v>
      </c>
      <c r="X144" s="297" t="str">
        <f t="shared" si="35"/>
        <v>59415C</v>
      </c>
      <c r="Y144" s="305" t="str">
        <f t="shared" si="35"/>
        <v>056</v>
      </c>
      <c r="Z144" s="297" t="str">
        <f t="shared" si="35"/>
        <v>Vendor Records Specialist</v>
      </c>
      <c r="AA144" s="306">
        <f t="shared" ca="1" si="32"/>
        <v>23.882000000000001</v>
      </c>
      <c r="AB144" s="306">
        <f t="shared" ca="1" si="32"/>
        <v>25.077000000000002</v>
      </c>
      <c r="AC144" s="306">
        <f t="shared" ca="1" si="32"/>
        <v>26.33</v>
      </c>
      <c r="AD144" s="306">
        <f t="shared" ca="1" si="32"/>
        <v>27.646999999999998</v>
      </c>
      <c r="AE144" s="306">
        <f t="shared" ca="1" si="32"/>
        <v>29.029</v>
      </c>
    </row>
    <row r="145" spans="1:31">
      <c r="A145" s="203" t="s">
        <v>296</v>
      </c>
      <c r="B145" s="251">
        <v>161</v>
      </c>
      <c r="C145" s="203" t="s">
        <v>43</v>
      </c>
      <c r="D145" s="229" t="s">
        <v>316</v>
      </c>
      <c r="E145" s="203">
        <v>288</v>
      </c>
      <c r="F145" s="203">
        <v>6</v>
      </c>
      <c r="G145" s="208">
        <f t="shared" ca="1" si="31"/>
        <v>25.911000000000001</v>
      </c>
      <c r="H145" s="208">
        <f t="shared" ca="1" si="31"/>
        <v>27.206</v>
      </c>
      <c r="I145" s="208">
        <f t="shared" ca="1" si="31"/>
        <v>28.565999999999999</v>
      </c>
      <c r="J145" s="208">
        <f t="shared" ca="1" si="31"/>
        <v>29.994</v>
      </c>
      <c r="K145" s="208">
        <f t="shared" ca="1" si="31"/>
        <v>31.494</v>
      </c>
      <c r="L145" s="226"/>
      <c r="M145" s="270" t="s">
        <v>588</v>
      </c>
      <c r="N145" s="273" t="str">
        <f t="shared" si="33"/>
        <v>10796C</v>
      </c>
      <c r="O145" s="284">
        <f t="shared" si="33"/>
        <v>161</v>
      </c>
      <c r="P145" s="273" t="str">
        <f t="shared" si="34"/>
        <v>Veterinary Care Technician</v>
      </c>
      <c r="Q145" s="285" cm="1">
        <f t="array" aca="1" ref="Q145" ca="1">ROUND(IF($M145="Y",VLOOKUP($N145,INDIRECT($O$2),Q$7,0)*INDIRECT($N$1),VLOOKUP($N145,INDIRECT($O$2),Q$7,0)),IF(LEFT($C145,1)="N",3,0))</f>
        <v>25.911000000000001</v>
      </c>
      <c r="R145" s="285" cm="1">
        <f t="array" aca="1" ref="R145" ca="1">ROUND(IF($M145="Y",VLOOKUP($N145,INDIRECT($O$2),R$7,0)*INDIRECT($N$1),VLOOKUP($N145,INDIRECT($O$2),R$7,0)),IF(LEFT($C145,1)="N",3,0))</f>
        <v>27.206</v>
      </c>
      <c r="S145" s="285" cm="1">
        <f t="array" aca="1" ref="S145" ca="1">ROUND(IF($M145="Y",VLOOKUP($N145,INDIRECT($O$2),S$7,0)*INDIRECT($N$1),VLOOKUP($N145,INDIRECT($O$2),S$7,0)),IF(LEFT($C145,1)="N",3,0))</f>
        <v>28.565999999999999</v>
      </c>
      <c r="T145" s="285" cm="1">
        <f t="array" aca="1" ref="T145" ca="1">ROUND(IF($M145="Y",VLOOKUP($N145,INDIRECT($O$2),T$7,0)*INDIRECT($N$1),VLOOKUP($N145,INDIRECT($O$2),T$7,0)),IF(LEFT($C145,1)="N",3,0))</f>
        <v>29.994</v>
      </c>
      <c r="U145" s="285" cm="1">
        <f t="array" aca="1" ref="U145" ca="1">ROUND(IF($M145="Y",VLOOKUP($N145,INDIRECT($O$2),U$7,0)*INDIRECT($N$1),VLOOKUP($N145,INDIRECT($O$2),U$7,0)),IF(LEFT($C145,1)="N",3,0))</f>
        <v>31.494</v>
      </c>
      <c r="W145" s="304" t="str">
        <f t="shared" si="35"/>
        <v>Y</v>
      </c>
      <c r="X145" s="297" t="str">
        <f t="shared" si="35"/>
        <v>10796C</v>
      </c>
      <c r="Y145" s="305">
        <f t="shared" si="35"/>
        <v>161</v>
      </c>
      <c r="Z145" s="297" t="str">
        <f t="shared" si="35"/>
        <v>Veterinary Care Technician</v>
      </c>
      <c r="AA145" s="306">
        <f t="shared" ca="1" si="32"/>
        <v>25.911000000000001</v>
      </c>
      <c r="AB145" s="306">
        <f t="shared" ca="1" si="32"/>
        <v>27.206</v>
      </c>
      <c r="AC145" s="306">
        <f t="shared" ca="1" si="32"/>
        <v>28.565999999999999</v>
      </c>
      <c r="AD145" s="306">
        <f t="shared" ca="1" si="32"/>
        <v>29.994</v>
      </c>
      <c r="AE145" s="306">
        <f t="shared" ca="1" si="32"/>
        <v>31.494</v>
      </c>
    </row>
    <row r="146" spans="1:31">
      <c r="A146" s="203" t="s">
        <v>508</v>
      </c>
      <c r="B146" s="251">
        <v>164</v>
      </c>
      <c r="C146" s="203" t="s">
        <v>21</v>
      </c>
      <c r="D146" s="229" t="s">
        <v>510</v>
      </c>
      <c r="E146" s="203">
        <v>400</v>
      </c>
      <c r="F146" s="203">
        <v>8</v>
      </c>
      <c r="G146" s="208">
        <f t="shared" ca="1" si="31"/>
        <v>69534</v>
      </c>
      <c r="H146" s="208">
        <f t="shared" ca="1" si="31"/>
        <v>73010</v>
      </c>
      <c r="I146" s="208">
        <f t="shared" ca="1" si="31"/>
        <v>76661</v>
      </c>
      <c r="J146" s="208">
        <f t="shared" ca="1" si="31"/>
        <v>80494</v>
      </c>
      <c r="K146" s="208">
        <f t="shared" ca="1" si="31"/>
        <v>85145</v>
      </c>
      <c r="L146" s="226"/>
      <c r="M146" s="270" t="s">
        <v>588</v>
      </c>
      <c r="N146" s="273" t="str">
        <f t="shared" si="33"/>
        <v xml:space="preserve">52956C </v>
      </c>
      <c r="O146" s="284">
        <f t="shared" si="33"/>
        <v>164</v>
      </c>
      <c r="P146" s="273" t="str">
        <f t="shared" si="34"/>
        <v>Visual Communications Management Coord</v>
      </c>
      <c r="Q146" s="285" cm="1">
        <f t="array" aca="1" ref="Q146" ca="1">ROUND(IF($M146="Y",VLOOKUP($N146,INDIRECT($O$2),Q$7,0)*INDIRECT($N$1),VLOOKUP($N146,INDIRECT($O$2),Q$7,0)),IF(LEFT($C146,1)="N",3,0))</f>
        <v>69534</v>
      </c>
      <c r="R146" s="285" cm="1">
        <f t="array" aca="1" ref="R146" ca="1">ROUND(IF($M146="Y",VLOOKUP($N146,INDIRECT($O$2),R$7,0)*INDIRECT($N$1),VLOOKUP($N146,INDIRECT($O$2),R$7,0)),IF(LEFT($C146,1)="N",3,0))</f>
        <v>73010</v>
      </c>
      <c r="S146" s="285" cm="1">
        <f t="array" aca="1" ref="S146" ca="1">ROUND(IF($M146="Y",VLOOKUP($N146,INDIRECT($O$2),S$7,0)*INDIRECT($N$1),VLOOKUP($N146,INDIRECT($O$2),S$7,0)),IF(LEFT($C146,1)="N",3,0))</f>
        <v>76661</v>
      </c>
      <c r="T146" s="285" cm="1">
        <f t="array" aca="1" ref="T146" ca="1">ROUND(IF($M146="Y",VLOOKUP($N146,INDIRECT($O$2),T$7,0)*INDIRECT($N$1),VLOOKUP($N146,INDIRECT($O$2),T$7,0)),IF(LEFT($C146,1)="N",3,0))</f>
        <v>80494</v>
      </c>
      <c r="U146" s="285" cm="1">
        <f t="array" aca="1" ref="U146" ca="1">ROUND(IF($M146="Y",VLOOKUP($N146,INDIRECT($O$2),U$7,0)*INDIRECT($N$1),VLOOKUP($N146,INDIRECT($O$2),U$7,0)),IF(LEFT($C146,1)="N",3,0))</f>
        <v>85145</v>
      </c>
      <c r="W146" s="304" t="str">
        <f t="shared" si="35"/>
        <v>Y</v>
      </c>
      <c r="X146" s="297" t="str">
        <f t="shared" si="35"/>
        <v xml:space="preserve">52956C </v>
      </c>
      <c r="Y146" s="305">
        <f t="shared" si="35"/>
        <v>164</v>
      </c>
      <c r="Z146" s="297" t="str">
        <f t="shared" si="35"/>
        <v>Visual Communications Management Coord</v>
      </c>
      <c r="AA146" s="306">
        <f t="shared" ca="1" si="32"/>
        <v>33.43</v>
      </c>
      <c r="AB146" s="306">
        <f t="shared" ca="1" si="32"/>
        <v>35.100999999999999</v>
      </c>
      <c r="AC146" s="306">
        <f t="shared" ca="1" si="32"/>
        <v>36.856999999999999</v>
      </c>
      <c r="AD146" s="306">
        <f t="shared" ca="1" si="32"/>
        <v>38.699999999999996</v>
      </c>
      <c r="AE146" s="306">
        <f t="shared" ca="1" si="32"/>
        <v>40.936</v>
      </c>
    </row>
    <row r="147" spans="1:31">
      <c r="A147" s="203" t="s">
        <v>327</v>
      </c>
      <c r="B147" s="251">
        <v>163</v>
      </c>
      <c r="C147" s="203" t="s">
        <v>43</v>
      </c>
      <c r="D147" s="229" t="s">
        <v>318</v>
      </c>
      <c r="E147" s="203">
        <v>303</v>
      </c>
      <c r="F147" s="203">
        <v>6</v>
      </c>
      <c r="G147" s="208">
        <f t="shared" ca="1" si="31"/>
        <v>26.937999999999999</v>
      </c>
      <c r="H147" s="208">
        <f t="shared" ca="1" si="31"/>
        <v>28.285</v>
      </c>
      <c r="I147" s="208">
        <f t="shared" ca="1" si="31"/>
        <v>29.699000000000002</v>
      </c>
      <c r="J147" s="208">
        <f t="shared" ca="1" si="31"/>
        <v>31.184000000000001</v>
      </c>
      <c r="K147" s="208">
        <f t="shared" ca="1" si="31"/>
        <v>32.743000000000002</v>
      </c>
      <c r="L147" s="226"/>
      <c r="M147" s="270" t="s">
        <v>588</v>
      </c>
      <c r="N147" s="273" t="str">
        <f t="shared" si="33"/>
        <v>10902C</v>
      </c>
      <c r="O147" s="284">
        <f t="shared" si="33"/>
        <v>163</v>
      </c>
      <c r="P147" s="273" t="str">
        <f t="shared" si="34"/>
        <v>Water Quality Technician</v>
      </c>
      <c r="Q147" s="285" cm="1">
        <f t="array" aca="1" ref="Q147" ca="1">ROUND(IF($M147="Y",VLOOKUP($N147,INDIRECT($O$2),Q$7,0)*INDIRECT($N$1),VLOOKUP($N147,INDIRECT($O$2),Q$7,0)),IF(LEFT($C147,1)="N",3,0))</f>
        <v>26.937999999999999</v>
      </c>
      <c r="R147" s="285" cm="1">
        <f t="array" aca="1" ref="R147" ca="1">ROUND(IF($M147="Y",VLOOKUP($N147,INDIRECT($O$2),R$7,0)*INDIRECT($N$1),VLOOKUP($N147,INDIRECT($O$2),R$7,0)),IF(LEFT($C147,1)="N",3,0))</f>
        <v>28.285</v>
      </c>
      <c r="S147" s="285" cm="1">
        <f t="array" aca="1" ref="S147" ca="1">ROUND(IF($M147="Y",VLOOKUP($N147,INDIRECT($O$2),S$7,0)*INDIRECT($N$1),VLOOKUP($N147,INDIRECT($O$2),S$7,0)),IF(LEFT($C147,1)="N",3,0))</f>
        <v>29.699000000000002</v>
      </c>
      <c r="T147" s="285" cm="1">
        <f t="array" aca="1" ref="T147" ca="1">ROUND(IF($M147="Y",VLOOKUP($N147,INDIRECT($O$2),T$7,0)*INDIRECT($N$1),VLOOKUP($N147,INDIRECT($O$2),T$7,0)),IF(LEFT($C147,1)="N",3,0))</f>
        <v>31.184000000000001</v>
      </c>
      <c r="U147" s="285" cm="1">
        <f t="array" aca="1" ref="U147" ca="1">ROUND(IF($M147="Y",VLOOKUP($N147,INDIRECT($O$2),U$7,0)*INDIRECT($N$1),VLOOKUP($N147,INDIRECT($O$2),U$7,0)),IF(LEFT($C147,1)="N",3,0))</f>
        <v>32.743000000000002</v>
      </c>
      <c r="W147" s="304" t="str">
        <f t="shared" si="35"/>
        <v>Y</v>
      </c>
      <c r="X147" s="297" t="str">
        <f t="shared" si="35"/>
        <v>10902C</v>
      </c>
      <c r="Y147" s="305">
        <f t="shared" si="35"/>
        <v>163</v>
      </c>
      <c r="Z147" s="297" t="str">
        <f t="shared" si="35"/>
        <v>Water Quality Technician</v>
      </c>
      <c r="AA147" s="306">
        <f t="shared" ca="1" si="32"/>
        <v>26.937999999999999</v>
      </c>
      <c r="AB147" s="306">
        <f t="shared" ca="1" si="32"/>
        <v>28.285</v>
      </c>
      <c r="AC147" s="306">
        <f t="shared" ca="1" si="32"/>
        <v>29.699000000000002</v>
      </c>
      <c r="AD147" s="306">
        <f t="shared" ca="1" si="32"/>
        <v>31.184000000000001</v>
      </c>
      <c r="AE147" s="306">
        <f t="shared" ca="1" si="32"/>
        <v>32.743000000000002</v>
      </c>
    </row>
    <row r="148" spans="1:31">
      <c r="A148" s="226"/>
      <c r="B148" s="252"/>
      <c r="C148" s="226"/>
      <c r="D148" s="236"/>
      <c r="E148" s="226"/>
      <c r="F148" s="226"/>
      <c r="G148" s="237"/>
      <c r="H148" s="237"/>
      <c r="I148" s="237"/>
      <c r="J148" s="237"/>
      <c r="K148" s="237"/>
      <c r="L148" s="226"/>
      <c r="M148" s="270"/>
    </row>
    <row r="149" spans="1:31" ht="15.75">
      <c r="A149" s="238" t="s">
        <v>463</v>
      </c>
      <c r="B149" s="253"/>
      <c r="C149" s="240"/>
      <c r="D149" s="240"/>
      <c r="E149" s="239"/>
      <c r="F149" s="240"/>
      <c r="G149" s="237"/>
      <c r="H149" s="237"/>
      <c r="I149" s="237"/>
      <c r="J149" s="237"/>
      <c r="K149" s="237"/>
      <c r="L149" s="226"/>
      <c r="M149" s="270"/>
    </row>
    <row r="150" spans="1:31" ht="15.75">
      <c r="A150" s="241" t="s">
        <v>479</v>
      </c>
      <c r="B150" s="253"/>
      <c r="C150" s="240"/>
      <c r="D150" s="240"/>
      <c r="E150" s="239"/>
      <c r="F150" s="240"/>
      <c r="G150" s="242"/>
      <c r="H150" s="242" t="s">
        <v>485</v>
      </c>
      <c r="I150" s="242"/>
      <c r="J150" s="242"/>
      <c r="K150" s="242"/>
      <c r="L150" s="226"/>
    </row>
    <row r="151" spans="1:31" ht="15.75">
      <c r="A151" s="239"/>
      <c r="B151" s="254" t="s">
        <v>299</v>
      </c>
      <c r="C151" s="243"/>
      <c r="D151" s="243"/>
      <c r="E151" s="239"/>
      <c r="F151" s="240"/>
      <c r="G151" s="242"/>
      <c r="H151" s="242"/>
      <c r="I151" s="242"/>
      <c r="J151" s="242"/>
      <c r="K151" s="242"/>
      <c r="L151" s="226"/>
      <c r="N151" s="291" t="s">
        <v>589</v>
      </c>
      <c r="X151" s="297" t="str">
        <f>N151</f>
        <v>Longevity</v>
      </c>
    </row>
    <row r="152" spans="1:31" ht="15.75">
      <c r="A152" s="244"/>
      <c r="B152" s="244">
        <f ca="1">Q152</f>
        <v>661</v>
      </c>
      <c r="C152" s="240" t="s">
        <v>300</v>
      </c>
      <c r="D152" s="240"/>
      <c r="E152" s="239"/>
      <c r="F152" s="240"/>
      <c r="G152" s="242"/>
      <c r="H152" s="242"/>
      <c r="I152" s="242"/>
      <c r="J152" s="242"/>
      <c r="K152" s="242"/>
      <c r="L152" s="226"/>
      <c r="M152" s="271" t="s">
        <v>588</v>
      </c>
      <c r="N152" s="291" t="s">
        <v>590</v>
      </c>
      <c r="Q152" s="286" cm="1">
        <f t="array" aca="1" ref="Q152" ca="1">ROUND(IF($M152="Y",VLOOKUP(N152,INDIRECT($O$2),Q$7,0)*INDIRECT($N$1),VLOOKUP(N152,INDIRECT($O$2),Q$7,0)),0)</f>
        <v>661</v>
      </c>
      <c r="W152" s="307" t="str">
        <f>M152</f>
        <v>Y</v>
      </c>
      <c r="X152" s="307" t="str">
        <f t="shared" ref="X152:AA155" si="36">N152</f>
        <v>10thEx</v>
      </c>
      <c r="Y152" s="307"/>
      <c r="Z152" s="307"/>
      <c r="AA152" s="308">
        <f t="shared" ca="1" si="36"/>
        <v>661</v>
      </c>
    </row>
    <row r="153" spans="1:31" ht="15.75">
      <c r="A153" s="244"/>
      <c r="B153" s="244">
        <f t="shared" ref="B153:B155" ca="1" si="37">Q153</f>
        <v>849</v>
      </c>
      <c r="C153" s="240" t="s">
        <v>301</v>
      </c>
      <c r="D153" s="240"/>
      <c r="E153" s="239"/>
      <c r="F153" s="240"/>
      <c r="G153" s="242"/>
      <c r="H153" s="242"/>
      <c r="I153" s="242"/>
      <c r="J153" s="242"/>
      <c r="K153" s="242"/>
      <c r="L153" s="226"/>
      <c r="M153" s="271" t="s">
        <v>588</v>
      </c>
      <c r="N153" s="291" t="s">
        <v>591</v>
      </c>
      <c r="Q153" s="286" cm="1">
        <f t="array" aca="1" ref="Q153" ca="1">ROUND(IF($M153="Y",VLOOKUP(N153,INDIRECT($O$2),Q$7,0)*INDIRECT($N$1),VLOOKUP(N153,INDIRECT($O$2),Q$7,0)),0)</f>
        <v>849</v>
      </c>
      <c r="W153" s="307" t="str">
        <f t="shared" ref="W153:W155" si="38">M153</f>
        <v>Y</v>
      </c>
      <c r="X153" s="307" t="str">
        <f t="shared" si="36"/>
        <v>15thEx</v>
      </c>
      <c r="Y153" s="307"/>
      <c r="Z153" s="307"/>
      <c r="AA153" s="308">
        <f t="shared" ca="1" si="36"/>
        <v>849</v>
      </c>
    </row>
    <row r="154" spans="1:31" ht="15.75">
      <c r="A154" s="244"/>
      <c r="B154" s="244">
        <f t="shared" ca="1" si="37"/>
        <v>1038</v>
      </c>
      <c r="C154" s="240" t="s">
        <v>302</v>
      </c>
      <c r="D154" s="240"/>
      <c r="E154" s="239"/>
      <c r="F154" s="240"/>
      <c r="G154" s="242"/>
      <c r="H154" s="242"/>
      <c r="I154" s="242"/>
      <c r="J154" s="242"/>
      <c r="K154" s="242"/>
      <c r="L154" s="226"/>
      <c r="M154" s="271" t="s">
        <v>588</v>
      </c>
      <c r="N154" s="291" t="s">
        <v>592</v>
      </c>
      <c r="Q154" s="286" cm="1">
        <f t="array" aca="1" ref="Q154" ca="1">ROUND(IF($M154="Y",VLOOKUP(N154,INDIRECT($O$2),Q$7,0)*INDIRECT($N$1),VLOOKUP(N154,INDIRECT($O$2),Q$7,0)),0)</f>
        <v>1038</v>
      </c>
      <c r="W154" s="307" t="str">
        <f t="shared" si="38"/>
        <v>Y</v>
      </c>
      <c r="X154" s="307" t="str">
        <f t="shared" si="36"/>
        <v>20thEx</v>
      </c>
      <c r="Y154" s="307"/>
      <c r="Z154" s="307"/>
      <c r="AA154" s="308">
        <f t="shared" ca="1" si="36"/>
        <v>1038</v>
      </c>
    </row>
    <row r="155" spans="1:31" ht="15.75">
      <c r="A155" s="244"/>
      <c r="B155" s="244">
        <f t="shared" ca="1" si="37"/>
        <v>1225</v>
      </c>
      <c r="C155" s="240" t="s">
        <v>303</v>
      </c>
      <c r="D155" s="240"/>
      <c r="E155" s="239"/>
      <c r="F155" s="240"/>
      <c r="G155" s="242"/>
      <c r="H155" s="242"/>
      <c r="I155" s="242"/>
      <c r="J155" s="242"/>
      <c r="K155" s="242"/>
      <c r="L155" s="226"/>
      <c r="M155" s="271" t="s">
        <v>588</v>
      </c>
      <c r="N155" s="291" t="s">
        <v>593</v>
      </c>
      <c r="Q155" s="286" cm="1">
        <f t="array" aca="1" ref="Q155" ca="1">ROUND(IF($M155="Y",VLOOKUP(N155,INDIRECT($O$2),Q$7,0)*INDIRECT($N$1),VLOOKUP(N155,INDIRECT($O$2),Q$7,0)),0)</f>
        <v>1225</v>
      </c>
      <c r="W155" s="307" t="str">
        <f t="shared" si="38"/>
        <v>Y</v>
      </c>
      <c r="X155" s="307" t="str">
        <f t="shared" si="36"/>
        <v>25thEx</v>
      </c>
      <c r="Y155" s="307"/>
      <c r="Z155" s="307"/>
      <c r="AA155" s="308">
        <f t="shared" ca="1" si="36"/>
        <v>1225</v>
      </c>
    </row>
    <row r="156" spans="1:31" ht="15.75">
      <c r="A156" s="239"/>
      <c r="B156" s="253"/>
      <c r="C156" s="240"/>
      <c r="D156" s="240"/>
      <c r="E156" s="239"/>
      <c r="F156" s="240"/>
      <c r="G156" s="242"/>
      <c r="H156" s="242"/>
      <c r="I156" s="242"/>
      <c r="J156" s="242"/>
      <c r="K156" s="242"/>
      <c r="L156" s="226"/>
      <c r="N156" s="291"/>
    </row>
    <row r="157" spans="1:31" ht="15.75">
      <c r="A157" s="239"/>
      <c r="B157" s="254" t="s">
        <v>304</v>
      </c>
      <c r="C157" s="243"/>
      <c r="D157" s="243"/>
      <c r="E157" s="239"/>
      <c r="F157" s="240"/>
      <c r="G157" s="242"/>
      <c r="H157" s="242"/>
      <c r="I157" s="242"/>
      <c r="J157" s="242"/>
      <c r="K157" s="242"/>
      <c r="L157" s="226"/>
      <c r="N157" s="291"/>
      <c r="W157" s="307"/>
      <c r="X157" s="307"/>
      <c r="Y157" s="307"/>
      <c r="Z157" s="307"/>
      <c r="AA157" s="308"/>
    </row>
    <row r="158" spans="1:31" ht="15.75">
      <c r="A158" s="239"/>
      <c r="B158" s="249">
        <f t="shared" ref="B158:B161" ca="1" si="39">Q158</f>
        <v>0.318</v>
      </c>
      <c r="C158" s="240" t="s">
        <v>305</v>
      </c>
      <c r="D158" s="240"/>
      <c r="E158" s="239"/>
      <c r="F158" s="240"/>
      <c r="G158" s="242"/>
      <c r="H158" s="242"/>
      <c r="I158" s="242"/>
      <c r="J158" s="242"/>
      <c r="K158" s="242"/>
      <c r="L158" s="226"/>
      <c r="M158" s="271" t="s">
        <v>588</v>
      </c>
      <c r="N158" s="291" t="s">
        <v>594</v>
      </c>
      <c r="Q158" s="285" cm="1">
        <f t="array" aca="1" ref="Q158" ca="1">ROUND(IF($M158="Y",VLOOKUP(N158,INDIRECT($O$2),Q$7,0)*INDIRECT($N$1),VLOOKUP(N158,INDIRECT($O$2),Q$7,0)),3)</f>
        <v>0.318</v>
      </c>
      <c r="W158" s="307" t="str">
        <f>M158</f>
        <v>Y</v>
      </c>
      <c r="X158" s="307" t="str">
        <f t="shared" ref="X158:X161" si="40">N158</f>
        <v>10thNEx</v>
      </c>
      <c r="Y158" s="307"/>
      <c r="Z158" s="307"/>
      <c r="AA158" s="309">
        <f t="shared" ref="AA158:AA161" ca="1" si="41">Q158</f>
        <v>0.318</v>
      </c>
    </row>
    <row r="159" spans="1:31" ht="15.75">
      <c r="A159" s="239"/>
      <c r="B159" s="249">
        <f t="shared" ca="1" si="39"/>
        <v>0.40799999999999997</v>
      </c>
      <c r="C159" s="240" t="s">
        <v>306</v>
      </c>
      <c r="D159" s="240"/>
      <c r="E159" s="239"/>
      <c r="F159" s="240"/>
      <c r="G159" s="242"/>
      <c r="H159" s="242"/>
      <c r="I159" s="242"/>
      <c r="J159" s="242"/>
      <c r="K159" s="242"/>
      <c r="L159" s="226"/>
      <c r="M159" s="271" t="s">
        <v>588</v>
      </c>
      <c r="N159" s="291" t="s">
        <v>595</v>
      </c>
      <c r="Q159" s="285" cm="1">
        <f t="array" aca="1" ref="Q159" ca="1">ROUND(IF($M159="Y",VLOOKUP(N159,INDIRECT($O$2),Q$7,0)*INDIRECT($N$1),VLOOKUP(N159,INDIRECT($O$2),Q$7,0)),3)</f>
        <v>0.40799999999999997</v>
      </c>
      <c r="W159" s="307" t="str">
        <f t="shared" ref="W159:W161" si="42">M159</f>
        <v>Y</v>
      </c>
      <c r="X159" s="307" t="str">
        <f t="shared" si="40"/>
        <v>15thNEx</v>
      </c>
      <c r="Y159" s="307"/>
      <c r="Z159" s="307"/>
      <c r="AA159" s="309">
        <f t="shared" ca="1" si="41"/>
        <v>0.40799999999999997</v>
      </c>
    </row>
    <row r="160" spans="1:31" ht="15.75">
      <c r="A160" s="239"/>
      <c r="B160" s="249">
        <f t="shared" ca="1" si="39"/>
        <v>0.499</v>
      </c>
      <c r="C160" s="240" t="s">
        <v>307</v>
      </c>
      <c r="D160" s="240"/>
      <c r="E160" s="239"/>
      <c r="F160" s="240"/>
      <c r="G160" s="242"/>
      <c r="H160" s="242"/>
      <c r="I160" s="242"/>
      <c r="J160" s="242"/>
      <c r="K160" s="242"/>
      <c r="L160" s="226"/>
      <c r="M160" s="271" t="s">
        <v>588</v>
      </c>
      <c r="N160" s="291" t="s">
        <v>596</v>
      </c>
      <c r="Q160" s="285" cm="1">
        <f t="array" aca="1" ref="Q160" ca="1">ROUND(IF($M160="Y",VLOOKUP(N160,INDIRECT($O$2),Q$7,0)*INDIRECT($N$1),VLOOKUP(N160,INDIRECT($O$2),Q$7,0)),3)</f>
        <v>0.499</v>
      </c>
      <c r="W160" s="307" t="str">
        <f t="shared" si="42"/>
        <v>Y</v>
      </c>
      <c r="X160" s="307" t="str">
        <f t="shared" si="40"/>
        <v>20thNEx</v>
      </c>
      <c r="Y160" s="307"/>
      <c r="Z160" s="307"/>
      <c r="AA160" s="309">
        <f t="shared" ca="1" si="41"/>
        <v>0.499</v>
      </c>
    </row>
    <row r="161" spans="1:31" s="200" customFormat="1" ht="15.75">
      <c r="A161" s="239"/>
      <c r="B161" s="249">
        <f t="shared" ca="1" si="39"/>
        <v>0.59</v>
      </c>
      <c r="C161" s="240" t="s">
        <v>308</v>
      </c>
      <c r="D161" s="240"/>
      <c r="E161" s="239"/>
      <c r="F161" s="240"/>
      <c r="G161" s="242"/>
      <c r="H161" s="242"/>
      <c r="I161" s="242"/>
      <c r="J161" s="242"/>
      <c r="K161" s="242"/>
      <c r="L161" s="226"/>
      <c r="M161" s="271" t="s">
        <v>588</v>
      </c>
      <c r="N161" s="291" t="s">
        <v>597</v>
      </c>
      <c r="O161" s="266"/>
      <c r="P161" s="266"/>
      <c r="Q161" s="285" cm="1">
        <f t="array" aca="1" ref="Q161" ca="1">ROUND(IF($M161="Y",VLOOKUP(N161,INDIRECT($O$2),Q$7,0)*INDIRECT($N$1),VLOOKUP(N161,INDIRECT($O$2),Q$7,0)),3)</f>
        <v>0.59</v>
      </c>
      <c r="R161" s="266"/>
      <c r="S161" s="266"/>
      <c r="T161" s="266"/>
      <c r="U161" s="266"/>
      <c r="W161" s="307" t="str">
        <f t="shared" si="42"/>
        <v>Y</v>
      </c>
      <c r="X161" s="307" t="str">
        <f t="shared" si="40"/>
        <v>25thNEx</v>
      </c>
      <c r="Y161" s="307"/>
      <c r="Z161" s="307"/>
      <c r="AA161" s="309">
        <f t="shared" ca="1" si="41"/>
        <v>0.59</v>
      </c>
      <c r="AB161" s="310"/>
      <c r="AC161" s="310"/>
      <c r="AD161" s="310"/>
      <c r="AE161" s="310"/>
    </row>
    <row r="162" spans="1:31" s="200" customFormat="1">
      <c r="A162" s="246"/>
      <c r="B162" s="252"/>
      <c r="C162" s="236"/>
      <c r="D162" s="236"/>
      <c r="E162" s="226"/>
      <c r="F162" s="236"/>
      <c r="G162" s="242"/>
      <c r="H162" s="242"/>
      <c r="I162" s="242"/>
      <c r="J162" s="242"/>
      <c r="K162" s="242"/>
      <c r="L162" s="226"/>
      <c r="M162" s="287"/>
      <c r="N162" s="266"/>
      <c r="O162" s="266"/>
      <c r="P162" s="266"/>
      <c r="Q162" s="266"/>
      <c r="R162" s="266"/>
      <c r="S162" s="266"/>
      <c r="T162" s="266"/>
      <c r="U162" s="266"/>
      <c r="W162" s="310"/>
      <c r="X162" s="310"/>
      <c r="Y162" s="310"/>
      <c r="Z162" s="310"/>
      <c r="AA162" s="310"/>
      <c r="AB162" s="310"/>
      <c r="AC162" s="310"/>
      <c r="AD162" s="310"/>
      <c r="AE162" s="310"/>
    </row>
    <row r="163" spans="1:31" s="200" customFormat="1" ht="15.75">
      <c r="A163" s="238" t="s">
        <v>309</v>
      </c>
      <c r="B163" s="252"/>
      <c r="C163" s="236"/>
      <c r="D163" s="236"/>
      <c r="E163" s="226"/>
      <c r="F163" s="236"/>
      <c r="G163" s="242"/>
      <c r="H163" s="242"/>
      <c r="I163" s="242"/>
      <c r="J163" s="242"/>
      <c r="K163" s="242"/>
      <c r="L163" s="226"/>
      <c r="M163" s="287"/>
      <c r="N163" s="266"/>
      <c r="O163" s="266"/>
      <c r="P163" s="266"/>
      <c r="Q163" s="266"/>
      <c r="R163" s="266"/>
      <c r="S163" s="266"/>
      <c r="T163" s="266"/>
      <c r="U163" s="266"/>
      <c r="W163" s="310"/>
      <c r="X163" s="310"/>
      <c r="Y163" s="310"/>
      <c r="Z163" s="310"/>
      <c r="AA163" s="310"/>
      <c r="AB163" s="310"/>
      <c r="AC163" s="310"/>
      <c r="AD163" s="310"/>
      <c r="AE163" s="310"/>
    </row>
    <row r="164" spans="1:31" s="200" customFormat="1" ht="15.75">
      <c r="B164" s="241" t="s">
        <v>621</v>
      </c>
      <c r="C164" s="240"/>
      <c r="D164" s="240"/>
      <c r="E164" s="239"/>
      <c r="F164" s="240"/>
      <c r="G164" s="245"/>
      <c r="H164" s="245"/>
      <c r="I164" s="245"/>
      <c r="J164" s="245"/>
      <c r="K164" s="245"/>
      <c r="L164" s="226"/>
      <c r="M164" s="287"/>
      <c r="N164" s="266"/>
      <c r="O164" s="266"/>
      <c r="P164" s="266"/>
      <c r="Q164" s="266"/>
      <c r="R164" s="266"/>
      <c r="S164" s="266"/>
      <c r="T164" s="266"/>
      <c r="U164" s="266"/>
      <c r="W164" s="307"/>
      <c r="X164" s="307"/>
      <c r="Y164" s="307"/>
      <c r="Z164" s="307"/>
      <c r="AA164" s="309"/>
      <c r="AB164" s="310"/>
      <c r="AC164" s="310"/>
      <c r="AD164" s="310"/>
      <c r="AE164" s="310"/>
    </row>
    <row r="165" spans="1:31" s="200" customFormat="1" ht="15.75">
      <c r="A165" s="239"/>
      <c r="B165" s="255" t="s">
        <v>644</v>
      </c>
      <c r="C165" s="240"/>
      <c r="D165" s="240"/>
      <c r="E165" s="239"/>
      <c r="F165" s="240"/>
      <c r="G165" s="245"/>
      <c r="H165" s="245"/>
      <c r="I165" s="245"/>
      <c r="J165" s="245"/>
      <c r="K165" s="245"/>
      <c r="L165" s="239"/>
      <c r="M165" s="287" t="s">
        <v>588</v>
      </c>
      <c r="N165" s="266" t="s">
        <v>598</v>
      </c>
      <c r="O165" s="266"/>
      <c r="P165" s="267" t="s">
        <v>604</v>
      </c>
      <c r="Q165" s="285" cm="1">
        <f t="array" aca="1" ref="Q165" ca="1">ROUND(IF($M165="Y",VLOOKUP(N165,INDIRECT($O$2),Q$7,0)*INDIRECT($N$1),VLOOKUP(N165,INDIRECT($O$2),Q$7,0)),3)</f>
        <v>1.2529999999999999</v>
      </c>
      <c r="R165" s="266"/>
      <c r="S165" s="266"/>
      <c r="T165" s="266"/>
      <c r="U165" s="266"/>
      <c r="W165" s="307" t="str">
        <f t="shared" ref="W165:X168" si="43">M165</f>
        <v>Y</v>
      </c>
      <c r="X165" s="307" t="str">
        <f t="shared" si="43"/>
        <v>CAFM1</v>
      </c>
      <c r="Y165" s="307"/>
      <c r="Z165" s="311" t="str">
        <f>P165</f>
        <v>TL-Morning Shift Premium CAF</v>
      </c>
      <c r="AA165" s="309">
        <f t="shared" ref="AA165:AA168" ca="1" si="44">Q165</f>
        <v>1.2529999999999999</v>
      </c>
      <c r="AB165" s="310"/>
      <c r="AC165" s="310"/>
      <c r="AD165" s="310"/>
      <c r="AE165" s="310"/>
    </row>
    <row r="166" spans="1:31" s="200" customFormat="1" ht="15.75">
      <c r="A166" s="239"/>
      <c r="B166" s="265" t="str">
        <f ca="1">"shall be paid an additional "&amp;TEXT(Q165,"$0.000")&amp;" per hour for all hours worked on such a shift. In addition, should that same employee be authorized to come in early or stay over, "</f>
        <v xml:space="preserve">shall be paid an additional $1.253 per hour for all hours worked on such a shift. In addition, should that same employee be authorized to come in early or stay over, </v>
      </c>
      <c r="C166" s="240"/>
      <c r="D166" s="240"/>
      <c r="E166" s="239"/>
      <c r="F166" s="239"/>
      <c r="G166" s="245"/>
      <c r="H166" s="245"/>
      <c r="I166" s="245"/>
      <c r="J166" s="245"/>
      <c r="K166" s="245"/>
      <c r="L166" s="239"/>
      <c r="M166" s="287" t="s">
        <v>588</v>
      </c>
      <c r="N166" s="266" t="s">
        <v>599</v>
      </c>
      <c r="O166" s="266"/>
      <c r="P166" s="267" t="s">
        <v>605</v>
      </c>
      <c r="Q166" s="285">
        <f ca="1">Q165</f>
        <v>1.2529999999999999</v>
      </c>
      <c r="R166" s="266"/>
      <c r="S166" s="266"/>
      <c r="T166" s="266"/>
      <c r="U166" s="266"/>
      <c r="W166" s="307" t="str">
        <f t="shared" si="43"/>
        <v>Y</v>
      </c>
      <c r="X166" s="307" t="str">
        <f t="shared" si="43"/>
        <v>CAFEVE</v>
      </c>
      <c r="Y166" s="307"/>
      <c r="Z166" s="311" t="str">
        <f t="shared" ref="Z166:Z168" si="45">P166</f>
        <v>TL-Evening Shift Premium-CAF</v>
      </c>
      <c r="AA166" s="309">
        <f t="shared" ca="1" si="44"/>
        <v>1.2529999999999999</v>
      </c>
      <c r="AB166" s="310"/>
      <c r="AC166" s="310"/>
      <c r="AD166" s="310"/>
      <c r="AE166" s="310"/>
    </row>
    <row r="167" spans="1:31" s="200" customFormat="1" ht="15.75">
      <c r="A167" s="239"/>
      <c r="B167" s="265" t="str">
        <f ca="1">"working overtime immediately adjacent to such a shift, "&amp;TEXT(Q165,"$0.000")&amp;" differential shall also be applied to those overtime hours."</f>
        <v>working overtime immediately adjacent to such a shift, $1.253 differential shall also be applied to those overtime hours.</v>
      </c>
      <c r="C167" s="240"/>
      <c r="D167" s="240"/>
      <c r="E167" s="239"/>
      <c r="F167" s="240"/>
      <c r="G167" s="245"/>
      <c r="H167" s="245"/>
      <c r="I167" s="245"/>
      <c r="J167" s="245"/>
      <c r="K167" s="245"/>
      <c r="L167" s="239"/>
      <c r="M167" s="287" t="s">
        <v>588</v>
      </c>
      <c r="N167" s="266" t="s">
        <v>600</v>
      </c>
      <c r="O167" s="266"/>
      <c r="P167" s="267" t="s">
        <v>606</v>
      </c>
      <c r="Q167" s="285">
        <f t="shared" ref="Q167:Q168" ca="1" si="46">Q166</f>
        <v>1.2529999999999999</v>
      </c>
      <c r="R167" s="266"/>
      <c r="S167" s="266"/>
      <c r="T167" s="266"/>
      <c r="U167" s="266"/>
      <c r="W167" s="307" t="str">
        <f t="shared" si="43"/>
        <v>Y</v>
      </c>
      <c r="X167" s="307" t="str">
        <f t="shared" si="43"/>
        <v>CAFNIT</v>
      </c>
      <c r="Y167" s="307"/>
      <c r="Z167" s="311" t="str">
        <f t="shared" si="45"/>
        <v>TL-Night Shift Premium-CAF</v>
      </c>
      <c r="AA167" s="309">
        <f t="shared" ca="1" si="44"/>
        <v>1.2529999999999999</v>
      </c>
      <c r="AB167" s="310"/>
      <c r="AC167" s="310"/>
      <c r="AD167" s="310"/>
      <c r="AE167" s="310"/>
    </row>
    <row r="168" spans="1:31" s="200" customFormat="1" ht="15.75">
      <c r="A168" s="239"/>
      <c r="B168" s="256"/>
      <c r="C168" s="240"/>
      <c r="D168" s="240"/>
      <c r="E168" s="247"/>
      <c r="F168" s="248"/>
      <c r="G168" s="242"/>
      <c r="H168" s="242"/>
      <c r="I168" s="245"/>
      <c r="J168" s="245"/>
      <c r="K168" s="245"/>
      <c r="L168" s="239"/>
      <c r="M168" s="287" t="s">
        <v>588</v>
      </c>
      <c r="N168" s="266" t="s">
        <v>601</v>
      </c>
      <c r="O168" s="266"/>
      <c r="P168" s="267" t="s">
        <v>607</v>
      </c>
      <c r="Q168" s="285">
        <f t="shared" ca="1" si="46"/>
        <v>1.2529999999999999</v>
      </c>
      <c r="R168" s="266"/>
      <c r="S168" s="266"/>
      <c r="T168" s="266"/>
      <c r="U168" s="266"/>
      <c r="W168" s="307" t="str">
        <f t="shared" si="43"/>
        <v>Y</v>
      </c>
      <c r="X168" s="307" t="str">
        <f t="shared" si="43"/>
        <v>CAFWKE</v>
      </c>
      <c r="Y168" s="307"/>
      <c r="Z168" s="311" t="str">
        <f t="shared" si="45"/>
        <v>TL-Weekend Shift-CAF</v>
      </c>
      <c r="AA168" s="309">
        <f t="shared" ca="1" si="44"/>
        <v>1.2529999999999999</v>
      </c>
      <c r="AB168" s="310"/>
      <c r="AC168" s="310"/>
      <c r="AD168" s="310"/>
      <c r="AE168" s="310"/>
    </row>
    <row r="169" spans="1:31" s="207" customFormat="1" ht="15.75">
      <c r="A169" s="238" t="s">
        <v>310</v>
      </c>
      <c r="B169" s="253"/>
      <c r="C169" s="240"/>
      <c r="D169" s="240"/>
      <c r="E169" s="239"/>
      <c r="F169" s="240"/>
      <c r="G169" s="245"/>
      <c r="H169" s="245"/>
      <c r="I169" s="245"/>
      <c r="J169" s="245"/>
      <c r="K169" s="245"/>
      <c r="L169" s="226"/>
      <c r="M169" s="288"/>
      <c r="N169" s="288"/>
      <c r="O169" s="288"/>
      <c r="P169" s="288"/>
      <c r="Q169" s="288"/>
      <c r="R169" s="288"/>
      <c r="S169" s="288"/>
      <c r="T169" s="288"/>
      <c r="U169" s="288"/>
      <c r="W169" s="307"/>
      <c r="X169" s="307"/>
      <c r="Y169" s="307"/>
      <c r="Z169" s="311"/>
      <c r="AA169" s="309"/>
      <c r="AB169" s="312"/>
      <c r="AC169" s="312"/>
      <c r="AD169" s="312"/>
      <c r="AE169" s="312"/>
    </row>
    <row r="170" spans="1:31" s="207" customFormat="1" ht="15.75">
      <c r="B170" s="241" t="str">
        <f ca="1">"Provided that the Customer Service Representative will receive an additional "&amp;TEXT(Q170,"$0.000")&amp;" hour when assigned as an Acting Supervisor at the Impound Lot."</f>
        <v>Provided that the Customer Service Representative will receive an additional $1.911 hour when assigned as an Acting Supervisor at the Impound Lot.</v>
      </c>
      <c r="C170" s="240"/>
      <c r="D170" s="240"/>
      <c r="E170" s="240"/>
      <c r="F170" s="239"/>
      <c r="G170" s="245"/>
      <c r="H170" s="245"/>
      <c r="I170" s="245"/>
      <c r="J170" s="245"/>
      <c r="K170" s="245"/>
      <c r="L170" s="239"/>
      <c r="M170" s="292" t="s">
        <v>588</v>
      </c>
      <c r="N170" s="288" t="s">
        <v>602</v>
      </c>
      <c r="O170" s="288"/>
      <c r="P170" s="267" t="s">
        <v>608</v>
      </c>
      <c r="Q170" s="285" cm="1">
        <f t="array" aca="1" ref="Q170" ca="1">ROUND(IF($M170="Y",VLOOKUP(N170,INDIRECT($O$2),Q$7,0)*INDIRECT($N$1),VLOOKUP(N170,INDIRECT($O$2),Q$7,0)),3)</f>
        <v>1.911</v>
      </c>
      <c r="R170" s="288"/>
      <c r="S170" s="288"/>
      <c r="T170" s="288"/>
      <c r="U170" s="288"/>
      <c r="W170" s="307" t="str">
        <f t="shared" ref="W170:X170" si="47">M170</f>
        <v>Y</v>
      </c>
      <c r="X170" s="307" t="str">
        <f t="shared" si="47"/>
        <v>CAFLDS</v>
      </c>
      <c r="Y170" s="307"/>
      <c r="Z170" s="311" t="str">
        <f t="shared" ref="Z170:AA170" si="48">P170</f>
        <v>TL-Lead Prem (Substitute)-CAF</v>
      </c>
      <c r="AA170" s="309">
        <f t="shared" ca="1" si="48"/>
        <v>1.911</v>
      </c>
      <c r="AB170" s="312"/>
      <c r="AC170" s="312"/>
      <c r="AD170" s="312"/>
      <c r="AE170" s="312"/>
    </row>
    <row r="171" spans="1:31" s="206" customFormat="1" ht="15.75">
      <c r="A171" s="241"/>
      <c r="B171" s="253"/>
      <c r="C171" s="239"/>
      <c r="D171" s="240"/>
      <c r="E171" s="239"/>
      <c r="F171" s="239"/>
      <c r="G171" s="245"/>
      <c r="H171" s="245"/>
      <c r="I171" s="245"/>
      <c r="J171" s="245"/>
      <c r="K171" s="245"/>
      <c r="L171" s="239"/>
      <c r="M171" s="293"/>
      <c r="N171" s="290"/>
      <c r="O171" s="290"/>
      <c r="P171" s="290"/>
      <c r="Q171" s="289"/>
      <c r="R171" s="289"/>
      <c r="S171" s="289"/>
      <c r="T171" s="289"/>
      <c r="U171" s="289"/>
      <c r="W171" s="307"/>
      <c r="X171" s="307"/>
      <c r="Y171" s="307"/>
      <c r="Z171" s="311"/>
      <c r="AA171" s="309"/>
      <c r="AB171" s="313"/>
      <c r="AC171" s="313"/>
      <c r="AD171" s="313"/>
      <c r="AE171" s="313"/>
    </row>
    <row r="172" spans="1:31" s="207" customFormat="1" ht="15.75">
      <c r="A172" s="238" t="s">
        <v>311</v>
      </c>
      <c r="B172" s="253"/>
      <c r="C172" s="239"/>
      <c r="D172" s="240"/>
      <c r="E172" s="239"/>
      <c r="F172" s="239"/>
      <c r="G172" s="245"/>
      <c r="H172" s="245"/>
      <c r="I172" s="245"/>
      <c r="J172" s="245"/>
      <c r="K172" s="245"/>
      <c r="L172" s="239"/>
      <c r="M172" s="292"/>
      <c r="N172" s="288"/>
      <c r="O172" s="288"/>
      <c r="P172" s="288"/>
      <c r="Q172" s="288"/>
      <c r="R172" s="288"/>
      <c r="S172" s="288"/>
      <c r="T172" s="288"/>
      <c r="U172" s="288"/>
      <c r="W172" s="307"/>
      <c r="X172" s="307"/>
      <c r="Y172" s="307"/>
      <c r="Z172" s="311"/>
      <c r="AA172" s="309"/>
      <c r="AB172" s="312"/>
      <c r="AC172" s="312"/>
      <c r="AD172" s="312"/>
      <c r="AE172" s="312"/>
    </row>
    <row r="173" spans="1:31" s="207" customFormat="1" ht="15.75">
      <c r="B173" s="241" t="s">
        <v>622</v>
      </c>
      <c r="C173" s="253"/>
      <c r="D173" s="240"/>
      <c r="E173" s="239"/>
      <c r="F173" s="239"/>
      <c r="G173" s="245"/>
      <c r="H173" s="245"/>
      <c r="I173" s="245"/>
      <c r="J173" s="245"/>
      <c r="K173" s="245"/>
      <c r="L173" s="239"/>
      <c r="M173" s="292"/>
      <c r="N173" s="288"/>
      <c r="O173" s="288"/>
      <c r="P173" s="288"/>
      <c r="Q173" s="288"/>
      <c r="R173" s="288"/>
      <c r="S173" s="288"/>
      <c r="T173" s="288"/>
      <c r="U173" s="288"/>
      <c r="W173" s="307"/>
      <c r="X173" s="307"/>
      <c r="Y173" s="307"/>
      <c r="Z173" s="311"/>
      <c r="AA173" s="309"/>
      <c r="AB173" s="312"/>
      <c r="AC173" s="312"/>
      <c r="AD173" s="312"/>
      <c r="AE173" s="312"/>
    </row>
    <row r="174" spans="1:31" s="207" customFormat="1" ht="15.75">
      <c r="B174" s="241" t="str">
        <f ca="1">"Assessors who achieve and maintain an Accredited Minnesota Assessor (AMA) designation shall be paid an additional "&amp;TEXT(Q174,"$0.000")&amp;"  per hour."</f>
        <v>Assessors who achieve and maintain an Accredited Minnesota Assessor (AMA) designation shall be paid an additional $1.169  per hour.</v>
      </c>
      <c r="C174" s="239"/>
      <c r="D174" s="240"/>
      <c r="E174" s="239"/>
      <c r="F174" s="239"/>
      <c r="G174" s="245"/>
      <c r="H174" s="245"/>
      <c r="I174" s="245"/>
      <c r="J174" s="245"/>
      <c r="K174" s="245"/>
      <c r="L174" s="239"/>
      <c r="M174" s="292" t="s">
        <v>588</v>
      </c>
      <c r="N174" s="267" t="s">
        <v>603</v>
      </c>
      <c r="O174" s="288"/>
      <c r="P174" s="267" t="s">
        <v>609</v>
      </c>
      <c r="Q174" s="285" cm="1">
        <f t="array" aca="1" ref="Q174" ca="1">ROUND(IF($M174="Y",VLOOKUP(N174,INDIRECT($O$2),Q$7,0)*INDIRECT($N$1),VLOOKUP(N174,INDIRECT($O$2),Q$7,0)),3)</f>
        <v>1.169</v>
      </c>
      <c r="R174" s="288"/>
      <c r="S174" s="288"/>
      <c r="T174" s="288"/>
      <c r="U174" s="288"/>
      <c r="W174" s="307" t="str">
        <f t="shared" ref="W174:X174" si="49">M174</f>
        <v>Y</v>
      </c>
      <c r="X174" s="307" t="str">
        <f t="shared" si="49"/>
        <v>CAFAMA</v>
      </c>
      <c r="Y174" s="307"/>
      <c r="Z174" s="311" t="str">
        <f t="shared" ref="Z174:AA174" si="50">P174</f>
        <v>Accredited Minnesota Assessor</v>
      </c>
      <c r="AA174" s="309">
        <f t="shared" ca="1" si="50"/>
        <v>1.169</v>
      </c>
      <c r="AB174" s="312"/>
      <c r="AC174" s="312"/>
      <c r="AD174" s="312"/>
      <c r="AE174" s="312"/>
    </row>
    <row r="175" spans="1:31" s="206" customFormat="1" ht="15.75">
      <c r="A175" s="239"/>
      <c r="B175" s="256"/>
      <c r="C175" s="239"/>
      <c r="D175" s="240"/>
      <c r="E175" s="239"/>
      <c r="F175" s="239"/>
      <c r="G175" s="245"/>
      <c r="H175" s="245"/>
      <c r="I175" s="245"/>
      <c r="J175" s="245"/>
      <c r="K175" s="245"/>
      <c r="L175" s="239"/>
      <c r="M175" s="293"/>
      <c r="N175" s="290"/>
      <c r="O175" s="290"/>
      <c r="P175" s="290"/>
      <c r="Q175" s="289"/>
      <c r="R175" s="289"/>
      <c r="S175" s="289"/>
      <c r="T175" s="289"/>
      <c r="U175" s="289"/>
      <c r="W175" s="307"/>
      <c r="X175" s="307"/>
      <c r="Y175" s="307"/>
      <c r="Z175" s="311"/>
      <c r="AA175" s="309"/>
      <c r="AB175" s="313"/>
      <c r="AC175" s="313"/>
      <c r="AD175" s="313"/>
      <c r="AE175" s="313"/>
    </row>
    <row r="176" spans="1:31" s="207" customFormat="1" ht="15.75">
      <c r="B176" s="241" t="s">
        <v>623</v>
      </c>
      <c r="C176" s="239"/>
      <c r="D176" s="240"/>
      <c r="E176" s="239"/>
      <c r="F176" s="239"/>
      <c r="G176" s="245"/>
      <c r="H176" s="245"/>
      <c r="I176" s="245"/>
      <c r="J176" s="245"/>
      <c r="K176" s="245"/>
      <c r="L176" s="239"/>
      <c r="M176" s="292" t="s">
        <v>588</v>
      </c>
      <c r="N176" s="267" t="s">
        <v>611</v>
      </c>
      <c r="O176" s="288"/>
      <c r="P176" s="267" t="s">
        <v>610</v>
      </c>
      <c r="Q176" s="285" cm="1">
        <f t="array" aca="1" ref="Q176" ca="1">ROUND(IF($M176="Y",VLOOKUP(N176,INDIRECT($O$2),Q$7,0)*INDIRECT($N$1),VLOOKUP(N176,INDIRECT($O$2),Q$7,0)),3)</f>
        <v>2.5099999999999998</v>
      </c>
      <c r="R176" s="288"/>
      <c r="S176" s="288"/>
      <c r="T176" s="288"/>
      <c r="U176" s="288"/>
      <c r="W176" s="307" t="str">
        <f t="shared" ref="W176:X177" si="51">M176</f>
        <v>Y</v>
      </c>
      <c r="X176" s="307" t="str">
        <f t="shared" si="51"/>
        <v>CAFSAM</v>
      </c>
      <c r="Y176" s="307"/>
      <c r="Z176" s="311" t="str">
        <f t="shared" ref="Z176:AA177" si="52">P176</f>
        <v>Senior Accredited MN Assessor</v>
      </c>
      <c r="AA176" s="309">
        <f t="shared" ca="1" si="52"/>
        <v>2.5099999999999998</v>
      </c>
      <c r="AB176" s="312"/>
      <c r="AC176" s="312"/>
      <c r="AD176" s="312"/>
      <c r="AE176" s="312"/>
    </row>
    <row r="177" spans="1:31" s="207" customFormat="1" ht="15.75">
      <c r="A177" s="239"/>
      <c r="B177" s="241" t="str">
        <f ca="1">"the International Association of Assessing Officers shall be paid an additional "&amp;TEXT(Q176,"$0.000")&amp;" per hour."</f>
        <v>the International Association of Assessing Officers shall be paid an additional $2.510 per hour.</v>
      </c>
      <c r="C177" s="239"/>
      <c r="D177" s="240"/>
      <c r="E177" s="239"/>
      <c r="F177" s="239"/>
      <c r="G177" s="245"/>
      <c r="H177" s="245"/>
      <c r="I177" s="245"/>
      <c r="J177" s="245"/>
      <c r="K177" s="245"/>
      <c r="L177" s="239"/>
      <c r="M177" s="292" t="s">
        <v>588</v>
      </c>
      <c r="N177" s="267" t="s">
        <v>613</v>
      </c>
      <c r="O177" s="288"/>
      <c r="P177" s="267" t="s">
        <v>612</v>
      </c>
      <c r="Q177" s="288">
        <f ca="1">Q176</f>
        <v>2.5099999999999998</v>
      </c>
      <c r="R177" s="288"/>
      <c r="S177" s="288"/>
      <c r="T177" s="288"/>
      <c r="U177" s="288"/>
      <c r="W177" s="307" t="str">
        <f t="shared" si="51"/>
        <v>Y</v>
      </c>
      <c r="X177" s="307" t="str">
        <f t="shared" si="51"/>
        <v>CAFCAE</v>
      </c>
      <c r="Y177" s="307"/>
      <c r="Z177" s="311" t="str">
        <f t="shared" si="52"/>
        <v>Certified Assessment Evaluator</v>
      </c>
      <c r="AA177" s="309">
        <f t="shared" ca="1" si="52"/>
        <v>2.5099999999999998</v>
      </c>
      <c r="AB177" s="312"/>
      <c r="AC177" s="312"/>
      <c r="AD177" s="312"/>
      <c r="AE177" s="312"/>
    </row>
    <row r="178" spans="1:31" s="207" customFormat="1" ht="15.75">
      <c r="A178" s="239"/>
      <c r="B178" s="256" t="s">
        <v>317</v>
      </c>
      <c r="C178" s="239"/>
      <c r="D178" s="240"/>
      <c r="E178" s="239"/>
      <c r="F178" s="239"/>
      <c r="G178" s="245"/>
      <c r="H178" s="245"/>
      <c r="I178" s="245"/>
      <c r="J178" s="245"/>
      <c r="K178" s="245"/>
      <c r="L178" s="249"/>
      <c r="M178" s="292"/>
      <c r="N178" s="288"/>
      <c r="O178" s="288"/>
      <c r="P178" s="288"/>
      <c r="Q178" s="288"/>
      <c r="R178" s="288"/>
      <c r="S178" s="288"/>
      <c r="T178" s="288"/>
      <c r="U178" s="288"/>
      <c r="W178" s="307"/>
      <c r="X178" s="307"/>
      <c r="Y178" s="307"/>
      <c r="Z178" s="311"/>
      <c r="AA178" s="309"/>
      <c r="AB178" s="312"/>
      <c r="AC178" s="312"/>
      <c r="AD178" s="312"/>
      <c r="AE178" s="312"/>
    </row>
    <row r="179" spans="1:31" s="207" customFormat="1" ht="15.75">
      <c r="A179" s="239"/>
      <c r="B179" s="253"/>
      <c r="C179" s="239"/>
      <c r="D179" s="240"/>
      <c r="E179" s="239"/>
      <c r="F179" s="239"/>
      <c r="G179" s="245"/>
      <c r="H179" s="245"/>
      <c r="I179" s="245"/>
      <c r="J179" s="245"/>
      <c r="K179" s="245"/>
      <c r="L179" s="239"/>
      <c r="M179" s="292"/>
      <c r="N179" s="288"/>
      <c r="O179" s="288"/>
      <c r="P179" s="288"/>
      <c r="Q179" s="288"/>
      <c r="R179" s="288"/>
      <c r="S179" s="288"/>
      <c r="T179" s="288"/>
      <c r="U179" s="288"/>
      <c r="W179" s="307"/>
      <c r="X179" s="307"/>
      <c r="Y179" s="307"/>
      <c r="Z179" s="311"/>
      <c r="AA179" s="309"/>
      <c r="AB179" s="312"/>
      <c r="AC179" s="312"/>
      <c r="AD179" s="312"/>
      <c r="AE179" s="312"/>
    </row>
    <row r="180" spans="1:31" ht="15.75">
      <c r="L180" s="207"/>
      <c r="M180" s="271" t="s">
        <v>588</v>
      </c>
      <c r="N180" s="267" t="s">
        <v>615</v>
      </c>
      <c r="P180" s="267" t="s">
        <v>614</v>
      </c>
      <c r="Q180" s="285" cm="1">
        <f t="array" aca="1" ref="Q180" ca="1">ROUND(IF($M180="Y",VLOOKUP(N180,INDIRECT($O$2),Q$7,0)*INDIRECT($N$1),VLOOKUP(N180,INDIRECT($O$2),Q$7,0)),3)</f>
        <v>9.6430000000000007</v>
      </c>
      <c r="W180" s="307" t="str">
        <f t="shared" ref="W180:X180" si="53">M180</f>
        <v>Y</v>
      </c>
      <c r="X180" s="307" t="str">
        <f t="shared" si="53"/>
        <v>CAFBIL</v>
      </c>
      <c r="Y180" s="307"/>
      <c r="Z180" s="311" t="str">
        <f t="shared" ref="Z180:AA180" si="54">P180</f>
        <v>Bi-lingual Premium Pay</v>
      </c>
      <c r="AA180" s="309">
        <f t="shared" ca="1" si="54"/>
        <v>9.6430000000000007</v>
      </c>
    </row>
    <row r="181" spans="1:31">
      <c r="P181" s="273" t="s">
        <v>661</v>
      </c>
      <c r="Q181" s="295">
        <v>9.7390000000000008</v>
      </c>
    </row>
    <row r="182" spans="1:31">
      <c r="P182" s="273" t="s">
        <v>660</v>
      </c>
      <c r="Q182" s="295">
        <f ca="1">Q180-Q181</f>
        <v>-9.6000000000000085E-2</v>
      </c>
    </row>
  </sheetData>
  <sheetProtection autoFilter="0"/>
  <autoFilter ref="A8:L147" xr:uid="{0FF2353D-0E54-44CF-A6E6-F77654080815}"/>
  <mergeCells count="4">
    <mergeCell ref="A1:K1"/>
    <mergeCell ref="A3:K3"/>
    <mergeCell ref="A7:F7"/>
    <mergeCell ref="A2:H2"/>
  </mergeCells>
  <conditionalFormatting sqref="G9:K147">
    <cfRule type="cellIs" dxfId="46" priority="1" operator="equal">
      <formula>0</formula>
    </cfRule>
    <cfRule type="cellIs" dxfId="45" priority="2" operator="greaterThanOrEqual">
      <formula>100</formula>
    </cfRule>
    <cfRule type="cellIs" dxfId="44" priority="3" operator="lessThan">
      <formula>100</formula>
    </cfRule>
  </conditionalFormatting>
  <pageMargins left="0.25" right="0.25" top="0.75" bottom="0.75" header="0.3" footer="0.3"/>
  <pageSetup paperSize="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44A71-3E3C-4040-A2B9-B6C51BA58E0C}">
  <sheetPr codeName="Sheet11">
    <tabColor rgb="FF00B050"/>
  </sheetPr>
  <dimension ref="A1:AE182"/>
  <sheetViews>
    <sheetView showGridLines="0" topLeftCell="E1" workbookViewId="0">
      <selection activeCell="Q22" sqref="Q22:U22"/>
    </sheetView>
  </sheetViews>
  <sheetFormatPr defaultColWidth="9.28515625" defaultRowHeight="15.75"/>
  <cols>
    <col min="1" max="1" width="8.5703125" style="207" customWidth="1"/>
    <col min="2" max="2" width="9.7109375" style="385" customWidth="1"/>
    <col min="3" max="3" width="6" style="207" customWidth="1"/>
    <col min="4" max="4" width="43.28515625" style="386" customWidth="1"/>
    <col min="5" max="5" width="7.7109375" style="207" customWidth="1"/>
    <col min="6" max="6" width="8.7109375" style="207" bestFit="1" customWidth="1"/>
    <col min="7" max="10" width="11.5703125" style="387" bestFit="1" customWidth="1"/>
    <col min="11" max="11" width="11.7109375" style="387" bestFit="1" customWidth="1"/>
    <col min="12" max="12" width="23.7109375" style="207" customWidth="1"/>
    <col min="13" max="13" width="8.28515625" style="289" bestFit="1" customWidth="1"/>
    <col min="14" max="14" width="13.28515625" style="290" bestFit="1" customWidth="1"/>
    <col min="15" max="15" width="10" style="290" bestFit="1" customWidth="1"/>
    <col min="16" max="16" width="42.7109375" style="290" bestFit="1" customWidth="1"/>
    <col min="17" max="19" width="10.7109375" style="289" bestFit="1" customWidth="1"/>
    <col min="20" max="21" width="11.7109375" style="289" bestFit="1" customWidth="1"/>
    <col min="22" max="22" width="0" style="206" hidden="1" customWidth="1"/>
    <col min="23" max="23" width="8.28515625" style="313" bestFit="1" customWidth="1"/>
    <col min="24" max="24" width="9.7109375" style="313" bestFit="1" customWidth="1"/>
    <col min="25" max="25" width="5.7109375" style="313" bestFit="1" customWidth="1"/>
    <col min="26" max="26" width="42.7109375" style="313" bestFit="1" customWidth="1"/>
    <col min="27" max="31" width="8.42578125" style="313" bestFit="1" customWidth="1"/>
    <col min="32" max="16384" width="9.28515625" style="206"/>
  </cols>
  <sheetData>
    <row r="1" spans="1:31">
      <c r="A1" s="456" t="s">
        <v>691</v>
      </c>
      <c r="B1" s="457"/>
      <c r="C1" s="457"/>
      <c r="D1" s="457"/>
      <c r="E1" s="457"/>
      <c r="F1" s="457"/>
      <c r="G1" s="457"/>
      <c r="H1" s="457"/>
      <c r="I1" s="457"/>
      <c r="J1" s="457"/>
      <c r="K1" s="457"/>
      <c r="L1" s="333"/>
      <c r="M1" s="293"/>
      <c r="N1" s="290" t="s">
        <v>626</v>
      </c>
      <c r="O1" s="334">
        <v>1.0249999999999999</v>
      </c>
    </row>
    <row r="2" spans="1:31" s="49" customFormat="1" ht="15.75" customHeight="1">
      <c r="A2" s="456" t="s">
        <v>638</v>
      </c>
      <c r="B2" s="456"/>
      <c r="C2" s="456"/>
      <c r="D2" s="456"/>
      <c r="E2" s="456"/>
      <c r="F2" s="335"/>
      <c r="G2" s="335"/>
      <c r="H2" s="335"/>
      <c r="I2" s="335"/>
      <c r="J2" s="335"/>
      <c r="K2" s="335"/>
      <c r="L2" s="336"/>
      <c r="M2" s="337"/>
      <c r="N2" s="339" t="s">
        <v>616</v>
      </c>
      <c r="O2" s="339" t="s">
        <v>628</v>
      </c>
      <c r="P2" s="339"/>
      <c r="Q2" s="338"/>
      <c r="R2" s="338"/>
      <c r="S2" s="338"/>
      <c r="T2" s="338"/>
      <c r="U2" s="338"/>
      <c r="W2" s="340"/>
      <c r="X2" s="340"/>
      <c r="Y2" s="340"/>
      <c r="Z2" s="340"/>
      <c r="AA2" s="340"/>
      <c r="AB2" s="340"/>
      <c r="AC2" s="340"/>
      <c r="AD2" s="340"/>
      <c r="AE2" s="340"/>
    </row>
    <row r="3" spans="1:31" s="49" customFormat="1" ht="18.75" customHeight="1">
      <c r="A3" s="341" t="s">
        <v>654</v>
      </c>
      <c r="B3" s="335"/>
      <c r="C3" s="335"/>
      <c r="D3" s="335"/>
      <c r="E3" s="335"/>
      <c r="F3" s="335"/>
      <c r="G3" s="335"/>
      <c r="H3" s="335"/>
      <c r="I3" s="335"/>
      <c r="J3" s="335"/>
      <c r="K3" s="335"/>
      <c r="L3" s="336"/>
      <c r="M3" s="337"/>
      <c r="N3" s="339"/>
      <c r="O3" s="339"/>
      <c r="P3" s="339"/>
      <c r="Q3" s="338"/>
      <c r="R3" s="338"/>
      <c r="S3" s="338"/>
      <c r="T3" s="338"/>
      <c r="U3" s="338"/>
      <c r="W3" s="340"/>
      <c r="X3" s="340"/>
      <c r="Y3" s="340"/>
      <c r="Z3" s="340"/>
      <c r="AA3" s="340"/>
      <c r="AB3" s="340"/>
      <c r="AC3" s="340"/>
      <c r="AD3" s="340"/>
      <c r="AE3" s="340"/>
    </row>
    <row r="4" spans="1:31" s="49" customFormat="1">
      <c r="A4" s="397" t="s">
        <v>689</v>
      </c>
      <c r="B4" s="335"/>
      <c r="C4" s="335"/>
      <c r="D4" s="335"/>
      <c r="E4" s="335"/>
      <c r="F4" s="335"/>
      <c r="G4" s="335"/>
      <c r="H4" s="335"/>
      <c r="I4" s="335"/>
      <c r="J4" s="335"/>
      <c r="K4" s="335"/>
      <c r="L4" s="336"/>
      <c r="M4" s="337"/>
      <c r="N4" s="339"/>
      <c r="O4" s="339"/>
      <c r="P4" s="339"/>
      <c r="Q4" s="338"/>
      <c r="R4" s="338"/>
      <c r="S4" s="338"/>
      <c r="T4" s="338"/>
      <c r="U4" s="338"/>
      <c r="W4" s="340"/>
      <c r="X4" s="340"/>
      <c r="Y4" s="340"/>
      <c r="Z4" s="340"/>
      <c r="AA4" s="340"/>
      <c r="AB4" s="340"/>
      <c r="AC4" s="340"/>
      <c r="AD4" s="340"/>
      <c r="AE4" s="340"/>
    </row>
    <row r="5" spans="1:31" s="49" customFormat="1">
      <c r="L5" s="336"/>
      <c r="M5" s="337"/>
      <c r="N5" s="339"/>
      <c r="O5" s="339"/>
      <c r="P5" s="339"/>
      <c r="Q5" s="338"/>
      <c r="R5" s="338"/>
      <c r="S5" s="338"/>
      <c r="T5" s="338"/>
      <c r="U5" s="338"/>
      <c r="W5" s="340"/>
      <c r="X5" s="340"/>
      <c r="Y5" s="340"/>
      <c r="Z5" s="340"/>
      <c r="AA5" s="340"/>
      <c r="AB5" s="340"/>
      <c r="AC5" s="340"/>
      <c r="AD5" s="340"/>
      <c r="AE5" s="340"/>
    </row>
    <row r="6" spans="1:31" s="49" customFormat="1">
      <c r="A6" s="324"/>
      <c r="B6" s="342"/>
      <c r="C6" s="342"/>
      <c r="D6" s="342"/>
      <c r="E6" s="342"/>
      <c r="F6" s="342"/>
      <c r="G6" s="342"/>
      <c r="H6" s="342"/>
      <c r="I6" s="342"/>
      <c r="J6" s="342"/>
      <c r="K6" s="342"/>
      <c r="L6" s="336"/>
      <c r="M6" s="337"/>
      <c r="N6" s="339"/>
      <c r="O6" s="339"/>
      <c r="P6" s="339"/>
      <c r="Q6" s="338"/>
      <c r="R6" s="338"/>
      <c r="S6" s="338"/>
      <c r="T6" s="338"/>
      <c r="U6" s="338"/>
      <c r="W6" s="340"/>
      <c r="X6" s="340"/>
      <c r="Y6" s="340"/>
      <c r="Z6" s="340"/>
      <c r="AA6" s="340"/>
      <c r="AB6" s="340"/>
      <c r="AC6" s="340"/>
      <c r="AD6" s="340"/>
      <c r="AE6" s="340"/>
    </row>
    <row r="7" spans="1:31">
      <c r="A7"/>
      <c r="B7"/>
      <c r="C7"/>
      <c r="D7"/>
      <c r="E7"/>
      <c r="F7"/>
      <c r="G7"/>
      <c r="H7"/>
      <c r="I7"/>
      <c r="J7"/>
      <c r="K7"/>
      <c r="L7" s="239"/>
      <c r="M7" s="293"/>
      <c r="Q7" s="289">
        <v>4</v>
      </c>
      <c r="R7" s="289">
        <v>5</v>
      </c>
      <c r="S7" s="289">
        <v>6</v>
      </c>
      <c r="T7" s="289">
        <v>7</v>
      </c>
      <c r="U7" s="289">
        <v>8</v>
      </c>
    </row>
    <row r="8" spans="1:31" ht="47.25">
      <c r="A8" s="391" t="s">
        <v>8</v>
      </c>
      <c r="B8" s="392" t="s">
        <v>9</v>
      </c>
      <c r="C8" s="391" t="s">
        <v>360</v>
      </c>
      <c r="D8" s="393" t="s">
        <v>10</v>
      </c>
      <c r="E8" s="391" t="s">
        <v>359</v>
      </c>
      <c r="F8" s="391" t="s">
        <v>12</v>
      </c>
      <c r="G8" s="394" t="s">
        <v>366</v>
      </c>
      <c r="H8" s="394" t="s">
        <v>14</v>
      </c>
      <c r="I8" s="394" t="s">
        <v>15</v>
      </c>
      <c r="J8" s="394" t="s">
        <v>16</v>
      </c>
      <c r="K8" s="394" t="s">
        <v>367</v>
      </c>
      <c r="L8" s="321"/>
      <c r="M8" s="349" t="s">
        <v>587</v>
      </c>
      <c r="N8" s="350" t="s">
        <v>8</v>
      </c>
      <c r="O8" s="350" t="s">
        <v>9</v>
      </c>
      <c r="P8" s="351" t="s">
        <v>10</v>
      </c>
      <c r="Q8" s="352" t="s">
        <v>366</v>
      </c>
      <c r="R8" s="352" t="s">
        <v>14</v>
      </c>
      <c r="S8" s="352" t="s">
        <v>15</v>
      </c>
      <c r="T8" s="352" t="s">
        <v>16</v>
      </c>
      <c r="U8" s="352" t="s">
        <v>367</v>
      </c>
      <c r="W8" s="353" t="s">
        <v>587</v>
      </c>
      <c r="X8" s="354" t="s">
        <v>8</v>
      </c>
      <c r="Y8" s="354" t="s">
        <v>9</v>
      </c>
      <c r="Z8" s="355" t="s">
        <v>10</v>
      </c>
      <c r="AA8" s="356" t="s">
        <v>366</v>
      </c>
      <c r="AB8" s="356" t="s">
        <v>14</v>
      </c>
      <c r="AC8" s="356" t="s">
        <v>15</v>
      </c>
      <c r="AD8" s="356" t="s">
        <v>16</v>
      </c>
      <c r="AE8" s="356" t="s">
        <v>367</v>
      </c>
    </row>
    <row r="9" spans="1:31">
      <c r="A9" s="357" t="s">
        <v>110</v>
      </c>
      <c r="B9" s="358" t="s">
        <v>664</v>
      </c>
      <c r="C9" s="357" t="s">
        <v>43</v>
      </c>
      <c r="D9" s="359" t="s">
        <v>662</v>
      </c>
      <c r="E9" s="357">
        <v>311</v>
      </c>
      <c r="F9" s="357">
        <v>6</v>
      </c>
      <c r="G9" s="360">
        <f t="shared" ref="G9:G40" si="0">Q9</f>
        <v>27.611000000000001</v>
      </c>
      <c r="H9" s="360">
        <f t="shared" ref="H9:H40" si="1">R9</f>
        <v>28.992000000000001</v>
      </c>
      <c r="I9" s="360">
        <f t="shared" ref="I9:I40" si="2">S9</f>
        <v>30.440999999999999</v>
      </c>
      <c r="J9" s="360">
        <f t="shared" ref="J9:J40" si="3">T9</f>
        <v>31.963000000000001</v>
      </c>
      <c r="K9" s="360">
        <f t="shared" ref="K9:K40" si="4">U9</f>
        <v>33.561999999999998</v>
      </c>
      <c r="L9" s="321"/>
      <c r="M9" s="293" t="s">
        <v>588</v>
      </c>
      <c r="N9" s="290" t="str">
        <f t="shared" ref="N9:N40" si="5">A9</f>
        <v>02845C</v>
      </c>
      <c r="O9" s="361" t="str">
        <f t="shared" ref="O9:O40" si="6">B9</f>
        <v>141</v>
      </c>
      <c r="P9" s="290" t="str">
        <f t="shared" ref="P9:P40" si="7">D9</f>
        <v xml:space="preserve">311 Customer Service Agent I </v>
      </c>
      <c r="Q9" s="362">
        <v>27.611000000000001</v>
      </c>
      <c r="R9" s="362">
        <v>28.992000000000001</v>
      </c>
      <c r="S9" s="362">
        <v>30.440999999999999</v>
      </c>
      <c r="T9" s="362">
        <v>31.963000000000001</v>
      </c>
      <c r="U9" s="362">
        <v>33.561999999999998</v>
      </c>
      <c r="W9" s="363" t="str">
        <f t="shared" ref="W9:W18" si="8">M9</f>
        <v>Y</v>
      </c>
      <c r="X9" s="313" t="str">
        <f t="shared" ref="X9:X18" si="9">N9</f>
        <v>02845C</v>
      </c>
      <c r="Y9" s="364" t="str">
        <f t="shared" ref="Y9:Y18" si="10">O9</f>
        <v>141</v>
      </c>
      <c r="Z9" s="313" t="str">
        <f t="shared" ref="Z9:Z18" si="11">P9</f>
        <v xml:space="preserve">311 Customer Service Agent I </v>
      </c>
      <c r="AA9" s="365">
        <f t="shared" ref="AA9:AA18" si="12">IF(LEFT($C9,1)="N",Q9,ROUNDUP(Q9/2080,3))</f>
        <v>27.611000000000001</v>
      </c>
      <c r="AB9" s="365">
        <f t="shared" ref="AB9:AB18" si="13">IF(LEFT($C9,1)="N",R9,ROUNDUP(R9/2080,3))</f>
        <v>28.992000000000001</v>
      </c>
      <c r="AC9" s="365">
        <f t="shared" ref="AC9:AC18" si="14">IF(LEFT($C9,1)="N",S9,ROUNDUP(S9/2080,3))</f>
        <v>30.440999999999999</v>
      </c>
      <c r="AD9" s="365">
        <f t="shared" ref="AD9:AD18" si="15">IF(LEFT($C9,1)="N",T9,ROUNDUP(T9/2080,3))</f>
        <v>31.963000000000001</v>
      </c>
      <c r="AE9" s="365">
        <f t="shared" ref="AE9:AE18" si="16">IF(LEFT($C9,1)="N",U9,ROUNDUP(U9/2080,3))</f>
        <v>33.561999999999998</v>
      </c>
    </row>
    <row r="10" spans="1:31">
      <c r="A10" s="357" t="s">
        <v>112</v>
      </c>
      <c r="B10" s="358" t="s">
        <v>66</v>
      </c>
      <c r="C10" s="357" t="s">
        <v>43</v>
      </c>
      <c r="D10" s="359" t="s">
        <v>663</v>
      </c>
      <c r="E10" s="357">
        <v>326</v>
      </c>
      <c r="F10" s="357">
        <v>7</v>
      </c>
      <c r="G10" s="360">
        <f t="shared" si="0"/>
        <v>28.675000000000001</v>
      </c>
      <c r="H10" s="360">
        <f t="shared" si="1"/>
        <v>30.109000000000002</v>
      </c>
      <c r="I10" s="360">
        <f t="shared" si="2"/>
        <v>31.614999999999998</v>
      </c>
      <c r="J10" s="360">
        <f t="shared" si="3"/>
        <v>33.195999999999998</v>
      </c>
      <c r="K10" s="360">
        <f t="shared" si="4"/>
        <v>34.854999999999997</v>
      </c>
      <c r="L10" s="321"/>
      <c r="M10" s="293" t="s">
        <v>588</v>
      </c>
      <c r="N10" s="290" t="str">
        <f t="shared" si="5"/>
        <v>02846C</v>
      </c>
      <c r="O10" s="361" t="str">
        <f t="shared" si="6"/>
        <v>064</v>
      </c>
      <c r="P10" s="290" t="str">
        <f t="shared" si="7"/>
        <v xml:space="preserve">311 Customer Service Agent II </v>
      </c>
      <c r="Q10" s="362">
        <v>28.675000000000001</v>
      </c>
      <c r="R10" s="362">
        <v>30.109000000000002</v>
      </c>
      <c r="S10" s="362">
        <v>31.614999999999998</v>
      </c>
      <c r="T10" s="362">
        <v>33.195999999999998</v>
      </c>
      <c r="U10" s="362">
        <v>34.854999999999997</v>
      </c>
      <c r="W10" s="363" t="str">
        <f t="shared" si="8"/>
        <v>Y</v>
      </c>
      <c r="X10" s="313" t="str">
        <f t="shared" si="9"/>
        <v>02846C</v>
      </c>
      <c r="Y10" s="364" t="str">
        <f t="shared" si="10"/>
        <v>064</v>
      </c>
      <c r="Z10" s="313" t="str">
        <f t="shared" si="11"/>
        <v xml:space="preserve">311 Customer Service Agent II </v>
      </c>
      <c r="AA10" s="365">
        <f t="shared" si="12"/>
        <v>28.675000000000001</v>
      </c>
      <c r="AB10" s="365">
        <f t="shared" si="13"/>
        <v>30.109000000000002</v>
      </c>
      <c r="AC10" s="365">
        <f t="shared" si="14"/>
        <v>31.614999999999998</v>
      </c>
      <c r="AD10" s="365">
        <f t="shared" si="15"/>
        <v>33.195999999999998</v>
      </c>
      <c r="AE10" s="365">
        <f t="shared" si="16"/>
        <v>34.854999999999997</v>
      </c>
    </row>
    <row r="11" spans="1:31">
      <c r="A11" s="357" t="s">
        <v>459</v>
      </c>
      <c r="B11" s="358" t="s">
        <v>386</v>
      </c>
      <c r="C11" s="357" t="s">
        <v>43</v>
      </c>
      <c r="D11" s="359" t="s">
        <v>460</v>
      </c>
      <c r="E11" s="357">
        <v>230</v>
      </c>
      <c r="F11" s="357">
        <v>5</v>
      </c>
      <c r="G11" s="360">
        <f t="shared" ca="1" si="0"/>
        <v>22.350999999999999</v>
      </c>
      <c r="H11" s="360">
        <f t="shared" ca="1" si="1"/>
        <v>23.466999999999999</v>
      </c>
      <c r="I11" s="360">
        <f t="shared" ca="1" si="2"/>
        <v>24.641999999999999</v>
      </c>
      <c r="J11" s="360">
        <f t="shared" ca="1" si="3"/>
        <v>25.873999999999999</v>
      </c>
      <c r="K11" s="360">
        <f t="shared" ca="1" si="4"/>
        <v>27.169</v>
      </c>
      <c r="L11" s="321"/>
      <c r="M11" s="293" t="s">
        <v>588</v>
      </c>
      <c r="N11" s="290" t="str">
        <f t="shared" si="5"/>
        <v>50905C</v>
      </c>
      <c r="O11" s="361" t="str">
        <f t="shared" si="6"/>
        <v>N51</v>
      </c>
      <c r="P11" s="290" t="str">
        <f t="shared" si="7"/>
        <v>911 Quality Assurance Technician</v>
      </c>
      <c r="Q11" s="362" cm="1">
        <f t="array" aca="1" ref="Q11" ca="1">ROUND(IF($M11="Y",VLOOKUP($N11,INDIRECT($O$2),Q$7,0)*INDIRECT($N$1),VLOOKUP($N11,INDIRECT($O$2),Q$7,0)),IF(LEFT($C11,1)="N",3,0))</f>
        <v>22.350999999999999</v>
      </c>
      <c r="R11" s="362" cm="1">
        <f t="array" aca="1" ref="R11" ca="1">ROUND(IF($M11="Y",VLOOKUP($N11,INDIRECT($O$2),R$7,0)*INDIRECT($N$1),VLOOKUP($N11,INDIRECT($O$2),R$7,0)),IF(LEFT($C11,1)="N",3,0))</f>
        <v>23.466999999999999</v>
      </c>
      <c r="S11" s="362" cm="1">
        <f t="array" aca="1" ref="S11" ca="1">ROUND(IF($M11="Y",VLOOKUP($N11,INDIRECT($O$2),S$7,0)*INDIRECT($N$1),VLOOKUP($N11,INDIRECT($O$2),S$7,0)),IF(LEFT($C11,1)="N",3,0))</f>
        <v>24.641999999999999</v>
      </c>
      <c r="T11" s="362" cm="1">
        <f t="array" aca="1" ref="T11" ca="1">ROUND(IF($M11="Y",VLOOKUP($N11,INDIRECT($O$2),T$7,0)*INDIRECT($N$1),VLOOKUP($N11,INDIRECT($O$2),T$7,0)),IF(LEFT($C11,1)="N",3,0))</f>
        <v>25.873999999999999</v>
      </c>
      <c r="U11" s="362" cm="1">
        <f t="array" aca="1" ref="U11" ca="1">ROUND(IF($M11="Y",VLOOKUP($N11,INDIRECT($O$2),U$7,0)*INDIRECT($N$1),VLOOKUP($N11,INDIRECT($O$2),U$7,0)),IF(LEFT($C11,1)="N",3,0))</f>
        <v>27.169</v>
      </c>
      <c r="W11" s="363" t="str">
        <f t="shared" si="8"/>
        <v>Y</v>
      </c>
      <c r="X11" s="313" t="str">
        <f t="shared" si="9"/>
        <v>50905C</v>
      </c>
      <c r="Y11" s="364" t="str">
        <f t="shared" si="10"/>
        <v>N51</v>
      </c>
      <c r="Z11" s="313" t="str">
        <f t="shared" si="11"/>
        <v>911 Quality Assurance Technician</v>
      </c>
      <c r="AA11" s="365">
        <f t="shared" ca="1" si="12"/>
        <v>22.350999999999999</v>
      </c>
      <c r="AB11" s="365">
        <f t="shared" ca="1" si="13"/>
        <v>23.466999999999999</v>
      </c>
      <c r="AC11" s="365">
        <f t="shared" ca="1" si="14"/>
        <v>24.641999999999999</v>
      </c>
      <c r="AD11" s="365">
        <f t="shared" ca="1" si="15"/>
        <v>25.873999999999999</v>
      </c>
      <c r="AE11" s="365">
        <f t="shared" ca="1" si="16"/>
        <v>27.169</v>
      </c>
    </row>
    <row r="12" spans="1:31">
      <c r="A12" s="357" t="s">
        <v>41</v>
      </c>
      <c r="B12" s="358" t="s">
        <v>42</v>
      </c>
      <c r="C12" s="357" t="s">
        <v>43</v>
      </c>
      <c r="D12" s="359" t="s">
        <v>44</v>
      </c>
      <c r="E12" s="357">
        <v>188</v>
      </c>
      <c r="F12" s="357">
        <v>4</v>
      </c>
      <c r="G12" s="360">
        <f t="shared" ca="1" si="0"/>
        <v>19.190999999999999</v>
      </c>
      <c r="H12" s="360">
        <f t="shared" ca="1" si="1"/>
        <v>20.152000000000001</v>
      </c>
      <c r="I12" s="360">
        <f t="shared" ca="1" si="2"/>
        <v>21.158000000000001</v>
      </c>
      <c r="J12" s="360">
        <f t="shared" ca="1" si="3"/>
        <v>22.216000000000001</v>
      </c>
      <c r="K12" s="360">
        <f t="shared" ca="1" si="4"/>
        <v>23.327000000000002</v>
      </c>
      <c r="L12" s="321"/>
      <c r="M12" s="293" t="s">
        <v>588</v>
      </c>
      <c r="N12" s="290" t="str">
        <f t="shared" si="5"/>
        <v>00030C</v>
      </c>
      <c r="O12" s="361" t="str">
        <f t="shared" si="6"/>
        <v>018</v>
      </c>
      <c r="P12" s="290" t="str">
        <f t="shared" si="7"/>
        <v xml:space="preserve">Account Clerk I  </v>
      </c>
      <c r="Q12" s="362" cm="1">
        <f t="array" aca="1" ref="Q12" ca="1">ROUND(IF($M12="Y",VLOOKUP($N12,INDIRECT($O$2),Q$7,0)*INDIRECT($N$1),VLOOKUP($N12,INDIRECT($O$2),Q$7,0)),IF(LEFT($C12,1)="N",3,0))</f>
        <v>19.190999999999999</v>
      </c>
      <c r="R12" s="362" cm="1">
        <f t="array" aca="1" ref="R12" ca="1">ROUND(IF($M12="Y",VLOOKUP($N12,INDIRECT($O$2),R$7,0)*INDIRECT($N$1),VLOOKUP($N12,INDIRECT($O$2),R$7,0)),IF(LEFT($C12,1)="N",3,0))</f>
        <v>20.152000000000001</v>
      </c>
      <c r="S12" s="362" cm="1">
        <f t="array" aca="1" ref="S12" ca="1">ROUND(IF($M12="Y",VLOOKUP($N12,INDIRECT($O$2),S$7,0)*INDIRECT($N$1),VLOOKUP($N12,INDIRECT($O$2),S$7,0)),IF(LEFT($C12,1)="N",3,0))</f>
        <v>21.158000000000001</v>
      </c>
      <c r="T12" s="362" cm="1">
        <f t="array" aca="1" ref="T12" ca="1">ROUND(IF($M12="Y",VLOOKUP($N12,INDIRECT($O$2),T$7,0)*INDIRECT($N$1),VLOOKUP($N12,INDIRECT($O$2),T$7,0)),IF(LEFT($C12,1)="N",3,0))</f>
        <v>22.216000000000001</v>
      </c>
      <c r="U12" s="362" cm="1">
        <f t="array" aca="1" ref="U12" ca="1">ROUND(IF($M12="Y",VLOOKUP($N12,INDIRECT($O$2),U$7,0)*INDIRECT($N$1),VLOOKUP($N12,INDIRECT($O$2),U$7,0)),IF(LEFT($C12,1)="N",3,0))</f>
        <v>23.327000000000002</v>
      </c>
      <c r="W12" s="363" t="str">
        <f t="shared" si="8"/>
        <v>Y</v>
      </c>
      <c r="X12" s="313" t="str">
        <f t="shared" si="9"/>
        <v>00030C</v>
      </c>
      <c r="Y12" s="364" t="str">
        <f t="shared" si="10"/>
        <v>018</v>
      </c>
      <c r="Z12" s="313" t="str">
        <f t="shared" si="11"/>
        <v xml:space="preserve">Account Clerk I  </v>
      </c>
      <c r="AA12" s="365">
        <f t="shared" ca="1" si="12"/>
        <v>19.190999999999999</v>
      </c>
      <c r="AB12" s="365">
        <f t="shared" ca="1" si="13"/>
        <v>20.152000000000001</v>
      </c>
      <c r="AC12" s="365">
        <f t="shared" ca="1" si="14"/>
        <v>21.158000000000001</v>
      </c>
      <c r="AD12" s="365">
        <f t="shared" ca="1" si="15"/>
        <v>22.216000000000001</v>
      </c>
      <c r="AE12" s="365">
        <f t="shared" ca="1" si="16"/>
        <v>23.327000000000002</v>
      </c>
    </row>
    <row r="13" spans="1:31">
      <c r="A13" s="357" t="s">
        <v>45</v>
      </c>
      <c r="B13" s="358" t="s">
        <v>46</v>
      </c>
      <c r="C13" s="357" t="s">
        <v>43</v>
      </c>
      <c r="D13" s="359" t="s">
        <v>47</v>
      </c>
      <c r="E13" s="357">
        <v>260</v>
      </c>
      <c r="F13" s="357">
        <v>5</v>
      </c>
      <c r="G13" s="360">
        <f t="shared" ca="1" si="0"/>
        <v>24.478999999999999</v>
      </c>
      <c r="H13" s="360">
        <f t="shared" ca="1" si="1"/>
        <v>25.704000000000001</v>
      </c>
      <c r="I13" s="360">
        <f t="shared" ca="1" si="2"/>
        <v>26.988</v>
      </c>
      <c r="J13" s="360">
        <f t="shared" ca="1" si="3"/>
        <v>28.338000000000001</v>
      </c>
      <c r="K13" s="360">
        <f t="shared" ca="1" si="4"/>
        <v>29.754999999999999</v>
      </c>
      <c r="L13" s="321"/>
      <c r="M13" s="293" t="s">
        <v>588</v>
      </c>
      <c r="N13" s="290" t="str">
        <f t="shared" si="5"/>
        <v>00070C</v>
      </c>
      <c r="O13" s="361" t="str">
        <f t="shared" si="6"/>
        <v>056</v>
      </c>
      <c r="P13" s="290" t="str">
        <f t="shared" si="7"/>
        <v xml:space="preserve">Account Clerk II  </v>
      </c>
      <c r="Q13" s="362" cm="1">
        <f t="array" aca="1" ref="Q13" ca="1">ROUND(IF($M13="Y",VLOOKUP($N13,INDIRECT($O$2),Q$7,0)*INDIRECT($N$1),VLOOKUP($N13,INDIRECT($O$2),Q$7,0)),IF(LEFT($C13,1)="N",3,0))</f>
        <v>24.478999999999999</v>
      </c>
      <c r="R13" s="362" cm="1">
        <f t="array" aca="1" ref="R13" ca="1">ROUND(IF($M13="Y",VLOOKUP($N13,INDIRECT($O$2),R$7,0)*INDIRECT($N$1),VLOOKUP($N13,INDIRECT($O$2),R$7,0)),IF(LEFT($C13,1)="N",3,0))</f>
        <v>25.704000000000001</v>
      </c>
      <c r="S13" s="362" cm="1">
        <f t="array" aca="1" ref="S13" ca="1">ROUND(IF($M13="Y",VLOOKUP($N13,INDIRECT($O$2),S$7,0)*INDIRECT($N$1),VLOOKUP($N13,INDIRECT($O$2),S$7,0)),IF(LEFT($C13,1)="N",3,0))</f>
        <v>26.988</v>
      </c>
      <c r="T13" s="362" cm="1">
        <f t="array" aca="1" ref="T13" ca="1">ROUND(IF($M13="Y",VLOOKUP($N13,INDIRECT($O$2),T$7,0)*INDIRECT($N$1),VLOOKUP($N13,INDIRECT($O$2),T$7,0)),IF(LEFT($C13,1)="N",3,0))</f>
        <v>28.338000000000001</v>
      </c>
      <c r="U13" s="362" cm="1">
        <f t="array" aca="1" ref="U13" ca="1">ROUND(IF($M13="Y",VLOOKUP($N13,INDIRECT($O$2),U$7,0)*INDIRECT($N$1),VLOOKUP($N13,INDIRECT($O$2),U$7,0)),IF(LEFT($C13,1)="N",3,0))</f>
        <v>29.754999999999999</v>
      </c>
      <c r="W13" s="363" t="str">
        <f t="shared" si="8"/>
        <v>Y</v>
      </c>
      <c r="X13" s="313" t="str">
        <f t="shared" si="9"/>
        <v>00070C</v>
      </c>
      <c r="Y13" s="364" t="str">
        <f t="shared" si="10"/>
        <v>056</v>
      </c>
      <c r="Z13" s="313" t="str">
        <f t="shared" si="11"/>
        <v xml:space="preserve">Account Clerk II  </v>
      </c>
      <c r="AA13" s="365">
        <f t="shared" ca="1" si="12"/>
        <v>24.478999999999999</v>
      </c>
      <c r="AB13" s="365">
        <f t="shared" ca="1" si="13"/>
        <v>25.704000000000001</v>
      </c>
      <c r="AC13" s="365">
        <f t="shared" ca="1" si="14"/>
        <v>26.988</v>
      </c>
      <c r="AD13" s="365">
        <f t="shared" ca="1" si="15"/>
        <v>28.338000000000001</v>
      </c>
      <c r="AE13" s="365">
        <f t="shared" ca="1" si="16"/>
        <v>29.754999999999999</v>
      </c>
    </row>
    <row r="14" spans="1:31">
      <c r="A14" s="357" t="s">
        <v>48</v>
      </c>
      <c r="B14" s="358" t="s">
        <v>49</v>
      </c>
      <c r="C14" s="357" t="s">
        <v>43</v>
      </c>
      <c r="D14" s="359" t="s">
        <v>50</v>
      </c>
      <c r="E14" s="357">
        <v>230</v>
      </c>
      <c r="F14" s="357">
        <v>5</v>
      </c>
      <c r="G14" s="360">
        <f t="shared" ca="1" si="0"/>
        <v>22.350999999999999</v>
      </c>
      <c r="H14" s="360">
        <f t="shared" ca="1" si="1"/>
        <v>23.468</v>
      </c>
      <c r="I14" s="360">
        <f t="shared" ca="1" si="2"/>
        <v>24.641999999999999</v>
      </c>
      <c r="J14" s="360">
        <f t="shared" ca="1" si="3"/>
        <v>25.873999999999999</v>
      </c>
      <c r="K14" s="360">
        <f t="shared" ca="1" si="4"/>
        <v>27.167999999999999</v>
      </c>
      <c r="L14" s="321"/>
      <c r="M14" s="293" t="s">
        <v>588</v>
      </c>
      <c r="N14" s="290" t="str">
        <f t="shared" si="5"/>
        <v>00170C</v>
      </c>
      <c r="O14" s="361" t="str">
        <f t="shared" si="6"/>
        <v>040</v>
      </c>
      <c r="P14" s="290" t="str">
        <f t="shared" si="7"/>
        <v>Account Maintenance Representative</v>
      </c>
      <c r="Q14" s="362" cm="1">
        <f t="array" aca="1" ref="Q14" ca="1">ROUND(IF($M14="Y",VLOOKUP($N14,INDIRECT($O$2),Q$7,0)*INDIRECT($N$1),VLOOKUP($N14,INDIRECT($O$2),Q$7,0)),IF(LEFT($C14,1)="N",3,0))</f>
        <v>22.350999999999999</v>
      </c>
      <c r="R14" s="362" cm="1">
        <f t="array" aca="1" ref="R14" ca="1">ROUND(IF($M14="Y",VLOOKUP($N14,INDIRECT($O$2),R$7,0)*INDIRECT($N$1),VLOOKUP($N14,INDIRECT($O$2),R$7,0)),IF(LEFT($C14,1)="N",3,0))</f>
        <v>23.468</v>
      </c>
      <c r="S14" s="362" cm="1">
        <f t="array" aca="1" ref="S14" ca="1">ROUND(IF($M14="Y",VLOOKUP($N14,INDIRECT($O$2),S$7,0)*INDIRECT($N$1),VLOOKUP($N14,INDIRECT($O$2),S$7,0)),IF(LEFT($C14,1)="N",3,0))</f>
        <v>24.641999999999999</v>
      </c>
      <c r="T14" s="362" cm="1">
        <f t="array" aca="1" ref="T14" ca="1">ROUND(IF($M14="Y",VLOOKUP($N14,INDIRECT($O$2),T$7,0)*INDIRECT($N$1),VLOOKUP($N14,INDIRECT($O$2),T$7,0)),IF(LEFT($C14,1)="N",3,0))</f>
        <v>25.873999999999999</v>
      </c>
      <c r="U14" s="362" cm="1">
        <f t="array" aca="1" ref="U14" ca="1">ROUND(IF($M14="Y",VLOOKUP($N14,INDIRECT($O$2),U$7,0)*INDIRECT($N$1),VLOOKUP($N14,INDIRECT($O$2),U$7,0)),IF(LEFT($C14,1)="N",3,0))</f>
        <v>27.167999999999999</v>
      </c>
      <c r="W14" s="363" t="str">
        <f t="shared" si="8"/>
        <v>Y</v>
      </c>
      <c r="X14" s="313" t="str">
        <f t="shared" si="9"/>
        <v>00170C</v>
      </c>
      <c r="Y14" s="364" t="str">
        <f t="shared" si="10"/>
        <v>040</v>
      </c>
      <c r="Z14" s="313" t="str">
        <f t="shared" si="11"/>
        <v>Account Maintenance Representative</v>
      </c>
      <c r="AA14" s="365">
        <f t="shared" ca="1" si="12"/>
        <v>22.350999999999999</v>
      </c>
      <c r="AB14" s="365">
        <f t="shared" ca="1" si="13"/>
        <v>23.468</v>
      </c>
      <c r="AC14" s="365">
        <f t="shared" ca="1" si="14"/>
        <v>24.641999999999999</v>
      </c>
      <c r="AD14" s="365">
        <f t="shared" ca="1" si="15"/>
        <v>25.873999999999999</v>
      </c>
      <c r="AE14" s="365">
        <f t="shared" ca="1" si="16"/>
        <v>27.167999999999999</v>
      </c>
    </row>
    <row r="15" spans="1:31">
      <c r="A15" s="357" t="s">
        <v>51</v>
      </c>
      <c r="B15" s="358">
        <v>161</v>
      </c>
      <c r="C15" s="357" t="s">
        <v>43</v>
      </c>
      <c r="D15" s="359" t="s">
        <v>52</v>
      </c>
      <c r="E15" s="357">
        <v>287</v>
      </c>
      <c r="F15" s="357">
        <v>6</v>
      </c>
      <c r="G15" s="360">
        <f t="shared" ca="1" si="0"/>
        <v>26.559000000000001</v>
      </c>
      <c r="H15" s="360">
        <f t="shared" ca="1" si="1"/>
        <v>27.885999999999999</v>
      </c>
      <c r="I15" s="360">
        <f t="shared" ca="1" si="2"/>
        <v>29.28</v>
      </c>
      <c r="J15" s="360">
        <f t="shared" ca="1" si="3"/>
        <v>30.744</v>
      </c>
      <c r="K15" s="360">
        <f t="shared" ca="1" si="4"/>
        <v>32.280999999999999</v>
      </c>
      <c r="L15" s="321"/>
      <c r="M15" s="293" t="s">
        <v>588</v>
      </c>
      <c r="N15" s="290" t="str">
        <f t="shared" si="5"/>
        <v>00076C</v>
      </c>
      <c r="O15" s="361">
        <f t="shared" si="6"/>
        <v>161</v>
      </c>
      <c r="P15" s="290" t="str">
        <f t="shared" si="7"/>
        <v>Accounting Technician</v>
      </c>
      <c r="Q15" s="362" cm="1">
        <f t="array" aca="1" ref="Q15" ca="1">ROUND(IF($M15="Y",VLOOKUP($N15,INDIRECT($O$2),Q$7,0)*INDIRECT($N$1),VLOOKUP($N15,INDIRECT($O$2),Q$7,0)),IF(LEFT($C15,1)="N",3,0))</f>
        <v>26.559000000000001</v>
      </c>
      <c r="R15" s="362" cm="1">
        <f t="array" aca="1" ref="R15" ca="1">ROUND(IF($M15="Y",VLOOKUP($N15,INDIRECT($O$2),R$7,0)*INDIRECT($N$1),VLOOKUP($N15,INDIRECT($O$2),R$7,0)),IF(LEFT($C15,1)="N",3,0))</f>
        <v>27.885999999999999</v>
      </c>
      <c r="S15" s="362" cm="1">
        <f t="array" aca="1" ref="S15" ca="1">ROUND(IF($M15="Y",VLOOKUP($N15,INDIRECT($O$2),S$7,0)*INDIRECT($N$1),VLOOKUP($N15,INDIRECT($O$2),S$7,0)),IF(LEFT($C15,1)="N",3,0))</f>
        <v>29.28</v>
      </c>
      <c r="T15" s="362" cm="1">
        <f t="array" aca="1" ref="T15" ca="1">ROUND(IF($M15="Y",VLOOKUP($N15,INDIRECT($O$2),T$7,0)*INDIRECT($N$1),VLOOKUP($N15,INDIRECT($O$2),T$7,0)),IF(LEFT($C15,1)="N",3,0))</f>
        <v>30.744</v>
      </c>
      <c r="U15" s="362" cm="1">
        <f t="array" aca="1" ref="U15" ca="1">ROUND(IF($M15="Y",VLOOKUP($N15,INDIRECT($O$2),U$7,0)*INDIRECT($N$1),VLOOKUP($N15,INDIRECT($O$2),U$7,0)),IF(LEFT($C15,1)="N",3,0))</f>
        <v>32.280999999999999</v>
      </c>
      <c r="W15" s="363" t="str">
        <f t="shared" si="8"/>
        <v>Y</v>
      </c>
      <c r="X15" s="313" t="str">
        <f t="shared" si="9"/>
        <v>00076C</v>
      </c>
      <c r="Y15" s="364">
        <f t="shared" si="10"/>
        <v>161</v>
      </c>
      <c r="Z15" s="313" t="str">
        <f t="shared" si="11"/>
        <v>Accounting Technician</v>
      </c>
      <c r="AA15" s="365">
        <f t="shared" ca="1" si="12"/>
        <v>26.559000000000001</v>
      </c>
      <c r="AB15" s="365">
        <f t="shared" ca="1" si="13"/>
        <v>27.885999999999999</v>
      </c>
      <c r="AC15" s="365">
        <f t="shared" ca="1" si="14"/>
        <v>29.28</v>
      </c>
      <c r="AD15" s="365">
        <f t="shared" ca="1" si="15"/>
        <v>30.744</v>
      </c>
      <c r="AE15" s="365">
        <f t="shared" ca="1" si="16"/>
        <v>32.280999999999999</v>
      </c>
    </row>
    <row r="16" spans="1:31">
      <c r="A16" s="357" t="s">
        <v>53</v>
      </c>
      <c r="B16" s="358">
        <v>151</v>
      </c>
      <c r="C16" s="357" t="s">
        <v>43</v>
      </c>
      <c r="D16" s="359" t="s">
        <v>54</v>
      </c>
      <c r="E16" s="357">
        <v>220</v>
      </c>
      <c r="F16" s="357">
        <v>4</v>
      </c>
      <c r="G16" s="360">
        <f t="shared" ca="1" si="0"/>
        <v>21.291</v>
      </c>
      <c r="H16" s="360">
        <f t="shared" ca="1" si="1"/>
        <v>22.356000000000002</v>
      </c>
      <c r="I16" s="360">
        <f t="shared" ca="1" si="2"/>
        <v>23.474</v>
      </c>
      <c r="J16" s="360">
        <f t="shared" ca="1" si="3"/>
        <v>24.646999999999998</v>
      </c>
      <c r="K16" s="360">
        <f t="shared" ca="1" si="4"/>
        <v>25.88</v>
      </c>
      <c r="L16" s="321"/>
      <c r="M16" s="293" t="s">
        <v>588</v>
      </c>
      <c r="N16" s="290" t="str">
        <f t="shared" si="5"/>
        <v>00475C</v>
      </c>
      <c r="O16" s="361">
        <f t="shared" si="6"/>
        <v>151</v>
      </c>
      <c r="P16" s="290" t="str">
        <f t="shared" si="7"/>
        <v>Animal Care Technician</v>
      </c>
      <c r="Q16" s="362" cm="1">
        <f t="array" aca="1" ref="Q16" ca="1">ROUND(IF($M16="Y",VLOOKUP($N16,INDIRECT($O$2),Q$7,0)*INDIRECT($N$1),VLOOKUP($N16,INDIRECT($O$2),Q$7,0)),IF(LEFT($C16,1)="N",3,0))</f>
        <v>21.291</v>
      </c>
      <c r="R16" s="362" cm="1">
        <f t="array" aca="1" ref="R16" ca="1">ROUND(IF($M16="Y",VLOOKUP($N16,INDIRECT($O$2),R$7,0)*INDIRECT($N$1),VLOOKUP($N16,INDIRECT($O$2),R$7,0)),IF(LEFT($C16,1)="N",3,0))</f>
        <v>22.356000000000002</v>
      </c>
      <c r="S16" s="362" cm="1">
        <f t="array" aca="1" ref="S16" ca="1">ROUND(IF($M16="Y",VLOOKUP($N16,INDIRECT($O$2),S$7,0)*INDIRECT($N$1),VLOOKUP($N16,INDIRECT($O$2),S$7,0)),IF(LEFT($C16,1)="N",3,0))</f>
        <v>23.474</v>
      </c>
      <c r="T16" s="362" cm="1">
        <f t="array" aca="1" ref="T16" ca="1">ROUND(IF($M16="Y",VLOOKUP($N16,INDIRECT($O$2),T$7,0)*INDIRECT($N$1),VLOOKUP($N16,INDIRECT($O$2),T$7,0)),IF(LEFT($C16,1)="N",3,0))</f>
        <v>24.646999999999998</v>
      </c>
      <c r="U16" s="362" cm="1">
        <f t="array" aca="1" ref="U16" ca="1">ROUND(IF($M16="Y",VLOOKUP($N16,INDIRECT($O$2),U$7,0)*INDIRECT($N$1),VLOOKUP($N16,INDIRECT($O$2),U$7,0)),IF(LEFT($C16,1)="N",3,0))</f>
        <v>25.88</v>
      </c>
      <c r="W16" s="363" t="str">
        <f t="shared" si="8"/>
        <v>Y</v>
      </c>
      <c r="X16" s="313" t="str">
        <f t="shared" si="9"/>
        <v>00475C</v>
      </c>
      <c r="Y16" s="364">
        <f t="shared" si="10"/>
        <v>151</v>
      </c>
      <c r="Z16" s="313" t="str">
        <f t="shared" si="11"/>
        <v>Animal Care Technician</v>
      </c>
      <c r="AA16" s="365">
        <f t="shared" ca="1" si="12"/>
        <v>21.291</v>
      </c>
      <c r="AB16" s="365">
        <f t="shared" ca="1" si="13"/>
        <v>22.356000000000002</v>
      </c>
      <c r="AC16" s="365">
        <f t="shared" ca="1" si="14"/>
        <v>23.474</v>
      </c>
      <c r="AD16" s="365">
        <f t="shared" ca="1" si="15"/>
        <v>24.646999999999998</v>
      </c>
      <c r="AE16" s="365">
        <f t="shared" ca="1" si="16"/>
        <v>25.88</v>
      </c>
    </row>
    <row r="17" spans="1:31">
      <c r="A17" s="357" t="s">
        <v>55</v>
      </c>
      <c r="B17" s="358" t="s">
        <v>56</v>
      </c>
      <c r="C17" s="357" t="s">
        <v>43</v>
      </c>
      <c r="D17" s="359" t="s">
        <v>57</v>
      </c>
      <c r="E17" s="357">
        <v>250</v>
      </c>
      <c r="F17" s="357">
        <v>5</v>
      </c>
      <c r="G17" s="360">
        <f t="shared" ca="1" si="0"/>
        <v>23.405000000000001</v>
      </c>
      <c r="H17" s="360">
        <f t="shared" ca="1" si="1"/>
        <v>24.574999999999999</v>
      </c>
      <c r="I17" s="360">
        <f t="shared" ca="1" si="2"/>
        <v>25.803999999999998</v>
      </c>
      <c r="J17" s="360">
        <f t="shared" ca="1" si="3"/>
        <v>27.094999999999999</v>
      </c>
      <c r="K17" s="360">
        <f t="shared" ca="1" si="4"/>
        <v>28.449000000000002</v>
      </c>
      <c r="L17" s="321"/>
      <c r="M17" s="293" t="s">
        <v>588</v>
      </c>
      <c r="N17" s="290" t="str">
        <f t="shared" si="5"/>
        <v>00476C</v>
      </c>
      <c r="O17" s="361" t="str">
        <f t="shared" si="6"/>
        <v>001</v>
      </c>
      <c r="P17" s="290" t="str">
        <f t="shared" si="7"/>
        <v>Animal Care Technician II</v>
      </c>
      <c r="Q17" s="362" cm="1">
        <f t="array" aca="1" ref="Q17" ca="1">ROUND(IF($M17="Y",VLOOKUP($N17,INDIRECT($O$2),Q$7,0)*INDIRECT($N$1),VLOOKUP($N17,INDIRECT($O$2),Q$7,0)),IF(LEFT($C17,1)="N",3,0))</f>
        <v>23.405000000000001</v>
      </c>
      <c r="R17" s="362" cm="1">
        <f t="array" aca="1" ref="R17" ca="1">ROUND(IF($M17="Y",VLOOKUP($N17,INDIRECT($O$2),R$7,0)*INDIRECT($N$1),VLOOKUP($N17,INDIRECT($O$2),R$7,0)),IF(LEFT($C17,1)="N",3,0))</f>
        <v>24.574999999999999</v>
      </c>
      <c r="S17" s="362" cm="1">
        <f t="array" aca="1" ref="S17" ca="1">ROUND(IF($M17="Y",VLOOKUP($N17,INDIRECT($O$2),S$7,0)*INDIRECT($N$1),VLOOKUP($N17,INDIRECT($O$2),S$7,0)),IF(LEFT($C17,1)="N",3,0))</f>
        <v>25.803999999999998</v>
      </c>
      <c r="T17" s="362" cm="1">
        <f t="array" aca="1" ref="T17" ca="1">ROUND(IF($M17="Y",VLOOKUP($N17,INDIRECT($O$2),T$7,0)*INDIRECT($N$1),VLOOKUP($N17,INDIRECT($O$2),T$7,0)),IF(LEFT($C17,1)="N",3,0))</f>
        <v>27.094999999999999</v>
      </c>
      <c r="U17" s="362" cm="1">
        <f t="array" aca="1" ref="U17" ca="1">ROUND(IF($M17="Y",VLOOKUP($N17,INDIRECT($O$2),U$7,0)*INDIRECT($N$1),VLOOKUP($N17,INDIRECT($O$2),U$7,0)),IF(LEFT($C17,1)="N",3,0))</f>
        <v>28.449000000000002</v>
      </c>
      <c r="W17" s="363" t="str">
        <f t="shared" si="8"/>
        <v>Y</v>
      </c>
      <c r="X17" s="313" t="str">
        <f t="shared" si="9"/>
        <v>00476C</v>
      </c>
      <c r="Y17" s="364" t="str">
        <f t="shared" si="10"/>
        <v>001</v>
      </c>
      <c r="Z17" s="313" t="str">
        <f t="shared" si="11"/>
        <v>Animal Care Technician II</v>
      </c>
      <c r="AA17" s="365">
        <f t="shared" ca="1" si="12"/>
        <v>23.405000000000001</v>
      </c>
      <c r="AB17" s="365">
        <f t="shared" ca="1" si="13"/>
        <v>24.574999999999999</v>
      </c>
      <c r="AC17" s="365">
        <f t="shared" ca="1" si="14"/>
        <v>25.803999999999998</v>
      </c>
      <c r="AD17" s="365">
        <f t="shared" ca="1" si="15"/>
        <v>27.094999999999999</v>
      </c>
      <c r="AE17" s="365">
        <f t="shared" ca="1" si="16"/>
        <v>28.449000000000002</v>
      </c>
    </row>
    <row r="18" spans="1:31">
      <c r="A18" s="357" t="s">
        <v>58</v>
      </c>
      <c r="B18" s="358" t="s">
        <v>66</v>
      </c>
      <c r="C18" s="357" t="s">
        <v>43</v>
      </c>
      <c r="D18" s="359" t="s">
        <v>648</v>
      </c>
      <c r="E18" s="357">
        <v>326</v>
      </c>
      <c r="F18" s="357">
        <v>7</v>
      </c>
      <c r="G18" s="360">
        <f t="shared" ca="1" si="0"/>
        <v>28.675000000000001</v>
      </c>
      <c r="H18" s="360">
        <f t="shared" ca="1" si="1"/>
        <v>30.109000000000002</v>
      </c>
      <c r="I18" s="360">
        <f t="shared" ca="1" si="2"/>
        <v>31.614999999999998</v>
      </c>
      <c r="J18" s="360">
        <f t="shared" ca="1" si="3"/>
        <v>33.195999999999998</v>
      </c>
      <c r="K18" s="360">
        <f t="shared" ca="1" si="4"/>
        <v>34.854999999999997</v>
      </c>
      <c r="L18" s="321"/>
      <c r="M18" s="293" t="s">
        <v>588</v>
      </c>
      <c r="N18" s="290" t="str">
        <f t="shared" si="5"/>
        <v>00480C</v>
      </c>
      <c r="O18" s="361" t="str">
        <f t="shared" si="6"/>
        <v>064</v>
      </c>
      <c r="P18" s="290" t="str">
        <f t="shared" si="7"/>
        <v>Animal Control Officer</v>
      </c>
      <c r="Q18" s="362" cm="1">
        <f t="array" aca="1" ref="Q18" ca="1">ROUND(IF($M18="Y",VLOOKUP($N18,INDIRECT($O$2),Q$7,0)*INDIRECT($N$1),VLOOKUP($N18,INDIRECT($O$2),Q$7,0)),IF(LEFT($C18,1)="N",3,0))</f>
        <v>28.675000000000001</v>
      </c>
      <c r="R18" s="362" cm="1">
        <f t="array" aca="1" ref="R18" ca="1">ROUND(IF($M18="Y",VLOOKUP($N18,INDIRECT($O$2),R$7,0)*INDIRECT($N$1),VLOOKUP($N18,INDIRECT($O$2),R$7,0)),IF(LEFT($C18,1)="N",3,0))</f>
        <v>30.109000000000002</v>
      </c>
      <c r="S18" s="362" cm="1">
        <f t="array" aca="1" ref="S18" ca="1">ROUND(IF($M18="Y",VLOOKUP($N18,INDIRECT($O$2),S$7,0)*INDIRECT($N$1),VLOOKUP($N18,INDIRECT($O$2),S$7,0)),IF(LEFT($C18,1)="N",3,0))</f>
        <v>31.614999999999998</v>
      </c>
      <c r="T18" s="362" cm="1">
        <f t="array" aca="1" ref="T18" ca="1">ROUND(IF($M18="Y",VLOOKUP($N18,INDIRECT($O$2),T$7,0)*INDIRECT($N$1),VLOOKUP($N18,INDIRECT($O$2),T$7,0)),IF(LEFT($C18,1)="N",3,0))</f>
        <v>33.195999999999998</v>
      </c>
      <c r="U18" s="362" cm="1">
        <f t="array" aca="1" ref="U18" ca="1">ROUND(IF($M18="Y",VLOOKUP($N18,INDIRECT($O$2),U$7,0)*INDIRECT($N$1),VLOOKUP($N18,INDIRECT($O$2),U$7,0)),IF(LEFT($C18,1)="N",3,0))</f>
        <v>34.854999999999997</v>
      </c>
      <c r="W18" s="363" t="str">
        <f t="shared" si="8"/>
        <v>Y</v>
      </c>
      <c r="X18" s="313" t="str">
        <f t="shared" si="9"/>
        <v>00480C</v>
      </c>
      <c r="Y18" s="364" t="str">
        <f t="shared" si="10"/>
        <v>064</v>
      </c>
      <c r="Z18" s="313" t="str">
        <f t="shared" si="11"/>
        <v>Animal Control Officer</v>
      </c>
      <c r="AA18" s="365">
        <f t="shared" ca="1" si="12"/>
        <v>28.675000000000001</v>
      </c>
      <c r="AB18" s="365">
        <f t="shared" ca="1" si="13"/>
        <v>30.109000000000002</v>
      </c>
      <c r="AC18" s="365">
        <f t="shared" ca="1" si="14"/>
        <v>31.614999999999998</v>
      </c>
      <c r="AD18" s="365">
        <f t="shared" ca="1" si="15"/>
        <v>33.195999999999998</v>
      </c>
      <c r="AE18" s="365">
        <f t="shared" ca="1" si="16"/>
        <v>34.854999999999997</v>
      </c>
    </row>
    <row r="19" spans="1:31">
      <c r="A19" s="357" t="s">
        <v>125</v>
      </c>
      <c r="B19" s="358" t="s">
        <v>565</v>
      </c>
      <c r="C19" s="357" t="s">
        <v>43</v>
      </c>
      <c r="D19" s="359" t="s">
        <v>649</v>
      </c>
      <c r="E19" s="357">
        <v>368</v>
      </c>
      <c r="F19" s="357">
        <v>8</v>
      </c>
      <c r="G19" s="360">
        <f t="shared" ca="1" si="0"/>
        <v>31.821999999999999</v>
      </c>
      <c r="H19" s="360">
        <f t="shared" ca="1" si="1"/>
        <v>33.412999999999997</v>
      </c>
      <c r="I19" s="360">
        <f t="shared" ca="1" si="2"/>
        <v>35.084000000000003</v>
      </c>
      <c r="J19" s="360">
        <f t="shared" ca="1" si="3"/>
        <v>36.837000000000003</v>
      </c>
      <c r="K19" s="360">
        <f t="shared" ca="1" si="4"/>
        <v>38.679000000000002</v>
      </c>
      <c r="L19" s="321"/>
      <c r="M19" s="293" t="s">
        <v>588</v>
      </c>
      <c r="N19" s="290" t="str">
        <f t="shared" si="5"/>
        <v>03587C</v>
      </c>
      <c r="O19" s="361" t="str">
        <f t="shared" si="6"/>
        <v>123</v>
      </c>
      <c r="P19" s="290" t="str">
        <f t="shared" si="7"/>
        <v>Animal Control Officer, Lead</v>
      </c>
      <c r="Q19" s="362" cm="1">
        <f t="array" aca="1" ref="Q19" ca="1">ROUND(IF($M19="Y",VLOOKUP($N19,INDIRECT($O$2),Q$7,0)*INDIRECT($N$1),VLOOKUP($N19,INDIRECT($O$2),Q$7,0)),IF(LEFT($C19,1)="N",3,0))</f>
        <v>31.821999999999999</v>
      </c>
      <c r="R19" s="362" cm="1">
        <f t="array" aca="1" ref="R19" ca="1">ROUND(IF($M19="Y",VLOOKUP($N19,INDIRECT($O$2),R$7,0)*INDIRECT($N$1),VLOOKUP($N19,INDIRECT($O$2),R$7,0)),IF(LEFT($C19,1)="N",3,0))</f>
        <v>33.412999999999997</v>
      </c>
      <c r="S19" s="362" cm="1">
        <f t="array" aca="1" ref="S19" ca="1">ROUND(IF($M19="Y",VLOOKUP($N19,INDIRECT($O$2),S$7,0)*INDIRECT($N$1),VLOOKUP($N19,INDIRECT($O$2),S$7,0)),IF(LEFT($C19,1)="N",3,0))</f>
        <v>35.084000000000003</v>
      </c>
      <c r="T19" s="362" cm="1">
        <f t="array" aca="1" ref="T19" ca="1">ROUND(IF($M19="Y",VLOOKUP($N19,INDIRECT($O$2),T$7,0)*INDIRECT($N$1),VLOOKUP($N19,INDIRECT($O$2),T$7,0)),IF(LEFT($C19,1)="N",3,0))</f>
        <v>36.837000000000003</v>
      </c>
      <c r="U19" s="362" cm="1">
        <f t="array" aca="1" ref="U19" ca="1">ROUND(IF($M19="Y",VLOOKUP($N19,INDIRECT($O$2),U$7,0)*INDIRECT($N$1),VLOOKUP($N19,INDIRECT($O$2),U$7,0)),IF(LEFT($C19,1)="N",3,0))</f>
        <v>38.679000000000002</v>
      </c>
      <c r="W19" s="363"/>
      <c r="Y19" s="364"/>
      <c r="AA19" s="365"/>
      <c r="AB19" s="365"/>
      <c r="AC19" s="365"/>
      <c r="AD19" s="365"/>
      <c r="AE19" s="365"/>
    </row>
    <row r="20" spans="1:31">
      <c r="A20" s="357" t="s">
        <v>498</v>
      </c>
      <c r="B20" s="358" t="s">
        <v>102</v>
      </c>
      <c r="C20" s="366" t="s">
        <v>43</v>
      </c>
      <c r="D20" s="367" t="s">
        <v>499</v>
      </c>
      <c r="E20" s="357">
        <v>338</v>
      </c>
      <c r="F20" s="357">
        <v>7</v>
      </c>
      <c r="G20" s="360">
        <f t="shared" ca="1" si="0"/>
        <v>29.7</v>
      </c>
      <c r="H20" s="360">
        <f t="shared" ca="1" si="1"/>
        <v>31.186</v>
      </c>
      <c r="I20" s="360">
        <f t="shared" ca="1" si="2"/>
        <v>32.744999999999997</v>
      </c>
      <c r="J20" s="360">
        <f t="shared" ca="1" si="3"/>
        <v>34.381999999999998</v>
      </c>
      <c r="K20" s="360">
        <f t="shared" ca="1" si="4"/>
        <v>36.101999999999997</v>
      </c>
      <c r="L20" s="321"/>
      <c r="M20" s="293" t="s">
        <v>588</v>
      </c>
      <c r="N20" s="290" t="str">
        <f t="shared" si="5"/>
        <v>59231C</v>
      </c>
      <c r="O20" s="361" t="str">
        <f t="shared" si="6"/>
        <v>088</v>
      </c>
      <c r="P20" s="290" t="str">
        <f t="shared" si="7"/>
        <v>Assessing Technician</v>
      </c>
      <c r="Q20" s="362" cm="1">
        <f t="array" aca="1" ref="Q20" ca="1">ROUND(IF($M20="Y",VLOOKUP($N20,INDIRECT($O$2),Q$7,0)*INDIRECT($N$1),VLOOKUP($N20,INDIRECT($O$2),Q$7,0)),IF(LEFT($C20,1)="N",3,0))</f>
        <v>29.7</v>
      </c>
      <c r="R20" s="362" cm="1">
        <f t="array" aca="1" ref="R20" ca="1">ROUND(IF($M20="Y",VLOOKUP($N20,INDIRECT($O$2),R$7,0)*INDIRECT($N$1),VLOOKUP($N20,INDIRECT($O$2),R$7,0)),IF(LEFT($C20,1)="N",3,0))</f>
        <v>31.186</v>
      </c>
      <c r="S20" s="362" cm="1">
        <f t="array" aca="1" ref="S20" ca="1">ROUND(IF($M20="Y",VLOOKUP($N20,INDIRECT($O$2),S$7,0)*INDIRECT($N$1),VLOOKUP($N20,INDIRECT($O$2),S$7,0)),IF(LEFT($C20,1)="N",3,0))</f>
        <v>32.744999999999997</v>
      </c>
      <c r="T20" s="362" cm="1">
        <f t="array" aca="1" ref="T20" ca="1">ROUND(IF($M20="Y",VLOOKUP($N20,INDIRECT($O$2),T$7,0)*INDIRECT($N$1),VLOOKUP($N20,INDIRECT($O$2),T$7,0)),IF(LEFT($C20,1)="N",3,0))</f>
        <v>34.381999999999998</v>
      </c>
      <c r="U20" s="362" cm="1">
        <f t="array" aca="1" ref="U20" ca="1">ROUND(IF($M20="Y",VLOOKUP($N20,INDIRECT($O$2),U$7,0)*INDIRECT($N$1),VLOOKUP($N20,INDIRECT($O$2),U$7,0)),IF(LEFT($C20,1)="N",3,0))</f>
        <v>36.101999999999997</v>
      </c>
      <c r="W20" s="363" t="str">
        <f t="shared" ref="W20:W47" si="17">M20</f>
        <v>Y</v>
      </c>
      <c r="X20" s="313" t="str">
        <f t="shared" ref="X20:X47" si="18">N20</f>
        <v>59231C</v>
      </c>
      <c r="Y20" s="364" t="str">
        <f t="shared" ref="Y20:Y47" si="19">O20</f>
        <v>088</v>
      </c>
      <c r="Z20" s="313" t="str">
        <f t="shared" ref="Z20:Z47" si="20">P20</f>
        <v>Assessing Technician</v>
      </c>
      <c r="AA20" s="365">
        <f t="shared" ref="AA20:AA47" ca="1" si="21">IF(LEFT($C20,1)="N",Q20,ROUNDUP(Q20/2080,3))</f>
        <v>29.7</v>
      </c>
      <c r="AB20" s="365">
        <f t="shared" ref="AB20:AB47" ca="1" si="22">IF(LEFT($C20,1)="N",R20,ROUNDUP(R20/2080,3))</f>
        <v>31.186</v>
      </c>
      <c r="AC20" s="365">
        <f t="shared" ref="AC20:AC47" ca="1" si="23">IF(LEFT($C20,1)="N",S20,ROUNDUP(S20/2080,3))</f>
        <v>32.744999999999997</v>
      </c>
      <c r="AD20" s="365">
        <f t="shared" ref="AD20:AD47" ca="1" si="24">IF(LEFT($C20,1)="N",T20,ROUNDUP(T20/2080,3))</f>
        <v>34.381999999999998</v>
      </c>
      <c r="AE20" s="365">
        <f t="shared" ref="AE20:AE47" ca="1" si="25">IF(LEFT($C20,1)="N",U20,ROUNDUP(U20/2080,3))</f>
        <v>36.101999999999997</v>
      </c>
    </row>
    <row r="21" spans="1:31">
      <c r="A21" s="357" t="s">
        <v>61</v>
      </c>
      <c r="B21" s="358" t="s">
        <v>700</v>
      </c>
      <c r="C21" s="357" t="s">
        <v>43</v>
      </c>
      <c r="D21" s="359" t="s">
        <v>62</v>
      </c>
      <c r="E21" s="357">
        <v>390</v>
      </c>
      <c r="F21" s="357">
        <v>8</v>
      </c>
      <c r="G21" s="360">
        <f t="shared" si="0"/>
        <v>39.384999999999998</v>
      </c>
      <c r="H21" s="360">
        <f t="shared" si="1"/>
        <v>41.353999999999999</v>
      </c>
      <c r="I21" s="360">
        <f t="shared" si="2"/>
        <v>43.421999999999997</v>
      </c>
      <c r="J21" s="360">
        <f t="shared" si="3"/>
        <v>45.593000000000004</v>
      </c>
      <c r="K21" s="360">
        <f t="shared" si="4"/>
        <v>47.872</v>
      </c>
      <c r="L21" s="239"/>
      <c r="M21" s="293" t="s">
        <v>588</v>
      </c>
      <c r="N21" s="290" t="str">
        <f t="shared" si="5"/>
        <v>00520C</v>
      </c>
      <c r="O21" s="361" t="str">
        <f t="shared" si="6"/>
        <v>134</v>
      </c>
      <c r="P21" s="290" t="str">
        <f t="shared" si="7"/>
        <v xml:space="preserve">Assessor I </v>
      </c>
      <c r="Q21" s="362">
        <v>39.384999999999998</v>
      </c>
      <c r="R21" s="362">
        <v>41.353999999999999</v>
      </c>
      <c r="S21" s="362">
        <v>43.421999999999997</v>
      </c>
      <c r="T21" s="362">
        <v>45.593000000000004</v>
      </c>
      <c r="U21" s="362">
        <v>47.872</v>
      </c>
      <c r="W21" s="363" t="str">
        <f t="shared" si="17"/>
        <v>Y</v>
      </c>
      <c r="X21" s="313" t="str">
        <f t="shared" si="18"/>
        <v>00520C</v>
      </c>
      <c r="Y21" s="364" t="str">
        <f t="shared" si="19"/>
        <v>134</v>
      </c>
      <c r="Z21" s="313" t="str">
        <f t="shared" si="20"/>
        <v xml:space="preserve">Assessor I </v>
      </c>
      <c r="AA21" s="365">
        <f t="shared" si="21"/>
        <v>39.384999999999998</v>
      </c>
      <c r="AB21" s="365">
        <f t="shared" si="22"/>
        <v>41.353999999999999</v>
      </c>
      <c r="AC21" s="365">
        <f t="shared" si="23"/>
        <v>43.421999999999997</v>
      </c>
      <c r="AD21" s="365">
        <f t="shared" si="24"/>
        <v>45.593000000000004</v>
      </c>
      <c r="AE21" s="365">
        <f t="shared" si="25"/>
        <v>47.872</v>
      </c>
    </row>
    <row r="22" spans="1:31">
      <c r="A22" s="357" t="s">
        <v>63</v>
      </c>
      <c r="B22" s="358" t="s">
        <v>701</v>
      </c>
      <c r="C22" s="357" t="s">
        <v>43</v>
      </c>
      <c r="D22" s="359" t="s">
        <v>64</v>
      </c>
      <c r="E22" s="357">
        <v>448</v>
      </c>
      <c r="F22" s="357">
        <v>9</v>
      </c>
      <c r="G22" s="360">
        <f t="shared" si="0"/>
        <v>40.261000000000003</v>
      </c>
      <c r="H22" s="360">
        <f t="shared" si="1"/>
        <v>42.274999999999999</v>
      </c>
      <c r="I22" s="360">
        <f t="shared" si="2"/>
        <v>44.387999999999998</v>
      </c>
      <c r="J22" s="360">
        <f t="shared" si="3"/>
        <v>46.607999999999997</v>
      </c>
      <c r="K22" s="360">
        <f t="shared" si="4"/>
        <v>48.94</v>
      </c>
      <c r="L22" s="239"/>
      <c r="M22" s="293" t="s">
        <v>588</v>
      </c>
      <c r="N22" s="290" t="str">
        <f t="shared" si="5"/>
        <v>00530C</v>
      </c>
      <c r="O22" s="361" t="str">
        <f t="shared" si="6"/>
        <v>146</v>
      </c>
      <c r="P22" s="290" t="str">
        <f t="shared" si="7"/>
        <v xml:space="preserve">Assessor II </v>
      </c>
      <c r="Q22" s="362">
        <v>40.261000000000003</v>
      </c>
      <c r="R22" s="362">
        <v>42.274999999999999</v>
      </c>
      <c r="S22" s="362">
        <v>44.387999999999998</v>
      </c>
      <c r="T22" s="362">
        <v>46.607999999999997</v>
      </c>
      <c r="U22" s="362">
        <v>48.94</v>
      </c>
      <c r="W22" s="363" t="str">
        <f t="shared" si="17"/>
        <v>Y</v>
      </c>
      <c r="X22" s="313" t="str">
        <f t="shared" si="18"/>
        <v>00530C</v>
      </c>
      <c r="Y22" s="364" t="str">
        <f t="shared" si="19"/>
        <v>146</v>
      </c>
      <c r="Z22" s="313" t="str">
        <f t="shared" si="20"/>
        <v xml:space="preserve">Assessor II </v>
      </c>
      <c r="AA22" s="365">
        <f t="shared" si="21"/>
        <v>40.261000000000003</v>
      </c>
      <c r="AB22" s="365">
        <f t="shared" si="22"/>
        <v>42.274999999999999</v>
      </c>
      <c r="AC22" s="365">
        <f t="shared" si="23"/>
        <v>44.387999999999998</v>
      </c>
      <c r="AD22" s="365">
        <f t="shared" si="24"/>
        <v>46.607999999999997</v>
      </c>
      <c r="AE22" s="365">
        <f t="shared" si="25"/>
        <v>48.94</v>
      </c>
    </row>
    <row r="23" spans="1:31">
      <c r="A23" s="357" t="s">
        <v>65</v>
      </c>
      <c r="B23" s="358" t="s">
        <v>66</v>
      </c>
      <c r="C23" s="357" t="s">
        <v>43</v>
      </c>
      <c r="D23" s="359" t="s">
        <v>67</v>
      </c>
      <c r="E23" s="357">
        <v>320</v>
      </c>
      <c r="F23" s="357">
        <v>7</v>
      </c>
      <c r="G23" s="360">
        <f t="shared" ca="1" si="0"/>
        <v>28.675000000000001</v>
      </c>
      <c r="H23" s="360">
        <f t="shared" ca="1" si="1"/>
        <v>30.109000000000002</v>
      </c>
      <c r="I23" s="360">
        <f t="shared" ca="1" si="2"/>
        <v>31.614999999999998</v>
      </c>
      <c r="J23" s="360">
        <f t="shared" ca="1" si="3"/>
        <v>33.195999999999998</v>
      </c>
      <c r="K23" s="360">
        <f t="shared" si="4"/>
        <v>34.854999999999997</v>
      </c>
      <c r="L23" s="321"/>
      <c r="M23" s="293" t="s">
        <v>588</v>
      </c>
      <c r="N23" s="290" t="str">
        <f t="shared" si="5"/>
        <v>52170C</v>
      </c>
      <c r="O23" s="361" t="str">
        <f t="shared" si="6"/>
        <v>064</v>
      </c>
      <c r="P23" s="290" t="str">
        <f t="shared" si="7"/>
        <v>Associate Buyer-C</v>
      </c>
      <c r="Q23" s="362" cm="1">
        <f t="array" aca="1" ref="Q23" ca="1">ROUND(IF($M23="Y",VLOOKUP($N23,INDIRECT($O$2),Q$7,0)*INDIRECT($N$1),VLOOKUP($N23,INDIRECT($O$2),Q$7,0)),IF(LEFT($C23,1)="N",3,0))</f>
        <v>28.675000000000001</v>
      </c>
      <c r="R23" s="362" cm="1">
        <f t="array" aca="1" ref="R23" ca="1">ROUND(IF($M23="Y",VLOOKUP($N23,INDIRECT($O$2),R$7,0)*INDIRECT($N$1),VLOOKUP($N23,INDIRECT($O$2),R$7,0)),IF(LEFT($C23,1)="N",3,0))</f>
        <v>30.109000000000002</v>
      </c>
      <c r="S23" s="362" cm="1">
        <f t="array" aca="1" ref="S23" ca="1">ROUND(IF($M23="Y",VLOOKUP($N23,INDIRECT($O$2),S$7,0)*INDIRECT($N$1),VLOOKUP($N23,INDIRECT($O$2),S$7,0)),IF(LEFT($C23,1)="N",3,0))</f>
        <v>31.614999999999998</v>
      </c>
      <c r="T23" s="362" cm="1">
        <f t="array" aca="1" ref="T23" ca="1">ROUND(IF($M23="Y",VLOOKUP($N23,INDIRECT($O$2),T$7,0)*INDIRECT($N$1),VLOOKUP($N23,INDIRECT($O$2),T$7,0)),IF(LEFT($C23,1)="N",3,0))</f>
        <v>33.195999999999998</v>
      </c>
      <c r="U23" s="396">
        <v>34.854999999999997</v>
      </c>
      <c r="W23" s="363" t="str">
        <f t="shared" si="17"/>
        <v>Y</v>
      </c>
      <c r="X23" s="313" t="str">
        <f t="shared" si="18"/>
        <v>52170C</v>
      </c>
      <c r="Y23" s="364" t="str">
        <f t="shared" si="19"/>
        <v>064</v>
      </c>
      <c r="Z23" s="313" t="str">
        <f t="shared" si="20"/>
        <v>Associate Buyer-C</v>
      </c>
      <c r="AA23" s="365">
        <f t="shared" ca="1" si="21"/>
        <v>28.675000000000001</v>
      </c>
      <c r="AB23" s="365">
        <f t="shared" ca="1" si="22"/>
        <v>30.109000000000002</v>
      </c>
      <c r="AC23" s="365">
        <f t="shared" ca="1" si="23"/>
        <v>31.614999999999998</v>
      </c>
      <c r="AD23" s="365">
        <f t="shared" ca="1" si="24"/>
        <v>33.195999999999998</v>
      </c>
      <c r="AE23" s="365">
        <f t="shared" si="25"/>
        <v>34.854999999999997</v>
      </c>
    </row>
    <row r="24" spans="1:31">
      <c r="A24" s="357" t="s">
        <v>68</v>
      </c>
      <c r="B24" s="358">
        <v>105</v>
      </c>
      <c r="C24" s="357" t="s">
        <v>43</v>
      </c>
      <c r="D24" s="359" t="s">
        <v>69</v>
      </c>
      <c r="E24" s="357">
        <v>343</v>
      </c>
      <c r="F24" s="357">
        <v>7</v>
      </c>
      <c r="G24" s="360">
        <f t="shared" ca="1" si="0"/>
        <v>29.7</v>
      </c>
      <c r="H24" s="360">
        <f t="shared" ca="1" si="1"/>
        <v>31.186</v>
      </c>
      <c r="I24" s="360">
        <f t="shared" ca="1" si="2"/>
        <v>32.744999999999997</v>
      </c>
      <c r="J24" s="360">
        <f t="shared" ca="1" si="3"/>
        <v>34.381999999999998</v>
      </c>
      <c r="K24" s="360">
        <f t="shared" ca="1" si="4"/>
        <v>36.101999999999997</v>
      </c>
      <c r="L24" s="321"/>
      <c r="M24" s="293" t="s">
        <v>588</v>
      </c>
      <c r="N24" s="290" t="str">
        <f t="shared" si="5"/>
        <v>01265C</v>
      </c>
      <c r="O24" s="361">
        <f t="shared" si="6"/>
        <v>105</v>
      </c>
      <c r="P24" s="290" t="str">
        <f t="shared" si="7"/>
        <v>Bilingual Crime Prevent Spec</v>
      </c>
      <c r="Q24" s="362" cm="1">
        <f t="array" aca="1" ref="Q24" ca="1">ROUND(IF($M24="Y",VLOOKUP($N24,INDIRECT($O$2),Q$7,0)*INDIRECT($N$1),VLOOKUP($N24,INDIRECT($O$2),Q$7,0)),IF(LEFT($C24,1)="N",3,0))</f>
        <v>29.7</v>
      </c>
      <c r="R24" s="362" cm="1">
        <f t="array" aca="1" ref="R24" ca="1">ROUND(IF($M24="Y",VLOOKUP($N24,INDIRECT($O$2),R$7,0)*INDIRECT($N$1),VLOOKUP($N24,INDIRECT($O$2),R$7,0)),IF(LEFT($C24,1)="N",3,0))</f>
        <v>31.186</v>
      </c>
      <c r="S24" s="362" cm="1">
        <f t="array" aca="1" ref="S24" ca="1">ROUND(IF($M24="Y",VLOOKUP($N24,INDIRECT($O$2),S$7,0)*INDIRECT($N$1),VLOOKUP($N24,INDIRECT($O$2),S$7,0)),IF(LEFT($C24,1)="N",3,0))</f>
        <v>32.744999999999997</v>
      </c>
      <c r="T24" s="362" cm="1">
        <f t="array" aca="1" ref="T24" ca="1">ROUND(IF($M24="Y",VLOOKUP($N24,INDIRECT($O$2),T$7,0)*INDIRECT($N$1),VLOOKUP($N24,INDIRECT($O$2),T$7,0)),IF(LEFT($C24,1)="N",3,0))</f>
        <v>34.381999999999998</v>
      </c>
      <c r="U24" s="362" cm="1">
        <f t="array" aca="1" ref="U24" ca="1">ROUND(IF($M24="Y",VLOOKUP($N24,INDIRECT($O$2),U$7,0)*INDIRECT($N$1),VLOOKUP($N24,INDIRECT($O$2),U$7,0)),IF(LEFT($C24,1)="N",3,0))</f>
        <v>36.101999999999997</v>
      </c>
      <c r="W24" s="363" t="str">
        <f t="shared" si="17"/>
        <v>Y</v>
      </c>
      <c r="X24" s="313" t="str">
        <f t="shared" si="18"/>
        <v>01265C</v>
      </c>
      <c r="Y24" s="364">
        <f t="shared" si="19"/>
        <v>105</v>
      </c>
      <c r="Z24" s="313" t="str">
        <f t="shared" si="20"/>
        <v>Bilingual Crime Prevent Spec</v>
      </c>
      <c r="AA24" s="365">
        <f t="shared" ca="1" si="21"/>
        <v>29.7</v>
      </c>
      <c r="AB24" s="365">
        <f t="shared" ca="1" si="22"/>
        <v>31.186</v>
      </c>
      <c r="AC24" s="365">
        <f t="shared" ca="1" si="23"/>
        <v>32.744999999999997</v>
      </c>
      <c r="AD24" s="365">
        <f t="shared" ca="1" si="24"/>
        <v>34.381999999999998</v>
      </c>
      <c r="AE24" s="365">
        <f t="shared" ca="1" si="25"/>
        <v>36.101999999999997</v>
      </c>
    </row>
    <row r="25" spans="1:31">
      <c r="A25" s="357" t="s">
        <v>70</v>
      </c>
      <c r="B25" s="358" t="s">
        <v>71</v>
      </c>
      <c r="C25" s="357" t="s">
        <v>43</v>
      </c>
      <c r="D25" s="359" t="s">
        <v>72</v>
      </c>
      <c r="E25" s="357">
        <v>280</v>
      </c>
      <c r="F25" s="357">
        <v>6</v>
      </c>
      <c r="G25" s="360">
        <f t="shared" ca="1" si="0"/>
        <v>25.521000000000001</v>
      </c>
      <c r="H25" s="360">
        <f t="shared" ca="1" si="1"/>
        <v>26.797999999999998</v>
      </c>
      <c r="I25" s="360">
        <f t="shared" ca="1" si="2"/>
        <v>28.138000000000002</v>
      </c>
      <c r="J25" s="360">
        <f t="shared" ca="1" si="3"/>
        <v>29.545000000000002</v>
      </c>
      <c r="K25" s="360">
        <f t="shared" ca="1" si="4"/>
        <v>31.021999999999998</v>
      </c>
      <c r="L25" s="321"/>
      <c r="M25" s="293" t="s">
        <v>588</v>
      </c>
      <c r="N25" s="290" t="str">
        <f t="shared" si="5"/>
        <v>01290C</v>
      </c>
      <c r="O25" s="361" t="str">
        <f t="shared" si="6"/>
        <v>107</v>
      </c>
      <c r="P25" s="290" t="str">
        <f t="shared" si="7"/>
        <v xml:space="preserve">Bilingual Program Aide </v>
      </c>
      <c r="Q25" s="362" cm="1">
        <f t="array" aca="1" ref="Q25" ca="1">ROUND(IF($M25="Y",VLOOKUP($N25,INDIRECT($O$2),Q$7,0)*INDIRECT($N$1),VLOOKUP($N25,INDIRECT($O$2),Q$7,0)),IF(LEFT($C25,1)="N",3,0))</f>
        <v>25.521000000000001</v>
      </c>
      <c r="R25" s="362" cm="1">
        <f t="array" aca="1" ref="R25" ca="1">ROUND(IF($M25="Y",VLOOKUP($N25,INDIRECT($O$2),R$7,0)*INDIRECT($N$1),VLOOKUP($N25,INDIRECT($O$2),R$7,0)),IF(LEFT($C25,1)="N",3,0))</f>
        <v>26.797999999999998</v>
      </c>
      <c r="S25" s="362" cm="1">
        <f t="array" aca="1" ref="S25" ca="1">ROUND(IF($M25="Y",VLOOKUP($N25,INDIRECT($O$2),S$7,0)*INDIRECT($N$1),VLOOKUP($N25,INDIRECT($O$2),S$7,0)),IF(LEFT($C25,1)="N",3,0))</f>
        <v>28.138000000000002</v>
      </c>
      <c r="T25" s="362" cm="1">
        <f t="array" aca="1" ref="T25" ca="1">ROUND(IF($M25="Y",VLOOKUP($N25,INDIRECT($O$2),T$7,0)*INDIRECT($N$1),VLOOKUP($N25,INDIRECT($O$2),T$7,0)),IF(LEFT($C25,1)="N",3,0))</f>
        <v>29.545000000000002</v>
      </c>
      <c r="U25" s="362" cm="1">
        <f t="array" aca="1" ref="U25" ca="1">ROUND(IF($M25="Y",VLOOKUP($N25,INDIRECT($O$2),U$7,0)*INDIRECT($N$1),VLOOKUP($N25,INDIRECT($O$2),U$7,0)),IF(LEFT($C25,1)="N",3,0))</f>
        <v>31.021999999999998</v>
      </c>
      <c r="W25" s="363" t="str">
        <f t="shared" si="17"/>
        <v>Y</v>
      </c>
      <c r="X25" s="313" t="str">
        <f t="shared" si="18"/>
        <v>01290C</v>
      </c>
      <c r="Y25" s="364" t="str">
        <f t="shared" si="19"/>
        <v>107</v>
      </c>
      <c r="Z25" s="313" t="str">
        <f t="shared" si="20"/>
        <v xml:space="preserve">Bilingual Program Aide </v>
      </c>
      <c r="AA25" s="365">
        <f t="shared" ca="1" si="21"/>
        <v>25.521000000000001</v>
      </c>
      <c r="AB25" s="365">
        <f t="shared" ca="1" si="22"/>
        <v>26.797999999999998</v>
      </c>
      <c r="AC25" s="365">
        <f t="shared" ca="1" si="23"/>
        <v>28.138000000000002</v>
      </c>
      <c r="AD25" s="365">
        <f t="shared" ca="1" si="24"/>
        <v>29.545000000000002</v>
      </c>
      <c r="AE25" s="365">
        <f t="shared" ca="1" si="25"/>
        <v>31.021999999999998</v>
      </c>
    </row>
    <row r="26" spans="1:31">
      <c r="A26" s="357" t="s">
        <v>552</v>
      </c>
      <c r="B26" s="358">
        <v>155</v>
      </c>
      <c r="C26" s="357" t="s">
        <v>43</v>
      </c>
      <c r="D26" s="359" t="s">
        <v>551</v>
      </c>
      <c r="E26" s="357">
        <v>338</v>
      </c>
      <c r="F26" s="357">
        <v>7</v>
      </c>
      <c r="G26" s="360">
        <f t="shared" ca="1" si="0"/>
        <v>29.7</v>
      </c>
      <c r="H26" s="360">
        <f t="shared" ca="1" si="1"/>
        <v>31.186</v>
      </c>
      <c r="I26" s="360">
        <f t="shared" ca="1" si="2"/>
        <v>32.744999999999997</v>
      </c>
      <c r="J26" s="360">
        <f t="shared" ca="1" si="3"/>
        <v>34.381999999999998</v>
      </c>
      <c r="K26" s="360">
        <f t="shared" ca="1" si="4"/>
        <v>36.101999999999997</v>
      </c>
      <c r="L26" s="321"/>
      <c r="M26" s="293" t="s">
        <v>588</v>
      </c>
      <c r="N26" s="290" t="str">
        <f t="shared" si="5"/>
        <v>59412C</v>
      </c>
      <c r="O26" s="361">
        <f t="shared" si="6"/>
        <v>155</v>
      </c>
      <c r="P26" s="290" t="str">
        <f t="shared" si="7"/>
        <v>Body Worn Cameras Specialist</v>
      </c>
      <c r="Q26" s="362" cm="1">
        <f t="array" aca="1" ref="Q26" ca="1">ROUND(IF($M26="Y",VLOOKUP($N26,INDIRECT($O$2),Q$7,0)*INDIRECT($N$1),VLOOKUP($N26,INDIRECT($O$2),Q$7,0)),IF(LEFT($C26,1)="N",3,0))</f>
        <v>29.7</v>
      </c>
      <c r="R26" s="362" cm="1">
        <f t="array" aca="1" ref="R26" ca="1">ROUND(IF($M26="Y",VLOOKUP($N26,INDIRECT($O$2),R$7,0)*INDIRECT($N$1),VLOOKUP($N26,INDIRECT($O$2),R$7,0)),IF(LEFT($C26,1)="N",3,0))</f>
        <v>31.186</v>
      </c>
      <c r="S26" s="362" cm="1">
        <f t="array" aca="1" ref="S26" ca="1">ROUND(IF($M26="Y",VLOOKUP($N26,INDIRECT($O$2),S$7,0)*INDIRECT($N$1),VLOOKUP($N26,INDIRECT($O$2),S$7,0)),IF(LEFT($C26,1)="N",3,0))</f>
        <v>32.744999999999997</v>
      </c>
      <c r="T26" s="362" cm="1">
        <f t="array" aca="1" ref="T26" ca="1">ROUND(IF($M26="Y",VLOOKUP($N26,INDIRECT($O$2),T$7,0)*INDIRECT($N$1),VLOOKUP($N26,INDIRECT($O$2),T$7,0)),IF(LEFT($C26,1)="N",3,0))</f>
        <v>34.381999999999998</v>
      </c>
      <c r="U26" s="362" cm="1">
        <f t="array" aca="1" ref="U26" ca="1">ROUND(IF($M26="Y",VLOOKUP($N26,INDIRECT($O$2),U$7,0)*INDIRECT($N$1),VLOOKUP($N26,INDIRECT($O$2),U$7,0)),IF(LEFT($C26,1)="N",3,0))</f>
        <v>36.101999999999997</v>
      </c>
      <c r="W26" s="363" t="str">
        <f t="shared" si="17"/>
        <v>Y</v>
      </c>
      <c r="X26" s="313" t="str">
        <f t="shared" si="18"/>
        <v>59412C</v>
      </c>
      <c r="Y26" s="364">
        <f t="shared" si="19"/>
        <v>155</v>
      </c>
      <c r="Z26" s="313" t="str">
        <f t="shared" si="20"/>
        <v>Body Worn Cameras Specialist</v>
      </c>
      <c r="AA26" s="365">
        <f t="shared" ca="1" si="21"/>
        <v>29.7</v>
      </c>
      <c r="AB26" s="365">
        <f t="shared" ca="1" si="22"/>
        <v>31.186</v>
      </c>
      <c r="AC26" s="365">
        <f t="shared" ca="1" si="23"/>
        <v>32.744999999999997</v>
      </c>
      <c r="AD26" s="365">
        <f t="shared" ca="1" si="24"/>
        <v>34.381999999999998</v>
      </c>
      <c r="AE26" s="365">
        <f t="shared" ca="1" si="25"/>
        <v>36.101999999999997</v>
      </c>
    </row>
    <row r="27" spans="1:31">
      <c r="A27" s="357" t="s">
        <v>73</v>
      </c>
      <c r="B27" s="358">
        <v>151</v>
      </c>
      <c r="C27" s="357" t="s">
        <v>43</v>
      </c>
      <c r="D27" s="359" t="s">
        <v>74</v>
      </c>
      <c r="E27" s="357">
        <v>218</v>
      </c>
      <c r="F27" s="357">
        <v>4</v>
      </c>
      <c r="G27" s="360">
        <f t="shared" ca="1" si="0"/>
        <v>21.291</v>
      </c>
      <c r="H27" s="360">
        <f t="shared" ca="1" si="1"/>
        <v>22.356000000000002</v>
      </c>
      <c r="I27" s="360">
        <f t="shared" ca="1" si="2"/>
        <v>23.474</v>
      </c>
      <c r="J27" s="360">
        <f t="shared" ca="1" si="3"/>
        <v>24.646999999999998</v>
      </c>
      <c r="K27" s="360">
        <f t="shared" ca="1" si="4"/>
        <v>25.88</v>
      </c>
      <c r="L27" s="321"/>
      <c r="M27" s="293" t="s">
        <v>588</v>
      </c>
      <c r="N27" s="290" t="str">
        <f t="shared" si="5"/>
        <v>01447C</v>
      </c>
      <c r="O27" s="361">
        <f t="shared" si="6"/>
        <v>151</v>
      </c>
      <c r="P27" s="290" t="str">
        <f t="shared" si="7"/>
        <v>Building Services Specialist I</v>
      </c>
      <c r="Q27" s="362" cm="1">
        <f t="array" aca="1" ref="Q27" ca="1">ROUND(IF($M27="Y",VLOOKUP($N27,INDIRECT($O$2),Q$7,0)*INDIRECT($N$1),VLOOKUP($N27,INDIRECT($O$2),Q$7,0)),IF(LEFT($C27,1)="N",3,0))</f>
        <v>21.291</v>
      </c>
      <c r="R27" s="362" cm="1">
        <f t="array" aca="1" ref="R27" ca="1">ROUND(IF($M27="Y",VLOOKUP($N27,INDIRECT($O$2),R$7,0)*INDIRECT($N$1),VLOOKUP($N27,INDIRECT($O$2),R$7,0)),IF(LEFT($C27,1)="N",3,0))</f>
        <v>22.356000000000002</v>
      </c>
      <c r="S27" s="362" cm="1">
        <f t="array" aca="1" ref="S27" ca="1">ROUND(IF($M27="Y",VLOOKUP($N27,INDIRECT($O$2),S$7,0)*INDIRECT($N$1),VLOOKUP($N27,INDIRECT($O$2),S$7,0)),IF(LEFT($C27,1)="N",3,0))</f>
        <v>23.474</v>
      </c>
      <c r="T27" s="362" cm="1">
        <f t="array" aca="1" ref="T27" ca="1">ROUND(IF($M27="Y",VLOOKUP($N27,INDIRECT($O$2),T$7,0)*INDIRECT($N$1),VLOOKUP($N27,INDIRECT($O$2),T$7,0)),IF(LEFT($C27,1)="N",3,0))</f>
        <v>24.646999999999998</v>
      </c>
      <c r="U27" s="362" cm="1">
        <f t="array" aca="1" ref="U27" ca="1">ROUND(IF($M27="Y",VLOOKUP($N27,INDIRECT($O$2),U$7,0)*INDIRECT($N$1),VLOOKUP($N27,INDIRECT($O$2),U$7,0)),IF(LEFT($C27,1)="N",3,0))</f>
        <v>25.88</v>
      </c>
      <c r="W27" s="363" t="str">
        <f t="shared" si="17"/>
        <v>Y</v>
      </c>
      <c r="X27" s="313" t="str">
        <f t="shared" si="18"/>
        <v>01447C</v>
      </c>
      <c r="Y27" s="364">
        <f t="shared" si="19"/>
        <v>151</v>
      </c>
      <c r="Z27" s="313" t="str">
        <f t="shared" si="20"/>
        <v>Building Services Specialist I</v>
      </c>
      <c r="AA27" s="365">
        <f t="shared" ca="1" si="21"/>
        <v>21.291</v>
      </c>
      <c r="AB27" s="365">
        <f t="shared" ca="1" si="22"/>
        <v>22.356000000000002</v>
      </c>
      <c r="AC27" s="365">
        <f t="shared" ca="1" si="23"/>
        <v>23.474</v>
      </c>
      <c r="AD27" s="365">
        <f t="shared" ca="1" si="24"/>
        <v>24.646999999999998</v>
      </c>
      <c r="AE27" s="365">
        <f t="shared" ca="1" si="25"/>
        <v>25.88</v>
      </c>
    </row>
    <row r="28" spans="1:31">
      <c r="A28" s="357" t="s">
        <v>75</v>
      </c>
      <c r="B28" s="358" t="s">
        <v>76</v>
      </c>
      <c r="C28" s="357" t="s">
        <v>43</v>
      </c>
      <c r="D28" s="359" t="s">
        <v>77</v>
      </c>
      <c r="E28" s="357">
        <v>268</v>
      </c>
      <c r="F28" s="357">
        <v>5</v>
      </c>
      <c r="G28" s="360">
        <f t="shared" ca="1" si="0"/>
        <v>24.478999999999999</v>
      </c>
      <c r="H28" s="360">
        <f t="shared" ca="1" si="1"/>
        <v>25.704000000000001</v>
      </c>
      <c r="I28" s="360">
        <f t="shared" ca="1" si="2"/>
        <v>26.988</v>
      </c>
      <c r="J28" s="360">
        <f t="shared" ca="1" si="3"/>
        <v>28.338000000000001</v>
      </c>
      <c r="K28" s="360">
        <f t="shared" ca="1" si="4"/>
        <v>29.754999999999999</v>
      </c>
      <c r="L28" s="321"/>
      <c r="M28" s="293" t="s">
        <v>588</v>
      </c>
      <c r="N28" s="290" t="str">
        <f t="shared" si="5"/>
        <v>01448C</v>
      </c>
      <c r="O28" s="361" t="str">
        <f t="shared" si="6"/>
        <v>060</v>
      </c>
      <c r="P28" s="290" t="str">
        <f t="shared" si="7"/>
        <v>Building Services Specialist II</v>
      </c>
      <c r="Q28" s="362" cm="1">
        <f t="array" aca="1" ref="Q28" ca="1">ROUND(IF($M28="Y",VLOOKUP($N28,INDIRECT($O$2),Q$7,0)*INDIRECT($N$1),VLOOKUP($N28,INDIRECT($O$2),Q$7,0)),IF(LEFT($C28,1)="N",3,0))</f>
        <v>24.478999999999999</v>
      </c>
      <c r="R28" s="362" cm="1">
        <f t="array" aca="1" ref="R28" ca="1">ROUND(IF($M28="Y",VLOOKUP($N28,INDIRECT($O$2),R$7,0)*INDIRECT($N$1),VLOOKUP($N28,INDIRECT($O$2),R$7,0)),IF(LEFT($C28,1)="N",3,0))</f>
        <v>25.704000000000001</v>
      </c>
      <c r="S28" s="362" cm="1">
        <f t="array" aca="1" ref="S28" ca="1">ROUND(IF($M28="Y",VLOOKUP($N28,INDIRECT($O$2),S$7,0)*INDIRECT($N$1),VLOOKUP($N28,INDIRECT($O$2),S$7,0)),IF(LEFT($C28,1)="N",3,0))</f>
        <v>26.988</v>
      </c>
      <c r="T28" s="362" cm="1">
        <f t="array" aca="1" ref="T28" ca="1">ROUND(IF($M28="Y",VLOOKUP($N28,INDIRECT($O$2),T$7,0)*INDIRECT($N$1),VLOOKUP($N28,INDIRECT($O$2),T$7,0)),IF(LEFT($C28,1)="N",3,0))</f>
        <v>28.338000000000001</v>
      </c>
      <c r="U28" s="362" cm="1">
        <f t="array" aca="1" ref="U28" ca="1">ROUND(IF($M28="Y",VLOOKUP($N28,INDIRECT($O$2),U$7,0)*INDIRECT($N$1),VLOOKUP($N28,INDIRECT($O$2),U$7,0)),IF(LEFT($C28,1)="N",3,0))</f>
        <v>29.754999999999999</v>
      </c>
      <c r="W28" s="363" t="str">
        <f t="shared" si="17"/>
        <v>Y</v>
      </c>
      <c r="X28" s="313" t="str">
        <f t="shared" si="18"/>
        <v>01448C</v>
      </c>
      <c r="Y28" s="364" t="str">
        <f t="shared" si="19"/>
        <v>060</v>
      </c>
      <c r="Z28" s="313" t="str">
        <f t="shared" si="20"/>
        <v>Building Services Specialist II</v>
      </c>
      <c r="AA28" s="365">
        <f t="shared" ca="1" si="21"/>
        <v>24.478999999999999</v>
      </c>
      <c r="AB28" s="365">
        <f t="shared" ca="1" si="22"/>
        <v>25.704000000000001</v>
      </c>
      <c r="AC28" s="365">
        <f t="shared" ca="1" si="23"/>
        <v>26.988</v>
      </c>
      <c r="AD28" s="365">
        <f t="shared" ca="1" si="24"/>
        <v>28.338000000000001</v>
      </c>
      <c r="AE28" s="365">
        <f t="shared" ca="1" si="25"/>
        <v>29.754999999999999</v>
      </c>
    </row>
    <row r="29" spans="1:31">
      <c r="A29" s="368" t="s">
        <v>19</v>
      </c>
      <c r="B29" s="358" t="s">
        <v>577</v>
      </c>
      <c r="C29" s="368" t="s">
        <v>21</v>
      </c>
      <c r="D29" s="369" t="s">
        <v>22</v>
      </c>
      <c r="E29" s="368">
        <v>435</v>
      </c>
      <c r="F29" s="368">
        <v>9</v>
      </c>
      <c r="G29" s="360">
        <f t="shared" ca="1" si="0"/>
        <v>75692</v>
      </c>
      <c r="H29" s="360">
        <f t="shared" ca="1" si="1"/>
        <v>79477</v>
      </c>
      <c r="I29" s="360">
        <f t="shared" ca="1" si="2"/>
        <v>83451</v>
      </c>
      <c r="J29" s="360">
        <f t="shared" ca="1" si="3"/>
        <v>87624</v>
      </c>
      <c r="K29" s="360">
        <f t="shared" ca="1" si="4"/>
        <v>92006</v>
      </c>
      <c r="L29" s="321"/>
      <c r="M29" s="293" t="s">
        <v>588</v>
      </c>
      <c r="N29" s="290" t="str">
        <f t="shared" si="5"/>
        <v>01458C</v>
      </c>
      <c r="O29" s="361" t="str">
        <f t="shared" si="6"/>
        <v>129</v>
      </c>
      <c r="P29" s="290" t="str">
        <f t="shared" si="7"/>
        <v xml:space="preserve">Buyer </v>
      </c>
      <c r="Q29" s="362" cm="1">
        <f t="array" aca="1" ref="Q29" ca="1">ROUND(IF($M29="Y",VLOOKUP($N29,INDIRECT($O$2),Q$7,0)*INDIRECT($N$1),VLOOKUP($N29,INDIRECT($O$2),Q$7,0)),IF(LEFT($C29,1)="N",3,0))</f>
        <v>75692</v>
      </c>
      <c r="R29" s="362" cm="1">
        <f t="array" aca="1" ref="R29" ca="1">ROUND(IF($M29="Y",VLOOKUP($N29,INDIRECT($O$2),R$7,0)*INDIRECT($N$1),VLOOKUP($N29,INDIRECT($O$2),R$7,0)),IF(LEFT($C29,1)="N",3,0))</f>
        <v>79477</v>
      </c>
      <c r="S29" s="362" cm="1">
        <f t="array" aca="1" ref="S29" ca="1">ROUND(IF($M29="Y",VLOOKUP($N29,INDIRECT($O$2),S$7,0)*INDIRECT($N$1),VLOOKUP($N29,INDIRECT($O$2),S$7,0)),IF(LEFT($C29,1)="N",3,0))</f>
        <v>83451</v>
      </c>
      <c r="T29" s="362" cm="1">
        <f t="array" aca="1" ref="T29" ca="1">ROUND(IF($M29="Y",VLOOKUP($N29,INDIRECT($O$2),T$7,0)*INDIRECT($N$1),VLOOKUP($N29,INDIRECT($O$2),T$7,0)),IF(LEFT($C29,1)="N",3,0))</f>
        <v>87624</v>
      </c>
      <c r="U29" s="362" cm="1">
        <f t="array" aca="1" ref="U29" ca="1">ROUND(IF($M29="Y",VLOOKUP($N29,INDIRECT($O$2),U$7,0)*INDIRECT($N$1),VLOOKUP($N29,INDIRECT($O$2),U$7,0)),IF(LEFT($C29,1)="N",3,0))</f>
        <v>92006</v>
      </c>
      <c r="W29" s="363" t="str">
        <f t="shared" si="17"/>
        <v>Y</v>
      </c>
      <c r="X29" s="313" t="str">
        <f t="shared" si="18"/>
        <v>01458C</v>
      </c>
      <c r="Y29" s="364" t="str">
        <f t="shared" si="19"/>
        <v>129</v>
      </c>
      <c r="Z29" s="313" t="str">
        <f t="shared" si="20"/>
        <v xml:space="preserve">Buyer </v>
      </c>
      <c r="AA29" s="365">
        <f t="shared" ca="1" si="21"/>
        <v>36.390999999999998</v>
      </c>
      <c r="AB29" s="365">
        <f t="shared" ca="1" si="22"/>
        <v>38.210999999999999</v>
      </c>
      <c r="AC29" s="365">
        <f t="shared" ca="1" si="23"/>
        <v>40.120999999999995</v>
      </c>
      <c r="AD29" s="365">
        <f t="shared" ca="1" si="24"/>
        <v>42.126999999999995</v>
      </c>
      <c r="AE29" s="365">
        <f t="shared" ca="1" si="25"/>
        <v>44.233999999999995</v>
      </c>
    </row>
    <row r="30" spans="1:31">
      <c r="A30" s="368" t="s">
        <v>23</v>
      </c>
      <c r="B30" s="358" t="s">
        <v>24</v>
      </c>
      <c r="C30" s="368" t="s">
        <v>21</v>
      </c>
      <c r="D30" s="370" t="s">
        <v>25</v>
      </c>
      <c r="E30" s="368">
        <v>383</v>
      </c>
      <c r="F30" s="368">
        <v>8</v>
      </c>
      <c r="G30" s="360">
        <f t="shared" ca="1" si="0"/>
        <v>69062</v>
      </c>
      <c r="H30" s="360">
        <f t="shared" ca="1" si="1"/>
        <v>72516</v>
      </c>
      <c r="I30" s="360">
        <f t="shared" ca="1" si="2"/>
        <v>76141</v>
      </c>
      <c r="J30" s="360">
        <f t="shared" ca="1" si="3"/>
        <v>79948</v>
      </c>
      <c r="K30" s="360">
        <f t="shared" ca="1" si="4"/>
        <v>83945</v>
      </c>
      <c r="L30" s="321"/>
      <c r="M30" s="293" t="s">
        <v>588</v>
      </c>
      <c r="N30" s="290" t="str">
        <f t="shared" si="5"/>
        <v>01530C</v>
      </c>
      <c r="O30" s="361" t="str">
        <f t="shared" si="6"/>
        <v>097</v>
      </c>
      <c r="P30" s="290" t="str">
        <f t="shared" si="7"/>
        <v xml:space="preserve">Case Investigator </v>
      </c>
      <c r="Q30" s="362" cm="1">
        <f t="array" aca="1" ref="Q30" ca="1">ROUND(IF($M30="Y",VLOOKUP($N30,INDIRECT($O$2),Q$7,0)*INDIRECT($N$1),VLOOKUP($N30,INDIRECT($O$2),Q$7,0)),IF(LEFT($C30,1)="N",3,0))</f>
        <v>69062</v>
      </c>
      <c r="R30" s="362" cm="1">
        <f t="array" aca="1" ref="R30" ca="1">ROUND(IF($M30="Y",VLOOKUP($N30,INDIRECT($O$2),R$7,0)*INDIRECT($N$1),VLOOKUP($N30,INDIRECT($O$2),R$7,0)),IF(LEFT($C30,1)="N",3,0))</f>
        <v>72516</v>
      </c>
      <c r="S30" s="362" cm="1">
        <f t="array" aca="1" ref="S30" ca="1">ROUND(IF($M30="Y",VLOOKUP($N30,INDIRECT($O$2),S$7,0)*INDIRECT($N$1),VLOOKUP($N30,INDIRECT($O$2),S$7,0)),IF(LEFT($C30,1)="N",3,0))</f>
        <v>76141</v>
      </c>
      <c r="T30" s="362" cm="1">
        <f t="array" aca="1" ref="T30" ca="1">ROUND(IF($M30="Y",VLOOKUP($N30,INDIRECT($O$2),T$7,0)*INDIRECT($N$1),VLOOKUP($N30,INDIRECT($O$2),T$7,0)),IF(LEFT($C30,1)="N",3,0))</f>
        <v>79948</v>
      </c>
      <c r="U30" s="362" cm="1">
        <f t="array" aca="1" ref="U30" ca="1">ROUND(IF($M30="Y",VLOOKUP($N30,INDIRECT($O$2),U$7,0)*INDIRECT($N$1),VLOOKUP($N30,INDIRECT($O$2),U$7,0)),IF(LEFT($C30,1)="N",3,0))</f>
        <v>83945</v>
      </c>
      <c r="W30" s="363" t="str">
        <f t="shared" si="17"/>
        <v>Y</v>
      </c>
      <c r="X30" s="313" t="str">
        <f t="shared" si="18"/>
        <v>01530C</v>
      </c>
      <c r="Y30" s="364" t="str">
        <f t="shared" si="19"/>
        <v>097</v>
      </c>
      <c r="Z30" s="313" t="str">
        <f t="shared" si="20"/>
        <v xml:space="preserve">Case Investigator </v>
      </c>
      <c r="AA30" s="365">
        <f t="shared" ca="1" si="21"/>
        <v>33.202999999999996</v>
      </c>
      <c r="AB30" s="365">
        <f t="shared" ca="1" si="22"/>
        <v>34.863999999999997</v>
      </c>
      <c r="AC30" s="365">
        <f t="shared" ca="1" si="23"/>
        <v>36.606999999999999</v>
      </c>
      <c r="AD30" s="365">
        <f t="shared" ca="1" si="24"/>
        <v>38.436999999999998</v>
      </c>
      <c r="AE30" s="365">
        <f t="shared" ca="1" si="25"/>
        <v>40.358999999999995</v>
      </c>
    </row>
    <row r="31" spans="1:31">
      <c r="A31" s="357" t="s">
        <v>78</v>
      </c>
      <c r="B31" s="358" t="s">
        <v>79</v>
      </c>
      <c r="C31" s="357" t="s">
        <v>43</v>
      </c>
      <c r="D31" s="359" t="s">
        <v>80</v>
      </c>
      <c r="E31" s="357">
        <v>240</v>
      </c>
      <c r="F31" s="357">
        <v>5</v>
      </c>
      <c r="G31" s="360">
        <f t="shared" ca="1" si="0"/>
        <v>22.350999999999999</v>
      </c>
      <c r="H31" s="360">
        <f t="shared" ca="1" si="1"/>
        <v>23.468</v>
      </c>
      <c r="I31" s="360">
        <f t="shared" ca="1" si="2"/>
        <v>24.641999999999999</v>
      </c>
      <c r="J31" s="360">
        <f t="shared" ca="1" si="3"/>
        <v>25.873999999999999</v>
      </c>
      <c r="K31" s="360">
        <f t="shared" ca="1" si="4"/>
        <v>27.167999999999999</v>
      </c>
      <c r="L31" s="321"/>
      <c r="M31" s="293" t="s">
        <v>588</v>
      </c>
      <c r="N31" s="290" t="str">
        <f t="shared" si="5"/>
        <v>01610C</v>
      </c>
      <c r="O31" s="361" t="str">
        <f t="shared" si="6"/>
        <v>111</v>
      </c>
      <c r="P31" s="290" t="str">
        <f t="shared" si="7"/>
        <v xml:space="preserve">Central Alarm Station Oper </v>
      </c>
      <c r="Q31" s="362" cm="1">
        <f t="array" aca="1" ref="Q31" ca="1">ROUND(IF($M31="Y",VLOOKUP($N31,INDIRECT($O$2),Q$7,0)*INDIRECT($N$1),VLOOKUP($N31,INDIRECT($O$2),Q$7,0)),IF(LEFT($C31,1)="N",3,0))</f>
        <v>22.350999999999999</v>
      </c>
      <c r="R31" s="362" cm="1">
        <f t="array" aca="1" ref="R31" ca="1">ROUND(IF($M31="Y",VLOOKUP($N31,INDIRECT($O$2),R$7,0)*INDIRECT($N$1),VLOOKUP($N31,INDIRECT($O$2),R$7,0)),IF(LEFT($C31,1)="N",3,0))</f>
        <v>23.468</v>
      </c>
      <c r="S31" s="362" cm="1">
        <f t="array" aca="1" ref="S31" ca="1">ROUND(IF($M31="Y",VLOOKUP($N31,INDIRECT($O$2),S$7,0)*INDIRECT($N$1),VLOOKUP($N31,INDIRECT($O$2),S$7,0)),IF(LEFT($C31,1)="N",3,0))</f>
        <v>24.641999999999999</v>
      </c>
      <c r="T31" s="362" cm="1">
        <f t="array" aca="1" ref="T31" ca="1">ROUND(IF($M31="Y",VLOOKUP($N31,INDIRECT($O$2),T$7,0)*INDIRECT($N$1),VLOOKUP($N31,INDIRECT($O$2),T$7,0)),IF(LEFT($C31,1)="N",3,0))</f>
        <v>25.873999999999999</v>
      </c>
      <c r="U31" s="362" cm="1">
        <f t="array" aca="1" ref="U31" ca="1">ROUND(IF($M31="Y",VLOOKUP($N31,INDIRECT($O$2),U$7,0)*INDIRECT($N$1),VLOOKUP($N31,INDIRECT($O$2),U$7,0)),IF(LEFT($C31,1)="N",3,0))</f>
        <v>27.167999999999999</v>
      </c>
      <c r="W31" s="363" t="str">
        <f t="shared" si="17"/>
        <v>Y</v>
      </c>
      <c r="X31" s="313" t="str">
        <f t="shared" si="18"/>
        <v>01610C</v>
      </c>
      <c r="Y31" s="364" t="str">
        <f t="shared" si="19"/>
        <v>111</v>
      </c>
      <c r="Z31" s="313" t="str">
        <f t="shared" si="20"/>
        <v xml:space="preserve">Central Alarm Station Oper </v>
      </c>
      <c r="AA31" s="365">
        <f t="shared" ca="1" si="21"/>
        <v>22.350999999999999</v>
      </c>
      <c r="AB31" s="365">
        <f t="shared" ca="1" si="22"/>
        <v>23.468</v>
      </c>
      <c r="AC31" s="365">
        <f t="shared" ca="1" si="23"/>
        <v>24.641999999999999</v>
      </c>
      <c r="AD31" s="365">
        <f t="shared" ca="1" si="24"/>
        <v>25.873999999999999</v>
      </c>
      <c r="AE31" s="365">
        <f t="shared" ca="1" si="25"/>
        <v>27.167999999999999</v>
      </c>
    </row>
    <row r="32" spans="1:31">
      <c r="A32" s="357" t="s">
        <v>81</v>
      </c>
      <c r="B32" s="358" t="s">
        <v>82</v>
      </c>
      <c r="C32" s="357" t="s">
        <v>43</v>
      </c>
      <c r="D32" s="359" t="s">
        <v>83</v>
      </c>
      <c r="E32" s="357">
        <v>273</v>
      </c>
      <c r="F32" s="357">
        <v>6</v>
      </c>
      <c r="G32" s="360">
        <f t="shared" ca="1" si="0"/>
        <v>25.521000000000001</v>
      </c>
      <c r="H32" s="360">
        <f t="shared" ca="1" si="1"/>
        <v>26.797999999999998</v>
      </c>
      <c r="I32" s="360">
        <f t="shared" ca="1" si="2"/>
        <v>28.138000000000002</v>
      </c>
      <c r="J32" s="360">
        <f t="shared" ca="1" si="3"/>
        <v>29.545000000000002</v>
      </c>
      <c r="K32" s="360">
        <f t="shared" ca="1" si="4"/>
        <v>31.021999999999998</v>
      </c>
      <c r="L32" s="321"/>
      <c r="M32" s="293" t="s">
        <v>588</v>
      </c>
      <c r="N32" s="290" t="str">
        <f t="shared" si="5"/>
        <v>11020C</v>
      </c>
      <c r="O32" s="361" t="str">
        <f t="shared" si="6"/>
        <v>063</v>
      </c>
      <c r="P32" s="290" t="str">
        <f t="shared" si="7"/>
        <v xml:space="preserve">Claims Specialist </v>
      </c>
      <c r="Q32" s="362" cm="1">
        <f t="array" aca="1" ref="Q32" ca="1">ROUND(IF($M32="Y",VLOOKUP($N32,INDIRECT($O$2),Q$7,0)*INDIRECT($N$1),VLOOKUP($N32,INDIRECT($O$2),Q$7,0)),IF(LEFT($C32,1)="N",3,0))</f>
        <v>25.521000000000001</v>
      </c>
      <c r="R32" s="362" cm="1">
        <f t="array" aca="1" ref="R32" ca="1">ROUND(IF($M32="Y",VLOOKUP($N32,INDIRECT($O$2),R$7,0)*INDIRECT($N$1),VLOOKUP($N32,INDIRECT($O$2),R$7,0)),IF(LEFT($C32,1)="N",3,0))</f>
        <v>26.797999999999998</v>
      </c>
      <c r="S32" s="362" cm="1">
        <f t="array" aca="1" ref="S32" ca="1">ROUND(IF($M32="Y",VLOOKUP($N32,INDIRECT($O$2),S$7,0)*INDIRECT($N$1),VLOOKUP($N32,INDIRECT($O$2),S$7,0)),IF(LEFT($C32,1)="N",3,0))</f>
        <v>28.138000000000002</v>
      </c>
      <c r="T32" s="362" cm="1">
        <f t="array" aca="1" ref="T32" ca="1">ROUND(IF($M32="Y",VLOOKUP($N32,INDIRECT($O$2),T$7,0)*INDIRECT($N$1),VLOOKUP($N32,INDIRECT($O$2),T$7,0)),IF(LEFT($C32,1)="N",3,0))</f>
        <v>29.545000000000002</v>
      </c>
      <c r="U32" s="362" cm="1">
        <f t="array" aca="1" ref="U32" ca="1">ROUND(IF($M32="Y",VLOOKUP($N32,INDIRECT($O$2),U$7,0)*INDIRECT($N$1),VLOOKUP($N32,INDIRECT($O$2),U$7,0)),IF(LEFT($C32,1)="N",3,0))</f>
        <v>31.021999999999998</v>
      </c>
      <c r="W32" s="363" t="str">
        <f t="shared" si="17"/>
        <v>Y</v>
      </c>
      <c r="X32" s="313" t="str">
        <f t="shared" si="18"/>
        <v>11020C</v>
      </c>
      <c r="Y32" s="364" t="str">
        <f t="shared" si="19"/>
        <v>063</v>
      </c>
      <c r="Z32" s="313" t="str">
        <f t="shared" si="20"/>
        <v xml:space="preserve">Claims Specialist </v>
      </c>
      <c r="AA32" s="365">
        <f t="shared" ca="1" si="21"/>
        <v>25.521000000000001</v>
      </c>
      <c r="AB32" s="365">
        <f t="shared" ca="1" si="22"/>
        <v>26.797999999999998</v>
      </c>
      <c r="AC32" s="365">
        <f t="shared" ca="1" si="23"/>
        <v>28.138000000000002</v>
      </c>
      <c r="AD32" s="365">
        <f t="shared" ca="1" si="24"/>
        <v>29.545000000000002</v>
      </c>
      <c r="AE32" s="365">
        <f t="shared" ca="1" si="25"/>
        <v>31.021999999999998</v>
      </c>
    </row>
    <row r="33" spans="1:31">
      <c r="A33" s="357" t="s">
        <v>84</v>
      </c>
      <c r="B33" s="358" t="s">
        <v>59</v>
      </c>
      <c r="C33" s="357" t="s">
        <v>43</v>
      </c>
      <c r="D33" s="359" t="s">
        <v>85</v>
      </c>
      <c r="E33" s="357">
        <v>293</v>
      </c>
      <c r="F33" s="357">
        <v>6</v>
      </c>
      <c r="G33" s="360">
        <f t="shared" ca="1" si="0"/>
        <v>26.559000000000001</v>
      </c>
      <c r="H33" s="360">
        <f t="shared" ca="1" si="1"/>
        <v>27.885999999999999</v>
      </c>
      <c r="I33" s="360">
        <f t="shared" ca="1" si="2"/>
        <v>29.28</v>
      </c>
      <c r="J33" s="360">
        <f t="shared" ca="1" si="3"/>
        <v>30.744</v>
      </c>
      <c r="K33" s="360">
        <f t="shared" ca="1" si="4"/>
        <v>32.280999999999999</v>
      </c>
      <c r="L33" s="321"/>
      <c r="M33" s="293" t="s">
        <v>588</v>
      </c>
      <c r="N33" s="290" t="str">
        <f t="shared" si="5"/>
        <v>02236C</v>
      </c>
      <c r="O33" s="361" t="str">
        <f t="shared" si="6"/>
        <v>113</v>
      </c>
      <c r="P33" s="290" t="str">
        <f t="shared" si="7"/>
        <v>Code Compliance Specialist - Traffic</v>
      </c>
      <c r="Q33" s="362" cm="1">
        <f t="array" aca="1" ref="Q33" ca="1">ROUND(IF($M33="Y",VLOOKUP($N33,INDIRECT($O$2),Q$7,0)*INDIRECT($N$1),VLOOKUP($N33,INDIRECT($O$2),Q$7,0)),IF(LEFT($C33,1)="N",3,0))</f>
        <v>26.559000000000001</v>
      </c>
      <c r="R33" s="362" cm="1">
        <f t="array" aca="1" ref="R33" ca="1">ROUND(IF($M33="Y",VLOOKUP($N33,INDIRECT($O$2),R$7,0)*INDIRECT($N$1),VLOOKUP($N33,INDIRECT($O$2),R$7,0)),IF(LEFT($C33,1)="N",3,0))</f>
        <v>27.885999999999999</v>
      </c>
      <c r="S33" s="362" cm="1">
        <f t="array" aca="1" ref="S33" ca="1">ROUND(IF($M33="Y",VLOOKUP($N33,INDIRECT($O$2),S$7,0)*INDIRECT($N$1),VLOOKUP($N33,INDIRECT($O$2),S$7,0)),IF(LEFT($C33,1)="N",3,0))</f>
        <v>29.28</v>
      </c>
      <c r="T33" s="362" cm="1">
        <f t="array" aca="1" ref="T33" ca="1">ROUND(IF($M33="Y",VLOOKUP($N33,INDIRECT($O$2),T$7,0)*INDIRECT($N$1),VLOOKUP($N33,INDIRECT($O$2),T$7,0)),IF(LEFT($C33,1)="N",3,0))</f>
        <v>30.744</v>
      </c>
      <c r="U33" s="362" cm="1">
        <f t="array" aca="1" ref="U33" ca="1">ROUND(IF($M33="Y",VLOOKUP($N33,INDIRECT($O$2),U$7,0)*INDIRECT($N$1),VLOOKUP($N33,INDIRECT($O$2),U$7,0)),IF(LEFT($C33,1)="N",3,0))</f>
        <v>32.280999999999999</v>
      </c>
      <c r="W33" s="363" t="str">
        <f t="shared" si="17"/>
        <v>Y</v>
      </c>
      <c r="X33" s="313" t="str">
        <f t="shared" si="18"/>
        <v>02236C</v>
      </c>
      <c r="Y33" s="364" t="str">
        <f t="shared" si="19"/>
        <v>113</v>
      </c>
      <c r="Z33" s="313" t="str">
        <f t="shared" si="20"/>
        <v>Code Compliance Specialist - Traffic</v>
      </c>
      <c r="AA33" s="365">
        <f t="shared" ca="1" si="21"/>
        <v>26.559000000000001</v>
      </c>
      <c r="AB33" s="365">
        <f t="shared" ca="1" si="22"/>
        <v>27.885999999999999</v>
      </c>
      <c r="AC33" s="365">
        <f t="shared" ca="1" si="23"/>
        <v>29.28</v>
      </c>
      <c r="AD33" s="365">
        <f t="shared" ca="1" si="24"/>
        <v>30.744</v>
      </c>
      <c r="AE33" s="365">
        <f t="shared" ca="1" si="25"/>
        <v>32.280999999999999</v>
      </c>
    </row>
    <row r="34" spans="1:31">
      <c r="A34" s="357" t="s">
        <v>86</v>
      </c>
      <c r="B34" s="358" t="s">
        <v>87</v>
      </c>
      <c r="C34" s="357" t="s">
        <v>43</v>
      </c>
      <c r="D34" s="359" t="s">
        <v>88</v>
      </c>
      <c r="E34" s="357">
        <v>308</v>
      </c>
      <c r="F34" s="357">
        <v>6</v>
      </c>
      <c r="G34" s="360">
        <f t="shared" ca="1" si="0"/>
        <v>27.611000000000001</v>
      </c>
      <c r="H34" s="360">
        <f t="shared" ca="1" si="1"/>
        <v>28.992000000000001</v>
      </c>
      <c r="I34" s="360">
        <f t="shared" ca="1" si="2"/>
        <v>30.440999999999999</v>
      </c>
      <c r="J34" s="360">
        <f t="shared" ca="1" si="3"/>
        <v>31.963999999999999</v>
      </c>
      <c r="K34" s="360">
        <f t="shared" ca="1" si="4"/>
        <v>33.561999999999998</v>
      </c>
      <c r="L34" s="321"/>
      <c r="M34" s="293" t="s">
        <v>588</v>
      </c>
      <c r="N34" s="290" t="str">
        <f t="shared" si="5"/>
        <v>02260C</v>
      </c>
      <c r="O34" s="361" t="str">
        <f t="shared" si="6"/>
        <v>143</v>
      </c>
      <c r="P34" s="290" t="str">
        <f t="shared" si="7"/>
        <v xml:space="preserve">Committee Clerk </v>
      </c>
      <c r="Q34" s="362" cm="1">
        <f t="array" aca="1" ref="Q34" ca="1">ROUND(IF($M34="Y",VLOOKUP($N34,INDIRECT($O$2),Q$7,0)*INDIRECT($N$1),VLOOKUP($N34,INDIRECT($O$2),Q$7,0)),IF(LEFT($C34,1)="N",3,0))</f>
        <v>27.611000000000001</v>
      </c>
      <c r="R34" s="362" cm="1">
        <f t="array" aca="1" ref="R34" ca="1">ROUND(IF($M34="Y",VLOOKUP($N34,INDIRECT($O$2),R$7,0)*INDIRECT($N$1),VLOOKUP($N34,INDIRECT($O$2),R$7,0)),IF(LEFT($C34,1)="N",3,0))</f>
        <v>28.992000000000001</v>
      </c>
      <c r="S34" s="362" cm="1">
        <f t="array" aca="1" ref="S34" ca="1">ROUND(IF($M34="Y",VLOOKUP($N34,INDIRECT($O$2),S$7,0)*INDIRECT($N$1),VLOOKUP($N34,INDIRECT($O$2),S$7,0)),IF(LEFT($C34,1)="N",3,0))</f>
        <v>30.440999999999999</v>
      </c>
      <c r="T34" s="362" cm="1">
        <f t="array" aca="1" ref="T34" ca="1">ROUND(IF($M34="Y",VLOOKUP($N34,INDIRECT($O$2),T$7,0)*INDIRECT($N$1),VLOOKUP($N34,INDIRECT($O$2),T$7,0)),IF(LEFT($C34,1)="N",3,0))</f>
        <v>31.963999999999999</v>
      </c>
      <c r="U34" s="362" cm="1">
        <f t="array" aca="1" ref="U34" ca="1">ROUND(IF($M34="Y",VLOOKUP($N34,INDIRECT($O$2),U$7,0)*INDIRECT($N$1),VLOOKUP($N34,INDIRECT($O$2),U$7,0)),IF(LEFT($C34,1)="N",3,0))</f>
        <v>33.561999999999998</v>
      </c>
      <c r="W34" s="363" t="str">
        <f t="shared" si="17"/>
        <v>Y</v>
      </c>
      <c r="X34" s="313" t="str">
        <f t="shared" si="18"/>
        <v>02260C</v>
      </c>
      <c r="Y34" s="364" t="str">
        <f t="shared" si="19"/>
        <v>143</v>
      </c>
      <c r="Z34" s="313" t="str">
        <f t="shared" si="20"/>
        <v xml:space="preserve">Committee Clerk </v>
      </c>
      <c r="AA34" s="365">
        <f t="shared" ca="1" si="21"/>
        <v>27.611000000000001</v>
      </c>
      <c r="AB34" s="365">
        <f t="shared" ca="1" si="22"/>
        <v>28.992000000000001</v>
      </c>
      <c r="AC34" s="365">
        <f t="shared" ca="1" si="23"/>
        <v>30.440999999999999</v>
      </c>
      <c r="AD34" s="365">
        <f t="shared" ca="1" si="24"/>
        <v>31.963999999999999</v>
      </c>
      <c r="AE34" s="365">
        <f t="shared" ca="1" si="25"/>
        <v>33.561999999999998</v>
      </c>
    </row>
    <row r="35" spans="1:31">
      <c r="A35" s="357" t="s">
        <v>573</v>
      </c>
      <c r="B35" s="358" t="s">
        <v>574</v>
      </c>
      <c r="C35" s="357" t="s">
        <v>43</v>
      </c>
      <c r="D35" s="359" t="s">
        <v>575</v>
      </c>
      <c r="E35" s="357">
        <v>348</v>
      </c>
      <c r="F35" s="357">
        <v>7</v>
      </c>
      <c r="G35" s="360">
        <f t="shared" ca="1" si="0"/>
        <v>30.783000000000001</v>
      </c>
      <c r="H35" s="360">
        <f t="shared" ca="1" si="1"/>
        <v>32.320999999999998</v>
      </c>
      <c r="I35" s="360">
        <f t="shared" ca="1" si="2"/>
        <v>33.936999999999998</v>
      </c>
      <c r="J35" s="360">
        <f t="shared" ca="1" si="3"/>
        <v>35.634</v>
      </c>
      <c r="K35" s="360">
        <f t="shared" ca="1" si="4"/>
        <v>37.415999999999997</v>
      </c>
      <c r="L35" s="321"/>
      <c r="M35" s="293" t="s">
        <v>588</v>
      </c>
      <c r="N35" s="290" t="str">
        <f t="shared" si="5"/>
        <v>53022C</v>
      </c>
      <c r="O35" s="361" t="str">
        <f t="shared" si="6"/>
        <v>126</v>
      </c>
      <c r="P35" s="290" t="str">
        <f t="shared" si="7"/>
        <v>Community Partnership Liaison</v>
      </c>
      <c r="Q35" s="362" cm="1">
        <f t="array" aca="1" ref="Q35" ca="1">ROUND(IF($M35="Y",VLOOKUP($N35,INDIRECT($O$2),Q$7,0)*INDIRECT($N$1),VLOOKUP($N35,INDIRECT($O$2),Q$7,0)),IF(LEFT($C35,1)="N",3,0))</f>
        <v>30.783000000000001</v>
      </c>
      <c r="R35" s="362" cm="1">
        <f t="array" aca="1" ref="R35" ca="1">ROUND(IF($M35="Y",VLOOKUP($N35,INDIRECT($O$2),R$7,0)*INDIRECT($N$1),VLOOKUP($N35,INDIRECT($O$2),R$7,0)),IF(LEFT($C35,1)="N",3,0))</f>
        <v>32.320999999999998</v>
      </c>
      <c r="S35" s="362" cm="1">
        <f t="array" aca="1" ref="S35" ca="1">ROUND(IF($M35="Y",VLOOKUP($N35,INDIRECT($O$2),S$7,0)*INDIRECT($N$1),VLOOKUP($N35,INDIRECT($O$2),S$7,0)),IF(LEFT($C35,1)="N",3,0))</f>
        <v>33.936999999999998</v>
      </c>
      <c r="T35" s="362" cm="1">
        <f t="array" aca="1" ref="T35" ca="1">ROUND(IF($M35="Y",VLOOKUP($N35,INDIRECT($O$2),T$7,0)*INDIRECT($N$1),VLOOKUP($N35,INDIRECT($O$2),T$7,0)),IF(LEFT($C35,1)="N",3,0))</f>
        <v>35.634</v>
      </c>
      <c r="U35" s="362" cm="1">
        <f t="array" aca="1" ref="U35" ca="1">ROUND(IF($M35="Y",VLOOKUP($N35,INDIRECT($O$2),U$7,0)*INDIRECT($N$1),VLOOKUP($N35,INDIRECT($O$2),U$7,0)),IF(LEFT($C35,1)="N",3,0))</f>
        <v>37.415999999999997</v>
      </c>
      <c r="W35" s="363" t="str">
        <f t="shared" si="17"/>
        <v>Y</v>
      </c>
      <c r="X35" s="313" t="str">
        <f t="shared" si="18"/>
        <v>53022C</v>
      </c>
      <c r="Y35" s="364" t="str">
        <f t="shared" si="19"/>
        <v>126</v>
      </c>
      <c r="Z35" s="313" t="str">
        <f t="shared" si="20"/>
        <v>Community Partnership Liaison</v>
      </c>
      <c r="AA35" s="365">
        <f t="shared" ca="1" si="21"/>
        <v>30.783000000000001</v>
      </c>
      <c r="AB35" s="365">
        <f t="shared" ca="1" si="22"/>
        <v>32.320999999999998</v>
      </c>
      <c r="AC35" s="365">
        <f t="shared" ca="1" si="23"/>
        <v>33.936999999999998</v>
      </c>
      <c r="AD35" s="365">
        <f t="shared" ca="1" si="24"/>
        <v>35.634</v>
      </c>
      <c r="AE35" s="365">
        <f t="shared" ca="1" si="25"/>
        <v>37.415999999999997</v>
      </c>
    </row>
    <row r="36" spans="1:31">
      <c r="A36" s="357" t="s">
        <v>532</v>
      </c>
      <c r="B36" s="358">
        <v>154</v>
      </c>
      <c r="C36" s="357" t="s">
        <v>43</v>
      </c>
      <c r="D36" s="359" t="s">
        <v>533</v>
      </c>
      <c r="E36" s="357">
        <v>355</v>
      </c>
      <c r="F36" s="357">
        <v>7</v>
      </c>
      <c r="G36" s="360">
        <f t="shared" ca="1" si="0"/>
        <v>30.788</v>
      </c>
      <c r="H36" s="360">
        <f t="shared" ca="1" si="1"/>
        <v>32.322000000000003</v>
      </c>
      <c r="I36" s="360">
        <f t="shared" ca="1" si="2"/>
        <v>33.94</v>
      </c>
      <c r="J36" s="360">
        <f t="shared" ca="1" si="3"/>
        <v>35.631999999999998</v>
      </c>
      <c r="K36" s="360">
        <f t="shared" ca="1" si="4"/>
        <v>37.417999999999999</v>
      </c>
      <c r="L36" s="321"/>
      <c r="M36" s="293" t="s">
        <v>588</v>
      </c>
      <c r="N36" s="290" t="str">
        <f t="shared" si="5"/>
        <v>59409C</v>
      </c>
      <c r="O36" s="361">
        <f t="shared" si="6"/>
        <v>154</v>
      </c>
      <c r="P36" s="290" t="str">
        <f t="shared" si="7"/>
        <v>Community Pet Case Coordinator</v>
      </c>
      <c r="Q36" s="362" cm="1">
        <f t="array" aca="1" ref="Q36" ca="1">ROUND(IF($M36="Y",VLOOKUP($N36,INDIRECT($O$2),Q$7,0)*INDIRECT($N$1),VLOOKUP($N36,INDIRECT($O$2),Q$7,0)),IF(LEFT($C36,1)="N",3,0))</f>
        <v>30.788</v>
      </c>
      <c r="R36" s="362" cm="1">
        <f t="array" aca="1" ref="R36" ca="1">ROUND(IF($M36="Y",VLOOKUP($N36,INDIRECT($O$2),R$7,0)*INDIRECT($N$1),VLOOKUP($N36,INDIRECT($O$2),R$7,0)),IF(LEFT($C36,1)="N",3,0))</f>
        <v>32.322000000000003</v>
      </c>
      <c r="S36" s="362" cm="1">
        <f t="array" aca="1" ref="S36" ca="1">ROUND(IF($M36="Y",VLOOKUP($N36,INDIRECT($O$2),S$7,0)*INDIRECT($N$1),VLOOKUP($N36,INDIRECT($O$2),S$7,0)),IF(LEFT($C36,1)="N",3,0))</f>
        <v>33.94</v>
      </c>
      <c r="T36" s="362" cm="1">
        <f t="array" aca="1" ref="T36" ca="1">ROUND(IF($M36="Y",VLOOKUP($N36,INDIRECT($O$2),T$7,0)*INDIRECT($N$1),VLOOKUP($N36,INDIRECT($O$2),T$7,0)),IF(LEFT($C36,1)="N",3,0))</f>
        <v>35.631999999999998</v>
      </c>
      <c r="U36" s="362" cm="1">
        <f t="array" aca="1" ref="U36" ca="1">ROUND(IF($M36="Y",VLOOKUP($N36,INDIRECT($O$2),U$7,0)*INDIRECT($N$1),VLOOKUP($N36,INDIRECT($O$2),U$7,0)),IF(LEFT($C36,1)="N",3,0))</f>
        <v>37.417999999999999</v>
      </c>
      <c r="W36" s="363" t="str">
        <f t="shared" si="17"/>
        <v>Y</v>
      </c>
      <c r="X36" s="313" t="str">
        <f t="shared" si="18"/>
        <v>59409C</v>
      </c>
      <c r="Y36" s="364">
        <f t="shared" si="19"/>
        <v>154</v>
      </c>
      <c r="Z36" s="313" t="str">
        <f t="shared" si="20"/>
        <v>Community Pet Case Coordinator</v>
      </c>
      <c r="AA36" s="365">
        <f t="shared" ca="1" si="21"/>
        <v>30.788</v>
      </c>
      <c r="AB36" s="365">
        <f t="shared" ca="1" si="22"/>
        <v>32.322000000000003</v>
      </c>
      <c r="AC36" s="365">
        <f t="shared" ca="1" si="23"/>
        <v>33.94</v>
      </c>
      <c r="AD36" s="365">
        <f t="shared" ca="1" si="24"/>
        <v>35.631999999999998</v>
      </c>
      <c r="AE36" s="365">
        <f t="shared" ca="1" si="25"/>
        <v>37.417999999999999</v>
      </c>
    </row>
    <row r="37" spans="1:31">
      <c r="A37" s="357" t="s">
        <v>89</v>
      </c>
      <c r="B37" s="358" t="s">
        <v>90</v>
      </c>
      <c r="C37" s="357" t="s">
        <v>43</v>
      </c>
      <c r="D37" s="359" t="s">
        <v>91</v>
      </c>
      <c r="E37" s="357">
        <v>198</v>
      </c>
      <c r="F37" s="357">
        <v>4</v>
      </c>
      <c r="G37" s="360">
        <f t="shared" ca="1" si="0"/>
        <v>21.056000000000001</v>
      </c>
      <c r="H37" s="360">
        <f t="shared" ca="1" si="1"/>
        <v>22.108000000000001</v>
      </c>
      <c r="I37" s="360">
        <f t="shared" ca="1" si="2"/>
        <v>23.213000000000001</v>
      </c>
      <c r="J37" s="360">
        <f t="shared" ca="1" si="3"/>
        <v>24.373000000000001</v>
      </c>
      <c r="K37" s="360">
        <f t="shared" si="4"/>
        <v>0</v>
      </c>
      <c r="L37" s="321"/>
      <c r="M37" s="293" t="s">
        <v>588</v>
      </c>
      <c r="N37" s="290" t="str">
        <f t="shared" si="5"/>
        <v>02350C</v>
      </c>
      <c r="O37" s="361" t="str">
        <f t="shared" si="6"/>
        <v>030</v>
      </c>
      <c r="P37" s="290" t="str">
        <f t="shared" si="7"/>
        <v xml:space="preserve">Community Service Officer </v>
      </c>
      <c r="Q37" s="362" cm="1">
        <f t="array" aca="1" ref="Q37" ca="1">ROUND(IF($M37="Y",VLOOKUP($N37,INDIRECT($O$2),Q$7,0)*INDIRECT($N$1),VLOOKUP($N37,INDIRECT($O$2),Q$7,0)),IF(LEFT($C37,1)="N",3,0))</f>
        <v>21.056000000000001</v>
      </c>
      <c r="R37" s="362" cm="1">
        <f t="array" aca="1" ref="R37" ca="1">ROUND(IF($M37="Y",VLOOKUP($N37,INDIRECT($O$2),R$7,0)*INDIRECT($N$1),VLOOKUP($N37,INDIRECT($O$2),R$7,0)),IF(LEFT($C37,1)="N",3,0))</f>
        <v>22.108000000000001</v>
      </c>
      <c r="S37" s="362" cm="1">
        <f t="array" aca="1" ref="S37" ca="1">ROUND(IF($M37="Y",VLOOKUP($N37,INDIRECT($O$2),S$7,0)*INDIRECT($N$1),VLOOKUP($N37,INDIRECT($O$2),S$7,0)),IF(LEFT($C37,1)="N",3,0))</f>
        <v>23.213000000000001</v>
      </c>
      <c r="T37" s="362" cm="1">
        <f t="array" aca="1" ref="T37" ca="1">ROUND(IF($M37="Y",VLOOKUP($N37,INDIRECT($O$2),T$7,0)*INDIRECT($N$1),VLOOKUP($N37,INDIRECT($O$2),T$7,0)),IF(LEFT($C37,1)="N",3,0))</f>
        <v>24.373000000000001</v>
      </c>
      <c r="U37" s="362"/>
      <c r="W37" s="363" t="str">
        <f t="shared" si="17"/>
        <v>Y</v>
      </c>
      <c r="X37" s="313" t="str">
        <f t="shared" si="18"/>
        <v>02350C</v>
      </c>
      <c r="Y37" s="364" t="str">
        <f t="shared" si="19"/>
        <v>030</v>
      </c>
      <c r="Z37" s="313" t="str">
        <f t="shared" si="20"/>
        <v xml:space="preserve">Community Service Officer </v>
      </c>
      <c r="AA37" s="365">
        <f t="shared" ca="1" si="21"/>
        <v>21.056000000000001</v>
      </c>
      <c r="AB37" s="365">
        <f t="shared" ca="1" si="22"/>
        <v>22.108000000000001</v>
      </c>
      <c r="AC37" s="365">
        <f t="shared" ca="1" si="23"/>
        <v>23.213000000000001</v>
      </c>
      <c r="AD37" s="365">
        <f t="shared" ca="1" si="24"/>
        <v>24.373000000000001</v>
      </c>
      <c r="AE37" s="365">
        <f t="shared" si="25"/>
        <v>0</v>
      </c>
    </row>
    <row r="38" spans="1:31">
      <c r="A38" s="357" t="s">
        <v>93</v>
      </c>
      <c r="B38" s="358">
        <v>208</v>
      </c>
      <c r="C38" s="357" t="s">
        <v>43</v>
      </c>
      <c r="D38" s="359" t="s">
        <v>438</v>
      </c>
      <c r="E38" s="357">
        <v>393</v>
      </c>
      <c r="F38" s="357">
        <v>8</v>
      </c>
      <c r="G38" s="360">
        <f t="shared" ca="1" si="0"/>
        <v>33.878999999999998</v>
      </c>
      <c r="H38" s="360">
        <f t="shared" ca="1" si="1"/>
        <v>35.575000000000003</v>
      </c>
      <c r="I38" s="360">
        <f t="shared" ca="1" si="2"/>
        <v>37.353000000000002</v>
      </c>
      <c r="J38" s="360">
        <f t="shared" ca="1" si="3"/>
        <v>39.220999999999997</v>
      </c>
      <c r="K38" s="360">
        <f t="shared" ca="1" si="4"/>
        <v>41.182000000000002</v>
      </c>
      <c r="L38" s="321"/>
      <c r="M38" s="293" t="s">
        <v>588</v>
      </c>
      <c r="N38" s="290" t="str">
        <f t="shared" si="5"/>
        <v>02355C</v>
      </c>
      <c r="O38" s="361">
        <f t="shared" si="6"/>
        <v>208</v>
      </c>
      <c r="P38" s="290" t="str">
        <f t="shared" si="7"/>
        <v xml:space="preserve">Complaint Investigation Officer </v>
      </c>
      <c r="Q38" s="362" cm="1">
        <f t="array" aca="1" ref="Q38" ca="1">ROUND(IF($M38="Y",VLOOKUP($N38,INDIRECT($O$2),Q$7,0)*INDIRECT($N$1),VLOOKUP($N38,INDIRECT($O$2),Q$7,0)),IF(LEFT($C38,1)="N",3,0))</f>
        <v>33.878999999999998</v>
      </c>
      <c r="R38" s="362" cm="1">
        <f t="array" aca="1" ref="R38" ca="1">ROUND(IF($M38="Y",VLOOKUP($N38,INDIRECT($O$2),R$7,0)*INDIRECT($N$1),VLOOKUP($N38,INDIRECT($O$2),R$7,0)),IF(LEFT($C38,1)="N",3,0))</f>
        <v>35.575000000000003</v>
      </c>
      <c r="S38" s="362" cm="1">
        <f t="array" aca="1" ref="S38" ca="1">ROUND(IF($M38="Y",VLOOKUP($N38,INDIRECT($O$2),S$7,0)*INDIRECT($N$1),VLOOKUP($N38,INDIRECT($O$2),S$7,0)),IF(LEFT($C38,1)="N",3,0))</f>
        <v>37.353000000000002</v>
      </c>
      <c r="T38" s="362" cm="1">
        <f t="array" aca="1" ref="T38" ca="1">ROUND(IF($M38="Y",VLOOKUP($N38,INDIRECT($O$2),T$7,0)*INDIRECT($N$1),VLOOKUP($N38,INDIRECT($O$2),T$7,0)),IF(LEFT($C38,1)="N",3,0))</f>
        <v>39.220999999999997</v>
      </c>
      <c r="U38" s="362" cm="1">
        <f t="array" aca="1" ref="U38" ca="1">ROUND(IF($M38="Y",VLOOKUP($N38,INDIRECT($O$2),U$7,0)*INDIRECT($N$1),VLOOKUP($N38,INDIRECT($O$2),U$7,0)),IF(LEFT($C38,1)="N",3,0))</f>
        <v>41.182000000000002</v>
      </c>
      <c r="W38" s="363" t="str">
        <f t="shared" si="17"/>
        <v>Y</v>
      </c>
      <c r="X38" s="313" t="str">
        <f t="shared" si="18"/>
        <v>02355C</v>
      </c>
      <c r="Y38" s="364">
        <f t="shared" si="19"/>
        <v>208</v>
      </c>
      <c r="Z38" s="313" t="str">
        <f t="shared" si="20"/>
        <v xml:space="preserve">Complaint Investigation Officer </v>
      </c>
      <c r="AA38" s="365">
        <f t="shared" ca="1" si="21"/>
        <v>33.878999999999998</v>
      </c>
      <c r="AB38" s="365">
        <f t="shared" ca="1" si="22"/>
        <v>35.575000000000003</v>
      </c>
      <c r="AC38" s="365">
        <f t="shared" ca="1" si="23"/>
        <v>37.353000000000002</v>
      </c>
      <c r="AD38" s="365">
        <f t="shared" ca="1" si="24"/>
        <v>39.220999999999997</v>
      </c>
      <c r="AE38" s="365">
        <f t="shared" ca="1" si="25"/>
        <v>41.182000000000002</v>
      </c>
    </row>
    <row r="39" spans="1:31">
      <c r="A39" s="368" t="s">
        <v>26</v>
      </c>
      <c r="B39" s="358" t="s">
        <v>27</v>
      </c>
      <c r="C39" s="368" t="s">
        <v>21</v>
      </c>
      <c r="D39" s="369" t="s">
        <v>28</v>
      </c>
      <c r="E39" s="368">
        <v>420</v>
      </c>
      <c r="F39" s="368">
        <v>9</v>
      </c>
      <c r="G39" s="360">
        <f t="shared" ca="1" si="0"/>
        <v>73709</v>
      </c>
      <c r="H39" s="360">
        <f t="shared" ca="1" si="1"/>
        <v>77395</v>
      </c>
      <c r="I39" s="360">
        <f t="shared" ca="1" si="2"/>
        <v>81264</v>
      </c>
      <c r="J39" s="360">
        <f t="shared" ca="1" si="3"/>
        <v>85327</v>
      </c>
      <c r="K39" s="360">
        <f t="shared" ca="1" si="4"/>
        <v>89594</v>
      </c>
      <c r="L39" s="321"/>
      <c r="M39" s="293" t="s">
        <v>588</v>
      </c>
      <c r="N39" s="290" t="str">
        <f t="shared" si="5"/>
        <v>05955C</v>
      </c>
      <c r="O39" s="361" t="str">
        <f t="shared" si="6"/>
        <v>95</v>
      </c>
      <c r="P39" s="290" t="str">
        <f t="shared" si="7"/>
        <v xml:space="preserve">Complaint Investigation Officer II </v>
      </c>
      <c r="Q39" s="362" cm="1">
        <f t="array" aca="1" ref="Q39" ca="1">ROUND(IF($M39="Y",VLOOKUP($N39,INDIRECT($O$2),Q$7,0)*INDIRECT($N$1),VLOOKUP($N39,INDIRECT($O$2),Q$7,0)),IF(LEFT($C39,1)="N",3,0))</f>
        <v>73709</v>
      </c>
      <c r="R39" s="362" cm="1">
        <f t="array" aca="1" ref="R39" ca="1">ROUND(IF($M39="Y",VLOOKUP($N39,INDIRECT($O$2),R$7,0)*INDIRECT($N$1),VLOOKUP($N39,INDIRECT($O$2),R$7,0)),IF(LEFT($C39,1)="N",3,0))</f>
        <v>77395</v>
      </c>
      <c r="S39" s="362" cm="1">
        <f t="array" aca="1" ref="S39" ca="1">ROUND(IF($M39="Y",VLOOKUP($N39,INDIRECT($O$2),S$7,0)*INDIRECT($N$1),VLOOKUP($N39,INDIRECT($O$2),S$7,0)),IF(LEFT($C39,1)="N",3,0))</f>
        <v>81264</v>
      </c>
      <c r="T39" s="362" cm="1">
        <f t="array" aca="1" ref="T39" ca="1">ROUND(IF($M39="Y",VLOOKUP($N39,INDIRECT($O$2),T$7,0)*INDIRECT($N$1),VLOOKUP($N39,INDIRECT($O$2),T$7,0)),IF(LEFT($C39,1)="N",3,0))</f>
        <v>85327</v>
      </c>
      <c r="U39" s="362" cm="1">
        <f t="array" aca="1" ref="U39" ca="1">ROUND(IF($M39="Y",VLOOKUP($N39,INDIRECT($O$2),U$7,0)*INDIRECT($N$1),VLOOKUP($N39,INDIRECT($O$2),U$7,0)),IF(LEFT($C39,1)="N",3,0))</f>
        <v>89594</v>
      </c>
      <c r="W39" s="363" t="str">
        <f t="shared" si="17"/>
        <v>Y</v>
      </c>
      <c r="X39" s="313" t="str">
        <f t="shared" si="18"/>
        <v>05955C</v>
      </c>
      <c r="Y39" s="364" t="str">
        <f t="shared" si="19"/>
        <v>95</v>
      </c>
      <c r="Z39" s="313" t="str">
        <f t="shared" si="20"/>
        <v xml:space="preserve">Complaint Investigation Officer II </v>
      </c>
      <c r="AA39" s="365">
        <f t="shared" ca="1" si="21"/>
        <v>35.437999999999995</v>
      </c>
      <c r="AB39" s="365">
        <f t="shared" ca="1" si="22"/>
        <v>37.21</v>
      </c>
      <c r="AC39" s="365">
        <f t="shared" ca="1" si="23"/>
        <v>39.07</v>
      </c>
      <c r="AD39" s="365">
        <f t="shared" ca="1" si="24"/>
        <v>41.022999999999996</v>
      </c>
      <c r="AE39" s="365">
        <f t="shared" ca="1" si="25"/>
        <v>43.074999999999996</v>
      </c>
    </row>
    <row r="40" spans="1:31">
      <c r="A40" s="357" t="s">
        <v>96</v>
      </c>
      <c r="B40" s="358" t="s">
        <v>97</v>
      </c>
      <c r="C40" s="357" t="s">
        <v>43</v>
      </c>
      <c r="D40" s="359" t="s">
        <v>98</v>
      </c>
      <c r="E40" s="357">
        <v>218</v>
      </c>
      <c r="F40" s="357">
        <v>4</v>
      </c>
      <c r="G40" s="360">
        <f t="shared" ca="1" si="0"/>
        <v>21.291</v>
      </c>
      <c r="H40" s="360">
        <f t="shared" ca="1" si="1"/>
        <v>22.356000000000002</v>
      </c>
      <c r="I40" s="360">
        <f t="shared" ca="1" si="2"/>
        <v>23.474</v>
      </c>
      <c r="J40" s="360">
        <f t="shared" ca="1" si="3"/>
        <v>24.646999999999998</v>
      </c>
      <c r="K40" s="360">
        <f t="shared" ca="1" si="4"/>
        <v>25.88</v>
      </c>
      <c r="L40" s="321"/>
      <c r="M40" s="293" t="s">
        <v>588</v>
      </c>
      <c r="N40" s="290" t="str">
        <f t="shared" si="5"/>
        <v>02440C</v>
      </c>
      <c r="O40" s="361" t="str">
        <f t="shared" si="6"/>
        <v>033</v>
      </c>
      <c r="P40" s="290" t="str">
        <f t="shared" si="7"/>
        <v xml:space="preserve">Concierge Convention Center </v>
      </c>
      <c r="Q40" s="362" cm="1">
        <f t="array" aca="1" ref="Q40" ca="1">ROUND(IF($M40="Y",VLOOKUP($N40,INDIRECT($O$2),Q$7,0)*INDIRECT($N$1),VLOOKUP($N40,INDIRECT($O$2),Q$7,0)),IF(LEFT($C40,1)="N",3,0))</f>
        <v>21.291</v>
      </c>
      <c r="R40" s="362" cm="1">
        <f t="array" aca="1" ref="R40" ca="1">ROUND(IF($M40="Y",VLOOKUP($N40,INDIRECT($O$2),R$7,0)*INDIRECT($N$1),VLOOKUP($N40,INDIRECT($O$2),R$7,0)),IF(LEFT($C40,1)="N",3,0))</f>
        <v>22.356000000000002</v>
      </c>
      <c r="S40" s="362" cm="1">
        <f t="array" aca="1" ref="S40" ca="1">ROUND(IF($M40="Y",VLOOKUP($N40,INDIRECT($O$2),S$7,0)*INDIRECT($N$1),VLOOKUP($N40,INDIRECT($O$2),S$7,0)),IF(LEFT($C40,1)="N",3,0))</f>
        <v>23.474</v>
      </c>
      <c r="T40" s="362" cm="1">
        <f t="array" aca="1" ref="T40" ca="1">ROUND(IF($M40="Y",VLOOKUP($N40,INDIRECT($O$2),T$7,0)*INDIRECT($N$1),VLOOKUP($N40,INDIRECT($O$2),T$7,0)),IF(LEFT($C40,1)="N",3,0))</f>
        <v>24.646999999999998</v>
      </c>
      <c r="U40" s="362" cm="1">
        <f t="array" aca="1" ref="U40" ca="1">ROUND(IF($M40="Y",VLOOKUP($N40,INDIRECT($O$2),U$7,0)*INDIRECT($N$1),VLOOKUP($N40,INDIRECT($O$2),U$7,0)),IF(LEFT($C40,1)="N",3,0))</f>
        <v>25.88</v>
      </c>
      <c r="W40" s="363" t="str">
        <f t="shared" si="17"/>
        <v>Y</v>
      </c>
      <c r="X40" s="313" t="str">
        <f t="shared" si="18"/>
        <v>02440C</v>
      </c>
      <c r="Y40" s="364" t="str">
        <f t="shared" si="19"/>
        <v>033</v>
      </c>
      <c r="Z40" s="313" t="str">
        <f t="shared" si="20"/>
        <v xml:space="preserve">Concierge Convention Center </v>
      </c>
      <c r="AA40" s="365">
        <f t="shared" ca="1" si="21"/>
        <v>21.291</v>
      </c>
      <c r="AB40" s="365">
        <f t="shared" ca="1" si="22"/>
        <v>22.356000000000002</v>
      </c>
      <c r="AC40" s="365">
        <f t="shared" ca="1" si="23"/>
        <v>23.474</v>
      </c>
      <c r="AD40" s="365">
        <f t="shared" ca="1" si="24"/>
        <v>24.646999999999998</v>
      </c>
      <c r="AE40" s="365">
        <f t="shared" ca="1" si="25"/>
        <v>25.88</v>
      </c>
    </row>
    <row r="41" spans="1:31">
      <c r="A41" s="357" t="s">
        <v>99</v>
      </c>
      <c r="B41" s="358">
        <v>208</v>
      </c>
      <c r="C41" s="357" t="s">
        <v>43</v>
      </c>
      <c r="D41" s="359" t="s">
        <v>100</v>
      </c>
      <c r="E41" s="357">
        <v>393</v>
      </c>
      <c r="F41" s="357">
        <v>8</v>
      </c>
      <c r="G41" s="360">
        <f t="shared" ref="G41:G72" ca="1" si="26">Q41</f>
        <v>33.878999999999998</v>
      </c>
      <c r="H41" s="360">
        <f t="shared" ref="H41:H72" ca="1" si="27">R41</f>
        <v>35.575000000000003</v>
      </c>
      <c r="I41" s="360">
        <f t="shared" ref="I41:I72" ca="1" si="28">S41</f>
        <v>37.353000000000002</v>
      </c>
      <c r="J41" s="360">
        <f t="shared" ref="J41:J72" ca="1" si="29">T41</f>
        <v>39.220999999999997</v>
      </c>
      <c r="K41" s="360">
        <f t="shared" ref="K41:K72" ca="1" si="30">U41</f>
        <v>41.182000000000002</v>
      </c>
      <c r="L41" s="321"/>
      <c r="M41" s="293" t="s">
        <v>588</v>
      </c>
      <c r="N41" s="290" t="str">
        <f t="shared" ref="N41:N72" si="31">A41</f>
        <v>02627C</v>
      </c>
      <c r="O41" s="361">
        <f t="shared" ref="O41:O72" si="32">B41</f>
        <v>208</v>
      </c>
      <c r="P41" s="290" t="str">
        <f t="shared" ref="P41:P72" si="33">D41</f>
        <v xml:space="preserve">Contract Compliance Officer </v>
      </c>
      <c r="Q41" s="362" cm="1">
        <f t="array" aca="1" ref="Q41" ca="1">ROUND(IF($M41="Y",VLOOKUP($N41,INDIRECT($O$2),Q$7,0)*INDIRECT($N$1),VLOOKUP($N41,INDIRECT($O$2),Q$7,0)),IF(LEFT($C41,1)="N",3,0))</f>
        <v>33.878999999999998</v>
      </c>
      <c r="R41" s="362" cm="1">
        <f t="array" aca="1" ref="R41" ca="1">ROUND(IF($M41="Y",VLOOKUP($N41,INDIRECT($O$2),R$7,0)*INDIRECT($N$1),VLOOKUP($N41,INDIRECT($O$2),R$7,0)),IF(LEFT($C41,1)="N",3,0))</f>
        <v>35.575000000000003</v>
      </c>
      <c r="S41" s="362" cm="1">
        <f t="array" aca="1" ref="S41" ca="1">ROUND(IF($M41="Y",VLOOKUP($N41,INDIRECT($O$2),S$7,0)*INDIRECT($N$1),VLOOKUP($N41,INDIRECT($O$2),S$7,0)),IF(LEFT($C41,1)="N",3,0))</f>
        <v>37.353000000000002</v>
      </c>
      <c r="T41" s="362" cm="1">
        <f t="array" aca="1" ref="T41" ca="1">ROUND(IF($M41="Y",VLOOKUP($N41,INDIRECT($O$2),T$7,0)*INDIRECT($N$1),VLOOKUP($N41,INDIRECT($O$2),T$7,0)),IF(LEFT($C41,1)="N",3,0))</f>
        <v>39.220999999999997</v>
      </c>
      <c r="U41" s="362" cm="1">
        <f t="array" aca="1" ref="U41" ca="1">ROUND(IF($M41="Y",VLOOKUP($N41,INDIRECT($O$2),U$7,0)*INDIRECT($N$1),VLOOKUP($N41,INDIRECT($O$2),U$7,0)),IF(LEFT($C41,1)="N",3,0))</f>
        <v>41.182000000000002</v>
      </c>
      <c r="W41" s="363" t="str">
        <f t="shared" si="17"/>
        <v>Y</v>
      </c>
      <c r="X41" s="313" t="str">
        <f t="shared" si="18"/>
        <v>02627C</v>
      </c>
      <c r="Y41" s="364">
        <f t="shared" si="19"/>
        <v>208</v>
      </c>
      <c r="Z41" s="313" t="str">
        <f t="shared" si="20"/>
        <v xml:space="preserve">Contract Compliance Officer </v>
      </c>
      <c r="AA41" s="365">
        <f t="shared" ca="1" si="21"/>
        <v>33.878999999999998</v>
      </c>
      <c r="AB41" s="365">
        <f t="shared" ca="1" si="22"/>
        <v>35.575000000000003</v>
      </c>
      <c r="AC41" s="365">
        <f t="shared" ca="1" si="23"/>
        <v>37.353000000000002</v>
      </c>
      <c r="AD41" s="365">
        <f t="shared" ca="1" si="24"/>
        <v>39.220999999999997</v>
      </c>
      <c r="AE41" s="365">
        <f t="shared" ca="1" si="25"/>
        <v>41.182000000000002</v>
      </c>
    </row>
    <row r="42" spans="1:31">
      <c r="A42" s="357" t="s">
        <v>486</v>
      </c>
      <c r="B42" s="358" t="s">
        <v>94</v>
      </c>
      <c r="C42" s="357" t="s">
        <v>43</v>
      </c>
      <c r="D42" s="359" t="s">
        <v>484</v>
      </c>
      <c r="E42" s="357">
        <v>375</v>
      </c>
      <c r="F42" s="357">
        <v>8</v>
      </c>
      <c r="G42" s="360">
        <f t="shared" ca="1" si="26"/>
        <v>32.304000000000002</v>
      </c>
      <c r="H42" s="360">
        <f t="shared" ca="1" si="27"/>
        <v>33.918999999999997</v>
      </c>
      <c r="I42" s="360">
        <f t="shared" ca="1" si="28"/>
        <v>35.615000000000002</v>
      </c>
      <c r="J42" s="360">
        <f t="shared" ca="1" si="29"/>
        <v>37.396000000000001</v>
      </c>
      <c r="K42" s="360">
        <f t="shared" ca="1" si="30"/>
        <v>39.265999999999998</v>
      </c>
      <c r="L42" s="321"/>
      <c r="M42" s="293" t="s">
        <v>588</v>
      </c>
      <c r="N42" s="290" t="str">
        <f t="shared" si="31"/>
        <v>04950C</v>
      </c>
      <c r="O42" s="361" t="str">
        <f t="shared" si="32"/>
        <v>099</v>
      </c>
      <c r="P42" s="290" t="str">
        <f t="shared" si="33"/>
        <v>Coordinator Water Pumping Stations</v>
      </c>
      <c r="Q42" s="362" cm="1">
        <f t="array" aca="1" ref="Q42" ca="1">ROUND(IF($M42="Y",VLOOKUP($N42,INDIRECT($O$2),Q$7,0)*INDIRECT($N$1),VLOOKUP($N42,INDIRECT($O$2),Q$7,0)),IF(LEFT($C42,1)="N",3,0))</f>
        <v>32.304000000000002</v>
      </c>
      <c r="R42" s="362" cm="1">
        <f t="array" aca="1" ref="R42" ca="1">ROUND(IF($M42="Y",VLOOKUP($N42,INDIRECT($O$2),R$7,0)*INDIRECT($N$1),VLOOKUP($N42,INDIRECT($O$2),R$7,0)),IF(LEFT($C42,1)="N",3,0))</f>
        <v>33.918999999999997</v>
      </c>
      <c r="S42" s="362" cm="1">
        <f t="array" aca="1" ref="S42" ca="1">ROUND(IF($M42="Y",VLOOKUP($N42,INDIRECT($O$2),S$7,0)*INDIRECT($N$1),VLOOKUP($N42,INDIRECT($O$2),S$7,0)),IF(LEFT($C42,1)="N",3,0))</f>
        <v>35.615000000000002</v>
      </c>
      <c r="T42" s="362" cm="1">
        <f t="array" aca="1" ref="T42" ca="1">ROUND(IF($M42="Y",VLOOKUP($N42,INDIRECT($O$2),T$7,0)*INDIRECT($N$1),VLOOKUP($N42,INDIRECT($O$2),T$7,0)),IF(LEFT($C42,1)="N",3,0))</f>
        <v>37.396000000000001</v>
      </c>
      <c r="U42" s="362" cm="1">
        <f t="array" aca="1" ref="U42" ca="1">ROUND(IF($M42="Y",VLOOKUP($N42,INDIRECT($O$2),U$7,0)*INDIRECT($N$1),VLOOKUP($N42,INDIRECT($O$2),U$7,0)),IF(LEFT($C42,1)="N",3,0))</f>
        <v>39.265999999999998</v>
      </c>
      <c r="W42" s="363" t="str">
        <f t="shared" si="17"/>
        <v>Y</v>
      </c>
      <c r="X42" s="313" t="str">
        <f t="shared" si="18"/>
        <v>04950C</v>
      </c>
      <c r="Y42" s="364" t="str">
        <f t="shared" si="19"/>
        <v>099</v>
      </c>
      <c r="Z42" s="313" t="str">
        <f t="shared" si="20"/>
        <v>Coordinator Water Pumping Stations</v>
      </c>
      <c r="AA42" s="365">
        <f t="shared" ca="1" si="21"/>
        <v>32.304000000000002</v>
      </c>
      <c r="AB42" s="365">
        <f t="shared" ca="1" si="22"/>
        <v>33.918999999999997</v>
      </c>
      <c r="AC42" s="365">
        <f t="shared" ca="1" si="23"/>
        <v>35.615000000000002</v>
      </c>
      <c r="AD42" s="365">
        <f t="shared" ca="1" si="24"/>
        <v>37.396000000000001</v>
      </c>
      <c r="AE42" s="365">
        <f t="shared" ca="1" si="25"/>
        <v>39.265999999999998</v>
      </c>
    </row>
    <row r="43" spans="1:31">
      <c r="A43" s="357" t="s">
        <v>104</v>
      </c>
      <c r="B43" s="358" t="s">
        <v>105</v>
      </c>
      <c r="C43" s="357" t="s">
        <v>43</v>
      </c>
      <c r="D43" s="359" t="s">
        <v>106</v>
      </c>
      <c r="E43" s="357">
        <v>280</v>
      </c>
      <c r="F43" s="357">
        <v>6</v>
      </c>
      <c r="G43" s="360">
        <f t="shared" ca="1" si="26"/>
        <v>25.521000000000001</v>
      </c>
      <c r="H43" s="360">
        <f t="shared" ca="1" si="27"/>
        <v>26.797999999999998</v>
      </c>
      <c r="I43" s="360">
        <f t="shared" ca="1" si="28"/>
        <v>28.138000000000002</v>
      </c>
      <c r="J43" s="360">
        <f t="shared" ca="1" si="29"/>
        <v>29.545000000000002</v>
      </c>
      <c r="K43" s="360">
        <f t="shared" ca="1" si="30"/>
        <v>31.021999999999998</v>
      </c>
      <c r="L43" s="321"/>
      <c r="M43" s="293" t="s">
        <v>588</v>
      </c>
      <c r="N43" s="290" t="str">
        <f t="shared" si="31"/>
        <v>02740C</v>
      </c>
      <c r="O43" s="361" t="str">
        <f t="shared" si="32"/>
        <v>076</v>
      </c>
      <c r="P43" s="290" t="str">
        <f t="shared" si="33"/>
        <v>Council Information Spec</v>
      </c>
      <c r="Q43" s="362" cm="1">
        <f t="array" aca="1" ref="Q43" ca="1">ROUND(IF($M43="Y",VLOOKUP($N43,INDIRECT($O$2),Q$7,0)*INDIRECT($N$1),VLOOKUP($N43,INDIRECT($O$2),Q$7,0)),IF(LEFT($C43,1)="N",3,0))</f>
        <v>25.521000000000001</v>
      </c>
      <c r="R43" s="362" cm="1">
        <f t="array" aca="1" ref="R43" ca="1">ROUND(IF($M43="Y",VLOOKUP($N43,INDIRECT($O$2),R$7,0)*INDIRECT($N$1),VLOOKUP($N43,INDIRECT($O$2),R$7,0)),IF(LEFT($C43,1)="N",3,0))</f>
        <v>26.797999999999998</v>
      </c>
      <c r="S43" s="362" cm="1">
        <f t="array" aca="1" ref="S43" ca="1">ROUND(IF($M43="Y",VLOOKUP($N43,INDIRECT($O$2),S$7,0)*INDIRECT($N$1),VLOOKUP($N43,INDIRECT($O$2),S$7,0)),IF(LEFT($C43,1)="N",3,0))</f>
        <v>28.138000000000002</v>
      </c>
      <c r="T43" s="362" cm="1">
        <f t="array" aca="1" ref="T43" ca="1">ROUND(IF($M43="Y",VLOOKUP($N43,INDIRECT($O$2),T$7,0)*INDIRECT($N$1),VLOOKUP($N43,INDIRECT($O$2),T$7,0)),IF(LEFT($C43,1)="N",3,0))</f>
        <v>29.545000000000002</v>
      </c>
      <c r="U43" s="362" cm="1">
        <f t="array" aca="1" ref="U43" ca="1">ROUND(IF($M43="Y",VLOOKUP($N43,INDIRECT($O$2),U$7,0)*INDIRECT($N$1),VLOOKUP($N43,INDIRECT($O$2),U$7,0)),IF(LEFT($C43,1)="N",3,0))</f>
        <v>31.021999999999998</v>
      </c>
      <c r="W43" s="363" t="str">
        <f t="shared" si="17"/>
        <v>Y</v>
      </c>
      <c r="X43" s="313" t="str">
        <f t="shared" si="18"/>
        <v>02740C</v>
      </c>
      <c r="Y43" s="364" t="str">
        <f t="shared" si="19"/>
        <v>076</v>
      </c>
      <c r="Z43" s="313" t="str">
        <f t="shared" si="20"/>
        <v>Council Information Spec</v>
      </c>
      <c r="AA43" s="365">
        <f t="shared" ca="1" si="21"/>
        <v>25.521000000000001</v>
      </c>
      <c r="AB43" s="365">
        <f t="shared" ca="1" si="22"/>
        <v>26.797999999999998</v>
      </c>
      <c r="AC43" s="365">
        <f t="shared" ca="1" si="23"/>
        <v>28.138000000000002</v>
      </c>
      <c r="AD43" s="365">
        <f t="shared" ca="1" si="24"/>
        <v>29.545000000000002</v>
      </c>
      <c r="AE43" s="365">
        <f t="shared" ca="1" si="25"/>
        <v>31.021999999999998</v>
      </c>
    </row>
    <row r="44" spans="1:31">
      <c r="A44" s="368" t="s">
        <v>29</v>
      </c>
      <c r="B44" s="358" t="s">
        <v>20</v>
      </c>
      <c r="C44" s="368" t="s">
        <v>21</v>
      </c>
      <c r="D44" s="369" t="s">
        <v>30</v>
      </c>
      <c r="E44" s="368">
        <v>413</v>
      </c>
      <c r="F44" s="368">
        <v>9</v>
      </c>
      <c r="G44" s="360">
        <f t="shared" ca="1" si="26"/>
        <v>73482</v>
      </c>
      <c r="H44" s="360">
        <f t="shared" ca="1" si="27"/>
        <v>77156</v>
      </c>
      <c r="I44" s="360">
        <f t="shared" ca="1" si="28"/>
        <v>81014</v>
      </c>
      <c r="J44" s="360">
        <f t="shared" ca="1" si="29"/>
        <v>85065</v>
      </c>
      <c r="K44" s="360">
        <f t="shared" ca="1" si="30"/>
        <v>89319</v>
      </c>
      <c r="L44" s="321"/>
      <c r="M44" s="293" t="s">
        <v>588</v>
      </c>
      <c r="N44" s="290" t="str">
        <f t="shared" si="31"/>
        <v>52730C</v>
      </c>
      <c r="O44" s="361" t="str">
        <f t="shared" si="32"/>
        <v>120</v>
      </c>
      <c r="P44" s="290" t="str">
        <f t="shared" si="33"/>
        <v xml:space="preserve">CPED Project Coordinator </v>
      </c>
      <c r="Q44" s="362" cm="1">
        <f t="array" aca="1" ref="Q44" ca="1">ROUND(IF($M44="Y",VLOOKUP($N44,INDIRECT($O$2),Q$7,0)*INDIRECT($N$1),VLOOKUP($N44,INDIRECT($O$2),Q$7,0)),IF(LEFT($C44,1)="N",3,0))</f>
        <v>73482</v>
      </c>
      <c r="R44" s="362" cm="1">
        <f t="array" aca="1" ref="R44" ca="1">ROUND(IF($M44="Y",VLOOKUP($N44,INDIRECT($O$2),R$7,0)*INDIRECT($N$1),VLOOKUP($N44,INDIRECT($O$2),R$7,0)),IF(LEFT($C44,1)="N",3,0))</f>
        <v>77156</v>
      </c>
      <c r="S44" s="362" cm="1">
        <f t="array" aca="1" ref="S44" ca="1">ROUND(IF($M44="Y",VLOOKUP($N44,INDIRECT($O$2),S$7,0)*INDIRECT($N$1),VLOOKUP($N44,INDIRECT($O$2),S$7,0)),IF(LEFT($C44,1)="N",3,0))</f>
        <v>81014</v>
      </c>
      <c r="T44" s="362" cm="1">
        <f t="array" aca="1" ref="T44" ca="1">ROUND(IF($M44="Y",VLOOKUP($N44,INDIRECT($O$2),T$7,0)*INDIRECT($N$1),VLOOKUP($N44,INDIRECT($O$2),T$7,0)),IF(LEFT($C44,1)="N",3,0))</f>
        <v>85065</v>
      </c>
      <c r="U44" s="362" cm="1">
        <f t="array" aca="1" ref="U44" ca="1">ROUND(IF($M44="Y",VLOOKUP($N44,INDIRECT($O$2),U$7,0)*INDIRECT($N$1),VLOOKUP($N44,INDIRECT($O$2),U$7,0)),IF(LEFT($C44,1)="N",3,0))</f>
        <v>89319</v>
      </c>
      <c r="W44" s="363" t="str">
        <f t="shared" si="17"/>
        <v>Y</v>
      </c>
      <c r="X44" s="313" t="str">
        <f t="shared" si="18"/>
        <v>52730C</v>
      </c>
      <c r="Y44" s="364" t="str">
        <f t="shared" si="19"/>
        <v>120</v>
      </c>
      <c r="Z44" s="313" t="str">
        <f t="shared" si="20"/>
        <v xml:space="preserve">CPED Project Coordinator </v>
      </c>
      <c r="AA44" s="365">
        <f t="shared" ca="1" si="21"/>
        <v>35.327999999999996</v>
      </c>
      <c r="AB44" s="365">
        <f t="shared" ca="1" si="22"/>
        <v>37.094999999999999</v>
      </c>
      <c r="AC44" s="365">
        <f t="shared" ca="1" si="23"/>
        <v>38.949999999999996</v>
      </c>
      <c r="AD44" s="365">
        <f t="shared" ca="1" si="24"/>
        <v>40.896999999999998</v>
      </c>
      <c r="AE44" s="365">
        <f t="shared" ca="1" si="25"/>
        <v>42.942</v>
      </c>
    </row>
    <row r="45" spans="1:31">
      <c r="A45" s="357" t="s">
        <v>107</v>
      </c>
      <c r="B45" s="358" t="s">
        <v>108</v>
      </c>
      <c r="C45" s="357" t="s">
        <v>43</v>
      </c>
      <c r="D45" s="359" t="s">
        <v>109</v>
      </c>
      <c r="E45" s="357">
        <v>343</v>
      </c>
      <c r="F45" s="357">
        <v>7</v>
      </c>
      <c r="G45" s="360">
        <f t="shared" ca="1" si="26"/>
        <v>29.7</v>
      </c>
      <c r="H45" s="360">
        <f t="shared" ca="1" si="27"/>
        <v>31.186</v>
      </c>
      <c r="I45" s="360">
        <f t="shared" ca="1" si="28"/>
        <v>32.744999999999997</v>
      </c>
      <c r="J45" s="360">
        <f t="shared" ca="1" si="29"/>
        <v>34.381999999999998</v>
      </c>
      <c r="K45" s="360">
        <f t="shared" ca="1" si="30"/>
        <v>36.101999999999997</v>
      </c>
      <c r="L45" s="321"/>
      <c r="M45" s="293" t="s">
        <v>588</v>
      </c>
      <c r="N45" s="290" t="str">
        <f t="shared" si="31"/>
        <v>02775C</v>
      </c>
      <c r="O45" s="361" t="str">
        <f t="shared" si="32"/>
        <v>105</v>
      </c>
      <c r="P45" s="290" t="str">
        <f t="shared" si="33"/>
        <v xml:space="preserve">Crime Prevention Specialist </v>
      </c>
      <c r="Q45" s="362" cm="1">
        <f t="array" aca="1" ref="Q45" ca="1">ROUND(IF($M45="Y",VLOOKUP($N45,INDIRECT($O$2),Q$7,0)*INDIRECT($N$1),VLOOKUP($N45,INDIRECT($O$2),Q$7,0)),IF(LEFT($C45,1)="N",3,0))</f>
        <v>29.7</v>
      </c>
      <c r="R45" s="362" cm="1">
        <f t="array" aca="1" ref="R45" ca="1">ROUND(IF($M45="Y",VLOOKUP($N45,INDIRECT($O$2),R$7,0)*INDIRECT($N$1),VLOOKUP($N45,INDIRECT($O$2),R$7,0)),IF(LEFT($C45,1)="N",3,0))</f>
        <v>31.186</v>
      </c>
      <c r="S45" s="362" cm="1">
        <f t="array" aca="1" ref="S45" ca="1">ROUND(IF($M45="Y",VLOOKUP($N45,INDIRECT($O$2),S$7,0)*INDIRECT($N$1),VLOOKUP($N45,INDIRECT($O$2),S$7,0)),IF(LEFT($C45,1)="N",3,0))</f>
        <v>32.744999999999997</v>
      </c>
      <c r="T45" s="362" cm="1">
        <f t="array" aca="1" ref="T45" ca="1">ROUND(IF($M45="Y",VLOOKUP($N45,INDIRECT($O$2),T$7,0)*INDIRECT($N$1),VLOOKUP($N45,INDIRECT($O$2),T$7,0)),IF(LEFT($C45,1)="N",3,0))</f>
        <v>34.381999999999998</v>
      </c>
      <c r="U45" s="362" cm="1">
        <f t="array" aca="1" ref="U45" ca="1">ROUND(IF($M45="Y",VLOOKUP($N45,INDIRECT($O$2),U$7,0)*INDIRECT($N$1),VLOOKUP($N45,INDIRECT($O$2),U$7,0)),IF(LEFT($C45,1)="N",3,0))</f>
        <v>36.101999999999997</v>
      </c>
      <c r="W45" s="363" t="str">
        <f t="shared" si="17"/>
        <v>Y</v>
      </c>
      <c r="X45" s="313" t="str">
        <f t="shared" si="18"/>
        <v>02775C</v>
      </c>
      <c r="Y45" s="364" t="str">
        <f t="shared" si="19"/>
        <v>105</v>
      </c>
      <c r="Z45" s="313" t="str">
        <f t="shared" si="20"/>
        <v xml:space="preserve">Crime Prevention Specialist </v>
      </c>
      <c r="AA45" s="365">
        <f t="shared" ca="1" si="21"/>
        <v>29.7</v>
      </c>
      <c r="AB45" s="365">
        <f t="shared" ca="1" si="22"/>
        <v>31.186</v>
      </c>
      <c r="AC45" s="365">
        <f t="shared" ca="1" si="23"/>
        <v>32.744999999999997</v>
      </c>
      <c r="AD45" s="365">
        <f t="shared" ca="1" si="24"/>
        <v>34.381999999999998</v>
      </c>
      <c r="AE45" s="365">
        <f t="shared" ca="1" si="25"/>
        <v>36.101999999999997</v>
      </c>
    </row>
    <row r="46" spans="1:31">
      <c r="A46" s="357" t="s">
        <v>115</v>
      </c>
      <c r="B46" s="358" t="s">
        <v>76</v>
      </c>
      <c r="C46" s="357" t="s">
        <v>43</v>
      </c>
      <c r="D46" s="359" t="s">
        <v>667</v>
      </c>
      <c r="E46" s="357">
        <v>268</v>
      </c>
      <c r="F46" s="357">
        <v>5</v>
      </c>
      <c r="G46" s="360">
        <f t="shared" ca="1" si="26"/>
        <v>24.478999999999999</v>
      </c>
      <c r="H46" s="360">
        <f t="shared" ca="1" si="27"/>
        <v>25.704000000000001</v>
      </c>
      <c r="I46" s="360">
        <f t="shared" ca="1" si="28"/>
        <v>26.988</v>
      </c>
      <c r="J46" s="360">
        <f t="shared" ca="1" si="29"/>
        <v>28.338000000000001</v>
      </c>
      <c r="K46" s="360">
        <f t="shared" ca="1" si="30"/>
        <v>29.754999999999999</v>
      </c>
      <c r="L46" s="321"/>
      <c r="M46" s="293" t="s">
        <v>588</v>
      </c>
      <c r="N46" s="290" t="str">
        <f t="shared" si="31"/>
        <v>02850C</v>
      </c>
      <c r="O46" s="361" t="str">
        <f t="shared" si="32"/>
        <v>060</v>
      </c>
      <c r="P46" s="290" t="str">
        <f t="shared" si="33"/>
        <v xml:space="preserve">Customer Service Representative I </v>
      </c>
      <c r="Q46" s="362" cm="1">
        <f t="array" aca="1" ref="Q46" ca="1">ROUND(IF($M46="Y",VLOOKUP($N46,INDIRECT($O$2),Q$7,0)*INDIRECT($N$1),VLOOKUP($N46,INDIRECT($O$2),Q$7,0)),IF(LEFT($C46,1)="N",3,0))</f>
        <v>24.478999999999999</v>
      </c>
      <c r="R46" s="362" cm="1">
        <f t="array" aca="1" ref="R46" ca="1">ROUND(IF($M46="Y",VLOOKUP($N46,INDIRECT($O$2),R$7,0)*INDIRECT($N$1),VLOOKUP($N46,INDIRECT($O$2),R$7,0)),IF(LEFT($C46,1)="N",3,0))</f>
        <v>25.704000000000001</v>
      </c>
      <c r="S46" s="362" cm="1">
        <f t="array" aca="1" ref="S46" ca="1">ROUND(IF($M46="Y",VLOOKUP($N46,INDIRECT($O$2),S$7,0)*INDIRECT($N$1),VLOOKUP($N46,INDIRECT($O$2),S$7,0)),IF(LEFT($C46,1)="N",3,0))</f>
        <v>26.988</v>
      </c>
      <c r="T46" s="362" cm="1">
        <f t="array" aca="1" ref="T46" ca="1">ROUND(IF($M46="Y",VLOOKUP($N46,INDIRECT($O$2),T$7,0)*INDIRECT($N$1),VLOOKUP($N46,INDIRECT($O$2),T$7,0)),IF(LEFT($C46,1)="N",3,0))</f>
        <v>28.338000000000001</v>
      </c>
      <c r="U46" s="362" cm="1">
        <f t="array" aca="1" ref="U46" ca="1">ROUND(IF($M46="Y",VLOOKUP($N46,INDIRECT($O$2),U$7,0)*INDIRECT($N$1),VLOOKUP($N46,INDIRECT($O$2),U$7,0)),IF(LEFT($C46,1)="N",3,0))</f>
        <v>29.754999999999999</v>
      </c>
      <c r="W46" s="363" t="str">
        <f t="shared" si="17"/>
        <v>Y</v>
      </c>
      <c r="X46" s="313" t="str">
        <f t="shared" si="18"/>
        <v>02850C</v>
      </c>
      <c r="Y46" s="364" t="str">
        <f t="shared" si="19"/>
        <v>060</v>
      </c>
      <c r="Z46" s="313" t="str">
        <f t="shared" si="20"/>
        <v xml:space="preserve">Customer Service Representative I </v>
      </c>
      <c r="AA46" s="365">
        <f t="shared" ca="1" si="21"/>
        <v>24.478999999999999</v>
      </c>
      <c r="AB46" s="365">
        <f t="shared" ca="1" si="22"/>
        <v>25.704000000000001</v>
      </c>
      <c r="AC46" s="365">
        <f t="shared" ca="1" si="23"/>
        <v>26.988</v>
      </c>
      <c r="AD46" s="365">
        <f t="shared" ca="1" si="24"/>
        <v>28.338000000000001</v>
      </c>
      <c r="AE46" s="365">
        <f t="shared" ca="1" si="25"/>
        <v>29.754999999999999</v>
      </c>
    </row>
    <row r="47" spans="1:31">
      <c r="A47" s="357" t="s">
        <v>117</v>
      </c>
      <c r="B47" s="358" t="s">
        <v>118</v>
      </c>
      <c r="C47" s="357" t="s">
        <v>43</v>
      </c>
      <c r="D47" s="359" t="s">
        <v>668</v>
      </c>
      <c r="E47" s="357">
        <v>295</v>
      </c>
      <c r="F47" s="357">
        <v>6</v>
      </c>
      <c r="G47" s="360">
        <f t="shared" ca="1" si="26"/>
        <v>26.559000000000001</v>
      </c>
      <c r="H47" s="360">
        <f t="shared" ca="1" si="27"/>
        <v>27.885999999999999</v>
      </c>
      <c r="I47" s="360">
        <f t="shared" ca="1" si="28"/>
        <v>29.28</v>
      </c>
      <c r="J47" s="360">
        <f t="shared" ca="1" si="29"/>
        <v>30.744</v>
      </c>
      <c r="K47" s="360">
        <f t="shared" ca="1" si="30"/>
        <v>32.280999999999999</v>
      </c>
      <c r="L47" s="321"/>
      <c r="M47" s="293" t="s">
        <v>588</v>
      </c>
      <c r="N47" s="290" t="str">
        <f t="shared" si="31"/>
        <v>02860C</v>
      </c>
      <c r="O47" s="361" t="str">
        <f t="shared" si="32"/>
        <v>067</v>
      </c>
      <c r="P47" s="290" t="str">
        <f t="shared" si="33"/>
        <v xml:space="preserve">Customer Service Representative II </v>
      </c>
      <c r="Q47" s="362" cm="1">
        <f t="array" aca="1" ref="Q47" ca="1">ROUND(IF($M47="Y",VLOOKUP($N47,INDIRECT($O$2),Q$7,0)*INDIRECT($N$1),VLOOKUP($N47,INDIRECT($O$2),Q$7,0)),IF(LEFT($C47,1)="N",3,0))</f>
        <v>26.559000000000001</v>
      </c>
      <c r="R47" s="362" cm="1">
        <f t="array" aca="1" ref="R47" ca="1">ROUND(IF($M47="Y",VLOOKUP($N47,INDIRECT($O$2),R$7,0)*INDIRECT($N$1),VLOOKUP($N47,INDIRECT($O$2),R$7,0)),IF(LEFT($C47,1)="N",3,0))</f>
        <v>27.885999999999999</v>
      </c>
      <c r="S47" s="362" cm="1">
        <f t="array" aca="1" ref="S47" ca="1">ROUND(IF($M47="Y",VLOOKUP($N47,INDIRECT($O$2),S$7,0)*INDIRECT($N$1),VLOOKUP($N47,INDIRECT($O$2),S$7,0)),IF(LEFT($C47,1)="N",3,0))</f>
        <v>29.28</v>
      </c>
      <c r="T47" s="362" cm="1">
        <f t="array" aca="1" ref="T47" ca="1">ROUND(IF($M47="Y",VLOOKUP($N47,INDIRECT($O$2),T$7,0)*INDIRECT($N$1),VLOOKUP($N47,INDIRECT($O$2),T$7,0)),IF(LEFT($C47,1)="N",3,0))</f>
        <v>30.744</v>
      </c>
      <c r="U47" s="362" cm="1">
        <f t="array" aca="1" ref="U47" ca="1">ROUND(IF($M47="Y",VLOOKUP($N47,INDIRECT($O$2),U$7,0)*INDIRECT($N$1),VLOOKUP($N47,INDIRECT($O$2),U$7,0)),IF(LEFT($C47,1)="N",3,0))</f>
        <v>32.280999999999999</v>
      </c>
      <c r="W47" s="363" t="str">
        <f t="shared" si="17"/>
        <v>Y</v>
      </c>
      <c r="X47" s="313" t="str">
        <f t="shared" si="18"/>
        <v>02860C</v>
      </c>
      <c r="Y47" s="364" t="str">
        <f t="shared" si="19"/>
        <v>067</v>
      </c>
      <c r="Z47" s="313" t="str">
        <f t="shared" si="20"/>
        <v xml:space="preserve">Customer Service Representative II </v>
      </c>
      <c r="AA47" s="365">
        <f t="shared" ca="1" si="21"/>
        <v>26.559000000000001</v>
      </c>
      <c r="AB47" s="365">
        <f t="shared" ca="1" si="22"/>
        <v>27.885999999999999</v>
      </c>
      <c r="AC47" s="365">
        <f t="shared" ca="1" si="23"/>
        <v>29.28</v>
      </c>
      <c r="AD47" s="365">
        <f t="shared" ca="1" si="24"/>
        <v>30.744</v>
      </c>
      <c r="AE47" s="365">
        <f t="shared" ca="1" si="25"/>
        <v>32.280999999999999</v>
      </c>
    </row>
    <row r="48" spans="1:31">
      <c r="A48" s="371" t="s">
        <v>670</v>
      </c>
      <c r="B48" s="358" t="s">
        <v>121</v>
      </c>
      <c r="C48" s="357" t="s">
        <v>43</v>
      </c>
      <c r="D48" s="359" t="s">
        <v>669</v>
      </c>
      <c r="E48" s="357">
        <v>323</v>
      </c>
      <c r="F48" s="357">
        <v>7</v>
      </c>
      <c r="G48" s="360">
        <f t="shared" si="26"/>
        <v>28.675000000000001</v>
      </c>
      <c r="H48" s="360">
        <f t="shared" si="27"/>
        <v>30.109000000000002</v>
      </c>
      <c r="I48" s="360">
        <f t="shared" si="28"/>
        <v>31.614999999999998</v>
      </c>
      <c r="J48" s="360">
        <f t="shared" si="29"/>
        <v>33.195999999999998</v>
      </c>
      <c r="K48" s="360">
        <f t="shared" si="30"/>
        <v>34.856000000000002</v>
      </c>
      <c r="L48" s="321"/>
      <c r="M48" s="293" t="s">
        <v>588</v>
      </c>
      <c r="N48" s="290" t="str">
        <f t="shared" si="31"/>
        <v>53038C</v>
      </c>
      <c r="O48" s="361" t="str">
        <f t="shared" si="32"/>
        <v>084</v>
      </c>
      <c r="P48" s="290" t="str">
        <f t="shared" si="33"/>
        <v>Customer Service Representative, Lead</v>
      </c>
      <c r="Q48" s="362">
        <v>28.675000000000001</v>
      </c>
      <c r="R48" s="362">
        <v>30.109000000000002</v>
      </c>
      <c r="S48" s="362">
        <v>31.614999999999998</v>
      </c>
      <c r="T48" s="362">
        <v>33.195999999999998</v>
      </c>
      <c r="U48" s="362">
        <v>34.856000000000002</v>
      </c>
      <c r="W48" s="363"/>
      <c r="Y48" s="364"/>
      <c r="AA48" s="365"/>
      <c r="AB48" s="365"/>
      <c r="AC48" s="365"/>
      <c r="AD48" s="365"/>
      <c r="AE48" s="365"/>
    </row>
    <row r="49" spans="1:31">
      <c r="A49" s="357" t="s">
        <v>120</v>
      </c>
      <c r="B49" s="358" t="s">
        <v>121</v>
      </c>
      <c r="C49" s="357" t="s">
        <v>43</v>
      </c>
      <c r="D49" s="359" t="s">
        <v>122</v>
      </c>
      <c r="E49" s="357">
        <v>320</v>
      </c>
      <c r="F49" s="357">
        <v>7</v>
      </c>
      <c r="G49" s="360">
        <f t="shared" ca="1" si="26"/>
        <v>28.675000000000001</v>
      </c>
      <c r="H49" s="360">
        <f t="shared" ca="1" si="27"/>
        <v>30.109000000000002</v>
      </c>
      <c r="I49" s="360">
        <f t="shared" ca="1" si="28"/>
        <v>31.614999999999998</v>
      </c>
      <c r="J49" s="360">
        <f t="shared" ca="1" si="29"/>
        <v>33.195999999999998</v>
      </c>
      <c r="K49" s="360">
        <f t="shared" ca="1" si="30"/>
        <v>34.856000000000002</v>
      </c>
      <c r="L49" s="321"/>
      <c r="M49" s="293" t="s">
        <v>588</v>
      </c>
      <c r="N49" s="290" t="str">
        <f t="shared" si="31"/>
        <v>03037C</v>
      </c>
      <c r="O49" s="361" t="str">
        <f t="shared" si="32"/>
        <v>084</v>
      </c>
      <c r="P49" s="290" t="str">
        <f t="shared" si="33"/>
        <v>Development Coordinator I</v>
      </c>
      <c r="Q49" s="362" cm="1">
        <f t="array" aca="1" ref="Q49" ca="1">ROUND(IF($M49="Y",VLOOKUP($N49,INDIRECT($O$2),Q$7,0)*INDIRECT($N$1),VLOOKUP($N49,INDIRECT($O$2),Q$7,0)),IF(LEFT($C49,1)="N",3,0))</f>
        <v>28.675000000000001</v>
      </c>
      <c r="R49" s="362" cm="1">
        <f t="array" aca="1" ref="R49" ca="1">ROUND(IF($M49="Y",VLOOKUP($N49,INDIRECT($O$2),R$7,0)*INDIRECT($N$1),VLOOKUP($N49,INDIRECT($O$2),R$7,0)),IF(LEFT($C49,1)="N",3,0))</f>
        <v>30.109000000000002</v>
      </c>
      <c r="S49" s="362" cm="1">
        <f t="array" aca="1" ref="S49" ca="1">ROUND(IF($M49="Y",VLOOKUP($N49,INDIRECT($O$2),S$7,0)*INDIRECT($N$1),VLOOKUP($N49,INDIRECT($O$2),S$7,0)),IF(LEFT($C49,1)="N",3,0))</f>
        <v>31.614999999999998</v>
      </c>
      <c r="T49" s="362" cm="1">
        <f t="array" aca="1" ref="T49" ca="1">ROUND(IF($M49="Y",VLOOKUP($N49,INDIRECT($O$2),T$7,0)*INDIRECT($N$1),VLOOKUP($N49,INDIRECT($O$2),T$7,0)),IF(LEFT($C49,1)="N",3,0))</f>
        <v>33.195999999999998</v>
      </c>
      <c r="U49" s="362" cm="1">
        <f t="array" aca="1" ref="U49" ca="1">ROUND(IF($M49="Y",VLOOKUP($N49,INDIRECT($O$2),U$7,0)*INDIRECT($N$1),VLOOKUP($N49,INDIRECT($O$2),U$7,0)),IF(LEFT($C49,1)="N",3,0))</f>
        <v>34.856000000000002</v>
      </c>
      <c r="W49" s="363" t="str">
        <f t="shared" ref="W49:W80" si="34">M49</f>
        <v>Y</v>
      </c>
      <c r="X49" s="313" t="str">
        <f t="shared" ref="X49:X80" si="35">N49</f>
        <v>03037C</v>
      </c>
      <c r="Y49" s="364" t="str">
        <f t="shared" ref="Y49:Y80" si="36">O49</f>
        <v>084</v>
      </c>
      <c r="Z49" s="313" t="str">
        <f t="shared" ref="Z49:Z80" si="37">P49</f>
        <v>Development Coordinator I</v>
      </c>
      <c r="AA49" s="365">
        <f t="shared" ref="AA49:AA80" ca="1" si="38">IF(LEFT($C49,1)="N",Q49,ROUNDUP(Q49/2080,3))</f>
        <v>28.675000000000001</v>
      </c>
      <c r="AB49" s="365">
        <f t="shared" ref="AB49:AB80" ca="1" si="39">IF(LEFT($C49,1)="N",R49,ROUNDUP(R49/2080,3))</f>
        <v>30.109000000000002</v>
      </c>
      <c r="AC49" s="365">
        <f t="shared" ref="AC49:AC80" ca="1" si="40">IF(LEFT($C49,1)="N",S49,ROUNDUP(S49/2080,3))</f>
        <v>31.614999999999998</v>
      </c>
      <c r="AD49" s="365">
        <f t="shared" ref="AD49:AD80" ca="1" si="41">IF(LEFT($C49,1)="N",T49,ROUNDUP(T49/2080,3))</f>
        <v>33.195999999999998</v>
      </c>
      <c r="AE49" s="365">
        <f t="shared" ref="AE49:AE80" ca="1" si="42">IF(LEFT($C49,1)="N",U49,ROUNDUP(U49/2080,3))</f>
        <v>34.856000000000002</v>
      </c>
    </row>
    <row r="50" spans="1:31">
      <c r="A50" s="357" t="s">
        <v>123</v>
      </c>
      <c r="B50" s="358">
        <v>209</v>
      </c>
      <c r="C50" s="357" t="s">
        <v>43</v>
      </c>
      <c r="D50" s="359" t="s">
        <v>671</v>
      </c>
      <c r="E50" s="357">
        <v>378</v>
      </c>
      <c r="F50" s="357">
        <v>8</v>
      </c>
      <c r="G50" s="360">
        <f t="shared" ca="1" si="26"/>
        <v>32.881</v>
      </c>
      <c r="H50" s="360">
        <f t="shared" ca="1" si="27"/>
        <v>34.526000000000003</v>
      </c>
      <c r="I50" s="360">
        <f t="shared" ca="1" si="28"/>
        <v>36.252000000000002</v>
      </c>
      <c r="J50" s="360">
        <f t="shared" ca="1" si="29"/>
        <v>38.064</v>
      </c>
      <c r="K50" s="360">
        <f t="shared" ca="1" si="30"/>
        <v>39.968000000000004</v>
      </c>
      <c r="L50" s="321"/>
      <c r="M50" s="293" t="s">
        <v>588</v>
      </c>
      <c r="N50" s="290" t="str">
        <f t="shared" si="31"/>
        <v>03038C</v>
      </c>
      <c r="O50" s="361">
        <f t="shared" si="32"/>
        <v>209</v>
      </c>
      <c r="P50" s="290" t="str">
        <f t="shared" si="33"/>
        <v>Development Coordinator II</v>
      </c>
      <c r="Q50" s="362" cm="1">
        <f t="array" aca="1" ref="Q50" ca="1">ROUND(IF($M50="Y",VLOOKUP($N50,INDIRECT($O$2),Q$7,0)*INDIRECT($N$1),VLOOKUP($N50,INDIRECT($O$2),Q$7,0)),IF(LEFT($C50,1)="N",3,0))</f>
        <v>32.881</v>
      </c>
      <c r="R50" s="362" cm="1">
        <f t="array" aca="1" ref="R50" ca="1">ROUND(IF($M50="Y",VLOOKUP($N50,INDIRECT($O$2),R$7,0)*INDIRECT($N$1),VLOOKUP($N50,INDIRECT($O$2),R$7,0)),IF(LEFT($C50,1)="N",3,0))</f>
        <v>34.526000000000003</v>
      </c>
      <c r="S50" s="362" cm="1">
        <f t="array" aca="1" ref="S50" ca="1">ROUND(IF($M50="Y",VLOOKUP($N50,INDIRECT($O$2),S$7,0)*INDIRECT($N$1),VLOOKUP($N50,INDIRECT($O$2),S$7,0)),IF(LEFT($C50,1)="N",3,0))</f>
        <v>36.252000000000002</v>
      </c>
      <c r="T50" s="362" cm="1">
        <f t="array" aca="1" ref="T50" ca="1">ROUND(IF($M50="Y",VLOOKUP($N50,INDIRECT($O$2),T$7,0)*INDIRECT($N$1),VLOOKUP($N50,INDIRECT($O$2),T$7,0)),IF(LEFT($C50,1)="N",3,0))</f>
        <v>38.064</v>
      </c>
      <c r="U50" s="362" cm="1">
        <f t="array" aca="1" ref="U50" ca="1">ROUND(IF($M50="Y",VLOOKUP($N50,INDIRECT($O$2),U$7,0)*INDIRECT($N$1),VLOOKUP($N50,INDIRECT($O$2),U$7,0)),IF(LEFT($C50,1)="N",3,0))</f>
        <v>39.968000000000004</v>
      </c>
      <c r="W50" s="363" t="str">
        <f t="shared" si="34"/>
        <v>Y</v>
      </c>
      <c r="X50" s="313" t="str">
        <f t="shared" si="35"/>
        <v>03038C</v>
      </c>
      <c r="Y50" s="364">
        <f t="shared" si="36"/>
        <v>209</v>
      </c>
      <c r="Z50" s="313" t="str">
        <f t="shared" si="37"/>
        <v>Development Coordinator II</v>
      </c>
      <c r="AA50" s="365">
        <f t="shared" ca="1" si="38"/>
        <v>32.881</v>
      </c>
      <c r="AB50" s="365">
        <f t="shared" ca="1" si="39"/>
        <v>34.526000000000003</v>
      </c>
      <c r="AC50" s="365">
        <f t="shared" ca="1" si="40"/>
        <v>36.252000000000002</v>
      </c>
      <c r="AD50" s="365">
        <f t="shared" ca="1" si="41"/>
        <v>38.064</v>
      </c>
      <c r="AE50" s="365">
        <f t="shared" ca="1" si="42"/>
        <v>39.968000000000004</v>
      </c>
    </row>
    <row r="51" spans="1:31">
      <c r="A51" s="357" t="s">
        <v>127</v>
      </c>
      <c r="B51" s="358" t="s">
        <v>128</v>
      </c>
      <c r="C51" s="357" t="s">
        <v>43</v>
      </c>
      <c r="D51" s="359" t="s">
        <v>129</v>
      </c>
      <c r="E51" s="357">
        <v>248</v>
      </c>
      <c r="F51" s="357">
        <v>5</v>
      </c>
      <c r="G51" s="360">
        <f t="shared" ca="1" si="26"/>
        <v>23.405000000000001</v>
      </c>
      <c r="H51" s="360">
        <f t="shared" ca="1" si="27"/>
        <v>24.574999999999999</v>
      </c>
      <c r="I51" s="360">
        <f t="shared" ca="1" si="28"/>
        <v>25.803999999999998</v>
      </c>
      <c r="J51" s="360">
        <f t="shared" ca="1" si="29"/>
        <v>27.094999999999999</v>
      </c>
      <c r="K51" s="360">
        <f t="shared" ca="1" si="30"/>
        <v>28.449000000000002</v>
      </c>
      <c r="L51" s="321"/>
      <c r="M51" s="293" t="s">
        <v>588</v>
      </c>
      <c r="N51" s="290" t="str">
        <f t="shared" si="31"/>
        <v>03627C</v>
      </c>
      <c r="O51" s="361" t="str">
        <f t="shared" si="32"/>
        <v>027</v>
      </c>
      <c r="P51" s="290" t="str">
        <f t="shared" si="33"/>
        <v>Document Solutions Technician I</v>
      </c>
      <c r="Q51" s="362" cm="1">
        <f t="array" aca="1" ref="Q51" ca="1">ROUND(IF($M51="Y",VLOOKUP($N51,INDIRECT($O$2),Q$7,0)*INDIRECT($N$1),VLOOKUP($N51,INDIRECT($O$2),Q$7,0)),IF(LEFT($C51,1)="N",3,0))</f>
        <v>23.405000000000001</v>
      </c>
      <c r="R51" s="362" cm="1">
        <f t="array" aca="1" ref="R51" ca="1">ROUND(IF($M51="Y",VLOOKUP($N51,INDIRECT($O$2),R$7,0)*INDIRECT($N$1),VLOOKUP($N51,INDIRECT($O$2),R$7,0)),IF(LEFT($C51,1)="N",3,0))</f>
        <v>24.574999999999999</v>
      </c>
      <c r="S51" s="362" cm="1">
        <f t="array" aca="1" ref="S51" ca="1">ROUND(IF($M51="Y",VLOOKUP($N51,INDIRECT($O$2),S$7,0)*INDIRECT($N$1),VLOOKUP($N51,INDIRECT($O$2),S$7,0)),IF(LEFT($C51,1)="N",3,0))</f>
        <v>25.803999999999998</v>
      </c>
      <c r="T51" s="362" cm="1">
        <f t="array" aca="1" ref="T51" ca="1">ROUND(IF($M51="Y",VLOOKUP($N51,INDIRECT($O$2),T$7,0)*INDIRECT($N$1),VLOOKUP($N51,INDIRECT($O$2),T$7,0)),IF(LEFT($C51,1)="N",3,0))</f>
        <v>27.094999999999999</v>
      </c>
      <c r="U51" s="362" cm="1">
        <f t="array" aca="1" ref="U51" ca="1">ROUND(IF($M51="Y",VLOOKUP($N51,INDIRECT($O$2),U$7,0)*INDIRECT($N$1),VLOOKUP($N51,INDIRECT($O$2),U$7,0)),IF(LEFT($C51,1)="N",3,0))</f>
        <v>28.449000000000002</v>
      </c>
      <c r="W51" s="363" t="str">
        <f t="shared" si="34"/>
        <v>Y</v>
      </c>
      <c r="X51" s="313" t="str">
        <f t="shared" si="35"/>
        <v>03627C</v>
      </c>
      <c r="Y51" s="364" t="str">
        <f t="shared" si="36"/>
        <v>027</v>
      </c>
      <c r="Z51" s="313" t="str">
        <f t="shared" si="37"/>
        <v>Document Solutions Technician I</v>
      </c>
      <c r="AA51" s="365">
        <f t="shared" ca="1" si="38"/>
        <v>23.405000000000001</v>
      </c>
      <c r="AB51" s="365">
        <f t="shared" ca="1" si="39"/>
        <v>24.574999999999999</v>
      </c>
      <c r="AC51" s="365">
        <f t="shared" ca="1" si="40"/>
        <v>25.803999999999998</v>
      </c>
      <c r="AD51" s="365">
        <f t="shared" ca="1" si="41"/>
        <v>27.094999999999999</v>
      </c>
      <c r="AE51" s="365">
        <f t="shared" ca="1" si="42"/>
        <v>28.449000000000002</v>
      </c>
    </row>
    <row r="52" spans="1:31">
      <c r="A52" s="357" t="s">
        <v>130</v>
      </c>
      <c r="B52" s="358">
        <v>116</v>
      </c>
      <c r="C52" s="357" t="s">
        <v>43</v>
      </c>
      <c r="D52" s="359" t="s">
        <v>131</v>
      </c>
      <c r="E52" s="357">
        <v>303</v>
      </c>
      <c r="F52" s="357">
        <v>6</v>
      </c>
      <c r="G52" s="360">
        <f t="shared" ca="1" si="26"/>
        <v>27.611000000000001</v>
      </c>
      <c r="H52" s="360">
        <f t="shared" ca="1" si="27"/>
        <v>28.992000000000001</v>
      </c>
      <c r="I52" s="360">
        <f t="shared" ca="1" si="28"/>
        <v>30.440999999999999</v>
      </c>
      <c r="J52" s="360">
        <f t="shared" ca="1" si="29"/>
        <v>31.963999999999999</v>
      </c>
      <c r="K52" s="360">
        <f t="shared" ca="1" si="30"/>
        <v>33.561999999999998</v>
      </c>
      <c r="L52" s="321"/>
      <c r="M52" s="293" t="s">
        <v>588</v>
      </c>
      <c r="N52" s="290" t="str">
        <f t="shared" si="31"/>
        <v>03628C</v>
      </c>
      <c r="O52" s="361">
        <f t="shared" si="32"/>
        <v>116</v>
      </c>
      <c r="P52" s="290" t="str">
        <f t="shared" si="33"/>
        <v>Document Solutions Technician II</v>
      </c>
      <c r="Q52" s="362" cm="1">
        <f t="array" aca="1" ref="Q52" ca="1">ROUND(IF($M52="Y",VLOOKUP($N52,INDIRECT($O$2),Q$7,0)*INDIRECT($N$1),VLOOKUP($N52,INDIRECT($O$2),Q$7,0)),IF(LEFT($C52,1)="N",3,0))</f>
        <v>27.611000000000001</v>
      </c>
      <c r="R52" s="362" cm="1">
        <f t="array" aca="1" ref="R52" ca="1">ROUND(IF($M52="Y",VLOOKUP($N52,INDIRECT($O$2),R$7,0)*INDIRECT($N$1),VLOOKUP($N52,INDIRECT($O$2),R$7,0)),IF(LEFT($C52,1)="N",3,0))</f>
        <v>28.992000000000001</v>
      </c>
      <c r="S52" s="362" cm="1">
        <f t="array" aca="1" ref="S52" ca="1">ROUND(IF($M52="Y",VLOOKUP($N52,INDIRECT($O$2),S$7,0)*INDIRECT($N$1),VLOOKUP($N52,INDIRECT($O$2),S$7,0)),IF(LEFT($C52,1)="N",3,0))</f>
        <v>30.440999999999999</v>
      </c>
      <c r="T52" s="362" cm="1">
        <f t="array" aca="1" ref="T52" ca="1">ROUND(IF($M52="Y",VLOOKUP($N52,INDIRECT($O$2),T$7,0)*INDIRECT($N$1),VLOOKUP($N52,INDIRECT($O$2),T$7,0)),IF(LEFT($C52,1)="N",3,0))</f>
        <v>31.963999999999999</v>
      </c>
      <c r="U52" s="362" cm="1">
        <f t="array" aca="1" ref="U52" ca="1">ROUND(IF($M52="Y",VLOOKUP($N52,INDIRECT($O$2),U$7,0)*INDIRECT($N$1),VLOOKUP($N52,INDIRECT($O$2),U$7,0)),IF(LEFT($C52,1)="N",3,0))</f>
        <v>33.561999999999998</v>
      </c>
      <c r="W52" s="363" t="str">
        <f t="shared" si="34"/>
        <v>Y</v>
      </c>
      <c r="X52" s="313" t="str">
        <f t="shared" si="35"/>
        <v>03628C</v>
      </c>
      <c r="Y52" s="364">
        <f t="shared" si="36"/>
        <v>116</v>
      </c>
      <c r="Z52" s="313" t="str">
        <f t="shared" si="37"/>
        <v>Document Solutions Technician II</v>
      </c>
      <c r="AA52" s="365">
        <f t="shared" ca="1" si="38"/>
        <v>27.611000000000001</v>
      </c>
      <c r="AB52" s="365">
        <f t="shared" ca="1" si="39"/>
        <v>28.992000000000001</v>
      </c>
      <c r="AC52" s="365">
        <f t="shared" ca="1" si="40"/>
        <v>30.440999999999999</v>
      </c>
      <c r="AD52" s="365">
        <f t="shared" ca="1" si="41"/>
        <v>31.963999999999999</v>
      </c>
      <c r="AE52" s="365">
        <f t="shared" ca="1" si="42"/>
        <v>33.561999999999998</v>
      </c>
    </row>
    <row r="53" spans="1:31">
      <c r="A53" s="357" t="s">
        <v>132</v>
      </c>
      <c r="B53" s="358">
        <v>205</v>
      </c>
      <c r="C53" s="357" t="s">
        <v>43</v>
      </c>
      <c r="D53" s="359" t="s">
        <v>133</v>
      </c>
      <c r="E53" s="357">
        <v>325</v>
      </c>
      <c r="F53" s="357">
        <v>7</v>
      </c>
      <c r="G53" s="360">
        <f t="shared" ca="1" si="26"/>
        <v>28.675000000000001</v>
      </c>
      <c r="H53" s="360">
        <f t="shared" ca="1" si="27"/>
        <v>30.109000000000002</v>
      </c>
      <c r="I53" s="360">
        <f t="shared" ca="1" si="28"/>
        <v>31.614999999999998</v>
      </c>
      <c r="J53" s="360">
        <f t="shared" ca="1" si="29"/>
        <v>33.195999999999998</v>
      </c>
      <c r="K53" s="360">
        <f t="shared" ca="1" si="30"/>
        <v>34.854999999999997</v>
      </c>
      <c r="L53" s="321"/>
      <c r="M53" s="293" t="s">
        <v>588</v>
      </c>
      <c r="N53" s="290" t="str">
        <f t="shared" si="31"/>
        <v>03835C</v>
      </c>
      <c r="O53" s="361">
        <f t="shared" si="32"/>
        <v>205</v>
      </c>
      <c r="P53" s="290" t="str">
        <f t="shared" si="33"/>
        <v>Election Specialist</v>
      </c>
      <c r="Q53" s="362" cm="1">
        <f t="array" aca="1" ref="Q53" ca="1">ROUND(IF($M53="Y",VLOOKUP($N53,INDIRECT($O$2),Q$7,0)*INDIRECT($N$1),VLOOKUP($N53,INDIRECT($O$2),Q$7,0)),IF(LEFT($C53,1)="N",3,0))</f>
        <v>28.675000000000001</v>
      </c>
      <c r="R53" s="362" cm="1">
        <f t="array" aca="1" ref="R53" ca="1">ROUND(IF($M53="Y",VLOOKUP($N53,INDIRECT($O$2),R$7,0)*INDIRECT($N$1),VLOOKUP($N53,INDIRECT($O$2),R$7,0)),IF(LEFT($C53,1)="N",3,0))</f>
        <v>30.109000000000002</v>
      </c>
      <c r="S53" s="362" cm="1">
        <f t="array" aca="1" ref="S53" ca="1">ROUND(IF($M53="Y",VLOOKUP($N53,INDIRECT($O$2),S$7,0)*INDIRECT($N$1),VLOOKUP($N53,INDIRECT($O$2),S$7,0)),IF(LEFT($C53,1)="N",3,0))</f>
        <v>31.614999999999998</v>
      </c>
      <c r="T53" s="362" cm="1">
        <f t="array" aca="1" ref="T53" ca="1">ROUND(IF($M53="Y",VLOOKUP($N53,INDIRECT($O$2),T$7,0)*INDIRECT($N$1),VLOOKUP($N53,INDIRECT($O$2),T$7,0)),IF(LEFT($C53,1)="N",3,0))</f>
        <v>33.195999999999998</v>
      </c>
      <c r="U53" s="362" cm="1">
        <f t="array" aca="1" ref="U53" ca="1">ROUND(IF($M53="Y",VLOOKUP($N53,INDIRECT($O$2),U$7,0)*INDIRECT($N$1),VLOOKUP($N53,INDIRECT($O$2),U$7,0)),IF(LEFT($C53,1)="N",3,0))</f>
        <v>34.854999999999997</v>
      </c>
      <c r="W53" s="363" t="str">
        <f t="shared" si="34"/>
        <v>Y</v>
      </c>
      <c r="X53" s="313" t="str">
        <f t="shared" si="35"/>
        <v>03835C</v>
      </c>
      <c r="Y53" s="364">
        <f t="shared" si="36"/>
        <v>205</v>
      </c>
      <c r="Z53" s="313" t="str">
        <f t="shared" si="37"/>
        <v>Election Specialist</v>
      </c>
      <c r="AA53" s="365">
        <f t="shared" ca="1" si="38"/>
        <v>28.675000000000001</v>
      </c>
      <c r="AB53" s="365">
        <f t="shared" ca="1" si="39"/>
        <v>30.109000000000002</v>
      </c>
      <c r="AC53" s="365">
        <f t="shared" ca="1" si="40"/>
        <v>31.614999999999998</v>
      </c>
      <c r="AD53" s="365">
        <f t="shared" ca="1" si="41"/>
        <v>33.195999999999998</v>
      </c>
      <c r="AE53" s="365">
        <f t="shared" ca="1" si="42"/>
        <v>34.854999999999997</v>
      </c>
    </row>
    <row r="54" spans="1:31">
      <c r="A54" s="357" t="s">
        <v>134</v>
      </c>
      <c r="B54" s="358" t="s">
        <v>135</v>
      </c>
      <c r="C54" s="357" t="s">
        <v>43</v>
      </c>
      <c r="D54" s="359" t="s">
        <v>136</v>
      </c>
      <c r="E54" s="357">
        <v>268</v>
      </c>
      <c r="F54" s="357">
        <v>5</v>
      </c>
      <c r="G54" s="360">
        <f t="shared" ca="1" si="26"/>
        <v>24.478999999999999</v>
      </c>
      <c r="H54" s="360">
        <f t="shared" ca="1" si="27"/>
        <v>25.704000000000001</v>
      </c>
      <c r="I54" s="360">
        <f t="shared" ca="1" si="28"/>
        <v>26.988</v>
      </c>
      <c r="J54" s="360">
        <f t="shared" ca="1" si="29"/>
        <v>28.338000000000001</v>
      </c>
      <c r="K54" s="360">
        <f t="shared" ca="1" si="30"/>
        <v>29.754999999999999</v>
      </c>
      <c r="L54" s="321"/>
      <c r="M54" s="293" t="s">
        <v>588</v>
      </c>
      <c r="N54" s="290" t="str">
        <f t="shared" si="31"/>
        <v>04024C</v>
      </c>
      <c r="O54" s="361" t="str">
        <f t="shared" si="32"/>
        <v>130</v>
      </c>
      <c r="P54" s="290" t="str">
        <f t="shared" si="33"/>
        <v xml:space="preserve">Engineering Tech I Eng Lab </v>
      </c>
      <c r="Q54" s="362" cm="1">
        <f t="array" aca="1" ref="Q54" ca="1">ROUND(IF($M54="Y",VLOOKUP($N54,INDIRECT($O$2),Q$7,0)*INDIRECT($N$1),VLOOKUP($N54,INDIRECT($O$2),Q$7,0)),IF(LEFT($C54,1)="N",3,0))</f>
        <v>24.478999999999999</v>
      </c>
      <c r="R54" s="362" cm="1">
        <f t="array" aca="1" ref="R54" ca="1">ROUND(IF($M54="Y",VLOOKUP($N54,INDIRECT($O$2),R$7,0)*INDIRECT($N$1),VLOOKUP($N54,INDIRECT($O$2),R$7,0)),IF(LEFT($C54,1)="N",3,0))</f>
        <v>25.704000000000001</v>
      </c>
      <c r="S54" s="362" cm="1">
        <f t="array" aca="1" ref="S54" ca="1">ROUND(IF($M54="Y",VLOOKUP($N54,INDIRECT($O$2),S$7,0)*INDIRECT($N$1),VLOOKUP($N54,INDIRECT($O$2),S$7,0)),IF(LEFT($C54,1)="N",3,0))</f>
        <v>26.988</v>
      </c>
      <c r="T54" s="362" cm="1">
        <f t="array" aca="1" ref="T54" ca="1">ROUND(IF($M54="Y",VLOOKUP($N54,INDIRECT($O$2),T$7,0)*INDIRECT($N$1),VLOOKUP($N54,INDIRECT($O$2),T$7,0)),IF(LEFT($C54,1)="N",3,0))</f>
        <v>28.338000000000001</v>
      </c>
      <c r="U54" s="362" cm="1">
        <f t="array" aca="1" ref="U54" ca="1">ROUND(IF($M54="Y",VLOOKUP($N54,INDIRECT($O$2),U$7,0)*INDIRECT($N$1),VLOOKUP($N54,INDIRECT($O$2),U$7,0)),IF(LEFT($C54,1)="N",3,0))</f>
        <v>29.754999999999999</v>
      </c>
      <c r="W54" s="363" t="str">
        <f t="shared" si="34"/>
        <v>Y</v>
      </c>
      <c r="X54" s="313" t="str">
        <f t="shared" si="35"/>
        <v>04024C</v>
      </c>
      <c r="Y54" s="364" t="str">
        <f t="shared" si="36"/>
        <v>130</v>
      </c>
      <c r="Z54" s="313" t="str">
        <f t="shared" si="37"/>
        <v xml:space="preserve">Engineering Tech I Eng Lab </v>
      </c>
      <c r="AA54" s="365">
        <f t="shared" ca="1" si="38"/>
        <v>24.478999999999999</v>
      </c>
      <c r="AB54" s="365">
        <f t="shared" ca="1" si="39"/>
        <v>25.704000000000001</v>
      </c>
      <c r="AC54" s="365">
        <f t="shared" ca="1" si="40"/>
        <v>26.988</v>
      </c>
      <c r="AD54" s="365">
        <f t="shared" ca="1" si="41"/>
        <v>28.338000000000001</v>
      </c>
      <c r="AE54" s="365">
        <f t="shared" ca="1" si="42"/>
        <v>29.754999999999999</v>
      </c>
    </row>
    <row r="55" spans="1:31">
      <c r="A55" s="357" t="s">
        <v>137</v>
      </c>
      <c r="B55" s="358">
        <v>202</v>
      </c>
      <c r="C55" s="357" t="s">
        <v>43</v>
      </c>
      <c r="D55" s="359" t="s">
        <v>139</v>
      </c>
      <c r="E55" s="357">
        <v>268</v>
      </c>
      <c r="F55" s="357">
        <v>5</v>
      </c>
      <c r="G55" s="360">
        <f t="shared" ca="1" si="26"/>
        <v>19.582999999999998</v>
      </c>
      <c r="H55" s="360">
        <f t="shared" ca="1" si="27"/>
        <v>20.562000000000001</v>
      </c>
      <c r="I55" s="360">
        <f t="shared" ca="1" si="28"/>
        <v>21.591000000000001</v>
      </c>
      <c r="J55" s="360">
        <f t="shared" ca="1" si="29"/>
        <v>22.67</v>
      </c>
      <c r="K55" s="360">
        <f t="shared" ca="1" si="30"/>
        <v>23.803999999999998</v>
      </c>
      <c r="L55" s="321"/>
      <c r="M55" s="293" t="s">
        <v>588</v>
      </c>
      <c r="N55" s="290" t="str">
        <f t="shared" si="31"/>
        <v>04010C</v>
      </c>
      <c r="O55" s="361">
        <f t="shared" si="32"/>
        <v>202</v>
      </c>
      <c r="P55" s="290" t="str">
        <f t="shared" si="33"/>
        <v xml:space="preserve">Engineering Tech I Seasonal </v>
      </c>
      <c r="Q55" s="362" cm="1">
        <f t="array" aca="1" ref="Q55" ca="1">ROUND(IF($M55="Y",VLOOKUP($N55,INDIRECT($O$2),Q$7,0)*INDIRECT($N$1),VLOOKUP($N55,INDIRECT($O$2),Q$7,0)),IF(LEFT($C55,1)="N",3,0))</f>
        <v>19.582999999999998</v>
      </c>
      <c r="R55" s="362" cm="1">
        <f t="array" aca="1" ref="R55" ca="1">ROUND(IF($M55="Y",VLOOKUP($N55,INDIRECT($O$2),R$7,0)*INDIRECT($N$1),VLOOKUP($N55,INDIRECT($O$2),R$7,0)),IF(LEFT($C55,1)="N",3,0))</f>
        <v>20.562000000000001</v>
      </c>
      <c r="S55" s="362" cm="1">
        <f t="array" aca="1" ref="S55" ca="1">ROUND(IF($M55="Y",VLOOKUP($N55,INDIRECT($O$2),S$7,0)*INDIRECT($N$1),VLOOKUP($N55,INDIRECT($O$2),S$7,0)),IF(LEFT($C55,1)="N",3,0))</f>
        <v>21.591000000000001</v>
      </c>
      <c r="T55" s="362" cm="1">
        <f t="array" aca="1" ref="T55" ca="1">ROUND(IF($M55="Y",VLOOKUP($N55,INDIRECT($O$2),T$7,0)*INDIRECT($N$1),VLOOKUP($N55,INDIRECT($O$2),T$7,0)),IF(LEFT($C55,1)="N",3,0))</f>
        <v>22.67</v>
      </c>
      <c r="U55" s="362" cm="1">
        <f t="array" aca="1" ref="U55" ca="1">ROUND(IF($M55="Y",VLOOKUP($N55,INDIRECT($O$2),U$7,0)*INDIRECT($N$1),VLOOKUP($N55,INDIRECT($O$2),U$7,0)),IF(LEFT($C55,1)="N",3,0))</f>
        <v>23.803999999999998</v>
      </c>
      <c r="W55" s="363" t="str">
        <f t="shared" si="34"/>
        <v>Y</v>
      </c>
      <c r="X55" s="313" t="str">
        <f t="shared" si="35"/>
        <v>04010C</v>
      </c>
      <c r="Y55" s="364">
        <f t="shared" si="36"/>
        <v>202</v>
      </c>
      <c r="Z55" s="313" t="str">
        <f t="shared" si="37"/>
        <v xml:space="preserve">Engineering Tech I Seasonal </v>
      </c>
      <c r="AA55" s="365">
        <f t="shared" ca="1" si="38"/>
        <v>19.582999999999998</v>
      </c>
      <c r="AB55" s="365">
        <f t="shared" ca="1" si="39"/>
        <v>20.562000000000001</v>
      </c>
      <c r="AC55" s="365">
        <f t="shared" ca="1" si="40"/>
        <v>21.591000000000001</v>
      </c>
      <c r="AD55" s="365">
        <f t="shared" ca="1" si="41"/>
        <v>22.67</v>
      </c>
      <c r="AE55" s="365">
        <f t="shared" ca="1" si="42"/>
        <v>23.803999999999998</v>
      </c>
    </row>
    <row r="56" spans="1:31">
      <c r="A56" s="357" t="s">
        <v>140</v>
      </c>
      <c r="B56" s="358" t="s">
        <v>113</v>
      </c>
      <c r="C56" s="357" t="s">
        <v>43</v>
      </c>
      <c r="D56" s="359" t="s">
        <v>141</v>
      </c>
      <c r="E56" s="357">
        <v>305</v>
      </c>
      <c r="F56" s="357">
        <v>6</v>
      </c>
      <c r="G56" s="360">
        <f t="shared" ca="1" si="26"/>
        <v>27.611000000000001</v>
      </c>
      <c r="H56" s="360">
        <f t="shared" ca="1" si="27"/>
        <v>28.992000000000001</v>
      </c>
      <c r="I56" s="360">
        <f t="shared" ca="1" si="28"/>
        <v>30.440999999999999</v>
      </c>
      <c r="J56" s="360">
        <f t="shared" ca="1" si="29"/>
        <v>31.963999999999999</v>
      </c>
      <c r="K56" s="360">
        <f t="shared" ca="1" si="30"/>
        <v>33.561999999999998</v>
      </c>
      <c r="L56" s="321"/>
      <c r="M56" s="293" t="s">
        <v>588</v>
      </c>
      <c r="N56" s="290" t="str">
        <f t="shared" si="31"/>
        <v>04034C</v>
      </c>
      <c r="O56" s="361" t="str">
        <f t="shared" si="32"/>
        <v>140</v>
      </c>
      <c r="P56" s="290" t="str">
        <f t="shared" si="33"/>
        <v xml:space="preserve">Engineering Tech II Eng Lab </v>
      </c>
      <c r="Q56" s="362" cm="1">
        <f t="array" aca="1" ref="Q56" ca="1">ROUND(IF($M56="Y",VLOOKUP($N56,INDIRECT($O$2),Q$7,0)*INDIRECT($N$1),VLOOKUP($N56,INDIRECT($O$2),Q$7,0)),IF(LEFT($C56,1)="N",3,0))</f>
        <v>27.611000000000001</v>
      </c>
      <c r="R56" s="362" cm="1">
        <f t="array" aca="1" ref="R56" ca="1">ROUND(IF($M56="Y",VLOOKUP($N56,INDIRECT($O$2),R$7,0)*INDIRECT($N$1),VLOOKUP($N56,INDIRECT($O$2),R$7,0)),IF(LEFT($C56,1)="N",3,0))</f>
        <v>28.992000000000001</v>
      </c>
      <c r="S56" s="362" cm="1">
        <f t="array" aca="1" ref="S56" ca="1">ROUND(IF($M56="Y",VLOOKUP($N56,INDIRECT($O$2),S$7,0)*INDIRECT($N$1),VLOOKUP($N56,INDIRECT($O$2),S$7,0)),IF(LEFT($C56,1)="N",3,0))</f>
        <v>30.440999999999999</v>
      </c>
      <c r="T56" s="362" cm="1">
        <f t="array" aca="1" ref="T56" ca="1">ROUND(IF($M56="Y",VLOOKUP($N56,INDIRECT($O$2),T$7,0)*INDIRECT($N$1),VLOOKUP($N56,INDIRECT($O$2),T$7,0)),IF(LEFT($C56,1)="N",3,0))</f>
        <v>31.963999999999999</v>
      </c>
      <c r="U56" s="362" cm="1">
        <f t="array" aca="1" ref="U56" ca="1">ROUND(IF($M56="Y",VLOOKUP($N56,INDIRECT($O$2),U$7,0)*INDIRECT($N$1),VLOOKUP($N56,INDIRECT($O$2),U$7,0)),IF(LEFT($C56,1)="N",3,0))</f>
        <v>33.561999999999998</v>
      </c>
      <c r="W56" s="363" t="str">
        <f t="shared" si="34"/>
        <v>Y</v>
      </c>
      <c r="X56" s="313" t="str">
        <f t="shared" si="35"/>
        <v>04034C</v>
      </c>
      <c r="Y56" s="364" t="str">
        <f t="shared" si="36"/>
        <v>140</v>
      </c>
      <c r="Z56" s="313" t="str">
        <f t="shared" si="37"/>
        <v xml:space="preserve">Engineering Tech II Eng Lab </v>
      </c>
      <c r="AA56" s="365">
        <f t="shared" ca="1" si="38"/>
        <v>27.611000000000001</v>
      </c>
      <c r="AB56" s="365">
        <f t="shared" ca="1" si="39"/>
        <v>28.992000000000001</v>
      </c>
      <c r="AC56" s="365">
        <f t="shared" ca="1" si="40"/>
        <v>30.440999999999999</v>
      </c>
      <c r="AD56" s="365">
        <f t="shared" ca="1" si="41"/>
        <v>31.963999999999999</v>
      </c>
      <c r="AE56" s="365">
        <f t="shared" ca="1" si="42"/>
        <v>33.561999999999998</v>
      </c>
    </row>
    <row r="57" spans="1:31">
      <c r="A57" s="357" t="s">
        <v>142</v>
      </c>
      <c r="B57" s="358" t="s">
        <v>143</v>
      </c>
      <c r="C57" s="357" t="s">
        <v>43</v>
      </c>
      <c r="D57" s="359" t="s">
        <v>144</v>
      </c>
      <c r="E57" s="357">
        <v>328</v>
      </c>
      <c r="F57" s="357">
        <v>7</v>
      </c>
      <c r="G57" s="360">
        <f t="shared" ca="1" si="26"/>
        <v>29.085000000000001</v>
      </c>
      <c r="H57" s="360">
        <f t="shared" ca="1" si="27"/>
        <v>30.54</v>
      </c>
      <c r="I57" s="360">
        <f t="shared" ca="1" si="28"/>
        <v>32.067</v>
      </c>
      <c r="J57" s="360">
        <f t="shared" ca="1" si="29"/>
        <v>33.67</v>
      </c>
      <c r="K57" s="360">
        <f t="shared" ca="1" si="30"/>
        <v>35.353999999999999</v>
      </c>
      <c r="L57" s="321"/>
      <c r="M57" s="293" t="s">
        <v>588</v>
      </c>
      <c r="N57" s="290" t="str">
        <f t="shared" si="31"/>
        <v>04044C</v>
      </c>
      <c r="O57" s="361" t="str">
        <f t="shared" si="32"/>
        <v>150</v>
      </c>
      <c r="P57" s="290" t="str">
        <f t="shared" si="33"/>
        <v xml:space="preserve">Engineering Tech III Graphic </v>
      </c>
      <c r="Q57" s="362" cm="1">
        <f t="array" aca="1" ref="Q57" ca="1">ROUND(IF($M57="Y",VLOOKUP($N57,INDIRECT($O$2),Q$7,0)*INDIRECT($N$1),VLOOKUP($N57,INDIRECT($O$2),Q$7,0)),IF(LEFT($C57,1)="N",3,0))</f>
        <v>29.085000000000001</v>
      </c>
      <c r="R57" s="362" cm="1">
        <f t="array" aca="1" ref="R57" ca="1">ROUND(IF($M57="Y",VLOOKUP($N57,INDIRECT($O$2),R$7,0)*INDIRECT($N$1),VLOOKUP($N57,INDIRECT($O$2),R$7,0)),IF(LEFT($C57,1)="N",3,0))</f>
        <v>30.54</v>
      </c>
      <c r="S57" s="362" cm="1">
        <f t="array" aca="1" ref="S57" ca="1">ROUND(IF($M57="Y",VLOOKUP($N57,INDIRECT($O$2),S$7,0)*INDIRECT($N$1),VLOOKUP($N57,INDIRECT($O$2),S$7,0)),IF(LEFT($C57,1)="N",3,0))</f>
        <v>32.067</v>
      </c>
      <c r="T57" s="362" cm="1">
        <f t="array" aca="1" ref="T57" ca="1">ROUND(IF($M57="Y",VLOOKUP($N57,INDIRECT($O$2),T$7,0)*INDIRECT($N$1),VLOOKUP($N57,INDIRECT($O$2),T$7,0)),IF(LEFT($C57,1)="N",3,0))</f>
        <v>33.67</v>
      </c>
      <c r="U57" s="362" cm="1">
        <f t="array" aca="1" ref="U57" ca="1">ROUND(IF($M57="Y",VLOOKUP($N57,INDIRECT($O$2),U$7,0)*INDIRECT($N$1),VLOOKUP($N57,INDIRECT($O$2),U$7,0)),IF(LEFT($C57,1)="N",3,0))</f>
        <v>35.353999999999999</v>
      </c>
      <c r="W57" s="363" t="str">
        <f t="shared" si="34"/>
        <v>Y</v>
      </c>
      <c r="X57" s="313" t="str">
        <f t="shared" si="35"/>
        <v>04044C</v>
      </c>
      <c r="Y57" s="364" t="str">
        <f t="shared" si="36"/>
        <v>150</v>
      </c>
      <c r="Z57" s="313" t="str">
        <f t="shared" si="37"/>
        <v xml:space="preserve">Engineering Tech III Graphic </v>
      </c>
      <c r="AA57" s="365">
        <f t="shared" ca="1" si="38"/>
        <v>29.085000000000001</v>
      </c>
      <c r="AB57" s="365">
        <f t="shared" ca="1" si="39"/>
        <v>30.54</v>
      </c>
      <c r="AC57" s="365">
        <f t="shared" ca="1" si="40"/>
        <v>32.067</v>
      </c>
      <c r="AD57" s="365">
        <f t="shared" ca="1" si="41"/>
        <v>33.67</v>
      </c>
      <c r="AE57" s="365">
        <f t="shared" ca="1" si="42"/>
        <v>35.353999999999999</v>
      </c>
    </row>
    <row r="58" spans="1:31">
      <c r="A58" s="357" t="s">
        <v>145</v>
      </c>
      <c r="B58" s="358" t="s">
        <v>143</v>
      </c>
      <c r="C58" s="357" t="s">
        <v>43</v>
      </c>
      <c r="D58" s="359" t="s">
        <v>146</v>
      </c>
      <c r="E58" s="357">
        <v>328</v>
      </c>
      <c r="F58" s="357">
        <v>7</v>
      </c>
      <c r="G58" s="360">
        <f t="shared" ca="1" si="26"/>
        <v>29.085000000000001</v>
      </c>
      <c r="H58" s="360">
        <f t="shared" ca="1" si="27"/>
        <v>30.54</v>
      </c>
      <c r="I58" s="360">
        <f t="shared" ca="1" si="28"/>
        <v>32.067</v>
      </c>
      <c r="J58" s="360">
        <f t="shared" ca="1" si="29"/>
        <v>33.67</v>
      </c>
      <c r="K58" s="360">
        <f t="shared" ca="1" si="30"/>
        <v>35.353999999999999</v>
      </c>
      <c r="L58" s="321"/>
      <c r="M58" s="293" t="s">
        <v>588</v>
      </c>
      <c r="N58" s="290" t="str">
        <f t="shared" si="31"/>
        <v>04048C</v>
      </c>
      <c r="O58" s="361" t="str">
        <f t="shared" si="32"/>
        <v>150</v>
      </c>
      <c r="P58" s="290" t="str">
        <f t="shared" si="33"/>
        <v xml:space="preserve">Engineering Tech III Survey </v>
      </c>
      <c r="Q58" s="362" cm="1">
        <f t="array" aca="1" ref="Q58" ca="1">ROUND(IF($M58="Y",VLOOKUP($N58,INDIRECT($O$2),Q$7,0)*INDIRECT($N$1),VLOOKUP($N58,INDIRECT($O$2),Q$7,0)),IF(LEFT($C58,1)="N",3,0))</f>
        <v>29.085000000000001</v>
      </c>
      <c r="R58" s="362" cm="1">
        <f t="array" aca="1" ref="R58" ca="1">ROUND(IF($M58="Y",VLOOKUP($N58,INDIRECT($O$2),R$7,0)*INDIRECT($N$1),VLOOKUP($N58,INDIRECT($O$2),R$7,0)),IF(LEFT($C58,1)="N",3,0))</f>
        <v>30.54</v>
      </c>
      <c r="S58" s="362" cm="1">
        <f t="array" aca="1" ref="S58" ca="1">ROUND(IF($M58="Y",VLOOKUP($N58,INDIRECT($O$2),S$7,0)*INDIRECT($N$1),VLOOKUP($N58,INDIRECT($O$2),S$7,0)),IF(LEFT($C58,1)="N",3,0))</f>
        <v>32.067</v>
      </c>
      <c r="T58" s="362" cm="1">
        <f t="array" aca="1" ref="T58" ca="1">ROUND(IF($M58="Y",VLOOKUP($N58,INDIRECT($O$2),T$7,0)*INDIRECT($N$1),VLOOKUP($N58,INDIRECT($O$2),T$7,0)),IF(LEFT($C58,1)="N",3,0))</f>
        <v>33.67</v>
      </c>
      <c r="U58" s="362" cm="1">
        <f t="array" aca="1" ref="U58" ca="1">ROUND(IF($M58="Y",VLOOKUP($N58,INDIRECT($O$2),U$7,0)*INDIRECT($N$1),VLOOKUP($N58,INDIRECT($O$2),U$7,0)),IF(LEFT($C58,1)="N",3,0))</f>
        <v>35.353999999999999</v>
      </c>
      <c r="W58" s="363" t="str">
        <f t="shared" si="34"/>
        <v>Y</v>
      </c>
      <c r="X58" s="313" t="str">
        <f t="shared" si="35"/>
        <v>04048C</v>
      </c>
      <c r="Y58" s="364" t="str">
        <f t="shared" si="36"/>
        <v>150</v>
      </c>
      <c r="Z58" s="313" t="str">
        <f t="shared" si="37"/>
        <v xml:space="preserve">Engineering Tech III Survey </v>
      </c>
      <c r="AA58" s="365">
        <f t="shared" ca="1" si="38"/>
        <v>29.085000000000001</v>
      </c>
      <c r="AB58" s="365">
        <f t="shared" ca="1" si="39"/>
        <v>30.54</v>
      </c>
      <c r="AC58" s="365">
        <f t="shared" ca="1" si="40"/>
        <v>32.067</v>
      </c>
      <c r="AD58" s="365">
        <f t="shared" ca="1" si="41"/>
        <v>33.67</v>
      </c>
      <c r="AE58" s="365">
        <f t="shared" ca="1" si="42"/>
        <v>35.353999999999999</v>
      </c>
    </row>
    <row r="59" spans="1:31">
      <c r="A59" s="357" t="s">
        <v>147</v>
      </c>
      <c r="B59" s="358" t="s">
        <v>148</v>
      </c>
      <c r="C59" s="357" t="s">
        <v>43</v>
      </c>
      <c r="D59" s="359" t="s">
        <v>149</v>
      </c>
      <c r="E59" s="357">
        <v>190</v>
      </c>
      <c r="F59" s="357">
        <v>4</v>
      </c>
      <c r="G59" s="360">
        <f t="shared" ca="1" si="26"/>
        <v>20.375</v>
      </c>
      <c r="H59" s="360">
        <f t="shared" ca="1" si="27"/>
        <v>21.393000000000001</v>
      </c>
      <c r="I59" s="360">
        <f t="shared" ca="1" si="28"/>
        <v>22.463000000000001</v>
      </c>
      <c r="J59" s="360">
        <f t="shared" ca="1" si="29"/>
        <v>23.585999999999999</v>
      </c>
      <c r="K59" s="360">
        <f t="shared" ca="1" si="30"/>
        <v>24.765000000000001</v>
      </c>
      <c r="L59" s="321"/>
      <c r="M59" s="293" t="s">
        <v>588</v>
      </c>
      <c r="N59" s="290" t="str">
        <f t="shared" si="31"/>
        <v>04031C</v>
      </c>
      <c r="O59" s="361" t="str">
        <f t="shared" si="32"/>
        <v>003</v>
      </c>
      <c r="P59" s="290" t="str">
        <f t="shared" si="33"/>
        <v xml:space="preserve">Engineering Technician Asst </v>
      </c>
      <c r="Q59" s="362" cm="1">
        <f t="array" aca="1" ref="Q59" ca="1">ROUND(IF($M59="Y",VLOOKUP($N59,INDIRECT($O$2),Q$7,0)*INDIRECT($N$1),VLOOKUP($N59,INDIRECT($O$2),Q$7,0)),IF(LEFT($C59,1)="N",3,0))</f>
        <v>20.375</v>
      </c>
      <c r="R59" s="362" cm="1">
        <f t="array" aca="1" ref="R59" ca="1">ROUND(IF($M59="Y",VLOOKUP($N59,INDIRECT($O$2),R$7,0)*INDIRECT($N$1),VLOOKUP($N59,INDIRECT($O$2),R$7,0)),IF(LEFT($C59,1)="N",3,0))</f>
        <v>21.393000000000001</v>
      </c>
      <c r="S59" s="362" cm="1">
        <f t="array" aca="1" ref="S59" ca="1">ROUND(IF($M59="Y",VLOOKUP($N59,INDIRECT($O$2),S$7,0)*INDIRECT($N$1),VLOOKUP($N59,INDIRECT($O$2),S$7,0)),IF(LEFT($C59,1)="N",3,0))</f>
        <v>22.463000000000001</v>
      </c>
      <c r="T59" s="362" cm="1">
        <f t="array" aca="1" ref="T59" ca="1">ROUND(IF($M59="Y",VLOOKUP($N59,INDIRECT($O$2),T$7,0)*INDIRECT($N$1),VLOOKUP($N59,INDIRECT($O$2),T$7,0)),IF(LEFT($C59,1)="N",3,0))</f>
        <v>23.585999999999999</v>
      </c>
      <c r="U59" s="362" cm="1">
        <f t="array" aca="1" ref="U59" ca="1">ROUND(IF($M59="Y",VLOOKUP($N59,INDIRECT($O$2),U$7,0)*INDIRECT($N$1),VLOOKUP($N59,INDIRECT($O$2),U$7,0)),IF(LEFT($C59,1)="N",3,0))</f>
        <v>24.765000000000001</v>
      </c>
      <c r="W59" s="363" t="str">
        <f t="shared" si="34"/>
        <v>Y</v>
      </c>
      <c r="X59" s="313" t="str">
        <f t="shared" si="35"/>
        <v>04031C</v>
      </c>
      <c r="Y59" s="364" t="str">
        <f t="shared" si="36"/>
        <v>003</v>
      </c>
      <c r="Z59" s="313" t="str">
        <f t="shared" si="37"/>
        <v xml:space="preserve">Engineering Technician Asst </v>
      </c>
      <c r="AA59" s="365">
        <f t="shared" ca="1" si="38"/>
        <v>20.375</v>
      </c>
      <c r="AB59" s="365">
        <f t="shared" ca="1" si="39"/>
        <v>21.393000000000001</v>
      </c>
      <c r="AC59" s="365">
        <f t="shared" ca="1" si="40"/>
        <v>22.463000000000001</v>
      </c>
      <c r="AD59" s="365">
        <f t="shared" ca="1" si="41"/>
        <v>23.585999999999999</v>
      </c>
      <c r="AE59" s="365">
        <f t="shared" ca="1" si="42"/>
        <v>24.765000000000001</v>
      </c>
    </row>
    <row r="60" spans="1:31">
      <c r="A60" s="357" t="s">
        <v>150</v>
      </c>
      <c r="B60" s="358" t="s">
        <v>135</v>
      </c>
      <c r="C60" s="357" t="s">
        <v>43</v>
      </c>
      <c r="D60" s="359" t="s">
        <v>450</v>
      </c>
      <c r="E60" s="357">
        <v>268</v>
      </c>
      <c r="F60" s="357">
        <v>5</v>
      </c>
      <c r="G60" s="360">
        <f t="shared" ca="1" si="26"/>
        <v>24.478999999999999</v>
      </c>
      <c r="H60" s="360">
        <f t="shared" ca="1" si="27"/>
        <v>25.704000000000001</v>
      </c>
      <c r="I60" s="360">
        <f t="shared" ca="1" si="28"/>
        <v>26.988</v>
      </c>
      <c r="J60" s="360">
        <f t="shared" ca="1" si="29"/>
        <v>28.338000000000001</v>
      </c>
      <c r="K60" s="360">
        <f t="shared" ca="1" si="30"/>
        <v>29.754999999999999</v>
      </c>
      <c r="L60" s="321"/>
      <c r="M60" s="293" t="s">
        <v>588</v>
      </c>
      <c r="N60" s="290" t="str">
        <f t="shared" si="31"/>
        <v>04022C</v>
      </c>
      <c r="O60" s="361" t="str">
        <f t="shared" si="32"/>
        <v>130</v>
      </c>
      <c r="P60" s="290" t="str">
        <f t="shared" si="33"/>
        <v xml:space="preserve">Engineering Technician I </v>
      </c>
      <c r="Q60" s="362" cm="1">
        <f t="array" aca="1" ref="Q60" ca="1">ROUND(IF($M60="Y",VLOOKUP($N60,INDIRECT($O$2),Q$7,0)*INDIRECT($N$1),VLOOKUP($N60,INDIRECT($O$2),Q$7,0)),IF(LEFT($C60,1)="N",3,0))</f>
        <v>24.478999999999999</v>
      </c>
      <c r="R60" s="362" cm="1">
        <f t="array" aca="1" ref="R60" ca="1">ROUND(IF($M60="Y",VLOOKUP($N60,INDIRECT($O$2),R$7,0)*INDIRECT($N$1),VLOOKUP($N60,INDIRECT($O$2),R$7,0)),IF(LEFT($C60,1)="N",3,0))</f>
        <v>25.704000000000001</v>
      </c>
      <c r="S60" s="362" cm="1">
        <f t="array" aca="1" ref="S60" ca="1">ROUND(IF($M60="Y",VLOOKUP($N60,INDIRECT($O$2),S$7,0)*INDIRECT($N$1),VLOOKUP($N60,INDIRECT($O$2),S$7,0)),IF(LEFT($C60,1)="N",3,0))</f>
        <v>26.988</v>
      </c>
      <c r="T60" s="362" cm="1">
        <f t="array" aca="1" ref="T60" ca="1">ROUND(IF($M60="Y",VLOOKUP($N60,INDIRECT($O$2),T$7,0)*INDIRECT($N$1),VLOOKUP($N60,INDIRECT($O$2),T$7,0)),IF(LEFT($C60,1)="N",3,0))</f>
        <v>28.338000000000001</v>
      </c>
      <c r="U60" s="362" cm="1">
        <f t="array" aca="1" ref="U60" ca="1">ROUND(IF($M60="Y",VLOOKUP($N60,INDIRECT($O$2),U$7,0)*INDIRECT($N$1),VLOOKUP($N60,INDIRECT($O$2),U$7,0)),IF(LEFT($C60,1)="N",3,0))</f>
        <v>29.754999999999999</v>
      </c>
      <c r="W60" s="363" t="str">
        <f t="shared" si="34"/>
        <v>Y</v>
      </c>
      <c r="X60" s="313" t="str">
        <f t="shared" si="35"/>
        <v>04022C</v>
      </c>
      <c r="Y60" s="364" t="str">
        <f t="shared" si="36"/>
        <v>130</v>
      </c>
      <c r="Z60" s="313" t="str">
        <f t="shared" si="37"/>
        <v xml:space="preserve">Engineering Technician I </v>
      </c>
      <c r="AA60" s="365">
        <f t="shared" ca="1" si="38"/>
        <v>24.478999999999999</v>
      </c>
      <c r="AB60" s="365">
        <f t="shared" ca="1" si="39"/>
        <v>25.704000000000001</v>
      </c>
      <c r="AC60" s="365">
        <f t="shared" ca="1" si="40"/>
        <v>26.988</v>
      </c>
      <c r="AD60" s="365">
        <f t="shared" ca="1" si="41"/>
        <v>28.338000000000001</v>
      </c>
      <c r="AE60" s="365">
        <f t="shared" ca="1" si="42"/>
        <v>29.754999999999999</v>
      </c>
    </row>
    <row r="61" spans="1:31">
      <c r="A61" s="357" t="s">
        <v>152</v>
      </c>
      <c r="B61" s="358" t="s">
        <v>113</v>
      </c>
      <c r="C61" s="357" t="s">
        <v>43</v>
      </c>
      <c r="D61" s="359" t="s">
        <v>451</v>
      </c>
      <c r="E61" s="357">
        <v>305</v>
      </c>
      <c r="F61" s="357">
        <v>6</v>
      </c>
      <c r="G61" s="360">
        <f t="shared" ca="1" si="26"/>
        <v>27.611000000000001</v>
      </c>
      <c r="H61" s="360">
        <f t="shared" ca="1" si="27"/>
        <v>28.992000000000001</v>
      </c>
      <c r="I61" s="360">
        <f t="shared" ca="1" si="28"/>
        <v>30.440999999999999</v>
      </c>
      <c r="J61" s="360">
        <f t="shared" ca="1" si="29"/>
        <v>31.963999999999999</v>
      </c>
      <c r="K61" s="360">
        <f t="shared" ca="1" si="30"/>
        <v>33.561999999999998</v>
      </c>
      <c r="L61" s="321"/>
      <c r="M61" s="293" t="s">
        <v>588</v>
      </c>
      <c r="N61" s="290" t="str">
        <f t="shared" si="31"/>
        <v>04032C</v>
      </c>
      <c r="O61" s="361" t="str">
        <f t="shared" si="32"/>
        <v>140</v>
      </c>
      <c r="P61" s="290" t="str">
        <f t="shared" si="33"/>
        <v xml:space="preserve">Engineering Technician II </v>
      </c>
      <c r="Q61" s="362" cm="1">
        <f t="array" aca="1" ref="Q61" ca="1">ROUND(IF($M61="Y",VLOOKUP($N61,INDIRECT($O$2),Q$7,0)*INDIRECT($N$1),VLOOKUP($N61,INDIRECT($O$2),Q$7,0)),IF(LEFT($C61,1)="N",3,0))</f>
        <v>27.611000000000001</v>
      </c>
      <c r="R61" s="362" cm="1">
        <f t="array" aca="1" ref="R61" ca="1">ROUND(IF($M61="Y",VLOOKUP($N61,INDIRECT($O$2),R$7,0)*INDIRECT($N$1),VLOOKUP($N61,INDIRECT($O$2),R$7,0)),IF(LEFT($C61,1)="N",3,0))</f>
        <v>28.992000000000001</v>
      </c>
      <c r="S61" s="362" cm="1">
        <f t="array" aca="1" ref="S61" ca="1">ROUND(IF($M61="Y",VLOOKUP($N61,INDIRECT($O$2),S$7,0)*INDIRECT($N$1),VLOOKUP($N61,INDIRECT($O$2),S$7,0)),IF(LEFT($C61,1)="N",3,0))</f>
        <v>30.440999999999999</v>
      </c>
      <c r="T61" s="362" cm="1">
        <f t="array" aca="1" ref="T61" ca="1">ROUND(IF($M61="Y",VLOOKUP($N61,INDIRECT($O$2),T$7,0)*INDIRECT($N$1),VLOOKUP($N61,INDIRECT($O$2),T$7,0)),IF(LEFT($C61,1)="N",3,0))</f>
        <v>31.963999999999999</v>
      </c>
      <c r="U61" s="362" cm="1">
        <f t="array" aca="1" ref="U61" ca="1">ROUND(IF($M61="Y",VLOOKUP($N61,INDIRECT($O$2),U$7,0)*INDIRECT($N$1),VLOOKUP($N61,INDIRECT($O$2),U$7,0)),IF(LEFT($C61,1)="N",3,0))</f>
        <v>33.561999999999998</v>
      </c>
      <c r="W61" s="363" t="str">
        <f t="shared" si="34"/>
        <v>Y</v>
      </c>
      <c r="X61" s="313" t="str">
        <f t="shared" si="35"/>
        <v>04032C</v>
      </c>
      <c r="Y61" s="364" t="str">
        <f t="shared" si="36"/>
        <v>140</v>
      </c>
      <c r="Z61" s="313" t="str">
        <f t="shared" si="37"/>
        <v xml:space="preserve">Engineering Technician II </v>
      </c>
      <c r="AA61" s="365">
        <f t="shared" ca="1" si="38"/>
        <v>27.611000000000001</v>
      </c>
      <c r="AB61" s="365">
        <f t="shared" ca="1" si="39"/>
        <v>28.992000000000001</v>
      </c>
      <c r="AC61" s="365">
        <f t="shared" ca="1" si="40"/>
        <v>30.440999999999999</v>
      </c>
      <c r="AD61" s="365">
        <f t="shared" ca="1" si="41"/>
        <v>31.963999999999999</v>
      </c>
      <c r="AE61" s="365">
        <f t="shared" ca="1" si="42"/>
        <v>33.561999999999998</v>
      </c>
    </row>
    <row r="62" spans="1:31">
      <c r="A62" s="357" t="s">
        <v>154</v>
      </c>
      <c r="B62" s="358" t="s">
        <v>143</v>
      </c>
      <c r="C62" s="357" t="s">
        <v>43</v>
      </c>
      <c r="D62" s="359" t="s">
        <v>452</v>
      </c>
      <c r="E62" s="357">
        <v>328</v>
      </c>
      <c r="F62" s="357">
        <v>7</v>
      </c>
      <c r="G62" s="360">
        <f t="shared" ca="1" si="26"/>
        <v>29.085000000000001</v>
      </c>
      <c r="H62" s="360">
        <f t="shared" ca="1" si="27"/>
        <v>30.54</v>
      </c>
      <c r="I62" s="360">
        <f t="shared" ca="1" si="28"/>
        <v>32.067</v>
      </c>
      <c r="J62" s="360">
        <f t="shared" ca="1" si="29"/>
        <v>33.67</v>
      </c>
      <c r="K62" s="360">
        <f t="shared" ca="1" si="30"/>
        <v>35.353999999999999</v>
      </c>
      <c r="L62" s="321"/>
      <c r="M62" s="293" t="s">
        <v>588</v>
      </c>
      <c r="N62" s="290" t="str">
        <f t="shared" si="31"/>
        <v>04042C</v>
      </c>
      <c r="O62" s="361" t="str">
        <f t="shared" si="32"/>
        <v>150</v>
      </c>
      <c r="P62" s="290" t="str">
        <f t="shared" si="33"/>
        <v xml:space="preserve">Engineering Technician III </v>
      </c>
      <c r="Q62" s="362" cm="1">
        <f t="array" aca="1" ref="Q62" ca="1">ROUND(IF($M62="Y",VLOOKUP($N62,INDIRECT($O$2),Q$7,0)*INDIRECT($N$1),VLOOKUP($N62,INDIRECT($O$2),Q$7,0)),IF(LEFT($C62,1)="N",3,0))</f>
        <v>29.085000000000001</v>
      </c>
      <c r="R62" s="362" cm="1">
        <f t="array" aca="1" ref="R62" ca="1">ROUND(IF($M62="Y",VLOOKUP($N62,INDIRECT($O$2),R$7,0)*INDIRECT($N$1),VLOOKUP($N62,INDIRECT($O$2),R$7,0)),IF(LEFT($C62,1)="N",3,0))</f>
        <v>30.54</v>
      </c>
      <c r="S62" s="362" cm="1">
        <f t="array" aca="1" ref="S62" ca="1">ROUND(IF($M62="Y",VLOOKUP($N62,INDIRECT($O$2),S$7,0)*INDIRECT($N$1),VLOOKUP($N62,INDIRECT($O$2),S$7,0)),IF(LEFT($C62,1)="N",3,0))</f>
        <v>32.067</v>
      </c>
      <c r="T62" s="362" cm="1">
        <f t="array" aca="1" ref="T62" ca="1">ROUND(IF($M62="Y",VLOOKUP($N62,INDIRECT($O$2),T$7,0)*INDIRECT($N$1),VLOOKUP($N62,INDIRECT($O$2),T$7,0)),IF(LEFT($C62,1)="N",3,0))</f>
        <v>33.67</v>
      </c>
      <c r="U62" s="362" cm="1">
        <f t="array" aca="1" ref="U62" ca="1">ROUND(IF($M62="Y",VLOOKUP($N62,INDIRECT($O$2),U$7,0)*INDIRECT($N$1),VLOOKUP($N62,INDIRECT($O$2),U$7,0)),IF(LEFT($C62,1)="N",3,0))</f>
        <v>35.353999999999999</v>
      </c>
      <c r="W62" s="363" t="str">
        <f t="shared" si="34"/>
        <v>Y</v>
      </c>
      <c r="X62" s="313" t="str">
        <f t="shared" si="35"/>
        <v>04042C</v>
      </c>
      <c r="Y62" s="364" t="str">
        <f t="shared" si="36"/>
        <v>150</v>
      </c>
      <c r="Z62" s="313" t="str">
        <f t="shared" si="37"/>
        <v xml:space="preserve">Engineering Technician III </v>
      </c>
      <c r="AA62" s="365">
        <f t="shared" ca="1" si="38"/>
        <v>29.085000000000001</v>
      </c>
      <c r="AB62" s="365">
        <f t="shared" ca="1" si="39"/>
        <v>30.54</v>
      </c>
      <c r="AC62" s="365">
        <f t="shared" ca="1" si="40"/>
        <v>32.067</v>
      </c>
      <c r="AD62" s="365">
        <f t="shared" ca="1" si="41"/>
        <v>33.67</v>
      </c>
      <c r="AE62" s="365">
        <f t="shared" ca="1" si="42"/>
        <v>35.353999999999999</v>
      </c>
    </row>
    <row r="63" spans="1:31">
      <c r="A63" s="357" t="s">
        <v>156</v>
      </c>
      <c r="B63" s="358" t="s">
        <v>157</v>
      </c>
      <c r="C63" s="357" t="s">
        <v>43</v>
      </c>
      <c r="D63" s="359" t="s">
        <v>158</v>
      </c>
      <c r="E63" s="357">
        <v>285</v>
      </c>
      <c r="F63" s="357">
        <v>6</v>
      </c>
      <c r="G63" s="360">
        <f t="shared" ca="1" si="26"/>
        <v>25.521000000000001</v>
      </c>
      <c r="H63" s="360">
        <f t="shared" ca="1" si="27"/>
        <v>26.797999999999998</v>
      </c>
      <c r="I63" s="360">
        <f t="shared" ca="1" si="28"/>
        <v>28.138000000000002</v>
      </c>
      <c r="J63" s="360">
        <f t="shared" ca="1" si="29"/>
        <v>29.545000000000002</v>
      </c>
      <c r="K63" s="360">
        <f t="shared" ca="1" si="30"/>
        <v>31.021999999999998</v>
      </c>
      <c r="L63" s="321"/>
      <c r="M63" s="293" t="s">
        <v>588</v>
      </c>
      <c r="N63" s="290" t="str">
        <f t="shared" si="31"/>
        <v>04232C</v>
      </c>
      <c r="O63" s="361" t="str">
        <f t="shared" si="32"/>
        <v>065</v>
      </c>
      <c r="P63" s="290" t="str">
        <f t="shared" si="33"/>
        <v>Evidence Technician</v>
      </c>
      <c r="Q63" s="362" cm="1">
        <f t="array" aca="1" ref="Q63" ca="1">ROUND(IF($M63="Y",VLOOKUP($N63,INDIRECT($O$2),Q$7,0)*INDIRECT($N$1),VLOOKUP($N63,INDIRECT($O$2),Q$7,0)),IF(LEFT($C63,1)="N",3,0))</f>
        <v>25.521000000000001</v>
      </c>
      <c r="R63" s="362" cm="1">
        <f t="array" aca="1" ref="R63" ca="1">ROUND(IF($M63="Y",VLOOKUP($N63,INDIRECT($O$2),R$7,0)*INDIRECT($N$1),VLOOKUP($N63,INDIRECT($O$2),R$7,0)),IF(LEFT($C63,1)="N",3,0))</f>
        <v>26.797999999999998</v>
      </c>
      <c r="S63" s="362" cm="1">
        <f t="array" aca="1" ref="S63" ca="1">ROUND(IF($M63="Y",VLOOKUP($N63,INDIRECT($O$2),S$7,0)*INDIRECT($N$1),VLOOKUP($N63,INDIRECT($O$2),S$7,0)),IF(LEFT($C63,1)="N",3,0))</f>
        <v>28.138000000000002</v>
      </c>
      <c r="T63" s="362" cm="1">
        <f t="array" aca="1" ref="T63" ca="1">ROUND(IF($M63="Y",VLOOKUP($N63,INDIRECT($O$2),T$7,0)*INDIRECT($N$1),VLOOKUP($N63,INDIRECT($O$2),T$7,0)),IF(LEFT($C63,1)="N",3,0))</f>
        <v>29.545000000000002</v>
      </c>
      <c r="U63" s="362" cm="1">
        <f t="array" aca="1" ref="U63" ca="1">ROUND(IF($M63="Y",VLOOKUP($N63,INDIRECT($O$2),U$7,0)*INDIRECT($N$1),VLOOKUP($N63,INDIRECT($O$2),U$7,0)),IF(LEFT($C63,1)="N",3,0))</f>
        <v>31.021999999999998</v>
      </c>
      <c r="W63" s="363" t="str">
        <f t="shared" si="34"/>
        <v>Y</v>
      </c>
      <c r="X63" s="313" t="str">
        <f t="shared" si="35"/>
        <v>04232C</v>
      </c>
      <c r="Y63" s="364" t="str">
        <f t="shared" si="36"/>
        <v>065</v>
      </c>
      <c r="Z63" s="313" t="str">
        <f t="shared" si="37"/>
        <v>Evidence Technician</v>
      </c>
      <c r="AA63" s="365">
        <f t="shared" ca="1" si="38"/>
        <v>25.521000000000001</v>
      </c>
      <c r="AB63" s="365">
        <f t="shared" ca="1" si="39"/>
        <v>26.797999999999998</v>
      </c>
      <c r="AC63" s="365">
        <f t="shared" ca="1" si="40"/>
        <v>28.138000000000002</v>
      </c>
      <c r="AD63" s="365">
        <f t="shared" ca="1" si="41"/>
        <v>29.545000000000002</v>
      </c>
      <c r="AE63" s="365">
        <f t="shared" ca="1" si="42"/>
        <v>31.021999999999998</v>
      </c>
    </row>
    <row r="64" spans="1:31">
      <c r="A64" s="357" t="s">
        <v>159</v>
      </c>
      <c r="B64" s="358" t="s">
        <v>160</v>
      </c>
      <c r="C64" s="357" t="s">
        <v>43</v>
      </c>
      <c r="D64" s="359" t="s">
        <v>440</v>
      </c>
      <c r="E64" s="357">
        <v>218</v>
      </c>
      <c r="F64" s="357">
        <v>4</v>
      </c>
      <c r="G64" s="360">
        <f t="shared" ca="1" si="26"/>
        <v>21.291</v>
      </c>
      <c r="H64" s="360">
        <f t="shared" ca="1" si="27"/>
        <v>22.356000000000002</v>
      </c>
      <c r="I64" s="360">
        <f t="shared" ca="1" si="28"/>
        <v>23.474</v>
      </c>
      <c r="J64" s="360">
        <f t="shared" ca="1" si="29"/>
        <v>24.646999999999998</v>
      </c>
      <c r="K64" s="360">
        <f t="shared" ca="1" si="30"/>
        <v>25.88</v>
      </c>
      <c r="L64" s="321"/>
      <c r="M64" s="293" t="s">
        <v>588</v>
      </c>
      <c r="N64" s="290" t="str">
        <f t="shared" si="31"/>
        <v>04260C</v>
      </c>
      <c r="O64" s="361" t="str">
        <f t="shared" si="32"/>
        <v>151</v>
      </c>
      <c r="P64" s="290" t="str">
        <f t="shared" si="33"/>
        <v>Exhibitor Services Specialist I</v>
      </c>
      <c r="Q64" s="362" cm="1">
        <f t="array" aca="1" ref="Q64" ca="1">ROUND(IF($M64="Y",VLOOKUP($N64,INDIRECT($O$2),Q$7,0)*INDIRECT($N$1),VLOOKUP($N64,INDIRECT($O$2),Q$7,0)),IF(LEFT($C64,1)="N",3,0))</f>
        <v>21.291</v>
      </c>
      <c r="R64" s="362" cm="1">
        <f t="array" aca="1" ref="R64" ca="1">ROUND(IF($M64="Y",VLOOKUP($N64,INDIRECT($O$2),R$7,0)*INDIRECT($N$1),VLOOKUP($N64,INDIRECT($O$2),R$7,0)),IF(LEFT($C64,1)="N",3,0))</f>
        <v>22.356000000000002</v>
      </c>
      <c r="S64" s="362" cm="1">
        <f t="array" aca="1" ref="S64" ca="1">ROUND(IF($M64="Y",VLOOKUP($N64,INDIRECT($O$2),S$7,0)*INDIRECT($N$1),VLOOKUP($N64,INDIRECT($O$2),S$7,0)),IF(LEFT($C64,1)="N",3,0))</f>
        <v>23.474</v>
      </c>
      <c r="T64" s="362" cm="1">
        <f t="array" aca="1" ref="T64" ca="1">ROUND(IF($M64="Y",VLOOKUP($N64,INDIRECT($O$2),T$7,0)*INDIRECT($N$1),VLOOKUP($N64,INDIRECT($O$2),T$7,0)),IF(LEFT($C64,1)="N",3,0))</f>
        <v>24.646999999999998</v>
      </c>
      <c r="U64" s="362" cm="1">
        <f t="array" aca="1" ref="U64" ca="1">ROUND(IF($M64="Y",VLOOKUP($N64,INDIRECT($O$2),U$7,0)*INDIRECT($N$1),VLOOKUP($N64,INDIRECT($O$2),U$7,0)),IF(LEFT($C64,1)="N",3,0))</f>
        <v>25.88</v>
      </c>
      <c r="W64" s="363" t="str">
        <f t="shared" si="34"/>
        <v>Y</v>
      </c>
      <c r="X64" s="313" t="str">
        <f t="shared" si="35"/>
        <v>04260C</v>
      </c>
      <c r="Y64" s="364" t="str">
        <f t="shared" si="36"/>
        <v>151</v>
      </c>
      <c r="Z64" s="313" t="str">
        <f t="shared" si="37"/>
        <v>Exhibitor Services Specialist I</v>
      </c>
      <c r="AA64" s="365">
        <f t="shared" ca="1" si="38"/>
        <v>21.291</v>
      </c>
      <c r="AB64" s="365">
        <f t="shared" ca="1" si="39"/>
        <v>22.356000000000002</v>
      </c>
      <c r="AC64" s="365">
        <f t="shared" ca="1" si="40"/>
        <v>23.474</v>
      </c>
      <c r="AD64" s="365">
        <f t="shared" ca="1" si="41"/>
        <v>24.646999999999998</v>
      </c>
      <c r="AE64" s="365">
        <f t="shared" ca="1" si="42"/>
        <v>25.88</v>
      </c>
    </row>
    <row r="65" spans="1:31">
      <c r="A65" s="357" t="s">
        <v>162</v>
      </c>
      <c r="B65" s="358" t="s">
        <v>163</v>
      </c>
      <c r="C65" s="357" t="s">
        <v>43</v>
      </c>
      <c r="D65" s="359" t="s">
        <v>441</v>
      </c>
      <c r="E65" s="357">
        <v>253</v>
      </c>
      <c r="F65" s="357">
        <v>5</v>
      </c>
      <c r="G65" s="360">
        <f t="shared" ca="1" si="26"/>
        <v>23.405000000000001</v>
      </c>
      <c r="H65" s="360">
        <f t="shared" ca="1" si="27"/>
        <v>24.574999999999999</v>
      </c>
      <c r="I65" s="360">
        <f t="shared" ca="1" si="28"/>
        <v>25.803999999999998</v>
      </c>
      <c r="J65" s="360">
        <f t="shared" ca="1" si="29"/>
        <v>27.094999999999999</v>
      </c>
      <c r="K65" s="360">
        <f t="shared" ca="1" si="30"/>
        <v>28.449000000000002</v>
      </c>
      <c r="L65" s="321"/>
      <c r="M65" s="293" t="s">
        <v>588</v>
      </c>
      <c r="N65" s="290" t="str">
        <f t="shared" si="31"/>
        <v>04261C</v>
      </c>
      <c r="O65" s="361" t="str">
        <f t="shared" si="32"/>
        <v>051</v>
      </c>
      <c r="P65" s="290" t="str">
        <f t="shared" si="33"/>
        <v>Exhibitor Services Specialist II</v>
      </c>
      <c r="Q65" s="362" cm="1">
        <f t="array" aca="1" ref="Q65" ca="1">ROUND(IF($M65="Y",VLOOKUP($N65,INDIRECT($O$2),Q$7,0)*INDIRECT($N$1),VLOOKUP($N65,INDIRECT($O$2),Q$7,0)),IF(LEFT($C65,1)="N",3,0))</f>
        <v>23.405000000000001</v>
      </c>
      <c r="R65" s="362" cm="1">
        <f t="array" aca="1" ref="R65" ca="1">ROUND(IF($M65="Y",VLOOKUP($N65,INDIRECT($O$2),R$7,0)*INDIRECT($N$1),VLOOKUP($N65,INDIRECT($O$2),R$7,0)),IF(LEFT($C65,1)="N",3,0))</f>
        <v>24.574999999999999</v>
      </c>
      <c r="S65" s="362" cm="1">
        <f t="array" aca="1" ref="S65" ca="1">ROUND(IF($M65="Y",VLOOKUP($N65,INDIRECT($O$2),S$7,0)*INDIRECT($N$1),VLOOKUP($N65,INDIRECT($O$2),S$7,0)),IF(LEFT($C65,1)="N",3,0))</f>
        <v>25.803999999999998</v>
      </c>
      <c r="T65" s="362" cm="1">
        <f t="array" aca="1" ref="T65" ca="1">ROUND(IF($M65="Y",VLOOKUP($N65,INDIRECT($O$2),T$7,0)*INDIRECT($N$1),VLOOKUP($N65,INDIRECT($O$2),T$7,0)),IF(LEFT($C65,1)="N",3,0))</f>
        <v>27.094999999999999</v>
      </c>
      <c r="U65" s="362" cm="1">
        <f t="array" aca="1" ref="U65" ca="1">ROUND(IF($M65="Y",VLOOKUP($N65,INDIRECT($O$2),U$7,0)*INDIRECT($N$1),VLOOKUP($N65,INDIRECT($O$2),U$7,0)),IF(LEFT($C65,1)="N",3,0))</f>
        <v>28.449000000000002</v>
      </c>
      <c r="W65" s="363" t="str">
        <f t="shared" si="34"/>
        <v>Y</v>
      </c>
      <c r="X65" s="313" t="str">
        <f t="shared" si="35"/>
        <v>04261C</v>
      </c>
      <c r="Y65" s="364" t="str">
        <f t="shared" si="36"/>
        <v>051</v>
      </c>
      <c r="Z65" s="313" t="str">
        <f t="shared" si="37"/>
        <v>Exhibitor Services Specialist II</v>
      </c>
      <c r="AA65" s="365">
        <f t="shared" ca="1" si="38"/>
        <v>23.405000000000001</v>
      </c>
      <c r="AB65" s="365">
        <f t="shared" ca="1" si="39"/>
        <v>24.574999999999999</v>
      </c>
      <c r="AC65" s="365">
        <f t="shared" ca="1" si="40"/>
        <v>25.803999999999998</v>
      </c>
      <c r="AD65" s="365">
        <f t="shared" ca="1" si="41"/>
        <v>27.094999999999999</v>
      </c>
      <c r="AE65" s="365">
        <f t="shared" ca="1" si="42"/>
        <v>28.449000000000002</v>
      </c>
    </row>
    <row r="66" spans="1:31">
      <c r="A66" s="357" t="s">
        <v>165</v>
      </c>
      <c r="B66" s="358" t="s">
        <v>166</v>
      </c>
      <c r="C66" s="357" t="s">
        <v>43</v>
      </c>
      <c r="D66" s="359" t="s">
        <v>167</v>
      </c>
      <c r="E66" s="357">
        <v>418</v>
      </c>
      <c r="F66" s="357">
        <v>9</v>
      </c>
      <c r="G66" s="360">
        <f t="shared" ca="1" si="26"/>
        <v>36.499000000000002</v>
      </c>
      <c r="H66" s="360">
        <f t="shared" ca="1" si="27"/>
        <v>38.325000000000003</v>
      </c>
      <c r="I66" s="360">
        <f t="shared" ca="1" si="28"/>
        <v>40.24</v>
      </c>
      <c r="J66" s="360">
        <f t="shared" ca="1" si="29"/>
        <v>42.253</v>
      </c>
      <c r="K66" s="360">
        <f t="shared" ca="1" si="30"/>
        <v>44.365000000000002</v>
      </c>
      <c r="L66" s="321"/>
      <c r="M66" s="293" t="s">
        <v>588</v>
      </c>
      <c r="N66" s="290" t="str">
        <f t="shared" si="31"/>
        <v>04382C</v>
      </c>
      <c r="O66" s="361" t="str">
        <f t="shared" si="32"/>
        <v>119</v>
      </c>
      <c r="P66" s="290" t="str">
        <f t="shared" si="33"/>
        <v xml:space="preserve">Fire Inspections Coordinator </v>
      </c>
      <c r="Q66" s="362" cm="1">
        <f t="array" aca="1" ref="Q66" ca="1">ROUND(IF($M66="Y",VLOOKUP($N66,INDIRECT($O$2),Q$7,0)*INDIRECT($N$1),VLOOKUP($N66,INDIRECT($O$2),Q$7,0)),IF(LEFT($C66,1)="N",3,0))</f>
        <v>36.499000000000002</v>
      </c>
      <c r="R66" s="362" cm="1">
        <f t="array" aca="1" ref="R66" ca="1">ROUND(IF($M66="Y",VLOOKUP($N66,INDIRECT($O$2),R$7,0)*INDIRECT($N$1),VLOOKUP($N66,INDIRECT($O$2),R$7,0)),IF(LEFT($C66,1)="N",3,0))</f>
        <v>38.325000000000003</v>
      </c>
      <c r="S66" s="362" cm="1">
        <f t="array" aca="1" ref="S66" ca="1">ROUND(IF($M66="Y",VLOOKUP($N66,INDIRECT($O$2),S$7,0)*INDIRECT($N$1),VLOOKUP($N66,INDIRECT($O$2),S$7,0)),IF(LEFT($C66,1)="N",3,0))</f>
        <v>40.24</v>
      </c>
      <c r="T66" s="362" cm="1">
        <f t="array" aca="1" ref="T66" ca="1">ROUND(IF($M66="Y",VLOOKUP($N66,INDIRECT($O$2),T$7,0)*INDIRECT($N$1),VLOOKUP($N66,INDIRECT($O$2),T$7,0)),IF(LEFT($C66,1)="N",3,0))</f>
        <v>42.253</v>
      </c>
      <c r="U66" s="362" cm="1">
        <f t="array" aca="1" ref="U66" ca="1">ROUND(IF($M66="Y",VLOOKUP($N66,INDIRECT($O$2),U$7,0)*INDIRECT($N$1),VLOOKUP($N66,INDIRECT($O$2),U$7,0)),IF(LEFT($C66,1)="N",3,0))</f>
        <v>44.365000000000002</v>
      </c>
      <c r="W66" s="363" t="str">
        <f t="shared" si="34"/>
        <v>Y</v>
      </c>
      <c r="X66" s="313" t="str">
        <f t="shared" si="35"/>
        <v>04382C</v>
      </c>
      <c r="Y66" s="364" t="str">
        <f t="shared" si="36"/>
        <v>119</v>
      </c>
      <c r="Z66" s="313" t="str">
        <f t="shared" si="37"/>
        <v xml:space="preserve">Fire Inspections Coordinator </v>
      </c>
      <c r="AA66" s="365">
        <f t="shared" ca="1" si="38"/>
        <v>36.499000000000002</v>
      </c>
      <c r="AB66" s="365">
        <f t="shared" ca="1" si="39"/>
        <v>38.325000000000003</v>
      </c>
      <c r="AC66" s="365">
        <f t="shared" ca="1" si="40"/>
        <v>40.24</v>
      </c>
      <c r="AD66" s="365">
        <f t="shared" ca="1" si="41"/>
        <v>42.253</v>
      </c>
      <c r="AE66" s="365">
        <f t="shared" ca="1" si="42"/>
        <v>44.365000000000002</v>
      </c>
    </row>
    <row r="67" spans="1:31">
      <c r="A67" s="357" t="s">
        <v>168</v>
      </c>
      <c r="B67" s="358">
        <v>207</v>
      </c>
      <c r="C67" s="357" t="s">
        <v>43</v>
      </c>
      <c r="D67" s="359" t="s">
        <v>442</v>
      </c>
      <c r="E67" s="357">
        <v>338</v>
      </c>
      <c r="F67" s="357">
        <v>7</v>
      </c>
      <c r="G67" s="360">
        <f t="shared" ca="1" si="26"/>
        <v>29.699000000000002</v>
      </c>
      <c r="H67" s="360">
        <f t="shared" ca="1" si="27"/>
        <v>31.186</v>
      </c>
      <c r="I67" s="360">
        <f t="shared" ca="1" si="28"/>
        <v>32.744999999999997</v>
      </c>
      <c r="J67" s="360">
        <f t="shared" ca="1" si="29"/>
        <v>34.381999999999998</v>
      </c>
      <c r="K67" s="360">
        <f t="shared" ca="1" si="30"/>
        <v>36.101999999999997</v>
      </c>
      <c r="L67" s="321"/>
      <c r="M67" s="293" t="s">
        <v>588</v>
      </c>
      <c r="N67" s="290" t="str">
        <f t="shared" si="31"/>
        <v>04384C</v>
      </c>
      <c r="O67" s="361">
        <f t="shared" si="32"/>
        <v>207</v>
      </c>
      <c r="P67" s="290" t="str">
        <f t="shared" si="33"/>
        <v xml:space="preserve">Fire Inspections Specialist I </v>
      </c>
      <c r="Q67" s="362" cm="1">
        <f t="array" aca="1" ref="Q67" ca="1">ROUND(IF($M67="Y",VLOOKUP($N67,INDIRECT($O$2),Q$7,0)*INDIRECT($N$1),VLOOKUP($N67,INDIRECT($O$2),Q$7,0)),IF(LEFT($C67,1)="N",3,0))</f>
        <v>29.699000000000002</v>
      </c>
      <c r="R67" s="362" cm="1">
        <f t="array" aca="1" ref="R67" ca="1">ROUND(IF($M67="Y",VLOOKUP($N67,INDIRECT($O$2),R$7,0)*INDIRECT($N$1),VLOOKUP($N67,INDIRECT($O$2),R$7,0)),IF(LEFT($C67,1)="N",3,0))</f>
        <v>31.186</v>
      </c>
      <c r="S67" s="362" cm="1">
        <f t="array" aca="1" ref="S67" ca="1">ROUND(IF($M67="Y",VLOOKUP($N67,INDIRECT($O$2),S$7,0)*INDIRECT($N$1),VLOOKUP($N67,INDIRECT($O$2),S$7,0)),IF(LEFT($C67,1)="N",3,0))</f>
        <v>32.744999999999997</v>
      </c>
      <c r="T67" s="362" cm="1">
        <f t="array" aca="1" ref="T67" ca="1">ROUND(IF($M67="Y",VLOOKUP($N67,INDIRECT($O$2),T$7,0)*INDIRECT($N$1),VLOOKUP($N67,INDIRECT($O$2),T$7,0)),IF(LEFT($C67,1)="N",3,0))</f>
        <v>34.381999999999998</v>
      </c>
      <c r="U67" s="362" cm="1">
        <f t="array" aca="1" ref="U67" ca="1">ROUND(IF($M67="Y",VLOOKUP($N67,INDIRECT($O$2),U$7,0)*INDIRECT($N$1),VLOOKUP($N67,INDIRECT($O$2),U$7,0)),IF(LEFT($C67,1)="N",3,0))</f>
        <v>36.101999999999997</v>
      </c>
      <c r="W67" s="363" t="str">
        <f t="shared" si="34"/>
        <v>Y</v>
      </c>
      <c r="X67" s="313" t="str">
        <f t="shared" si="35"/>
        <v>04384C</v>
      </c>
      <c r="Y67" s="364">
        <f t="shared" si="36"/>
        <v>207</v>
      </c>
      <c r="Z67" s="313" t="str">
        <f t="shared" si="37"/>
        <v xml:space="preserve">Fire Inspections Specialist I </v>
      </c>
      <c r="AA67" s="365">
        <f t="shared" ca="1" si="38"/>
        <v>29.699000000000002</v>
      </c>
      <c r="AB67" s="365">
        <f t="shared" ca="1" si="39"/>
        <v>31.186</v>
      </c>
      <c r="AC67" s="365">
        <f t="shared" ca="1" si="40"/>
        <v>32.744999999999997</v>
      </c>
      <c r="AD67" s="365">
        <f t="shared" ca="1" si="41"/>
        <v>34.381999999999998</v>
      </c>
      <c r="AE67" s="365">
        <f t="shared" ca="1" si="42"/>
        <v>36.101999999999997</v>
      </c>
    </row>
    <row r="68" spans="1:31">
      <c r="A68" s="357" t="s">
        <v>170</v>
      </c>
      <c r="B68" s="358" t="s">
        <v>94</v>
      </c>
      <c r="C68" s="357" t="s">
        <v>43</v>
      </c>
      <c r="D68" s="359" t="s">
        <v>443</v>
      </c>
      <c r="E68" s="357">
        <v>375</v>
      </c>
      <c r="F68" s="357">
        <v>8</v>
      </c>
      <c r="G68" s="360">
        <f t="shared" ca="1" si="26"/>
        <v>32.304000000000002</v>
      </c>
      <c r="H68" s="360">
        <f t="shared" ca="1" si="27"/>
        <v>33.918999999999997</v>
      </c>
      <c r="I68" s="360">
        <f t="shared" ca="1" si="28"/>
        <v>35.615000000000002</v>
      </c>
      <c r="J68" s="360">
        <f t="shared" ca="1" si="29"/>
        <v>37.396000000000001</v>
      </c>
      <c r="K68" s="360">
        <f t="shared" ca="1" si="30"/>
        <v>39.265999999999998</v>
      </c>
      <c r="L68" s="321"/>
      <c r="M68" s="293" t="s">
        <v>588</v>
      </c>
      <c r="N68" s="290" t="str">
        <f t="shared" si="31"/>
        <v>04386C</v>
      </c>
      <c r="O68" s="361" t="str">
        <f t="shared" si="32"/>
        <v>099</v>
      </c>
      <c r="P68" s="290" t="str">
        <f t="shared" si="33"/>
        <v xml:space="preserve">Fire Inspections Specialist II </v>
      </c>
      <c r="Q68" s="362" cm="1">
        <f t="array" aca="1" ref="Q68" ca="1">ROUND(IF($M68="Y",VLOOKUP($N68,INDIRECT($O$2),Q$7,0)*INDIRECT($N$1),VLOOKUP($N68,INDIRECT($O$2),Q$7,0)),IF(LEFT($C68,1)="N",3,0))</f>
        <v>32.304000000000002</v>
      </c>
      <c r="R68" s="362" cm="1">
        <f t="array" aca="1" ref="R68" ca="1">ROUND(IF($M68="Y",VLOOKUP($N68,INDIRECT($O$2),R$7,0)*INDIRECT($N$1),VLOOKUP($N68,INDIRECT($O$2),R$7,0)),IF(LEFT($C68,1)="N",3,0))</f>
        <v>33.918999999999997</v>
      </c>
      <c r="S68" s="362" cm="1">
        <f t="array" aca="1" ref="S68" ca="1">ROUND(IF($M68="Y",VLOOKUP($N68,INDIRECT($O$2),S$7,0)*INDIRECT($N$1),VLOOKUP($N68,INDIRECT($O$2),S$7,0)),IF(LEFT($C68,1)="N",3,0))</f>
        <v>35.615000000000002</v>
      </c>
      <c r="T68" s="362" cm="1">
        <f t="array" aca="1" ref="T68" ca="1">ROUND(IF($M68="Y",VLOOKUP($N68,INDIRECT($O$2),T$7,0)*INDIRECT($N$1),VLOOKUP($N68,INDIRECT($O$2),T$7,0)),IF(LEFT($C68,1)="N",3,0))</f>
        <v>37.396000000000001</v>
      </c>
      <c r="U68" s="362" cm="1">
        <f t="array" aca="1" ref="U68" ca="1">ROUND(IF($M68="Y",VLOOKUP($N68,INDIRECT($O$2),U$7,0)*INDIRECT($N$1),VLOOKUP($N68,INDIRECT($O$2),U$7,0)),IF(LEFT($C68,1)="N",3,0))</f>
        <v>39.265999999999998</v>
      </c>
      <c r="W68" s="363" t="str">
        <f t="shared" si="34"/>
        <v>Y</v>
      </c>
      <c r="X68" s="313" t="str">
        <f t="shared" si="35"/>
        <v>04386C</v>
      </c>
      <c r="Y68" s="364" t="str">
        <f t="shared" si="36"/>
        <v>099</v>
      </c>
      <c r="Z68" s="313" t="str">
        <f t="shared" si="37"/>
        <v xml:space="preserve">Fire Inspections Specialist II </v>
      </c>
      <c r="AA68" s="365">
        <f t="shared" ca="1" si="38"/>
        <v>32.304000000000002</v>
      </c>
      <c r="AB68" s="365">
        <f t="shared" ca="1" si="39"/>
        <v>33.918999999999997</v>
      </c>
      <c r="AC68" s="365">
        <f t="shared" ca="1" si="40"/>
        <v>35.615000000000002</v>
      </c>
      <c r="AD68" s="365">
        <f t="shared" ca="1" si="41"/>
        <v>37.396000000000001</v>
      </c>
      <c r="AE68" s="365">
        <f t="shared" ca="1" si="42"/>
        <v>39.265999999999998</v>
      </c>
    </row>
    <row r="69" spans="1:31">
      <c r="A69" s="357" t="s">
        <v>165</v>
      </c>
      <c r="B69" s="358">
        <v>119</v>
      </c>
      <c r="C69" s="357" t="s">
        <v>43</v>
      </c>
      <c r="D69" s="359" t="s">
        <v>465</v>
      </c>
      <c r="E69" s="357">
        <v>418</v>
      </c>
      <c r="F69" s="357">
        <v>9</v>
      </c>
      <c r="G69" s="360">
        <f t="shared" ca="1" si="26"/>
        <v>36.499000000000002</v>
      </c>
      <c r="H69" s="360">
        <f t="shared" ca="1" si="27"/>
        <v>38.325000000000003</v>
      </c>
      <c r="I69" s="360">
        <f t="shared" ca="1" si="28"/>
        <v>40.24</v>
      </c>
      <c r="J69" s="360">
        <f t="shared" ca="1" si="29"/>
        <v>42.253</v>
      </c>
      <c r="K69" s="360">
        <f t="shared" ca="1" si="30"/>
        <v>44.365000000000002</v>
      </c>
      <c r="L69" s="321"/>
      <c r="M69" s="293" t="s">
        <v>588</v>
      </c>
      <c r="N69" s="290" t="str">
        <f t="shared" si="31"/>
        <v>04382C</v>
      </c>
      <c r="O69" s="361">
        <f t="shared" si="32"/>
        <v>119</v>
      </c>
      <c r="P69" s="290" t="str">
        <f t="shared" si="33"/>
        <v xml:space="preserve">Fire Inspections Specialist III </v>
      </c>
      <c r="Q69" s="362" cm="1">
        <f t="array" aca="1" ref="Q69" ca="1">ROUND(IF($M69="Y",VLOOKUP($N69,INDIRECT($O$2),Q$7,0)*INDIRECT($N$1),VLOOKUP($N69,INDIRECT($O$2),Q$7,0)),IF(LEFT($C69,1)="N",3,0))</f>
        <v>36.499000000000002</v>
      </c>
      <c r="R69" s="362" cm="1">
        <f t="array" aca="1" ref="R69" ca="1">ROUND(IF($M69="Y",VLOOKUP($N69,INDIRECT($O$2),R$7,0)*INDIRECT($N$1),VLOOKUP($N69,INDIRECT($O$2),R$7,0)),IF(LEFT($C69,1)="N",3,0))</f>
        <v>38.325000000000003</v>
      </c>
      <c r="S69" s="362" cm="1">
        <f t="array" aca="1" ref="S69" ca="1">ROUND(IF($M69="Y",VLOOKUP($N69,INDIRECT($O$2),S$7,0)*INDIRECT($N$1),VLOOKUP($N69,INDIRECT($O$2),S$7,0)),IF(LEFT($C69,1)="N",3,0))</f>
        <v>40.24</v>
      </c>
      <c r="T69" s="362" cm="1">
        <f t="array" aca="1" ref="T69" ca="1">ROUND(IF($M69="Y",VLOOKUP($N69,INDIRECT($O$2),T$7,0)*INDIRECT($N$1),VLOOKUP($N69,INDIRECT($O$2),T$7,0)),IF(LEFT($C69,1)="N",3,0))</f>
        <v>42.253</v>
      </c>
      <c r="U69" s="362" cm="1">
        <f t="array" aca="1" ref="U69" ca="1">ROUND(IF($M69="Y",VLOOKUP($N69,INDIRECT($O$2),U$7,0)*INDIRECT($N$1),VLOOKUP($N69,INDIRECT($O$2),U$7,0)),IF(LEFT($C69,1)="N",3,0))</f>
        <v>44.365000000000002</v>
      </c>
      <c r="W69" s="363" t="str">
        <f t="shared" si="34"/>
        <v>Y</v>
      </c>
      <c r="X69" s="313" t="str">
        <f t="shared" si="35"/>
        <v>04382C</v>
      </c>
      <c r="Y69" s="364">
        <f t="shared" si="36"/>
        <v>119</v>
      </c>
      <c r="Z69" s="313" t="str">
        <f t="shared" si="37"/>
        <v xml:space="preserve">Fire Inspections Specialist III </v>
      </c>
      <c r="AA69" s="365">
        <f t="shared" ca="1" si="38"/>
        <v>36.499000000000002</v>
      </c>
      <c r="AB69" s="365">
        <f t="shared" ca="1" si="39"/>
        <v>38.325000000000003</v>
      </c>
      <c r="AC69" s="365">
        <f t="shared" ca="1" si="40"/>
        <v>40.24</v>
      </c>
      <c r="AD69" s="365">
        <f t="shared" ca="1" si="41"/>
        <v>42.253</v>
      </c>
      <c r="AE69" s="365">
        <f t="shared" ca="1" si="42"/>
        <v>44.365000000000002</v>
      </c>
    </row>
    <row r="70" spans="1:31">
      <c r="A70" s="357" t="s">
        <v>175</v>
      </c>
      <c r="B70" s="358">
        <v>206</v>
      </c>
      <c r="C70" s="357" t="s">
        <v>43</v>
      </c>
      <c r="D70" s="359" t="s">
        <v>476</v>
      </c>
      <c r="E70" s="357">
        <v>333</v>
      </c>
      <c r="F70" s="357">
        <v>7</v>
      </c>
      <c r="G70" s="360">
        <f t="shared" ca="1" si="26"/>
        <v>29.7</v>
      </c>
      <c r="H70" s="360">
        <f t="shared" ca="1" si="27"/>
        <v>31.186</v>
      </c>
      <c r="I70" s="360">
        <f t="shared" ca="1" si="28"/>
        <v>32.744999999999997</v>
      </c>
      <c r="J70" s="360">
        <f t="shared" ca="1" si="29"/>
        <v>34.381999999999998</v>
      </c>
      <c r="K70" s="360">
        <f t="shared" ca="1" si="30"/>
        <v>36.101999999999997</v>
      </c>
      <c r="L70" s="321"/>
      <c r="M70" s="293" t="s">
        <v>588</v>
      </c>
      <c r="N70" s="290" t="str">
        <f t="shared" si="31"/>
        <v>05062C</v>
      </c>
      <c r="O70" s="361">
        <f t="shared" si="32"/>
        <v>206</v>
      </c>
      <c r="P70" s="290" t="str">
        <f t="shared" si="33"/>
        <v>Forensic FirearmsTechnician</v>
      </c>
      <c r="Q70" s="362" cm="1">
        <f t="array" aca="1" ref="Q70" ca="1">ROUND(IF($M70="Y",VLOOKUP($N70,INDIRECT($O$2),Q$7,0)*INDIRECT($N$1),VLOOKUP($N70,INDIRECT($O$2),Q$7,0)),IF(LEFT($C70,1)="N",3,0))</f>
        <v>29.7</v>
      </c>
      <c r="R70" s="362" cm="1">
        <f t="array" aca="1" ref="R70" ca="1">ROUND(IF($M70="Y",VLOOKUP($N70,INDIRECT($O$2),R$7,0)*INDIRECT($N$1),VLOOKUP($N70,INDIRECT($O$2),R$7,0)),IF(LEFT($C70,1)="N",3,0))</f>
        <v>31.186</v>
      </c>
      <c r="S70" s="362" cm="1">
        <f t="array" aca="1" ref="S70" ca="1">ROUND(IF($M70="Y",VLOOKUP($N70,INDIRECT($O$2),S$7,0)*INDIRECT($N$1),VLOOKUP($N70,INDIRECT($O$2),S$7,0)),IF(LEFT($C70,1)="N",3,0))</f>
        <v>32.744999999999997</v>
      </c>
      <c r="T70" s="362" cm="1">
        <f t="array" aca="1" ref="T70" ca="1">ROUND(IF($M70="Y",VLOOKUP($N70,INDIRECT($O$2),T$7,0)*INDIRECT($N$1),VLOOKUP($N70,INDIRECT($O$2),T$7,0)),IF(LEFT($C70,1)="N",3,0))</f>
        <v>34.381999999999998</v>
      </c>
      <c r="U70" s="362" cm="1">
        <f t="array" aca="1" ref="U70" ca="1">ROUND(IF($M70="Y",VLOOKUP($N70,INDIRECT($O$2),U$7,0)*INDIRECT($N$1),VLOOKUP($N70,INDIRECT($O$2),U$7,0)),IF(LEFT($C70,1)="N",3,0))</f>
        <v>36.101999999999997</v>
      </c>
      <c r="W70" s="363" t="str">
        <f t="shared" si="34"/>
        <v>Y</v>
      </c>
      <c r="X70" s="313" t="str">
        <f t="shared" si="35"/>
        <v>05062C</v>
      </c>
      <c r="Y70" s="364">
        <f t="shared" si="36"/>
        <v>206</v>
      </c>
      <c r="Z70" s="313" t="str">
        <f t="shared" si="37"/>
        <v>Forensic FirearmsTechnician</v>
      </c>
      <c r="AA70" s="365">
        <f t="shared" ca="1" si="38"/>
        <v>29.7</v>
      </c>
      <c r="AB70" s="365">
        <f t="shared" ca="1" si="39"/>
        <v>31.186</v>
      </c>
      <c r="AC70" s="365">
        <f t="shared" ca="1" si="40"/>
        <v>32.744999999999997</v>
      </c>
      <c r="AD70" s="365">
        <f t="shared" ca="1" si="41"/>
        <v>34.381999999999998</v>
      </c>
      <c r="AE70" s="365">
        <f t="shared" ca="1" si="42"/>
        <v>36.101999999999997</v>
      </c>
    </row>
    <row r="71" spans="1:31">
      <c r="A71" s="357" t="s">
        <v>172</v>
      </c>
      <c r="B71" s="358" t="s">
        <v>173</v>
      </c>
      <c r="C71" s="357" t="s">
        <v>43</v>
      </c>
      <c r="D71" s="359" t="s">
        <v>176</v>
      </c>
      <c r="E71" s="357">
        <v>305</v>
      </c>
      <c r="F71" s="357">
        <v>6</v>
      </c>
      <c r="G71" s="360">
        <f t="shared" ca="1" si="26"/>
        <v>27.611000000000001</v>
      </c>
      <c r="H71" s="360">
        <f t="shared" ca="1" si="27"/>
        <v>28.992000000000001</v>
      </c>
      <c r="I71" s="360">
        <f t="shared" ca="1" si="28"/>
        <v>30.440999999999999</v>
      </c>
      <c r="J71" s="360">
        <f t="shared" ca="1" si="29"/>
        <v>31.963999999999999</v>
      </c>
      <c r="K71" s="360">
        <f t="shared" ca="1" si="30"/>
        <v>33.561999999999998</v>
      </c>
      <c r="L71" s="321"/>
      <c r="M71" s="293" t="s">
        <v>588</v>
      </c>
      <c r="N71" s="290" t="str">
        <f t="shared" si="31"/>
        <v>05035C</v>
      </c>
      <c r="O71" s="361" t="str">
        <f t="shared" si="32"/>
        <v>083</v>
      </c>
      <c r="P71" s="290" t="str">
        <f t="shared" si="33"/>
        <v>Forensic Technician</v>
      </c>
      <c r="Q71" s="362" cm="1">
        <f t="array" aca="1" ref="Q71" ca="1">ROUND(IF($M71="Y",VLOOKUP($N71,INDIRECT($O$2),Q$7,0)*INDIRECT($N$1),VLOOKUP($N71,INDIRECT($O$2),Q$7,0)),IF(LEFT($C71,1)="N",3,0))</f>
        <v>27.611000000000001</v>
      </c>
      <c r="R71" s="362" cm="1">
        <f t="array" aca="1" ref="R71" ca="1">ROUND(IF($M71="Y",VLOOKUP($N71,INDIRECT($O$2),R$7,0)*INDIRECT($N$1),VLOOKUP($N71,INDIRECT($O$2),R$7,0)),IF(LEFT($C71,1)="N",3,0))</f>
        <v>28.992000000000001</v>
      </c>
      <c r="S71" s="362" cm="1">
        <f t="array" aca="1" ref="S71" ca="1">ROUND(IF($M71="Y",VLOOKUP($N71,INDIRECT($O$2),S$7,0)*INDIRECT($N$1),VLOOKUP($N71,INDIRECT($O$2),S$7,0)),IF(LEFT($C71,1)="N",3,0))</f>
        <v>30.440999999999999</v>
      </c>
      <c r="T71" s="362" cm="1">
        <f t="array" aca="1" ref="T71" ca="1">ROUND(IF($M71="Y",VLOOKUP($N71,INDIRECT($O$2),T$7,0)*INDIRECT($N$1),VLOOKUP($N71,INDIRECT($O$2),T$7,0)),IF(LEFT($C71,1)="N",3,0))</f>
        <v>31.963999999999999</v>
      </c>
      <c r="U71" s="362" cm="1">
        <f t="array" aca="1" ref="U71" ca="1">ROUND(IF($M71="Y",VLOOKUP($N71,INDIRECT($O$2),U$7,0)*INDIRECT($N$1),VLOOKUP($N71,INDIRECT($O$2),U$7,0)),IF(LEFT($C71,1)="N",3,0))</f>
        <v>33.561999999999998</v>
      </c>
      <c r="W71" s="363" t="str">
        <f t="shared" si="34"/>
        <v>Y</v>
      </c>
      <c r="X71" s="313" t="str">
        <f t="shared" si="35"/>
        <v>05035C</v>
      </c>
      <c r="Y71" s="364" t="str">
        <f t="shared" si="36"/>
        <v>083</v>
      </c>
      <c r="Z71" s="313" t="str">
        <f t="shared" si="37"/>
        <v>Forensic Technician</v>
      </c>
      <c r="AA71" s="365">
        <f t="shared" ca="1" si="38"/>
        <v>27.611000000000001</v>
      </c>
      <c r="AB71" s="365">
        <f t="shared" ca="1" si="39"/>
        <v>28.992000000000001</v>
      </c>
      <c r="AC71" s="365">
        <f t="shared" ca="1" si="40"/>
        <v>30.440999999999999</v>
      </c>
      <c r="AD71" s="365">
        <f t="shared" ca="1" si="41"/>
        <v>31.963999999999999</v>
      </c>
      <c r="AE71" s="365">
        <f t="shared" ca="1" si="42"/>
        <v>33.561999999999998</v>
      </c>
    </row>
    <row r="72" spans="1:31">
      <c r="A72" s="357" t="s">
        <v>177</v>
      </c>
      <c r="B72" s="358" t="s">
        <v>178</v>
      </c>
      <c r="C72" s="357" t="s">
        <v>43</v>
      </c>
      <c r="D72" s="359" t="s">
        <v>179</v>
      </c>
      <c r="E72" s="357">
        <v>288</v>
      </c>
      <c r="F72" s="357">
        <v>6</v>
      </c>
      <c r="G72" s="360">
        <f t="shared" ca="1" si="26"/>
        <v>26.559000000000001</v>
      </c>
      <c r="H72" s="360">
        <f t="shared" ca="1" si="27"/>
        <v>27.885999999999999</v>
      </c>
      <c r="I72" s="360">
        <f t="shared" ca="1" si="28"/>
        <v>29.28</v>
      </c>
      <c r="J72" s="360">
        <f t="shared" ca="1" si="29"/>
        <v>30.744</v>
      </c>
      <c r="K72" s="360">
        <f t="shared" ca="1" si="30"/>
        <v>32.280999999999999</v>
      </c>
      <c r="L72" s="321"/>
      <c r="M72" s="293" t="s">
        <v>588</v>
      </c>
      <c r="N72" s="290" t="str">
        <f t="shared" si="31"/>
        <v>05330C</v>
      </c>
      <c r="O72" s="361" t="str">
        <f t="shared" si="32"/>
        <v>081</v>
      </c>
      <c r="P72" s="290" t="str">
        <f t="shared" si="33"/>
        <v xml:space="preserve">Graphic Designer I </v>
      </c>
      <c r="Q72" s="362" cm="1">
        <f t="array" aca="1" ref="Q72" ca="1">ROUND(IF($M72="Y",VLOOKUP($N72,INDIRECT($O$2),Q$7,0)*INDIRECT($N$1),VLOOKUP($N72,INDIRECT($O$2),Q$7,0)),IF(LEFT($C72,1)="N",3,0))</f>
        <v>26.559000000000001</v>
      </c>
      <c r="R72" s="362" cm="1">
        <f t="array" aca="1" ref="R72" ca="1">ROUND(IF($M72="Y",VLOOKUP($N72,INDIRECT($O$2),R$7,0)*INDIRECT($N$1),VLOOKUP($N72,INDIRECT($O$2),R$7,0)),IF(LEFT($C72,1)="N",3,0))</f>
        <v>27.885999999999999</v>
      </c>
      <c r="S72" s="362" cm="1">
        <f t="array" aca="1" ref="S72" ca="1">ROUND(IF($M72="Y",VLOOKUP($N72,INDIRECT($O$2),S$7,0)*INDIRECT($N$1),VLOOKUP($N72,INDIRECT($O$2),S$7,0)),IF(LEFT($C72,1)="N",3,0))</f>
        <v>29.28</v>
      </c>
      <c r="T72" s="362" cm="1">
        <f t="array" aca="1" ref="T72" ca="1">ROUND(IF($M72="Y",VLOOKUP($N72,INDIRECT($O$2),T$7,0)*INDIRECT($N$1),VLOOKUP($N72,INDIRECT($O$2),T$7,0)),IF(LEFT($C72,1)="N",3,0))</f>
        <v>30.744</v>
      </c>
      <c r="U72" s="362" cm="1">
        <f t="array" aca="1" ref="U72" ca="1">ROUND(IF($M72="Y",VLOOKUP($N72,INDIRECT($O$2),U$7,0)*INDIRECT($N$1),VLOOKUP($N72,INDIRECT($O$2),U$7,0)),IF(LEFT($C72,1)="N",3,0))</f>
        <v>32.280999999999999</v>
      </c>
      <c r="W72" s="363" t="str">
        <f t="shared" si="34"/>
        <v>Y</v>
      </c>
      <c r="X72" s="313" t="str">
        <f t="shared" si="35"/>
        <v>05330C</v>
      </c>
      <c r="Y72" s="364" t="str">
        <f t="shared" si="36"/>
        <v>081</v>
      </c>
      <c r="Z72" s="313" t="str">
        <f t="shared" si="37"/>
        <v xml:space="preserve">Graphic Designer I </v>
      </c>
      <c r="AA72" s="365">
        <f t="shared" ca="1" si="38"/>
        <v>26.559000000000001</v>
      </c>
      <c r="AB72" s="365">
        <f t="shared" ca="1" si="39"/>
        <v>27.885999999999999</v>
      </c>
      <c r="AC72" s="365">
        <f t="shared" ca="1" si="40"/>
        <v>29.28</v>
      </c>
      <c r="AD72" s="365">
        <f t="shared" ca="1" si="41"/>
        <v>30.744</v>
      </c>
      <c r="AE72" s="365">
        <f t="shared" ca="1" si="42"/>
        <v>32.280999999999999</v>
      </c>
    </row>
    <row r="73" spans="1:31">
      <c r="A73" s="357" t="s">
        <v>180</v>
      </c>
      <c r="B73" s="358" t="s">
        <v>181</v>
      </c>
      <c r="C73" s="357" t="s">
        <v>43</v>
      </c>
      <c r="D73" s="359" t="s">
        <v>182</v>
      </c>
      <c r="E73" s="357">
        <v>330</v>
      </c>
      <c r="F73" s="357">
        <v>7</v>
      </c>
      <c r="G73" s="360">
        <f t="shared" ref="G73:G104" ca="1" si="43">Q73</f>
        <v>28.675000000000001</v>
      </c>
      <c r="H73" s="360">
        <f t="shared" ref="H73:H104" ca="1" si="44">R73</f>
        <v>30.109000000000002</v>
      </c>
      <c r="I73" s="360">
        <f t="shared" ref="I73:I104" ca="1" si="45">S73</f>
        <v>31.614999999999998</v>
      </c>
      <c r="J73" s="360">
        <f t="shared" ref="J73:J104" ca="1" si="46">T73</f>
        <v>33.195999999999998</v>
      </c>
      <c r="K73" s="360">
        <f t="shared" ref="K73:K104" ca="1" si="47">U73</f>
        <v>34.854999999999997</v>
      </c>
      <c r="L73" s="321"/>
      <c r="M73" s="293" t="s">
        <v>588</v>
      </c>
      <c r="N73" s="290" t="str">
        <f t="shared" ref="N73:N104" si="48">A73</f>
        <v>05340C</v>
      </c>
      <c r="O73" s="361" t="str">
        <f t="shared" ref="O73:O104" si="49">B73</f>
        <v>090</v>
      </c>
      <c r="P73" s="290" t="str">
        <f t="shared" ref="P73:P104" si="50">D73</f>
        <v xml:space="preserve">Graphic Designer II </v>
      </c>
      <c r="Q73" s="362" cm="1">
        <f t="array" aca="1" ref="Q73" ca="1">ROUND(IF($M73="Y",VLOOKUP($N73,INDIRECT($O$2),Q$7,0)*INDIRECT($N$1),VLOOKUP($N73,INDIRECT($O$2),Q$7,0)),IF(LEFT($C73,1)="N",3,0))</f>
        <v>28.675000000000001</v>
      </c>
      <c r="R73" s="362" cm="1">
        <f t="array" aca="1" ref="R73" ca="1">ROUND(IF($M73="Y",VLOOKUP($N73,INDIRECT($O$2),R$7,0)*INDIRECT($N$1),VLOOKUP($N73,INDIRECT($O$2),R$7,0)),IF(LEFT($C73,1)="N",3,0))</f>
        <v>30.109000000000002</v>
      </c>
      <c r="S73" s="362" cm="1">
        <f t="array" aca="1" ref="S73" ca="1">ROUND(IF($M73="Y",VLOOKUP($N73,INDIRECT($O$2),S$7,0)*INDIRECT($N$1),VLOOKUP($N73,INDIRECT($O$2),S$7,0)),IF(LEFT($C73,1)="N",3,0))</f>
        <v>31.614999999999998</v>
      </c>
      <c r="T73" s="362" cm="1">
        <f t="array" aca="1" ref="T73" ca="1">ROUND(IF($M73="Y",VLOOKUP($N73,INDIRECT($O$2),T$7,0)*INDIRECT($N$1),VLOOKUP($N73,INDIRECT($O$2),T$7,0)),IF(LEFT($C73,1)="N",3,0))</f>
        <v>33.195999999999998</v>
      </c>
      <c r="U73" s="362" cm="1">
        <f t="array" aca="1" ref="U73" ca="1">ROUND(IF($M73="Y",VLOOKUP($N73,INDIRECT($O$2),U$7,0)*INDIRECT($N$1),VLOOKUP($N73,INDIRECT($O$2),U$7,0)),IF(LEFT($C73,1)="N",3,0))</f>
        <v>34.854999999999997</v>
      </c>
      <c r="W73" s="363" t="str">
        <f t="shared" si="34"/>
        <v>Y</v>
      </c>
      <c r="X73" s="313" t="str">
        <f t="shared" si="35"/>
        <v>05340C</v>
      </c>
      <c r="Y73" s="364" t="str">
        <f t="shared" si="36"/>
        <v>090</v>
      </c>
      <c r="Z73" s="313" t="str">
        <f t="shared" si="37"/>
        <v xml:space="preserve">Graphic Designer II </v>
      </c>
      <c r="AA73" s="365">
        <f t="shared" ca="1" si="38"/>
        <v>28.675000000000001</v>
      </c>
      <c r="AB73" s="365">
        <f t="shared" ca="1" si="39"/>
        <v>30.109000000000002</v>
      </c>
      <c r="AC73" s="365">
        <f t="shared" ca="1" si="40"/>
        <v>31.614999999999998</v>
      </c>
      <c r="AD73" s="365">
        <f t="shared" ca="1" si="41"/>
        <v>33.195999999999998</v>
      </c>
      <c r="AE73" s="365">
        <f t="shared" ca="1" si="42"/>
        <v>34.854999999999997</v>
      </c>
    </row>
    <row r="74" spans="1:31">
      <c r="A74" s="372" t="s">
        <v>516</v>
      </c>
      <c r="B74" s="358" t="s">
        <v>517</v>
      </c>
      <c r="C74" s="357" t="s">
        <v>43</v>
      </c>
      <c r="D74" s="359" t="s">
        <v>515</v>
      </c>
      <c r="E74" s="357">
        <v>273</v>
      </c>
      <c r="F74" s="357">
        <v>6</v>
      </c>
      <c r="G74" s="360">
        <f t="shared" ca="1" si="43"/>
        <v>25.524000000000001</v>
      </c>
      <c r="H74" s="360">
        <f t="shared" ca="1" si="44"/>
        <v>26.795000000000002</v>
      </c>
      <c r="I74" s="360">
        <f t="shared" ca="1" si="45"/>
        <v>28.14</v>
      </c>
      <c r="J74" s="360">
        <f t="shared" ca="1" si="46"/>
        <v>29.547999999999998</v>
      </c>
      <c r="K74" s="360">
        <f t="shared" ca="1" si="47"/>
        <v>31.021999999999998</v>
      </c>
      <c r="L74" s="321"/>
      <c r="M74" s="293" t="s">
        <v>588</v>
      </c>
      <c r="N74" s="290" t="str">
        <f t="shared" si="48"/>
        <v xml:space="preserve">52979C </v>
      </c>
      <c r="O74" s="361" t="str">
        <f t="shared" si="49"/>
        <v>145</v>
      </c>
      <c r="P74" s="290" t="str">
        <f t="shared" si="50"/>
        <v>Guest Services Support Technician</v>
      </c>
      <c r="Q74" s="362" cm="1">
        <f t="array" aca="1" ref="Q74" ca="1">ROUND(IF($M74="Y",VLOOKUP($N74,INDIRECT($O$2),Q$7,0)*INDIRECT($N$1),VLOOKUP($N74,INDIRECT($O$2),Q$7,0)),IF(LEFT($C74,1)="N",3,0))</f>
        <v>25.524000000000001</v>
      </c>
      <c r="R74" s="362" cm="1">
        <f t="array" aca="1" ref="R74" ca="1">ROUND(IF($M74="Y",VLOOKUP($N74,INDIRECT($O$2),R$7,0)*INDIRECT($N$1),VLOOKUP($N74,INDIRECT($O$2),R$7,0)),IF(LEFT($C74,1)="N",3,0))</f>
        <v>26.795000000000002</v>
      </c>
      <c r="S74" s="362" cm="1">
        <f t="array" aca="1" ref="S74" ca="1">ROUND(IF($M74="Y",VLOOKUP($N74,INDIRECT($O$2),S$7,0)*INDIRECT($N$1),VLOOKUP($N74,INDIRECT($O$2),S$7,0)),IF(LEFT($C74,1)="N",3,0))</f>
        <v>28.14</v>
      </c>
      <c r="T74" s="362" cm="1">
        <f t="array" aca="1" ref="T74" ca="1">ROUND(IF($M74="Y",VLOOKUP($N74,INDIRECT($O$2),T$7,0)*INDIRECT($N$1),VLOOKUP($N74,INDIRECT($O$2),T$7,0)),IF(LEFT($C74,1)="N",3,0))</f>
        <v>29.547999999999998</v>
      </c>
      <c r="U74" s="362" cm="1">
        <f t="array" aca="1" ref="U74" ca="1">ROUND(IF($M74="Y",VLOOKUP($N74,INDIRECT($O$2),U$7,0)*INDIRECT($N$1),VLOOKUP($N74,INDIRECT($O$2),U$7,0)),IF(LEFT($C74,1)="N",3,0))</f>
        <v>31.021999999999998</v>
      </c>
      <c r="W74" s="363" t="str">
        <f t="shared" si="34"/>
        <v>Y</v>
      </c>
      <c r="X74" s="313" t="str">
        <f t="shared" si="35"/>
        <v xml:space="preserve">52979C </v>
      </c>
      <c r="Y74" s="364" t="str">
        <f t="shared" si="36"/>
        <v>145</v>
      </c>
      <c r="Z74" s="313" t="str">
        <f t="shared" si="37"/>
        <v>Guest Services Support Technician</v>
      </c>
      <c r="AA74" s="365">
        <f t="shared" ca="1" si="38"/>
        <v>25.524000000000001</v>
      </c>
      <c r="AB74" s="365">
        <f t="shared" ca="1" si="39"/>
        <v>26.795000000000002</v>
      </c>
      <c r="AC74" s="365">
        <f t="shared" ca="1" si="40"/>
        <v>28.14</v>
      </c>
      <c r="AD74" s="365">
        <f t="shared" ca="1" si="41"/>
        <v>29.547999999999998</v>
      </c>
      <c r="AE74" s="365">
        <f t="shared" ca="1" si="42"/>
        <v>31.021999999999998</v>
      </c>
    </row>
    <row r="75" spans="1:31">
      <c r="A75" s="357" t="s">
        <v>526</v>
      </c>
      <c r="B75" s="358">
        <v>124</v>
      </c>
      <c r="C75" s="357" t="s">
        <v>43</v>
      </c>
      <c r="D75" s="359" t="s">
        <v>527</v>
      </c>
      <c r="E75" s="357">
        <v>410</v>
      </c>
      <c r="F75" s="357">
        <v>9</v>
      </c>
      <c r="G75" s="360">
        <f t="shared" ca="1" si="43"/>
        <v>34.988</v>
      </c>
      <c r="H75" s="360">
        <f t="shared" ca="1" si="44"/>
        <v>36.738999999999997</v>
      </c>
      <c r="I75" s="360">
        <f t="shared" ca="1" si="45"/>
        <v>38.575000000000003</v>
      </c>
      <c r="J75" s="360">
        <f t="shared" ca="1" si="46"/>
        <v>40.503</v>
      </c>
      <c r="K75" s="360">
        <f t="shared" ca="1" si="47"/>
        <v>42.529000000000003</v>
      </c>
      <c r="L75" s="321"/>
      <c r="M75" s="293" t="s">
        <v>588</v>
      </c>
      <c r="N75" s="290" t="str">
        <f t="shared" si="48"/>
        <v>59404C</v>
      </c>
      <c r="O75" s="361">
        <f t="shared" si="49"/>
        <v>124</v>
      </c>
      <c r="P75" s="290" t="str">
        <f t="shared" si="50"/>
        <v>Healthy Homes Inspections Coordinator</v>
      </c>
      <c r="Q75" s="362" cm="1">
        <f t="array" aca="1" ref="Q75" ca="1">ROUND(IF($M75="Y",VLOOKUP($N75,INDIRECT($O$2),Q$7,0)*INDIRECT($N$1),VLOOKUP($N75,INDIRECT($O$2),Q$7,0)),IF(LEFT($C75,1)="N",3,0))</f>
        <v>34.988</v>
      </c>
      <c r="R75" s="362" cm="1">
        <f t="array" aca="1" ref="R75" ca="1">ROUND(IF($M75="Y",VLOOKUP($N75,INDIRECT($O$2),R$7,0)*INDIRECT($N$1),VLOOKUP($N75,INDIRECT($O$2),R$7,0)),IF(LEFT($C75,1)="N",3,0))</f>
        <v>36.738999999999997</v>
      </c>
      <c r="S75" s="362" cm="1">
        <f t="array" aca="1" ref="S75" ca="1">ROUND(IF($M75="Y",VLOOKUP($N75,INDIRECT($O$2),S$7,0)*INDIRECT($N$1),VLOOKUP($N75,INDIRECT($O$2),S$7,0)),IF(LEFT($C75,1)="N",3,0))</f>
        <v>38.575000000000003</v>
      </c>
      <c r="T75" s="362" cm="1">
        <f t="array" aca="1" ref="T75" ca="1">ROUND(IF($M75="Y",VLOOKUP($N75,INDIRECT($O$2),T$7,0)*INDIRECT($N$1),VLOOKUP($N75,INDIRECT($O$2),T$7,0)),IF(LEFT($C75,1)="N",3,0))</f>
        <v>40.503</v>
      </c>
      <c r="U75" s="362" cm="1">
        <f t="array" aca="1" ref="U75" ca="1">ROUND(IF($M75="Y",VLOOKUP($N75,INDIRECT($O$2),U$7,0)*INDIRECT($N$1),VLOOKUP($N75,INDIRECT($O$2),U$7,0)),IF(LEFT($C75,1)="N",3,0))</f>
        <v>42.529000000000003</v>
      </c>
      <c r="W75" s="363" t="str">
        <f t="shared" si="34"/>
        <v>Y</v>
      </c>
      <c r="X75" s="313" t="str">
        <f t="shared" si="35"/>
        <v>59404C</v>
      </c>
      <c r="Y75" s="364">
        <f t="shared" si="36"/>
        <v>124</v>
      </c>
      <c r="Z75" s="313" t="str">
        <f t="shared" si="37"/>
        <v>Healthy Homes Inspections Coordinator</v>
      </c>
      <c r="AA75" s="365">
        <f t="shared" ca="1" si="38"/>
        <v>34.988</v>
      </c>
      <c r="AB75" s="365">
        <f t="shared" ca="1" si="39"/>
        <v>36.738999999999997</v>
      </c>
      <c r="AC75" s="365">
        <f t="shared" ca="1" si="40"/>
        <v>38.575000000000003</v>
      </c>
      <c r="AD75" s="365">
        <f t="shared" ca="1" si="41"/>
        <v>40.503</v>
      </c>
      <c r="AE75" s="365">
        <f t="shared" ca="1" si="42"/>
        <v>42.529000000000003</v>
      </c>
    </row>
    <row r="76" spans="1:31">
      <c r="A76" s="357" t="s">
        <v>183</v>
      </c>
      <c r="B76" s="358">
        <v>65</v>
      </c>
      <c r="C76" s="357" t="s">
        <v>43</v>
      </c>
      <c r="D76" s="359" t="s">
        <v>185</v>
      </c>
      <c r="E76" s="357">
        <v>285</v>
      </c>
      <c r="F76" s="357">
        <v>6</v>
      </c>
      <c r="G76" s="360">
        <f t="shared" ca="1" si="43"/>
        <v>25.521000000000001</v>
      </c>
      <c r="H76" s="360">
        <f t="shared" ca="1" si="44"/>
        <v>26.797999999999998</v>
      </c>
      <c r="I76" s="360">
        <f t="shared" ca="1" si="45"/>
        <v>28.138000000000002</v>
      </c>
      <c r="J76" s="360">
        <f t="shared" ca="1" si="46"/>
        <v>29.545000000000002</v>
      </c>
      <c r="K76" s="360">
        <f t="shared" ca="1" si="47"/>
        <v>31.021999999999998</v>
      </c>
      <c r="L76" s="321"/>
      <c r="M76" s="293" t="s">
        <v>588</v>
      </c>
      <c r="N76" s="290" t="str">
        <f t="shared" si="48"/>
        <v>05412C</v>
      </c>
      <c r="O76" s="361">
        <f t="shared" si="49"/>
        <v>65</v>
      </c>
      <c r="P76" s="290" t="str">
        <f t="shared" si="50"/>
        <v xml:space="preserve">HR Associate </v>
      </c>
      <c r="Q76" s="362" cm="1">
        <f t="array" aca="1" ref="Q76" ca="1">ROUND(IF($M76="Y",VLOOKUP($N76,INDIRECT($O$2),Q$7,0)*INDIRECT($N$1),VLOOKUP($N76,INDIRECT($O$2),Q$7,0)),IF(LEFT($C76,1)="N",3,0))</f>
        <v>25.521000000000001</v>
      </c>
      <c r="R76" s="362" cm="1">
        <f t="array" aca="1" ref="R76" ca="1">ROUND(IF($M76="Y",VLOOKUP($N76,INDIRECT($O$2),R$7,0)*INDIRECT($N$1),VLOOKUP($N76,INDIRECT($O$2),R$7,0)),IF(LEFT($C76,1)="N",3,0))</f>
        <v>26.797999999999998</v>
      </c>
      <c r="S76" s="362" cm="1">
        <f t="array" aca="1" ref="S76" ca="1">ROUND(IF($M76="Y",VLOOKUP($N76,INDIRECT($O$2),S$7,0)*INDIRECT($N$1),VLOOKUP($N76,INDIRECT($O$2),S$7,0)),IF(LEFT($C76,1)="N",3,0))</f>
        <v>28.138000000000002</v>
      </c>
      <c r="T76" s="362" cm="1">
        <f t="array" aca="1" ref="T76" ca="1">ROUND(IF($M76="Y",VLOOKUP($N76,INDIRECT($O$2),T$7,0)*INDIRECT($N$1),VLOOKUP($N76,INDIRECT($O$2),T$7,0)),IF(LEFT($C76,1)="N",3,0))</f>
        <v>29.545000000000002</v>
      </c>
      <c r="U76" s="362" cm="1">
        <f t="array" aca="1" ref="U76" ca="1">ROUND(IF($M76="Y",VLOOKUP($N76,INDIRECT($O$2),U$7,0)*INDIRECT($N$1),VLOOKUP($N76,INDIRECT($O$2),U$7,0)),IF(LEFT($C76,1)="N",3,0))</f>
        <v>31.021999999999998</v>
      </c>
      <c r="W76" s="363" t="str">
        <f t="shared" si="34"/>
        <v>Y</v>
      </c>
      <c r="X76" s="313" t="str">
        <f t="shared" si="35"/>
        <v>05412C</v>
      </c>
      <c r="Y76" s="364">
        <f t="shared" si="36"/>
        <v>65</v>
      </c>
      <c r="Z76" s="313" t="str">
        <f t="shared" si="37"/>
        <v xml:space="preserve">HR Associate </v>
      </c>
      <c r="AA76" s="365">
        <f t="shared" ca="1" si="38"/>
        <v>25.521000000000001</v>
      </c>
      <c r="AB76" s="365">
        <f t="shared" ca="1" si="39"/>
        <v>26.797999999999998</v>
      </c>
      <c r="AC76" s="365">
        <f t="shared" ca="1" si="40"/>
        <v>28.138000000000002</v>
      </c>
      <c r="AD76" s="365">
        <f t="shared" ca="1" si="41"/>
        <v>29.545000000000002</v>
      </c>
      <c r="AE76" s="365">
        <f t="shared" ca="1" si="42"/>
        <v>31.021999999999998</v>
      </c>
    </row>
    <row r="77" spans="1:31">
      <c r="A77" s="357" t="s">
        <v>186</v>
      </c>
      <c r="B77" s="358">
        <v>209</v>
      </c>
      <c r="C77" s="357" t="s">
        <v>43</v>
      </c>
      <c r="D77" s="359" t="s">
        <v>187</v>
      </c>
      <c r="E77" s="357">
        <v>380</v>
      </c>
      <c r="F77" s="357">
        <v>8</v>
      </c>
      <c r="G77" s="360">
        <f t="shared" ca="1" si="43"/>
        <v>32.881</v>
      </c>
      <c r="H77" s="360">
        <f t="shared" ca="1" si="44"/>
        <v>34.526000000000003</v>
      </c>
      <c r="I77" s="360">
        <f t="shared" ca="1" si="45"/>
        <v>36.252000000000002</v>
      </c>
      <c r="J77" s="360">
        <f t="shared" ca="1" si="46"/>
        <v>38.064</v>
      </c>
      <c r="K77" s="360">
        <f t="shared" ca="1" si="47"/>
        <v>39.968000000000004</v>
      </c>
      <c r="L77" s="321"/>
      <c r="M77" s="293" t="s">
        <v>588</v>
      </c>
      <c r="N77" s="290" t="str">
        <f t="shared" si="48"/>
        <v>05466C</v>
      </c>
      <c r="O77" s="361">
        <f t="shared" si="49"/>
        <v>209</v>
      </c>
      <c r="P77" s="290" t="str">
        <f t="shared" si="50"/>
        <v xml:space="preserve">Inspector Board and Lodging </v>
      </c>
      <c r="Q77" s="362" cm="1">
        <f t="array" aca="1" ref="Q77" ca="1">ROUND(IF($M77="Y",VLOOKUP($N77,INDIRECT($O$2),Q$7,0)*INDIRECT($N$1),VLOOKUP($N77,INDIRECT($O$2),Q$7,0)),IF(LEFT($C77,1)="N",3,0))</f>
        <v>32.881</v>
      </c>
      <c r="R77" s="362" cm="1">
        <f t="array" aca="1" ref="R77" ca="1">ROUND(IF($M77="Y",VLOOKUP($N77,INDIRECT($O$2),R$7,0)*INDIRECT($N$1),VLOOKUP($N77,INDIRECT($O$2),R$7,0)),IF(LEFT($C77,1)="N",3,0))</f>
        <v>34.526000000000003</v>
      </c>
      <c r="S77" s="362" cm="1">
        <f t="array" aca="1" ref="S77" ca="1">ROUND(IF($M77="Y",VLOOKUP($N77,INDIRECT($O$2),S$7,0)*INDIRECT($N$1),VLOOKUP($N77,INDIRECT($O$2),S$7,0)),IF(LEFT($C77,1)="N",3,0))</f>
        <v>36.252000000000002</v>
      </c>
      <c r="T77" s="362" cm="1">
        <f t="array" aca="1" ref="T77" ca="1">ROUND(IF($M77="Y",VLOOKUP($N77,INDIRECT($O$2),T$7,0)*INDIRECT($N$1),VLOOKUP($N77,INDIRECT($O$2),T$7,0)),IF(LEFT($C77,1)="N",3,0))</f>
        <v>38.064</v>
      </c>
      <c r="U77" s="362" cm="1">
        <f t="array" aca="1" ref="U77" ca="1">ROUND(IF($M77="Y",VLOOKUP($N77,INDIRECT($O$2),U$7,0)*INDIRECT($N$1),VLOOKUP($N77,INDIRECT($O$2),U$7,0)),IF(LEFT($C77,1)="N",3,0))</f>
        <v>39.968000000000004</v>
      </c>
      <c r="W77" s="363" t="str">
        <f t="shared" si="34"/>
        <v>Y</v>
      </c>
      <c r="X77" s="313" t="str">
        <f t="shared" si="35"/>
        <v>05466C</v>
      </c>
      <c r="Y77" s="364">
        <f t="shared" si="36"/>
        <v>209</v>
      </c>
      <c r="Z77" s="313" t="str">
        <f t="shared" si="37"/>
        <v xml:space="preserve">Inspector Board and Lodging </v>
      </c>
      <c r="AA77" s="365">
        <f t="shared" ca="1" si="38"/>
        <v>32.881</v>
      </c>
      <c r="AB77" s="365">
        <f t="shared" ca="1" si="39"/>
        <v>34.526000000000003</v>
      </c>
      <c r="AC77" s="365">
        <f t="shared" ca="1" si="40"/>
        <v>36.252000000000002</v>
      </c>
      <c r="AD77" s="365">
        <f t="shared" ca="1" si="41"/>
        <v>38.064</v>
      </c>
      <c r="AE77" s="365">
        <f t="shared" ca="1" si="42"/>
        <v>39.968000000000004</v>
      </c>
    </row>
    <row r="78" spans="1:31">
      <c r="A78" s="357" t="s">
        <v>188</v>
      </c>
      <c r="B78" s="358" t="s">
        <v>121</v>
      </c>
      <c r="C78" s="357" t="s">
        <v>43</v>
      </c>
      <c r="D78" s="359" t="s">
        <v>189</v>
      </c>
      <c r="E78" s="357">
        <v>323</v>
      </c>
      <c r="F78" s="357">
        <v>7</v>
      </c>
      <c r="G78" s="360">
        <f t="shared" ca="1" si="43"/>
        <v>28.675000000000001</v>
      </c>
      <c r="H78" s="360">
        <f t="shared" ca="1" si="44"/>
        <v>30.109000000000002</v>
      </c>
      <c r="I78" s="360">
        <f t="shared" ca="1" si="45"/>
        <v>31.614999999999998</v>
      </c>
      <c r="J78" s="360">
        <f t="shared" ca="1" si="46"/>
        <v>33.195999999999998</v>
      </c>
      <c r="K78" s="360">
        <f t="shared" ca="1" si="47"/>
        <v>34.856000000000002</v>
      </c>
      <c r="L78" s="321"/>
      <c r="M78" s="293" t="s">
        <v>588</v>
      </c>
      <c r="N78" s="290" t="str">
        <f t="shared" si="48"/>
        <v>05500C</v>
      </c>
      <c r="O78" s="361" t="str">
        <f t="shared" si="49"/>
        <v>084</v>
      </c>
      <c r="P78" s="290" t="str">
        <f t="shared" si="50"/>
        <v>Inspector Environmental I</v>
      </c>
      <c r="Q78" s="362" cm="1">
        <f t="array" aca="1" ref="Q78" ca="1">ROUND(IF($M78="Y",VLOOKUP($N78,INDIRECT($O$2),Q$7,0)*INDIRECT($N$1),VLOOKUP($N78,INDIRECT($O$2),Q$7,0)),IF(LEFT($C78,1)="N",3,0))</f>
        <v>28.675000000000001</v>
      </c>
      <c r="R78" s="362" cm="1">
        <f t="array" aca="1" ref="R78" ca="1">ROUND(IF($M78="Y",VLOOKUP($N78,INDIRECT($O$2),R$7,0)*INDIRECT($N$1),VLOOKUP($N78,INDIRECT($O$2),R$7,0)),IF(LEFT($C78,1)="N",3,0))</f>
        <v>30.109000000000002</v>
      </c>
      <c r="S78" s="362" cm="1">
        <f t="array" aca="1" ref="S78" ca="1">ROUND(IF($M78="Y",VLOOKUP($N78,INDIRECT($O$2),S$7,0)*INDIRECT($N$1),VLOOKUP($N78,INDIRECT($O$2),S$7,0)),IF(LEFT($C78,1)="N",3,0))</f>
        <v>31.614999999999998</v>
      </c>
      <c r="T78" s="362" cm="1">
        <f t="array" aca="1" ref="T78" ca="1">ROUND(IF($M78="Y",VLOOKUP($N78,INDIRECT($O$2),T$7,0)*INDIRECT($N$1),VLOOKUP($N78,INDIRECT($O$2),T$7,0)),IF(LEFT($C78,1)="N",3,0))</f>
        <v>33.195999999999998</v>
      </c>
      <c r="U78" s="362" cm="1">
        <f t="array" aca="1" ref="U78" ca="1">ROUND(IF($M78="Y",VLOOKUP($N78,INDIRECT($O$2),U$7,0)*INDIRECT($N$1),VLOOKUP($N78,INDIRECT($O$2),U$7,0)),IF(LEFT($C78,1)="N",3,0))</f>
        <v>34.856000000000002</v>
      </c>
      <c r="W78" s="363" t="str">
        <f t="shared" si="34"/>
        <v>Y</v>
      </c>
      <c r="X78" s="313" t="str">
        <f t="shared" si="35"/>
        <v>05500C</v>
      </c>
      <c r="Y78" s="364" t="str">
        <f t="shared" si="36"/>
        <v>084</v>
      </c>
      <c r="Z78" s="313" t="str">
        <f t="shared" si="37"/>
        <v>Inspector Environmental I</v>
      </c>
      <c r="AA78" s="365">
        <f t="shared" ca="1" si="38"/>
        <v>28.675000000000001</v>
      </c>
      <c r="AB78" s="365">
        <f t="shared" ca="1" si="39"/>
        <v>30.109000000000002</v>
      </c>
      <c r="AC78" s="365">
        <f t="shared" ca="1" si="40"/>
        <v>31.614999999999998</v>
      </c>
      <c r="AD78" s="365">
        <f t="shared" ca="1" si="41"/>
        <v>33.195999999999998</v>
      </c>
      <c r="AE78" s="365">
        <f t="shared" ca="1" si="42"/>
        <v>34.856000000000002</v>
      </c>
    </row>
    <row r="79" spans="1:31">
      <c r="A79" s="357" t="s">
        <v>190</v>
      </c>
      <c r="B79" s="358" t="s">
        <v>94</v>
      </c>
      <c r="C79" s="357" t="s">
        <v>43</v>
      </c>
      <c r="D79" s="359" t="s">
        <v>191</v>
      </c>
      <c r="E79" s="357">
        <v>368</v>
      </c>
      <c r="F79" s="357">
        <v>8</v>
      </c>
      <c r="G79" s="360">
        <f t="shared" ca="1" si="43"/>
        <v>32.304000000000002</v>
      </c>
      <c r="H79" s="360">
        <f t="shared" ca="1" si="44"/>
        <v>33.918999999999997</v>
      </c>
      <c r="I79" s="360">
        <f t="shared" ca="1" si="45"/>
        <v>35.615000000000002</v>
      </c>
      <c r="J79" s="360">
        <f t="shared" ca="1" si="46"/>
        <v>37.396000000000001</v>
      </c>
      <c r="K79" s="360">
        <f t="shared" ca="1" si="47"/>
        <v>39.265999999999998</v>
      </c>
      <c r="L79" s="321"/>
      <c r="M79" s="293" t="s">
        <v>588</v>
      </c>
      <c r="N79" s="290" t="str">
        <f t="shared" si="48"/>
        <v>05510C</v>
      </c>
      <c r="O79" s="361" t="str">
        <f t="shared" si="49"/>
        <v>099</v>
      </c>
      <c r="P79" s="290" t="str">
        <f t="shared" si="50"/>
        <v xml:space="preserve">Inspector Environmental II </v>
      </c>
      <c r="Q79" s="362" cm="1">
        <f t="array" aca="1" ref="Q79" ca="1">ROUND(IF($M79="Y",VLOOKUP($N79,INDIRECT($O$2),Q$7,0)*INDIRECT($N$1),VLOOKUP($N79,INDIRECT($O$2),Q$7,0)),IF(LEFT($C79,1)="N",3,0))</f>
        <v>32.304000000000002</v>
      </c>
      <c r="R79" s="362" cm="1">
        <f t="array" aca="1" ref="R79" ca="1">ROUND(IF($M79="Y",VLOOKUP($N79,INDIRECT($O$2),R$7,0)*INDIRECT($N$1),VLOOKUP($N79,INDIRECT($O$2),R$7,0)),IF(LEFT($C79,1)="N",3,0))</f>
        <v>33.918999999999997</v>
      </c>
      <c r="S79" s="362" cm="1">
        <f t="array" aca="1" ref="S79" ca="1">ROUND(IF($M79="Y",VLOOKUP($N79,INDIRECT($O$2),S$7,0)*INDIRECT($N$1),VLOOKUP($N79,INDIRECT($O$2),S$7,0)),IF(LEFT($C79,1)="N",3,0))</f>
        <v>35.615000000000002</v>
      </c>
      <c r="T79" s="362" cm="1">
        <f t="array" aca="1" ref="T79" ca="1">ROUND(IF($M79="Y",VLOOKUP($N79,INDIRECT($O$2),T$7,0)*INDIRECT($N$1),VLOOKUP($N79,INDIRECT($O$2),T$7,0)),IF(LEFT($C79,1)="N",3,0))</f>
        <v>37.396000000000001</v>
      </c>
      <c r="U79" s="362" cm="1">
        <f t="array" aca="1" ref="U79" ca="1">ROUND(IF($M79="Y",VLOOKUP($N79,INDIRECT($O$2),U$7,0)*INDIRECT($N$1),VLOOKUP($N79,INDIRECT($O$2),U$7,0)),IF(LEFT($C79,1)="N",3,0))</f>
        <v>39.265999999999998</v>
      </c>
      <c r="W79" s="363" t="str">
        <f t="shared" si="34"/>
        <v>Y</v>
      </c>
      <c r="X79" s="313" t="str">
        <f t="shared" si="35"/>
        <v>05510C</v>
      </c>
      <c r="Y79" s="364" t="str">
        <f t="shared" si="36"/>
        <v>099</v>
      </c>
      <c r="Z79" s="313" t="str">
        <f t="shared" si="37"/>
        <v xml:space="preserve">Inspector Environmental II </v>
      </c>
      <c r="AA79" s="365">
        <f t="shared" ca="1" si="38"/>
        <v>32.304000000000002</v>
      </c>
      <c r="AB79" s="365">
        <f t="shared" ca="1" si="39"/>
        <v>33.918999999999997</v>
      </c>
      <c r="AC79" s="365">
        <f t="shared" ca="1" si="40"/>
        <v>35.615000000000002</v>
      </c>
      <c r="AD79" s="365">
        <f t="shared" ca="1" si="41"/>
        <v>37.396000000000001</v>
      </c>
      <c r="AE79" s="365">
        <f t="shared" ca="1" si="42"/>
        <v>39.265999999999998</v>
      </c>
    </row>
    <row r="80" spans="1:31">
      <c r="A80" s="357" t="s">
        <v>192</v>
      </c>
      <c r="B80" s="358" t="s">
        <v>121</v>
      </c>
      <c r="C80" s="357" t="s">
        <v>43</v>
      </c>
      <c r="D80" s="359" t="s">
        <v>193</v>
      </c>
      <c r="E80" s="357">
        <v>323</v>
      </c>
      <c r="F80" s="357">
        <v>7</v>
      </c>
      <c r="G80" s="360">
        <f t="shared" ca="1" si="43"/>
        <v>28.675000000000001</v>
      </c>
      <c r="H80" s="360">
        <f t="shared" ca="1" si="44"/>
        <v>30.109000000000002</v>
      </c>
      <c r="I80" s="360">
        <f t="shared" ca="1" si="45"/>
        <v>31.614999999999998</v>
      </c>
      <c r="J80" s="360">
        <f t="shared" ca="1" si="46"/>
        <v>33.195999999999998</v>
      </c>
      <c r="K80" s="360">
        <f t="shared" ca="1" si="47"/>
        <v>34.856000000000002</v>
      </c>
      <c r="L80" s="321"/>
      <c r="M80" s="293" t="s">
        <v>588</v>
      </c>
      <c r="N80" s="290" t="str">
        <f t="shared" si="48"/>
        <v>05570C</v>
      </c>
      <c r="O80" s="361" t="str">
        <f t="shared" si="49"/>
        <v>084</v>
      </c>
      <c r="P80" s="290" t="str">
        <f t="shared" si="50"/>
        <v xml:space="preserve">Inspector Housing I </v>
      </c>
      <c r="Q80" s="362" cm="1">
        <f t="array" aca="1" ref="Q80" ca="1">ROUND(IF($M80="Y",VLOOKUP($N80,INDIRECT($O$2),Q$7,0)*INDIRECT($N$1),VLOOKUP($N80,INDIRECT($O$2),Q$7,0)),IF(LEFT($C80,1)="N",3,0))</f>
        <v>28.675000000000001</v>
      </c>
      <c r="R80" s="362" cm="1">
        <f t="array" aca="1" ref="R80" ca="1">ROUND(IF($M80="Y",VLOOKUP($N80,INDIRECT($O$2),R$7,0)*INDIRECT($N$1),VLOOKUP($N80,INDIRECT($O$2),R$7,0)),IF(LEFT($C80,1)="N",3,0))</f>
        <v>30.109000000000002</v>
      </c>
      <c r="S80" s="362" cm="1">
        <f t="array" aca="1" ref="S80" ca="1">ROUND(IF($M80="Y",VLOOKUP($N80,INDIRECT($O$2),S$7,0)*INDIRECT($N$1),VLOOKUP($N80,INDIRECT($O$2),S$7,0)),IF(LEFT($C80,1)="N",3,0))</f>
        <v>31.614999999999998</v>
      </c>
      <c r="T80" s="362" cm="1">
        <f t="array" aca="1" ref="T80" ca="1">ROUND(IF($M80="Y",VLOOKUP($N80,INDIRECT($O$2),T$7,0)*INDIRECT($N$1),VLOOKUP($N80,INDIRECT($O$2),T$7,0)),IF(LEFT($C80,1)="N",3,0))</f>
        <v>33.195999999999998</v>
      </c>
      <c r="U80" s="362" cm="1">
        <f t="array" aca="1" ref="U80" ca="1">ROUND(IF($M80="Y",VLOOKUP($N80,INDIRECT($O$2),U$7,0)*INDIRECT($N$1),VLOOKUP($N80,INDIRECT($O$2),U$7,0)),IF(LEFT($C80,1)="N",3,0))</f>
        <v>34.856000000000002</v>
      </c>
      <c r="W80" s="363" t="str">
        <f t="shared" si="34"/>
        <v>Y</v>
      </c>
      <c r="X80" s="313" t="str">
        <f t="shared" si="35"/>
        <v>05570C</v>
      </c>
      <c r="Y80" s="364" t="str">
        <f t="shared" si="36"/>
        <v>084</v>
      </c>
      <c r="Z80" s="313" t="str">
        <f t="shared" si="37"/>
        <v xml:space="preserve">Inspector Housing I </v>
      </c>
      <c r="AA80" s="365">
        <f t="shared" ca="1" si="38"/>
        <v>28.675000000000001</v>
      </c>
      <c r="AB80" s="365">
        <f t="shared" ca="1" si="39"/>
        <v>30.109000000000002</v>
      </c>
      <c r="AC80" s="365">
        <f t="shared" ca="1" si="40"/>
        <v>31.614999999999998</v>
      </c>
      <c r="AD80" s="365">
        <f t="shared" ca="1" si="41"/>
        <v>33.195999999999998</v>
      </c>
      <c r="AE80" s="365">
        <f t="shared" ca="1" si="42"/>
        <v>34.856000000000002</v>
      </c>
    </row>
    <row r="81" spans="1:31">
      <c r="A81" s="357" t="s">
        <v>194</v>
      </c>
      <c r="B81" s="358" t="s">
        <v>94</v>
      </c>
      <c r="C81" s="357" t="s">
        <v>43</v>
      </c>
      <c r="D81" s="359" t="s">
        <v>195</v>
      </c>
      <c r="E81" s="357">
        <v>365</v>
      </c>
      <c r="F81" s="357">
        <v>8</v>
      </c>
      <c r="G81" s="360">
        <f t="shared" ca="1" si="43"/>
        <v>32.304000000000002</v>
      </c>
      <c r="H81" s="360">
        <f t="shared" ca="1" si="44"/>
        <v>33.918999999999997</v>
      </c>
      <c r="I81" s="360">
        <f t="shared" ca="1" si="45"/>
        <v>35.615000000000002</v>
      </c>
      <c r="J81" s="360">
        <f t="shared" ca="1" si="46"/>
        <v>37.396000000000001</v>
      </c>
      <c r="K81" s="360">
        <f t="shared" ca="1" si="47"/>
        <v>39.265999999999998</v>
      </c>
      <c r="L81" s="321"/>
      <c r="M81" s="293" t="s">
        <v>588</v>
      </c>
      <c r="N81" s="290" t="str">
        <f t="shared" si="48"/>
        <v>05580C</v>
      </c>
      <c r="O81" s="361" t="str">
        <f t="shared" si="49"/>
        <v>099</v>
      </c>
      <c r="P81" s="290" t="str">
        <f t="shared" si="50"/>
        <v xml:space="preserve">Inspector Housing II </v>
      </c>
      <c r="Q81" s="362" cm="1">
        <f t="array" aca="1" ref="Q81" ca="1">ROUND(IF($M81="Y",VLOOKUP($N81,INDIRECT($O$2),Q$7,0)*INDIRECT($N$1),VLOOKUP($N81,INDIRECT($O$2),Q$7,0)),IF(LEFT($C81,1)="N",3,0))</f>
        <v>32.304000000000002</v>
      </c>
      <c r="R81" s="362" cm="1">
        <f t="array" aca="1" ref="R81" ca="1">ROUND(IF($M81="Y",VLOOKUP($N81,INDIRECT($O$2),R$7,0)*INDIRECT($N$1),VLOOKUP($N81,INDIRECT($O$2),R$7,0)),IF(LEFT($C81,1)="N",3,0))</f>
        <v>33.918999999999997</v>
      </c>
      <c r="S81" s="362" cm="1">
        <f t="array" aca="1" ref="S81" ca="1">ROUND(IF($M81="Y",VLOOKUP($N81,INDIRECT($O$2),S$7,0)*INDIRECT($N$1),VLOOKUP($N81,INDIRECT($O$2),S$7,0)),IF(LEFT($C81,1)="N",3,0))</f>
        <v>35.615000000000002</v>
      </c>
      <c r="T81" s="362" cm="1">
        <f t="array" aca="1" ref="T81" ca="1">ROUND(IF($M81="Y",VLOOKUP($N81,INDIRECT($O$2),T$7,0)*INDIRECT($N$1),VLOOKUP($N81,INDIRECT($O$2),T$7,0)),IF(LEFT($C81,1)="N",3,0))</f>
        <v>37.396000000000001</v>
      </c>
      <c r="U81" s="362" cm="1">
        <f t="array" aca="1" ref="U81" ca="1">ROUND(IF($M81="Y",VLOOKUP($N81,INDIRECT($O$2),U$7,0)*INDIRECT($N$1),VLOOKUP($N81,INDIRECT($O$2),U$7,0)),IF(LEFT($C81,1)="N",3,0))</f>
        <v>39.265999999999998</v>
      </c>
      <c r="W81" s="363" t="str">
        <f t="shared" ref="W81:W112" si="51">M81</f>
        <v>Y</v>
      </c>
      <c r="X81" s="313" t="str">
        <f t="shared" ref="X81:X112" si="52">N81</f>
        <v>05580C</v>
      </c>
      <c r="Y81" s="364" t="str">
        <f t="shared" ref="Y81:Y112" si="53">O81</f>
        <v>099</v>
      </c>
      <c r="Z81" s="313" t="str">
        <f t="shared" ref="Z81:Z112" si="54">P81</f>
        <v xml:space="preserve">Inspector Housing II </v>
      </c>
      <c r="AA81" s="365">
        <f t="shared" ref="AA81:AA112" ca="1" si="55">IF(LEFT($C81,1)="N",Q81,ROUNDUP(Q81/2080,3))</f>
        <v>32.304000000000002</v>
      </c>
      <c r="AB81" s="365">
        <f t="shared" ref="AB81:AB112" ca="1" si="56">IF(LEFT($C81,1)="N",R81,ROUNDUP(R81/2080,3))</f>
        <v>33.918999999999997</v>
      </c>
      <c r="AC81" s="365">
        <f t="shared" ref="AC81:AC112" ca="1" si="57">IF(LEFT($C81,1)="N",S81,ROUNDUP(S81/2080,3))</f>
        <v>35.615000000000002</v>
      </c>
      <c r="AD81" s="365">
        <f t="shared" ref="AD81:AD112" ca="1" si="58">IF(LEFT($C81,1)="N",T81,ROUNDUP(T81/2080,3))</f>
        <v>37.396000000000001</v>
      </c>
      <c r="AE81" s="365">
        <f t="shared" ref="AE81:AE112" ca="1" si="59">IF(LEFT($C81,1)="N",U81,ROUNDUP(U81/2080,3))</f>
        <v>39.265999999999998</v>
      </c>
    </row>
    <row r="82" spans="1:31">
      <c r="A82" s="357" t="s">
        <v>583</v>
      </c>
      <c r="B82" s="358" t="s">
        <v>580</v>
      </c>
      <c r="C82" s="357" t="s">
        <v>43</v>
      </c>
      <c r="D82" s="359" t="s">
        <v>582</v>
      </c>
      <c r="E82" s="357">
        <v>388</v>
      </c>
      <c r="F82" s="357">
        <v>8</v>
      </c>
      <c r="G82" s="360">
        <f t="shared" ca="1" si="43"/>
        <v>32.881</v>
      </c>
      <c r="H82" s="360">
        <f t="shared" ca="1" si="44"/>
        <v>34.526000000000003</v>
      </c>
      <c r="I82" s="360">
        <f t="shared" ca="1" si="45"/>
        <v>36.252000000000002</v>
      </c>
      <c r="J82" s="360">
        <f t="shared" ca="1" si="46"/>
        <v>38.064</v>
      </c>
      <c r="K82" s="360">
        <f t="shared" ca="1" si="47"/>
        <v>39.966999999999999</v>
      </c>
      <c r="L82" s="321"/>
      <c r="M82" s="293" t="s">
        <v>588</v>
      </c>
      <c r="N82" s="290" t="str">
        <f t="shared" si="48"/>
        <v>53025C</v>
      </c>
      <c r="O82" s="361" t="str">
        <f t="shared" si="49"/>
        <v>131</v>
      </c>
      <c r="P82" s="290" t="str">
        <f t="shared" si="50"/>
        <v>Inspector Housing II - SIG</v>
      </c>
      <c r="Q82" s="362" cm="1">
        <f t="array" aca="1" ref="Q82" ca="1">ROUND(IF($M82="Y",VLOOKUP($N82,INDIRECT($O$2),Q$7,0)*INDIRECT($N$1),VLOOKUP($N82,INDIRECT($O$2),Q$7,0)),IF(LEFT($C82,1)="N",3,0))</f>
        <v>32.881</v>
      </c>
      <c r="R82" s="362" cm="1">
        <f t="array" aca="1" ref="R82" ca="1">ROUND(IF($M82="Y",VLOOKUP($N82,INDIRECT($O$2),R$7,0)*INDIRECT($N$1),VLOOKUP($N82,INDIRECT($O$2),R$7,0)),IF(LEFT($C82,1)="N",3,0))</f>
        <v>34.526000000000003</v>
      </c>
      <c r="S82" s="362" cm="1">
        <f t="array" aca="1" ref="S82" ca="1">ROUND(IF($M82="Y",VLOOKUP($N82,INDIRECT($O$2),S$7,0)*INDIRECT($N$1),VLOOKUP($N82,INDIRECT($O$2),S$7,0)),IF(LEFT($C82,1)="N",3,0))</f>
        <v>36.252000000000002</v>
      </c>
      <c r="T82" s="362" cm="1">
        <f t="array" aca="1" ref="T82" ca="1">ROUND(IF($M82="Y",VLOOKUP($N82,INDIRECT($O$2),T$7,0)*INDIRECT($N$1),VLOOKUP($N82,INDIRECT($O$2),T$7,0)),IF(LEFT($C82,1)="N",3,0))</f>
        <v>38.064</v>
      </c>
      <c r="U82" s="362" cm="1">
        <f t="array" aca="1" ref="U82" ca="1">ROUND(IF($M82="Y",VLOOKUP($N82,INDIRECT($O$2),U$7,0)*INDIRECT($N$1),VLOOKUP($N82,INDIRECT($O$2),U$7,0)),IF(LEFT($C82,1)="N",3,0))</f>
        <v>39.966999999999999</v>
      </c>
      <c r="W82" s="363" t="str">
        <f t="shared" si="51"/>
        <v>Y</v>
      </c>
      <c r="X82" s="313" t="str">
        <f t="shared" si="52"/>
        <v>53025C</v>
      </c>
      <c r="Y82" s="364" t="str">
        <f t="shared" si="53"/>
        <v>131</v>
      </c>
      <c r="Z82" s="313" t="str">
        <f t="shared" si="54"/>
        <v>Inspector Housing II - SIG</v>
      </c>
      <c r="AA82" s="365">
        <f t="shared" ca="1" si="55"/>
        <v>32.881</v>
      </c>
      <c r="AB82" s="365">
        <f t="shared" ca="1" si="56"/>
        <v>34.526000000000003</v>
      </c>
      <c r="AC82" s="365">
        <f t="shared" ca="1" si="57"/>
        <v>36.252000000000002</v>
      </c>
      <c r="AD82" s="365">
        <f t="shared" ca="1" si="58"/>
        <v>38.064</v>
      </c>
      <c r="AE82" s="365">
        <f t="shared" ca="1" si="59"/>
        <v>39.966999999999999</v>
      </c>
    </row>
    <row r="83" spans="1:31">
      <c r="A83" s="357" t="s">
        <v>196</v>
      </c>
      <c r="B83" s="358">
        <v>209</v>
      </c>
      <c r="C83" s="357" t="s">
        <v>43</v>
      </c>
      <c r="D83" s="359" t="s">
        <v>197</v>
      </c>
      <c r="E83" s="357">
        <v>383</v>
      </c>
      <c r="F83" s="357">
        <v>8</v>
      </c>
      <c r="G83" s="360">
        <f t="shared" ca="1" si="43"/>
        <v>32.881</v>
      </c>
      <c r="H83" s="360">
        <f t="shared" ca="1" si="44"/>
        <v>34.526000000000003</v>
      </c>
      <c r="I83" s="360">
        <f t="shared" ca="1" si="45"/>
        <v>36.252000000000002</v>
      </c>
      <c r="J83" s="360">
        <f t="shared" ca="1" si="46"/>
        <v>38.064</v>
      </c>
      <c r="K83" s="360">
        <f t="shared" ca="1" si="47"/>
        <v>39.968000000000004</v>
      </c>
      <c r="L83" s="321"/>
      <c r="M83" s="293" t="s">
        <v>588</v>
      </c>
      <c r="N83" s="290" t="str">
        <f t="shared" si="48"/>
        <v>05590C</v>
      </c>
      <c r="O83" s="361">
        <f t="shared" si="49"/>
        <v>209</v>
      </c>
      <c r="P83" s="290" t="str">
        <f t="shared" si="50"/>
        <v xml:space="preserve">Inspector License Cons Svcs </v>
      </c>
      <c r="Q83" s="362" cm="1">
        <f t="array" aca="1" ref="Q83" ca="1">ROUND(IF($M83="Y",VLOOKUP($N83,INDIRECT($O$2),Q$7,0)*INDIRECT($N$1),VLOOKUP($N83,INDIRECT($O$2),Q$7,0)),IF(LEFT($C83,1)="N",3,0))</f>
        <v>32.881</v>
      </c>
      <c r="R83" s="362" cm="1">
        <f t="array" aca="1" ref="R83" ca="1">ROUND(IF($M83="Y",VLOOKUP($N83,INDIRECT($O$2),R$7,0)*INDIRECT($N$1),VLOOKUP($N83,INDIRECT($O$2),R$7,0)),IF(LEFT($C83,1)="N",3,0))</f>
        <v>34.526000000000003</v>
      </c>
      <c r="S83" s="362" cm="1">
        <f t="array" aca="1" ref="S83" ca="1">ROUND(IF($M83="Y",VLOOKUP($N83,INDIRECT($O$2),S$7,0)*INDIRECT($N$1),VLOOKUP($N83,INDIRECT($O$2),S$7,0)),IF(LEFT($C83,1)="N",3,0))</f>
        <v>36.252000000000002</v>
      </c>
      <c r="T83" s="362" cm="1">
        <f t="array" aca="1" ref="T83" ca="1">ROUND(IF($M83="Y",VLOOKUP($N83,INDIRECT($O$2),T$7,0)*INDIRECT($N$1),VLOOKUP($N83,INDIRECT($O$2),T$7,0)),IF(LEFT($C83,1)="N",3,0))</f>
        <v>38.064</v>
      </c>
      <c r="U83" s="362" cm="1">
        <f t="array" aca="1" ref="U83" ca="1">ROUND(IF($M83="Y",VLOOKUP($N83,INDIRECT($O$2),U$7,0)*INDIRECT($N$1),VLOOKUP($N83,INDIRECT($O$2),U$7,0)),IF(LEFT($C83,1)="N",3,0))</f>
        <v>39.968000000000004</v>
      </c>
      <c r="W83" s="363" t="str">
        <f t="shared" si="51"/>
        <v>Y</v>
      </c>
      <c r="X83" s="313" t="str">
        <f t="shared" si="52"/>
        <v>05590C</v>
      </c>
      <c r="Y83" s="364">
        <f t="shared" si="53"/>
        <v>209</v>
      </c>
      <c r="Z83" s="313" t="str">
        <f t="shared" si="54"/>
        <v xml:space="preserve">Inspector License Cons Svcs </v>
      </c>
      <c r="AA83" s="365">
        <f t="shared" ca="1" si="55"/>
        <v>32.881</v>
      </c>
      <c r="AB83" s="365">
        <f t="shared" ca="1" si="56"/>
        <v>34.526000000000003</v>
      </c>
      <c r="AC83" s="365">
        <f t="shared" ca="1" si="57"/>
        <v>36.252000000000002</v>
      </c>
      <c r="AD83" s="365">
        <f t="shared" ca="1" si="58"/>
        <v>38.064</v>
      </c>
      <c r="AE83" s="365">
        <f t="shared" ca="1" si="59"/>
        <v>39.968000000000004</v>
      </c>
    </row>
    <row r="84" spans="1:31">
      <c r="A84" s="357" t="s">
        <v>198</v>
      </c>
      <c r="B84" s="358">
        <v>207</v>
      </c>
      <c r="C84" s="357" t="s">
        <v>43</v>
      </c>
      <c r="D84" s="359" t="s">
        <v>199</v>
      </c>
      <c r="E84" s="357">
        <v>338</v>
      </c>
      <c r="F84" s="357">
        <v>7</v>
      </c>
      <c r="G84" s="360">
        <f t="shared" ca="1" si="43"/>
        <v>29.699000000000002</v>
      </c>
      <c r="H84" s="360">
        <f t="shared" ca="1" si="44"/>
        <v>31.186</v>
      </c>
      <c r="I84" s="360">
        <f t="shared" ca="1" si="45"/>
        <v>32.744999999999997</v>
      </c>
      <c r="J84" s="360">
        <f t="shared" ca="1" si="46"/>
        <v>34.381999999999998</v>
      </c>
      <c r="K84" s="360">
        <f t="shared" ca="1" si="47"/>
        <v>36.101999999999997</v>
      </c>
      <c r="L84" s="321"/>
      <c r="M84" s="293" t="s">
        <v>588</v>
      </c>
      <c r="N84" s="290" t="str">
        <f t="shared" si="48"/>
        <v>05665C</v>
      </c>
      <c r="O84" s="361">
        <f t="shared" si="49"/>
        <v>207</v>
      </c>
      <c r="P84" s="290" t="str">
        <f t="shared" si="50"/>
        <v xml:space="preserve">Inspector Utility Connections </v>
      </c>
      <c r="Q84" s="362" cm="1">
        <f t="array" aca="1" ref="Q84" ca="1">ROUND(IF($M84="Y",VLOOKUP($N84,INDIRECT($O$2),Q$7,0)*INDIRECT($N$1),VLOOKUP($N84,INDIRECT($O$2),Q$7,0)),IF(LEFT($C84,1)="N",3,0))</f>
        <v>29.699000000000002</v>
      </c>
      <c r="R84" s="362" cm="1">
        <f t="array" aca="1" ref="R84" ca="1">ROUND(IF($M84="Y",VLOOKUP($N84,INDIRECT($O$2),R$7,0)*INDIRECT($N$1),VLOOKUP($N84,INDIRECT($O$2),R$7,0)),IF(LEFT($C84,1)="N",3,0))</f>
        <v>31.186</v>
      </c>
      <c r="S84" s="362" cm="1">
        <f t="array" aca="1" ref="S84" ca="1">ROUND(IF($M84="Y",VLOOKUP($N84,INDIRECT($O$2),S$7,0)*INDIRECT($N$1),VLOOKUP($N84,INDIRECT($O$2),S$7,0)),IF(LEFT($C84,1)="N",3,0))</f>
        <v>32.744999999999997</v>
      </c>
      <c r="T84" s="362" cm="1">
        <f t="array" aca="1" ref="T84" ca="1">ROUND(IF($M84="Y",VLOOKUP($N84,INDIRECT($O$2),T$7,0)*INDIRECT($N$1),VLOOKUP($N84,INDIRECT($O$2),T$7,0)),IF(LEFT($C84,1)="N",3,0))</f>
        <v>34.381999999999998</v>
      </c>
      <c r="U84" s="362" cm="1">
        <f t="array" aca="1" ref="U84" ca="1">ROUND(IF($M84="Y",VLOOKUP($N84,INDIRECT($O$2),U$7,0)*INDIRECT($N$1),VLOOKUP($N84,INDIRECT($O$2),U$7,0)),IF(LEFT($C84,1)="N",3,0))</f>
        <v>36.101999999999997</v>
      </c>
      <c r="W84" s="363" t="str">
        <f t="shared" si="51"/>
        <v>Y</v>
      </c>
      <c r="X84" s="313" t="str">
        <f t="shared" si="52"/>
        <v>05665C</v>
      </c>
      <c r="Y84" s="364">
        <f t="shared" si="53"/>
        <v>207</v>
      </c>
      <c r="Z84" s="313" t="str">
        <f t="shared" si="54"/>
        <v xml:space="preserve">Inspector Utility Connections </v>
      </c>
      <c r="AA84" s="365">
        <f t="shared" ca="1" si="55"/>
        <v>29.699000000000002</v>
      </c>
      <c r="AB84" s="365">
        <f t="shared" ca="1" si="56"/>
        <v>31.186</v>
      </c>
      <c r="AC84" s="365">
        <f t="shared" ca="1" si="57"/>
        <v>32.744999999999997</v>
      </c>
      <c r="AD84" s="365">
        <f t="shared" ca="1" si="58"/>
        <v>34.381999999999998</v>
      </c>
      <c r="AE84" s="365">
        <f t="shared" ca="1" si="59"/>
        <v>36.101999999999997</v>
      </c>
    </row>
    <row r="85" spans="1:31">
      <c r="A85" s="357" t="s">
        <v>200</v>
      </c>
      <c r="B85" s="358" t="s">
        <v>94</v>
      </c>
      <c r="C85" s="357" t="s">
        <v>43</v>
      </c>
      <c r="D85" s="359" t="s">
        <v>201</v>
      </c>
      <c r="E85" s="357">
        <v>363</v>
      </c>
      <c r="F85" s="357">
        <v>8</v>
      </c>
      <c r="G85" s="360">
        <f t="shared" ca="1" si="43"/>
        <v>32.304000000000002</v>
      </c>
      <c r="H85" s="360">
        <f t="shared" ca="1" si="44"/>
        <v>33.918999999999997</v>
      </c>
      <c r="I85" s="360">
        <f t="shared" ca="1" si="45"/>
        <v>35.615000000000002</v>
      </c>
      <c r="J85" s="360">
        <f t="shared" ca="1" si="46"/>
        <v>37.396000000000001</v>
      </c>
      <c r="K85" s="360">
        <f t="shared" ca="1" si="47"/>
        <v>39.265999999999998</v>
      </c>
      <c r="L85" s="321"/>
      <c r="M85" s="293" t="s">
        <v>588</v>
      </c>
      <c r="N85" s="290" t="str">
        <f t="shared" si="48"/>
        <v>05690C</v>
      </c>
      <c r="O85" s="361" t="str">
        <f t="shared" si="49"/>
        <v>099</v>
      </c>
      <c r="P85" s="290" t="str">
        <f t="shared" si="50"/>
        <v xml:space="preserve">Inspector Zoning II </v>
      </c>
      <c r="Q85" s="362" cm="1">
        <f t="array" aca="1" ref="Q85" ca="1">ROUND(IF($M85="Y",VLOOKUP($N85,INDIRECT($O$2),Q$7,0)*INDIRECT($N$1),VLOOKUP($N85,INDIRECT($O$2),Q$7,0)),IF(LEFT($C85,1)="N",3,0))</f>
        <v>32.304000000000002</v>
      </c>
      <c r="R85" s="362" cm="1">
        <f t="array" aca="1" ref="R85" ca="1">ROUND(IF($M85="Y",VLOOKUP($N85,INDIRECT($O$2),R$7,0)*INDIRECT($N$1),VLOOKUP($N85,INDIRECT($O$2),R$7,0)),IF(LEFT($C85,1)="N",3,0))</f>
        <v>33.918999999999997</v>
      </c>
      <c r="S85" s="362" cm="1">
        <f t="array" aca="1" ref="S85" ca="1">ROUND(IF($M85="Y",VLOOKUP($N85,INDIRECT($O$2),S$7,0)*INDIRECT($N$1),VLOOKUP($N85,INDIRECT($O$2),S$7,0)),IF(LEFT($C85,1)="N",3,0))</f>
        <v>35.615000000000002</v>
      </c>
      <c r="T85" s="362" cm="1">
        <f t="array" aca="1" ref="T85" ca="1">ROUND(IF($M85="Y",VLOOKUP($N85,INDIRECT($O$2),T$7,0)*INDIRECT($N$1),VLOOKUP($N85,INDIRECT($O$2),T$7,0)),IF(LEFT($C85,1)="N",3,0))</f>
        <v>37.396000000000001</v>
      </c>
      <c r="U85" s="362" cm="1">
        <f t="array" aca="1" ref="U85" ca="1">ROUND(IF($M85="Y",VLOOKUP($N85,INDIRECT($O$2),U$7,0)*INDIRECT($N$1),VLOOKUP($N85,INDIRECT($O$2),U$7,0)),IF(LEFT($C85,1)="N",3,0))</f>
        <v>39.265999999999998</v>
      </c>
      <c r="W85" s="363" t="str">
        <f t="shared" si="51"/>
        <v>Y</v>
      </c>
      <c r="X85" s="313" t="str">
        <f t="shared" si="52"/>
        <v>05690C</v>
      </c>
      <c r="Y85" s="364" t="str">
        <f t="shared" si="53"/>
        <v>099</v>
      </c>
      <c r="Z85" s="313" t="str">
        <f t="shared" si="54"/>
        <v xml:space="preserve">Inspector Zoning II </v>
      </c>
      <c r="AA85" s="365">
        <f t="shared" ca="1" si="55"/>
        <v>32.304000000000002</v>
      </c>
      <c r="AB85" s="365">
        <f t="shared" ca="1" si="56"/>
        <v>33.918999999999997</v>
      </c>
      <c r="AC85" s="365">
        <f t="shared" ca="1" si="57"/>
        <v>35.615000000000002</v>
      </c>
      <c r="AD85" s="365">
        <f t="shared" ca="1" si="58"/>
        <v>37.396000000000001</v>
      </c>
      <c r="AE85" s="365">
        <f t="shared" ca="1" si="59"/>
        <v>39.265999999999998</v>
      </c>
    </row>
    <row r="86" spans="1:31">
      <c r="A86" s="357" t="s">
        <v>202</v>
      </c>
      <c r="B86" s="358">
        <v>210</v>
      </c>
      <c r="C86" s="357" t="s">
        <v>43</v>
      </c>
      <c r="D86" s="359" t="s">
        <v>203</v>
      </c>
      <c r="E86" s="357">
        <v>288</v>
      </c>
      <c r="F86" s="357">
        <v>6</v>
      </c>
      <c r="G86" s="360">
        <f t="shared" ca="1" si="43"/>
        <v>27.021999999999998</v>
      </c>
      <c r="H86" s="360">
        <f t="shared" ca="1" si="44"/>
        <v>28.372</v>
      </c>
      <c r="I86" s="360">
        <f t="shared" ca="1" si="45"/>
        <v>29.792000000000002</v>
      </c>
      <c r="J86" s="360">
        <f t="shared" ca="1" si="46"/>
        <v>31.280999999999999</v>
      </c>
      <c r="K86" s="360">
        <f t="shared" ca="1" si="47"/>
        <v>32.844999999999999</v>
      </c>
      <c r="L86" s="321"/>
      <c r="M86" s="293" t="s">
        <v>588</v>
      </c>
      <c r="N86" s="290" t="str">
        <f t="shared" si="48"/>
        <v>10084C</v>
      </c>
      <c r="O86" s="361">
        <f t="shared" si="49"/>
        <v>210</v>
      </c>
      <c r="P86" s="290" t="str">
        <f t="shared" si="50"/>
        <v>IT Deskside Support Technician I</v>
      </c>
      <c r="Q86" s="362" cm="1">
        <f t="array" aca="1" ref="Q86" ca="1">ROUND(IF($M86="Y",VLOOKUP($N86,INDIRECT($O$2),Q$7,0)*INDIRECT($N$1),VLOOKUP($N86,INDIRECT($O$2),Q$7,0)),IF(LEFT($C86,1)="N",3,0))</f>
        <v>27.021999999999998</v>
      </c>
      <c r="R86" s="362" cm="1">
        <f t="array" aca="1" ref="R86" ca="1">ROUND(IF($M86="Y",VLOOKUP($N86,INDIRECT($O$2),R$7,0)*INDIRECT($N$1),VLOOKUP($N86,INDIRECT($O$2),R$7,0)),IF(LEFT($C86,1)="N",3,0))</f>
        <v>28.372</v>
      </c>
      <c r="S86" s="362" cm="1">
        <f t="array" aca="1" ref="S86" ca="1">ROUND(IF($M86="Y",VLOOKUP($N86,INDIRECT($O$2),S$7,0)*INDIRECT($N$1),VLOOKUP($N86,INDIRECT($O$2),S$7,0)),IF(LEFT($C86,1)="N",3,0))</f>
        <v>29.792000000000002</v>
      </c>
      <c r="T86" s="362" cm="1">
        <f t="array" aca="1" ref="T86" ca="1">ROUND(IF($M86="Y",VLOOKUP($N86,INDIRECT($O$2),T$7,0)*INDIRECT($N$1),VLOOKUP($N86,INDIRECT($O$2),T$7,0)),IF(LEFT($C86,1)="N",3,0))</f>
        <v>31.280999999999999</v>
      </c>
      <c r="U86" s="362" cm="1">
        <f t="array" aca="1" ref="U86" ca="1">ROUND(IF($M86="Y",VLOOKUP($N86,INDIRECT($O$2),U$7,0)*INDIRECT($N$1),VLOOKUP($N86,INDIRECT($O$2),U$7,0)),IF(LEFT($C86,1)="N",3,0))</f>
        <v>32.844999999999999</v>
      </c>
      <c r="W86" s="363" t="str">
        <f t="shared" si="51"/>
        <v>Y</v>
      </c>
      <c r="X86" s="313" t="str">
        <f t="shared" si="52"/>
        <v>10084C</v>
      </c>
      <c r="Y86" s="364">
        <f t="shared" si="53"/>
        <v>210</v>
      </c>
      <c r="Z86" s="313" t="str">
        <f t="shared" si="54"/>
        <v>IT Deskside Support Technician I</v>
      </c>
      <c r="AA86" s="365">
        <f t="shared" ca="1" si="55"/>
        <v>27.021999999999998</v>
      </c>
      <c r="AB86" s="365">
        <f t="shared" ca="1" si="56"/>
        <v>28.372</v>
      </c>
      <c r="AC86" s="365">
        <f t="shared" ca="1" si="57"/>
        <v>29.792000000000002</v>
      </c>
      <c r="AD86" s="365">
        <f t="shared" ca="1" si="58"/>
        <v>31.280999999999999</v>
      </c>
      <c r="AE86" s="365">
        <f t="shared" ca="1" si="59"/>
        <v>32.844999999999999</v>
      </c>
    </row>
    <row r="87" spans="1:31">
      <c r="A87" s="357" t="s">
        <v>204</v>
      </c>
      <c r="B87" s="358">
        <v>150</v>
      </c>
      <c r="C87" s="357" t="s">
        <v>43</v>
      </c>
      <c r="D87" s="359" t="s">
        <v>205</v>
      </c>
      <c r="E87" s="357">
        <v>323</v>
      </c>
      <c r="F87" s="357">
        <v>7</v>
      </c>
      <c r="G87" s="360">
        <f t="shared" ca="1" si="43"/>
        <v>29.085000000000001</v>
      </c>
      <c r="H87" s="360">
        <f t="shared" ca="1" si="44"/>
        <v>30.54</v>
      </c>
      <c r="I87" s="360">
        <f t="shared" ca="1" si="45"/>
        <v>32.067</v>
      </c>
      <c r="J87" s="360">
        <f t="shared" ca="1" si="46"/>
        <v>33.67</v>
      </c>
      <c r="K87" s="360">
        <f t="shared" ca="1" si="47"/>
        <v>35.353999999999999</v>
      </c>
      <c r="L87" s="321"/>
      <c r="M87" s="293" t="s">
        <v>588</v>
      </c>
      <c r="N87" s="290" t="str">
        <f t="shared" si="48"/>
        <v>10085C</v>
      </c>
      <c r="O87" s="361">
        <f t="shared" si="49"/>
        <v>150</v>
      </c>
      <c r="P87" s="290" t="str">
        <f t="shared" si="50"/>
        <v>IT Deskside Support Technician II</v>
      </c>
      <c r="Q87" s="362" cm="1">
        <f t="array" aca="1" ref="Q87" ca="1">ROUND(IF($M87="Y",VLOOKUP($N87,INDIRECT($O$2),Q$7,0)*INDIRECT($N$1),VLOOKUP($N87,INDIRECT($O$2),Q$7,0)),IF(LEFT($C87,1)="N",3,0))</f>
        <v>29.085000000000001</v>
      </c>
      <c r="R87" s="362" cm="1">
        <f t="array" aca="1" ref="R87" ca="1">ROUND(IF($M87="Y",VLOOKUP($N87,INDIRECT($O$2),R$7,0)*INDIRECT($N$1),VLOOKUP($N87,INDIRECT($O$2),R$7,0)),IF(LEFT($C87,1)="N",3,0))</f>
        <v>30.54</v>
      </c>
      <c r="S87" s="362" cm="1">
        <f t="array" aca="1" ref="S87" ca="1">ROUND(IF($M87="Y",VLOOKUP($N87,INDIRECT($O$2),S$7,0)*INDIRECT($N$1),VLOOKUP($N87,INDIRECT($O$2),S$7,0)),IF(LEFT($C87,1)="N",3,0))</f>
        <v>32.067</v>
      </c>
      <c r="T87" s="362" cm="1">
        <f t="array" aca="1" ref="T87" ca="1">ROUND(IF($M87="Y",VLOOKUP($N87,INDIRECT($O$2),T$7,0)*INDIRECT($N$1),VLOOKUP($N87,INDIRECT($O$2),T$7,0)),IF(LEFT($C87,1)="N",3,0))</f>
        <v>33.67</v>
      </c>
      <c r="U87" s="362" cm="1">
        <f t="array" aca="1" ref="U87" ca="1">ROUND(IF($M87="Y",VLOOKUP($N87,INDIRECT($O$2),U$7,0)*INDIRECT($N$1),VLOOKUP($N87,INDIRECT($O$2),U$7,0)),IF(LEFT($C87,1)="N",3,0))</f>
        <v>35.353999999999999</v>
      </c>
      <c r="W87" s="363" t="str">
        <f t="shared" si="51"/>
        <v>Y</v>
      </c>
      <c r="X87" s="313" t="str">
        <f t="shared" si="52"/>
        <v>10085C</v>
      </c>
      <c r="Y87" s="364">
        <f t="shared" si="53"/>
        <v>150</v>
      </c>
      <c r="Z87" s="313" t="str">
        <f t="shared" si="54"/>
        <v>IT Deskside Support Technician II</v>
      </c>
      <c r="AA87" s="365">
        <f t="shared" ca="1" si="55"/>
        <v>29.085000000000001</v>
      </c>
      <c r="AB87" s="365">
        <f t="shared" ca="1" si="56"/>
        <v>30.54</v>
      </c>
      <c r="AC87" s="365">
        <f t="shared" ca="1" si="57"/>
        <v>32.067</v>
      </c>
      <c r="AD87" s="365">
        <f t="shared" ca="1" si="58"/>
        <v>33.67</v>
      </c>
      <c r="AE87" s="365">
        <f t="shared" ca="1" si="59"/>
        <v>35.353999999999999</v>
      </c>
    </row>
    <row r="88" spans="1:31">
      <c r="A88" s="357" t="s">
        <v>658</v>
      </c>
      <c r="B88" s="358" t="s">
        <v>565</v>
      </c>
      <c r="C88" s="357" t="s">
        <v>43</v>
      </c>
      <c r="D88" s="359" t="s">
        <v>564</v>
      </c>
      <c r="E88" s="357">
        <v>366</v>
      </c>
      <c r="F88" s="357">
        <v>8</v>
      </c>
      <c r="G88" s="360">
        <f t="shared" ca="1" si="43"/>
        <v>31.821999999999999</v>
      </c>
      <c r="H88" s="360">
        <f t="shared" ca="1" si="44"/>
        <v>33.412999999999997</v>
      </c>
      <c r="I88" s="360">
        <f t="shared" ca="1" si="45"/>
        <v>35.084000000000003</v>
      </c>
      <c r="J88" s="360">
        <f t="shared" ca="1" si="46"/>
        <v>36.837000000000003</v>
      </c>
      <c r="K88" s="360">
        <f t="shared" ca="1" si="47"/>
        <v>38.679000000000002</v>
      </c>
      <c r="L88" s="321"/>
      <c r="M88" s="293" t="s">
        <v>588</v>
      </c>
      <c r="N88" s="290" t="str">
        <f t="shared" si="48"/>
        <v>59416C</v>
      </c>
      <c r="O88" s="361" t="str">
        <f t="shared" si="49"/>
        <v>123</v>
      </c>
      <c r="P88" s="290" t="str">
        <f t="shared" si="50"/>
        <v>IT Deskside Support Technician III</v>
      </c>
      <c r="Q88" s="362" cm="1">
        <f t="array" aca="1" ref="Q88" ca="1">ROUND(IF($M88="Y",VLOOKUP($N88,INDIRECT($O$2),Q$7,0)*INDIRECT($N$1),VLOOKUP($N88,INDIRECT($O$2),Q$7,0)),IF(LEFT($C88,1)="N",3,0))</f>
        <v>31.821999999999999</v>
      </c>
      <c r="R88" s="362" cm="1">
        <f t="array" aca="1" ref="R88" ca="1">ROUND(IF($M88="Y",VLOOKUP($N88,INDIRECT($O$2),R$7,0)*INDIRECT($N$1),VLOOKUP($N88,INDIRECT($O$2),R$7,0)),IF(LEFT($C88,1)="N",3,0))</f>
        <v>33.412999999999997</v>
      </c>
      <c r="S88" s="362" cm="1">
        <f t="array" aca="1" ref="S88" ca="1">ROUND(IF($M88="Y",VLOOKUP($N88,INDIRECT($O$2),S$7,0)*INDIRECT($N$1),VLOOKUP($N88,INDIRECT($O$2),S$7,0)),IF(LEFT($C88,1)="N",3,0))</f>
        <v>35.084000000000003</v>
      </c>
      <c r="T88" s="362" cm="1">
        <f t="array" aca="1" ref="T88" ca="1">ROUND(IF($M88="Y",VLOOKUP($N88,INDIRECT($O$2),T$7,0)*INDIRECT($N$1),VLOOKUP($N88,INDIRECT($O$2),T$7,0)),IF(LEFT($C88,1)="N",3,0))</f>
        <v>36.837000000000003</v>
      </c>
      <c r="U88" s="362" cm="1">
        <f t="array" aca="1" ref="U88" ca="1">ROUND(IF($M88="Y",VLOOKUP($N88,INDIRECT($O$2),U$7,0)*INDIRECT($N$1),VLOOKUP($N88,INDIRECT($O$2),U$7,0)),IF(LEFT($C88,1)="N",3,0))</f>
        <v>38.679000000000002</v>
      </c>
      <c r="W88" s="363" t="str">
        <f t="shared" si="51"/>
        <v>Y</v>
      </c>
      <c r="X88" s="313" t="str">
        <f t="shared" si="52"/>
        <v>59416C</v>
      </c>
      <c r="Y88" s="364" t="str">
        <f t="shared" si="53"/>
        <v>123</v>
      </c>
      <c r="Z88" s="313" t="str">
        <f t="shared" si="54"/>
        <v>IT Deskside Support Technician III</v>
      </c>
      <c r="AA88" s="365">
        <f t="shared" ca="1" si="55"/>
        <v>31.821999999999999</v>
      </c>
      <c r="AB88" s="365">
        <f t="shared" ca="1" si="56"/>
        <v>33.412999999999997</v>
      </c>
      <c r="AC88" s="365">
        <f t="shared" ca="1" si="57"/>
        <v>35.084000000000003</v>
      </c>
      <c r="AD88" s="365">
        <f t="shared" ca="1" si="58"/>
        <v>36.837000000000003</v>
      </c>
      <c r="AE88" s="365">
        <f t="shared" ca="1" si="59"/>
        <v>38.679000000000002</v>
      </c>
    </row>
    <row r="89" spans="1:31">
      <c r="A89" s="357" t="s">
        <v>474</v>
      </c>
      <c r="B89" s="358">
        <v>122</v>
      </c>
      <c r="C89" s="357" t="s">
        <v>43</v>
      </c>
      <c r="D89" s="359" t="s">
        <v>467</v>
      </c>
      <c r="E89" s="357">
        <v>333</v>
      </c>
      <c r="F89" s="357">
        <v>7</v>
      </c>
      <c r="G89" s="360">
        <f t="shared" ca="1" si="43"/>
        <v>29.7</v>
      </c>
      <c r="H89" s="360">
        <f t="shared" ca="1" si="44"/>
        <v>31.186</v>
      </c>
      <c r="I89" s="360">
        <f t="shared" ca="1" si="45"/>
        <v>32.744999999999997</v>
      </c>
      <c r="J89" s="360">
        <f t="shared" ca="1" si="46"/>
        <v>34.381999999999998</v>
      </c>
      <c r="K89" s="360">
        <f t="shared" ca="1" si="47"/>
        <v>36.101999999999997</v>
      </c>
      <c r="L89" s="321"/>
      <c r="M89" s="293" t="s">
        <v>588</v>
      </c>
      <c r="N89" s="290" t="str">
        <f t="shared" si="48"/>
        <v>52925C</v>
      </c>
      <c r="O89" s="361">
        <f t="shared" si="49"/>
        <v>122</v>
      </c>
      <c r="P89" s="290" t="str">
        <f t="shared" si="50"/>
        <v>IT Security Specialist I</v>
      </c>
      <c r="Q89" s="362" cm="1">
        <f t="array" aca="1" ref="Q89" ca="1">ROUND(IF($M89="Y",VLOOKUP($N89,INDIRECT($O$2),Q$7,0)*INDIRECT($N$1),VLOOKUP($N89,INDIRECT($O$2),Q$7,0)),IF(LEFT($C89,1)="N",3,0))</f>
        <v>29.7</v>
      </c>
      <c r="R89" s="362" cm="1">
        <f t="array" aca="1" ref="R89" ca="1">ROUND(IF($M89="Y",VLOOKUP($N89,INDIRECT($O$2),R$7,0)*INDIRECT($N$1),VLOOKUP($N89,INDIRECT($O$2),R$7,0)),IF(LEFT($C89,1)="N",3,0))</f>
        <v>31.186</v>
      </c>
      <c r="S89" s="362" cm="1">
        <f t="array" aca="1" ref="S89" ca="1">ROUND(IF($M89="Y",VLOOKUP($N89,INDIRECT($O$2),S$7,0)*INDIRECT($N$1),VLOOKUP($N89,INDIRECT($O$2),S$7,0)),IF(LEFT($C89,1)="N",3,0))</f>
        <v>32.744999999999997</v>
      </c>
      <c r="T89" s="362" cm="1">
        <f t="array" aca="1" ref="T89" ca="1">ROUND(IF($M89="Y",VLOOKUP($N89,INDIRECT($O$2),T$7,0)*INDIRECT($N$1),VLOOKUP($N89,INDIRECT($O$2),T$7,0)),IF(LEFT($C89,1)="N",3,0))</f>
        <v>34.381999999999998</v>
      </c>
      <c r="U89" s="362" cm="1">
        <f t="array" aca="1" ref="U89" ca="1">ROUND(IF($M89="Y",VLOOKUP($N89,INDIRECT($O$2),U$7,0)*INDIRECT($N$1),VLOOKUP($N89,INDIRECT($O$2),U$7,0)),IF(LEFT($C89,1)="N",3,0))</f>
        <v>36.101999999999997</v>
      </c>
      <c r="W89" s="363" t="str">
        <f t="shared" si="51"/>
        <v>Y</v>
      </c>
      <c r="X89" s="313" t="str">
        <f t="shared" si="52"/>
        <v>52925C</v>
      </c>
      <c r="Y89" s="364">
        <f t="shared" si="53"/>
        <v>122</v>
      </c>
      <c r="Z89" s="313" t="str">
        <f t="shared" si="54"/>
        <v>IT Security Specialist I</v>
      </c>
      <c r="AA89" s="365">
        <f t="shared" ca="1" si="55"/>
        <v>29.7</v>
      </c>
      <c r="AB89" s="365">
        <f t="shared" ca="1" si="56"/>
        <v>31.186</v>
      </c>
      <c r="AC89" s="365">
        <f t="shared" ca="1" si="57"/>
        <v>32.744999999999997</v>
      </c>
      <c r="AD89" s="365">
        <f t="shared" ca="1" si="58"/>
        <v>34.381999999999998</v>
      </c>
      <c r="AE89" s="365">
        <f t="shared" ca="1" si="59"/>
        <v>36.101999999999997</v>
      </c>
    </row>
    <row r="90" spans="1:31">
      <c r="A90" s="357" t="s">
        <v>473</v>
      </c>
      <c r="B90" s="358">
        <v>123</v>
      </c>
      <c r="C90" s="357" t="s">
        <v>43</v>
      </c>
      <c r="D90" s="359" t="s">
        <v>468</v>
      </c>
      <c r="E90" s="357">
        <v>363</v>
      </c>
      <c r="F90" s="357">
        <v>8</v>
      </c>
      <c r="G90" s="360">
        <f t="shared" ca="1" si="43"/>
        <v>31.821999999999999</v>
      </c>
      <c r="H90" s="360">
        <f t="shared" ca="1" si="44"/>
        <v>33.412999999999997</v>
      </c>
      <c r="I90" s="360">
        <f t="shared" ca="1" si="45"/>
        <v>35.084000000000003</v>
      </c>
      <c r="J90" s="360">
        <f t="shared" ca="1" si="46"/>
        <v>36.837000000000003</v>
      </c>
      <c r="K90" s="360">
        <f t="shared" ca="1" si="47"/>
        <v>38.679000000000002</v>
      </c>
      <c r="L90" s="321"/>
      <c r="M90" s="293" t="s">
        <v>588</v>
      </c>
      <c r="N90" s="290" t="str">
        <f t="shared" si="48"/>
        <v>52926C</v>
      </c>
      <c r="O90" s="361">
        <f t="shared" si="49"/>
        <v>123</v>
      </c>
      <c r="P90" s="290" t="str">
        <f t="shared" si="50"/>
        <v>IT Security Specialist II</v>
      </c>
      <c r="Q90" s="362" cm="1">
        <f t="array" aca="1" ref="Q90" ca="1">ROUND(IF($M90="Y",VLOOKUP($N90,INDIRECT($O$2),Q$7,0)*INDIRECT($N$1),VLOOKUP($N90,INDIRECT($O$2),Q$7,0)),IF(LEFT($C90,1)="N",3,0))</f>
        <v>31.821999999999999</v>
      </c>
      <c r="R90" s="362" cm="1">
        <f t="array" aca="1" ref="R90" ca="1">ROUND(IF($M90="Y",VLOOKUP($N90,INDIRECT($O$2),R$7,0)*INDIRECT($N$1),VLOOKUP($N90,INDIRECT($O$2),R$7,0)),IF(LEFT($C90,1)="N",3,0))</f>
        <v>33.412999999999997</v>
      </c>
      <c r="S90" s="362" cm="1">
        <f t="array" aca="1" ref="S90" ca="1">ROUND(IF($M90="Y",VLOOKUP($N90,INDIRECT($O$2),S$7,0)*INDIRECT($N$1),VLOOKUP($N90,INDIRECT($O$2),S$7,0)),IF(LEFT($C90,1)="N",3,0))</f>
        <v>35.084000000000003</v>
      </c>
      <c r="T90" s="362" cm="1">
        <f t="array" aca="1" ref="T90" ca="1">ROUND(IF($M90="Y",VLOOKUP($N90,INDIRECT($O$2),T$7,0)*INDIRECT($N$1),VLOOKUP($N90,INDIRECT($O$2),T$7,0)),IF(LEFT($C90,1)="N",3,0))</f>
        <v>36.837000000000003</v>
      </c>
      <c r="U90" s="362" cm="1">
        <f t="array" aca="1" ref="U90" ca="1">ROUND(IF($M90="Y",VLOOKUP($N90,INDIRECT($O$2),U$7,0)*INDIRECT($N$1),VLOOKUP($N90,INDIRECT($O$2),U$7,0)),IF(LEFT($C90,1)="N",3,0))</f>
        <v>38.679000000000002</v>
      </c>
      <c r="W90" s="363" t="str">
        <f t="shared" si="51"/>
        <v>Y</v>
      </c>
      <c r="X90" s="313" t="str">
        <f t="shared" si="52"/>
        <v>52926C</v>
      </c>
      <c r="Y90" s="364">
        <f t="shared" si="53"/>
        <v>123</v>
      </c>
      <c r="Z90" s="313" t="str">
        <f t="shared" si="54"/>
        <v>IT Security Specialist II</v>
      </c>
      <c r="AA90" s="365">
        <f t="shared" ca="1" si="55"/>
        <v>31.821999999999999</v>
      </c>
      <c r="AB90" s="365">
        <f t="shared" ca="1" si="56"/>
        <v>33.412999999999997</v>
      </c>
      <c r="AC90" s="365">
        <f t="shared" ca="1" si="57"/>
        <v>35.084000000000003</v>
      </c>
      <c r="AD90" s="365">
        <f t="shared" ca="1" si="58"/>
        <v>36.837000000000003</v>
      </c>
      <c r="AE90" s="365">
        <f t="shared" ca="1" si="59"/>
        <v>38.679000000000002</v>
      </c>
    </row>
    <row r="91" spans="1:31">
      <c r="A91" s="357" t="s">
        <v>206</v>
      </c>
      <c r="B91" s="358">
        <v>130</v>
      </c>
      <c r="C91" s="357" t="s">
        <v>43</v>
      </c>
      <c r="D91" s="359" t="s">
        <v>207</v>
      </c>
      <c r="E91" s="357">
        <v>265</v>
      </c>
      <c r="F91" s="357">
        <v>5</v>
      </c>
      <c r="G91" s="360">
        <f t="shared" ca="1" si="43"/>
        <v>24.478999999999999</v>
      </c>
      <c r="H91" s="360">
        <f t="shared" ca="1" si="44"/>
        <v>25.704000000000001</v>
      </c>
      <c r="I91" s="360">
        <f t="shared" ca="1" si="45"/>
        <v>26.988</v>
      </c>
      <c r="J91" s="360">
        <f t="shared" ca="1" si="46"/>
        <v>28.338000000000001</v>
      </c>
      <c r="K91" s="360">
        <f t="shared" ca="1" si="47"/>
        <v>29.754999999999999</v>
      </c>
      <c r="L91" s="321"/>
      <c r="M91" s="293" t="s">
        <v>588</v>
      </c>
      <c r="N91" s="290" t="str">
        <f t="shared" si="48"/>
        <v>10086C</v>
      </c>
      <c r="O91" s="361">
        <f t="shared" si="49"/>
        <v>130</v>
      </c>
      <c r="P91" s="290" t="str">
        <f t="shared" si="50"/>
        <v>IT Service Desk Agent I</v>
      </c>
      <c r="Q91" s="362" cm="1">
        <f t="array" aca="1" ref="Q91" ca="1">ROUND(IF($M91="Y",VLOOKUP($N91,INDIRECT($O$2),Q$7,0)*INDIRECT($N$1),VLOOKUP($N91,INDIRECT($O$2),Q$7,0)),IF(LEFT($C91,1)="N",3,0))</f>
        <v>24.478999999999999</v>
      </c>
      <c r="R91" s="362" cm="1">
        <f t="array" aca="1" ref="R91" ca="1">ROUND(IF($M91="Y",VLOOKUP($N91,INDIRECT($O$2),R$7,0)*INDIRECT($N$1),VLOOKUP($N91,INDIRECT($O$2),R$7,0)),IF(LEFT($C91,1)="N",3,0))</f>
        <v>25.704000000000001</v>
      </c>
      <c r="S91" s="362" cm="1">
        <f t="array" aca="1" ref="S91" ca="1">ROUND(IF($M91="Y",VLOOKUP($N91,INDIRECT($O$2),S$7,0)*INDIRECT($N$1),VLOOKUP($N91,INDIRECT($O$2),S$7,0)),IF(LEFT($C91,1)="N",3,0))</f>
        <v>26.988</v>
      </c>
      <c r="T91" s="362" cm="1">
        <f t="array" aca="1" ref="T91" ca="1">ROUND(IF($M91="Y",VLOOKUP($N91,INDIRECT($O$2),T$7,0)*INDIRECT($N$1),VLOOKUP($N91,INDIRECT($O$2),T$7,0)),IF(LEFT($C91,1)="N",3,0))</f>
        <v>28.338000000000001</v>
      </c>
      <c r="U91" s="362" cm="1">
        <f t="array" aca="1" ref="U91" ca="1">ROUND(IF($M91="Y",VLOOKUP($N91,INDIRECT($O$2),U$7,0)*INDIRECT($N$1),VLOOKUP($N91,INDIRECT($O$2),U$7,0)),IF(LEFT($C91,1)="N",3,0))</f>
        <v>29.754999999999999</v>
      </c>
      <c r="W91" s="363" t="str">
        <f t="shared" si="51"/>
        <v>Y</v>
      </c>
      <c r="X91" s="313" t="str">
        <f t="shared" si="52"/>
        <v>10086C</v>
      </c>
      <c r="Y91" s="364">
        <f t="shared" si="53"/>
        <v>130</v>
      </c>
      <c r="Z91" s="313" t="str">
        <f t="shared" si="54"/>
        <v>IT Service Desk Agent I</v>
      </c>
      <c r="AA91" s="365">
        <f t="shared" ca="1" si="55"/>
        <v>24.478999999999999</v>
      </c>
      <c r="AB91" s="365">
        <f t="shared" ca="1" si="56"/>
        <v>25.704000000000001</v>
      </c>
      <c r="AC91" s="365">
        <f t="shared" ca="1" si="57"/>
        <v>26.988</v>
      </c>
      <c r="AD91" s="365">
        <f t="shared" ca="1" si="58"/>
        <v>28.338000000000001</v>
      </c>
      <c r="AE91" s="365">
        <f t="shared" ca="1" si="59"/>
        <v>29.754999999999999</v>
      </c>
    </row>
    <row r="92" spans="1:31">
      <c r="A92" s="357" t="s">
        <v>208</v>
      </c>
      <c r="B92" s="358">
        <v>210</v>
      </c>
      <c r="C92" s="357" t="s">
        <v>43</v>
      </c>
      <c r="D92" s="359" t="s">
        <v>209</v>
      </c>
      <c r="E92" s="357">
        <v>300</v>
      </c>
      <c r="F92" s="357">
        <v>6</v>
      </c>
      <c r="G92" s="360">
        <f t="shared" ca="1" si="43"/>
        <v>27.021999999999998</v>
      </c>
      <c r="H92" s="360">
        <f t="shared" ca="1" si="44"/>
        <v>28.372</v>
      </c>
      <c r="I92" s="360">
        <f t="shared" ca="1" si="45"/>
        <v>29.792000000000002</v>
      </c>
      <c r="J92" s="360">
        <f t="shared" ca="1" si="46"/>
        <v>31.280999999999999</v>
      </c>
      <c r="K92" s="360">
        <f t="shared" ca="1" si="47"/>
        <v>32.844999999999999</v>
      </c>
      <c r="L92" s="321"/>
      <c r="M92" s="293" t="s">
        <v>588</v>
      </c>
      <c r="N92" s="290" t="str">
        <f t="shared" si="48"/>
        <v>10087C</v>
      </c>
      <c r="O92" s="361">
        <f t="shared" si="49"/>
        <v>210</v>
      </c>
      <c r="P92" s="290" t="str">
        <f t="shared" si="50"/>
        <v>IT Service Desk Agent II</v>
      </c>
      <c r="Q92" s="362" cm="1">
        <f t="array" aca="1" ref="Q92" ca="1">ROUND(IF($M92="Y",VLOOKUP($N92,INDIRECT($O$2),Q$7,0)*INDIRECT($N$1),VLOOKUP($N92,INDIRECT($O$2),Q$7,0)),IF(LEFT($C92,1)="N",3,0))</f>
        <v>27.021999999999998</v>
      </c>
      <c r="R92" s="362" cm="1">
        <f t="array" aca="1" ref="R92" ca="1">ROUND(IF($M92="Y",VLOOKUP($N92,INDIRECT($O$2),R$7,0)*INDIRECT($N$1),VLOOKUP($N92,INDIRECT($O$2),R$7,0)),IF(LEFT($C92,1)="N",3,0))</f>
        <v>28.372</v>
      </c>
      <c r="S92" s="362" cm="1">
        <f t="array" aca="1" ref="S92" ca="1">ROUND(IF($M92="Y",VLOOKUP($N92,INDIRECT($O$2),S$7,0)*INDIRECT($N$1),VLOOKUP($N92,INDIRECT($O$2),S$7,0)),IF(LEFT($C92,1)="N",3,0))</f>
        <v>29.792000000000002</v>
      </c>
      <c r="T92" s="362" cm="1">
        <f t="array" aca="1" ref="T92" ca="1">ROUND(IF($M92="Y",VLOOKUP($N92,INDIRECT($O$2),T$7,0)*INDIRECT($N$1),VLOOKUP($N92,INDIRECT($O$2),T$7,0)),IF(LEFT($C92,1)="N",3,0))</f>
        <v>31.280999999999999</v>
      </c>
      <c r="U92" s="362" cm="1">
        <f t="array" aca="1" ref="U92" ca="1">ROUND(IF($M92="Y",VLOOKUP($N92,INDIRECT($O$2),U$7,0)*INDIRECT($N$1),VLOOKUP($N92,INDIRECT($O$2),U$7,0)),IF(LEFT($C92,1)="N",3,0))</f>
        <v>32.844999999999999</v>
      </c>
      <c r="W92" s="363" t="str">
        <f t="shared" si="51"/>
        <v>Y</v>
      </c>
      <c r="X92" s="313" t="str">
        <f t="shared" si="52"/>
        <v>10087C</v>
      </c>
      <c r="Y92" s="364">
        <f t="shared" si="53"/>
        <v>210</v>
      </c>
      <c r="Z92" s="313" t="str">
        <f t="shared" si="54"/>
        <v>IT Service Desk Agent II</v>
      </c>
      <c r="AA92" s="365">
        <f t="shared" ca="1" si="55"/>
        <v>27.021999999999998</v>
      </c>
      <c r="AB92" s="365">
        <f t="shared" ca="1" si="56"/>
        <v>28.372</v>
      </c>
      <c r="AC92" s="365">
        <f t="shared" ca="1" si="57"/>
        <v>29.792000000000002</v>
      </c>
      <c r="AD92" s="365">
        <f t="shared" ca="1" si="58"/>
        <v>31.280999999999999</v>
      </c>
      <c r="AE92" s="365">
        <f t="shared" ca="1" si="59"/>
        <v>32.844999999999999</v>
      </c>
    </row>
    <row r="93" spans="1:31">
      <c r="A93" s="357" t="s">
        <v>210</v>
      </c>
      <c r="B93" s="358">
        <v>201</v>
      </c>
      <c r="C93" s="357" t="s">
        <v>43</v>
      </c>
      <c r="D93" s="359" t="s">
        <v>211</v>
      </c>
      <c r="E93" s="357">
        <v>235</v>
      </c>
      <c r="F93" s="357">
        <v>5</v>
      </c>
      <c r="G93" s="360">
        <f t="shared" ca="1" si="43"/>
        <v>19.478000000000002</v>
      </c>
      <c r="H93" s="360">
        <f t="shared" ca="1" si="44"/>
        <v>20.452999999999999</v>
      </c>
      <c r="I93" s="360">
        <f t="shared" ca="1" si="45"/>
        <v>21.475999999999999</v>
      </c>
      <c r="J93" s="360">
        <f t="shared" ca="1" si="46"/>
        <v>22.548999999999999</v>
      </c>
      <c r="K93" s="360">
        <f t="shared" ca="1" si="47"/>
        <v>23.675000000000001</v>
      </c>
      <c r="L93" s="321"/>
      <c r="M93" s="293" t="s">
        <v>588</v>
      </c>
      <c r="N93" s="290" t="str">
        <f t="shared" si="48"/>
        <v>05910C</v>
      </c>
      <c r="O93" s="361">
        <f t="shared" si="49"/>
        <v>201</v>
      </c>
      <c r="P93" s="290" t="str">
        <f t="shared" si="50"/>
        <v xml:space="preserve">Laboratory Tech Seasonal </v>
      </c>
      <c r="Q93" s="362" cm="1">
        <f t="array" aca="1" ref="Q93" ca="1">ROUND(IF($M93="Y",VLOOKUP($N93,INDIRECT($O$2),Q$7,0)*INDIRECT($N$1),VLOOKUP($N93,INDIRECT($O$2),Q$7,0)),IF(LEFT($C93,1)="N",3,0))</f>
        <v>19.478000000000002</v>
      </c>
      <c r="R93" s="362" cm="1">
        <f t="array" aca="1" ref="R93" ca="1">ROUND(IF($M93="Y",VLOOKUP($N93,INDIRECT($O$2),R$7,0)*INDIRECT($N$1),VLOOKUP($N93,INDIRECT($O$2),R$7,0)),IF(LEFT($C93,1)="N",3,0))</f>
        <v>20.452999999999999</v>
      </c>
      <c r="S93" s="362" cm="1">
        <f t="array" aca="1" ref="S93" ca="1">ROUND(IF($M93="Y",VLOOKUP($N93,INDIRECT($O$2),S$7,0)*INDIRECT($N$1),VLOOKUP($N93,INDIRECT($O$2),S$7,0)),IF(LEFT($C93,1)="N",3,0))</f>
        <v>21.475999999999999</v>
      </c>
      <c r="T93" s="362" cm="1">
        <f t="array" aca="1" ref="T93" ca="1">ROUND(IF($M93="Y",VLOOKUP($N93,INDIRECT($O$2),T$7,0)*INDIRECT($N$1),VLOOKUP($N93,INDIRECT($O$2),T$7,0)),IF(LEFT($C93,1)="N",3,0))</f>
        <v>22.548999999999999</v>
      </c>
      <c r="U93" s="362" cm="1">
        <f t="array" aca="1" ref="U93" ca="1">ROUND(IF($M93="Y",VLOOKUP($N93,INDIRECT($O$2),U$7,0)*INDIRECT($N$1),VLOOKUP($N93,INDIRECT($O$2),U$7,0)),IF(LEFT($C93,1)="N",3,0))</f>
        <v>23.675000000000001</v>
      </c>
      <c r="W93" s="363" t="str">
        <f t="shared" si="51"/>
        <v>Y</v>
      </c>
      <c r="X93" s="313" t="str">
        <f t="shared" si="52"/>
        <v>05910C</v>
      </c>
      <c r="Y93" s="364">
        <f t="shared" si="53"/>
        <v>201</v>
      </c>
      <c r="Z93" s="313" t="str">
        <f t="shared" si="54"/>
        <v xml:space="preserve">Laboratory Tech Seasonal </v>
      </c>
      <c r="AA93" s="365">
        <f t="shared" ca="1" si="55"/>
        <v>19.478000000000002</v>
      </c>
      <c r="AB93" s="365">
        <f t="shared" ca="1" si="56"/>
        <v>20.452999999999999</v>
      </c>
      <c r="AC93" s="365">
        <f t="shared" ca="1" si="57"/>
        <v>21.475999999999999</v>
      </c>
      <c r="AD93" s="365">
        <f t="shared" ca="1" si="58"/>
        <v>22.548999999999999</v>
      </c>
      <c r="AE93" s="365">
        <f t="shared" ca="1" si="59"/>
        <v>23.675000000000001</v>
      </c>
    </row>
    <row r="94" spans="1:31">
      <c r="A94" s="357" t="s">
        <v>212</v>
      </c>
      <c r="B94" s="358" t="s">
        <v>213</v>
      </c>
      <c r="C94" s="357" t="s">
        <v>43</v>
      </c>
      <c r="D94" s="359" t="s">
        <v>214</v>
      </c>
      <c r="E94" s="357">
        <v>235</v>
      </c>
      <c r="F94" s="357">
        <v>5</v>
      </c>
      <c r="G94" s="360">
        <f t="shared" ca="1" si="43"/>
        <v>24.347999999999999</v>
      </c>
      <c r="H94" s="360">
        <f t="shared" ca="1" si="44"/>
        <v>25.565999999999999</v>
      </c>
      <c r="I94" s="360">
        <f t="shared" ca="1" si="45"/>
        <v>26.844000000000001</v>
      </c>
      <c r="J94" s="360">
        <f t="shared" ca="1" si="46"/>
        <v>28.184999999999999</v>
      </c>
      <c r="K94" s="360">
        <f t="shared" ca="1" si="47"/>
        <v>29.596</v>
      </c>
      <c r="L94" s="321"/>
      <c r="M94" s="293" t="s">
        <v>588</v>
      </c>
      <c r="N94" s="290" t="str">
        <f t="shared" si="48"/>
        <v>05920C</v>
      </c>
      <c r="O94" s="361" t="str">
        <f t="shared" si="49"/>
        <v>073</v>
      </c>
      <c r="P94" s="290" t="str">
        <f t="shared" si="50"/>
        <v xml:space="preserve">Laboratory Technician </v>
      </c>
      <c r="Q94" s="362" cm="1">
        <f t="array" aca="1" ref="Q94" ca="1">ROUND(IF($M94="Y",VLOOKUP($N94,INDIRECT($O$2),Q$7,0)*INDIRECT($N$1),VLOOKUP($N94,INDIRECT($O$2),Q$7,0)),IF(LEFT($C94,1)="N",3,0))</f>
        <v>24.347999999999999</v>
      </c>
      <c r="R94" s="362" cm="1">
        <f t="array" aca="1" ref="R94" ca="1">ROUND(IF($M94="Y",VLOOKUP($N94,INDIRECT($O$2),R$7,0)*INDIRECT($N$1),VLOOKUP($N94,INDIRECT($O$2),R$7,0)),IF(LEFT($C94,1)="N",3,0))</f>
        <v>25.565999999999999</v>
      </c>
      <c r="S94" s="362" cm="1">
        <f t="array" aca="1" ref="S94" ca="1">ROUND(IF($M94="Y",VLOOKUP($N94,INDIRECT($O$2),S$7,0)*INDIRECT($N$1),VLOOKUP($N94,INDIRECT($O$2),S$7,0)),IF(LEFT($C94,1)="N",3,0))</f>
        <v>26.844000000000001</v>
      </c>
      <c r="T94" s="362" cm="1">
        <f t="array" aca="1" ref="T94" ca="1">ROUND(IF($M94="Y",VLOOKUP($N94,INDIRECT($O$2),T$7,0)*INDIRECT($N$1),VLOOKUP($N94,INDIRECT($O$2),T$7,0)),IF(LEFT($C94,1)="N",3,0))</f>
        <v>28.184999999999999</v>
      </c>
      <c r="U94" s="362" cm="1">
        <f t="array" aca="1" ref="U94" ca="1">ROUND(IF($M94="Y",VLOOKUP($N94,INDIRECT($O$2),U$7,0)*INDIRECT($N$1),VLOOKUP($N94,INDIRECT($O$2),U$7,0)),IF(LEFT($C94,1)="N",3,0))</f>
        <v>29.596</v>
      </c>
      <c r="W94" s="363" t="str">
        <f t="shared" si="51"/>
        <v>Y</v>
      </c>
      <c r="X94" s="313" t="str">
        <f t="shared" si="52"/>
        <v>05920C</v>
      </c>
      <c r="Y94" s="364" t="str">
        <f t="shared" si="53"/>
        <v>073</v>
      </c>
      <c r="Z94" s="313" t="str">
        <f t="shared" si="54"/>
        <v xml:space="preserve">Laboratory Technician </v>
      </c>
      <c r="AA94" s="365">
        <f t="shared" ca="1" si="55"/>
        <v>24.347999999999999</v>
      </c>
      <c r="AB94" s="365">
        <f t="shared" ca="1" si="56"/>
        <v>25.565999999999999</v>
      </c>
      <c r="AC94" s="365">
        <f t="shared" ca="1" si="57"/>
        <v>26.844000000000001</v>
      </c>
      <c r="AD94" s="365">
        <f t="shared" ca="1" si="58"/>
        <v>28.184999999999999</v>
      </c>
      <c r="AE94" s="365">
        <f t="shared" ca="1" si="59"/>
        <v>29.596</v>
      </c>
    </row>
    <row r="95" spans="1:31">
      <c r="A95" s="357" t="s">
        <v>215</v>
      </c>
      <c r="B95" s="358" t="s">
        <v>66</v>
      </c>
      <c r="C95" s="357" t="s">
        <v>43</v>
      </c>
      <c r="D95" s="359" t="s">
        <v>216</v>
      </c>
      <c r="E95" s="357">
        <v>330</v>
      </c>
      <c r="F95" s="357">
        <v>7</v>
      </c>
      <c r="G95" s="360">
        <f t="shared" ca="1" si="43"/>
        <v>28.675000000000001</v>
      </c>
      <c r="H95" s="360">
        <f t="shared" ca="1" si="44"/>
        <v>30.109000000000002</v>
      </c>
      <c r="I95" s="360">
        <f t="shared" ca="1" si="45"/>
        <v>31.614999999999998</v>
      </c>
      <c r="J95" s="360">
        <f t="shared" ca="1" si="46"/>
        <v>33.195999999999998</v>
      </c>
      <c r="K95" s="360">
        <f t="shared" ca="1" si="47"/>
        <v>34.854999999999997</v>
      </c>
      <c r="L95" s="321"/>
      <c r="M95" s="293" t="s">
        <v>588</v>
      </c>
      <c r="N95" s="290" t="str">
        <f t="shared" si="48"/>
        <v>05952C</v>
      </c>
      <c r="O95" s="361" t="str">
        <f t="shared" si="49"/>
        <v>064</v>
      </c>
      <c r="P95" s="290" t="str">
        <f t="shared" si="50"/>
        <v>Lead Code Compliance Specialist -Traffic</v>
      </c>
      <c r="Q95" s="362" cm="1">
        <f t="array" aca="1" ref="Q95" ca="1">ROUND(IF($M95="Y",VLOOKUP($N95,INDIRECT($O$2),Q$7,0)*INDIRECT($N$1),VLOOKUP($N95,INDIRECT($O$2),Q$7,0)),IF(LEFT($C95,1)="N",3,0))</f>
        <v>28.675000000000001</v>
      </c>
      <c r="R95" s="362" cm="1">
        <f t="array" aca="1" ref="R95" ca="1">ROUND(IF($M95="Y",VLOOKUP($N95,INDIRECT($O$2),R$7,0)*INDIRECT($N$1),VLOOKUP($N95,INDIRECT($O$2),R$7,0)),IF(LEFT($C95,1)="N",3,0))</f>
        <v>30.109000000000002</v>
      </c>
      <c r="S95" s="362" cm="1">
        <f t="array" aca="1" ref="S95" ca="1">ROUND(IF($M95="Y",VLOOKUP($N95,INDIRECT($O$2),S$7,0)*INDIRECT($N$1),VLOOKUP($N95,INDIRECT($O$2),S$7,0)),IF(LEFT($C95,1)="N",3,0))</f>
        <v>31.614999999999998</v>
      </c>
      <c r="T95" s="362" cm="1">
        <f t="array" aca="1" ref="T95" ca="1">ROUND(IF($M95="Y",VLOOKUP($N95,INDIRECT($O$2),T$7,0)*INDIRECT($N$1),VLOOKUP($N95,INDIRECT($O$2),T$7,0)),IF(LEFT($C95,1)="N",3,0))</f>
        <v>33.195999999999998</v>
      </c>
      <c r="U95" s="362" cm="1">
        <f t="array" aca="1" ref="U95" ca="1">ROUND(IF($M95="Y",VLOOKUP($N95,INDIRECT($O$2),U$7,0)*INDIRECT($N$1),VLOOKUP($N95,INDIRECT($O$2),U$7,0)),IF(LEFT($C95,1)="N",3,0))</f>
        <v>34.854999999999997</v>
      </c>
      <c r="W95" s="363" t="str">
        <f t="shared" si="51"/>
        <v>Y</v>
      </c>
      <c r="X95" s="313" t="str">
        <f t="shared" si="52"/>
        <v>05952C</v>
      </c>
      <c r="Y95" s="364" t="str">
        <f t="shared" si="53"/>
        <v>064</v>
      </c>
      <c r="Z95" s="313" t="str">
        <f t="shared" si="54"/>
        <v>Lead Code Compliance Specialist -Traffic</v>
      </c>
      <c r="AA95" s="365">
        <f t="shared" ca="1" si="55"/>
        <v>28.675000000000001</v>
      </c>
      <c r="AB95" s="365">
        <f t="shared" ca="1" si="56"/>
        <v>30.109000000000002</v>
      </c>
      <c r="AC95" s="365">
        <f t="shared" ca="1" si="57"/>
        <v>31.614999999999998</v>
      </c>
      <c r="AD95" s="365">
        <f t="shared" ca="1" si="58"/>
        <v>33.195999999999998</v>
      </c>
      <c r="AE95" s="365">
        <f t="shared" ca="1" si="59"/>
        <v>34.854999999999997</v>
      </c>
    </row>
    <row r="96" spans="1:31">
      <c r="A96" s="357" t="s">
        <v>217</v>
      </c>
      <c r="B96" s="358" t="s">
        <v>218</v>
      </c>
      <c r="C96" s="357" t="s">
        <v>43</v>
      </c>
      <c r="D96" s="359" t="s">
        <v>219</v>
      </c>
      <c r="E96" s="357">
        <v>410</v>
      </c>
      <c r="F96" s="357">
        <v>9</v>
      </c>
      <c r="G96" s="360">
        <f t="shared" ca="1" si="43"/>
        <v>35.433999999999997</v>
      </c>
      <c r="H96" s="360">
        <f t="shared" ca="1" si="44"/>
        <v>37.204999999999998</v>
      </c>
      <c r="I96" s="360">
        <f t="shared" ca="1" si="45"/>
        <v>39.066000000000003</v>
      </c>
      <c r="J96" s="360">
        <f t="shared" ca="1" si="46"/>
        <v>41.018000000000001</v>
      </c>
      <c r="K96" s="360">
        <f t="shared" ca="1" si="47"/>
        <v>43.070999999999998</v>
      </c>
      <c r="L96" s="321"/>
      <c r="M96" s="293" t="s">
        <v>588</v>
      </c>
      <c r="N96" s="290" t="str">
        <f t="shared" si="48"/>
        <v>05985C</v>
      </c>
      <c r="O96" s="361" t="str">
        <f t="shared" si="49"/>
        <v>101</v>
      </c>
      <c r="P96" s="290" t="str">
        <f t="shared" si="50"/>
        <v xml:space="preserve">Lead Inspector Housing </v>
      </c>
      <c r="Q96" s="362" cm="1">
        <f t="array" aca="1" ref="Q96" ca="1">ROUND(IF($M96="Y",VLOOKUP($N96,INDIRECT($O$2),Q$7,0)*INDIRECT($N$1),VLOOKUP($N96,INDIRECT($O$2),Q$7,0)),IF(LEFT($C96,1)="N",3,0))</f>
        <v>35.433999999999997</v>
      </c>
      <c r="R96" s="362" cm="1">
        <f t="array" aca="1" ref="R96" ca="1">ROUND(IF($M96="Y",VLOOKUP($N96,INDIRECT($O$2),R$7,0)*INDIRECT($N$1),VLOOKUP($N96,INDIRECT($O$2),R$7,0)),IF(LEFT($C96,1)="N",3,0))</f>
        <v>37.204999999999998</v>
      </c>
      <c r="S96" s="362" cm="1">
        <f t="array" aca="1" ref="S96" ca="1">ROUND(IF($M96="Y",VLOOKUP($N96,INDIRECT($O$2),S$7,0)*INDIRECT($N$1),VLOOKUP($N96,INDIRECT($O$2),S$7,0)),IF(LEFT($C96,1)="N",3,0))</f>
        <v>39.066000000000003</v>
      </c>
      <c r="T96" s="362" cm="1">
        <f t="array" aca="1" ref="T96" ca="1">ROUND(IF($M96="Y",VLOOKUP($N96,INDIRECT($O$2),T$7,0)*INDIRECT($N$1),VLOOKUP($N96,INDIRECT($O$2),T$7,0)),IF(LEFT($C96,1)="N",3,0))</f>
        <v>41.018000000000001</v>
      </c>
      <c r="U96" s="362" cm="1">
        <f t="array" aca="1" ref="U96" ca="1">ROUND(IF($M96="Y",VLOOKUP($N96,INDIRECT($O$2),U$7,0)*INDIRECT($N$1),VLOOKUP($N96,INDIRECT($O$2),U$7,0)),IF(LEFT($C96,1)="N",3,0))</f>
        <v>43.070999999999998</v>
      </c>
      <c r="W96" s="363" t="str">
        <f t="shared" si="51"/>
        <v>Y</v>
      </c>
      <c r="X96" s="313" t="str">
        <f t="shared" si="52"/>
        <v>05985C</v>
      </c>
      <c r="Y96" s="364" t="str">
        <f t="shared" si="53"/>
        <v>101</v>
      </c>
      <c r="Z96" s="313" t="str">
        <f t="shared" si="54"/>
        <v xml:space="preserve">Lead Inspector Housing </v>
      </c>
      <c r="AA96" s="365">
        <f t="shared" ca="1" si="55"/>
        <v>35.433999999999997</v>
      </c>
      <c r="AB96" s="365">
        <f t="shared" ca="1" si="56"/>
        <v>37.204999999999998</v>
      </c>
      <c r="AC96" s="365">
        <f t="shared" ca="1" si="57"/>
        <v>39.066000000000003</v>
      </c>
      <c r="AD96" s="365">
        <f t="shared" ca="1" si="58"/>
        <v>41.018000000000001</v>
      </c>
      <c r="AE96" s="365">
        <f t="shared" ca="1" si="59"/>
        <v>43.070999999999998</v>
      </c>
    </row>
    <row r="97" spans="1:31">
      <c r="A97" s="357" t="s">
        <v>220</v>
      </c>
      <c r="B97" s="358">
        <v>101</v>
      </c>
      <c r="C97" s="357" t="s">
        <v>43</v>
      </c>
      <c r="D97" s="359" t="s">
        <v>453</v>
      </c>
      <c r="E97" s="357">
        <v>415</v>
      </c>
      <c r="F97" s="357">
        <v>9</v>
      </c>
      <c r="G97" s="360">
        <f t="shared" ca="1" si="43"/>
        <v>35.433999999999997</v>
      </c>
      <c r="H97" s="360">
        <f t="shared" ca="1" si="44"/>
        <v>37.204999999999998</v>
      </c>
      <c r="I97" s="360">
        <f t="shared" ca="1" si="45"/>
        <v>39.066000000000003</v>
      </c>
      <c r="J97" s="360">
        <f t="shared" ca="1" si="46"/>
        <v>41.018000000000001</v>
      </c>
      <c r="K97" s="360">
        <f t="shared" ca="1" si="47"/>
        <v>43.070999999999998</v>
      </c>
      <c r="L97" s="321"/>
      <c r="M97" s="293" t="s">
        <v>588</v>
      </c>
      <c r="N97" s="290" t="str">
        <f t="shared" si="48"/>
        <v>05995C</v>
      </c>
      <c r="O97" s="361">
        <f t="shared" si="49"/>
        <v>101</v>
      </c>
      <c r="P97" s="290" t="str">
        <f t="shared" si="50"/>
        <v>Lead Inspector Licenses &amp; Con Services</v>
      </c>
      <c r="Q97" s="362" cm="1">
        <f t="array" aca="1" ref="Q97" ca="1">ROUND(IF($M97="Y",VLOOKUP($N97,INDIRECT($O$2),Q$7,0)*INDIRECT($N$1),VLOOKUP($N97,INDIRECT($O$2),Q$7,0)),IF(LEFT($C97,1)="N",3,0))</f>
        <v>35.433999999999997</v>
      </c>
      <c r="R97" s="362" cm="1">
        <f t="array" aca="1" ref="R97" ca="1">ROUND(IF($M97="Y",VLOOKUP($N97,INDIRECT($O$2),R$7,0)*INDIRECT($N$1),VLOOKUP($N97,INDIRECT($O$2),R$7,0)),IF(LEFT($C97,1)="N",3,0))</f>
        <v>37.204999999999998</v>
      </c>
      <c r="S97" s="362" cm="1">
        <f t="array" aca="1" ref="S97" ca="1">ROUND(IF($M97="Y",VLOOKUP($N97,INDIRECT($O$2),S$7,0)*INDIRECT($N$1),VLOOKUP($N97,INDIRECT($O$2),S$7,0)),IF(LEFT($C97,1)="N",3,0))</f>
        <v>39.066000000000003</v>
      </c>
      <c r="T97" s="362" cm="1">
        <f t="array" aca="1" ref="T97" ca="1">ROUND(IF($M97="Y",VLOOKUP($N97,INDIRECT($O$2),T$7,0)*INDIRECT($N$1),VLOOKUP($N97,INDIRECT($O$2),T$7,0)),IF(LEFT($C97,1)="N",3,0))</f>
        <v>41.018000000000001</v>
      </c>
      <c r="U97" s="362" cm="1">
        <f t="array" aca="1" ref="U97" ca="1">ROUND(IF($M97="Y",VLOOKUP($N97,INDIRECT($O$2),U$7,0)*INDIRECT($N$1),VLOOKUP($N97,INDIRECT($O$2),U$7,0)),IF(LEFT($C97,1)="N",3,0))</f>
        <v>43.070999999999998</v>
      </c>
      <c r="W97" s="363" t="str">
        <f t="shared" si="51"/>
        <v>Y</v>
      </c>
      <c r="X97" s="313" t="str">
        <f t="shared" si="52"/>
        <v>05995C</v>
      </c>
      <c r="Y97" s="364">
        <f t="shared" si="53"/>
        <v>101</v>
      </c>
      <c r="Z97" s="313" t="str">
        <f t="shared" si="54"/>
        <v>Lead Inspector Licenses &amp; Con Services</v>
      </c>
      <c r="AA97" s="365">
        <f t="shared" ca="1" si="55"/>
        <v>35.433999999999997</v>
      </c>
      <c r="AB97" s="365">
        <f t="shared" ca="1" si="56"/>
        <v>37.204999999999998</v>
      </c>
      <c r="AC97" s="365">
        <f t="shared" ca="1" si="57"/>
        <v>39.066000000000003</v>
      </c>
      <c r="AD97" s="365">
        <f t="shared" ca="1" si="58"/>
        <v>41.018000000000001</v>
      </c>
      <c r="AE97" s="365">
        <f t="shared" ca="1" si="59"/>
        <v>43.070999999999998</v>
      </c>
    </row>
    <row r="98" spans="1:31">
      <c r="A98" s="357" t="s">
        <v>222</v>
      </c>
      <c r="B98" s="358">
        <v>101</v>
      </c>
      <c r="C98" s="357" t="s">
        <v>43</v>
      </c>
      <c r="D98" s="359" t="s">
        <v>455</v>
      </c>
      <c r="E98" s="357">
        <v>410</v>
      </c>
      <c r="F98" s="357">
        <v>9</v>
      </c>
      <c r="G98" s="360">
        <f t="shared" ca="1" si="43"/>
        <v>35.433999999999997</v>
      </c>
      <c r="H98" s="360">
        <f t="shared" ca="1" si="44"/>
        <v>37.204999999999998</v>
      </c>
      <c r="I98" s="360">
        <f t="shared" ca="1" si="45"/>
        <v>39.066000000000003</v>
      </c>
      <c r="J98" s="360">
        <f t="shared" ca="1" si="46"/>
        <v>41.018000000000001</v>
      </c>
      <c r="K98" s="360">
        <f t="shared" ca="1" si="47"/>
        <v>43.070999999999998</v>
      </c>
      <c r="L98" s="321"/>
      <c r="M98" s="293" t="s">
        <v>588</v>
      </c>
      <c r="N98" s="290" t="str">
        <f t="shared" si="48"/>
        <v>06005C</v>
      </c>
      <c r="O98" s="361">
        <f t="shared" si="49"/>
        <v>101</v>
      </c>
      <c r="P98" s="290" t="str">
        <f t="shared" si="50"/>
        <v>Lead Inspector Problem Properties</v>
      </c>
      <c r="Q98" s="362" cm="1">
        <f t="array" aca="1" ref="Q98" ca="1">ROUND(IF($M98="Y",VLOOKUP($N98,INDIRECT($O$2),Q$7,0)*INDIRECT($N$1),VLOOKUP($N98,INDIRECT($O$2),Q$7,0)),IF(LEFT($C98,1)="N",3,0))</f>
        <v>35.433999999999997</v>
      </c>
      <c r="R98" s="362" cm="1">
        <f t="array" aca="1" ref="R98" ca="1">ROUND(IF($M98="Y",VLOOKUP($N98,INDIRECT($O$2),R$7,0)*INDIRECT($N$1),VLOOKUP($N98,INDIRECT($O$2),R$7,0)),IF(LEFT($C98,1)="N",3,0))</f>
        <v>37.204999999999998</v>
      </c>
      <c r="S98" s="362" cm="1">
        <f t="array" aca="1" ref="S98" ca="1">ROUND(IF($M98="Y",VLOOKUP($N98,INDIRECT($O$2),S$7,0)*INDIRECT($N$1),VLOOKUP($N98,INDIRECT($O$2),S$7,0)),IF(LEFT($C98,1)="N",3,0))</f>
        <v>39.066000000000003</v>
      </c>
      <c r="T98" s="362" cm="1">
        <f t="array" aca="1" ref="T98" ca="1">ROUND(IF($M98="Y",VLOOKUP($N98,INDIRECT($O$2),T$7,0)*INDIRECT($N$1),VLOOKUP($N98,INDIRECT($O$2),T$7,0)),IF(LEFT($C98,1)="N",3,0))</f>
        <v>41.018000000000001</v>
      </c>
      <c r="U98" s="362" cm="1">
        <f t="array" aca="1" ref="U98" ca="1">ROUND(IF($M98="Y",VLOOKUP($N98,INDIRECT($O$2),U$7,0)*INDIRECT($N$1),VLOOKUP($N98,INDIRECT($O$2),U$7,0)),IF(LEFT($C98,1)="N",3,0))</f>
        <v>43.070999999999998</v>
      </c>
      <c r="W98" s="363" t="str">
        <f t="shared" si="51"/>
        <v>Y</v>
      </c>
      <c r="X98" s="313" t="str">
        <f t="shared" si="52"/>
        <v>06005C</v>
      </c>
      <c r="Y98" s="364">
        <f t="shared" si="53"/>
        <v>101</v>
      </c>
      <c r="Z98" s="313" t="str">
        <f t="shared" si="54"/>
        <v>Lead Inspector Problem Properties</v>
      </c>
      <c r="AA98" s="365">
        <f t="shared" ca="1" si="55"/>
        <v>35.433999999999997</v>
      </c>
      <c r="AB98" s="365">
        <f t="shared" ca="1" si="56"/>
        <v>37.204999999999998</v>
      </c>
      <c r="AC98" s="365">
        <f t="shared" ca="1" si="57"/>
        <v>39.066000000000003</v>
      </c>
      <c r="AD98" s="365">
        <f t="shared" ca="1" si="58"/>
        <v>41.018000000000001</v>
      </c>
      <c r="AE98" s="365">
        <f t="shared" ca="1" si="59"/>
        <v>43.070999999999998</v>
      </c>
    </row>
    <row r="99" spans="1:31">
      <c r="A99" s="357" t="s">
        <v>224</v>
      </c>
      <c r="B99" s="358" t="s">
        <v>105</v>
      </c>
      <c r="C99" s="357" t="s">
        <v>43</v>
      </c>
      <c r="D99" s="359" t="s">
        <v>225</v>
      </c>
      <c r="E99" s="357">
        <v>280</v>
      </c>
      <c r="F99" s="357">
        <v>6</v>
      </c>
      <c r="G99" s="360">
        <f t="shared" ca="1" si="43"/>
        <v>25.521000000000001</v>
      </c>
      <c r="H99" s="360">
        <f t="shared" ca="1" si="44"/>
        <v>26.797999999999998</v>
      </c>
      <c r="I99" s="360">
        <f t="shared" ca="1" si="45"/>
        <v>28.138000000000002</v>
      </c>
      <c r="J99" s="360">
        <f t="shared" ca="1" si="46"/>
        <v>29.545000000000002</v>
      </c>
      <c r="K99" s="360">
        <f t="shared" ca="1" si="47"/>
        <v>31.021999999999998</v>
      </c>
      <c r="L99" s="321"/>
      <c r="M99" s="293" t="s">
        <v>588</v>
      </c>
      <c r="N99" s="290" t="str">
        <f t="shared" si="48"/>
        <v>06070C</v>
      </c>
      <c r="O99" s="361" t="str">
        <f t="shared" si="49"/>
        <v>076</v>
      </c>
      <c r="P99" s="290" t="str">
        <f t="shared" si="50"/>
        <v>Legal Secretary-C</v>
      </c>
      <c r="Q99" s="362" cm="1">
        <f t="array" aca="1" ref="Q99" ca="1">ROUND(IF($M99="Y",VLOOKUP($N99,INDIRECT($O$2),Q$7,0)*INDIRECT($N$1),VLOOKUP($N99,INDIRECT($O$2),Q$7,0)),IF(LEFT($C99,1)="N",3,0))</f>
        <v>25.521000000000001</v>
      </c>
      <c r="R99" s="362" cm="1">
        <f t="array" aca="1" ref="R99" ca="1">ROUND(IF($M99="Y",VLOOKUP($N99,INDIRECT($O$2),R$7,0)*INDIRECT($N$1),VLOOKUP($N99,INDIRECT($O$2),R$7,0)),IF(LEFT($C99,1)="N",3,0))</f>
        <v>26.797999999999998</v>
      </c>
      <c r="S99" s="362" cm="1">
        <f t="array" aca="1" ref="S99" ca="1">ROUND(IF($M99="Y",VLOOKUP($N99,INDIRECT($O$2),S$7,0)*INDIRECT($N$1),VLOOKUP($N99,INDIRECT($O$2),S$7,0)),IF(LEFT($C99,1)="N",3,0))</f>
        <v>28.138000000000002</v>
      </c>
      <c r="T99" s="362" cm="1">
        <f t="array" aca="1" ref="T99" ca="1">ROUND(IF($M99="Y",VLOOKUP($N99,INDIRECT($O$2),T$7,0)*INDIRECT($N$1),VLOOKUP($N99,INDIRECT($O$2),T$7,0)),IF(LEFT($C99,1)="N",3,0))</f>
        <v>29.545000000000002</v>
      </c>
      <c r="U99" s="362" cm="1">
        <f t="array" aca="1" ref="U99" ca="1">ROUND(IF($M99="Y",VLOOKUP($N99,INDIRECT($O$2),U$7,0)*INDIRECT($N$1),VLOOKUP($N99,INDIRECT($O$2),U$7,0)),IF(LEFT($C99,1)="N",3,0))</f>
        <v>31.021999999999998</v>
      </c>
      <c r="W99" s="363" t="str">
        <f t="shared" si="51"/>
        <v>Y</v>
      </c>
      <c r="X99" s="313" t="str">
        <f t="shared" si="52"/>
        <v>06070C</v>
      </c>
      <c r="Y99" s="364" t="str">
        <f t="shared" si="53"/>
        <v>076</v>
      </c>
      <c r="Z99" s="313" t="str">
        <f t="shared" si="54"/>
        <v>Legal Secretary-C</v>
      </c>
      <c r="AA99" s="365">
        <f t="shared" ca="1" si="55"/>
        <v>25.521000000000001</v>
      </c>
      <c r="AB99" s="365">
        <f t="shared" ca="1" si="56"/>
        <v>26.797999999999998</v>
      </c>
      <c r="AC99" s="365">
        <f t="shared" ca="1" si="57"/>
        <v>28.138000000000002</v>
      </c>
      <c r="AD99" s="365">
        <f t="shared" ca="1" si="58"/>
        <v>29.545000000000002</v>
      </c>
      <c r="AE99" s="365">
        <f t="shared" ca="1" si="59"/>
        <v>31.021999999999998</v>
      </c>
    </row>
    <row r="100" spans="1:31">
      <c r="A100" s="357" t="s">
        <v>226</v>
      </c>
      <c r="B100" s="358" t="s">
        <v>163</v>
      </c>
      <c r="C100" s="357" t="s">
        <v>43</v>
      </c>
      <c r="D100" s="359" t="s">
        <v>227</v>
      </c>
      <c r="E100" s="357">
        <v>253</v>
      </c>
      <c r="F100" s="357">
        <v>5</v>
      </c>
      <c r="G100" s="360">
        <f t="shared" ca="1" si="43"/>
        <v>23.405000000000001</v>
      </c>
      <c r="H100" s="360">
        <f t="shared" ca="1" si="44"/>
        <v>24.574999999999999</v>
      </c>
      <c r="I100" s="360">
        <f t="shared" ca="1" si="45"/>
        <v>25.803999999999998</v>
      </c>
      <c r="J100" s="360">
        <f t="shared" ca="1" si="46"/>
        <v>27.094999999999999</v>
      </c>
      <c r="K100" s="360">
        <f t="shared" ca="1" si="47"/>
        <v>28.449000000000002</v>
      </c>
      <c r="L100" s="321"/>
      <c r="M100" s="293" t="s">
        <v>588</v>
      </c>
      <c r="N100" s="290" t="str">
        <f t="shared" si="48"/>
        <v>06080C</v>
      </c>
      <c r="O100" s="361" t="str">
        <f t="shared" si="49"/>
        <v>051</v>
      </c>
      <c r="P100" s="290" t="str">
        <f t="shared" si="50"/>
        <v xml:space="preserve">Legal Support Specialist </v>
      </c>
      <c r="Q100" s="362" cm="1">
        <f t="array" aca="1" ref="Q100" ca="1">ROUND(IF($M100="Y",VLOOKUP($N100,INDIRECT($O$2),Q$7,0)*INDIRECT($N$1),VLOOKUP($N100,INDIRECT($O$2),Q$7,0)),IF(LEFT($C100,1)="N",3,0))</f>
        <v>23.405000000000001</v>
      </c>
      <c r="R100" s="362" cm="1">
        <f t="array" aca="1" ref="R100" ca="1">ROUND(IF($M100="Y",VLOOKUP($N100,INDIRECT($O$2),R$7,0)*INDIRECT($N$1),VLOOKUP($N100,INDIRECT($O$2),R$7,0)),IF(LEFT($C100,1)="N",3,0))</f>
        <v>24.574999999999999</v>
      </c>
      <c r="S100" s="362" cm="1">
        <f t="array" aca="1" ref="S100" ca="1">ROUND(IF($M100="Y",VLOOKUP($N100,INDIRECT($O$2),S$7,0)*INDIRECT($N$1),VLOOKUP($N100,INDIRECT($O$2),S$7,0)),IF(LEFT($C100,1)="N",3,0))</f>
        <v>25.803999999999998</v>
      </c>
      <c r="T100" s="362" cm="1">
        <f t="array" aca="1" ref="T100" ca="1">ROUND(IF($M100="Y",VLOOKUP($N100,INDIRECT($O$2),T$7,0)*INDIRECT($N$1),VLOOKUP($N100,INDIRECT($O$2),T$7,0)),IF(LEFT($C100,1)="N",3,0))</f>
        <v>27.094999999999999</v>
      </c>
      <c r="U100" s="362" cm="1">
        <f t="array" aca="1" ref="U100" ca="1">ROUND(IF($M100="Y",VLOOKUP($N100,INDIRECT($O$2),U$7,0)*INDIRECT($N$1),VLOOKUP($N100,INDIRECT($O$2),U$7,0)),IF(LEFT($C100,1)="N",3,0))</f>
        <v>28.449000000000002</v>
      </c>
      <c r="W100" s="363" t="str">
        <f t="shared" si="51"/>
        <v>Y</v>
      </c>
      <c r="X100" s="313" t="str">
        <f t="shared" si="52"/>
        <v>06080C</v>
      </c>
      <c r="Y100" s="364" t="str">
        <f t="shared" si="53"/>
        <v>051</v>
      </c>
      <c r="Z100" s="313" t="str">
        <f t="shared" si="54"/>
        <v xml:space="preserve">Legal Support Specialist </v>
      </c>
      <c r="AA100" s="365">
        <f t="shared" ca="1" si="55"/>
        <v>23.405000000000001</v>
      </c>
      <c r="AB100" s="365">
        <f t="shared" ca="1" si="56"/>
        <v>24.574999999999999</v>
      </c>
      <c r="AC100" s="365">
        <f t="shared" ca="1" si="57"/>
        <v>25.803999999999998</v>
      </c>
      <c r="AD100" s="365">
        <f t="shared" ca="1" si="58"/>
        <v>27.094999999999999</v>
      </c>
      <c r="AE100" s="365">
        <f t="shared" ca="1" si="59"/>
        <v>28.449000000000002</v>
      </c>
    </row>
    <row r="101" spans="1:31">
      <c r="A101" s="357" t="s">
        <v>504</v>
      </c>
      <c r="B101" s="358">
        <v>164</v>
      </c>
      <c r="C101" s="357" t="s">
        <v>21</v>
      </c>
      <c r="D101" s="359" t="s">
        <v>487</v>
      </c>
      <c r="E101" s="357">
        <v>393</v>
      </c>
      <c r="F101" s="357">
        <v>8</v>
      </c>
      <c r="G101" s="360">
        <f t="shared" ca="1" si="43"/>
        <v>71272</v>
      </c>
      <c r="H101" s="360">
        <f t="shared" ca="1" si="44"/>
        <v>74835</v>
      </c>
      <c r="I101" s="360">
        <f t="shared" ca="1" si="45"/>
        <v>78578</v>
      </c>
      <c r="J101" s="360">
        <f t="shared" ca="1" si="46"/>
        <v>82506</v>
      </c>
      <c r="K101" s="360">
        <f t="shared" ca="1" si="47"/>
        <v>86630</v>
      </c>
      <c r="L101" s="321"/>
      <c r="M101" s="293" t="s">
        <v>588</v>
      </c>
      <c r="N101" s="290" t="str">
        <f t="shared" si="48"/>
        <v>52947C</v>
      </c>
      <c r="O101" s="361">
        <f t="shared" si="49"/>
        <v>164</v>
      </c>
      <c r="P101" s="290" t="str">
        <f t="shared" si="50"/>
        <v>Legislative Clerk</v>
      </c>
      <c r="Q101" s="362" cm="1">
        <f t="array" aca="1" ref="Q101" ca="1">ROUND(IF($M101="Y",VLOOKUP($N101,INDIRECT($O$2),Q$7,0)*INDIRECT($N$1),VLOOKUP($N101,INDIRECT($O$2),Q$7,0)),IF(LEFT($C101,1)="N",3,0))</f>
        <v>71272</v>
      </c>
      <c r="R101" s="362" cm="1">
        <f t="array" aca="1" ref="R101" ca="1">ROUND(IF($M101="Y",VLOOKUP($N101,INDIRECT($O$2),R$7,0)*INDIRECT($N$1),VLOOKUP($N101,INDIRECT($O$2),R$7,0)),IF(LEFT($C101,1)="N",3,0))</f>
        <v>74835</v>
      </c>
      <c r="S101" s="362" cm="1">
        <f t="array" aca="1" ref="S101" ca="1">ROUND(IF($M101="Y",VLOOKUP($N101,INDIRECT($O$2),S$7,0)*INDIRECT($N$1),VLOOKUP($N101,INDIRECT($O$2),S$7,0)),IF(LEFT($C101,1)="N",3,0))</f>
        <v>78578</v>
      </c>
      <c r="T101" s="362" cm="1">
        <f t="array" aca="1" ref="T101" ca="1">ROUND(IF($M101="Y",VLOOKUP($N101,INDIRECT($O$2),T$7,0)*INDIRECT($N$1),VLOOKUP($N101,INDIRECT($O$2),T$7,0)),IF(LEFT($C101,1)="N",3,0))</f>
        <v>82506</v>
      </c>
      <c r="U101" s="362" cm="1">
        <f t="array" aca="1" ref="U101" ca="1">ROUND(IF($M101="Y",VLOOKUP($N101,INDIRECT($O$2),U$7,0)*INDIRECT($N$1),VLOOKUP($N101,INDIRECT($O$2),U$7,0)),IF(LEFT($C101,1)="N",3,0))</f>
        <v>86630</v>
      </c>
      <c r="W101" s="363" t="str">
        <f t="shared" si="51"/>
        <v>Y</v>
      </c>
      <c r="X101" s="313" t="str">
        <f t="shared" si="52"/>
        <v>52947C</v>
      </c>
      <c r="Y101" s="364">
        <f t="shared" si="53"/>
        <v>164</v>
      </c>
      <c r="Z101" s="313" t="str">
        <f t="shared" si="54"/>
        <v>Legislative Clerk</v>
      </c>
      <c r="AA101" s="365">
        <f t="shared" ca="1" si="55"/>
        <v>34.265999999999998</v>
      </c>
      <c r="AB101" s="365">
        <f t="shared" ca="1" si="56"/>
        <v>35.978999999999999</v>
      </c>
      <c r="AC101" s="365">
        <f t="shared" ca="1" si="57"/>
        <v>37.777999999999999</v>
      </c>
      <c r="AD101" s="365">
        <f t="shared" ca="1" si="58"/>
        <v>39.666999999999994</v>
      </c>
      <c r="AE101" s="365">
        <f t="shared" ca="1" si="59"/>
        <v>41.65</v>
      </c>
    </row>
    <row r="102" spans="1:31">
      <c r="A102" s="368" t="s">
        <v>31</v>
      </c>
      <c r="B102" s="358" t="s">
        <v>24</v>
      </c>
      <c r="C102" s="368" t="s">
        <v>21</v>
      </c>
      <c r="D102" s="369" t="s">
        <v>32</v>
      </c>
      <c r="E102" s="368">
        <v>383</v>
      </c>
      <c r="F102" s="368">
        <v>8</v>
      </c>
      <c r="G102" s="360">
        <f t="shared" ca="1" si="43"/>
        <v>69062</v>
      </c>
      <c r="H102" s="360">
        <f t="shared" ca="1" si="44"/>
        <v>72516</v>
      </c>
      <c r="I102" s="360">
        <f t="shared" ca="1" si="45"/>
        <v>76141</v>
      </c>
      <c r="J102" s="360">
        <f t="shared" ca="1" si="46"/>
        <v>79948</v>
      </c>
      <c r="K102" s="360">
        <f t="shared" ca="1" si="47"/>
        <v>83945</v>
      </c>
      <c r="L102" s="321"/>
      <c r="M102" s="293" t="s">
        <v>588</v>
      </c>
      <c r="N102" s="290" t="str">
        <f t="shared" si="48"/>
        <v>06150C</v>
      </c>
      <c r="O102" s="361" t="str">
        <f t="shared" si="49"/>
        <v>097</v>
      </c>
      <c r="P102" s="290" t="str">
        <f t="shared" si="50"/>
        <v>Liability Investigator</v>
      </c>
      <c r="Q102" s="362" cm="1">
        <f t="array" aca="1" ref="Q102" ca="1">ROUND(IF($M102="Y",VLOOKUP($N102,INDIRECT($O$2),Q$7,0)*INDIRECT($N$1),VLOOKUP($N102,INDIRECT($O$2),Q$7,0)),IF(LEFT($C102,1)="N",3,0))</f>
        <v>69062</v>
      </c>
      <c r="R102" s="362" cm="1">
        <f t="array" aca="1" ref="R102" ca="1">ROUND(IF($M102="Y",VLOOKUP($N102,INDIRECT($O$2),R$7,0)*INDIRECT($N$1),VLOOKUP($N102,INDIRECT($O$2),R$7,0)),IF(LEFT($C102,1)="N",3,0))</f>
        <v>72516</v>
      </c>
      <c r="S102" s="362" cm="1">
        <f t="array" aca="1" ref="S102" ca="1">ROUND(IF($M102="Y",VLOOKUP($N102,INDIRECT($O$2),S$7,0)*INDIRECT($N$1),VLOOKUP($N102,INDIRECT($O$2),S$7,0)),IF(LEFT($C102,1)="N",3,0))</f>
        <v>76141</v>
      </c>
      <c r="T102" s="362" cm="1">
        <f t="array" aca="1" ref="T102" ca="1">ROUND(IF($M102="Y",VLOOKUP($N102,INDIRECT($O$2),T$7,0)*INDIRECT($N$1),VLOOKUP($N102,INDIRECT($O$2),T$7,0)),IF(LEFT($C102,1)="N",3,0))</f>
        <v>79948</v>
      </c>
      <c r="U102" s="362" cm="1">
        <f t="array" aca="1" ref="U102" ca="1">ROUND(IF($M102="Y",VLOOKUP($N102,INDIRECT($O$2),U$7,0)*INDIRECT($N$1),VLOOKUP($N102,INDIRECT($O$2),U$7,0)),IF(LEFT($C102,1)="N",3,0))</f>
        <v>83945</v>
      </c>
      <c r="W102" s="363" t="str">
        <f t="shared" si="51"/>
        <v>Y</v>
      </c>
      <c r="X102" s="313" t="str">
        <f t="shared" si="52"/>
        <v>06150C</v>
      </c>
      <c r="Y102" s="364" t="str">
        <f t="shared" si="53"/>
        <v>097</v>
      </c>
      <c r="Z102" s="313" t="str">
        <f t="shared" si="54"/>
        <v>Liability Investigator</v>
      </c>
      <c r="AA102" s="365">
        <f t="shared" ca="1" si="55"/>
        <v>33.202999999999996</v>
      </c>
      <c r="AB102" s="365">
        <f t="shared" ca="1" si="56"/>
        <v>34.863999999999997</v>
      </c>
      <c r="AC102" s="365">
        <f t="shared" ca="1" si="57"/>
        <v>36.606999999999999</v>
      </c>
      <c r="AD102" s="365">
        <f t="shared" ca="1" si="58"/>
        <v>38.436999999999998</v>
      </c>
      <c r="AE102" s="365">
        <f t="shared" ca="1" si="59"/>
        <v>40.358999999999995</v>
      </c>
    </row>
    <row r="103" spans="1:31">
      <c r="A103" s="368" t="s">
        <v>33</v>
      </c>
      <c r="B103" s="358">
        <v>118</v>
      </c>
      <c r="C103" s="368" t="s">
        <v>21</v>
      </c>
      <c r="D103" s="369" t="s">
        <v>34</v>
      </c>
      <c r="E103" s="368">
        <v>458</v>
      </c>
      <c r="F103" s="368">
        <v>10</v>
      </c>
      <c r="G103" s="360">
        <f t="shared" ca="1" si="43"/>
        <v>80856</v>
      </c>
      <c r="H103" s="360">
        <f t="shared" ca="1" si="44"/>
        <v>84899</v>
      </c>
      <c r="I103" s="360">
        <f t="shared" ca="1" si="45"/>
        <v>89143</v>
      </c>
      <c r="J103" s="360">
        <f t="shared" ca="1" si="46"/>
        <v>93601</v>
      </c>
      <c r="K103" s="360">
        <f t="shared" ca="1" si="47"/>
        <v>98280</v>
      </c>
      <c r="L103" s="321"/>
      <c r="M103" s="293" t="s">
        <v>588</v>
      </c>
      <c r="N103" s="290" t="str">
        <f t="shared" si="48"/>
        <v>06738C</v>
      </c>
      <c r="O103" s="361">
        <f t="shared" si="49"/>
        <v>118</v>
      </c>
      <c r="P103" s="290" t="str">
        <f t="shared" si="50"/>
        <v>Manager Hazardous Material Inspections</v>
      </c>
      <c r="Q103" s="362" cm="1">
        <f t="array" aca="1" ref="Q103" ca="1">ROUND(IF($M103="Y",VLOOKUP($N103,INDIRECT($O$2),Q$7,0)*INDIRECT($N$1),VLOOKUP($N103,INDIRECT($O$2),Q$7,0)),IF(LEFT($C103,1)="N",3,0))</f>
        <v>80856</v>
      </c>
      <c r="R103" s="362" cm="1">
        <f t="array" aca="1" ref="R103" ca="1">ROUND(IF($M103="Y",VLOOKUP($N103,INDIRECT($O$2),R$7,0)*INDIRECT($N$1),VLOOKUP($N103,INDIRECT($O$2),R$7,0)),IF(LEFT($C103,1)="N",3,0))</f>
        <v>84899</v>
      </c>
      <c r="S103" s="362" cm="1">
        <f t="array" aca="1" ref="S103" ca="1">ROUND(IF($M103="Y",VLOOKUP($N103,INDIRECT($O$2),S$7,0)*INDIRECT($N$1),VLOOKUP($N103,INDIRECT($O$2),S$7,0)),IF(LEFT($C103,1)="N",3,0))</f>
        <v>89143</v>
      </c>
      <c r="T103" s="362" cm="1">
        <f t="array" aca="1" ref="T103" ca="1">ROUND(IF($M103="Y",VLOOKUP($N103,INDIRECT($O$2),T$7,0)*INDIRECT($N$1),VLOOKUP($N103,INDIRECT($O$2),T$7,0)),IF(LEFT($C103,1)="N",3,0))</f>
        <v>93601</v>
      </c>
      <c r="U103" s="362" cm="1">
        <f t="array" aca="1" ref="U103" ca="1">ROUND(IF($M103="Y",VLOOKUP($N103,INDIRECT($O$2),U$7,0)*INDIRECT($N$1),VLOOKUP($N103,INDIRECT($O$2),U$7,0)),IF(LEFT($C103,1)="N",3,0))</f>
        <v>98280</v>
      </c>
      <c r="W103" s="363" t="str">
        <f t="shared" si="51"/>
        <v>Y</v>
      </c>
      <c r="X103" s="313" t="str">
        <f t="shared" si="52"/>
        <v>06738C</v>
      </c>
      <c r="Y103" s="364">
        <f t="shared" si="53"/>
        <v>118</v>
      </c>
      <c r="Z103" s="313" t="str">
        <f t="shared" si="54"/>
        <v>Manager Hazardous Material Inspections</v>
      </c>
      <c r="AA103" s="365">
        <f t="shared" ca="1" si="55"/>
        <v>38.873999999999995</v>
      </c>
      <c r="AB103" s="365">
        <f t="shared" ca="1" si="56"/>
        <v>40.817</v>
      </c>
      <c r="AC103" s="365">
        <f t="shared" ca="1" si="57"/>
        <v>42.857999999999997</v>
      </c>
      <c r="AD103" s="365">
        <f t="shared" ca="1" si="58"/>
        <v>45.000999999999998</v>
      </c>
      <c r="AE103" s="365">
        <f t="shared" ca="1" si="59"/>
        <v>47.25</v>
      </c>
    </row>
    <row r="104" spans="1:31">
      <c r="A104" s="357" t="s">
        <v>228</v>
      </c>
      <c r="B104" s="358">
        <v>143</v>
      </c>
      <c r="C104" s="357" t="s">
        <v>43</v>
      </c>
      <c r="D104" s="359" t="s">
        <v>229</v>
      </c>
      <c r="E104" s="357">
        <v>310</v>
      </c>
      <c r="F104" s="357">
        <v>6</v>
      </c>
      <c r="G104" s="360">
        <f t="shared" ca="1" si="43"/>
        <v>27.611000000000001</v>
      </c>
      <c r="H104" s="360">
        <f t="shared" ca="1" si="44"/>
        <v>28.992000000000001</v>
      </c>
      <c r="I104" s="360">
        <f t="shared" ca="1" si="45"/>
        <v>30.440999999999999</v>
      </c>
      <c r="J104" s="360">
        <f t="shared" ca="1" si="46"/>
        <v>31.963999999999999</v>
      </c>
      <c r="K104" s="360">
        <f t="shared" ca="1" si="47"/>
        <v>33.561999999999998</v>
      </c>
      <c r="L104" s="321"/>
      <c r="M104" s="293" t="s">
        <v>588</v>
      </c>
      <c r="N104" s="290" t="str">
        <f t="shared" si="48"/>
        <v>07050C</v>
      </c>
      <c r="O104" s="361">
        <f t="shared" si="49"/>
        <v>143</v>
      </c>
      <c r="P104" s="290" t="str">
        <f t="shared" si="50"/>
        <v>Mayors Office Associate</v>
      </c>
      <c r="Q104" s="362" cm="1">
        <f t="array" aca="1" ref="Q104" ca="1">ROUND(IF($M104="Y",VLOOKUP($N104,INDIRECT($O$2),Q$7,0)*INDIRECT($N$1),VLOOKUP($N104,INDIRECT($O$2),Q$7,0)),IF(LEFT($C104,1)="N",3,0))</f>
        <v>27.611000000000001</v>
      </c>
      <c r="R104" s="362" cm="1">
        <f t="array" aca="1" ref="R104" ca="1">ROUND(IF($M104="Y",VLOOKUP($N104,INDIRECT($O$2),R$7,0)*INDIRECT($N$1),VLOOKUP($N104,INDIRECT($O$2),R$7,0)),IF(LEFT($C104,1)="N",3,0))</f>
        <v>28.992000000000001</v>
      </c>
      <c r="S104" s="362" cm="1">
        <f t="array" aca="1" ref="S104" ca="1">ROUND(IF($M104="Y",VLOOKUP($N104,INDIRECT($O$2),S$7,0)*INDIRECT($N$1),VLOOKUP($N104,INDIRECT($O$2),S$7,0)),IF(LEFT($C104,1)="N",3,0))</f>
        <v>30.440999999999999</v>
      </c>
      <c r="T104" s="362" cm="1">
        <f t="array" aca="1" ref="T104" ca="1">ROUND(IF($M104="Y",VLOOKUP($N104,INDIRECT($O$2),T$7,0)*INDIRECT($N$1),VLOOKUP($N104,INDIRECT($O$2),T$7,0)),IF(LEFT($C104,1)="N",3,0))</f>
        <v>31.963999999999999</v>
      </c>
      <c r="U104" s="362" cm="1">
        <f t="array" aca="1" ref="U104" ca="1">ROUND(IF($M104="Y",VLOOKUP($N104,INDIRECT($O$2),U$7,0)*INDIRECT($N$1),VLOOKUP($N104,INDIRECT($O$2),U$7,0)),IF(LEFT($C104,1)="N",3,0))</f>
        <v>33.561999999999998</v>
      </c>
      <c r="W104" s="363" t="str">
        <f t="shared" si="51"/>
        <v>Y</v>
      </c>
      <c r="X104" s="313" t="str">
        <f t="shared" si="52"/>
        <v>07050C</v>
      </c>
      <c r="Y104" s="364">
        <f t="shared" si="53"/>
        <v>143</v>
      </c>
      <c r="Z104" s="313" t="str">
        <f t="shared" si="54"/>
        <v>Mayors Office Associate</v>
      </c>
      <c r="AA104" s="365">
        <f t="shared" ca="1" si="55"/>
        <v>27.611000000000001</v>
      </c>
      <c r="AB104" s="365">
        <f t="shared" ca="1" si="56"/>
        <v>28.992000000000001</v>
      </c>
      <c r="AC104" s="365">
        <f t="shared" ca="1" si="57"/>
        <v>30.440999999999999</v>
      </c>
      <c r="AD104" s="365">
        <f t="shared" ca="1" si="58"/>
        <v>31.963999999999999</v>
      </c>
      <c r="AE104" s="365">
        <f t="shared" ca="1" si="59"/>
        <v>33.561999999999998</v>
      </c>
    </row>
    <row r="105" spans="1:31">
      <c r="A105" s="357" t="s">
        <v>230</v>
      </c>
      <c r="B105" s="358" t="s">
        <v>135</v>
      </c>
      <c r="C105" s="357" t="s">
        <v>43</v>
      </c>
      <c r="D105" s="359" t="s">
        <v>231</v>
      </c>
      <c r="E105" s="357">
        <v>263</v>
      </c>
      <c r="F105" s="357">
        <v>5</v>
      </c>
      <c r="G105" s="360">
        <f t="shared" ref="G105:G136" ca="1" si="60">Q105</f>
        <v>24.478999999999999</v>
      </c>
      <c r="H105" s="360">
        <f t="shared" ref="H105:H136" ca="1" si="61">R105</f>
        <v>25.704000000000001</v>
      </c>
      <c r="I105" s="360">
        <f t="shared" ref="I105:I136" ca="1" si="62">S105</f>
        <v>26.988</v>
      </c>
      <c r="J105" s="360">
        <f t="shared" ref="J105:J136" ca="1" si="63">T105</f>
        <v>28.338000000000001</v>
      </c>
      <c r="K105" s="360">
        <f t="shared" ref="K105:K136" ca="1" si="64">U105</f>
        <v>29.754999999999999</v>
      </c>
      <c r="L105" s="321"/>
      <c r="M105" s="293" t="s">
        <v>588</v>
      </c>
      <c r="N105" s="290" t="str">
        <f t="shared" ref="N105:N136" si="65">A105</f>
        <v>07089C</v>
      </c>
      <c r="O105" s="361" t="str">
        <f t="shared" ref="O105:O136" si="66">B105</f>
        <v>130</v>
      </c>
      <c r="P105" s="290" t="str">
        <f t="shared" ref="P105:P136" si="67">D105</f>
        <v xml:space="preserve">Medical Assistant </v>
      </c>
      <c r="Q105" s="362" cm="1">
        <f t="array" aca="1" ref="Q105" ca="1">ROUND(IF($M105="Y",VLOOKUP($N105,INDIRECT($O$2),Q$7,0)*INDIRECT($N$1),VLOOKUP($N105,INDIRECT($O$2),Q$7,0)),IF(LEFT($C105,1)="N",3,0))</f>
        <v>24.478999999999999</v>
      </c>
      <c r="R105" s="362" cm="1">
        <f t="array" aca="1" ref="R105" ca="1">ROUND(IF($M105="Y",VLOOKUP($N105,INDIRECT($O$2),R$7,0)*INDIRECT($N$1),VLOOKUP($N105,INDIRECT($O$2),R$7,0)),IF(LEFT($C105,1)="N",3,0))</f>
        <v>25.704000000000001</v>
      </c>
      <c r="S105" s="362" cm="1">
        <f t="array" aca="1" ref="S105" ca="1">ROUND(IF($M105="Y",VLOOKUP($N105,INDIRECT($O$2),S$7,0)*INDIRECT($N$1),VLOOKUP($N105,INDIRECT($O$2),S$7,0)),IF(LEFT($C105,1)="N",3,0))</f>
        <v>26.988</v>
      </c>
      <c r="T105" s="362" cm="1">
        <f t="array" aca="1" ref="T105" ca="1">ROUND(IF($M105="Y",VLOOKUP($N105,INDIRECT($O$2),T$7,0)*INDIRECT($N$1),VLOOKUP($N105,INDIRECT($O$2),T$7,0)),IF(LEFT($C105,1)="N",3,0))</f>
        <v>28.338000000000001</v>
      </c>
      <c r="U105" s="362" cm="1">
        <f t="array" aca="1" ref="U105" ca="1">ROUND(IF($M105="Y",VLOOKUP($N105,INDIRECT($O$2),U$7,0)*INDIRECT($N$1),VLOOKUP($N105,INDIRECT($O$2),U$7,0)),IF(LEFT($C105,1)="N",3,0))</f>
        <v>29.754999999999999</v>
      </c>
      <c r="W105" s="363" t="str">
        <f t="shared" si="51"/>
        <v>Y</v>
      </c>
      <c r="X105" s="313" t="str">
        <f t="shared" si="52"/>
        <v>07089C</v>
      </c>
      <c r="Y105" s="364" t="str">
        <f t="shared" si="53"/>
        <v>130</v>
      </c>
      <c r="Z105" s="313" t="str">
        <f t="shared" si="54"/>
        <v xml:space="preserve">Medical Assistant </v>
      </c>
      <c r="AA105" s="365">
        <f t="shared" ca="1" si="55"/>
        <v>24.478999999999999</v>
      </c>
      <c r="AB105" s="365">
        <f t="shared" ca="1" si="56"/>
        <v>25.704000000000001</v>
      </c>
      <c r="AC105" s="365">
        <f t="shared" ca="1" si="57"/>
        <v>26.988</v>
      </c>
      <c r="AD105" s="365">
        <f t="shared" ca="1" si="58"/>
        <v>28.338000000000001</v>
      </c>
      <c r="AE105" s="365">
        <f t="shared" ca="1" si="59"/>
        <v>29.754999999999999</v>
      </c>
    </row>
    <row r="106" spans="1:31">
      <c r="A106" s="357" t="s">
        <v>572</v>
      </c>
      <c r="B106" s="358" t="s">
        <v>292</v>
      </c>
      <c r="C106" s="357" t="s">
        <v>43</v>
      </c>
      <c r="D106" s="359" t="s">
        <v>568</v>
      </c>
      <c r="E106" s="357">
        <v>275</v>
      </c>
      <c r="F106" s="357">
        <v>6</v>
      </c>
      <c r="G106" s="360">
        <f t="shared" ca="1" si="60"/>
        <v>25.521000000000001</v>
      </c>
      <c r="H106" s="360">
        <f t="shared" ca="1" si="61"/>
        <v>26.797999999999998</v>
      </c>
      <c r="I106" s="360">
        <f t="shared" ca="1" si="62"/>
        <v>28.138000000000002</v>
      </c>
      <c r="J106" s="360">
        <f t="shared" ca="1" si="63"/>
        <v>29.545000000000002</v>
      </c>
      <c r="K106" s="360">
        <f t="shared" ca="1" si="64"/>
        <v>31.021999999999998</v>
      </c>
      <c r="L106" s="321"/>
      <c r="M106" s="293" t="s">
        <v>588</v>
      </c>
      <c r="N106" s="290" t="str">
        <f t="shared" si="65"/>
        <v>53011C</v>
      </c>
      <c r="O106" s="361" t="str">
        <f t="shared" si="66"/>
        <v>054</v>
      </c>
      <c r="P106" s="290" t="str">
        <f t="shared" si="67"/>
        <v>MPD Field Technology Specialist</v>
      </c>
      <c r="Q106" s="362" cm="1">
        <f t="array" aca="1" ref="Q106" ca="1">ROUND(IF($M106="Y",VLOOKUP($N106,INDIRECT($O$2),Q$7,0)*INDIRECT($N$1),VLOOKUP($N106,INDIRECT($O$2),Q$7,0)),IF(LEFT($C106,1)="N",3,0))</f>
        <v>25.521000000000001</v>
      </c>
      <c r="R106" s="362" cm="1">
        <f t="array" aca="1" ref="R106" ca="1">ROUND(IF($M106="Y",VLOOKUP($N106,INDIRECT($O$2),R$7,0)*INDIRECT($N$1),VLOOKUP($N106,INDIRECT($O$2),R$7,0)),IF(LEFT($C106,1)="N",3,0))</f>
        <v>26.797999999999998</v>
      </c>
      <c r="S106" s="362" cm="1">
        <f t="array" aca="1" ref="S106" ca="1">ROUND(IF($M106="Y",VLOOKUP($N106,INDIRECT($O$2),S$7,0)*INDIRECT($N$1),VLOOKUP($N106,INDIRECT($O$2),S$7,0)),IF(LEFT($C106,1)="N",3,0))</f>
        <v>28.138000000000002</v>
      </c>
      <c r="T106" s="362" cm="1">
        <f t="array" aca="1" ref="T106" ca="1">ROUND(IF($M106="Y",VLOOKUP($N106,INDIRECT($O$2),T$7,0)*INDIRECT($N$1),VLOOKUP($N106,INDIRECT($O$2),T$7,0)),IF(LEFT($C106,1)="N",3,0))</f>
        <v>29.545000000000002</v>
      </c>
      <c r="U106" s="362" cm="1">
        <f t="array" aca="1" ref="U106" ca="1">ROUND(IF($M106="Y",VLOOKUP($N106,INDIRECT($O$2),U$7,0)*INDIRECT($N$1),VLOOKUP($N106,INDIRECT($O$2),U$7,0)),IF(LEFT($C106,1)="N",3,0))</f>
        <v>31.021999999999998</v>
      </c>
      <c r="W106" s="363" t="str">
        <f t="shared" si="51"/>
        <v>Y</v>
      </c>
      <c r="X106" s="313" t="str">
        <f t="shared" si="52"/>
        <v>53011C</v>
      </c>
      <c r="Y106" s="364" t="str">
        <f t="shared" si="53"/>
        <v>054</v>
      </c>
      <c r="Z106" s="313" t="str">
        <f t="shared" si="54"/>
        <v>MPD Field Technology Specialist</v>
      </c>
      <c r="AA106" s="365">
        <f t="shared" ca="1" si="55"/>
        <v>25.521000000000001</v>
      </c>
      <c r="AB106" s="365">
        <f t="shared" ca="1" si="56"/>
        <v>26.797999999999998</v>
      </c>
      <c r="AC106" s="365">
        <f t="shared" ca="1" si="57"/>
        <v>28.138000000000002</v>
      </c>
      <c r="AD106" s="365">
        <f t="shared" ca="1" si="58"/>
        <v>29.545000000000002</v>
      </c>
      <c r="AE106" s="365">
        <f t="shared" ca="1" si="59"/>
        <v>31.021999999999998</v>
      </c>
    </row>
    <row r="107" spans="1:31">
      <c r="A107" s="357" t="s">
        <v>523</v>
      </c>
      <c r="B107" s="358" t="s">
        <v>656</v>
      </c>
      <c r="C107" s="357" t="s">
        <v>43</v>
      </c>
      <c r="D107" s="359" t="s">
        <v>524</v>
      </c>
      <c r="E107" s="357">
        <v>293</v>
      </c>
      <c r="F107" s="357">
        <v>6</v>
      </c>
      <c r="G107" s="360">
        <f t="shared" ca="1" si="60"/>
        <v>26.559000000000001</v>
      </c>
      <c r="H107" s="360">
        <f t="shared" ca="1" si="61"/>
        <v>27.885999999999999</v>
      </c>
      <c r="I107" s="360">
        <f t="shared" ca="1" si="62"/>
        <v>29.28</v>
      </c>
      <c r="J107" s="360">
        <f t="shared" ca="1" si="63"/>
        <v>30.745000000000001</v>
      </c>
      <c r="K107" s="360">
        <f t="shared" ca="1" si="64"/>
        <v>32.280999999999999</v>
      </c>
      <c r="L107" s="321"/>
      <c r="M107" s="293" t="s">
        <v>588</v>
      </c>
      <c r="N107" s="290" t="str">
        <f t="shared" si="65"/>
        <v>52988C</v>
      </c>
      <c r="O107" s="361" t="str">
        <f t="shared" si="66"/>
        <v>132</v>
      </c>
      <c r="P107" s="290" t="str">
        <f t="shared" si="67"/>
        <v>MPD Kit Coordinator</v>
      </c>
      <c r="Q107" s="362" cm="1">
        <f t="array" aca="1" ref="Q107" ca="1">ROUND(IF($M107="Y",VLOOKUP($N107,INDIRECT($O$2),Q$7,0)*INDIRECT($N$1),VLOOKUP($N107,INDIRECT($O$2),Q$7,0)),IF(LEFT($C107,1)="N",3,0))</f>
        <v>26.559000000000001</v>
      </c>
      <c r="R107" s="362" cm="1">
        <f t="array" aca="1" ref="R107" ca="1">ROUND(IF($M107="Y",VLOOKUP($N107,INDIRECT($O$2),R$7,0)*INDIRECT($N$1),VLOOKUP($N107,INDIRECT($O$2),R$7,0)),IF(LEFT($C107,1)="N",3,0))</f>
        <v>27.885999999999999</v>
      </c>
      <c r="S107" s="362" cm="1">
        <f t="array" aca="1" ref="S107" ca="1">ROUND(IF($M107="Y",VLOOKUP($N107,INDIRECT($O$2),S$7,0)*INDIRECT($N$1),VLOOKUP($N107,INDIRECT($O$2),S$7,0)),IF(LEFT($C107,1)="N",3,0))</f>
        <v>29.28</v>
      </c>
      <c r="T107" s="362" cm="1">
        <f t="array" aca="1" ref="T107" ca="1">ROUND(IF($M107="Y",VLOOKUP($N107,INDIRECT($O$2),T$7,0)*INDIRECT($N$1),VLOOKUP($N107,INDIRECT($O$2),T$7,0)),IF(LEFT($C107,1)="N",3,0))</f>
        <v>30.745000000000001</v>
      </c>
      <c r="U107" s="362" cm="1">
        <f t="array" aca="1" ref="U107" ca="1">ROUND(IF($M107="Y",VLOOKUP($N107,INDIRECT($O$2),U$7,0)*INDIRECT($N$1),VLOOKUP($N107,INDIRECT($O$2),U$7,0)),IF(LEFT($C107,1)="N",3,0))</f>
        <v>32.280999999999999</v>
      </c>
      <c r="W107" s="363" t="str">
        <f t="shared" si="51"/>
        <v>Y</v>
      </c>
      <c r="X107" s="313" t="str">
        <f t="shared" si="52"/>
        <v>52988C</v>
      </c>
      <c r="Y107" s="364" t="str">
        <f t="shared" si="53"/>
        <v>132</v>
      </c>
      <c r="Z107" s="313" t="str">
        <f t="shared" si="54"/>
        <v>MPD Kit Coordinator</v>
      </c>
      <c r="AA107" s="365">
        <f t="shared" ca="1" si="55"/>
        <v>26.559000000000001</v>
      </c>
      <c r="AB107" s="365">
        <f t="shared" ca="1" si="56"/>
        <v>27.885999999999999</v>
      </c>
      <c r="AC107" s="365">
        <f t="shared" ca="1" si="57"/>
        <v>29.28</v>
      </c>
      <c r="AD107" s="365">
        <f t="shared" ca="1" si="58"/>
        <v>30.745000000000001</v>
      </c>
      <c r="AE107" s="365">
        <f t="shared" ca="1" si="59"/>
        <v>32.280999999999999</v>
      </c>
    </row>
    <row r="108" spans="1:31">
      <c r="A108" s="357" t="s">
        <v>550</v>
      </c>
      <c r="B108" s="358" t="s">
        <v>554</v>
      </c>
      <c r="C108" s="357" t="s">
        <v>43</v>
      </c>
      <c r="D108" s="359" t="s">
        <v>549</v>
      </c>
      <c r="E108" s="357">
        <v>328</v>
      </c>
      <c r="F108" s="357">
        <v>7</v>
      </c>
      <c r="G108" s="360">
        <f t="shared" ca="1" si="60"/>
        <v>28.675000000000001</v>
      </c>
      <c r="H108" s="360">
        <f t="shared" ca="1" si="61"/>
        <v>30.109000000000002</v>
      </c>
      <c r="I108" s="360">
        <f t="shared" ca="1" si="62"/>
        <v>31.614999999999998</v>
      </c>
      <c r="J108" s="360">
        <f t="shared" ca="1" si="63"/>
        <v>33.195999999999998</v>
      </c>
      <c r="K108" s="360">
        <f t="shared" ca="1" si="64"/>
        <v>34.854999999999997</v>
      </c>
      <c r="L108" s="321"/>
      <c r="M108" s="293" t="s">
        <v>588</v>
      </c>
      <c r="N108" s="290" t="str">
        <f t="shared" si="65"/>
        <v>53000C</v>
      </c>
      <c r="O108" s="361" t="str">
        <f t="shared" si="66"/>
        <v>216</v>
      </c>
      <c r="P108" s="290" t="str">
        <f t="shared" si="67"/>
        <v>MPD TAC/RMS</v>
      </c>
      <c r="Q108" s="362" cm="1">
        <f t="array" aca="1" ref="Q108" ca="1">ROUND(IF($M108="Y",VLOOKUP($N108,INDIRECT($O$2),Q$7,0)*INDIRECT($N$1),VLOOKUP($N108,INDIRECT($O$2),Q$7,0)),IF(LEFT($C108,1)="N",3,0))</f>
        <v>28.675000000000001</v>
      </c>
      <c r="R108" s="362" cm="1">
        <f t="array" aca="1" ref="R108" ca="1">ROUND(IF($M108="Y",VLOOKUP($N108,INDIRECT($O$2),R$7,0)*INDIRECT($N$1),VLOOKUP($N108,INDIRECT($O$2),R$7,0)),IF(LEFT($C108,1)="N",3,0))</f>
        <v>30.109000000000002</v>
      </c>
      <c r="S108" s="362" cm="1">
        <f t="array" aca="1" ref="S108" ca="1">ROUND(IF($M108="Y",VLOOKUP($N108,INDIRECT($O$2),S$7,0)*INDIRECT($N$1),VLOOKUP($N108,INDIRECT($O$2),S$7,0)),IF(LEFT($C108,1)="N",3,0))</f>
        <v>31.614999999999998</v>
      </c>
      <c r="T108" s="362" cm="1">
        <f t="array" aca="1" ref="T108" ca="1">ROUND(IF($M108="Y",VLOOKUP($N108,INDIRECT($O$2),T$7,0)*INDIRECT($N$1),VLOOKUP($N108,INDIRECT($O$2),T$7,0)),IF(LEFT($C108,1)="N",3,0))</f>
        <v>33.195999999999998</v>
      </c>
      <c r="U108" s="362" cm="1">
        <f t="array" aca="1" ref="U108" ca="1">ROUND(IF($M108="Y",VLOOKUP($N108,INDIRECT($O$2),U$7,0)*INDIRECT($N$1),VLOOKUP($N108,INDIRECT($O$2),U$7,0)),IF(LEFT($C108,1)="N",3,0))</f>
        <v>34.854999999999997</v>
      </c>
      <c r="W108" s="363" t="str">
        <f t="shared" si="51"/>
        <v>Y</v>
      </c>
      <c r="X108" s="313" t="str">
        <f t="shared" si="52"/>
        <v>53000C</v>
      </c>
      <c r="Y108" s="364" t="str">
        <f t="shared" si="53"/>
        <v>216</v>
      </c>
      <c r="Z108" s="313" t="str">
        <f t="shared" si="54"/>
        <v>MPD TAC/RMS</v>
      </c>
      <c r="AA108" s="365">
        <f t="shared" ca="1" si="55"/>
        <v>28.675000000000001</v>
      </c>
      <c r="AB108" s="365">
        <f t="shared" ca="1" si="56"/>
        <v>30.109000000000002</v>
      </c>
      <c r="AC108" s="365">
        <f t="shared" ca="1" si="57"/>
        <v>31.614999999999998</v>
      </c>
      <c r="AD108" s="365">
        <f t="shared" ca="1" si="58"/>
        <v>33.195999999999998</v>
      </c>
      <c r="AE108" s="365">
        <f t="shared" ca="1" si="59"/>
        <v>34.854999999999997</v>
      </c>
    </row>
    <row r="109" spans="1:31">
      <c r="A109" s="357" t="s">
        <v>542</v>
      </c>
      <c r="B109" s="358" t="s">
        <v>543</v>
      </c>
      <c r="C109" s="357" t="s">
        <v>43</v>
      </c>
      <c r="D109" s="359" t="s">
        <v>544</v>
      </c>
      <c r="E109" s="357">
        <v>296</v>
      </c>
      <c r="F109" s="357">
        <v>6</v>
      </c>
      <c r="G109" s="360">
        <f t="shared" ca="1" si="60"/>
        <v>26.559000000000001</v>
      </c>
      <c r="H109" s="360">
        <f t="shared" ca="1" si="61"/>
        <v>27.885999999999999</v>
      </c>
      <c r="I109" s="360">
        <f t="shared" ca="1" si="62"/>
        <v>29.28</v>
      </c>
      <c r="J109" s="360">
        <f t="shared" si="63"/>
        <v>30.744</v>
      </c>
      <c r="K109" s="360">
        <f t="shared" ca="1" si="64"/>
        <v>32.280999999999999</v>
      </c>
      <c r="L109" s="321"/>
      <c r="M109" s="293" t="s">
        <v>588</v>
      </c>
      <c r="N109" s="290" t="str">
        <f t="shared" si="65"/>
        <v>52994C</v>
      </c>
      <c r="O109" s="361" t="str">
        <f t="shared" si="66"/>
        <v>161</v>
      </c>
      <c r="P109" s="290" t="str">
        <f t="shared" si="67"/>
        <v>MPD Warehouse Specialist</v>
      </c>
      <c r="Q109" s="362" cm="1">
        <f t="array" aca="1" ref="Q109" ca="1">ROUND(IF($M109="Y",VLOOKUP($N109,INDIRECT($O$2),Q$7,0)*INDIRECT($N$1),VLOOKUP($N109,INDIRECT($O$2),Q$7,0)),IF(LEFT($C109,1)="N",3,0))</f>
        <v>26.559000000000001</v>
      </c>
      <c r="R109" s="362" cm="1">
        <f t="array" aca="1" ref="R109" ca="1">ROUND(IF($M109="Y",VLOOKUP($N109,INDIRECT($O$2),R$7,0)*INDIRECT($N$1),VLOOKUP($N109,INDIRECT($O$2),R$7,0)),IF(LEFT($C109,1)="N",3,0))</f>
        <v>27.885999999999999</v>
      </c>
      <c r="S109" s="362" cm="1">
        <f t="array" aca="1" ref="S109" ca="1">ROUND(IF($M109="Y",VLOOKUP($N109,INDIRECT($O$2),S$7,0)*INDIRECT($N$1),VLOOKUP($N109,INDIRECT($O$2),S$7,0)),IF(LEFT($C109,1)="N",3,0))</f>
        <v>29.28</v>
      </c>
      <c r="T109" s="362">
        <v>30.744</v>
      </c>
      <c r="U109" s="362" cm="1">
        <f t="array" aca="1" ref="U109" ca="1">ROUND(IF($M109="Y",VLOOKUP($N109,INDIRECT($O$2),U$7,0)*INDIRECT($N$1),VLOOKUP($N109,INDIRECT($O$2),U$7,0)),IF(LEFT($C109,1)="N",3,0))</f>
        <v>32.280999999999999</v>
      </c>
      <c r="W109" s="363" t="str">
        <f t="shared" si="51"/>
        <v>Y</v>
      </c>
      <c r="X109" s="313" t="str">
        <f t="shared" si="52"/>
        <v>52994C</v>
      </c>
      <c r="Y109" s="364" t="str">
        <f t="shared" si="53"/>
        <v>161</v>
      </c>
      <c r="Z109" s="313" t="str">
        <f t="shared" si="54"/>
        <v>MPD Warehouse Specialist</v>
      </c>
      <c r="AA109" s="365">
        <f t="shared" ca="1" si="55"/>
        <v>26.559000000000001</v>
      </c>
      <c r="AB109" s="365">
        <f t="shared" ca="1" si="56"/>
        <v>27.885999999999999</v>
      </c>
      <c r="AC109" s="365">
        <f t="shared" ca="1" si="57"/>
        <v>29.28</v>
      </c>
      <c r="AD109" s="365">
        <f t="shared" si="58"/>
        <v>30.744</v>
      </c>
      <c r="AE109" s="365">
        <f t="shared" ca="1" si="59"/>
        <v>32.280999999999999</v>
      </c>
    </row>
    <row r="110" spans="1:31">
      <c r="A110" s="357" t="s">
        <v>232</v>
      </c>
      <c r="B110" s="358">
        <v>211</v>
      </c>
      <c r="C110" s="357" t="s">
        <v>43</v>
      </c>
      <c r="D110" s="359" t="s">
        <v>233</v>
      </c>
      <c r="E110" s="357">
        <v>210</v>
      </c>
      <c r="F110" s="357">
        <v>4</v>
      </c>
      <c r="G110" s="360">
        <f t="shared" ca="1" si="60"/>
        <v>20.786000000000001</v>
      </c>
      <c r="H110" s="360">
        <f t="shared" ca="1" si="61"/>
        <v>21.824999999999999</v>
      </c>
      <c r="I110" s="360">
        <f t="shared" ca="1" si="62"/>
        <v>22.916</v>
      </c>
      <c r="J110" s="360">
        <f t="shared" ca="1" si="63"/>
        <v>24.062000000000001</v>
      </c>
      <c r="K110" s="360">
        <f t="shared" ca="1" si="64"/>
        <v>25.265000000000001</v>
      </c>
      <c r="L110" s="321"/>
      <c r="M110" s="293" t="s">
        <v>588</v>
      </c>
      <c r="N110" s="290" t="str">
        <f t="shared" si="65"/>
        <v>07281C</v>
      </c>
      <c r="O110" s="361">
        <f t="shared" si="66"/>
        <v>211</v>
      </c>
      <c r="P110" s="290" t="str">
        <f t="shared" si="67"/>
        <v xml:space="preserve">Office Support Specialist I </v>
      </c>
      <c r="Q110" s="362" cm="1">
        <f t="array" aca="1" ref="Q110" ca="1">ROUND(IF($M110="Y",VLOOKUP($N110,INDIRECT($O$2),Q$7,0)*INDIRECT($N$1),VLOOKUP($N110,INDIRECT($O$2),Q$7,0)),IF(LEFT($C110,1)="N",3,0))</f>
        <v>20.786000000000001</v>
      </c>
      <c r="R110" s="362" cm="1">
        <f t="array" aca="1" ref="R110" ca="1">ROUND(IF($M110="Y",VLOOKUP($N110,INDIRECT($O$2),R$7,0)*INDIRECT($N$1),VLOOKUP($N110,INDIRECT($O$2),R$7,0)),IF(LEFT($C110,1)="N",3,0))</f>
        <v>21.824999999999999</v>
      </c>
      <c r="S110" s="362" cm="1">
        <f t="array" aca="1" ref="S110" ca="1">ROUND(IF($M110="Y",VLOOKUP($N110,INDIRECT($O$2),S$7,0)*INDIRECT($N$1),VLOOKUP($N110,INDIRECT($O$2),S$7,0)),IF(LEFT($C110,1)="N",3,0))</f>
        <v>22.916</v>
      </c>
      <c r="T110" s="362" cm="1">
        <f t="array" aca="1" ref="T110" ca="1">ROUND(IF($M110="Y",VLOOKUP($N110,INDIRECT($O$2),T$7,0)*INDIRECT($N$1),VLOOKUP($N110,INDIRECT($O$2),T$7,0)),IF(LEFT($C110,1)="N",3,0))</f>
        <v>24.062000000000001</v>
      </c>
      <c r="U110" s="362" cm="1">
        <f t="array" aca="1" ref="U110" ca="1">ROUND(IF($M110="Y",VLOOKUP($N110,INDIRECT($O$2),U$7,0)*INDIRECT($N$1),VLOOKUP($N110,INDIRECT($O$2),U$7,0)),IF(LEFT($C110,1)="N",3,0))</f>
        <v>25.265000000000001</v>
      </c>
      <c r="W110" s="363" t="str">
        <f t="shared" si="51"/>
        <v>Y</v>
      </c>
      <c r="X110" s="313" t="str">
        <f t="shared" si="52"/>
        <v>07281C</v>
      </c>
      <c r="Y110" s="364">
        <f t="shared" si="53"/>
        <v>211</v>
      </c>
      <c r="Z110" s="313" t="str">
        <f t="shared" si="54"/>
        <v xml:space="preserve">Office Support Specialist I </v>
      </c>
      <c r="AA110" s="365">
        <f t="shared" ca="1" si="55"/>
        <v>20.786000000000001</v>
      </c>
      <c r="AB110" s="365">
        <f t="shared" ca="1" si="56"/>
        <v>21.824999999999999</v>
      </c>
      <c r="AC110" s="365">
        <f t="shared" ca="1" si="57"/>
        <v>22.916</v>
      </c>
      <c r="AD110" s="365">
        <f t="shared" ca="1" si="58"/>
        <v>24.062000000000001</v>
      </c>
      <c r="AE110" s="365">
        <f t="shared" ca="1" si="59"/>
        <v>25.265000000000001</v>
      </c>
    </row>
    <row r="111" spans="1:31">
      <c r="A111" s="357" t="s">
        <v>238</v>
      </c>
      <c r="B111" s="358">
        <v>211</v>
      </c>
      <c r="C111" s="357" t="s">
        <v>43</v>
      </c>
      <c r="D111" s="359" t="s">
        <v>446</v>
      </c>
      <c r="E111" s="357">
        <v>210</v>
      </c>
      <c r="F111" s="357">
        <v>4</v>
      </c>
      <c r="G111" s="360">
        <f t="shared" ca="1" si="60"/>
        <v>20.786000000000001</v>
      </c>
      <c r="H111" s="360">
        <f t="shared" ca="1" si="61"/>
        <v>21.824999999999999</v>
      </c>
      <c r="I111" s="360">
        <f t="shared" ca="1" si="62"/>
        <v>22.916</v>
      </c>
      <c r="J111" s="360">
        <f t="shared" ca="1" si="63"/>
        <v>24.062000000000001</v>
      </c>
      <c r="K111" s="360">
        <f t="shared" ca="1" si="64"/>
        <v>25.265000000000001</v>
      </c>
      <c r="L111" s="321"/>
      <c r="M111" s="293" t="s">
        <v>588</v>
      </c>
      <c r="N111" s="290" t="str">
        <f t="shared" si="65"/>
        <v>07282C</v>
      </c>
      <c r="O111" s="361">
        <f t="shared" si="66"/>
        <v>211</v>
      </c>
      <c r="P111" s="290" t="str">
        <f t="shared" si="67"/>
        <v>Office Support Specialist I (Conf)</v>
      </c>
      <c r="Q111" s="362" cm="1">
        <f t="array" aca="1" ref="Q111" ca="1">ROUND(IF($M111="Y",VLOOKUP($N111,INDIRECT($O$2),Q$7,0)*INDIRECT($N$1),VLOOKUP($N111,INDIRECT($O$2),Q$7,0)),IF(LEFT($C111,1)="N",3,0))</f>
        <v>20.786000000000001</v>
      </c>
      <c r="R111" s="362" cm="1">
        <f t="array" aca="1" ref="R111" ca="1">ROUND(IF($M111="Y",VLOOKUP($N111,INDIRECT($O$2),R$7,0)*INDIRECT($N$1),VLOOKUP($N111,INDIRECT($O$2),R$7,0)),IF(LEFT($C111,1)="N",3,0))</f>
        <v>21.824999999999999</v>
      </c>
      <c r="S111" s="362" cm="1">
        <f t="array" aca="1" ref="S111" ca="1">ROUND(IF($M111="Y",VLOOKUP($N111,INDIRECT($O$2),S$7,0)*INDIRECT($N$1),VLOOKUP($N111,INDIRECT($O$2),S$7,0)),IF(LEFT($C111,1)="N",3,0))</f>
        <v>22.916</v>
      </c>
      <c r="T111" s="362" cm="1">
        <f t="array" aca="1" ref="T111" ca="1">ROUND(IF($M111="Y",VLOOKUP($N111,INDIRECT($O$2),T$7,0)*INDIRECT($N$1),VLOOKUP($N111,INDIRECT($O$2),T$7,0)),IF(LEFT($C111,1)="N",3,0))</f>
        <v>24.062000000000001</v>
      </c>
      <c r="U111" s="362" cm="1">
        <f t="array" aca="1" ref="U111" ca="1">ROUND(IF($M111="Y",VLOOKUP($N111,INDIRECT($O$2),U$7,0)*INDIRECT($N$1),VLOOKUP($N111,INDIRECT($O$2),U$7,0)),IF(LEFT($C111,1)="N",3,0))</f>
        <v>25.265000000000001</v>
      </c>
      <c r="W111" s="363" t="str">
        <f t="shared" si="51"/>
        <v>Y</v>
      </c>
      <c r="X111" s="313" t="str">
        <f t="shared" si="52"/>
        <v>07282C</v>
      </c>
      <c r="Y111" s="364">
        <f t="shared" si="53"/>
        <v>211</v>
      </c>
      <c r="Z111" s="313" t="str">
        <f t="shared" si="54"/>
        <v>Office Support Specialist I (Conf)</v>
      </c>
      <c r="AA111" s="365">
        <f t="shared" ca="1" si="55"/>
        <v>20.786000000000001</v>
      </c>
      <c r="AB111" s="365">
        <f t="shared" ca="1" si="56"/>
        <v>21.824999999999999</v>
      </c>
      <c r="AC111" s="365">
        <f t="shared" ca="1" si="57"/>
        <v>22.916</v>
      </c>
      <c r="AD111" s="365">
        <f t="shared" ca="1" si="58"/>
        <v>24.062000000000001</v>
      </c>
      <c r="AE111" s="365">
        <f t="shared" ca="1" si="59"/>
        <v>25.265000000000001</v>
      </c>
    </row>
    <row r="112" spans="1:31">
      <c r="A112" s="357" t="s">
        <v>234</v>
      </c>
      <c r="B112" s="358" t="s">
        <v>163</v>
      </c>
      <c r="C112" s="357" t="s">
        <v>43</v>
      </c>
      <c r="D112" s="359" t="s">
        <v>235</v>
      </c>
      <c r="E112" s="357">
        <v>253</v>
      </c>
      <c r="F112" s="357">
        <v>5</v>
      </c>
      <c r="G112" s="360">
        <f t="shared" ca="1" si="60"/>
        <v>23.405000000000001</v>
      </c>
      <c r="H112" s="360">
        <f t="shared" ca="1" si="61"/>
        <v>24.574999999999999</v>
      </c>
      <c r="I112" s="360">
        <f t="shared" ca="1" si="62"/>
        <v>25.803999999999998</v>
      </c>
      <c r="J112" s="360">
        <f t="shared" ca="1" si="63"/>
        <v>27.094999999999999</v>
      </c>
      <c r="K112" s="360">
        <f t="shared" ca="1" si="64"/>
        <v>28.449000000000002</v>
      </c>
      <c r="L112" s="321"/>
      <c r="M112" s="293" t="s">
        <v>588</v>
      </c>
      <c r="N112" s="290" t="str">
        <f t="shared" si="65"/>
        <v>07284C</v>
      </c>
      <c r="O112" s="361" t="str">
        <f t="shared" si="66"/>
        <v>051</v>
      </c>
      <c r="P112" s="290" t="str">
        <f t="shared" si="67"/>
        <v xml:space="preserve">Office Support Specialist II </v>
      </c>
      <c r="Q112" s="362" cm="1">
        <f t="array" aca="1" ref="Q112" ca="1">ROUND(IF($M112="Y",VLOOKUP($N112,INDIRECT($O$2),Q$7,0)*INDIRECT($N$1),VLOOKUP($N112,INDIRECT($O$2),Q$7,0)),IF(LEFT($C112,1)="N",3,0))</f>
        <v>23.405000000000001</v>
      </c>
      <c r="R112" s="362" cm="1">
        <f t="array" aca="1" ref="R112" ca="1">ROUND(IF($M112="Y",VLOOKUP($N112,INDIRECT($O$2),R$7,0)*INDIRECT($N$1),VLOOKUP($N112,INDIRECT($O$2),R$7,0)),IF(LEFT($C112,1)="N",3,0))</f>
        <v>24.574999999999999</v>
      </c>
      <c r="S112" s="362" cm="1">
        <f t="array" aca="1" ref="S112" ca="1">ROUND(IF($M112="Y",VLOOKUP($N112,INDIRECT($O$2),S$7,0)*INDIRECT($N$1),VLOOKUP($N112,INDIRECT($O$2),S$7,0)),IF(LEFT($C112,1)="N",3,0))</f>
        <v>25.803999999999998</v>
      </c>
      <c r="T112" s="362" cm="1">
        <f t="array" aca="1" ref="T112" ca="1">ROUND(IF($M112="Y",VLOOKUP($N112,INDIRECT($O$2),T$7,0)*INDIRECT($N$1),VLOOKUP($N112,INDIRECT($O$2),T$7,0)),IF(LEFT($C112,1)="N",3,0))</f>
        <v>27.094999999999999</v>
      </c>
      <c r="U112" s="362" cm="1">
        <f t="array" aca="1" ref="U112" ca="1">ROUND(IF($M112="Y",VLOOKUP($N112,INDIRECT($O$2),U$7,0)*INDIRECT($N$1),VLOOKUP($N112,INDIRECT($O$2),U$7,0)),IF(LEFT($C112,1)="N",3,0))</f>
        <v>28.449000000000002</v>
      </c>
      <c r="W112" s="363" t="str">
        <f t="shared" si="51"/>
        <v>Y</v>
      </c>
      <c r="X112" s="313" t="str">
        <f t="shared" si="52"/>
        <v>07284C</v>
      </c>
      <c r="Y112" s="364" t="str">
        <f t="shared" si="53"/>
        <v>051</v>
      </c>
      <c r="Z112" s="313" t="str">
        <f t="shared" si="54"/>
        <v xml:space="preserve">Office Support Specialist II </v>
      </c>
      <c r="AA112" s="365">
        <f t="shared" ca="1" si="55"/>
        <v>23.405000000000001</v>
      </c>
      <c r="AB112" s="365">
        <f t="shared" ca="1" si="56"/>
        <v>24.574999999999999</v>
      </c>
      <c r="AC112" s="365">
        <f t="shared" ca="1" si="57"/>
        <v>25.803999999999998</v>
      </c>
      <c r="AD112" s="365">
        <f t="shared" ca="1" si="58"/>
        <v>27.094999999999999</v>
      </c>
      <c r="AE112" s="365">
        <f t="shared" ca="1" si="59"/>
        <v>28.449000000000002</v>
      </c>
    </row>
    <row r="113" spans="1:31">
      <c r="A113" s="357" t="s">
        <v>236</v>
      </c>
      <c r="B113" s="358" t="s">
        <v>105</v>
      </c>
      <c r="C113" s="357" t="s">
        <v>43</v>
      </c>
      <c r="D113" s="359" t="s">
        <v>237</v>
      </c>
      <c r="E113" s="357">
        <v>280</v>
      </c>
      <c r="F113" s="357">
        <v>6</v>
      </c>
      <c r="G113" s="360">
        <f t="shared" ca="1" si="60"/>
        <v>25.521000000000001</v>
      </c>
      <c r="H113" s="360">
        <f t="shared" ca="1" si="61"/>
        <v>26.797999999999998</v>
      </c>
      <c r="I113" s="360">
        <f t="shared" ca="1" si="62"/>
        <v>28.138000000000002</v>
      </c>
      <c r="J113" s="360">
        <f t="shared" ca="1" si="63"/>
        <v>29.545000000000002</v>
      </c>
      <c r="K113" s="360">
        <f t="shared" ca="1" si="64"/>
        <v>31.021999999999998</v>
      </c>
      <c r="L113" s="321"/>
      <c r="M113" s="293" t="s">
        <v>588</v>
      </c>
      <c r="N113" s="290" t="str">
        <f t="shared" si="65"/>
        <v>07285C</v>
      </c>
      <c r="O113" s="361" t="str">
        <f t="shared" si="66"/>
        <v>076</v>
      </c>
      <c r="P113" s="290" t="str">
        <f t="shared" si="67"/>
        <v xml:space="preserve">Office Support Specialist III </v>
      </c>
      <c r="Q113" s="362" cm="1">
        <f t="array" aca="1" ref="Q113" ca="1">ROUND(IF($M113="Y",VLOOKUP($N113,INDIRECT($O$2),Q$7,0)*INDIRECT($N$1),VLOOKUP($N113,INDIRECT($O$2),Q$7,0)),IF(LEFT($C113,1)="N",3,0))</f>
        <v>25.521000000000001</v>
      </c>
      <c r="R113" s="362" cm="1">
        <f t="array" aca="1" ref="R113" ca="1">ROUND(IF($M113="Y",VLOOKUP($N113,INDIRECT($O$2),R$7,0)*INDIRECT($N$1),VLOOKUP($N113,INDIRECT($O$2),R$7,0)),IF(LEFT($C113,1)="N",3,0))</f>
        <v>26.797999999999998</v>
      </c>
      <c r="S113" s="362" cm="1">
        <f t="array" aca="1" ref="S113" ca="1">ROUND(IF($M113="Y",VLOOKUP($N113,INDIRECT($O$2),S$7,0)*INDIRECT($N$1),VLOOKUP($N113,INDIRECT($O$2),S$7,0)),IF(LEFT($C113,1)="N",3,0))</f>
        <v>28.138000000000002</v>
      </c>
      <c r="T113" s="362" cm="1">
        <f t="array" aca="1" ref="T113" ca="1">ROUND(IF($M113="Y",VLOOKUP($N113,INDIRECT($O$2),T$7,0)*INDIRECT($N$1),VLOOKUP($N113,INDIRECT($O$2),T$7,0)),IF(LEFT($C113,1)="N",3,0))</f>
        <v>29.545000000000002</v>
      </c>
      <c r="U113" s="362" cm="1">
        <f t="array" aca="1" ref="U113" ca="1">ROUND(IF($M113="Y",VLOOKUP($N113,INDIRECT($O$2),U$7,0)*INDIRECT($N$1),VLOOKUP($N113,INDIRECT($O$2),U$7,0)),IF(LEFT($C113,1)="N",3,0))</f>
        <v>31.021999999999998</v>
      </c>
      <c r="W113" s="363" t="str">
        <f t="shared" ref="W113:W147" si="68">M113</f>
        <v>Y</v>
      </c>
      <c r="X113" s="313" t="str">
        <f t="shared" ref="X113:X147" si="69">N113</f>
        <v>07285C</v>
      </c>
      <c r="Y113" s="364" t="str">
        <f t="shared" ref="Y113:Y147" si="70">O113</f>
        <v>076</v>
      </c>
      <c r="Z113" s="313" t="str">
        <f t="shared" ref="Z113:Z147" si="71">P113</f>
        <v xml:space="preserve">Office Support Specialist III </v>
      </c>
      <c r="AA113" s="365">
        <f t="shared" ref="AA113:AA147" ca="1" si="72">IF(LEFT($C113,1)="N",Q113,ROUNDUP(Q113/2080,3))</f>
        <v>25.521000000000001</v>
      </c>
      <c r="AB113" s="365">
        <f t="shared" ref="AB113:AB147" ca="1" si="73">IF(LEFT($C113,1)="N",R113,ROUNDUP(R113/2080,3))</f>
        <v>26.797999999999998</v>
      </c>
      <c r="AC113" s="365">
        <f t="shared" ref="AC113:AC147" ca="1" si="74">IF(LEFT($C113,1)="N",S113,ROUNDUP(S113/2080,3))</f>
        <v>28.138000000000002</v>
      </c>
      <c r="AD113" s="365">
        <f t="shared" ref="AD113:AD147" ca="1" si="75">IF(LEFT($C113,1)="N",T113,ROUNDUP(T113/2080,3))</f>
        <v>29.545000000000002</v>
      </c>
      <c r="AE113" s="365">
        <f t="shared" ref="AE113:AE147" ca="1" si="76">IF(LEFT($C113,1)="N",U113,ROUNDUP(U113/2080,3))</f>
        <v>31.021999999999998</v>
      </c>
    </row>
    <row r="114" spans="1:31">
      <c r="A114" s="357" t="s">
        <v>240</v>
      </c>
      <c r="B114" s="358" t="s">
        <v>105</v>
      </c>
      <c r="C114" s="357" t="s">
        <v>43</v>
      </c>
      <c r="D114" s="359" t="s">
        <v>447</v>
      </c>
      <c r="E114" s="357">
        <v>280</v>
      </c>
      <c r="F114" s="357">
        <v>6</v>
      </c>
      <c r="G114" s="360">
        <f t="shared" ca="1" si="60"/>
        <v>25.521000000000001</v>
      </c>
      <c r="H114" s="360">
        <f t="shared" ca="1" si="61"/>
        <v>26.797999999999998</v>
      </c>
      <c r="I114" s="360">
        <f t="shared" ca="1" si="62"/>
        <v>28.138000000000002</v>
      </c>
      <c r="J114" s="360">
        <f t="shared" ca="1" si="63"/>
        <v>29.545000000000002</v>
      </c>
      <c r="K114" s="360">
        <f t="shared" ca="1" si="64"/>
        <v>31.021999999999998</v>
      </c>
      <c r="L114" s="321"/>
      <c r="M114" s="293" t="s">
        <v>588</v>
      </c>
      <c r="N114" s="290" t="str">
        <f t="shared" si="65"/>
        <v>07286C</v>
      </c>
      <c r="O114" s="361" t="str">
        <f t="shared" si="66"/>
        <v>076</v>
      </c>
      <c r="P114" s="290" t="str">
        <f t="shared" si="67"/>
        <v>Office Support Specialist III (Conf)</v>
      </c>
      <c r="Q114" s="362" cm="1">
        <f t="array" aca="1" ref="Q114" ca="1">ROUND(IF($M114="Y",VLOOKUP($N114,INDIRECT($O$2),Q$7,0)*INDIRECT($N$1),VLOOKUP($N114,INDIRECT($O$2),Q$7,0)),IF(LEFT($C114,1)="N",3,0))</f>
        <v>25.521000000000001</v>
      </c>
      <c r="R114" s="362" cm="1">
        <f t="array" aca="1" ref="R114" ca="1">ROUND(IF($M114="Y",VLOOKUP($N114,INDIRECT($O$2),R$7,0)*INDIRECT($N$1),VLOOKUP($N114,INDIRECT($O$2),R$7,0)),IF(LEFT($C114,1)="N",3,0))</f>
        <v>26.797999999999998</v>
      </c>
      <c r="S114" s="362" cm="1">
        <f t="array" aca="1" ref="S114" ca="1">ROUND(IF($M114="Y",VLOOKUP($N114,INDIRECT($O$2),S$7,0)*INDIRECT($N$1),VLOOKUP($N114,INDIRECT($O$2),S$7,0)),IF(LEFT($C114,1)="N",3,0))</f>
        <v>28.138000000000002</v>
      </c>
      <c r="T114" s="362" cm="1">
        <f t="array" aca="1" ref="T114" ca="1">ROUND(IF($M114="Y",VLOOKUP($N114,INDIRECT($O$2),T$7,0)*INDIRECT($N$1),VLOOKUP($N114,INDIRECT($O$2),T$7,0)),IF(LEFT($C114,1)="N",3,0))</f>
        <v>29.545000000000002</v>
      </c>
      <c r="U114" s="362" cm="1">
        <f t="array" aca="1" ref="U114" ca="1">ROUND(IF($M114="Y",VLOOKUP($N114,INDIRECT($O$2),U$7,0)*INDIRECT($N$1),VLOOKUP($N114,INDIRECT($O$2),U$7,0)),IF(LEFT($C114,1)="N",3,0))</f>
        <v>31.021999999999998</v>
      </c>
      <c r="W114" s="363" t="str">
        <f t="shared" si="68"/>
        <v>Y</v>
      </c>
      <c r="X114" s="313" t="str">
        <f t="shared" si="69"/>
        <v>07286C</v>
      </c>
      <c r="Y114" s="364" t="str">
        <f t="shared" si="70"/>
        <v>076</v>
      </c>
      <c r="Z114" s="313" t="str">
        <f t="shared" si="71"/>
        <v>Office Support Specialist III (Conf)</v>
      </c>
      <c r="AA114" s="365">
        <f t="shared" ca="1" si="72"/>
        <v>25.521000000000001</v>
      </c>
      <c r="AB114" s="365">
        <f t="shared" ca="1" si="73"/>
        <v>26.797999999999998</v>
      </c>
      <c r="AC114" s="365">
        <f t="shared" ca="1" si="74"/>
        <v>28.138000000000002</v>
      </c>
      <c r="AD114" s="365">
        <f t="shared" ca="1" si="75"/>
        <v>29.545000000000002</v>
      </c>
      <c r="AE114" s="365">
        <f t="shared" ca="1" si="76"/>
        <v>31.021999999999998</v>
      </c>
    </row>
    <row r="115" spans="1:31">
      <c r="A115" s="357" t="s">
        <v>469</v>
      </c>
      <c r="B115" s="358" t="s">
        <v>113</v>
      </c>
      <c r="C115" s="357" t="s">
        <v>43</v>
      </c>
      <c r="D115" s="359" t="s">
        <v>673</v>
      </c>
      <c r="E115" s="357">
        <v>308</v>
      </c>
      <c r="F115" s="357">
        <v>6</v>
      </c>
      <c r="G115" s="360">
        <f t="shared" si="60"/>
        <v>27.611000000000001</v>
      </c>
      <c r="H115" s="360">
        <f t="shared" si="61"/>
        <v>28.992000000000001</v>
      </c>
      <c r="I115" s="360">
        <f t="shared" si="62"/>
        <v>30.440999999999999</v>
      </c>
      <c r="J115" s="360">
        <f t="shared" si="63"/>
        <v>31.963999999999999</v>
      </c>
      <c r="K115" s="360">
        <f t="shared" si="64"/>
        <v>33.561999999999998</v>
      </c>
      <c r="L115" s="321"/>
      <c r="M115" s="293" t="s">
        <v>588</v>
      </c>
      <c r="N115" s="290" t="str">
        <f t="shared" si="65"/>
        <v>06013C</v>
      </c>
      <c r="O115" s="361" t="str">
        <f t="shared" si="66"/>
        <v>140</v>
      </c>
      <c r="P115" s="290" t="str">
        <f t="shared" si="67"/>
        <v>Outreach &amp; Relocation Coordinator</v>
      </c>
      <c r="Q115" s="362">
        <v>27.611000000000001</v>
      </c>
      <c r="R115" s="362">
        <v>28.992000000000001</v>
      </c>
      <c r="S115" s="362">
        <v>30.440999999999999</v>
      </c>
      <c r="T115" s="362">
        <v>31.963999999999999</v>
      </c>
      <c r="U115" s="362">
        <v>33.561999999999998</v>
      </c>
      <c r="W115" s="363" t="str">
        <f t="shared" si="68"/>
        <v>Y</v>
      </c>
      <c r="X115" s="313" t="str">
        <f t="shared" si="69"/>
        <v>06013C</v>
      </c>
      <c r="Y115" s="364" t="str">
        <f t="shared" si="70"/>
        <v>140</v>
      </c>
      <c r="Z115" s="313" t="str">
        <f t="shared" si="71"/>
        <v>Outreach &amp; Relocation Coordinator</v>
      </c>
      <c r="AA115" s="365">
        <f t="shared" si="72"/>
        <v>27.611000000000001</v>
      </c>
      <c r="AB115" s="365">
        <f t="shared" si="73"/>
        <v>28.992000000000001</v>
      </c>
      <c r="AC115" s="365">
        <f t="shared" si="74"/>
        <v>30.440999999999999</v>
      </c>
      <c r="AD115" s="365">
        <f t="shared" si="75"/>
        <v>31.963999999999999</v>
      </c>
      <c r="AE115" s="365">
        <f t="shared" si="76"/>
        <v>33.561999999999998</v>
      </c>
    </row>
    <row r="116" spans="1:31">
      <c r="A116" s="357" t="s">
        <v>242</v>
      </c>
      <c r="B116" s="358">
        <v>161</v>
      </c>
      <c r="C116" s="357" t="s">
        <v>43</v>
      </c>
      <c r="D116" s="359" t="s">
        <v>243</v>
      </c>
      <c r="E116" s="357">
        <v>287</v>
      </c>
      <c r="F116" s="357">
        <v>6</v>
      </c>
      <c r="G116" s="360">
        <f t="shared" ca="1" si="60"/>
        <v>26.559000000000001</v>
      </c>
      <c r="H116" s="360">
        <f t="shared" ca="1" si="61"/>
        <v>27.885999999999999</v>
      </c>
      <c r="I116" s="360">
        <f t="shared" ca="1" si="62"/>
        <v>29.28</v>
      </c>
      <c r="J116" s="360">
        <f t="shared" ca="1" si="63"/>
        <v>30.744</v>
      </c>
      <c r="K116" s="360">
        <f t="shared" ca="1" si="64"/>
        <v>32.280999999999999</v>
      </c>
      <c r="L116" s="321"/>
      <c r="M116" s="293" t="s">
        <v>588</v>
      </c>
      <c r="N116" s="290" t="str">
        <f t="shared" si="65"/>
        <v>07644C</v>
      </c>
      <c r="O116" s="361">
        <f t="shared" si="66"/>
        <v>161</v>
      </c>
      <c r="P116" s="290" t="str">
        <f t="shared" si="67"/>
        <v>Payroll Technician</v>
      </c>
      <c r="Q116" s="362" cm="1">
        <f t="array" aca="1" ref="Q116" ca="1">ROUND(IF($M116="Y",VLOOKUP($N116,INDIRECT($O$2),Q$7,0)*INDIRECT($N$1),VLOOKUP($N116,INDIRECT($O$2),Q$7,0)),IF(LEFT($C116,1)="N",3,0))</f>
        <v>26.559000000000001</v>
      </c>
      <c r="R116" s="362" cm="1">
        <f t="array" aca="1" ref="R116" ca="1">ROUND(IF($M116="Y",VLOOKUP($N116,INDIRECT($O$2),R$7,0)*INDIRECT($N$1),VLOOKUP($N116,INDIRECT($O$2),R$7,0)),IF(LEFT($C116,1)="N",3,0))</f>
        <v>27.885999999999999</v>
      </c>
      <c r="S116" s="362" cm="1">
        <f t="array" aca="1" ref="S116" ca="1">ROUND(IF($M116="Y",VLOOKUP($N116,INDIRECT($O$2),S$7,0)*INDIRECT($N$1),VLOOKUP($N116,INDIRECT($O$2),S$7,0)),IF(LEFT($C116,1)="N",3,0))</f>
        <v>29.28</v>
      </c>
      <c r="T116" s="362" cm="1">
        <f t="array" aca="1" ref="T116" ca="1">ROUND(IF($M116="Y",VLOOKUP($N116,INDIRECT($O$2),T$7,0)*INDIRECT($N$1),VLOOKUP($N116,INDIRECT($O$2),T$7,0)),IF(LEFT($C116,1)="N",3,0))</f>
        <v>30.744</v>
      </c>
      <c r="U116" s="362" cm="1">
        <f t="array" aca="1" ref="U116" ca="1">ROUND(IF($M116="Y",VLOOKUP($N116,INDIRECT($O$2),U$7,0)*INDIRECT($N$1),VLOOKUP($N116,INDIRECT($O$2),U$7,0)),IF(LEFT($C116,1)="N",3,0))</f>
        <v>32.280999999999999</v>
      </c>
      <c r="W116" s="363" t="str">
        <f t="shared" si="68"/>
        <v>Y</v>
      </c>
      <c r="X116" s="313" t="str">
        <f t="shared" si="69"/>
        <v>07644C</v>
      </c>
      <c r="Y116" s="364">
        <f t="shared" si="70"/>
        <v>161</v>
      </c>
      <c r="Z116" s="313" t="str">
        <f t="shared" si="71"/>
        <v>Payroll Technician</v>
      </c>
      <c r="AA116" s="365">
        <f t="shared" ca="1" si="72"/>
        <v>26.559000000000001</v>
      </c>
      <c r="AB116" s="365">
        <f t="shared" ca="1" si="73"/>
        <v>27.885999999999999</v>
      </c>
      <c r="AC116" s="365">
        <f t="shared" ca="1" si="74"/>
        <v>29.28</v>
      </c>
      <c r="AD116" s="365">
        <f t="shared" ca="1" si="75"/>
        <v>30.744</v>
      </c>
      <c r="AE116" s="365">
        <f t="shared" ca="1" si="76"/>
        <v>32.280999999999999</v>
      </c>
    </row>
    <row r="117" spans="1:31">
      <c r="A117" s="357" t="s">
        <v>244</v>
      </c>
      <c r="B117" s="358" t="s">
        <v>245</v>
      </c>
      <c r="C117" s="357" t="s">
        <v>43</v>
      </c>
      <c r="D117" s="359" t="s">
        <v>246</v>
      </c>
      <c r="E117" s="357">
        <v>413</v>
      </c>
      <c r="F117" s="357">
        <v>9</v>
      </c>
      <c r="G117" s="360">
        <f t="shared" ca="1" si="60"/>
        <v>34.988</v>
      </c>
      <c r="H117" s="360">
        <f t="shared" ca="1" si="61"/>
        <v>36.738</v>
      </c>
      <c r="I117" s="360">
        <f t="shared" ca="1" si="62"/>
        <v>38.575000000000003</v>
      </c>
      <c r="J117" s="360">
        <f t="shared" ca="1" si="63"/>
        <v>40.503999999999998</v>
      </c>
      <c r="K117" s="360">
        <f t="shared" ca="1" si="64"/>
        <v>42.527999999999999</v>
      </c>
      <c r="L117" s="321"/>
      <c r="M117" s="293" t="s">
        <v>588</v>
      </c>
      <c r="N117" s="290" t="str">
        <f t="shared" si="65"/>
        <v>07825C</v>
      </c>
      <c r="O117" s="361" t="str">
        <f t="shared" si="66"/>
        <v>103</v>
      </c>
      <c r="P117" s="290" t="str">
        <f t="shared" si="67"/>
        <v xml:space="preserve">Plan Examiner I  </v>
      </c>
      <c r="Q117" s="362" cm="1">
        <f t="array" aca="1" ref="Q117" ca="1">ROUND(IF($M117="Y",VLOOKUP($N117,INDIRECT($O$2),Q$7,0)*INDIRECT($N$1),VLOOKUP($N117,INDIRECT($O$2),Q$7,0)),IF(LEFT($C117,1)="N",3,0))</f>
        <v>34.988</v>
      </c>
      <c r="R117" s="362" cm="1">
        <f t="array" aca="1" ref="R117" ca="1">ROUND(IF($M117="Y",VLOOKUP($N117,INDIRECT($O$2),R$7,0)*INDIRECT($N$1),VLOOKUP($N117,INDIRECT($O$2),R$7,0)),IF(LEFT($C117,1)="N",3,0))</f>
        <v>36.738</v>
      </c>
      <c r="S117" s="362" cm="1">
        <f t="array" aca="1" ref="S117" ca="1">ROUND(IF($M117="Y",VLOOKUP($N117,INDIRECT($O$2),S$7,0)*INDIRECT($N$1),VLOOKUP($N117,INDIRECT($O$2),S$7,0)),IF(LEFT($C117,1)="N",3,0))</f>
        <v>38.575000000000003</v>
      </c>
      <c r="T117" s="362" cm="1">
        <f t="array" aca="1" ref="T117" ca="1">ROUND(IF($M117="Y",VLOOKUP($N117,INDIRECT($O$2),T$7,0)*INDIRECT($N$1),VLOOKUP($N117,INDIRECT($O$2),T$7,0)),IF(LEFT($C117,1)="N",3,0))</f>
        <v>40.503999999999998</v>
      </c>
      <c r="U117" s="362" cm="1">
        <f t="array" aca="1" ref="U117" ca="1">ROUND(IF($M117="Y",VLOOKUP($N117,INDIRECT($O$2),U$7,0)*INDIRECT($N$1),VLOOKUP($N117,INDIRECT($O$2),U$7,0)),IF(LEFT($C117,1)="N",3,0))</f>
        <v>42.527999999999999</v>
      </c>
      <c r="W117" s="363" t="str">
        <f t="shared" si="68"/>
        <v>Y</v>
      </c>
      <c r="X117" s="313" t="str">
        <f t="shared" si="69"/>
        <v>07825C</v>
      </c>
      <c r="Y117" s="364" t="str">
        <f t="shared" si="70"/>
        <v>103</v>
      </c>
      <c r="Z117" s="313" t="str">
        <f t="shared" si="71"/>
        <v xml:space="preserve">Plan Examiner I  </v>
      </c>
      <c r="AA117" s="365">
        <f t="shared" ca="1" si="72"/>
        <v>34.988</v>
      </c>
      <c r="AB117" s="365">
        <f t="shared" ca="1" si="73"/>
        <v>36.738</v>
      </c>
      <c r="AC117" s="365">
        <f t="shared" ca="1" si="74"/>
        <v>38.575000000000003</v>
      </c>
      <c r="AD117" s="365">
        <f t="shared" ca="1" si="75"/>
        <v>40.503999999999998</v>
      </c>
      <c r="AE117" s="365">
        <f t="shared" ca="1" si="76"/>
        <v>42.527999999999999</v>
      </c>
    </row>
    <row r="118" spans="1:31">
      <c r="A118" s="357" t="s">
        <v>249</v>
      </c>
      <c r="B118" s="358" t="s">
        <v>250</v>
      </c>
      <c r="C118" s="357" t="s">
        <v>43</v>
      </c>
      <c r="D118" s="359" t="s">
        <v>251</v>
      </c>
      <c r="E118" s="357">
        <v>240</v>
      </c>
      <c r="F118" s="357">
        <v>5</v>
      </c>
      <c r="G118" s="360">
        <f t="shared" ca="1" si="60"/>
        <v>22.553000000000001</v>
      </c>
      <c r="H118" s="360">
        <f t="shared" si="61"/>
        <v>0</v>
      </c>
      <c r="I118" s="360">
        <f t="shared" si="62"/>
        <v>0</v>
      </c>
      <c r="J118" s="360">
        <f t="shared" si="63"/>
        <v>0</v>
      </c>
      <c r="K118" s="360">
        <f t="shared" si="64"/>
        <v>0</v>
      </c>
      <c r="L118" s="321"/>
      <c r="M118" s="293" t="s">
        <v>588</v>
      </c>
      <c r="N118" s="290" t="str">
        <f t="shared" si="65"/>
        <v>08080C</v>
      </c>
      <c r="O118" s="361" t="str">
        <f t="shared" si="66"/>
        <v>121</v>
      </c>
      <c r="P118" s="290" t="str">
        <f t="shared" si="67"/>
        <v xml:space="preserve">Police Cadet </v>
      </c>
      <c r="Q118" s="362" cm="1">
        <f t="array" aca="1" ref="Q118" ca="1">ROUND(IF($M118="Y",VLOOKUP($N118,INDIRECT($O$2),Q$7,0)*INDIRECT($N$1),VLOOKUP($N118,INDIRECT($O$2),Q$7,0)),IF(LEFT($C118,1)="N",3,0))</f>
        <v>22.553000000000001</v>
      </c>
      <c r="R118" s="362"/>
      <c r="S118" s="362"/>
      <c r="T118" s="362"/>
      <c r="U118" s="362"/>
      <c r="W118" s="363" t="str">
        <f t="shared" si="68"/>
        <v>Y</v>
      </c>
      <c r="X118" s="313" t="str">
        <f t="shared" si="69"/>
        <v>08080C</v>
      </c>
      <c r="Y118" s="364" t="str">
        <f t="shared" si="70"/>
        <v>121</v>
      </c>
      <c r="Z118" s="313" t="str">
        <f t="shared" si="71"/>
        <v xml:space="preserve">Police Cadet </v>
      </c>
      <c r="AA118" s="365">
        <f t="shared" ca="1" si="72"/>
        <v>22.553000000000001</v>
      </c>
      <c r="AB118" s="365">
        <f t="shared" si="73"/>
        <v>0</v>
      </c>
      <c r="AC118" s="365">
        <f t="shared" si="74"/>
        <v>0</v>
      </c>
      <c r="AD118" s="365">
        <f t="shared" si="75"/>
        <v>0</v>
      </c>
      <c r="AE118" s="365">
        <f t="shared" si="76"/>
        <v>0</v>
      </c>
    </row>
    <row r="119" spans="1:31" ht="16.5" customHeight="1">
      <c r="A119" s="357" t="s">
        <v>458</v>
      </c>
      <c r="B119" s="358" t="s">
        <v>319</v>
      </c>
      <c r="C119" s="357" t="s">
        <v>43</v>
      </c>
      <c r="D119" s="359" t="s">
        <v>398</v>
      </c>
      <c r="E119" s="357">
        <v>315</v>
      </c>
      <c r="F119" s="357">
        <v>6</v>
      </c>
      <c r="G119" s="360">
        <f t="shared" ca="1" si="60"/>
        <v>27.611000000000001</v>
      </c>
      <c r="H119" s="360">
        <f t="shared" ca="1" si="61"/>
        <v>28.992000000000001</v>
      </c>
      <c r="I119" s="360">
        <f t="shared" ca="1" si="62"/>
        <v>30.440999999999999</v>
      </c>
      <c r="J119" s="360">
        <f t="shared" ca="1" si="63"/>
        <v>31.963999999999999</v>
      </c>
      <c r="K119" s="360">
        <f t="shared" ca="1" si="64"/>
        <v>33.561999999999998</v>
      </c>
      <c r="L119" s="321"/>
      <c r="M119" s="293" t="s">
        <v>588</v>
      </c>
      <c r="N119" s="290" t="str">
        <f t="shared" si="65"/>
        <v>08143C</v>
      </c>
      <c r="O119" s="361" t="str">
        <f t="shared" si="66"/>
        <v>N63</v>
      </c>
      <c r="P119" s="290" t="str">
        <f t="shared" si="67"/>
        <v>Police Internal Affairs Support Specialist</v>
      </c>
      <c r="Q119" s="362" cm="1">
        <f t="array" aca="1" ref="Q119" ca="1">ROUND(IF($M119="Y",VLOOKUP($N119,INDIRECT($O$2),Q$7,0)*INDIRECT($N$1),VLOOKUP($N119,INDIRECT($O$2),Q$7,0)),IF(LEFT($C119,1)="N",3,0))</f>
        <v>27.611000000000001</v>
      </c>
      <c r="R119" s="362" cm="1">
        <f t="array" aca="1" ref="R119" ca="1">ROUND(IF($M119="Y",VLOOKUP($N119,INDIRECT($O$2),R$7,0)*INDIRECT($N$1),VLOOKUP($N119,INDIRECT($O$2),R$7,0)),IF(LEFT($C119,1)="N",3,0))</f>
        <v>28.992000000000001</v>
      </c>
      <c r="S119" s="362" cm="1">
        <f t="array" aca="1" ref="S119" ca="1">ROUND(IF($M119="Y",VLOOKUP($N119,INDIRECT($O$2),S$7,0)*INDIRECT($N$1),VLOOKUP($N119,INDIRECT($O$2),S$7,0)),IF(LEFT($C119,1)="N",3,0))</f>
        <v>30.440999999999999</v>
      </c>
      <c r="T119" s="362" cm="1">
        <f t="array" aca="1" ref="T119" ca="1">ROUND(IF($M119="Y",VLOOKUP($N119,INDIRECT($O$2),T$7,0)*INDIRECT($N$1),VLOOKUP($N119,INDIRECT($O$2),T$7,0)),IF(LEFT($C119,1)="N",3,0))</f>
        <v>31.963999999999999</v>
      </c>
      <c r="U119" s="362" cm="1">
        <f t="array" aca="1" ref="U119" ca="1">ROUND(IF($M119="Y",VLOOKUP($N119,INDIRECT($O$2),U$7,0)*INDIRECT($N$1),VLOOKUP($N119,INDIRECT($O$2),U$7,0)),IF(LEFT($C119,1)="N",3,0))</f>
        <v>33.561999999999998</v>
      </c>
      <c r="W119" s="363" t="str">
        <f t="shared" si="68"/>
        <v>Y</v>
      </c>
      <c r="X119" s="313" t="str">
        <f t="shared" si="69"/>
        <v>08143C</v>
      </c>
      <c r="Y119" s="364" t="str">
        <f t="shared" si="70"/>
        <v>N63</v>
      </c>
      <c r="Z119" s="313" t="str">
        <f t="shared" si="71"/>
        <v>Police Internal Affairs Support Specialist</v>
      </c>
      <c r="AA119" s="365">
        <f t="shared" ca="1" si="72"/>
        <v>27.611000000000001</v>
      </c>
      <c r="AB119" s="365">
        <f t="shared" ca="1" si="73"/>
        <v>28.992000000000001</v>
      </c>
      <c r="AC119" s="365">
        <f t="shared" ca="1" si="74"/>
        <v>30.440999999999999</v>
      </c>
      <c r="AD119" s="365">
        <f t="shared" ca="1" si="75"/>
        <v>31.963999999999999</v>
      </c>
      <c r="AE119" s="365">
        <f t="shared" ca="1" si="76"/>
        <v>33.561999999999998</v>
      </c>
    </row>
    <row r="120" spans="1:31">
      <c r="A120" s="357" t="s">
        <v>561</v>
      </c>
      <c r="B120" s="358" t="s">
        <v>562</v>
      </c>
      <c r="C120" s="357" t="s">
        <v>43</v>
      </c>
      <c r="D120" s="359" t="s">
        <v>560</v>
      </c>
      <c r="E120" s="357">
        <v>350</v>
      </c>
      <c r="F120" s="357">
        <v>7</v>
      </c>
      <c r="G120" s="360">
        <f t="shared" ca="1" si="60"/>
        <v>30.783000000000001</v>
      </c>
      <c r="H120" s="360">
        <f t="shared" ca="1" si="61"/>
        <v>32.320999999999998</v>
      </c>
      <c r="I120" s="360">
        <f t="shared" ca="1" si="62"/>
        <v>33.936999999999998</v>
      </c>
      <c r="J120" s="360">
        <f t="shared" ca="1" si="63"/>
        <v>35.634</v>
      </c>
      <c r="K120" s="360">
        <f t="shared" ca="1" si="64"/>
        <v>37.415999999999997</v>
      </c>
      <c r="L120" s="321"/>
      <c r="M120" s="293" t="s">
        <v>588</v>
      </c>
      <c r="N120" s="290" t="str">
        <f t="shared" si="65"/>
        <v>53007C</v>
      </c>
      <c r="O120" s="361" t="str">
        <f t="shared" si="66"/>
        <v>125</v>
      </c>
      <c r="P120" s="290" t="str">
        <f t="shared" si="67"/>
        <v>Police Support Specialist</v>
      </c>
      <c r="Q120" s="362" cm="1">
        <f t="array" aca="1" ref="Q120" ca="1">ROUND(IF($M120="Y",VLOOKUP($N120,INDIRECT($O$2),Q$7,0)*INDIRECT($N$1),VLOOKUP($N120,INDIRECT($O$2),Q$7,0)),IF(LEFT($C120,1)="N",3,0))</f>
        <v>30.783000000000001</v>
      </c>
      <c r="R120" s="362" cm="1">
        <f t="array" aca="1" ref="R120" ca="1">ROUND(IF($M120="Y",VLOOKUP($N120,INDIRECT($O$2),R$7,0)*INDIRECT($N$1),VLOOKUP($N120,INDIRECT($O$2),R$7,0)),IF(LEFT($C120,1)="N",3,0))</f>
        <v>32.320999999999998</v>
      </c>
      <c r="S120" s="362" cm="1">
        <f t="array" aca="1" ref="S120" ca="1">ROUND(IF($M120="Y",VLOOKUP($N120,INDIRECT($O$2),S$7,0)*INDIRECT($N$1),VLOOKUP($N120,INDIRECT($O$2),S$7,0)),IF(LEFT($C120,1)="N",3,0))</f>
        <v>33.936999999999998</v>
      </c>
      <c r="T120" s="362" cm="1">
        <f t="array" aca="1" ref="T120" ca="1">ROUND(IF($M120="Y",VLOOKUP($N120,INDIRECT($O$2),T$7,0)*INDIRECT($N$1),VLOOKUP($N120,INDIRECT($O$2),T$7,0)),IF(LEFT($C120,1)="N",3,0))</f>
        <v>35.634</v>
      </c>
      <c r="U120" s="362" cm="1">
        <f t="array" aca="1" ref="U120" ca="1">ROUND(IF($M120="Y",VLOOKUP($N120,INDIRECT($O$2),U$7,0)*INDIRECT($N$1),VLOOKUP($N120,INDIRECT($O$2),U$7,0)),IF(LEFT($C120,1)="N",3,0))</f>
        <v>37.415999999999997</v>
      </c>
      <c r="W120" s="363" t="str">
        <f t="shared" si="68"/>
        <v>Y</v>
      </c>
      <c r="X120" s="313" t="str">
        <f t="shared" si="69"/>
        <v>53007C</v>
      </c>
      <c r="Y120" s="364" t="str">
        <f t="shared" si="70"/>
        <v>125</v>
      </c>
      <c r="Z120" s="313" t="str">
        <f t="shared" si="71"/>
        <v>Police Support Specialist</v>
      </c>
      <c r="AA120" s="365">
        <f t="shared" ca="1" si="72"/>
        <v>30.783000000000001</v>
      </c>
      <c r="AB120" s="365">
        <f t="shared" ca="1" si="73"/>
        <v>32.320999999999998</v>
      </c>
      <c r="AC120" s="365">
        <f t="shared" ca="1" si="74"/>
        <v>33.936999999999998</v>
      </c>
      <c r="AD120" s="365">
        <f t="shared" ca="1" si="75"/>
        <v>35.634</v>
      </c>
      <c r="AE120" s="365">
        <f t="shared" ca="1" si="76"/>
        <v>37.415999999999997</v>
      </c>
    </row>
    <row r="121" spans="1:31">
      <c r="A121" s="357" t="s">
        <v>254</v>
      </c>
      <c r="B121" s="358" t="s">
        <v>76</v>
      </c>
      <c r="C121" s="357" t="s">
        <v>43</v>
      </c>
      <c r="D121" s="359" t="s">
        <v>255</v>
      </c>
      <c r="E121" s="357">
        <v>268</v>
      </c>
      <c r="F121" s="357">
        <v>5</v>
      </c>
      <c r="G121" s="360">
        <f t="shared" ca="1" si="60"/>
        <v>24.478999999999999</v>
      </c>
      <c r="H121" s="360">
        <f t="shared" ca="1" si="61"/>
        <v>25.704000000000001</v>
      </c>
      <c r="I121" s="360">
        <f t="shared" ca="1" si="62"/>
        <v>26.988</v>
      </c>
      <c r="J121" s="360">
        <f t="shared" ca="1" si="63"/>
        <v>28.338000000000001</v>
      </c>
      <c r="K121" s="360">
        <f t="shared" ca="1" si="64"/>
        <v>29.754999999999999</v>
      </c>
      <c r="L121" s="321"/>
      <c r="M121" s="293" t="s">
        <v>588</v>
      </c>
      <c r="N121" s="290" t="str">
        <f t="shared" si="65"/>
        <v>08241C</v>
      </c>
      <c r="O121" s="361" t="str">
        <f t="shared" si="66"/>
        <v>060</v>
      </c>
      <c r="P121" s="290" t="str">
        <f t="shared" si="67"/>
        <v xml:space="preserve">Police Support Technician I </v>
      </c>
      <c r="Q121" s="362" cm="1">
        <f t="array" aca="1" ref="Q121" ca="1">ROUND(IF($M121="Y",VLOOKUP($N121,INDIRECT($O$2),Q$7,0)*INDIRECT($N$1),VLOOKUP($N121,INDIRECT($O$2),Q$7,0)),IF(LEFT($C121,1)="N",3,0))</f>
        <v>24.478999999999999</v>
      </c>
      <c r="R121" s="362" cm="1">
        <f t="array" aca="1" ref="R121" ca="1">ROUND(IF($M121="Y",VLOOKUP($N121,INDIRECT($O$2),R$7,0)*INDIRECT($N$1),VLOOKUP($N121,INDIRECT($O$2),R$7,0)),IF(LEFT($C121,1)="N",3,0))</f>
        <v>25.704000000000001</v>
      </c>
      <c r="S121" s="362" cm="1">
        <f t="array" aca="1" ref="S121" ca="1">ROUND(IF($M121="Y",VLOOKUP($N121,INDIRECT($O$2),S$7,0)*INDIRECT($N$1),VLOOKUP($N121,INDIRECT($O$2),S$7,0)),IF(LEFT($C121,1)="N",3,0))</f>
        <v>26.988</v>
      </c>
      <c r="T121" s="362" cm="1">
        <f t="array" aca="1" ref="T121" ca="1">ROUND(IF($M121="Y",VLOOKUP($N121,INDIRECT($O$2),T$7,0)*INDIRECT($N$1),VLOOKUP($N121,INDIRECT($O$2),T$7,0)),IF(LEFT($C121,1)="N",3,0))</f>
        <v>28.338000000000001</v>
      </c>
      <c r="U121" s="362" cm="1">
        <f t="array" aca="1" ref="U121" ca="1">ROUND(IF($M121="Y",VLOOKUP($N121,INDIRECT($O$2),U$7,0)*INDIRECT($N$1),VLOOKUP($N121,INDIRECT($O$2),U$7,0)),IF(LEFT($C121,1)="N",3,0))</f>
        <v>29.754999999999999</v>
      </c>
      <c r="W121" s="363" t="str">
        <f t="shared" si="68"/>
        <v>Y</v>
      </c>
      <c r="X121" s="313" t="str">
        <f t="shared" si="69"/>
        <v>08241C</v>
      </c>
      <c r="Y121" s="364" t="str">
        <f t="shared" si="70"/>
        <v>060</v>
      </c>
      <c r="Z121" s="313" t="str">
        <f t="shared" si="71"/>
        <v xml:space="preserve">Police Support Technician I </v>
      </c>
      <c r="AA121" s="365">
        <f t="shared" ca="1" si="72"/>
        <v>24.478999999999999</v>
      </c>
      <c r="AB121" s="365">
        <f t="shared" ca="1" si="73"/>
        <v>25.704000000000001</v>
      </c>
      <c r="AC121" s="365">
        <f t="shared" ca="1" si="74"/>
        <v>26.988</v>
      </c>
      <c r="AD121" s="365">
        <f t="shared" ca="1" si="75"/>
        <v>28.338000000000001</v>
      </c>
      <c r="AE121" s="365">
        <f t="shared" ca="1" si="76"/>
        <v>29.754999999999999</v>
      </c>
    </row>
    <row r="122" spans="1:31">
      <c r="A122" s="357" t="s">
        <v>256</v>
      </c>
      <c r="B122" s="358">
        <v>140</v>
      </c>
      <c r="C122" s="357" t="s">
        <v>43</v>
      </c>
      <c r="D122" s="359" t="s">
        <v>257</v>
      </c>
      <c r="E122" s="357">
        <v>308</v>
      </c>
      <c r="F122" s="357">
        <v>6</v>
      </c>
      <c r="G122" s="360">
        <f t="shared" ca="1" si="60"/>
        <v>27.611000000000001</v>
      </c>
      <c r="H122" s="360">
        <f t="shared" ca="1" si="61"/>
        <v>28.992000000000001</v>
      </c>
      <c r="I122" s="360">
        <f t="shared" ca="1" si="62"/>
        <v>30.440999999999999</v>
      </c>
      <c r="J122" s="360">
        <f t="shared" ca="1" si="63"/>
        <v>31.963999999999999</v>
      </c>
      <c r="K122" s="360">
        <f t="shared" ca="1" si="64"/>
        <v>33.561999999999998</v>
      </c>
      <c r="L122" s="321"/>
      <c r="M122" s="293" t="s">
        <v>588</v>
      </c>
      <c r="N122" s="290" t="str">
        <f t="shared" si="65"/>
        <v>08240C</v>
      </c>
      <c r="O122" s="361">
        <f t="shared" si="66"/>
        <v>140</v>
      </c>
      <c r="P122" s="290" t="str">
        <f t="shared" si="67"/>
        <v xml:space="preserve">Police Support Technician II </v>
      </c>
      <c r="Q122" s="362" cm="1">
        <f t="array" aca="1" ref="Q122" ca="1">ROUND(IF($M122="Y",VLOOKUP($N122,INDIRECT($O$2),Q$7,0)*INDIRECT($N$1),VLOOKUP($N122,INDIRECT($O$2),Q$7,0)),IF(LEFT($C122,1)="N",3,0))</f>
        <v>27.611000000000001</v>
      </c>
      <c r="R122" s="362" cm="1">
        <f t="array" aca="1" ref="R122" ca="1">ROUND(IF($M122="Y",VLOOKUP($N122,INDIRECT($O$2),R$7,0)*INDIRECT($N$1),VLOOKUP($N122,INDIRECT($O$2),R$7,0)),IF(LEFT($C122,1)="N",3,0))</f>
        <v>28.992000000000001</v>
      </c>
      <c r="S122" s="362" cm="1">
        <f t="array" aca="1" ref="S122" ca="1">ROUND(IF($M122="Y",VLOOKUP($N122,INDIRECT($O$2),S$7,0)*INDIRECT($N$1),VLOOKUP($N122,INDIRECT($O$2),S$7,0)),IF(LEFT($C122,1)="N",3,0))</f>
        <v>30.440999999999999</v>
      </c>
      <c r="T122" s="362" cm="1">
        <f t="array" aca="1" ref="T122" ca="1">ROUND(IF($M122="Y",VLOOKUP($N122,INDIRECT($O$2),T$7,0)*INDIRECT($N$1),VLOOKUP($N122,INDIRECT($O$2),T$7,0)),IF(LEFT($C122,1)="N",3,0))</f>
        <v>31.963999999999999</v>
      </c>
      <c r="U122" s="362" cm="1">
        <f t="array" aca="1" ref="U122" ca="1">ROUND(IF($M122="Y",VLOOKUP($N122,INDIRECT($O$2),U$7,0)*INDIRECT($N$1),VLOOKUP($N122,INDIRECT($O$2),U$7,0)),IF(LEFT($C122,1)="N",3,0))</f>
        <v>33.561999999999998</v>
      </c>
      <c r="W122" s="363" t="str">
        <f t="shared" si="68"/>
        <v>Y</v>
      </c>
      <c r="X122" s="313" t="str">
        <f t="shared" si="69"/>
        <v>08240C</v>
      </c>
      <c r="Y122" s="364">
        <f t="shared" si="70"/>
        <v>140</v>
      </c>
      <c r="Z122" s="313" t="str">
        <f t="shared" si="71"/>
        <v xml:space="preserve">Police Support Technician II </v>
      </c>
      <c r="AA122" s="365">
        <f t="shared" ca="1" si="72"/>
        <v>27.611000000000001</v>
      </c>
      <c r="AB122" s="365">
        <f t="shared" ca="1" si="73"/>
        <v>28.992000000000001</v>
      </c>
      <c r="AC122" s="365">
        <f t="shared" ca="1" si="74"/>
        <v>30.440999999999999</v>
      </c>
      <c r="AD122" s="365">
        <f t="shared" ca="1" si="75"/>
        <v>31.963999999999999</v>
      </c>
      <c r="AE122" s="365">
        <f t="shared" ca="1" si="76"/>
        <v>33.561999999999998</v>
      </c>
    </row>
    <row r="123" spans="1:31">
      <c r="A123" s="368" t="s">
        <v>35</v>
      </c>
      <c r="B123" s="358" t="s">
        <v>36</v>
      </c>
      <c r="C123" s="368" t="s">
        <v>21</v>
      </c>
      <c r="D123" s="369" t="s">
        <v>37</v>
      </c>
      <c r="E123" s="368">
        <v>523</v>
      </c>
      <c r="F123" s="368">
        <v>11</v>
      </c>
      <c r="G123" s="360">
        <f t="shared" ca="1" si="60"/>
        <v>89988</v>
      </c>
      <c r="H123" s="360">
        <f t="shared" ca="1" si="61"/>
        <v>94488</v>
      </c>
      <c r="I123" s="360">
        <f t="shared" ca="1" si="62"/>
        <v>99212</v>
      </c>
      <c r="J123" s="360">
        <f t="shared" ca="1" si="63"/>
        <v>104173</v>
      </c>
      <c r="K123" s="360">
        <f t="shared" ca="1" si="64"/>
        <v>109382</v>
      </c>
      <c r="L123" s="321"/>
      <c r="M123" s="293" t="s">
        <v>588</v>
      </c>
      <c r="N123" s="290" t="str">
        <f t="shared" si="65"/>
        <v>52900C</v>
      </c>
      <c r="O123" s="361" t="str">
        <f t="shared" si="66"/>
        <v>117</v>
      </c>
      <c r="P123" s="290" t="str">
        <f t="shared" si="67"/>
        <v xml:space="preserve">Principal Project Crd (CPED) </v>
      </c>
      <c r="Q123" s="362" cm="1">
        <f t="array" aca="1" ref="Q123" ca="1">ROUND(IF($M123="Y",VLOOKUP($N123,INDIRECT($O$2),Q$7,0)*INDIRECT($N$1),VLOOKUP($N123,INDIRECT($O$2),Q$7,0)),IF(LEFT($C123,1)="N",3,0))</f>
        <v>89988</v>
      </c>
      <c r="R123" s="362" cm="1">
        <f t="array" aca="1" ref="R123" ca="1">ROUND(IF($M123="Y",VLOOKUP($N123,INDIRECT($O$2),R$7,0)*INDIRECT($N$1),VLOOKUP($N123,INDIRECT($O$2),R$7,0)),IF(LEFT($C123,1)="N",3,0))</f>
        <v>94488</v>
      </c>
      <c r="S123" s="362" cm="1">
        <f t="array" aca="1" ref="S123" ca="1">ROUND(IF($M123="Y",VLOOKUP($N123,INDIRECT($O$2),S$7,0)*INDIRECT($N$1),VLOOKUP($N123,INDIRECT($O$2),S$7,0)),IF(LEFT($C123,1)="N",3,0))</f>
        <v>99212</v>
      </c>
      <c r="T123" s="362" cm="1">
        <f t="array" aca="1" ref="T123" ca="1">ROUND(IF($M123="Y",VLOOKUP($N123,INDIRECT($O$2),T$7,0)*INDIRECT($N$1),VLOOKUP($N123,INDIRECT($O$2),T$7,0)),IF(LEFT($C123,1)="N",3,0))</f>
        <v>104173</v>
      </c>
      <c r="U123" s="362" cm="1">
        <f t="array" aca="1" ref="U123" ca="1">ROUND(IF($M123="Y",VLOOKUP($N123,INDIRECT($O$2),U$7,0)*INDIRECT($N$1),VLOOKUP($N123,INDIRECT($O$2),U$7,0)),IF(LEFT($C123,1)="N",3,0))</f>
        <v>109382</v>
      </c>
      <c r="W123" s="363" t="str">
        <f t="shared" si="68"/>
        <v>Y</v>
      </c>
      <c r="X123" s="313" t="str">
        <f t="shared" si="69"/>
        <v>52900C</v>
      </c>
      <c r="Y123" s="364" t="str">
        <f t="shared" si="70"/>
        <v>117</v>
      </c>
      <c r="Z123" s="313" t="str">
        <f t="shared" si="71"/>
        <v xml:space="preserve">Principal Project Crd (CPED) </v>
      </c>
      <c r="AA123" s="365">
        <f t="shared" ca="1" si="72"/>
        <v>43.263999999999996</v>
      </c>
      <c r="AB123" s="365">
        <f t="shared" ca="1" si="73"/>
        <v>45.427</v>
      </c>
      <c r="AC123" s="365">
        <f t="shared" ca="1" si="74"/>
        <v>47.698999999999998</v>
      </c>
      <c r="AD123" s="365">
        <f t="shared" ca="1" si="75"/>
        <v>50.083999999999996</v>
      </c>
      <c r="AE123" s="365">
        <f t="shared" ca="1" si="76"/>
        <v>52.588000000000001</v>
      </c>
    </row>
    <row r="124" spans="1:31">
      <c r="A124" s="357" t="s">
        <v>511</v>
      </c>
      <c r="B124" s="358">
        <v>7</v>
      </c>
      <c r="C124" s="357" t="s">
        <v>43</v>
      </c>
      <c r="D124" s="359" t="s">
        <v>506</v>
      </c>
      <c r="E124" s="357">
        <v>338</v>
      </c>
      <c r="F124" s="357">
        <v>7</v>
      </c>
      <c r="G124" s="360">
        <f t="shared" ca="1" si="60"/>
        <v>29.695</v>
      </c>
      <c r="H124" s="360">
        <f t="shared" ca="1" si="61"/>
        <v>31.187999999999999</v>
      </c>
      <c r="I124" s="360">
        <f t="shared" ca="1" si="62"/>
        <v>32.743000000000002</v>
      </c>
      <c r="J124" s="360">
        <f t="shared" ca="1" si="63"/>
        <v>34.381999999999998</v>
      </c>
      <c r="K124" s="360">
        <f t="shared" ca="1" si="64"/>
        <v>36.106000000000002</v>
      </c>
      <c r="L124" s="321"/>
      <c r="M124" s="293" t="s">
        <v>588</v>
      </c>
      <c r="N124" s="290" t="str">
        <f t="shared" si="65"/>
        <v xml:space="preserve">52950C </v>
      </c>
      <c r="O124" s="361">
        <f t="shared" si="66"/>
        <v>7</v>
      </c>
      <c r="P124" s="290" t="str">
        <f t="shared" si="67"/>
        <v>Process Logic Control Technician</v>
      </c>
      <c r="Q124" s="362" cm="1">
        <f t="array" aca="1" ref="Q124" ca="1">ROUND(IF($M124="Y",VLOOKUP($N124,INDIRECT($O$2),Q$7,0)*INDIRECT($N$1),VLOOKUP($N124,INDIRECT($O$2),Q$7,0)),IF(LEFT($C124,1)="N",3,0))</f>
        <v>29.695</v>
      </c>
      <c r="R124" s="362" cm="1">
        <f t="array" aca="1" ref="R124" ca="1">ROUND(IF($M124="Y",VLOOKUP($N124,INDIRECT($O$2),R$7,0)*INDIRECT($N$1),VLOOKUP($N124,INDIRECT($O$2),R$7,0)),IF(LEFT($C124,1)="N",3,0))</f>
        <v>31.187999999999999</v>
      </c>
      <c r="S124" s="362" cm="1">
        <f t="array" aca="1" ref="S124" ca="1">ROUND(IF($M124="Y",VLOOKUP($N124,INDIRECT($O$2),S$7,0)*INDIRECT($N$1),VLOOKUP($N124,INDIRECT($O$2),S$7,0)),IF(LEFT($C124,1)="N",3,0))</f>
        <v>32.743000000000002</v>
      </c>
      <c r="T124" s="362" cm="1">
        <f t="array" aca="1" ref="T124" ca="1">ROUND(IF($M124="Y",VLOOKUP($N124,INDIRECT($O$2),T$7,0)*INDIRECT($N$1),VLOOKUP($N124,INDIRECT($O$2),T$7,0)),IF(LEFT($C124,1)="N",3,0))</f>
        <v>34.381999999999998</v>
      </c>
      <c r="U124" s="362" cm="1">
        <f t="array" aca="1" ref="U124" ca="1">ROUND(IF($M124="Y",VLOOKUP($N124,INDIRECT($O$2),U$7,0)*INDIRECT($N$1),VLOOKUP($N124,INDIRECT($O$2),U$7,0)),IF(LEFT($C124,1)="N",3,0))</f>
        <v>36.106000000000002</v>
      </c>
      <c r="W124" s="363" t="str">
        <f t="shared" si="68"/>
        <v>Y</v>
      </c>
      <c r="X124" s="313" t="str">
        <f t="shared" si="69"/>
        <v xml:space="preserve">52950C </v>
      </c>
      <c r="Y124" s="364">
        <f t="shared" si="70"/>
        <v>7</v>
      </c>
      <c r="Z124" s="313" t="str">
        <f t="shared" si="71"/>
        <v>Process Logic Control Technician</v>
      </c>
      <c r="AA124" s="365">
        <f t="shared" ca="1" si="72"/>
        <v>29.695</v>
      </c>
      <c r="AB124" s="365">
        <f t="shared" ca="1" si="73"/>
        <v>31.187999999999999</v>
      </c>
      <c r="AC124" s="365">
        <f t="shared" ca="1" si="74"/>
        <v>32.743000000000002</v>
      </c>
      <c r="AD124" s="365">
        <f t="shared" ca="1" si="75"/>
        <v>34.381999999999998</v>
      </c>
      <c r="AE124" s="365">
        <f t="shared" ca="1" si="76"/>
        <v>36.106000000000002</v>
      </c>
    </row>
    <row r="125" spans="1:31">
      <c r="A125" s="357" t="s">
        <v>258</v>
      </c>
      <c r="B125" s="358" t="s">
        <v>259</v>
      </c>
      <c r="C125" s="357" t="s">
        <v>43</v>
      </c>
      <c r="D125" s="359" t="s">
        <v>260</v>
      </c>
      <c r="E125" s="357">
        <v>280</v>
      </c>
      <c r="F125" s="357">
        <v>6</v>
      </c>
      <c r="G125" s="360">
        <f t="shared" ca="1" si="60"/>
        <v>25.521000000000001</v>
      </c>
      <c r="H125" s="360">
        <f t="shared" ca="1" si="61"/>
        <v>26.797999999999998</v>
      </c>
      <c r="I125" s="360">
        <f t="shared" ca="1" si="62"/>
        <v>28.138000000000002</v>
      </c>
      <c r="J125" s="360">
        <f t="shared" ca="1" si="63"/>
        <v>29.545000000000002</v>
      </c>
      <c r="K125" s="360">
        <f t="shared" ca="1" si="64"/>
        <v>31.021999999999998</v>
      </c>
      <c r="L125" s="321"/>
      <c r="M125" s="293" t="s">
        <v>588</v>
      </c>
      <c r="N125" s="290" t="str">
        <f t="shared" si="65"/>
        <v>08340C</v>
      </c>
      <c r="O125" s="361" t="str">
        <f t="shared" si="66"/>
        <v>160</v>
      </c>
      <c r="P125" s="290" t="str">
        <f t="shared" si="67"/>
        <v xml:space="preserve">Program Aide II </v>
      </c>
      <c r="Q125" s="362" cm="1">
        <f t="array" aca="1" ref="Q125" ca="1">ROUND(IF($M125="Y",VLOOKUP($N125,INDIRECT($O$2),Q$7,0)*INDIRECT($N$1),VLOOKUP($N125,INDIRECT($O$2),Q$7,0)),IF(LEFT($C125,1)="N",3,0))</f>
        <v>25.521000000000001</v>
      </c>
      <c r="R125" s="362" cm="1">
        <f t="array" aca="1" ref="R125" ca="1">ROUND(IF($M125="Y",VLOOKUP($N125,INDIRECT($O$2),R$7,0)*INDIRECT($N$1),VLOOKUP($N125,INDIRECT($O$2),R$7,0)),IF(LEFT($C125,1)="N",3,0))</f>
        <v>26.797999999999998</v>
      </c>
      <c r="S125" s="362" cm="1">
        <f t="array" aca="1" ref="S125" ca="1">ROUND(IF($M125="Y",VLOOKUP($N125,INDIRECT($O$2),S$7,0)*INDIRECT($N$1),VLOOKUP($N125,INDIRECT($O$2),S$7,0)),IF(LEFT($C125,1)="N",3,0))</f>
        <v>28.138000000000002</v>
      </c>
      <c r="T125" s="362" cm="1">
        <f t="array" aca="1" ref="T125" ca="1">ROUND(IF($M125="Y",VLOOKUP($N125,INDIRECT($O$2),T$7,0)*INDIRECT($N$1),VLOOKUP($N125,INDIRECT($O$2),T$7,0)),IF(LEFT($C125,1)="N",3,0))</f>
        <v>29.545000000000002</v>
      </c>
      <c r="U125" s="362" cm="1">
        <f t="array" aca="1" ref="U125" ca="1">ROUND(IF($M125="Y",VLOOKUP($N125,INDIRECT($O$2),U$7,0)*INDIRECT($N$1),VLOOKUP($N125,INDIRECT($O$2),U$7,0)),IF(LEFT($C125,1)="N",3,0))</f>
        <v>31.021999999999998</v>
      </c>
      <c r="W125" s="363" t="str">
        <f t="shared" si="68"/>
        <v>Y</v>
      </c>
      <c r="X125" s="313" t="str">
        <f t="shared" si="69"/>
        <v>08340C</v>
      </c>
      <c r="Y125" s="364" t="str">
        <f t="shared" si="70"/>
        <v>160</v>
      </c>
      <c r="Z125" s="313" t="str">
        <f t="shared" si="71"/>
        <v xml:space="preserve">Program Aide II </v>
      </c>
      <c r="AA125" s="365">
        <f t="shared" ca="1" si="72"/>
        <v>25.521000000000001</v>
      </c>
      <c r="AB125" s="365">
        <f t="shared" ca="1" si="73"/>
        <v>26.797999999999998</v>
      </c>
      <c r="AC125" s="365">
        <f t="shared" ca="1" si="74"/>
        <v>28.138000000000002</v>
      </c>
      <c r="AD125" s="365">
        <f t="shared" ca="1" si="75"/>
        <v>29.545000000000002</v>
      </c>
      <c r="AE125" s="365">
        <f t="shared" ca="1" si="76"/>
        <v>31.021999999999998</v>
      </c>
    </row>
    <row r="126" spans="1:31">
      <c r="A126" s="357" t="s">
        <v>530</v>
      </c>
      <c r="B126" s="358" t="s">
        <v>118</v>
      </c>
      <c r="C126" s="357" t="s">
        <v>43</v>
      </c>
      <c r="D126" s="359" t="s">
        <v>529</v>
      </c>
      <c r="E126" s="357">
        <v>295</v>
      </c>
      <c r="F126" s="357">
        <v>6</v>
      </c>
      <c r="G126" s="360">
        <f t="shared" ca="1" si="60"/>
        <v>26.559000000000001</v>
      </c>
      <c r="H126" s="360">
        <f t="shared" ca="1" si="61"/>
        <v>27.885999999999999</v>
      </c>
      <c r="I126" s="360">
        <f t="shared" ca="1" si="62"/>
        <v>29.28</v>
      </c>
      <c r="J126" s="360">
        <f t="shared" ca="1" si="63"/>
        <v>30.745000000000001</v>
      </c>
      <c r="K126" s="360">
        <f t="shared" ca="1" si="64"/>
        <v>32.280999999999999</v>
      </c>
      <c r="L126" s="321"/>
      <c r="M126" s="293" t="s">
        <v>588</v>
      </c>
      <c r="N126" s="290" t="str">
        <f t="shared" si="65"/>
        <v>52981C</v>
      </c>
      <c r="O126" s="361" t="str">
        <f t="shared" si="66"/>
        <v>067</v>
      </c>
      <c r="P126" s="290" t="str">
        <f t="shared" si="67"/>
        <v>Public Service Agent</v>
      </c>
      <c r="Q126" s="362" cm="1">
        <f t="array" aca="1" ref="Q126" ca="1">ROUND(IF($M126="Y",VLOOKUP($N126,INDIRECT($O$2),Q$7,0)*INDIRECT($N$1),VLOOKUP($N126,INDIRECT($O$2),Q$7,0)),IF(LEFT($C126,1)="N",3,0))</f>
        <v>26.559000000000001</v>
      </c>
      <c r="R126" s="362" cm="1">
        <f t="array" aca="1" ref="R126" ca="1">ROUND(IF($M126="Y",VLOOKUP($N126,INDIRECT($O$2),R$7,0)*INDIRECT($N$1),VLOOKUP($N126,INDIRECT($O$2),R$7,0)),IF(LEFT($C126,1)="N",3,0))</f>
        <v>27.885999999999999</v>
      </c>
      <c r="S126" s="362" cm="1">
        <f t="array" aca="1" ref="S126" ca="1">ROUND(IF($M126="Y",VLOOKUP($N126,INDIRECT($O$2),S$7,0)*INDIRECT($N$1),VLOOKUP($N126,INDIRECT($O$2),S$7,0)),IF(LEFT($C126,1)="N",3,0))</f>
        <v>29.28</v>
      </c>
      <c r="T126" s="362" cm="1">
        <f t="array" aca="1" ref="T126" ca="1">ROUND(IF($M126="Y",VLOOKUP($N126,INDIRECT($O$2),T$7,0)*INDIRECT($N$1),VLOOKUP($N126,INDIRECT($O$2),T$7,0)),IF(LEFT($C126,1)="N",3,0))</f>
        <v>30.745000000000001</v>
      </c>
      <c r="U126" s="362" cm="1">
        <f t="array" aca="1" ref="U126" ca="1">ROUND(IF($M126="Y",VLOOKUP($N126,INDIRECT($O$2),U$7,0)*INDIRECT($N$1),VLOOKUP($N126,INDIRECT($O$2),U$7,0)),IF(LEFT($C126,1)="N",3,0))</f>
        <v>32.280999999999999</v>
      </c>
      <c r="W126" s="363" t="str">
        <f t="shared" si="68"/>
        <v>Y</v>
      </c>
      <c r="X126" s="313" t="str">
        <f t="shared" si="69"/>
        <v>52981C</v>
      </c>
      <c r="Y126" s="364" t="str">
        <f t="shared" si="70"/>
        <v>067</v>
      </c>
      <c r="Z126" s="313" t="str">
        <f t="shared" si="71"/>
        <v>Public Service Agent</v>
      </c>
      <c r="AA126" s="365">
        <f t="shared" ca="1" si="72"/>
        <v>26.559000000000001</v>
      </c>
      <c r="AB126" s="365">
        <f t="shared" ca="1" si="73"/>
        <v>27.885999999999999</v>
      </c>
      <c r="AC126" s="365">
        <f t="shared" ca="1" si="74"/>
        <v>29.28</v>
      </c>
      <c r="AD126" s="365">
        <f t="shared" ca="1" si="75"/>
        <v>30.745000000000001</v>
      </c>
      <c r="AE126" s="365">
        <f t="shared" ca="1" si="76"/>
        <v>32.280999999999999</v>
      </c>
    </row>
    <row r="127" spans="1:31">
      <c r="A127" s="357" t="s">
        <v>263</v>
      </c>
      <c r="B127" s="358" t="s">
        <v>264</v>
      </c>
      <c r="C127" s="357" t="s">
        <v>43</v>
      </c>
      <c r="D127" s="359" t="s">
        <v>265</v>
      </c>
      <c r="E127" s="357">
        <v>228</v>
      </c>
      <c r="F127" s="357">
        <v>5</v>
      </c>
      <c r="G127" s="360">
        <f t="shared" ca="1" si="60"/>
        <v>22.356999999999999</v>
      </c>
      <c r="H127" s="360">
        <f t="shared" ca="1" si="61"/>
        <v>23.475999999999999</v>
      </c>
      <c r="I127" s="360">
        <f t="shared" ca="1" si="62"/>
        <v>24.649000000000001</v>
      </c>
      <c r="J127" s="360">
        <f t="shared" ca="1" si="63"/>
        <v>25.881</v>
      </c>
      <c r="K127" s="360">
        <f t="shared" ca="1" si="64"/>
        <v>27.175999999999998</v>
      </c>
      <c r="L127" s="321"/>
      <c r="M127" s="293" t="s">
        <v>588</v>
      </c>
      <c r="N127" s="290" t="str">
        <f t="shared" si="65"/>
        <v>08630C</v>
      </c>
      <c r="O127" s="361" t="str">
        <f t="shared" si="66"/>
        <v>026</v>
      </c>
      <c r="P127" s="290" t="str">
        <f t="shared" si="67"/>
        <v xml:space="preserve">Real Est Investigator Aide I  </v>
      </c>
      <c r="Q127" s="362" cm="1">
        <f t="array" aca="1" ref="Q127" ca="1">ROUND(IF($M127="Y",VLOOKUP($N127,INDIRECT($O$2),Q$7,0)*INDIRECT($N$1),VLOOKUP($N127,INDIRECT($O$2),Q$7,0)),IF(LEFT($C127,1)="N",3,0))</f>
        <v>22.356999999999999</v>
      </c>
      <c r="R127" s="362" cm="1">
        <f t="array" aca="1" ref="R127" ca="1">ROUND(IF($M127="Y",VLOOKUP($N127,INDIRECT($O$2),R$7,0)*INDIRECT($N$1),VLOOKUP($N127,INDIRECT($O$2),R$7,0)),IF(LEFT($C127,1)="N",3,0))</f>
        <v>23.475999999999999</v>
      </c>
      <c r="S127" s="362" cm="1">
        <f t="array" aca="1" ref="S127" ca="1">ROUND(IF($M127="Y",VLOOKUP($N127,INDIRECT($O$2),S$7,0)*INDIRECT($N$1),VLOOKUP($N127,INDIRECT($O$2),S$7,0)),IF(LEFT($C127,1)="N",3,0))</f>
        <v>24.649000000000001</v>
      </c>
      <c r="T127" s="362" cm="1">
        <f t="array" aca="1" ref="T127" ca="1">ROUND(IF($M127="Y",VLOOKUP($N127,INDIRECT($O$2),T$7,0)*INDIRECT($N$1),VLOOKUP($N127,INDIRECT($O$2),T$7,0)),IF(LEFT($C127,1)="N",3,0))</f>
        <v>25.881</v>
      </c>
      <c r="U127" s="362" cm="1">
        <f t="array" aca="1" ref="U127" ca="1">ROUND(IF($M127="Y",VLOOKUP($N127,INDIRECT($O$2),U$7,0)*INDIRECT($N$1),VLOOKUP($N127,INDIRECT($O$2),U$7,0)),IF(LEFT($C127,1)="N",3,0))</f>
        <v>27.175999999999998</v>
      </c>
      <c r="W127" s="363" t="str">
        <f t="shared" si="68"/>
        <v>Y</v>
      </c>
      <c r="X127" s="313" t="str">
        <f t="shared" si="69"/>
        <v>08630C</v>
      </c>
      <c r="Y127" s="364" t="str">
        <f t="shared" si="70"/>
        <v>026</v>
      </c>
      <c r="Z127" s="313" t="str">
        <f t="shared" si="71"/>
        <v xml:space="preserve">Real Est Investigator Aide I  </v>
      </c>
      <c r="AA127" s="365">
        <f t="shared" ca="1" si="72"/>
        <v>22.356999999999999</v>
      </c>
      <c r="AB127" s="365">
        <f t="shared" ca="1" si="73"/>
        <v>23.475999999999999</v>
      </c>
      <c r="AC127" s="365">
        <f t="shared" ca="1" si="74"/>
        <v>24.649000000000001</v>
      </c>
      <c r="AD127" s="365">
        <f t="shared" ca="1" si="75"/>
        <v>25.881</v>
      </c>
      <c r="AE127" s="365">
        <f t="shared" ca="1" si="76"/>
        <v>27.175999999999998</v>
      </c>
    </row>
    <row r="128" spans="1:31">
      <c r="A128" s="357" t="s">
        <v>266</v>
      </c>
      <c r="B128" s="358" t="s">
        <v>178</v>
      </c>
      <c r="C128" s="357" t="s">
        <v>43</v>
      </c>
      <c r="D128" s="359" t="s">
        <v>267</v>
      </c>
      <c r="E128" s="357">
        <v>288</v>
      </c>
      <c r="F128" s="357">
        <v>6</v>
      </c>
      <c r="G128" s="360">
        <f t="shared" ca="1" si="60"/>
        <v>26.559000000000001</v>
      </c>
      <c r="H128" s="360">
        <f t="shared" ca="1" si="61"/>
        <v>27.885999999999999</v>
      </c>
      <c r="I128" s="360">
        <f t="shared" ca="1" si="62"/>
        <v>29.28</v>
      </c>
      <c r="J128" s="360">
        <f t="shared" ca="1" si="63"/>
        <v>30.744</v>
      </c>
      <c r="K128" s="360">
        <f t="shared" ca="1" si="64"/>
        <v>32.280999999999999</v>
      </c>
      <c r="L128" s="321"/>
      <c r="M128" s="293" t="s">
        <v>588</v>
      </c>
      <c r="N128" s="290" t="str">
        <f t="shared" si="65"/>
        <v>08650C</v>
      </c>
      <c r="O128" s="361" t="str">
        <f t="shared" si="66"/>
        <v>081</v>
      </c>
      <c r="P128" s="290" t="str">
        <f t="shared" si="67"/>
        <v xml:space="preserve">Real Est Investigator Aide II </v>
      </c>
      <c r="Q128" s="362" cm="1">
        <f t="array" aca="1" ref="Q128" ca="1">ROUND(IF($M128="Y",VLOOKUP($N128,INDIRECT($O$2),Q$7,0)*INDIRECT($N$1),VLOOKUP($N128,INDIRECT($O$2),Q$7,0)),IF(LEFT($C128,1)="N",3,0))</f>
        <v>26.559000000000001</v>
      </c>
      <c r="R128" s="362" cm="1">
        <f t="array" aca="1" ref="R128" ca="1">ROUND(IF($M128="Y",VLOOKUP($N128,INDIRECT($O$2),R$7,0)*INDIRECT($N$1),VLOOKUP($N128,INDIRECT($O$2),R$7,0)),IF(LEFT($C128,1)="N",3,0))</f>
        <v>27.885999999999999</v>
      </c>
      <c r="S128" s="362" cm="1">
        <f t="array" aca="1" ref="S128" ca="1">ROUND(IF($M128="Y",VLOOKUP($N128,INDIRECT($O$2),S$7,0)*INDIRECT($N$1),VLOOKUP($N128,INDIRECT($O$2),S$7,0)),IF(LEFT($C128,1)="N",3,0))</f>
        <v>29.28</v>
      </c>
      <c r="T128" s="362" cm="1">
        <f t="array" aca="1" ref="T128" ca="1">ROUND(IF($M128="Y",VLOOKUP($N128,INDIRECT($O$2),T$7,0)*INDIRECT($N$1),VLOOKUP($N128,INDIRECT($O$2),T$7,0)),IF(LEFT($C128,1)="N",3,0))</f>
        <v>30.744</v>
      </c>
      <c r="U128" s="362" cm="1">
        <f t="array" aca="1" ref="U128" ca="1">ROUND(IF($M128="Y",VLOOKUP($N128,INDIRECT($O$2),U$7,0)*INDIRECT($N$1),VLOOKUP($N128,INDIRECT($O$2),U$7,0)),IF(LEFT($C128,1)="N",3,0))</f>
        <v>32.280999999999999</v>
      </c>
      <c r="W128" s="363" t="str">
        <f t="shared" si="68"/>
        <v>Y</v>
      </c>
      <c r="X128" s="313" t="str">
        <f t="shared" si="69"/>
        <v>08650C</v>
      </c>
      <c r="Y128" s="364" t="str">
        <f t="shared" si="70"/>
        <v>081</v>
      </c>
      <c r="Z128" s="313" t="str">
        <f t="shared" si="71"/>
        <v xml:space="preserve">Real Est Investigator Aide II </v>
      </c>
      <c r="AA128" s="365">
        <f t="shared" ca="1" si="72"/>
        <v>26.559000000000001</v>
      </c>
      <c r="AB128" s="365">
        <f t="shared" ca="1" si="73"/>
        <v>27.885999999999999</v>
      </c>
      <c r="AC128" s="365">
        <f t="shared" ca="1" si="74"/>
        <v>29.28</v>
      </c>
      <c r="AD128" s="365">
        <f t="shared" ca="1" si="75"/>
        <v>30.744</v>
      </c>
      <c r="AE128" s="365">
        <f t="shared" ca="1" si="76"/>
        <v>32.280999999999999</v>
      </c>
    </row>
    <row r="129" spans="1:31">
      <c r="A129" s="357" t="s">
        <v>268</v>
      </c>
      <c r="B129" s="358" t="s">
        <v>269</v>
      </c>
      <c r="C129" s="357" t="s">
        <v>43</v>
      </c>
      <c r="D129" s="359" t="s">
        <v>270</v>
      </c>
      <c r="E129" s="357">
        <v>320</v>
      </c>
      <c r="F129" s="357">
        <v>7</v>
      </c>
      <c r="G129" s="360">
        <f t="shared" ca="1" si="60"/>
        <v>28.675000000000001</v>
      </c>
      <c r="H129" s="360">
        <f t="shared" ca="1" si="61"/>
        <v>30.109000000000002</v>
      </c>
      <c r="I129" s="360">
        <f t="shared" ca="1" si="62"/>
        <v>31.614999999999998</v>
      </c>
      <c r="J129" s="360">
        <f t="shared" ca="1" si="63"/>
        <v>33.195999999999998</v>
      </c>
      <c r="K129" s="360">
        <f t="shared" ca="1" si="64"/>
        <v>34.854999999999997</v>
      </c>
      <c r="L129" s="321"/>
      <c r="M129" s="293" t="s">
        <v>588</v>
      </c>
      <c r="N129" s="290" t="str">
        <f t="shared" si="65"/>
        <v>08660C</v>
      </c>
      <c r="O129" s="361" t="str">
        <f t="shared" si="66"/>
        <v>089</v>
      </c>
      <c r="P129" s="290" t="str">
        <f t="shared" si="67"/>
        <v xml:space="preserve">Real Est Investigator I  </v>
      </c>
      <c r="Q129" s="362" cm="1">
        <f t="array" aca="1" ref="Q129" ca="1">ROUND(IF($M129="Y",VLOOKUP($N129,INDIRECT($O$2),Q$7,0)*INDIRECT($N$1),VLOOKUP($N129,INDIRECT($O$2),Q$7,0)),IF(LEFT($C129,1)="N",3,0))</f>
        <v>28.675000000000001</v>
      </c>
      <c r="R129" s="362" cm="1">
        <f t="array" aca="1" ref="R129" ca="1">ROUND(IF($M129="Y",VLOOKUP($N129,INDIRECT($O$2),R$7,0)*INDIRECT($N$1),VLOOKUP($N129,INDIRECT($O$2),R$7,0)),IF(LEFT($C129,1)="N",3,0))</f>
        <v>30.109000000000002</v>
      </c>
      <c r="S129" s="362" cm="1">
        <f t="array" aca="1" ref="S129" ca="1">ROUND(IF($M129="Y",VLOOKUP($N129,INDIRECT($O$2),S$7,0)*INDIRECT($N$1),VLOOKUP($N129,INDIRECT($O$2),S$7,0)),IF(LEFT($C129,1)="N",3,0))</f>
        <v>31.614999999999998</v>
      </c>
      <c r="T129" s="362" cm="1">
        <f t="array" aca="1" ref="T129" ca="1">ROUND(IF($M129="Y",VLOOKUP($N129,INDIRECT($O$2),T$7,0)*INDIRECT($N$1),VLOOKUP($N129,INDIRECT($O$2),T$7,0)),IF(LEFT($C129,1)="N",3,0))</f>
        <v>33.195999999999998</v>
      </c>
      <c r="U129" s="362" cm="1">
        <f t="array" aca="1" ref="U129" ca="1">ROUND(IF($M129="Y",VLOOKUP($N129,INDIRECT($O$2),U$7,0)*INDIRECT($N$1),VLOOKUP($N129,INDIRECT($O$2),U$7,0)),IF(LEFT($C129,1)="N",3,0))</f>
        <v>34.854999999999997</v>
      </c>
      <c r="W129" s="363" t="str">
        <f t="shared" si="68"/>
        <v>Y</v>
      </c>
      <c r="X129" s="313" t="str">
        <f t="shared" si="69"/>
        <v>08660C</v>
      </c>
      <c r="Y129" s="364" t="str">
        <f t="shared" si="70"/>
        <v>089</v>
      </c>
      <c r="Z129" s="313" t="str">
        <f t="shared" si="71"/>
        <v xml:space="preserve">Real Est Investigator I  </v>
      </c>
      <c r="AA129" s="365">
        <f t="shared" ca="1" si="72"/>
        <v>28.675000000000001</v>
      </c>
      <c r="AB129" s="365">
        <f t="shared" ca="1" si="73"/>
        <v>30.109000000000002</v>
      </c>
      <c r="AC129" s="365">
        <f t="shared" ca="1" si="74"/>
        <v>31.614999999999998</v>
      </c>
      <c r="AD129" s="365">
        <f t="shared" ca="1" si="75"/>
        <v>33.195999999999998</v>
      </c>
      <c r="AE129" s="365">
        <f t="shared" ca="1" si="76"/>
        <v>34.854999999999997</v>
      </c>
    </row>
    <row r="130" spans="1:31">
      <c r="A130" s="357" t="s">
        <v>271</v>
      </c>
      <c r="B130" s="358" t="s">
        <v>272</v>
      </c>
      <c r="C130" s="357" t="s">
        <v>43</v>
      </c>
      <c r="D130" s="359" t="s">
        <v>273</v>
      </c>
      <c r="E130" s="357">
        <v>380</v>
      </c>
      <c r="F130" s="357">
        <v>8</v>
      </c>
      <c r="G130" s="360">
        <f t="shared" ca="1" si="60"/>
        <v>32.881</v>
      </c>
      <c r="H130" s="360">
        <f t="shared" ca="1" si="61"/>
        <v>34.526000000000003</v>
      </c>
      <c r="I130" s="360">
        <f t="shared" ca="1" si="62"/>
        <v>36.252000000000002</v>
      </c>
      <c r="J130" s="360">
        <f t="shared" ca="1" si="63"/>
        <v>38.064</v>
      </c>
      <c r="K130" s="360">
        <f t="shared" ca="1" si="64"/>
        <v>39.968000000000004</v>
      </c>
      <c r="L130" s="321"/>
      <c r="M130" s="293" t="s">
        <v>588</v>
      </c>
      <c r="N130" s="290" t="str">
        <f t="shared" si="65"/>
        <v>08670C</v>
      </c>
      <c r="O130" s="361" t="str">
        <f t="shared" si="66"/>
        <v>094</v>
      </c>
      <c r="P130" s="290" t="str">
        <f t="shared" si="67"/>
        <v xml:space="preserve">Real Est Investigator II </v>
      </c>
      <c r="Q130" s="362" cm="1">
        <f t="array" aca="1" ref="Q130" ca="1">ROUND(IF($M130="Y",VLOOKUP($N130,INDIRECT($O$2),Q$7,0)*INDIRECT($N$1),VLOOKUP($N130,INDIRECT($O$2),Q$7,0)),IF(LEFT($C130,1)="N",3,0))</f>
        <v>32.881</v>
      </c>
      <c r="R130" s="362" cm="1">
        <f t="array" aca="1" ref="R130" ca="1">ROUND(IF($M130="Y",VLOOKUP($N130,INDIRECT($O$2),R$7,0)*INDIRECT($N$1),VLOOKUP($N130,INDIRECT($O$2),R$7,0)),IF(LEFT($C130,1)="N",3,0))</f>
        <v>34.526000000000003</v>
      </c>
      <c r="S130" s="362" cm="1">
        <f t="array" aca="1" ref="S130" ca="1">ROUND(IF($M130="Y",VLOOKUP($N130,INDIRECT($O$2),S$7,0)*INDIRECT($N$1),VLOOKUP($N130,INDIRECT($O$2),S$7,0)),IF(LEFT($C130,1)="N",3,0))</f>
        <v>36.252000000000002</v>
      </c>
      <c r="T130" s="362" cm="1">
        <f t="array" aca="1" ref="T130" ca="1">ROUND(IF($M130="Y",VLOOKUP($N130,INDIRECT($O$2),T$7,0)*INDIRECT($N$1),VLOOKUP($N130,INDIRECT($O$2),T$7,0)),IF(LEFT($C130,1)="N",3,0))</f>
        <v>38.064</v>
      </c>
      <c r="U130" s="362" cm="1">
        <f t="array" aca="1" ref="U130" ca="1">ROUND(IF($M130="Y",VLOOKUP($N130,INDIRECT($O$2),U$7,0)*INDIRECT($N$1),VLOOKUP($N130,INDIRECT($O$2),U$7,0)),IF(LEFT($C130,1)="N",3,0))</f>
        <v>39.968000000000004</v>
      </c>
      <c r="W130" s="363" t="str">
        <f t="shared" si="68"/>
        <v>Y</v>
      </c>
      <c r="X130" s="313" t="str">
        <f t="shared" si="69"/>
        <v>08670C</v>
      </c>
      <c r="Y130" s="364" t="str">
        <f t="shared" si="70"/>
        <v>094</v>
      </c>
      <c r="Z130" s="313" t="str">
        <f t="shared" si="71"/>
        <v xml:space="preserve">Real Est Investigator II </v>
      </c>
      <c r="AA130" s="365">
        <f t="shared" ca="1" si="72"/>
        <v>32.881</v>
      </c>
      <c r="AB130" s="365">
        <f t="shared" ca="1" si="73"/>
        <v>34.526000000000003</v>
      </c>
      <c r="AC130" s="365">
        <f t="shared" ca="1" si="74"/>
        <v>36.252000000000002</v>
      </c>
      <c r="AD130" s="365">
        <f t="shared" ca="1" si="75"/>
        <v>38.064</v>
      </c>
      <c r="AE130" s="365">
        <f t="shared" ca="1" si="76"/>
        <v>39.968000000000004</v>
      </c>
    </row>
    <row r="131" spans="1:31">
      <c r="A131" s="357" t="s">
        <v>274</v>
      </c>
      <c r="B131" s="358" t="s">
        <v>66</v>
      </c>
      <c r="C131" s="357" t="s">
        <v>43</v>
      </c>
      <c r="D131" s="359" t="s">
        <v>275</v>
      </c>
      <c r="E131" s="357">
        <v>320</v>
      </c>
      <c r="F131" s="357">
        <v>7</v>
      </c>
      <c r="G131" s="360">
        <f t="shared" ca="1" si="60"/>
        <v>28.675000000000001</v>
      </c>
      <c r="H131" s="360">
        <f t="shared" ca="1" si="61"/>
        <v>30.109000000000002</v>
      </c>
      <c r="I131" s="360">
        <f t="shared" ca="1" si="62"/>
        <v>31.614999999999998</v>
      </c>
      <c r="J131" s="360">
        <f t="shared" ca="1" si="63"/>
        <v>33.195999999999998</v>
      </c>
      <c r="K131" s="360">
        <f t="shared" ca="1" si="64"/>
        <v>34.854999999999997</v>
      </c>
      <c r="L131" s="321"/>
      <c r="M131" s="293" t="s">
        <v>588</v>
      </c>
      <c r="N131" s="290" t="str">
        <f t="shared" si="65"/>
        <v>52775C</v>
      </c>
      <c r="O131" s="361" t="str">
        <f t="shared" si="66"/>
        <v>064</v>
      </c>
      <c r="P131" s="290" t="str">
        <f t="shared" si="67"/>
        <v xml:space="preserve">Real Estate Assistant </v>
      </c>
      <c r="Q131" s="362" cm="1">
        <f t="array" aca="1" ref="Q131" ca="1">ROUND(IF($M131="Y",VLOOKUP($N131,INDIRECT($O$2),Q$7,0)*INDIRECT($N$1),VLOOKUP($N131,INDIRECT($O$2),Q$7,0)),IF(LEFT($C131,1)="N",3,0))</f>
        <v>28.675000000000001</v>
      </c>
      <c r="R131" s="362" cm="1">
        <f t="array" aca="1" ref="R131" ca="1">ROUND(IF($M131="Y",VLOOKUP($N131,INDIRECT($O$2),R$7,0)*INDIRECT($N$1),VLOOKUP($N131,INDIRECT($O$2),R$7,0)),IF(LEFT($C131,1)="N",3,0))</f>
        <v>30.109000000000002</v>
      </c>
      <c r="S131" s="362" cm="1">
        <f t="array" aca="1" ref="S131" ca="1">ROUND(IF($M131="Y",VLOOKUP($N131,INDIRECT($O$2),S$7,0)*INDIRECT($N$1),VLOOKUP($N131,INDIRECT($O$2),S$7,0)),IF(LEFT($C131,1)="N",3,0))</f>
        <v>31.614999999999998</v>
      </c>
      <c r="T131" s="362" cm="1">
        <f t="array" aca="1" ref="T131" ca="1">ROUND(IF($M131="Y",VLOOKUP($N131,INDIRECT($O$2),T$7,0)*INDIRECT($N$1),VLOOKUP($N131,INDIRECT($O$2),T$7,0)),IF(LEFT($C131,1)="N",3,0))</f>
        <v>33.195999999999998</v>
      </c>
      <c r="U131" s="362" cm="1">
        <f t="array" aca="1" ref="U131" ca="1">ROUND(IF($M131="Y",VLOOKUP($N131,INDIRECT($O$2),U$7,0)*INDIRECT($N$1),VLOOKUP($N131,INDIRECT($O$2),U$7,0)),IF(LEFT($C131,1)="N",3,0))</f>
        <v>34.854999999999997</v>
      </c>
      <c r="W131" s="363" t="str">
        <f t="shared" si="68"/>
        <v>Y</v>
      </c>
      <c r="X131" s="313" t="str">
        <f t="shared" si="69"/>
        <v>52775C</v>
      </c>
      <c r="Y131" s="364" t="str">
        <f t="shared" si="70"/>
        <v>064</v>
      </c>
      <c r="Z131" s="313" t="str">
        <f t="shared" si="71"/>
        <v xml:space="preserve">Real Estate Assistant </v>
      </c>
      <c r="AA131" s="365">
        <f t="shared" ca="1" si="72"/>
        <v>28.675000000000001</v>
      </c>
      <c r="AB131" s="365">
        <f t="shared" ca="1" si="73"/>
        <v>30.109000000000002</v>
      </c>
      <c r="AC131" s="365">
        <f t="shared" ca="1" si="74"/>
        <v>31.614999999999998</v>
      </c>
      <c r="AD131" s="365">
        <f t="shared" ca="1" si="75"/>
        <v>33.195999999999998</v>
      </c>
      <c r="AE131" s="365">
        <f t="shared" ca="1" si="76"/>
        <v>34.854999999999997</v>
      </c>
    </row>
    <row r="132" spans="1:31">
      <c r="A132" s="357" t="s">
        <v>519</v>
      </c>
      <c r="B132" s="358">
        <v>161</v>
      </c>
      <c r="C132" s="357" t="s">
        <v>43</v>
      </c>
      <c r="D132" s="359" t="s">
        <v>518</v>
      </c>
      <c r="E132" s="357">
        <v>290</v>
      </c>
      <c r="F132" s="357">
        <v>6</v>
      </c>
      <c r="G132" s="360">
        <f t="shared" ca="1" si="60"/>
        <v>26.559000000000001</v>
      </c>
      <c r="H132" s="360">
        <f t="shared" ca="1" si="61"/>
        <v>27.885999999999999</v>
      </c>
      <c r="I132" s="360">
        <f t="shared" ca="1" si="62"/>
        <v>29.28</v>
      </c>
      <c r="J132" s="360">
        <f t="shared" si="63"/>
        <v>30.744</v>
      </c>
      <c r="K132" s="360">
        <f t="shared" ca="1" si="64"/>
        <v>32.280999999999999</v>
      </c>
      <c r="L132" s="321"/>
      <c r="M132" s="293" t="s">
        <v>588</v>
      </c>
      <c r="N132" s="290" t="str">
        <f t="shared" si="65"/>
        <v>52978C</v>
      </c>
      <c r="O132" s="361">
        <f t="shared" si="66"/>
        <v>161</v>
      </c>
      <c r="P132" s="290" t="str">
        <f t="shared" si="67"/>
        <v>Security Specialist</v>
      </c>
      <c r="Q132" s="362" cm="1">
        <f t="array" aca="1" ref="Q132" ca="1">ROUND(IF($M132="Y",VLOOKUP($N132,INDIRECT($O$2),Q$7,0)*INDIRECT($N$1),VLOOKUP($N132,INDIRECT($O$2),Q$7,0)),IF(LEFT($C132,1)="N",3,0))</f>
        <v>26.559000000000001</v>
      </c>
      <c r="R132" s="362" cm="1">
        <f t="array" aca="1" ref="R132" ca="1">ROUND(IF($M132="Y",VLOOKUP($N132,INDIRECT($O$2),R$7,0)*INDIRECT($N$1),VLOOKUP($N132,INDIRECT($O$2),R$7,0)),IF(LEFT($C132,1)="N",3,0))</f>
        <v>27.885999999999999</v>
      </c>
      <c r="S132" s="362" cm="1">
        <f t="array" aca="1" ref="S132" ca="1">ROUND(IF($M132="Y",VLOOKUP($N132,INDIRECT($O$2),S$7,0)*INDIRECT($N$1),VLOOKUP($N132,INDIRECT($O$2),S$7,0)),IF(LEFT($C132,1)="N",3,0))</f>
        <v>29.28</v>
      </c>
      <c r="T132" s="362">
        <v>30.744</v>
      </c>
      <c r="U132" s="362" cm="1">
        <f t="array" aca="1" ref="U132" ca="1">ROUND(IF($M132="Y",VLOOKUP($N132,INDIRECT($O$2),U$7,0)*INDIRECT($N$1),VLOOKUP($N132,INDIRECT($O$2),U$7,0)),IF(LEFT($C132,1)="N",3,0))</f>
        <v>32.280999999999999</v>
      </c>
      <c r="W132" s="363" t="str">
        <f t="shared" si="68"/>
        <v>Y</v>
      </c>
      <c r="X132" s="313" t="str">
        <f t="shared" si="69"/>
        <v>52978C</v>
      </c>
      <c r="Y132" s="364">
        <f t="shared" si="70"/>
        <v>161</v>
      </c>
      <c r="Z132" s="313" t="str">
        <f t="shared" si="71"/>
        <v>Security Specialist</v>
      </c>
      <c r="AA132" s="365">
        <f t="shared" ca="1" si="72"/>
        <v>26.559000000000001</v>
      </c>
      <c r="AB132" s="365">
        <f t="shared" ca="1" si="73"/>
        <v>27.885999999999999</v>
      </c>
      <c r="AC132" s="365">
        <f t="shared" ca="1" si="74"/>
        <v>29.28</v>
      </c>
      <c r="AD132" s="365">
        <f t="shared" si="75"/>
        <v>30.744</v>
      </c>
      <c r="AE132" s="365">
        <f t="shared" ca="1" si="76"/>
        <v>32.280999999999999</v>
      </c>
    </row>
    <row r="133" spans="1:31">
      <c r="A133" s="357" t="s">
        <v>276</v>
      </c>
      <c r="B133" s="358" t="s">
        <v>94</v>
      </c>
      <c r="C133" s="357" t="s">
        <v>43</v>
      </c>
      <c r="D133" s="359" t="s">
        <v>277</v>
      </c>
      <c r="E133" s="357">
        <v>368</v>
      </c>
      <c r="F133" s="357">
        <v>8</v>
      </c>
      <c r="G133" s="360">
        <f t="shared" ca="1" si="60"/>
        <v>32.304000000000002</v>
      </c>
      <c r="H133" s="360">
        <f t="shared" ca="1" si="61"/>
        <v>33.918999999999997</v>
      </c>
      <c r="I133" s="360">
        <f t="shared" ca="1" si="62"/>
        <v>35.615000000000002</v>
      </c>
      <c r="J133" s="360">
        <f t="shared" ca="1" si="63"/>
        <v>37.396000000000001</v>
      </c>
      <c r="K133" s="360">
        <f t="shared" ca="1" si="64"/>
        <v>39.265999999999998</v>
      </c>
      <c r="L133" s="321"/>
      <c r="M133" s="293" t="s">
        <v>588</v>
      </c>
      <c r="N133" s="290" t="str">
        <f t="shared" si="65"/>
        <v>05277C</v>
      </c>
      <c r="O133" s="361" t="str">
        <f t="shared" si="66"/>
        <v>099</v>
      </c>
      <c r="P133" s="290" t="str">
        <f t="shared" si="67"/>
        <v>Senior Graphic Designer</v>
      </c>
      <c r="Q133" s="362" cm="1">
        <f t="array" aca="1" ref="Q133" ca="1">ROUND(IF($M133="Y",VLOOKUP($N133,INDIRECT($O$2),Q$7,0)*INDIRECT($N$1),VLOOKUP($N133,INDIRECT($O$2),Q$7,0)),IF(LEFT($C133,1)="N",3,0))</f>
        <v>32.304000000000002</v>
      </c>
      <c r="R133" s="362" cm="1">
        <f t="array" aca="1" ref="R133" ca="1">ROUND(IF($M133="Y",VLOOKUP($N133,INDIRECT($O$2),R$7,0)*INDIRECT($N$1),VLOOKUP($N133,INDIRECT($O$2),R$7,0)),IF(LEFT($C133,1)="N",3,0))</f>
        <v>33.918999999999997</v>
      </c>
      <c r="S133" s="362" cm="1">
        <f t="array" aca="1" ref="S133" ca="1">ROUND(IF($M133="Y",VLOOKUP($N133,INDIRECT($O$2),S$7,0)*INDIRECT($N$1),VLOOKUP($N133,INDIRECT($O$2),S$7,0)),IF(LEFT($C133,1)="N",3,0))</f>
        <v>35.615000000000002</v>
      </c>
      <c r="T133" s="362" cm="1">
        <f t="array" aca="1" ref="T133" ca="1">ROUND(IF($M133="Y",VLOOKUP($N133,INDIRECT($O$2),T$7,0)*INDIRECT($N$1),VLOOKUP($N133,INDIRECT($O$2),T$7,0)),IF(LEFT($C133,1)="N",3,0))</f>
        <v>37.396000000000001</v>
      </c>
      <c r="U133" s="362" cm="1">
        <f t="array" aca="1" ref="U133" ca="1">ROUND(IF($M133="Y",VLOOKUP($N133,INDIRECT($O$2),U$7,0)*INDIRECT($N$1),VLOOKUP($N133,INDIRECT($O$2),U$7,0)),IF(LEFT($C133,1)="N",3,0))</f>
        <v>39.265999999999998</v>
      </c>
      <c r="W133" s="363" t="str">
        <f t="shared" si="68"/>
        <v>Y</v>
      </c>
      <c r="X133" s="313" t="str">
        <f t="shared" si="69"/>
        <v>05277C</v>
      </c>
      <c r="Y133" s="364" t="str">
        <f t="shared" si="70"/>
        <v>099</v>
      </c>
      <c r="Z133" s="313" t="str">
        <f t="shared" si="71"/>
        <v>Senior Graphic Designer</v>
      </c>
      <c r="AA133" s="365">
        <f t="shared" ca="1" si="72"/>
        <v>32.304000000000002</v>
      </c>
      <c r="AB133" s="365">
        <f t="shared" ca="1" si="73"/>
        <v>33.918999999999997</v>
      </c>
      <c r="AC133" s="365">
        <f t="shared" ca="1" si="74"/>
        <v>35.615000000000002</v>
      </c>
      <c r="AD133" s="365">
        <f t="shared" ca="1" si="75"/>
        <v>37.396000000000001</v>
      </c>
      <c r="AE133" s="365">
        <f t="shared" ca="1" si="76"/>
        <v>39.265999999999998</v>
      </c>
    </row>
    <row r="134" spans="1:31">
      <c r="A134" s="357" t="s">
        <v>278</v>
      </c>
      <c r="B134" s="358" t="s">
        <v>279</v>
      </c>
      <c r="C134" s="357" t="s">
        <v>43</v>
      </c>
      <c r="D134" s="359" t="s">
        <v>280</v>
      </c>
      <c r="E134" s="357">
        <v>308</v>
      </c>
      <c r="F134" s="357">
        <v>6</v>
      </c>
      <c r="G134" s="360">
        <f t="shared" ca="1" si="60"/>
        <v>27.611000000000001</v>
      </c>
      <c r="H134" s="360">
        <f t="shared" ca="1" si="61"/>
        <v>28.992000000000001</v>
      </c>
      <c r="I134" s="360">
        <f t="shared" ca="1" si="62"/>
        <v>30.440999999999999</v>
      </c>
      <c r="J134" s="360">
        <f t="shared" ca="1" si="63"/>
        <v>31.963999999999999</v>
      </c>
      <c r="K134" s="360">
        <f t="shared" ca="1" si="64"/>
        <v>33.561999999999998</v>
      </c>
      <c r="L134" s="321"/>
      <c r="M134" s="293" t="s">
        <v>588</v>
      </c>
      <c r="N134" s="290" t="str">
        <f t="shared" si="65"/>
        <v>09171C</v>
      </c>
      <c r="O134" s="361" t="str">
        <f t="shared" si="66"/>
        <v>142</v>
      </c>
      <c r="P134" s="290" t="str">
        <f t="shared" si="67"/>
        <v xml:space="preserve">Senior Legal Support Specialist  </v>
      </c>
      <c r="Q134" s="362" cm="1">
        <f t="array" aca="1" ref="Q134" ca="1">ROUND(IF($M134="Y",VLOOKUP($N134,INDIRECT($O$2),Q$7,0)*INDIRECT($N$1),VLOOKUP($N134,INDIRECT($O$2),Q$7,0)),IF(LEFT($C134,1)="N",3,0))</f>
        <v>27.611000000000001</v>
      </c>
      <c r="R134" s="362" cm="1">
        <f t="array" aca="1" ref="R134" ca="1">ROUND(IF($M134="Y",VLOOKUP($N134,INDIRECT($O$2),R$7,0)*INDIRECT($N$1),VLOOKUP($N134,INDIRECT($O$2),R$7,0)),IF(LEFT($C134,1)="N",3,0))</f>
        <v>28.992000000000001</v>
      </c>
      <c r="S134" s="362" cm="1">
        <f t="array" aca="1" ref="S134" ca="1">ROUND(IF($M134="Y",VLOOKUP($N134,INDIRECT($O$2),S$7,0)*INDIRECT($N$1),VLOOKUP($N134,INDIRECT($O$2),S$7,0)),IF(LEFT($C134,1)="N",3,0))</f>
        <v>30.440999999999999</v>
      </c>
      <c r="T134" s="362" cm="1">
        <f t="array" aca="1" ref="T134" ca="1">ROUND(IF($M134="Y",VLOOKUP($N134,INDIRECT($O$2),T$7,0)*INDIRECT($N$1),VLOOKUP($N134,INDIRECT($O$2),T$7,0)),IF(LEFT($C134,1)="N",3,0))</f>
        <v>31.963999999999999</v>
      </c>
      <c r="U134" s="362" cm="1">
        <f t="array" aca="1" ref="U134" ca="1">ROUND(IF($M134="Y",VLOOKUP($N134,INDIRECT($O$2),U$7,0)*INDIRECT($N$1),VLOOKUP($N134,INDIRECT($O$2),U$7,0)),IF(LEFT($C134,1)="N",3,0))</f>
        <v>33.561999999999998</v>
      </c>
      <c r="W134" s="363" t="str">
        <f t="shared" si="68"/>
        <v>Y</v>
      </c>
      <c r="X134" s="313" t="str">
        <f t="shared" si="69"/>
        <v>09171C</v>
      </c>
      <c r="Y134" s="364" t="str">
        <f t="shared" si="70"/>
        <v>142</v>
      </c>
      <c r="Z134" s="313" t="str">
        <f t="shared" si="71"/>
        <v xml:space="preserve">Senior Legal Support Specialist  </v>
      </c>
      <c r="AA134" s="365">
        <f t="shared" ca="1" si="72"/>
        <v>27.611000000000001</v>
      </c>
      <c r="AB134" s="365">
        <f t="shared" ca="1" si="73"/>
        <v>28.992000000000001</v>
      </c>
      <c r="AC134" s="365">
        <f t="shared" ca="1" si="74"/>
        <v>30.440999999999999</v>
      </c>
      <c r="AD134" s="365">
        <f t="shared" ca="1" si="75"/>
        <v>31.963999999999999</v>
      </c>
      <c r="AE134" s="365">
        <f t="shared" ca="1" si="76"/>
        <v>33.561999999999998</v>
      </c>
    </row>
    <row r="135" spans="1:31">
      <c r="A135" s="368" t="s">
        <v>38</v>
      </c>
      <c r="B135" s="358" t="s">
        <v>39</v>
      </c>
      <c r="C135" s="368" t="s">
        <v>21</v>
      </c>
      <c r="D135" s="369" t="s">
        <v>40</v>
      </c>
      <c r="E135" s="368">
        <v>455</v>
      </c>
      <c r="F135" s="368">
        <v>10</v>
      </c>
      <c r="G135" s="360">
        <f t="shared" ca="1" si="60"/>
        <v>80856</v>
      </c>
      <c r="H135" s="360">
        <f t="shared" ca="1" si="61"/>
        <v>84899</v>
      </c>
      <c r="I135" s="360">
        <f t="shared" ca="1" si="62"/>
        <v>89143</v>
      </c>
      <c r="J135" s="360">
        <f t="shared" ca="1" si="63"/>
        <v>93601</v>
      </c>
      <c r="K135" s="360">
        <f t="shared" ca="1" si="64"/>
        <v>98280</v>
      </c>
      <c r="L135" s="321"/>
      <c r="M135" s="293" t="s">
        <v>588</v>
      </c>
      <c r="N135" s="290" t="str">
        <f t="shared" si="65"/>
        <v>52740C</v>
      </c>
      <c r="O135" s="361" t="str">
        <f t="shared" si="66"/>
        <v>118</v>
      </c>
      <c r="P135" s="290" t="str">
        <f t="shared" si="67"/>
        <v xml:space="preserve">Senior Project Coordinator </v>
      </c>
      <c r="Q135" s="362" cm="1">
        <f t="array" aca="1" ref="Q135" ca="1">ROUND(IF($M135="Y",VLOOKUP($N135,INDIRECT($O$2),Q$7,0)*INDIRECT($N$1),VLOOKUP($N135,INDIRECT($O$2),Q$7,0)),IF(LEFT($C135,1)="N",3,0))</f>
        <v>80856</v>
      </c>
      <c r="R135" s="362" cm="1">
        <f t="array" aca="1" ref="R135" ca="1">ROUND(IF($M135="Y",VLOOKUP($N135,INDIRECT($O$2),R$7,0)*INDIRECT($N$1),VLOOKUP($N135,INDIRECT($O$2),R$7,0)),IF(LEFT($C135,1)="N",3,0))</f>
        <v>84899</v>
      </c>
      <c r="S135" s="362" cm="1">
        <f t="array" aca="1" ref="S135" ca="1">ROUND(IF($M135="Y",VLOOKUP($N135,INDIRECT($O$2),S$7,0)*INDIRECT($N$1),VLOOKUP($N135,INDIRECT($O$2),S$7,0)),IF(LEFT($C135,1)="N",3,0))</f>
        <v>89143</v>
      </c>
      <c r="T135" s="362" cm="1">
        <f t="array" aca="1" ref="T135" ca="1">ROUND(IF($M135="Y",VLOOKUP($N135,INDIRECT($O$2),T$7,0)*INDIRECT($N$1),VLOOKUP($N135,INDIRECT($O$2),T$7,0)),IF(LEFT($C135,1)="N",3,0))</f>
        <v>93601</v>
      </c>
      <c r="U135" s="362" cm="1">
        <f t="array" aca="1" ref="U135" ca="1">ROUND(IF($M135="Y",VLOOKUP($N135,INDIRECT($O$2),U$7,0)*INDIRECT($N$1),VLOOKUP($N135,INDIRECT($O$2),U$7,0)),IF(LEFT($C135,1)="N",3,0))</f>
        <v>98280</v>
      </c>
      <c r="W135" s="363" t="str">
        <f t="shared" si="68"/>
        <v>Y</v>
      </c>
      <c r="X135" s="313" t="str">
        <f t="shared" si="69"/>
        <v>52740C</v>
      </c>
      <c r="Y135" s="364" t="str">
        <f t="shared" si="70"/>
        <v>118</v>
      </c>
      <c r="Z135" s="313" t="str">
        <f t="shared" si="71"/>
        <v xml:space="preserve">Senior Project Coordinator </v>
      </c>
      <c r="AA135" s="365">
        <f t="shared" ca="1" si="72"/>
        <v>38.873999999999995</v>
      </c>
      <c r="AB135" s="365">
        <f t="shared" ca="1" si="73"/>
        <v>40.817</v>
      </c>
      <c r="AC135" s="365">
        <f t="shared" ca="1" si="74"/>
        <v>42.857999999999997</v>
      </c>
      <c r="AD135" s="365">
        <f t="shared" ca="1" si="75"/>
        <v>45.000999999999998</v>
      </c>
      <c r="AE135" s="365">
        <f t="shared" ca="1" si="76"/>
        <v>47.25</v>
      </c>
    </row>
    <row r="136" spans="1:31">
      <c r="A136" s="368" t="s">
        <v>536</v>
      </c>
      <c r="B136" s="358">
        <v>140</v>
      </c>
      <c r="C136" s="368" t="s">
        <v>43</v>
      </c>
      <c r="D136" s="369" t="s">
        <v>535</v>
      </c>
      <c r="E136" s="368">
        <v>308</v>
      </c>
      <c r="F136" s="368">
        <v>6</v>
      </c>
      <c r="G136" s="360">
        <f t="shared" ca="1" si="60"/>
        <v>27.611000000000001</v>
      </c>
      <c r="H136" s="360">
        <f t="shared" ca="1" si="61"/>
        <v>28.992000000000001</v>
      </c>
      <c r="I136" s="360">
        <f t="shared" ca="1" si="62"/>
        <v>30.440999999999999</v>
      </c>
      <c r="J136" s="360">
        <f t="shared" ca="1" si="63"/>
        <v>31.963999999999999</v>
      </c>
      <c r="K136" s="360">
        <f t="shared" ca="1" si="64"/>
        <v>33.561999999999998</v>
      </c>
      <c r="L136" s="321"/>
      <c r="M136" s="293" t="s">
        <v>588</v>
      </c>
      <c r="N136" s="290" t="str">
        <f t="shared" si="65"/>
        <v>52996C</v>
      </c>
      <c r="O136" s="361">
        <f t="shared" si="66"/>
        <v>140</v>
      </c>
      <c r="P136" s="290" t="str">
        <f t="shared" si="67"/>
        <v>Service Center Agent</v>
      </c>
      <c r="Q136" s="362" cm="1">
        <f t="array" aca="1" ref="Q136" ca="1">ROUND(IF($M136="Y",VLOOKUP($N136,INDIRECT($O$2),Q$7,0)*INDIRECT($N$1),VLOOKUP($N136,INDIRECT($O$2),Q$7,0)),IF(LEFT($C136,1)="N",3,0))</f>
        <v>27.611000000000001</v>
      </c>
      <c r="R136" s="362" cm="1">
        <f t="array" aca="1" ref="R136" ca="1">ROUND(IF($M136="Y",VLOOKUP($N136,INDIRECT($O$2),R$7,0)*INDIRECT($N$1),VLOOKUP($N136,INDIRECT($O$2),R$7,0)),IF(LEFT($C136,1)="N",3,0))</f>
        <v>28.992000000000001</v>
      </c>
      <c r="S136" s="362" cm="1">
        <f t="array" aca="1" ref="S136" ca="1">ROUND(IF($M136="Y",VLOOKUP($N136,INDIRECT($O$2),S$7,0)*INDIRECT($N$1),VLOOKUP($N136,INDIRECT($O$2),S$7,0)),IF(LEFT($C136,1)="N",3,0))</f>
        <v>30.440999999999999</v>
      </c>
      <c r="T136" s="362" cm="1">
        <f t="array" aca="1" ref="T136" ca="1">ROUND(IF($M136="Y",VLOOKUP($N136,INDIRECT($O$2),T$7,0)*INDIRECT($N$1),VLOOKUP($N136,INDIRECT($O$2),T$7,0)),IF(LEFT($C136,1)="N",3,0))</f>
        <v>31.963999999999999</v>
      </c>
      <c r="U136" s="362" cm="1">
        <f t="array" aca="1" ref="U136" ca="1">ROUND(IF($M136="Y",VLOOKUP($N136,INDIRECT($O$2),U$7,0)*INDIRECT($N$1),VLOOKUP($N136,INDIRECT($O$2),U$7,0)),IF(LEFT($C136,1)="N",3,0))</f>
        <v>33.561999999999998</v>
      </c>
      <c r="W136" s="363" t="str">
        <f t="shared" si="68"/>
        <v>Y</v>
      </c>
      <c r="X136" s="313" t="str">
        <f t="shared" si="69"/>
        <v>52996C</v>
      </c>
      <c r="Y136" s="364">
        <f t="shared" si="70"/>
        <v>140</v>
      </c>
      <c r="Z136" s="313" t="str">
        <f t="shared" si="71"/>
        <v>Service Center Agent</v>
      </c>
      <c r="AA136" s="365">
        <f t="shared" ca="1" si="72"/>
        <v>27.611000000000001</v>
      </c>
      <c r="AB136" s="365">
        <f t="shared" ca="1" si="73"/>
        <v>28.992000000000001</v>
      </c>
      <c r="AC136" s="365">
        <f t="shared" ca="1" si="74"/>
        <v>30.440999999999999</v>
      </c>
      <c r="AD136" s="365">
        <f t="shared" ca="1" si="75"/>
        <v>31.963999999999999</v>
      </c>
      <c r="AE136" s="365">
        <f t="shared" ca="1" si="76"/>
        <v>33.561999999999998</v>
      </c>
    </row>
    <row r="137" spans="1:31">
      <c r="A137" s="357" t="s">
        <v>281</v>
      </c>
      <c r="B137" s="358" t="s">
        <v>282</v>
      </c>
      <c r="C137" s="357" t="s">
        <v>43</v>
      </c>
      <c r="D137" s="359" t="s">
        <v>283</v>
      </c>
      <c r="E137" s="357">
        <v>280</v>
      </c>
      <c r="F137" s="357">
        <v>6</v>
      </c>
      <c r="G137" s="360">
        <f t="shared" ref="G137:G147" ca="1" si="77">Q137</f>
        <v>25.523</v>
      </c>
      <c r="H137" s="360">
        <f t="shared" ref="H137:H147" ca="1" si="78">R137</f>
        <v>26.797999999999998</v>
      </c>
      <c r="I137" s="360">
        <f t="shared" ref="I137:I147" ca="1" si="79">S137</f>
        <v>28.138000000000002</v>
      </c>
      <c r="J137" s="360">
        <f t="shared" ref="J137:J147" ca="1" si="80">T137</f>
        <v>29.545000000000002</v>
      </c>
      <c r="K137" s="360">
        <f t="shared" ref="K137:K147" ca="1" si="81">U137</f>
        <v>31.021999999999998</v>
      </c>
      <c r="L137" s="321"/>
      <c r="M137" s="293" t="s">
        <v>588</v>
      </c>
      <c r="N137" s="290" t="str">
        <f t="shared" ref="N137:N147" si="82">A137</f>
        <v>09280C</v>
      </c>
      <c r="O137" s="361" t="str">
        <f t="shared" ref="O137:O147" si="83">B137</f>
        <v>144</v>
      </c>
      <c r="P137" s="290" t="str">
        <f t="shared" ref="P137:P147" si="84">D137</f>
        <v xml:space="preserve">Solid Waste Aide  </v>
      </c>
      <c r="Q137" s="362" cm="1">
        <f t="array" aca="1" ref="Q137" ca="1">ROUND(IF($M137="Y",VLOOKUP($N137,INDIRECT($O$2),Q$7,0)*INDIRECT($N$1),VLOOKUP($N137,INDIRECT($O$2),Q$7,0)),IF(LEFT($C137,1)="N",3,0))</f>
        <v>25.523</v>
      </c>
      <c r="R137" s="362" cm="1">
        <f t="array" aca="1" ref="R137" ca="1">ROUND(IF($M137="Y",VLOOKUP($N137,INDIRECT($O$2),R$7,0)*INDIRECT($N$1),VLOOKUP($N137,INDIRECT($O$2),R$7,0)),IF(LEFT($C137,1)="N",3,0))</f>
        <v>26.797999999999998</v>
      </c>
      <c r="S137" s="362" cm="1">
        <f t="array" aca="1" ref="S137" ca="1">ROUND(IF($M137="Y",VLOOKUP($N137,INDIRECT($O$2),S$7,0)*INDIRECT($N$1),VLOOKUP($N137,INDIRECT($O$2),S$7,0)),IF(LEFT($C137,1)="N",3,0))</f>
        <v>28.138000000000002</v>
      </c>
      <c r="T137" s="362" cm="1">
        <f t="array" aca="1" ref="T137" ca="1">ROUND(IF($M137="Y",VLOOKUP($N137,INDIRECT($O$2),T$7,0)*INDIRECT($N$1),VLOOKUP($N137,INDIRECT($O$2),T$7,0)),IF(LEFT($C137,1)="N",3,0))</f>
        <v>29.545000000000002</v>
      </c>
      <c r="U137" s="362" cm="1">
        <f t="array" aca="1" ref="U137" ca="1">ROUND(IF($M137="Y",VLOOKUP($N137,INDIRECT($O$2),U$7,0)*INDIRECT($N$1),VLOOKUP($N137,INDIRECT($O$2),U$7,0)),IF(LEFT($C137,1)="N",3,0))</f>
        <v>31.021999999999998</v>
      </c>
      <c r="W137" s="363" t="str">
        <f t="shared" si="68"/>
        <v>Y</v>
      </c>
      <c r="X137" s="313" t="str">
        <f t="shared" si="69"/>
        <v>09280C</v>
      </c>
      <c r="Y137" s="364" t="str">
        <f t="shared" si="70"/>
        <v>144</v>
      </c>
      <c r="Z137" s="313" t="str">
        <f t="shared" si="71"/>
        <v xml:space="preserve">Solid Waste Aide  </v>
      </c>
      <c r="AA137" s="365">
        <f t="shared" ca="1" si="72"/>
        <v>25.523</v>
      </c>
      <c r="AB137" s="365">
        <f t="shared" ca="1" si="73"/>
        <v>26.797999999999998</v>
      </c>
      <c r="AC137" s="365">
        <f t="shared" ca="1" si="74"/>
        <v>28.138000000000002</v>
      </c>
      <c r="AD137" s="365">
        <f t="shared" ca="1" si="75"/>
        <v>29.545000000000002</v>
      </c>
      <c r="AE137" s="365">
        <f t="shared" ca="1" si="76"/>
        <v>31.021999999999998</v>
      </c>
    </row>
    <row r="138" spans="1:31">
      <c r="A138" s="357" t="s">
        <v>284</v>
      </c>
      <c r="B138" s="358">
        <v>209</v>
      </c>
      <c r="C138" s="357" t="s">
        <v>43</v>
      </c>
      <c r="D138" s="359" t="s">
        <v>285</v>
      </c>
      <c r="E138" s="357">
        <v>376</v>
      </c>
      <c r="F138" s="357">
        <v>8</v>
      </c>
      <c r="G138" s="360">
        <f t="shared" ca="1" si="77"/>
        <v>32.881</v>
      </c>
      <c r="H138" s="360">
        <f t="shared" ca="1" si="78"/>
        <v>34.526000000000003</v>
      </c>
      <c r="I138" s="360">
        <f t="shared" ca="1" si="79"/>
        <v>36.252000000000002</v>
      </c>
      <c r="J138" s="360">
        <f t="shared" ca="1" si="80"/>
        <v>38.064</v>
      </c>
      <c r="K138" s="360">
        <f t="shared" ca="1" si="81"/>
        <v>39.968000000000004</v>
      </c>
      <c r="L138" s="321"/>
      <c r="M138" s="293" t="s">
        <v>588</v>
      </c>
      <c r="N138" s="290" t="str">
        <f t="shared" si="82"/>
        <v>09285C</v>
      </c>
      <c r="O138" s="361">
        <f t="shared" si="83"/>
        <v>209</v>
      </c>
      <c r="P138" s="290" t="str">
        <f t="shared" si="84"/>
        <v>Space Coordinator Property Services</v>
      </c>
      <c r="Q138" s="362" cm="1">
        <f t="array" aca="1" ref="Q138" ca="1">ROUND(IF($M138="Y",VLOOKUP($N138,INDIRECT($O$2),Q$7,0)*INDIRECT($N$1),VLOOKUP($N138,INDIRECT($O$2),Q$7,0)),IF(LEFT($C138,1)="N",3,0))</f>
        <v>32.881</v>
      </c>
      <c r="R138" s="362" cm="1">
        <f t="array" aca="1" ref="R138" ca="1">ROUND(IF($M138="Y",VLOOKUP($N138,INDIRECT($O$2),R$7,0)*INDIRECT($N$1),VLOOKUP($N138,INDIRECT($O$2),R$7,0)),IF(LEFT($C138,1)="N",3,0))</f>
        <v>34.526000000000003</v>
      </c>
      <c r="S138" s="362" cm="1">
        <f t="array" aca="1" ref="S138" ca="1">ROUND(IF($M138="Y",VLOOKUP($N138,INDIRECT($O$2),S$7,0)*INDIRECT($N$1),VLOOKUP($N138,INDIRECT($O$2),S$7,0)),IF(LEFT($C138,1)="N",3,0))</f>
        <v>36.252000000000002</v>
      </c>
      <c r="T138" s="362" cm="1">
        <f t="array" aca="1" ref="T138" ca="1">ROUND(IF($M138="Y",VLOOKUP($N138,INDIRECT($O$2),T$7,0)*INDIRECT($N$1),VLOOKUP($N138,INDIRECT($O$2),T$7,0)),IF(LEFT($C138,1)="N",3,0))</f>
        <v>38.064</v>
      </c>
      <c r="U138" s="362" cm="1">
        <f t="array" aca="1" ref="U138" ca="1">ROUND(IF($M138="Y",VLOOKUP($N138,INDIRECT($O$2),U$7,0)*INDIRECT($N$1),VLOOKUP($N138,INDIRECT($O$2),U$7,0)),IF(LEFT($C138,1)="N",3,0))</f>
        <v>39.968000000000004</v>
      </c>
      <c r="W138" s="363" t="str">
        <f t="shared" si="68"/>
        <v>Y</v>
      </c>
      <c r="X138" s="313" t="str">
        <f t="shared" si="69"/>
        <v>09285C</v>
      </c>
      <c r="Y138" s="364">
        <f t="shared" si="70"/>
        <v>209</v>
      </c>
      <c r="Z138" s="313" t="str">
        <f t="shared" si="71"/>
        <v>Space Coordinator Property Services</v>
      </c>
      <c r="AA138" s="365">
        <f t="shared" ca="1" si="72"/>
        <v>32.881</v>
      </c>
      <c r="AB138" s="365">
        <f t="shared" ca="1" si="73"/>
        <v>34.526000000000003</v>
      </c>
      <c r="AC138" s="365">
        <f t="shared" ca="1" si="74"/>
        <v>36.252000000000002</v>
      </c>
      <c r="AD138" s="365">
        <f t="shared" ca="1" si="75"/>
        <v>38.064</v>
      </c>
      <c r="AE138" s="365">
        <f t="shared" ca="1" si="76"/>
        <v>39.968000000000004</v>
      </c>
    </row>
    <row r="139" spans="1:31">
      <c r="A139" s="357" t="s">
        <v>556</v>
      </c>
      <c r="B139" s="358" t="s">
        <v>557</v>
      </c>
      <c r="C139" s="357" t="s">
        <v>43</v>
      </c>
      <c r="D139" s="359" t="s">
        <v>558</v>
      </c>
      <c r="E139" s="357">
        <v>370</v>
      </c>
      <c r="F139" s="357">
        <v>8</v>
      </c>
      <c r="G139" s="360">
        <f t="shared" ca="1" si="77"/>
        <v>32.14</v>
      </c>
      <c r="H139" s="360">
        <f t="shared" ca="1" si="78"/>
        <v>33.747</v>
      </c>
      <c r="I139" s="360">
        <f t="shared" ca="1" si="79"/>
        <v>35.433999999999997</v>
      </c>
      <c r="J139" s="360">
        <f t="shared" ca="1" si="80"/>
        <v>37.204999999999998</v>
      </c>
      <c r="K139" s="360">
        <f t="shared" ca="1" si="81"/>
        <v>39.066000000000003</v>
      </c>
      <c r="L139" s="321"/>
      <c r="M139" s="293" t="s">
        <v>588</v>
      </c>
      <c r="N139" s="290" t="str">
        <f t="shared" si="82"/>
        <v>52974C</v>
      </c>
      <c r="O139" s="361" t="str">
        <f t="shared" si="83"/>
        <v>095</v>
      </c>
      <c r="P139" s="290" t="str">
        <f t="shared" si="84"/>
        <v>Special Service District Coordinator</v>
      </c>
      <c r="Q139" s="362" cm="1">
        <f t="array" aca="1" ref="Q139" ca="1">ROUND(IF($M139="Y",VLOOKUP($N139,INDIRECT($O$2),Q$7,0)*INDIRECT($N$1),VLOOKUP($N139,INDIRECT($O$2),Q$7,0)),IF(LEFT($C139,1)="N",3,0))</f>
        <v>32.14</v>
      </c>
      <c r="R139" s="362" cm="1">
        <f t="array" aca="1" ref="R139" ca="1">ROUND(IF($M139="Y",VLOOKUP($N139,INDIRECT($O$2),R$7,0)*INDIRECT($N$1),VLOOKUP($N139,INDIRECT($O$2),R$7,0)),IF(LEFT($C139,1)="N",3,0))</f>
        <v>33.747</v>
      </c>
      <c r="S139" s="362" cm="1">
        <f t="array" aca="1" ref="S139" ca="1">ROUND(IF($M139="Y",VLOOKUP($N139,INDIRECT($O$2),S$7,0)*INDIRECT($N$1),VLOOKUP($N139,INDIRECT($O$2),S$7,0)),IF(LEFT($C139,1)="N",3,0))</f>
        <v>35.433999999999997</v>
      </c>
      <c r="T139" s="362" cm="1">
        <f t="array" aca="1" ref="T139" ca="1">ROUND(IF($M139="Y",VLOOKUP($N139,INDIRECT($O$2),T$7,0)*INDIRECT($N$1),VLOOKUP($N139,INDIRECT($O$2),T$7,0)),IF(LEFT($C139,1)="N",3,0))</f>
        <v>37.204999999999998</v>
      </c>
      <c r="U139" s="362" cm="1">
        <f t="array" aca="1" ref="U139" ca="1">ROUND(IF($M139="Y",VLOOKUP($N139,INDIRECT($O$2),U$7,0)*INDIRECT($N$1),VLOOKUP($N139,INDIRECT($O$2),U$7,0)),IF(LEFT($C139,1)="N",3,0))</f>
        <v>39.066000000000003</v>
      </c>
      <c r="W139" s="363" t="str">
        <f t="shared" si="68"/>
        <v>Y</v>
      </c>
      <c r="X139" s="313" t="str">
        <f t="shared" si="69"/>
        <v>52974C</v>
      </c>
      <c r="Y139" s="364" t="str">
        <f t="shared" si="70"/>
        <v>095</v>
      </c>
      <c r="Z139" s="313" t="str">
        <f t="shared" si="71"/>
        <v>Special Service District Coordinator</v>
      </c>
      <c r="AA139" s="365">
        <f t="shared" ca="1" si="72"/>
        <v>32.14</v>
      </c>
      <c r="AB139" s="365">
        <f t="shared" ca="1" si="73"/>
        <v>33.747</v>
      </c>
      <c r="AC139" s="365">
        <f t="shared" ca="1" si="74"/>
        <v>35.433999999999997</v>
      </c>
      <c r="AD139" s="365">
        <f t="shared" ca="1" si="75"/>
        <v>37.204999999999998</v>
      </c>
      <c r="AE139" s="365">
        <f t="shared" ca="1" si="76"/>
        <v>39.066000000000003</v>
      </c>
    </row>
    <row r="140" spans="1:31">
      <c r="A140" s="357" t="s">
        <v>286</v>
      </c>
      <c r="B140" s="358" t="s">
        <v>287</v>
      </c>
      <c r="C140" s="357" t="s">
        <v>43</v>
      </c>
      <c r="D140" s="359" t="s">
        <v>288</v>
      </c>
      <c r="E140" s="357">
        <v>178</v>
      </c>
      <c r="F140" s="357">
        <v>3</v>
      </c>
      <c r="G140" s="360">
        <f t="shared" ca="1" si="77"/>
        <v>17.927</v>
      </c>
      <c r="H140" s="360">
        <f t="shared" ca="1" si="78"/>
        <v>18.824000000000002</v>
      </c>
      <c r="I140" s="360">
        <f t="shared" ca="1" si="79"/>
        <v>19.765999999999998</v>
      </c>
      <c r="J140" s="360">
        <f t="shared" ca="1" si="80"/>
        <v>20.754000000000001</v>
      </c>
      <c r="K140" s="360">
        <f t="shared" ca="1" si="81"/>
        <v>21.792000000000002</v>
      </c>
      <c r="L140" s="321"/>
      <c r="M140" s="293" t="s">
        <v>588</v>
      </c>
      <c r="N140" s="290" t="str">
        <f t="shared" si="82"/>
        <v>09350C</v>
      </c>
      <c r="O140" s="361" t="str">
        <f t="shared" si="83"/>
        <v>011</v>
      </c>
      <c r="P140" s="290" t="str">
        <f t="shared" si="84"/>
        <v xml:space="preserve">Stock Clerk I </v>
      </c>
      <c r="Q140" s="362" cm="1">
        <f t="array" aca="1" ref="Q140" ca="1">ROUND(IF($M140="Y",VLOOKUP($N140,INDIRECT($O$2),Q$7,0)*INDIRECT($N$1),VLOOKUP($N140,INDIRECT($O$2),Q$7,0)),IF(LEFT($C140,1)="N",3,0))</f>
        <v>17.927</v>
      </c>
      <c r="R140" s="362" cm="1">
        <f t="array" aca="1" ref="R140" ca="1">ROUND(IF($M140="Y",VLOOKUP($N140,INDIRECT($O$2),R$7,0)*INDIRECT($N$1),VLOOKUP($N140,INDIRECT($O$2),R$7,0)),IF(LEFT($C140,1)="N",3,0))</f>
        <v>18.824000000000002</v>
      </c>
      <c r="S140" s="362" cm="1">
        <f t="array" aca="1" ref="S140" ca="1">ROUND(IF($M140="Y",VLOOKUP($N140,INDIRECT($O$2),S$7,0)*INDIRECT($N$1),VLOOKUP($N140,INDIRECT($O$2),S$7,0)),IF(LEFT($C140,1)="N",3,0))</f>
        <v>19.765999999999998</v>
      </c>
      <c r="T140" s="362" cm="1">
        <f t="array" aca="1" ref="T140" ca="1">ROUND(IF($M140="Y",VLOOKUP($N140,INDIRECT($O$2),T$7,0)*INDIRECT($N$1),VLOOKUP($N140,INDIRECT($O$2),T$7,0)),IF(LEFT($C140,1)="N",3,0))</f>
        <v>20.754000000000001</v>
      </c>
      <c r="U140" s="362" cm="1">
        <f t="array" aca="1" ref="U140" ca="1">ROUND(IF($M140="Y",VLOOKUP($N140,INDIRECT($O$2),U$7,0)*INDIRECT($N$1),VLOOKUP($N140,INDIRECT($O$2),U$7,0)),IF(LEFT($C140,1)="N",3,0))</f>
        <v>21.792000000000002</v>
      </c>
      <c r="W140" s="363" t="str">
        <f t="shared" si="68"/>
        <v>Y</v>
      </c>
      <c r="X140" s="313" t="str">
        <f t="shared" si="69"/>
        <v>09350C</v>
      </c>
      <c r="Y140" s="364" t="str">
        <f t="shared" si="70"/>
        <v>011</v>
      </c>
      <c r="Z140" s="313" t="str">
        <f t="shared" si="71"/>
        <v xml:space="preserve">Stock Clerk I </v>
      </c>
      <c r="AA140" s="365">
        <f t="shared" ca="1" si="72"/>
        <v>17.927</v>
      </c>
      <c r="AB140" s="365">
        <f t="shared" ca="1" si="73"/>
        <v>18.824000000000002</v>
      </c>
      <c r="AC140" s="365">
        <f t="shared" ca="1" si="74"/>
        <v>19.765999999999998</v>
      </c>
      <c r="AD140" s="365">
        <f t="shared" ca="1" si="75"/>
        <v>20.754000000000001</v>
      </c>
      <c r="AE140" s="365">
        <f t="shared" ca="1" si="76"/>
        <v>21.792000000000002</v>
      </c>
    </row>
    <row r="141" spans="1:31">
      <c r="A141" s="357" t="s">
        <v>289</v>
      </c>
      <c r="B141" s="358" t="s">
        <v>49</v>
      </c>
      <c r="C141" s="357" t="s">
        <v>43</v>
      </c>
      <c r="D141" s="359" t="s">
        <v>290</v>
      </c>
      <c r="E141" s="357">
        <v>235</v>
      </c>
      <c r="F141" s="357">
        <v>5</v>
      </c>
      <c r="G141" s="360">
        <f t="shared" ca="1" si="77"/>
        <v>22.350999999999999</v>
      </c>
      <c r="H141" s="360">
        <f t="shared" ca="1" si="78"/>
        <v>23.468</v>
      </c>
      <c r="I141" s="360">
        <f t="shared" ca="1" si="79"/>
        <v>24.641999999999999</v>
      </c>
      <c r="J141" s="360">
        <f t="shared" ca="1" si="80"/>
        <v>25.873999999999999</v>
      </c>
      <c r="K141" s="360">
        <f t="shared" ca="1" si="81"/>
        <v>27.167999999999999</v>
      </c>
      <c r="L141" s="321"/>
      <c r="M141" s="293" t="s">
        <v>588</v>
      </c>
      <c r="N141" s="290" t="str">
        <f t="shared" si="82"/>
        <v>09360C</v>
      </c>
      <c r="O141" s="361" t="str">
        <f t="shared" si="83"/>
        <v>040</v>
      </c>
      <c r="P141" s="290" t="str">
        <f t="shared" si="84"/>
        <v xml:space="preserve">Stock Clerk II </v>
      </c>
      <c r="Q141" s="362" cm="1">
        <f t="array" aca="1" ref="Q141" ca="1">ROUND(IF($M141="Y",VLOOKUP($N141,INDIRECT($O$2),Q$7,0)*INDIRECT($N$1),VLOOKUP($N141,INDIRECT($O$2),Q$7,0)),IF(LEFT($C141,1)="N",3,0))</f>
        <v>22.350999999999999</v>
      </c>
      <c r="R141" s="362" cm="1">
        <f t="array" aca="1" ref="R141" ca="1">ROUND(IF($M141="Y",VLOOKUP($N141,INDIRECT($O$2),R$7,0)*INDIRECT($N$1),VLOOKUP($N141,INDIRECT($O$2),R$7,0)),IF(LEFT($C141,1)="N",3,0))</f>
        <v>23.468</v>
      </c>
      <c r="S141" s="362" cm="1">
        <f t="array" aca="1" ref="S141" ca="1">ROUND(IF($M141="Y",VLOOKUP($N141,INDIRECT($O$2),S$7,0)*INDIRECT($N$1),VLOOKUP($N141,INDIRECT($O$2),S$7,0)),IF(LEFT($C141,1)="N",3,0))</f>
        <v>24.641999999999999</v>
      </c>
      <c r="T141" s="362" cm="1">
        <f t="array" aca="1" ref="T141" ca="1">ROUND(IF($M141="Y",VLOOKUP($N141,INDIRECT($O$2),T$7,0)*INDIRECT($N$1),VLOOKUP($N141,INDIRECT($O$2),T$7,0)),IF(LEFT($C141,1)="N",3,0))</f>
        <v>25.873999999999999</v>
      </c>
      <c r="U141" s="362" cm="1">
        <f t="array" aca="1" ref="U141" ca="1">ROUND(IF($M141="Y",VLOOKUP($N141,INDIRECT($O$2),U$7,0)*INDIRECT($N$1),VLOOKUP($N141,INDIRECT($O$2),U$7,0)),IF(LEFT($C141,1)="N",3,0))</f>
        <v>27.167999999999999</v>
      </c>
      <c r="W141" s="363" t="str">
        <f t="shared" si="68"/>
        <v>Y</v>
      </c>
      <c r="X141" s="313" t="str">
        <f t="shared" si="69"/>
        <v>09360C</v>
      </c>
      <c r="Y141" s="364" t="str">
        <f t="shared" si="70"/>
        <v>040</v>
      </c>
      <c r="Z141" s="313" t="str">
        <f t="shared" si="71"/>
        <v xml:space="preserve">Stock Clerk II </v>
      </c>
      <c r="AA141" s="365">
        <f t="shared" ca="1" si="72"/>
        <v>22.350999999999999</v>
      </c>
      <c r="AB141" s="365">
        <f t="shared" ca="1" si="73"/>
        <v>23.468</v>
      </c>
      <c r="AC141" s="365">
        <f t="shared" ca="1" si="74"/>
        <v>24.641999999999999</v>
      </c>
      <c r="AD141" s="365">
        <f t="shared" ca="1" si="75"/>
        <v>25.873999999999999</v>
      </c>
      <c r="AE141" s="365">
        <f t="shared" ca="1" si="76"/>
        <v>27.167999999999999</v>
      </c>
    </row>
    <row r="142" spans="1:31">
      <c r="A142" s="357" t="s">
        <v>291</v>
      </c>
      <c r="B142" s="358" t="s">
        <v>292</v>
      </c>
      <c r="C142" s="357" t="s">
        <v>43</v>
      </c>
      <c r="D142" s="359" t="s">
        <v>293</v>
      </c>
      <c r="E142" s="357">
        <v>275</v>
      </c>
      <c r="F142" s="357">
        <v>6</v>
      </c>
      <c r="G142" s="360">
        <f t="shared" ca="1" si="77"/>
        <v>25.521000000000001</v>
      </c>
      <c r="H142" s="360">
        <f t="shared" ca="1" si="78"/>
        <v>26.797999999999998</v>
      </c>
      <c r="I142" s="360">
        <f t="shared" ca="1" si="79"/>
        <v>28.138000000000002</v>
      </c>
      <c r="J142" s="360">
        <f t="shared" ca="1" si="80"/>
        <v>29.545000000000002</v>
      </c>
      <c r="K142" s="360">
        <f t="shared" ca="1" si="81"/>
        <v>31.021999999999998</v>
      </c>
      <c r="L142" s="239"/>
      <c r="M142" s="293" t="s">
        <v>588</v>
      </c>
      <c r="N142" s="290" t="str">
        <f t="shared" si="82"/>
        <v>09420C</v>
      </c>
      <c r="O142" s="361" t="str">
        <f t="shared" si="83"/>
        <v>054</v>
      </c>
      <c r="P142" s="290" t="str">
        <f t="shared" si="84"/>
        <v xml:space="preserve">Storekeeper  </v>
      </c>
      <c r="Q142" s="362" cm="1">
        <f t="array" aca="1" ref="Q142" ca="1">ROUND(IF($M142="Y",VLOOKUP($N142,INDIRECT($O$2),Q$7,0)*INDIRECT($N$1),VLOOKUP($N142,INDIRECT($O$2),Q$7,0)),IF(LEFT($C142,1)="N",3,0))</f>
        <v>25.521000000000001</v>
      </c>
      <c r="R142" s="362" cm="1">
        <f t="array" aca="1" ref="R142" ca="1">ROUND(IF($M142="Y",VLOOKUP($N142,INDIRECT($O$2),R$7,0)*INDIRECT($N$1),VLOOKUP($N142,INDIRECT($O$2),R$7,0)),IF(LEFT($C142,1)="N",3,0))</f>
        <v>26.797999999999998</v>
      </c>
      <c r="S142" s="362" cm="1">
        <f t="array" aca="1" ref="S142" ca="1">ROUND(IF($M142="Y",VLOOKUP($N142,INDIRECT($O$2),S$7,0)*INDIRECT($N$1),VLOOKUP($N142,INDIRECT($O$2),S$7,0)),IF(LEFT($C142,1)="N",3,0))</f>
        <v>28.138000000000002</v>
      </c>
      <c r="T142" s="362" cm="1">
        <f t="array" aca="1" ref="T142" ca="1">ROUND(IF($M142="Y",VLOOKUP($N142,INDIRECT($O$2),T$7,0)*INDIRECT($N$1),VLOOKUP($N142,INDIRECT($O$2),T$7,0)),IF(LEFT($C142,1)="N",3,0))</f>
        <v>29.545000000000002</v>
      </c>
      <c r="U142" s="362" cm="1">
        <f t="array" aca="1" ref="U142" ca="1">ROUND(IF($M142="Y",VLOOKUP($N142,INDIRECT($O$2),U$7,0)*INDIRECT($N$1),VLOOKUP($N142,INDIRECT($O$2),U$7,0)),IF(LEFT($C142,1)="N",3,0))</f>
        <v>31.021999999999998</v>
      </c>
      <c r="W142" s="363" t="str">
        <f t="shared" si="68"/>
        <v>Y</v>
      </c>
      <c r="X142" s="313" t="str">
        <f t="shared" si="69"/>
        <v>09420C</v>
      </c>
      <c r="Y142" s="364" t="str">
        <f t="shared" si="70"/>
        <v>054</v>
      </c>
      <c r="Z142" s="313" t="str">
        <f t="shared" si="71"/>
        <v xml:space="preserve">Storekeeper  </v>
      </c>
      <c r="AA142" s="365">
        <f t="shared" ca="1" si="72"/>
        <v>25.521000000000001</v>
      </c>
      <c r="AB142" s="365">
        <f t="shared" ca="1" si="73"/>
        <v>26.797999999999998</v>
      </c>
      <c r="AC142" s="365">
        <f t="shared" ca="1" si="74"/>
        <v>28.138000000000002</v>
      </c>
      <c r="AD142" s="365">
        <f t="shared" ca="1" si="75"/>
        <v>29.545000000000002</v>
      </c>
      <c r="AE142" s="365">
        <f t="shared" ca="1" si="76"/>
        <v>31.021999999999998</v>
      </c>
    </row>
    <row r="143" spans="1:31">
      <c r="A143" s="357" t="s">
        <v>294</v>
      </c>
      <c r="B143" s="358" t="s">
        <v>173</v>
      </c>
      <c r="C143" s="357" t="s">
        <v>43</v>
      </c>
      <c r="D143" s="359" t="s">
        <v>295</v>
      </c>
      <c r="E143" s="357">
        <v>308</v>
      </c>
      <c r="F143" s="357">
        <v>6</v>
      </c>
      <c r="G143" s="360">
        <f t="shared" ca="1" si="77"/>
        <v>27.611000000000001</v>
      </c>
      <c r="H143" s="360">
        <f t="shared" ca="1" si="78"/>
        <v>28.992000000000001</v>
      </c>
      <c r="I143" s="360">
        <f t="shared" ca="1" si="79"/>
        <v>30.440999999999999</v>
      </c>
      <c r="J143" s="360">
        <f t="shared" ca="1" si="80"/>
        <v>31.963999999999999</v>
      </c>
      <c r="K143" s="360">
        <f t="shared" ca="1" si="81"/>
        <v>33.561999999999998</v>
      </c>
      <c r="L143" s="239"/>
      <c r="M143" s="293" t="s">
        <v>588</v>
      </c>
      <c r="N143" s="290" t="str">
        <f t="shared" si="82"/>
        <v>10630C</v>
      </c>
      <c r="O143" s="361" t="str">
        <f t="shared" si="83"/>
        <v>083</v>
      </c>
      <c r="P143" s="290" t="str">
        <f t="shared" si="84"/>
        <v xml:space="preserve">Traffic Systems Operator </v>
      </c>
      <c r="Q143" s="362" cm="1">
        <f t="array" aca="1" ref="Q143" ca="1">ROUND(IF($M143="Y",VLOOKUP($N143,INDIRECT($O$2),Q$7,0)*INDIRECT($N$1),VLOOKUP($N143,INDIRECT($O$2),Q$7,0)),IF(LEFT($C143,1)="N",3,0))</f>
        <v>27.611000000000001</v>
      </c>
      <c r="R143" s="362" cm="1">
        <f t="array" aca="1" ref="R143" ca="1">ROUND(IF($M143="Y",VLOOKUP($N143,INDIRECT($O$2),R$7,0)*INDIRECT($N$1),VLOOKUP($N143,INDIRECT($O$2),R$7,0)),IF(LEFT($C143,1)="N",3,0))</f>
        <v>28.992000000000001</v>
      </c>
      <c r="S143" s="362" cm="1">
        <f t="array" aca="1" ref="S143" ca="1">ROUND(IF($M143="Y",VLOOKUP($N143,INDIRECT($O$2),S$7,0)*INDIRECT($N$1),VLOOKUP($N143,INDIRECT($O$2),S$7,0)),IF(LEFT($C143,1)="N",3,0))</f>
        <v>30.440999999999999</v>
      </c>
      <c r="T143" s="362" cm="1">
        <f t="array" aca="1" ref="T143" ca="1">ROUND(IF($M143="Y",VLOOKUP($N143,INDIRECT($O$2),T$7,0)*INDIRECT($N$1),VLOOKUP($N143,INDIRECT($O$2),T$7,0)),IF(LEFT($C143,1)="N",3,0))</f>
        <v>31.963999999999999</v>
      </c>
      <c r="U143" s="362" cm="1">
        <f t="array" aca="1" ref="U143" ca="1">ROUND(IF($M143="Y",VLOOKUP($N143,INDIRECT($O$2),U$7,0)*INDIRECT($N$1),VLOOKUP($N143,INDIRECT($O$2),U$7,0)),IF(LEFT($C143,1)="N",3,0))</f>
        <v>33.561999999999998</v>
      </c>
      <c r="W143" s="363" t="str">
        <f t="shared" si="68"/>
        <v>Y</v>
      </c>
      <c r="X143" s="313" t="str">
        <f t="shared" si="69"/>
        <v>10630C</v>
      </c>
      <c r="Y143" s="364" t="str">
        <f t="shared" si="70"/>
        <v>083</v>
      </c>
      <c r="Z143" s="313" t="str">
        <f t="shared" si="71"/>
        <v xml:space="preserve">Traffic Systems Operator </v>
      </c>
      <c r="AA143" s="365">
        <f t="shared" ca="1" si="72"/>
        <v>27.611000000000001</v>
      </c>
      <c r="AB143" s="365">
        <f t="shared" ca="1" si="73"/>
        <v>28.992000000000001</v>
      </c>
      <c r="AC143" s="365">
        <f t="shared" ca="1" si="74"/>
        <v>30.440999999999999</v>
      </c>
      <c r="AD143" s="365">
        <f t="shared" ca="1" si="75"/>
        <v>31.963999999999999</v>
      </c>
      <c r="AE143" s="365">
        <f t="shared" ca="1" si="76"/>
        <v>33.561999999999998</v>
      </c>
    </row>
    <row r="144" spans="1:31">
      <c r="A144" s="357" t="s">
        <v>566</v>
      </c>
      <c r="B144" s="358" t="s">
        <v>46</v>
      </c>
      <c r="C144" s="357" t="s">
        <v>43</v>
      </c>
      <c r="D144" s="359" t="s">
        <v>571</v>
      </c>
      <c r="E144" s="357">
        <v>258</v>
      </c>
      <c r="F144" s="357">
        <v>5</v>
      </c>
      <c r="G144" s="360">
        <f t="shared" ca="1" si="77"/>
        <v>24.478999999999999</v>
      </c>
      <c r="H144" s="360">
        <f t="shared" ca="1" si="78"/>
        <v>25.704000000000001</v>
      </c>
      <c r="I144" s="360">
        <f t="shared" ca="1" si="79"/>
        <v>26.988</v>
      </c>
      <c r="J144" s="360">
        <f t="shared" ca="1" si="80"/>
        <v>28.338000000000001</v>
      </c>
      <c r="K144" s="360">
        <f t="shared" ca="1" si="81"/>
        <v>29.754999999999999</v>
      </c>
      <c r="L144" s="239"/>
      <c r="M144" s="293" t="s">
        <v>588</v>
      </c>
      <c r="N144" s="290" t="str">
        <f t="shared" si="82"/>
        <v>59415C</v>
      </c>
      <c r="O144" s="361" t="str">
        <f t="shared" si="83"/>
        <v>056</v>
      </c>
      <c r="P144" s="290" t="str">
        <f t="shared" si="84"/>
        <v>Vendor Records Specialist</v>
      </c>
      <c r="Q144" s="362" cm="1">
        <f t="array" aca="1" ref="Q144" ca="1">ROUND(IF($M144="Y",VLOOKUP($N144,INDIRECT($O$2),Q$7,0)*INDIRECT($N$1),VLOOKUP($N144,INDIRECT($O$2),Q$7,0)),IF(LEFT($C144,1)="N",3,0))</f>
        <v>24.478999999999999</v>
      </c>
      <c r="R144" s="362" cm="1">
        <f t="array" aca="1" ref="R144" ca="1">ROUND(IF($M144="Y",VLOOKUP($N144,INDIRECT($O$2),R$7,0)*INDIRECT($N$1),VLOOKUP($N144,INDIRECT($O$2),R$7,0)),IF(LEFT($C144,1)="N",3,0))</f>
        <v>25.704000000000001</v>
      </c>
      <c r="S144" s="362" cm="1">
        <f t="array" aca="1" ref="S144" ca="1">ROUND(IF($M144="Y",VLOOKUP($N144,INDIRECT($O$2),S$7,0)*INDIRECT($N$1),VLOOKUP($N144,INDIRECT($O$2),S$7,0)),IF(LEFT($C144,1)="N",3,0))</f>
        <v>26.988</v>
      </c>
      <c r="T144" s="362" cm="1">
        <f t="array" aca="1" ref="T144" ca="1">ROUND(IF($M144="Y",VLOOKUP($N144,INDIRECT($O$2),T$7,0)*INDIRECT($N$1),VLOOKUP($N144,INDIRECT($O$2),T$7,0)),IF(LEFT($C144,1)="N",3,0))</f>
        <v>28.338000000000001</v>
      </c>
      <c r="U144" s="362" cm="1">
        <f t="array" aca="1" ref="U144" ca="1">ROUND(IF($M144="Y",VLOOKUP($N144,INDIRECT($O$2),U$7,0)*INDIRECT($N$1),VLOOKUP($N144,INDIRECT($O$2),U$7,0)),IF(LEFT($C144,1)="N",3,0))</f>
        <v>29.754999999999999</v>
      </c>
      <c r="W144" s="363" t="str">
        <f t="shared" si="68"/>
        <v>Y</v>
      </c>
      <c r="X144" s="313" t="str">
        <f t="shared" si="69"/>
        <v>59415C</v>
      </c>
      <c r="Y144" s="364" t="str">
        <f t="shared" si="70"/>
        <v>056</v>
      </c>
      <c r="Z144" s="313" t="str">
        <f t="shared" si="71"/>
        <v>Vendor Records Specialist</v>
      </c>
      <c r="AA144" s="365">
        <f t="shared" ca="1" si="72"/>
        <v>24.478999999999999</v>
      </c>
      <c r="AB144" s="365">
        <f t="shared" ca="1" si="73"/>
        <v>25.704000000000001</v>
      </c>
      <c r="AC144" s="365">
        <f t="shared" ca="1" si="74"/>
        <v>26.988</v>
      </c>
      <c r="AD144" s="365">
        <f t="shared" ca="1" si="75"/>
        <v>28.338000000000001</v>
      </c>
      <c r="AE144" s="365">
        <f t="shared" ca="1" si="76"/>
        <v>29.754999999999999</v>
      </c>
    </row>
    <row r="145" spans="1:31">
      <c r="A145" s="357" t="s">
        <v>296</v>
      </c>
      <c r="B145" s="373">
        <v>161</v>
      </c>
      <c r="C145" s="357" t="s">
        <v>43</v>
      </c>
      <c r="D145" s="359" t="s">
        <v>316</v>
      </c>
      <c r="E145" s="357">
        <v>288</v>
      </c>
      <c r="F145" s="357">
        <v>6</v>
      </c>
      <c r="G145" s="360">
        <f t="shared" ca="1" si="77"/>
        <v>26.559000000000001</v>
      </c>
      <c r="H145" s="360">
        <f t="shared" ca="1" si="78"/>
        <v>27.885999999999999</v>
      </c>
      <c r="I145" s="360">
        <f t="shared" ca="1" si="79"/>
        <v>29.28</v>
      </c>
      <c r="J145" s="360">
        <f t="shared" ca="1" si="80"/>
        <v>30.744</v>
      </c>
      <c r="K145" s="360">
        <f t="shared" ca="1" si="81"/>
        <v>32.280999999999999</v>
      </c>
      <c r="L145" s="239"/>
      <c r="M145" s="293" t="s">
        <v>588</v>
      </c>
      <c r="N145" s="290" t="str">
        <f t="shared" si="82"/>
        <v>10796C</v>
      </c>
      <c r="O145" s="361">
        <f t="shared" si="83"/>
        <v>161</v>
      </c>
      <c r="P145" s="290" t="str">
        <f t="shared" si="84"/>
        <v>Veterinary Care Technician</v>
      </c>
      <c r="Q145" s="362" cm="1">
        <f t="array" aca="1" ref="Q145" ca="1">ROUND(IF($M145="Y",VLOOKUP($N145,INDIRECT($O$2),Q$7,0)*INDIRECT($N$1),VLOOKUP($N145,INDIRECT($O$2),Q$7,0)),IF(LEFT($C145,1)="N",3,0))</f>
        <v>26.559000000000001</v>
      </c>
      <c r="R145" s="362" cm="1">
        <f t="array" aca="1" ref="R145" ca="1">ROUND(IF($M145="Y",VLOOKUP($N145,INDIRECT($O$2),R$7,0)*INDIRECT($N$1),VLOOKUP($N145,INDIRECT($O$2),R$7,0)),IF(LEFT($C145,1)="N",3,0))</f>
        <v>27.885999999999999</v>
      </c>
      <c r="S145" s="362" cm="1">
        <f t="array" aca="1" ref="S145" ca="1">ROUND(IF($M145="Y",VLOOKUP($N145,INDIRECT($O$2),S$7,0)*INDIRECT($N$1),VLOOKUP($N145,INDIRECT($O$2),S$7,0)),IF(LEFT($C145,1)="N",3,0))</f>
        <v>29.28</v>
      </c>
      <c r="T145" s="362" cm="1">
        <f t="array" aca="1" ref="T145" ca="1">ROUND(IF($M145="Y",VLOOKUP($N145,INDIRECT($O$2),T$7,0)*INDIRECT($N$1),VLOOKUP($N145,INDIRECT($O$2),T$7,0)),IF(LEFT($C145,1)="N",3,0))</f>
        <v>30.744</v>
      </c>
      <c r="U145" s="362" cm="1">
        <f t="array" aca="1" ref="U145" ca="1">ROUND(IF($M145="Y",VLOOKUP($N145,INDIRECT($O$2),U$7,0)*INDIRECT($N$1),VLOOKUP($N145,INDIRECT($O$2),U$7,0)),IF(LEFT($C145,1)="N",3,0))</f>
        <v>32.280999999999999</v>
      </c>
      <c r="W145" s="363" t="str">
        <f t="shared" si="68"/>
        <v>Y</v>
      </c>
      <c r="X145" s="313" t="str">
        <f t="shared" si="69"/>
        <v>10796C</v>
      </c>
      <c r="Y145" s="364">
        <f t="shared" si="70"/>
        <v>161</v>
      </c>
      <c r="Z145" s="313" t="str">
        <f t="shared" si="71"/>
        <v>Veterinary Care Technician</v>
      </c>
      <c r="AA145" s="365">
        <f t="shared" ca="1" si="72"/>
        <v>26.559000000000001</v>
      </c>
      <c r="AB145" s="365">
        <f t="shared" ca="1" si="73"/>
        <v>27.885999999999999</v>
      </c>
      <c r="AC145" s="365">
        <f t="shared" ca="1" si="74"/>
        <v>29.28</v>
      </c>
      <c r="AD145" s="365">
        <f t="shared" ca="1" si="75"/>
        <v>30.744</v>
      </c>
      <c r="AE145" s="365">
        <f t="shared" ca="1" si="76"/>
        <v>32.280999999999999</v>
      </c>
    </row>
    <row r="146" spans="1:31">
      <c r="A146" s="357" t="s">
        <v>508</v>
      </c>
      <c r="B146" s="373">
        <v>164</v>
      </c>
      <c r="C146" s="357" t="s">
        <v>21</v>
      </c>
      <c r="D146" s="359" t="s">
        <v>510</v>
      </c>
      <c r="E146" s="357">
        <v>400</v>
      </c>
      <c r="F146" s="357">
        <v>8</v>
      </c>
      <c r="G146" s="360">
        <f t="shared" ca="1" si="77"/>
        <v>71272</v>
      </c>
      <c r="H146" s="360">
        <f t="shared" ca="1" si="78"/>
        <v>74835</v>
      </c>
      <c r="I146" s="360">
        <f t="shared" ca="1" si="79"/>
        <v>78578</v>
      </c>
      <c r="J146" s="360">
        <f t="shared" ca="1" si="80"/>
        <v>82506</v>
      </c>
      <c r="K146" s="360">
        <f t="shared" si="81"/>
        <v>86630</v>
      </c>
      <c r="L146" s="239"/>
      <c r="M146" s="293" t="s">
        <v>588</v>
      </c>
      <c r="N146" s="290" t="str">
        <f t="shared" si="82"/>
        <v xml:space="preserve">52956C </v>
      </c>
      <c r="O146" s="361">
        <f t="shared" si="83"/>
        <v>164</v>
      </c>
      <c r="P146" s="290" t="str">
        <f t="shared" si="84"/>
        <v>Visual Communications Management Coord</v>
      </c>
      <c r="Q146" s="362" cm="1">
        <f t="array" aca="1" ref="Q146" ca="1">ROUND(IF($M146="Y",VLOOKUP($N146,INDIRECT($O$2),Q$7,0)*INDIRECT($N$1),VLOOKUP($N146,INDIRECT($O$2),Q$7,0)),IF(LEFT($C146,1)="N",3,0))</f>
        <v>71272</v>
      </c>
      <c r="R146" s="362" cm="1">
        <f t="array" aca="1" ref="R146" ca="1">ROUND(IF($M146="Y",VLOOKUP($N146,INDIRECT($O$2),R$7,0)*INDIRECT($N$1),VLOOKUP($N146,INDIRECT($O$2),R$7,0)),IF(LEFT($C146,1)="N",3,0))</f>
        <v>74835</v>
      </c>
      <c r="S146" s="362" cm="1">
        <f t="array" aca="1" ref="S146" ca="1">ROUND(IF($M146="Y",VLOOKUP($N146,INDIRECT($O$2),S$7,0)*INDIRECT($N$1),VLOOKUP($N146,INDIRECT($O$2),S$7,0)),IF(LEFT($C146,1)="N",3,0))</f>
        <v>78578</v>
      </c>
      <c r="T146" s="362" cm="1">
        <f t="array" aca="1" ref="T146" ca="1">ROUND(IF($M146="Y",VLOOKUP($N146,INDIRECT($O$2),T$7,0)*INDIRECT($N$1),VLOOKUP($N146,INDIRECT($O$2),T$7,0)),IF(LEFT($C146,1)="N",3,0))</f>
        <v>82506</v>
      </c>
      <c r="U146" s="362">
        <v>86630</v>
      </c>
      <c r="W146" s="363" t="str">
        <f t="shared" si="68"/>
        <v>Y</v>
      </c>
      <c r="X146" s="313" t="str">
        <f t="shared" si="69"/>
        <v xml:space="preserve">52956C </v>
      </c>
      <c r="Y146" s="364">
        <f t="shared" si="70"/>
        <v>164</v>
      </c>
      <c r="Z146" s="313" t="str">
        <f t="shared" si="71"/>
        <v>Visual Communications Management Coord</v>
      </c>
      <c r="AA146" s="365">
        <f t="shared" ca="1" si="72"/>
        <v>34.265999999999998</v>
      </c>
      <c r="AB146" s="365">
        <f t="shared" ca="1" si="73"/>
        <v>35.978999999999999</v>
      </c>
      <c r="AC146" s="365">
        <f t="shared" ca="1" si="74"/>
        <v>37.777999999999999</v>
      </c>
      <c r="AD146" s="365">
        <f t="shared" ca="1" si="75"/>
        <v>39.666999999999994</v>
      </c>
      <c r="AE146" s="365">
        <f t="shared" si="76"/>
        <v>41.65</v>
      </c>
    </row>
    <row r="147" spans="1:31">
      <c r="A147" s="357" t="s">
        <v>327</v>
      </c>
      <c r="B147" s="373">
        <v>163</v>
      </c>
      <c r="C147" s="357" t="s">
        <v>43</v>
      </c>
      <c r="D147" s="359" t="s">
        <v>318</v>
      </c>
      <c r="E147" s="357">
        <v>303</v>
      </c>
      <c r="F147" s="357">
        <v>6</v>
      </c>
      <c r="G147" s="360">
        <f t="shared" ca="1" si="77"/>
        <v>27.611000000000001</v>
      </c>
      <c r="H147" s="360">
        <f t="shared" ca="1" si="78"/>
        <v>28.992000000000001</v>
      </c>
      <c r="I147" s="360">
        <f t="shared" ca="1" si="79"/>
        <v>30.440999999999999</v>
      </c>
      <c r="J147" s="360">
        <f t="shared" ca="1" si="80"/>
        <v>31.963999999999999</v>
      </c>
      <c r="K147" s="360">
        <f t="shared" ca="1" si="81"/>
        <v>33.561999999999998</v>
      </c>
      <c r="L147" s="239"/>
      <c r="M147" s="293" t="s">
        <v>588</v>
      </c>
      <c r="N147" s="290" t="str">
        <f t="shared" si="82"/>
        <v>10902C</v>
      </c>
      <c r="O147" s="361">
        <f t="shared" si="83"/>
        <v>163</v>
      </c>
      <c r="P147" s="290" t="str">
        <f t="shared" si="84"/>
        <v>Water Quality Technician</v>
      </c>
      <c r="Q147" s="362" cm="1">
        <f t="array" aca="1" ref="Q147" ca="1">ROUND(IF($M147="Y",VLOOKUP($N147,INDIRECT($O$2),Q$7,0)*INDIRECT($N$1),VLOOKUP($N147,INDIRECT($O$2),Q$7,0)),IF(LEFT($C147,1)="N",3,0))</f>
        <v>27.611000000000001</v>
      </c>
      <c r="R147" s="362" cm="1">
        <f t="array" aca="1" ref="R147" ca="1">ROUND(IF($M147="Y",VLOOKUP($N147,INDIRECT($O$2),R$7,0)*INDIRECT($N$1),VLOOKUP($N147,INDIRECT($O$2),R$7,0)),IF(LEFT($C147,1)="N",3,0))</f>
        <v>28.992000000000001</v>
      </c>
      <c r="S147" s="362" cm="1">
        <f t="array" aca="1" ref="S147" ca="1">ROUND(IF($M147="Y",VLOOKUP($N147,INDIRECT($O$2),S$7,0)*INDIRECT($N$1),VLOOKUP($N147,INDIRECT($O$2),S$7,0)),IF(LEFT($C147,1)="N",3,0))</f>
        <v>30.440999999999999</v>
      </c>
      <c r="T147" s="362" cm="1">
        <f t="array" aca="1" ref="T147" ca="1">ROUND(IF($M147="Y",VLOOKUP($N147,INDIRECT($O$2),T$7,0)*INDIRECT($N$1),VLOOKUP($N147,INDIRECT($O$2),T$7,0)),IF(LEFT($C147,1)="N",3,0))</f>
        <v>31.963999999999999</v>
      </c>
      <c r="U147" s="362" cm="1">
        <f t="array" aca="1" ref="U147" ca="1">ROUND(IF($M147="Y",VLOOKUP($N147,INDIRECT($O$2),U$7,0)*INDIRECT($N$1),VLOOKUP($N147,INDIRECT($O$2),U$7,0)),IF(LEFT($C147,1)="N",3,0))</f>
        <v>33.561999999999998</v>
      </c>
      <c r="W147" s="363" t="str">
        <f t="shared" si="68"/>
        <v>Y</v>
      </c>
      <c r="X147" s="313" t="str">
        <f t="shared" si="69"/>
        <v>10902C</v>
      </c>
      <c r="Y147" s="364">
        <f t="shared" si="70"/>
        <v>163</v>
      </c>
      <c r="Z147" s="313" t="str">
        <f t="shared" si="71"/>
        <v>Water Quality Technician</v>
      </c>
      <c r="AA147" s="365">
        <f t="shared" ca="1" si="72"/>
        <v>27.611000000000001</v>
      </c>
      <c r="AB147" s="365">
        <f t="shared" ca="1" si="73"/>
        <v>28.992000000000001</v>
      </c>
      <c r="AC147" s="365">
        <f t="shared" ca="1" si="74"/>
        <v>30.440999999999999</v>
      </c>
      <c r="AD147" s="365">
        <f t="shared" ca="1" si="75"/>
        <v>31.963999999999999</v>
      </c>
      <c r="AE147" s="365">
        <f t="shared" ca="1" si="76"/>
        <v>33.561999999999998</v>
      </c>
    </row>
    <row r="148" spans="1:31">
      <c r="A148" s="239"/>
      <c r="B148" s="253"/>
      <c r="C148" s="239"/>
      <c r="D148" s="240"/>
      <c r="E148" s="239"/>
      <c r="F148" s="239"/>
      <c r="G148" s="244"/>
      <c r="H148" s="244"/>
      <c r="I148" s="244"/>
      <c r="J148" s="244"/>
      <c r="K148" s="244"/>
      <c r="L148" s="239"/>
      <c r="M148" s="293"/>
    </row>
    <row r="149" spans="1:31">
      <c r="A149" s="238" t="s">
        <v>463</v>
      </c>
      <c r="B149" s="253"/>
      <c r="C149" s="240"/>
      <c r="D149" s="240"/>
      <c r="E149" s="239"/>
      <c r="F149" s="240"/>
      <c r="G149" s="244"/>
      <c r="H149" s="244"/>
      <c r="I149" s="244"/>
      <c r="J149" s="244"/>
      <c r="K149" s="244"/>
      <c r="L149" s="239"/>
      <c r="M149" s="293"/>
    </row>
    <row r="150" spans="1:31">
      <c r="A150" s="241" t="s">
        <v>479</v>
      </c>
      <c r="B150" s="253"/>
      <c r="C150" s="240"/>
      <c r="D150" s="240"/>
      <c r="E150" s="239"/>
      <c r="F150" s="240"/>
      <c r="G150" s="245"/>
      <c r="H150" s="245" t="s">
        <v>485</v>
      </c>
      <c r="I150" s="245"/>
      <c r="J150" s="245"/>
      <c r="K150" s="245"/>
      <c r="L150" s="239"/>
    </row>
    <row r="151" spans="1:31">
      <c r="A151" s="239"/>
      <c r="B151" s="254" t="s">
        <v>299</v>
      </c>
      <c r="C151" s="243"/>
      <c r="D151" s="243"/>
      <c r="E151" s="239"/>
      <c r="F151" s="240"/>
      <c r="G151" s="245"/>
      <c r="H151" s="245"/>
      <c r="I151" s="245"/>
      <c r="J151" s="245"/>
      <c r="K151" s="245"/>
      <c r="L151" s="239"/>
      <c r="N151" s="389" t="s">
        <v>589</v>
      </c>
      <c r="X151" s="313" t="str">
        <f>N151</f>
        <v>Longevity</v>
      </c>
    </row>
    <row r="152" spans="1:31">
      <c r="A152" s="244"/>
      <c r="B152" s="244">
        <f ca="1">Q152</f>
        <v>678</v>
      </c>
      <c r="C152" s="240" t="s">
        <v>300</v>
      </c>
      <c r="D152" s="240"/>
      <c r="E152" s="239"/>
      <c r="F152" s="240"/>
      <c r="G152" s="245"/>
      <c r="H152" s="245"/>
      <c r="I152" s="245"/>
      <c r="J152" s="245"/>
      <c r="K152" s="245"/>
      <c r="L152" s="239"/>
      <c r="M152" s="289" t="s">
        <v>588</v>
      </c>
      <c r="N152" s="389" t="s">
        <v>590</v>
      </c>
      <c r="Q152" s="374" cm="1">
        <f t="array" aca="1" ref="Q152" ca="1">ROUND(IF($M152="Y",VLOOKUP(N152,INDIRECT($O$2),Q$7,0)*INDIRECT($N$1),VLOOKUP(N152,INDIRECT($O$2),Q$7,0)),0)</f>
        <v>678</v>
      </c>
      <c r="W152" s="375" t="str">
        <f>M152</f>
        <v>Y</v>
      </c>
      <c r="X152" s="375" t="str">
        <f t="shared" ref="X152:AA155" si="85">N152</f>
        <v>10thEx</v>
      </c>
      <c r="Y152" s="375"/>
      <c r="Z152" s="375"/>
      <c r="AA152" s="376">
        <f t="shared" ca="1" si="85"/>
        <v>678</v>
      </c>
    </row>
    <row r="153" spans="1:31">
      <c r="A153" s="244"/>
      <c r="B153" s="244">
        <f t="shared" ref="B153:B155" ca="1" si="86">Q153</f>
        <v>870</v>
      </c>
      <c r="C153" s="240" t="s">
        <v>301</v>
      </c>
      <c r="D153" s="240"/>
      <c r="E153" s="239"/>
      <c r="F153" s="240"/>
      <c r="G153" s="245"/>
      <c r="H153" s="245"/>
      <c r="I153" s="245"/>
      <c r="J153" s="245"/>
      <c r="K153" s="245"/>
      <c r="L153" s="239"/>
      <c r="M153" s="289" t="s">
        <v>588</v>
      </c>
      <c r="N153" s="389" t="s">
        <v>591</v>
      </c>
      <c r="Q153" s="374" cm="1">
        <f t="array" aca="1" ref="Q153" ca="1">ROUND(IF($M153="Y",VLOOKUP(N153,INDIRECT($O$2),Q$7,0)*INDIRECT($N$1),VLOOKUP(N153,INDIRECT($O$2),Q$7,0)),0)</f>
        <v>870</v>
      </c>
      <c r="W153" s="375" t="str">
        <f t="shared" ref="W153:W155" si="87">M153</f>
        <v>Y</v>
      </c>
      <c r="X153" s="375" t="str">
        <f t="shared" si="85"/>
        <v>15thEx</v>
      </c>
      <c r="Y153" s="375"/>
      <c r="Z153" s="375"/>
      <c r="AA153" s="376">
        <f t="shared" ca="1" si="85"/>
        <v>870</v>
      </c>
    </row>
    <row r="154" spans="1:31">
      <c r="A154" s="244"/>
      <c r="B154" s="244">
        <f t="shared" ca="1" si="86"/>
        <v>1064</v>
      </c>
      <c r="C154" s="240" t="s">
        <v>302</v>
      </c>
      <c r="D154" s="240"/>
      <c r="E154" s="239"/>
      <c r="F154" s="240"/>
      <c r="G154" s="245"/>
      <c r="H154" s="245"/>
      <c r="I154" s="245"/>
      <c r="J154" s="245"/>
      <c r="K154" s="245"/>
      <c r="L154" s="239"/>
      <c r="M154" s="289" t="s">
        <v>588</v>
      </c>
      <c r="N154" s="389" t="s">
        <v>592</v>
      </c>
      <c r="Q154" s="374" cm="1">
        <f t="array" aca="1" ref="Q154" ca="1">ROUND(IF($M154="Y",VLOOKUP(N154,INDIRECT($O$2),Q$7,0)*INDIRECT($N$1),VLOOKUP(N154,INDIRECT($O$2),Q$7,0)),0)</f>
        <v>1064</v>
      </c>
      <c r="W154" s="375" t="str">
        <f t="shared" si="87"/>
        <v>Y</v>
      </c>
      <c r="X154" s="375" t="str">
        <f t="shared" si="85"/>
        <v>20thEx</v>
      </c>
      <c r="Y154" s="375"/>
      <c r="Z154" s="375"/>
      <c r="AA154" s="376">
        <f t="shared" ca="1" si="85"/>
        <v>1064</v>
      </c>
    </row>
    <row r="155" spans="1:31">
      <c r="A155" s="244"/>
      <c r="B155" s="244">
        <f t="shared" ca="1" si="86"/>
        <v>1256</v>
      </c>
      <c r="C155" s="240" t="s">
        <v>303</v>
      </c>
      <c r="D155" s="240"/>
      <c r="E155" s="239"/>
      <c r="F155" s="240"/>
      <c r="G155" s="245"/>
      <c r="H155" s="245"/>
      <c r="I155" s="245"/>
      <c r="J155" s="245"/>
      <c r="K155" s="245"/>
      <c r="L155" s="239"/>
      <c r="M155" s="289" t="s">
        <v>588</v>
      </c>
      <c r="N155" s="389" t="s">
        <v>593</v>
      </c>
      <c r="Q155" s="374" cm="1">
        <f t="array" aca="1" ref="Q155" ca="1">ROUND(IF($M155="Y",VLOOKUP(N155,INDIRECT($O$2),Q$7,0)*INDIRECT($N$1),VLOOKUP(N155,INDIRECT($O$2),Q$7,0)),0)</f>
        <v>1256</v>
      </c>
      <c r="W155" s="375" t="str">
        <f t="shared" si="87"/>
        <v>Y</v>
      </c>
      <c r="X155" s="375" t="str">
        <f t="shared" si="85"/>
        <v>25thEx</v>
      </c>
      <c r="Y155" s="375"/>
      <c r="Z155" s="375"/>
      <c r="AA155" s="376">
        <f t="shared" ca="1" si="85"/>
        <v>1256</v>
      </c>
    </row>
    <row r="156" spans="1:31">
      <c r="A156" s="239"/>
      <c r="B156" s="253"/>
      <c r="C156" s="240"/>
      <c r="D156" s="240"/>
      <c r="E156" s="239"/>
      <c r="F156" s="240"/>
      <c r="G156" s="245"/>
      <c r="H156" s="245"/>
      <c r="I156" s="245"/>
      <c r="J156" s="245"/>
      <c r="K156" s="245"/>
      <c r="L156" s="239"/>
      <c r="N156" s="389"/>
    </row>
    <row r="157" spans="1:31">
      <c r="A157" s="239"/>
      <c r="B157" s="254" t="s">
        <v>304</v>
      </c>
      <c r="C157" s="243"/>
      <c r="D157" s="243"/>
      <c r="E157" s="239"/>
      <c r="F157" s="240"/>
      <c r="G157" s="245"/>
      <c r="H157" s="245"/>
      <c r="I157" s="245"/>
      <c r="J157" s="245"/>
      <c r="K157" s="245"/>
      <c r="L157" s="239"/>
      <c r="N157" s="389"/>
      <c r="W157" s="375"/>
      <c r="X157" s="375"/>
      <c r="Y157" s="375"/>
      <c r="Z157" s="375"/>
      <c r="AA157" s="376"/>
    </row>
    <row r="158" spans="1:31">
      <c r="A158" s="239"/>
      <c r="B158" s="249">
        <f t="shared" ref="B158:B161" ca="1" si="88">Q158</f>
        <v>0.32600000000000001</v>
      </c>
      <c r="C158" s="240" t="s">
        <v>305</v>
      </c>
      <c r="D158" s="240"/>
      <c r="E158" s="239"/>
      <c r="F158" s="240"/>
      <c r="G158" s="245"/>
      <c r="H158" s="245"/>
      <c r="I158" s="245"/>
      <c r="J158" s="245"/>
      <c r="K158" s="245"/>
      <c r="L158" s="239"/>
      <c r="M158" s="289" t="s">
        <v>588</v>
      </c>
      <c r="N158" s="389" t="s">
        <v>594</v>
      </c>
      <c r="Q158" s="362" cm="1">
        <f t="array" aca="1" ref="Q158" ca="1">ROUND(IF($M158="Y",VLOOKUP(N158,INDIRECT($O$2),Q$7,0)*INDIRECT($N$1),VLOOKUP(N158,INDIRECT($O$2),Q$7,0)),3)</f>
        <v>0.32600000000000001</v>
      </c>
      <c r="W158" s="375" t="str">
        <f>M158</f>
        <v>Y</v>
      </c>
      <c r="X158" s="375" t="str">
        <f t="shared" ref="X158:X161" si="89">N158</f>
        <v>10thNEx</v>
      </c>
      <c r="Y158" s="375"/>
      <c r="Z158" s="375"/>
      <c r="AA158" s="377">
        <f t="shared" ref="AA158:AA161" ca="1" si="90">Q158</f>
        <v>0.32600000000000001</v>
      </c>
    </row>
    <row r="159" spans="1:31">
      <c r="A159" s="239"/>
      <c r="B159" s="249">
        <f t="shared" ca="1" si="88"/>
        <v>0.41799999999999998</v>
      </c>
      <c r="C159" s="240" t="s">
        <v>306</v>
      </c>
      <c r="D159" s="240"/>
      <c r="E159" s="239"/>
      <c r="F159" s="240"/>
      <c r="G159" s="245"/>
      <c r="H159" s="245"/>
      <c r="I159" s="245"/>
      <c r="J159" s="245"/>
      <c r="K159" s="245"/>
      <c r="L159" s="239"/>
      <c r="M159" s="289" t="s">
        <v>588</v>
      </c>
      <c r="N159" s="389" t="s">
        <v>595</v>
      </c>
      <c r="Q159" s="362" cm="1">
        <f t="array" aca="1" ref="Q159" ca="1">ROUND(IF($M159="Y",VLOOKUP(N159,INDIRECT($O$2),Q$7,0)*INDIRECT($N$1),VLOOKUP(N159,INDIRECT($O$2),Q$7,0)),3)</f>
        <v>0.41799999999999998</v>
      </c>
      <c r="W159" s="375" t="str">
        <f t="shared" ref="W159:W161" si="91">M159</f>
        <v>Y</v>
      </c>
      <c r="X159" s="375" t="str">
        <f t="shared" si="89"/>
        <v>15thNEx</v>
      </c>
      <c r="Y159" s="375"/>
      <c r="Z159" s="375"/>
      <c r="AA159" s="377">
        <f t="shared" ca="1" si="90"/>
        <v>0.41799999999999998</v>
      </c>
    </row>
    <row r="160" spans="1:31">
      <c r="A160" s="239"/>
      <c r="B160" s="249">
        <f t="shared" ca="1" si="88"/>
        <v>0.51100000000000001</v>
      </c>
      <c r="C160" s="240" t="s">
        <v>307</v>
      </c>
      <c r="D160" s="240"/>
      <c r="E160" s="239"/>
      <c r="F160" s="240"/>
      <c r="G160" s="245"/>
      <c r="H160" s="245"/>
      <c r="I160" s="245"/>
      <c r="J160" s="245"/>
      <c r="K160" s="245"/>
      <c r="L160" s="239"/>
      <c r="M160" s="289" t="s">
        <v>588</v>
      </c>
      <c r="N160" s="389" t="s">
        <v>596</v>
      </c>
      <c r="Q160" s="362" cm="1">
        <f t="array" aca="1" ref="Q160" ca="1">ROUND(IF($M160="Y",VLOOKUP(N160,INDIRECT($O$2),Q$7,0)*INDIRECT($N$1),VLOOKUP(N160,INDIRECT($O$2),Q$7,0)),3)</f>
        <v>0.51100000000000001</v>
      </c>
      <c r="W160" s="375" t="str">
        <f t="shared" si="91"/>
        <v>Y</v>
      </c>
      <c r="X160" s="375" t="str">
        <f t="shared" si="89"/>
        <v>20thNEx</v>
      </c>
      <c r="Y160" s="375"/>
      <c r="Z160" s="375"/>
      <c r="AA160" s="377">
        <f t="shared" ca="1" si="90"/>
        <v>0.51100000000000001</v>
      </c>
    </row>
    <row r="161" spans="1:31" s="207" customFormat="1">
      <c r="A161" s="239"/>
      <c r="B161" s="249">
        <f t="shared" ca="1" si="88"/>
        <v>0.60499999999999998</v>
      </c>
      <c r="C161" s="240" t="s">
        <v>308</v>
      </c>
      <c r="D161" s="240"/>
      <c r="E161" s="239"/>
      <c r="F161" s="240"/>
      <c r="G161" s="245"/>
      <c r="H161" s="245"/>
      <c r="I161" s="245"/>
      <c r="J161" s="245"/>
      <c r="K161" s="245"/>
      <c r="L161" s="239"/>
      <c r="M161" s="289" t="s">
        <v>588</v>
      </c>
      <c r="N161" s="389" t="s">
        <v>597</v>
      </c>
      <c r="O161" s="288"/>
      <c r="P161" s="288"/>
      <c r="Q161" s="362" cm="1">
        <f t="array" aca="1" ref="Q161" ca="1">ROUND(IF($M161="Y",VLOOKUP(N161,INDIRECT($O$2),Q$7,0)*INDIRECT($N$1),VLOOKUP(N161,INDIRECT($O$2),Q$7,0)),3)</f>
        <v>0.60499999999999998</v>
      </c>
      <c r="R161" s="288"/>
      <c r="S161" s="288"/>
      <c r="T161" s="288"/>
      <c r="U161" s="288"/>
      <c r="W161" s="375" t="str">
        <f t="shared" si="91"/>
        <v>Y</v>
      </c>
      <c r="X161" s="375" t="str">
        <f t="shared" si="89"/>
        <v>25thNEx</v>
      </c>
      <c r="Y161" s="375"/>
      <c r="Z161" s="375"/>
      <c r="AA161" s="377">
        <f t="shared" ca="1" si="90"/>
        <v>0.60499999999999998</v>
      </c>
      <c r="AB161" s="312"/>
      <c r="AC161" s="312"/>
      <c r="AD161" s="312"/>
      <c r="AE161" s="312"/>
    </row>
    <row r="162" spans="1:31" s="207" customFormat="1">
      <c r="A162" s="378"/>
      <c r="B162" s="253"/>
      <c r="C162" s="240"/>
      <c r="D162" s="240"/>
      <c r="E162" s="239"/>
      <c r="F162" s="240"/>
      <c r="G162" s="245"/>
      <c r="H162" s="245"/>
      <c r="I162" s="245"/>
      <c r="J162" s="245"/>
      <c r="K162" s="245"/>
      <c r="L162" s="239"/>
      <c r="M162" s="292"/>
      <c r="N162" s="288"/>
      <c r="O162" s="288"/>
      <c r="P162" s="288"/>
      <c r="Q162" s="288"/>
      <c r="R162" s="288"/>
      <c r="S162" s="288"/>
      <c r="T162" s="288"/>
      <c r="U162" s="288"/>
      <c r="W162" s="312"/>
      <c r="X162" s="312"/>
      <c r="Y162" s="312"/>
      <c r="Z162" s="312"/>
      <c r="AA162" s="312"/>
      <c r="AB162" s="312"/>
      <c r="AC162" s="312"/>
      <c r="AD162" s="312"/>
      <c r="AE162" s="312"/>
    </row>
    <row r="163" spans="1:31" s="207" customFormat="1">
      <c r="A163" s="238" t="s">
        <v>309</v>
      </c>
      <c r="B163" s="253"/>
      <c r="C163" s="240"/>
      <c r="D163" s="240"/>
      <c r="E163" s="239"/>
      <c r="F163" s="240"/>
      <c r="G163" s="245"/>
      <c r="H163" s="245"/>
      <c r="I163" s="245"/>
      <c r="J163" s="245"/>
      <c r="K163" s="245"/>
      <c r="L163" s="239"/>
      <c r="M163" s="292"/>
      <c r="N163" s="288"/>
      <c r="O163" s="288"/>
      <c r="P163" s="288"/>
      <c r="Q163" s="288"/>
      <c r="R163" s="288"/>
      <c r="S163" s="288"/>
      <c r="T163" s="288"/>
      <c r="U163" s="288"/>
      <c r="W163" s="312"/>
      <c r="X163" s="312"/>
      <c r="Y163" s="312"/>
      <c r="Z163" s="312"/>
      <c r="AA163" s="312"/>
      <c r="AB163" s="312"/>
      <c r="AC163" s="312"/>
      <c r="AD163" s="312"/>
      <c r="AE163" s="312"/>
    </row>
    <row r="164" spans="1:31" s="207" customFormat="1">
      <c r="B164" s="241" t="s">
        <v>621</v>
      </c>
      <c r="C164" s="240"/>
      <c r="D164" s="240"/>
      <c r="E164" s="239"/>
      <c r="F164" s="240"/>
      <c r="G164" s="245"/>
      <c r="H164" s="245"/>
      <c r="I164" s="245"/>
      <c r="J164" s="245"/>
      <c r="K164" s="245"/>
      <c r="L164" s="239"/>
      <c r="M164" s="292"/>
      <c r="N164" s="288"/>
      <c r="O164" s="288"/>
      <c r="P164" s="288"/>
      <c r="Q164" s="288"/>
      <c r="R164" s="288"/>
      <c r="S164" s="288"/>
      <c r="T164" s="288"/>
      <c r="U164" s="288"/>
      <c r="W164" s="375"/>
      <c r="X164" s="375"/>
      <c r="Y164" s="375"/>
      <c r="Z164" s="375"/>
      <c r="AA164" s="377"/>
      <c r="AB164" s="312"/>
      <c r="AC164" s="312"/>
      <c r="AD164" s="312"/>
      <c r="AE164" s="312"/>
    </row>
    <row r="165" spans="1:31" s="207" customFormat="1">
      <c r="A165" s="239"/>
      <c r="B165" s="255" t="s">
        <v>645</v>
      </c>
      <c r="C165" s="240"/>
      <c r="D165" s="240"/>
      <c r="E165" s="239"/>
      <c r="F165" s="240"/>
      <c r="G165" s="245"/>
      <c r="H165" s="245"/>
      <c r="I165" s="245"/>
      <c r="J165" s="245"/>
      <c r="K165" s="245"/>
      <c r="L165" s="239"/>
      <c r="M165" s="292" t="s">
        <v>588</v>
      </c>
      <c r="N165" s="288" t="s">
        <v>598</v>
      </c>
      <c r="O165" s="288"/>
      <c r="P165" s="379" t="s">
        <v>604</v>
      </c>
      <c r="Q165" s="362" cm="1">
        <f t="array" aca="1" ref="Q165" ca="1">ROUND(IF($M165="Y",VLOOKUP(N165,INDIRECT($O$2),Q$7,0)*INDIRECT($N$1),VLOOKUP(N165,INDIRECT($O$2),Q$7,0)),3)</f>
        <v>1.284</v>
      </c>
      <c r="R165" s="288"/>
      <c r="S165" s="288"/>
      <c r="T165" s="288"/>
      <c r="U165" s="288"/>
      <c r="W165" s="375" t="str">
        <f t="shared" ref="W165:X168" si="92">M165</f>
        <v>Y</v>
      </c>
      <c r="X165" s="375" t="str">
        <f t="shared" si="92"/>
        <v>CAFM1</v>
      </c>
      <c r="Y165" s="375"/>
      <c r="Z165" s="380" t="str">
        <f>P165</f>
        <v>TL-Morning Shift Premium CAF</v>
      </c>
      <c r="AA165" s="377">
        <f t="shared" ref="AA165:AA168" ca="1" si="93">Q165</f>
        <v>1.284</v>
      </c>
      <c r="AB165" s="312"/>
      <c r="AC165" s="312"/>
      <c r="AD165" s="312"/>
      <c r="AE165" s="312"/>
    </row>
    <row r="166" spans="1:31" s="207" customFormat="1">
      <c r="A166" s="239"/>
      <c r="B166" s="63" t="str">
        <f ca="1">"shall be paid an additional "&amp;TEXT(Q165,"$0.000")&amp;" per hour for all hours worked on such a shift. In addition, should that same employee be authorized to come in early or stay over, "</f>
        <v xml:space="preserve">shall be paid an additional $1.284 per hour for all hours worked on such a shift. In addition, should that same employee be authorized to come in early or stay over, </v>
      </c>
      <c r="C166" s="240"/>
      <c r="D166" s="240"/>
      <c r="E166" s="239"/>
      <c r="F166" s="239"/>
      <c r="G166" s="245"/>
      <c r="H166" s="245"/>
      <c r="I166" s="245"/>
      <c r="J166" s="245"/>
      <c r="K166" s="245"/>
      <c r="L166" s="239"/>
      <c r="M166" s="292" t="s">
        <v>588</v>
      </c>
      <c r="N166" s="288" t="s">
        <v>599</v>
      </c>
      <c r="O166" s="288"/>
      <c r="P166" s="379" t="s">
        <v>605</v>
      </c>
      <c r="Q166" s="362">
        <f ca="1">Q165</f>
        <v>1.284</v>
      </c>
      <c r="R166" s="288"/>
      <c r="S166" s="288"/>
      <c r="T166" s="288"/>
      <c r="U166" s="288"/>
      <c r="W166" s="375" t="str">
        <f t="shared" si="92"/>
        <v>Y</v>
      </c>
      <c r="X166" s="375" t="str">
        <f t="shared" si="92"/>
        <v>CAFEVE</v>
      </c>
      <c r="Y166" s="375"/>
      <c r="Z166" s="380" t="str">
        <f t="shared" ref="Z166:Z168" si="94">P166</f>
        <v>TL-Evening Shift Premium-CAF</v>
      </c>
      <c r="AA166" s="377">
        <f t="shared" ca="1" si="93"/>
        <v>1.284</v>
      </c>
      <c r="AB166" s="312"/>
      <c r="AC166" s="312"/>
      <c r="AD166" s="312"/>
      <c r="AE166" s="312"/>
    </row>
    <row r="167" spans="1:31" s="207" customFormat="1">
      <c r="A167" s="239"/>
      <c r="B167" s="63" t="str">
        <f ca="1">"working overtime immediately adjacent to such a shift, "&amp;TEXT(Q165,"$0.000")&amp;" differential shall also be applied to those overtime hours."</f>
        <v>working overtime immediately adjacent to such a shift, $1.284 differential shall also be applied to those overtime hours.</v>
      </c>
      <c r="C167" s="240"/>
      <c r="D167" s="240"/>
      <c r="E167" s="239"/>
      <c r="F167" s="240"/>
      <c r="G167" s="245"/>
      <c r="H167" s="245"/>
      <c r="I167" s="245"/>
      <c r="J167" s="245"/>
      <c r="K167" s="245"/>
      <c r="L167" s="239"/>
      <c r="M167" s="292" t="s">
        <v>588</v>
      </c>
      <c r="N167" s="288" t="s">
        <v>600</v>
      </c>
      <c r="O167" s="288"/>
      <c r="P167" s="379" t="s">
        <v>606</v>
      </c>
      <c r="Q167" s="362">
        <f t="shared" ref="Q167:Q168" ca="1" si="95">Q166</f>
        <v>1.284</v>
      </c>
      <c r="R167" s="288"/>
      <c r="S167" s="288"/>
      <c r="T167" s="288"/>
      <c r="U167" s="288"/>
      <c r="W167" s="375" t="str">
        <f t="shared" si="92"/>
        <v>Y</v>
      </c>
      <c r="X167" s="375" t="str">
        <f t="shared" si="92"/>
        <v>CAFNIT</v>
      </c>
      <c r="Y167" s="375"/>
      <c r="Z167" s="380" t="str">
        <f t="shared" si="94"/>
        <v>TL-Night Shift Premium-CAF</v>
      </c>
      <c r="AA167" s="377">
        <f t="shared" ca="1" si="93"/>
        <v>1.284</v>
      </c>
      <c r="AB167" s="312"/>
      <c r="AC167" s="312"/>
      <c r="AD167" s="312"/>
      <c r="AE167" s="312"/>
    </row>
    <row r="168" spans="1:31" s="207" customFormat="1">
      <c r="A168" s="239"/>
      <c r="B168" s="256"/>
      <c r="C168" s="240"/>
      <c r="D168" s="240"/>
      <c r="E168" s="247"/>
      <c r="F168" s="248"/>
      <c r="G168" s="245"/>
      <c r="H168" s="245"/>
      <c r="I168" s="245"/>
      <c r="J168" s="245"/>
      <c r="K168" s="245"/>
      <c r="L168" s="239"/>
      <c r="M168" s="292" t="s">
        <v>588</v>
      </c>
      <c r="N168" s="288" t="s">
        <v>601</v>
      </c>
      <c r="O168" s="288"/>
      <c r="P168" s="379" t="s">
        <v>607</v>
      </c>
      <c r="Q168" s="362">
        <f t="shared" ca="1" si="95"/>
        <v>1.284</v>
      </c>
      <c r="R168" s="288"/>
      <c r="S168" s="288"/>
      <c r="T168" s="288"/>
      <c r="U168" s="288"/>
      <c r="W168" s="375" t="str">
        <f t="shared" si="92"/>
        <v>Y</v>
      </c>
      <c r="X168" s="375" t="str">
        <f t="shared" si="92"/>
        <v>CAFWKE</v>
      </c>
      <c r="Y168" s="375"/>
      <c r="Z168" s="380" t="str">
        <f t="shared" si="94"/>
        <v>TL-Weekend Shift-CAF</v>
      </c>
      <c r="AA168" s="377">
        <f t="shared" ca="1" si="93"/>
        <v>1.284</v>
      </c>
      <c r="AB168" s="312"/>
      <c r="AC168" s="312"/>
      <c r="AD168" s="312"/>
      <c r="AE168" s="312"/>
    </row>
    <row r="169" spans="1:31" s="207" customFormat="1">
      <c r="A169" s="238" t="s">
        <v>310</v>
      </c>
      <c r="B169" s="253"/>
      <c r="C169" s="240"/>
      <c r="D169" s="240"/>
      <c r="E169" s="239"/>
      <c r="F169" s="240"/>
      <c r="G169" s="245"/>
      <c r="H169" s="245"/>
      <c r="I169" s="245"/>
      <c r="J169" s="245"/>
      <c r="K169" s="245"/>
      <c r="L169" s="239"/>
      <c r="M169" s="288"/>
      <c r="N169" s="288"/>
      <c r="O169" s="288"/>
      <c r="P169" s="288"/>
      <c r="Q169" s="288"/>
      <c r="R169" s="288"/>
      <c r="S169" s="288"/>
      <c r="T169" s="288"/>
      <c r="U169" s="288"/>
      <c r="W169" s="375"/>
      <c r="X169" s="375"/>
      <c r="Y169" s="375"/>
      <c r="Z169" s="380"/>
      <c r="AA169" s="377"/>
      <c r="AB169" s="312"/>
      <c r="AC169" s="312"/>
      <c r="AD169" s="312"/>
      <c r="AE169" s="312"/>
    </row>
    <row r="170" spans="1:31" s="207" customFormat="1">
      <c r="B170" s="241" t="str">
        <f ca="1">"Provided that the Customer Service Representative will receive an additional "&amp;TEXT(Q170,"$0.000")&amp;" hour when assigned as an Acting Supervisor at the Impound Lot."</f>
        <v>Provided that the Customer Service Representative will receive an additional $1.959 hour when assigned as an Acting Supervisor at the Impound Lot.</v>
      </c>
      <c r="C170" s="240"/>
      <c r="D170" s="240"/>
      <c r="E170" s="240"/>
      <c r="F170" s="239"/>
      <c r="G170" s="245"/>
      <c r="H170" s="245"/>
      <c r="I170" s="245"/>
      <c r="J170" s="245"/>
      <c r="K170" s="245"/>
      <c r="L170" s="239"/>
      <c r="M170" s="292" t="s">
        <v>588</v>
      </c>
      <c r="N170" s="288" t="s">
        <v>602</v>
      </c>
      <c r="O170" s="288"/>
      <c r="P170" s="379" t="s">
        <v>608</v>
      </c>
      <c r="Q170" s="362" cm="1">
        <f t="array" aca="1" ref="Q170" ca="1">ROUND(IF($M170="Y",VLOOKUP(N170,INDIRECT($O$2),Q$7,0)*INDIRECT($N$1),VLOOKUP(N170,INDIRECT($O$2),Q$7,0)),3)</f>
        <v>1.9590000000000001</v>
      </c>
      <c r="R170" s="288"/>
      <c r="S170" s="288"/>
      <c r="T170" s="288"/>
      <c r="U170" s="288"/>
      <c r="W170" s="375" t="str">
        <f t="shared" ref="W170:X170" si="96">M170</f>
        <v>Y</v>
      </c>
      <c r="X170" s="375" t="str">
        <f t="shared" si="96"/>
        <v>CAFLDS</v>
      </c>
      <c r="Y170" s="375"/>
      <c r="Z170" s="380" t="str">
        <f t="shared" ref="Z170:AA170" si="97">P170</f>
        <v>TL-Lead Prem (Substitute)-CAF</v>
      </c>
      <c r="AA170" s="377">
        <f t="shared" ca="1" si="97"/>
        <v>1.9590000000000001</v>
      </c>
      <c r="AB170" s="312"/>
      <c r="AC170" s="312"/>
      <c r="AD170" s="312"/>
      <c r="AE170" s="312"/>
    </row>
    <row r="171" spans="1:31">
      <c r="A171" s="241"/>
      <c r="B171" s="253"/>
      <c r="C171" s="239"/>
      <c r="D171" s="240"/>
      <c r="E171" s="239"/>
      <c r="F171" s="239"/>
      <c r="G171" s="245"/>
      <c r="H171" s="245"/>
      <c r="I171" s="245"/>
      <c r="J171" s="245"/>
      <c r="K171" s="245"/>
      <c r="L171" s="239"/>
      <c r="M171" s="293"/>
      <c r="W171" s="375"/>
      <c r="X171" s="375"/>
      <c r="Y171" s="375"/>
      <c r="Z171" s="380"/>
      <c r="AA171" s="377"/>
    </row>
    <row r="172" spans="1:31" s="207" customFormat="1">
      <c r="A172" s="238" t="s">
        <v>311</v>
      </c>
      <c r="B172" s="253"/>
      <c r="C172" s="239"/>
      <c r="D172" s="240"/>
      <c r="E172" s="239"/>
      <c r="F172" s="239"/>
      <c r="G172" s="245"/>
      <c r="H172" s="245"/>
      <c r="I172" s="245"/>
      <c r="J172" s="245"/>
      <c r="K172" s="245"/>
      <c r="L172" s="239"/>
      <c r="M172" s="292"/>
      <c r="N172" s="288"/>
      <c r="O172" s="288"/>
      <c r="P172" s="288"/>
      <c r="Q172" s="288"/>
      <c r="R172" s="288"/>
      <c r="S172" s="288"/>
      <c r="T172" s="288"/>
      <c r="U172" s="288"/>
      <c r="W172" s="375"/>
      <c r="X172" s="375"/>
      <c r="Y172" s="375"/>
      <c r="Z172" s="380"/>
      <c r="AA172" s="377"/>
      <c r="AB172" s="312"/>
      <c r="AC172" s="312"/>
      <c r="AD172" s="312"/>
      <c r="AE172" s="312"/>
    </row>
    <row r="173" spans="1:31" s="207" customFormat="1">
      <c r="B173" s="241" t="s">
        <v>622</v>
      </c>
      <c r="C173" s="253"/>
      <c r="D173" s="240"/>
      <c r="E173" s="239"/>
      <c r="F173" s="239"/>
      <c r="G173" s="245"/>
      <c r="H173" s="245"/>
      <c r="I173" s="245"/>
      <c r="J173" s="245"/>
      <c r="K173" s="245"/>
      <c r="L173" s="239"/>
      <c r="M173" s="292"/>
      <c r="N173" s="288"/>
      <c r="O173" s="288"/>
      <c r="P173" s="288"/>
      <c r="Q173" s="288"/>
      <c r="R173" s="288"/>
      <c r="S173" s="288"/>
      <c r="T173" s="288"/>
      <c r="U173" s="288"/>
      <c r="W173" s="375"/>
      <c r="X173" s="375"/>
      <c r="Y173" s="375"/>
      <c r="Z173" s="380"/>
      <c r="AA173" s="377"/>
      <c r="AB173" s="312"/>
      <c r="AC173" s="312"/>
      <c r="AD173" s="312"/>
      <c r="AE173" s="312"/>
    </row>
    <row r="174" spans="1:31" s="207" customFormat="1">
      <c r="B174" s="241" t="str">
        <f ca="1">"Assessors who achieve and maintain an Accredited Minnesota Assessor (AMA) designation shall be paid an additional "&amp;TEXT(Q174,"$0.000")&amp;"  per hour."</f>
        <v>Assessors who achieve and maintain an Accredited Minnesota Assessor (AMA) designation shall be paid an additional $1.198  per hour.</v>
      </c>
      <c r="C174" s="239"/>
      <c r="D174" s="240"/>
      <c r="E174" s="239"/>
      <c r="F174" s="239"/>
      <c r="G174" s="245"/>
      <c r="H174" s="245"/>
      <c r="I174" s="245"/>
      <c r="J174" s="245"/>
      <c r="K174" s="245"/>
      <c r="L174" s="239"/>
      <c r="M174" s="292" t="s">
        <v>588</v>
      </c>
      <c r="N174" s="379" t="s">
        <v>603</v>
      </c>
      <c r="O174" s="288"/>
      <c r="P174" s="379" t="s">
        <v>609</v>
      </c>
      <c r="Q174" s="362" cm="1">
        <f t="array" aca="1" ref="Q174" ca="1">ROUND(IF($M174="Y",VLOOKUP(N174,INDIRECT($O$2),Q$7,0)*INDIRECT($N$1),VLOOKUP(N174,INDIRECT($O$2),Q$7,0)),3)</f>
        <v>1.198</v>
      </c>
      <c r="R174" s="288"/>
      <c r="S174" s="288"/>
      <c r="T174" s="288"/>
      <c r="U174" s="288"/>
      <c r="W174" s="375" t="str">
        <f t="shared" ref="W174:X174" si="98">M174</f>
        <v>Y</v>
      </c>
      <c r="X174" s="375" t="str">
        <f t="shared" si="98"/>
        <v>CAFAMA</v>
      </c>
      <c r="Y174" s="375"/>
      <c r="Z174" s="380" t="str">
        <f t="shared" ref="Z174:AA174" si="99">P174</f>
        <v>Accredited Minnesota Assessor</v>
      </c>
      <c r="AA174" s="377">
        <f t="shared" ca="1" si="99"/>
        <v>1.198</v>
      </c>
      <c r="AB174" s="312"/>
      <c r="AC174" s="312"/>
      <c r="AD174" s="312"/>
      <c r="AE174" s="312"/>
    </row>
    <row r="175" spans="1:31">
      <c r="A175" s="239"/>
      <c r="B175" s="256"/>
      <c r="C175" s="239"/>
      <c r="D175" s="240"/>
      <c r="E175" s="239"/>
      <c r="F175" s="239"/>
      <c r="G175" s="245"/>
      <c r="H175" s="245"/>
      <c r="I175" s="245"/>
      <c r="J175" s="245"/>
      <c r="K175" s="245"/>
      <c r="L175" s="239"/>
      <c r="M175" s="293"/>
      <c r="W175" s="375"/>
      <c r="X175" s="375"/>
      <c r="Y175" s="375"/>
      <c r="Z175" s="380"/>
      <c r="AA175" s="377"/>
    </row>
    <row r="176" spans="1:31" s="207" customFormat="1">
      <c r="B176" s="241" t="s">
        <v>623</v>
      </c>
      <c r="C176" s="239"/>
      <c r="D176" s="240"/>
      <c r="E176" s="239"/>
      <c r="F176" s="239"/>
      <c r="G176" s="245"/>
      <c r="H176" s="245"/>
      <c r="I176" s="245"/>
      <c r="J176" s="245"/>
      <c r="K176" s="245"/>
      <c r="L176" s="239"/>
      <c r="M176" s="292" t="s">
        <v>588</v>
      </c>
      <c r="N176" s="379" t="s">
        <v>611</v>
      </c>
      <c r="O176" s="288"/>
      <c r="P176" s="379" t="s">
        <v>610</v>
      </c>
      <c r="Q176" s="362" cm="1">
        <f t="array" aca="1" ref="Q176" ca="1">ROUND(IF($M176="Y",VLOOKUP(N176,INDIRECT($O$2),Q$7,0)*INDIRECT($N$1),VLOOKUP(N176,INDIRECT($O$2),Q$7,0)),3)</f>
        <v>2.573</v>
      </c>
      <c r="R176" s="288"/>
      <c r="S176" s="288"/>
      <c r="T176" s="288"/>
      <c r="U176" s="288"/>
      <c r="W176" s="375" t="str">
        <f t="shared" ref="W176:X177" si="100">M176</f>
        <v>Y</v>
      </c>
      <c r="X176" s="375" t="str">
        <f t="shared" si="100"/>
        <v>CAFSAM</v>
      </c>
      <c r="Y176" s="375"/>
      <c r="Z176" s="380" t="str">
        <f t="shared" ref="Z176:AA177" si="101">P176</f>
        <v>Senior Accredited MN Assessor</v>
      </c>
      <c r="AA176" s="377">
        <f t="shared" ca="1" si="101"/>
        <v>2.573</v>
      </c>
      <c r="AB176" s="312"/>
      <c r="AC176" s="312"/>
      <c r="AD176" s="312"/>
      <c r="AE176" s="312"/>
    </row>
    <row r="177" spans="1:31" s="207" customFormat="1">
      <c r="A177" s="239"/>
      <c r="B177" s="241" t="str">
        <f ca="1">"the International Association of Assessing Officers shall be paid an additional "&amp;TEXT(Q176,"$0.000")&amp;" per hour."</f>
        <v>the International Association of Assessing Officers shall be paid an additional $2.573 per hour.</v>
      </c>
      <c r="C177" s="239"/>
      <c r="D177" s="240"/>
      <c r="E177" s="239"/>
      <c r="F177" s="239"/>
      <c r="G177" s="245"/>
      <c r="H177" s="245"/>
      <c r="I177" s="245"/>
      <c r="J177" s="245"/>
      <c r="K177" s="245"/>
      <c r="L177" s="239"/>
      <c r="M177" s="292" t="s">
        <v>588</v>
      </c>
      <c r="N177" s="379" t="s">
        <v>613</v>
      </c>
      <c r="O177" s="288"/>
      <c r="P177" s="379" t="s">
        <v>612</v>
      </c>
      <c r="Q177" s="288">
        <f ca="1">Q176</f>
        <v>2.573</v>
      </c>
      <c r="R177" s="288"/>
      <c r="S177" s="288"/>
      <c r="T177" s="288"/>
      <c r="U177" s="288"/>
      <c r="W177" s="375" t="str">
        <f t="shared" si="100"/>
        <v>Y</v>
      </c>
      <c r="X177" s="375" t="str">
        <f t="shared" si="100"/>
        <v>CAFCAE</v>
      </c>
      <c r="Y177" s="375"/>
      <c r="Z177" s="380" t="str">
        <f t="shared" si="101"/>
        <v>Certified Assessment Evaluator</v>
      </c>
      <c r="AA177" s="377">
        <f t="shared" ca="1" si="101"/>
        <v>2.573</v>
      </c>
      <c r="AB177" s="312"/>
      <c r="AC177" s="312"/>
      <c r="AD177" s="312"/>
      <c r="AE177" s="312"/>
    </row>
    <row r="178" spans="1:31" s="207" customFormat="1">
      <c r="A178" s="239"/>
      <c r="B178" s="256" t="s">
        <v>317</v>
      </c>
      <c r="C178" s="239"/>
      <c r="D178" s="240"/>
      <c r="E178" s="239"/>
      <c r="F178" s="239"/>
      <c r="G178" s="245"/>
      <c r="H178" s="245"/>
      <c r="I178" s="245"/>
      <c r="J178" s="245"/>
      <c r="K178" s="245"/>
      <c r="L178" s="249"/>
      <c r="M178" s="292"/>
      <c r="N178" s="288"/>
      <c r="O178" s="288"/>
      <c r="P178" s="288"/>
      <c r="Q178" s="288"/>
      <c r="R178" s="288"/>
      <c r="S178" s="288"/>
      <c r="T178" s="288"/>
      <c r="U178" s="288"/>
      <c r="W178" s="375"/>
      <c r="X178" s="375"/>
      <c r="Y178" s="375"/>
      <c r="Z178" s="380"/>
      <c r="AA178" s="377"/>
      <c r="AB178" s="312"/>
      <c r="AC178" s="312"/>
      <c r="AD178" s="312"/>
      <c r="AE178" s="312"/>
    </row>
    <row r="179" spans="1:31" s="207" customFormat="1">
      <c r="A179" s="239"/>
      <c r="B179" s="253"/>
      <c r="C179" s="239"/>
      <c r="D179" s="240"/>
      <c r="E179" s="239"/>
      <c r="F179" s="239"/>
      <c r="G179" s="245"/>
      <c r="H179" s="245"/>
      <c r="I179" s="245"/>
      <c r="J179" s="245"/>
      <c r="K179" s="245"/>
      <c r="L179" s="239"/>
      <c r="M179" s="292"/>
      <c r="N179" s="288"/>
      <c r="O179" s="288"/>
      <c r="P179" s="288"/>
      <c r="Q179" s="288"/>
      <c r="R179" s="288"/>
      <c r="S179" s="288"/>
      <c r="T179" s="288"/>
      <c r="U179" s="288"/>
      <c r="W179" s="375"/>
      <c r="X179" s="375"/>
      <c r="Y179" s="375"/>
      <c r="Z179" s="380"/>
      <c r="AA179" s="377"/>
      <c r="AB179" s="312"/>
      <c r="AC179" s="312"/>
      <c r="AD179" s="312"/>
      <c r="AE179" s="312"/>
    </row>
    <row r="180" spans="1:31" hidden="1">
      <c r="A180" s="384" t="s">
        <v>687</v>
      </c>
      <c r="M180" s="289" t="s">
        <v>588</v>
      </c>
      <c r="N180" s="379" t="s">
        <v>615</v>
      </c>
      <c r="P180" s="379" t="s">
        <v>614</v>
      </c>
      <c r="Q180" s="362" cm="1">
        <f t="array" aca="1" ref="Q180" ca="1">ROUND(IF($M180="Y",VLOOKUP(N180,INDIRECT($O$2),Q$7,0)*INDIRECT($N$1),VLOOKUP(N180,INDIRECT($O$2),Q$7,0)),3)</f>
        <v>9.8840000000000003</v>
      </c>
      <c r="W180" s="375" t="str">
        <f t="shared" ref="W180:X180" si="102">M180</f>
        <v>Y</v>
      </c>
      <c r="X180" s="375" t="str">
        <f t="shared" si="102"/>
        <v>CAFBIL</v>
      </c>
      <c r="Y180" s="375"/>
      <c r="Z180" s="380" t="str">
        <f t="shared" ref="Z180:AA180" si="103">P180</f>
        <v>Bi-lingual Premium Pay</v>
      </c>
      <c r="AA180" s="377">
        <f t="shared" ca="1" si="103"/>
        <v>9.8840000000000003</v>
      </c>
    </row>
    <row r="181" spans="1:31" hidden="1">
      <c r="B181" s="388" t="s">
        <v>688</v>
      </c>
      <c r="P181" s="290" t="s">
        <v>661</v>
      </c>
      <c r="Q181" s="362">
        <v>9.9819999999999993</v>
      </c>
    </row>
    <row r="182" spans="1:31" hidden="1">
      <c r="B182" s="388" t="str">
        <f ca="1">TEXT(Q180,"$###.000")&amp;" per day when assigned and used."</f>
        <v>$9.884 per day when assigned and used.</v>
      </c>
      <c r="P182" s="290" t="s">
        <v>660</v>
      </c>
      <c r="Q182" s="362">
        <f ca="1">Q180-Q181</f>
        <v>-9.7999999999998977E-2</v>
      </c>
    </row>
  </sheetData>
  <sheetProtection autoFilter="0"/>
  <autoFilter ref="A8:L147" xr:uid="{0FF2353D-0E54-44CF-A6E6-F77654080815}"/>
  <sortState xmlns:xlrd2="http://schemas.microsoft.com/office/spreadsheetml/2017/richdata2" ref="A9:AE147">
    <sortCondition ref="D9:D147"/>
  </sortState>
  <mergeCells count="2">
    <mergeCell ref="A1:K1"/>
    <mergeCell ref="A2:E2"/>
  </mergeCells>
  <conditionalFormatting sqref="G9:K147">
    <cfRule type="cellIs" dxfId="43" priority="1" operator="equal">
      <formula>0</formula>
    </cfRule>
    <cfRule type="cellIs" dxfId="42" priority="2" operator="greaterThanOrEqual">
      <formula>100</formula>
    </cfRule>
    <cfRule type="cellIs" dxfId="41" priority="3" operator="lessThan">
      <formula>100</formula>
    </cfRule>
  </conditionalFormatting>
  <pageMargins left="0.25" right="0.25"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44</vt:i4>
      </vt:variant>
    </vt:vector>
  </HeadingPairs>
  <TitlesOfParts>
    <vt:vector size="66" baseType="lpstr">
      <vt:lpstr>July 1 2017</vt:lpstr>
      <vt:lpstr>January 1 2018</vt:lpstr>
      <vt:lpstr>July 1 2018</vt:lpstr>
      <vt:lpstr>December 30 2018</vt:lpstr>
      <vt:lpstr>January 1 2019</vt:lpstr>
      <vt:lpstr>July 1 2019</vt:lpstr>
      <vt:lpstr>1-1-2020</vt:lpstr>
      <vt:lpstr>1-1-2021</vt:lpstr>
      <vt:lpstr>1-1-2022</vt:lpstr>
      <vt:lpstr>1-1-2023</vt:lpstr>
      <vt:lpstr>4-1-2023</vt:lpstr>
      <vt:lpstr>1-1-2024</vt:lpstr>
      <vt:lpstr>4-1-2024</vt:lpstr>
      <vt:lpstr>12-14-2024</vt:lpstr>
      <vt:lpstr>1-1-2025</vt:lpstr>
      <vt:lpstr>1-1-2026</vt:lpstr>
      <vt:lpstr>1-1-2027</vt:lpstr>
      <vt:lpstr>Months</vt:lpstr>
      <vt:lpstr>Notes</vt:lpstr>
      <vt:lpstr>January 1 2018 (2)</vt:lpstr>
      <vt:lpstr>ID Sal Grad name</vt:lpstr>
      <vt:lpstr>Making NEW Schedules 17 18 19</vt:lpstr>
      <vt:lpstr>Data2019</vt:lpstr>
      <vt:lpstr>Data2020</vt:lpstr>
      <vt:lpstr>Data2021</vt:lpstr>
      <vt:lpstr>Data2022</vt:lpstr>
      <vt:lpstr>Data2023</vt:lpstr>
      <vt:lpstr>Data2024</vt:lpstr>
      <vt:lpstr>DataApr2024</vt:lpstr>
      <vt:lpstr>DataApril2023</vt:lpstr>
      <vt:lpstr>DataDec2024</vt:lpstr>
      <vt:lpstr>DataJan2025</vt:lpstr>
      <vt:lpstr>DataJan2025v2</vt:lpstr>
      <vt:lpstr>DataJan2026</vt:lpstr>
      <vt:lpstr>DataJan2026v2</vt:lpstr>
      <vt:lpstr>DataJan2027</vt:lpstr>
      <vt:lpstr>DataJan2027v2</vt:lpstr>
      <vt:lpstr>IncrPerc2020</vt:lpstr>
      <vt:lpstr>IncrPerc2021</vt:lpstr>
      <vt:lpstr>IncrPerc2022</vt:lpstr>
      <vt:lpstr>IncrPerc2023</vt:lpstr>
      <vt:lpstr>'4-1-2024'!IncrPerc2024</vt:lpstr>
      <vt:lpstr>IncrPerc2024</vt:lpstr>
      <vt:lpstr>IncrPercApril2023</vt:lpstr>
      <vt:lpstr>IncrPercDec2024</vt:lpstr>
      <vt:lpstr>IncrPercJan2025</vt:lpstr>
      <vt:lpstr>IncrPercJan2026</vt:lpstr>
      <vt:lpstr>IncrPercJan2027</vt:lpstr>
      <vt:lpstr>Long2024</vt:lpstr>
      <vt:lpstr>Long2025</vt:lpstr>
      <vt:lpstr>Long2026</vt:lpstr>
      <vt:lpstr>Long2027</vt:lpstr>
      <vt:lpstr>Months</vt:lpstr>
      <vt:lpstr>'1-1-2023'!Print_Area</vt:lpstr>
      <vt:lpstr>'1-1-2024'!Print_Area</vt:lpstr>
      <vt:lpstr>'4-1-2023'!Print_Area</vt:lpstr>
      <vt:lpstr>'4-1-2024'!Print_Area</vt:lpstr>
      <vt:lpstr>'December 30 2018'!Print_Area</vt:lpstr>
      <vt:lpstr>'ID Sal Grad name'!Print_Area</vt:lpstr>
      <vt:lpstr>'January 1 2018'!Print_Area</vt:lpstr>
      <vt:lpstr>'January 1 2018 (2)'!Print_Area</vt:lpstr>
      <vt:lpstr>'January 1 2019'!Print_Area</vt:lpstr>
      <vt:lpstr>'July 1 2017'!Print_Area</vt:lpstr>
      <vt:lpstr>'July 1 2018'!Print_Area</vt:lpstr>
      <vt:lpstr>'July 1 2019'!Print_Area</vt:lpstr>
      <vt:lpstr>'Making NEW Schedules 17 18 19'!Print_Area</vt:lpstr>
    </vt:vector>
  </TitlesOfParts>
  <Company>City of Minneapolis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Nelms, Pam K.</dc:creator>
  <cp:lastModifiedBy>Miller, Brenda (she/her/hers)</cp:lastModifiedBy>
  <cp:lastPrinted>2024-12-18T17:11:08Z</cp:lastPrinted>
  <dcterms:created xsi:type="dcterms:W3CDTF">2017-06-19T19:31:02Z</dcterms:created>
  <dcterms:modified xsi:type="dcterms:W3CDTF">2026-08-27T15:57:39Z</dcterms:modified>
</cp:coreProperties>
</file>